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custom-properties+xml" PartName="/docProps/custom.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binary" PartName="/xl/commentsmeta0"/>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openxmlformats-officedocument.spreadsheetml.externalLink+xml" PartName="/xl/externalLinks/externalLink4.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Centralizator facultate" sheetId="1" r:id="rId4"/>
    <sheet state="visible" name="IC01" sheetId="2" r:id="rId5"/>
    <sheet state="visible" name="IC02" sheetId="3" r:id="rId6"/>
    <sheet state="visible" name="IC03" sheetId="4" r:id="rId7"/>
    <sheet state="visible" name="IC04" sheetId="5" r:id="rId8"/>
    <sheet state="visible" name="IC05" sheetId="6" r:id="rId9"/>
    <sheet state="visible" name="IC06" sheetId="7" r:id="rId10"/>
    <sheet state="visible" name="IC07" sheetId="8" r:id="rId11"/>
    <sheet state="visible" name="IC08" sheetId="9" r:id="rId12"/>
    <sheet state="visible" name="IC09" sheetId="10" r:id="rId13"/>
    <sheet state="visible" name="IC10" sheetId="11" r:id="rId14"/>
    <sheet state="visible" name="IC11" sheetId="12" r:id="rId15"/>
    <sheet state="visible" name="IC12" sheetId="13" r:id="rId16"/>
    <sheet state="visible" name="IC13" sheetId="14" r:id="rId17"/>
    <sheet state="visible" name="IC14" sheetId="15" r:id="rId18"/>
    <sheet state="visible" name="IC15" sheetId="16" r:id="rId19"/>
    <sheet state="visible" name="IC16" sheetId="17" r:id="rId20"/>
    <sheet state="visible" name="IC17" sheetId="18" r:id="rId21"/>
    <sheet state="visible" name="ID01" sheetId="19" r:id="rId22"/>
    <sheet state="visible" name="ID02" sheetId="20" r:id="rId23"/>
    <sheet state="visible" name="ID03" sheetId="21" r:id="rId24"/>
    <sheet state="visible" name="ID04" sheetId="22" r:id="rId25"/>
    <sheet state="visible" name="ID05" sheetId="23" r:id="rId26"/>
    <sheet state="visible" name="ID06" sheetId="24" r:id="rId27"/>
    <sheet state="visible" name="ID07" sheetId="25" r:id="rId28"/>
    <sheet state="visible" name="ID08" sheetId="26" r:id="rId29"/>
    <sheet state="visible" name="ID09" sheetId="27" r:id="rId30"/>
    <sheet state="visible" name="ID10" sheetId="28" r:id="rId31"/>
    <sheet state="visible" name="ID11" sheetId="29" r:id="rId32"/>
    <sheet state="visible" name="ID12" sheetId="30" r:id="rId33"/>
    <sheet state="visible" name="ID13" sheetId="31" r:id="rId34"/>
    <sheet state="visible" name="ID14" sheetId="32" r:id="rId35"/>
    <sheet state="visible" name="ID15" sheetId="33" r:id="rId36"/>
    <sheet state="visible" name="ID16" sheetId="34" r:id="rId37"/>
    <sheet state="visible" name="ID17" sheetId="35" r:id="rId38"/>
    <sheet state="visible" name="ID18" sheetId="36" r:id="rId39"/>
  </sheets>
  <externalReferences>
    <externalReference r:id="rId40"/>
    <externalReference r:id="rId41"/>
    <externalReference r:id="rId42"/>
    <externalReference r:id="rId43"/>
  </externalReferences>
  <definedNames>
    <definedName hidden="1" localSheetId="0" name="_xlnm._FilterDatabase">'Centralizator facultate'!$A$4:$AS$156</definedName>
    <definedName hidden="1" localSheetId="31" name="_xlnm._FilterDatabase">'ID14'!$A$9:$F$71</definedName>
  </definedNames>
  <calcPr/>
  <extLst>
    <ext uri="GoogleSheetsCustomDataVersion2">
      <go:sheetsCustomData xmlns:go="http://customooxmlschemas.google.com/" r:id="rId44" roundtripDataChecksum="TpsrGUDji1BGoobOhz65QdzYgPil8eCyhoxPsmKQttA="/>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A91">
      <text>
        <t xml:space="preserve">======
ID#AAABQbZ_Xtw
BETI    (2024-06-27 06:29:07)
BETI:</t>
      </text>
    </comment>
  </commentList>
  <extLst>
    <ext uri="GoogleSheetsCustomDataVersion2">
      <go:sheetsCustomData xmlns:go="http://customooxmlschemas.google.com/" r:id="rId1" roundtripDataSignature="AMtx7mjI4OBt/P8VBjrmMckRj+eqMgApwQ=="/>
    </ext>
  </extLst>
</comments>
</file>

<file path=xl/sharedStrings.xml><?xml version="1.0" encoding="utf-8"?>
<sst xmlns="http://schemas.openxmlformats.org/spreadsheetml/2006/main" count="57293" uniqueCount="12890">
  <si>
    <t>Facultate:</t>
  </si>
  <si>
    <t>Medicină</t>
  </si>
  <si>
    <t>Cd doc
Prof/Conf/Lect/Șl/Asist
CSI/CSII/CSIII/As. Cercetare</t>
  </si>
  <si>
    <t>Personal didactic: 1600
Cercetători titulari: 1800 din care min IC excelență
As cercetare: 450
CS III: 900
CS II: 1350
CS I: 1800</t>
  </si>
  <si>
    <r>
      <rPr>
        <rFont val="Calibri"/>
        <color theme="1"/>
        <sz val="11.0"/>
      </rPr>
      <t xml:space="preserve">Galben = OK
</t>
    </r>
    <r>
      <rPr>
        <rFont val="Calibri"/>
        <color rgb="FFFF0000"/>
        <sz val="11.0"/>
      </rPr>
      <t>Rosu = ATENTIE</t>
    </r>
  </si>
  <si>
    <r>
      <rPr>
        <rFont val="Calibri"/>
        <color theme="1"/>
        <sz val="11.0"/>
      </rPr>
      <t xml:space="preserve">Galben = OK
</t>
    </r>
    <r>
      <rPr>
        <rFont val="Calibri"/>
        <color rgb="FFFF0000"/>
        <sz val="11.0"/>
      </rPr>
      <t>Rosu = ATENTIE</t>
    </r>
  </si>
  <si>
    <t>Nr. crt.</t>
  </si>
  <si>
    <t>Numele și prenumele</t>
  </si>
  <si>
    <t>Cod Departament</t>
  </si>
  <si>
    <t>Grad didactic/
de cercetare la 01.01.2023</t>
  </si>
  <si>
    <t>Punctaj de referință</t>
  </si>
  <si>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</si>
  <si>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</si>
  <si>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</si>
  <si>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</si>
  <si>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</si>
  <si>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</si>
  <si>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</si>
  <si>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</si>
  <si>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</si>
  <si>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</si>
  <si>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</si>
  <si>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</si>
  <si>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</si>
  <si>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</si>
  <si>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</si>
  <si>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</si>
  <si>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</si>
  <si>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</si>
  <si>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</si>
  <si>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</si>
  <si>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</si>
  <si>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</si>
  <si>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</si>
  <si>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</si>
  <si>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</si>
  <si>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</si>
  <si>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</si>
  <si>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</si>
  <si>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</si>
  <si>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</si>
  <si>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</si>
  <si>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</si>
  <si>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</si>
  <si>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</si>
  <si>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</si>
  <si>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 xml:space="preserve">TOTAL </t>
  </si>
  <si>
    <t>Punctaj centralizator individual semnat</t>
  </si>
  <si>
    <t>Punctaj centralizator facultate</t>
  </si>
  <si>
    <t>Diferente TOTAL - Centralizator individual</t>
  </si>
  <si>
    <t>Diferente TOTAL - Centralizator facultate</t>
  </si>
  <si>
    <t>Gligor Felicia Gabriela</t>
  </si>
  <si>
    <t>FMED2</t>
  </si>
  <si>
    <t>Profesor (coordonator doctorat)</t>
  </si>
  <si>
    <t>Mihalache Cosmin</t>
  </si>
  <si>
    <t>Profesor</t>
  </si>
  <si>
    <t>Mihalache Manuela</t>
  </si>
  <si>
    <t>Morar Silviu</t>
  </si>
  <si>
    <t>Antonescu Elisabeta</t>
  </si>
  <si>
    <t>Conferentiar</t>
  </si>
  <si>
    <t>Cioca Gabriela</t>
  </si>
  <si>
    <t>Cormos Gabriela</t>
  </si>
  <si>
    <t>Crisu Bota Alexandra</t>
  </si>
  <si>
    <t>Dura Horatiu</t>
  </si>
  <si>
    <t>Grosu Florin</t>
  </si>
  <si>
    <t>Conferentiar (coordonator doctorat)</t>
  </si>
  <si>
    <t>Pumnea Pia Manuela</t>
  </si>
  <si>
    <t>Serb Bogdan</t>
  </si>
  <si>
    <t>Totan Maria</t>
  </si>
  <si>
    <t>Vonica Andreea Loredana</t>
  </si>
  <si>
    <t>Benea Tudor</t>
  </si>
  <si>
    <t>Sef lucrari</t>
  </si>
  <si>
    <t>Bologa Cezar</t>
  </si>
  <si>
    <t>Butuca Anca</t>
  </si>
  <si>
    <t>Chis Aurelia Adriana</t>
  </si>
  <si>
    <t>Cristian Adrian</t>
  </si>
  <si>
    <t>Dobrea Carmen Maximiliana</t>
  </si>
  <si>
    <t>Frum Adina</t>
  </si>
  <si>
    <t>Juncan Anca Maria</t>
  </si>
  <si>
    <t>Mohor Calin</t>
  </si>
  <si>
    <t>Mohor Cosmin</t>
  </si>
  <si>
    <t>Morgovan Alexe Claudiu</t>
  </si>
  <si>
    <t>Muresan Maria Lucia</t>
  </si>
  <si>
    <t>Muntean Andrei</t>
  </si>
  <si>
    <t>Prodan Liana</t>
  </si>
  <si>
    <t>Rus Luca Liviu</t>
  </si>
  <si>
    <t>4.470.87</t>
  </si>
  <si>
    <t>Talvan Elena</t>
  </si>
  <si>
    <t>Arseniu Anca</t>
  </si>
  <si>
    <t>asistent</t>
  </si>
  <si>
    <t>Bocea Bogdan</t>
  </si>
  <si>
    <t>Calin Teodora</t>
  </si>
  <si>
    <t>Carstoc Ioana</t>
  </si>
  <si>
    <t>Diaconu Cristinel Gabriel</t>
  </si>
  <si>
    <t>Horsia Dragos</t>
  </si>
  <si>
    <t>Ion Nicolas Catalin</t>
  </si>
  <si>
    <t>Oprinca George</t>
  </si>
  <si>
    <t>Taroi Mona</t>
  </si>
  <si>
    <t>TopIrcean Elena</t>
  </si>
  <si>
    <t>Vecerzan Liliana</t>
  </si>
  <si>
    <t>Birlutiu Victoria</t>
  </si>
  <si>
    <t>FMED3</t>
  </si>
  <si>
    <t>Mihaila Romeo</t>
  </si>
  <si>
    <t>Roman-Filip Corina</t>
  </si>
  <si>
    <t>Rotaru Maria</t>
  </si>
  <si>
    <t>Boicean Adrian</t>
  </si>
  <si>
    <t xml:space="preserve">Conferentiar </t>
  </si>
  <si>
    <t>Chicea Liana</t>
  </si>
  <si>
    <t>Cipaian Calin</t>
  </si>
  <si>
    <t>Duica Lavinia</t>
  </si>
  <si>
    <t>Iancu Gabriela</t>
  </si>
  <si>
    <t>Neamtu Bogdan</t>
  </si>
  <si>
    <t>Popa Florina Ligia</t>
  </si>
  <si>
    <t>Saceleanu Vicentiu</t>
  </si>
  <si>
    <t>Stanciu Mihaela</t>
  </si>
  <si>
    <t>Atasie Diter</t>
  </si>
  <si>
    <t>Sef Lucrari</t>
  </si>
  <si>
    <t>Cazan Corina</t>
  </si>
  <si>
    <t>Coca Ramona</t>
  </si>
  <si>
    <t>Dobrota Luminita</t>
  </si>
  <si>
    <t>Mutu Catalin-Cosmin</t>
  </si>
  <si>
    <t>Orga-Dumitriu Dan</t>
  </si>
  <si>
    <t>Petrascu Ovidiu-Ioan</t>
  </si>
  <si>
    <t>Scridon Maria-Elena</t>
  </si>
  <si>
    <t>Teodoru Minodora</t>
  </si>
  <si>
    <t>Dascalu Daciana</t>
  </si>
  <si>
    <t xml:space="preserve">Asistent </t>
  </si>
  <si>
    <t>Lebada Codruta Ioana</t>
  </si>
  <si>
    <t>Matacuta Ioana</t>
  </si>
  <si>
    <t>Mitea Raluca-Daria</t>
  </si>
  <si>
    <t>Popa Iulian Daniel</t>
  </si>
  <si>
    <t>Popescu Adriana</t>
  </si>
  <si>
    <t>Rezi Elena-Cristina</t>
  </si>
  <si>
    <t>Stefan Elena-Simona</t>
  </si>
  <si>
    <t>Stoia Oana</t>
  </si>
  <si>
    <t>Tanasescu Denisa</t>
  </si>
  <si>
    <t>Urluescu Madalina Loredana</t>
  </si>
  <si>
    <t>Vidrighin Anca</t>
  </si>
  <si>
    <t>Grigore Nicolae</t>
  </si>
  <si>
    <t>FMED4</t>
  </si>
  <si>
    <t>Bardac Ovidiu Dorin</t>
  </si>
  <si>
    <t>Bratu Dan</t>
  </si>
  <si>
    <t>Chicea Radu</t>
  </si>
  <si>
    <t>Fleaca Radu</t>
  </si>
  <si>
    <t>Hasegan Adrian</t>
  </si>
  <si>
    <t>Roman Mihai</t>
  </si>
  <si>
    <t>Sava Mihai</t>
  </si>
  <si>
    <t>Tanasescu Ciprian</t>
  </si>
  <si>
    <t>Badescu Tudor</t>
  </si>
  <si>
    <t>Bereanu Simona Alina</t>
  </si>
  <si>
    <t>Berghea Neamtu Cristian</t>
  </si>
  <si>
    <t>Chialda Mihaela</t>
  </si>
  <si>
    <t>Cretu Dan</t>
  </si>
  <si>
    <t>Faur Anca</t>
  </si>
  <si>
    <t>Ginfalean Georgeta</t>
  </si>
  <si>
    <t>Helgiu Alina</t>
  </si>
  <si>
    <t>Helgiu Claudiu</t>
  </si>
  <si>
    <t>Popescu Dragos</t>
  </si>
  <si>
    <t>Racheriu Mihaela</t>
  </si>
  <si>
    <t>Sabau Alexandru Dan</t>
  </si>
  <si>
    <t>Teodoru Adrian</t>
  </si>
  <si>
    <t>Antonescu Oana Raluca</t>
  </si>
  <si>
    <t>Asistent</t>
  </si>
  <si>
    <t>Barbulescu Bogdan</t>
  </si>
  <si>
    <t>Faur Mihai</t>
  </si>
  <si>
    <t>Grindeanu Amina</t>
  </si>
  <si>
    <t>Kiss Roland</t>
  </si>
  <si>
    <t>Mihetiu Alin Florin</t>
  </si>
  <si>
    <t>Nita Paula</t>
  </si>
  <si>
    <t>Noor Hassan</t>
  </si>
  <si>
    <t>Pirvut Valentin</t>
  </si>
  <si>
    <t>Stanila Dan Mircea</t>
  </si>
  <si>
    <t>Vintila Bogdan</t>
  </si>
  <si>
    <t>Cernuşcă Miţariu Maria Mihaela</t>
  </si>
  <si>
    <t>FMED5</t>
  </si>
  <si>
    <t>Domnariu Carmen Daniela</t>
  </si>
  <si>
    <t>Ionaş Mona</t>
  </si>
  <si>
    <t>Beldean Luminiţa</t>
  </si>
  <si>
    <t>Conferenţiar</t>
  </si>
  <si>
    <t>Boţa Gabriela</t>
  </si>
  <si>
    <t>Cernuşcă Miţariu Sebastian Ioan</t>
  </si>
  <si>
    <t>Cojan Adela</t>
  </si>
  <si>
    <t>Coldea Liliana</t>
  </si>
  <si>
    <t>Frâncu Violeta Ionela</t>
  </si>
  <si>
    <t>Frăţilă Anca Maria</t>
  </si>
  <si>
    <t>Miţariu Mihai Ioan</t>
  </si>
  <si>
    <t>Ognean Maria Livia</t>
  </si>
  <si>
    <t>Ştef Laura</t>
  </si>
  <si>
    <t>Şteţiu Andreea Angela</t>
  </si>
  <si>
    <t>Băcilă Ciprian</t>
  </si>
  <si>
    <t>Șef lucrări</t>
  </si>
  <si>
    <t>Cristian Alina</t>
  </si>
  <si>
    <t>Diaconu Cosmina</t>
  </si>
  <si>
    <t>Făgeţan Iulian</t>
  </si>
  <si>
    <t>Giurgiu Doina Ileana</t>
  </si>
  <si>
    <t>Gligor Mihaela Romaniţa</t>
  </si>
  <si>
    <t>Mârza Diana Maria</t>
  </si>
  <si>
    <t>Matei Claudiu</t>
  </si>
  <si>
    <t>Miţariu Gabriela Simona</t>
  </si>
  <si>
    <t>Moga Doru Florian Cornel</t>
  </si>
  <si>
    <t>Mureşan Iris Codruţa</t>
  </si>
  <si>
    <t>Pintea Alina Liliana</t>
  </si>
  <si>
    <t>Popa Maria</t>
  </si>
  <si>
    <t>Tătaru Dahm Cristina</t>
  </si>
  <si>
    <t>Țînțar Cristian</t>
  </si>
  <si>
    <t>Andronic Andrei</t>
  </si>
  <si>
    <t>Bodea Andrei</t>
  </si>
  <si>
    <t>Dăncilă Adela</t>
  </si>
  <si>
    <t>Dinu Andreea</t>
  </si>
  <si>
    <t>Dumitra Dana Elena</t>
  </si>
  <si>
    <t>Mițariu Maria Loredana</t>
  </si>
  <si>
    <t>Petri Sergiu Adrian</t>
  </si>
  <si>
    <t>Radu Ioana Andrada</t>
  </si>
  <si>
    <t>Ranga Remus</t>
  </si>
  <si>
    <t>Săceleanu Adriana</t>
  </si>
  <si>
    <t>Solomon Crina Cristina</t>
  </si>
  <si>
    <t>Stănilă Albertina</t>
  </si>
  <si>
    <t>TOTAL</t>
  </si>
  <si>
    <t>TOTAL din baza 
(I1 ...I20)</t>
  </si>
  <si>
    <t>Diferenta total-total baza</t>
  </si>
  <si>
    <r>
      <rPr>
        <rFont val="Times New Roman"/>
        <color theme="1"/>
        <sz val="11.0"/>
      </rPr>
      <t xml:space="preserve">Galben = OK
</t>
    </r>
    <r>
      <rPr>
        <rFont val="Times New Roman"/>
        <color rgb="FFFF0000"/>
        <sz val="11.0"/>
      </rPr>
      <t>Rosu = ATENTIE</t>
    </r>
  </si>
  <si>
    <t>Numar cadre didactice și de cercetare centralizator facultate:</t>
  </si>
  <si>
    <t>Numar cadre didactice și de cercetare verficate:</t>
  </si>
  <si>
    <t>Diferenta:</t>
  </si>
  <si>
    <r>
      <rPr>
        <rFont val="Times New Roman"/>
        <color theme="1"/>
        <sz val="11.0"/>
      </rPr>
      <t xml:space="preserve">Galben = OK
</t>
    </r>
    <r>
      <rPr>
        <rFont val="Times New Roman"/>
        <color rgb="FFFF0000"/>
        <sz val="11.0"/>
      </rPr>
      <t>Rosu = ATENTIE</t>
    </r>
  </si>
  <si>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</si>
  <si>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</si>
  <si>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</si>
  <si>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</si>
  <si>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</si>
  <si>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Se acceptă raportarea de lucrări și pentru anii anteriori anului de raportare, în cazul în care indexarea acestora în WoS/SCOPUS s-a făcut cu întârziere.</t>
  </si>
  <si>
    <r>
      <rPr>
        <rFont val="Arial Narrow"/>
        <color theme="1"/>
        <sz val="10.0"/>
      </rPr>
      <t xml:space="preserve">* </t>
    </r>
    <r>
      <rPr>
        <rFont val="Arial Narrow"/>
        <b/>
        <color theme="1"/>
        <sz val="10.0"/>
      </rPr>
      <t xml:space="preserve">Punctaje de referință:                                                                                                                                                                                                                                                                                                          
</t>
    </r>
    <r>
      <rPr>
        <rFont val="Arial Narrow"/>
        <color theme="1"/>
        <sz val="10.0"/>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rFont val="Arial Narrow"/>
        <b/>
        <color theme="1"/>
        <sz val="10.0"/>
      </rPr>
      <t>Drept</t>
    </r>
    <r>
      <rPr>
        <rFont val="Arial Narrow"/>
        <color theme="1"/>
        <sz val="10.0"/>
      </rPr>
      <t>, pentru toate publicațiile se aplică un coeficient de multiplicare de 2; coeficientul se aplică doar pentru lucrările din domeniul respectiv, nu și pentru publicațiile în alte domenii sau pentru cele cu caracter inter- sau multidisciplinar.</t>
    </r>
  </si>
  <si>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</si>
  <si>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</si>
  <si>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</si>
  <si>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</si>
  <si>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</si>
  <si>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</si>
  <si>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</si>
  <si>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</si>
  <si>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</si>
  <si>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</si>
  <si>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</si>
  <si>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</si>
  <si>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</si>
  <si>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Tipul revistei (zona rosie/Q1; zona galbena/Q2; AHCI&gt;5ani etc.)</t>
  </si>
  <si>
    <t>Nr autori din România afiliați la instituții de educație/cercetare</t>
  </si>
  <si>
    <t xml:space="preserve">Nr. autori afiliați ULBS </t>
  </si>
  <si>
    <t>Nr. Total autori</t>
  </si>
  <si>
    <t>Punctaj de referință*</t>
  </si>
  <si>
    <t>Numele conferinței</t>
  </si>
  <si>
    <t>Locația</t>
  </si>
  <si>
    <t>ISBN (conference proceedings)</t>
  </si>
  <si>
    <t>Punctaj individual</t>
  </si>
  <si>
    <t>Cine declara</t>
  </si>
  <si>
    <t>SARS-CoV-2 Antibody Responses in Pediatric Patients: A
Bibliometric Analysis</t>
  </si>
  <si>
    <t>I.Maniu (ULBS), G C. Maniu, E. Antonescu (ULBS) , L. Duica (ULBS), N. Grigore (ULBS), M. Totan (ULBS)</t>
  </si>
  <si>
    <t>Biomedicines</t>
  </si>
  <si>
    <t>2227-9059</t>
  </si>
  <si>
    <t>https://www.webofscience.com/wos/woscc/full-record/WOS:001009246600001</t>
  </si>
  <si>
    <t>https://www.mdpi.com/2227-9059/11/5/1455</t>
  </si>
  <si>
    <t>https://doi.org/10.3390/biomedicines11051455</t>
  </si>
  <si>
    <t>WOS:001009246600001</t>
  </si>
  <si>
    <t>1-14</t>
  </si>
  <si>
    <t>Q1</t>
  </si>
  <si>
    <t>Psychosomatic day-care clinic - a possible solution for improving mental health services in Romania</t>
  </si>
  <si>
    <t>Lavinia Duică (ULBS), Maria Totan (ULBS), Oana Raluca Antonescu (ULBS), Sînziana Călina Silișteanu (UMF Suceava), Gabriela Boța (ULBS), Elisabeta Antonescu (ULBS), Mihaela Racheriu (ULBS)</t>
  </si>
  <si>
    <t>Journal of Educational Sciences &amp; Psychology</t>
  </si>
  <si>
    <t>2247-6377</t>
  </si>
  <si>
    <t>https://www.webofscience.com/wos/woscc/full-record/WOS:001227098800007</t>
  </si>
  <si>
    <t>https://jesp.upg-ploiesti.ro/index.php?option=com_phocadownload&amp;view=file&amp;id=705:18&amp;Itemid=16</t>
  </si>
  <si>
    <t>DOI10.51865/JESP.2023.2.18</t>
  </si>
  <si>
    <t>WOS:001227098800007</t>
  </si>
  <si>
    <t>227-236</t>
  </si>
  <si>
    <t>Q3</t>
  </si>
  <si>
    <t>A Descriptive Analysis of Direct Oral Anticoagulant Drugs Dosing Errors Based on Spontaneous Reports from the EudraVigilance Database</t>
  </si>
  <si>
    <t xml:space="preserve">Morgovan, C (ULBS); Dobrea, CM (ULBS); Chis, AA (ULBS) ; Juncan, AM (ULBS); Arseniu, AM (ULBS); Rus, LL (ULBS) Gligor, FG (ULBS); Ardelean, SA (UVVG Arad); Stoicescu, L (UMF Cluj-Napoca); Ghibu, S (UMF Cluj-Napoca); Frum, A (UMF Cluj-Napoca) </t>
  </si>
  <si>
    <t>Pharmaceuticals</t>
  </si>
  <si>
    <t xml:space="preserve">
1424-8247</t>
  </si>
  <si>
    <t>https://www.webofscience.com/wos/alldb/full-record/WOS:000960137000001</t>
  </si>
  <si>
    <t>https://www.mdpi.com/1424-8247/16/3/455</t>
  </si>
  <si>
    <t>10.3390/ph16030455</t>
  </si>
  <si>
    <t>WOS:000960137000001</t>
  </si>
  <si>
    <t>455</t>
  </si>
  <si>
    <t>Q2</t>
  </si>
  <si>
    <t>Arseniu Anca Maria</t>
  </si>
  <si>
    <t>Some Brassicaceae Extracts as Potential Antioxidants and Green Corrosion Inhibitors</t>
  </si>
  <si>
    <t xml:space="preserve">
Ienascu, IMC (NIERDCM TM); Cata, A (NIERDC TM) ; Chis, AA (ULBS); Stefanut, MN (NIERDC TM); Sfirloaga, P (SNIERDC TM) ; Rusu, G (NIERDC TM); Frum, A (ULBS); Arseniu, AM (ULBS); Morgovan, C (ULBS) ; Rus, LL (ULBS) ; Dobrea, CM (ULBS)</t>
  </si>
  <si>
    <t>Materials</t>
  </si>
  <si>
    <t>1996-1944</t>
  </si>
  <si>
    <t>https://www.webofscience.com/wos/alldb/full-record/WOS:000978893700001</t>
  </si>
  <si>
    <t>https://www.mdpi.com/1996-1944/16/8/2967</t>
  </si>
  <si>
    <t>10.3390/ma16082967</t>
  </si>
  <si>
    <t>WOS:000978893700001</t>
  </si>
  <si>
    <t>2967</t>
  </si>
  <si>
    <t>Adverse Drug Reactions Relevant to Drug Resistance and Ineffectiveness Associated with Meropenem, Linezolid, and Colistin: An Analysis Based on Spontaneous Reports from the European Pharmacovigilance Database</t>
  </si>
  <si>
    <t>Vintila, BI (ULBS)  ; Arseniu, AM (ULBS) ; Butuca, A (ULBS); Sava, M (ULBS); Bîrlutiu, V (ULBS) ; Rus, LL (ULBS); Axente, DD (UMF CLUJ); Morgovan, C (ULBS) ; Gligor, FG (ULBS)</t>
  </si>
  <si>
    <t>Antibiotics-Basel</t>
  </si>
  <si>
    <t>2079-6382</t>
  </si>
  <si>
    <t>https://www.webofscience.com/wos/alldb/full-record/WOS:000995390800001</t>
  </si>
  <si>
    <t>https://www.mdpi.com/2079-6382/12/5/918</t>
  </si>
  <si>
    <t>10.3390/antibiotics1205091</t>
  </si>
  <si>
    <t xml:space="preserve">
WOS:000995390800001</t>
  </si>
  <si>
    <t>918</t>
  </si>
  <si>
    <t>A descriptive analysis of medication errors reported in Vigibase for direct oral anticoagulants</t>
  </si>
  <si>
    <t xml:space="preserve">
Morgovan, C (ULBS) ; Frum, A (ULBS); Arseniu, A (ULBS); Chis, AA (ULBS); Dobrea, CM (ULBS); Rus, LL (ULBS) ; Juncan, AM (ULBS); Pop, G (ULBS); Gligor, F (ULBS) ; Ghibu, S (UMF Cluj-Napoca); Stoicescu, L (UMF Cluj-Napoca) </t>
  </si>
  <si>
    <t xml:space="preserve">NAUNYN-SCHMIEDEBERGS ARCHIVES OF PHARMACOLOGY </t>
  </si>
  <si>
    <t>S1</t>
  </si>
  <si>
    <t>0028-1298</t>
  </si>
  <si>
    <t>https://www.webofscience.com/wos/alldb/full-record/WOS:001070369300182</t>
  </si>
  <si>
    <t>https://link.springer.com/journal/210/volumes-and-issues/396-1/supplement</t>
  </si>
  <si>
    <t xml:space="preserve">
WOS:001070369300182</t>
  </si>
  <si>
    <t>102</t>
  </si>
  <si>
    <t>89th Annual Meeting of the German-Society-for-Experimental-and-Clinical-Pharmacology-and-Toxicology (DGPT) / 8th German Pharm-Tox Summit</t>
  </si>
  <si>
    <t>Ulm, Germany</t>
  </si>
  <si>
    <t xml:space="preserve">
0028-1298</t>
  </si>
  <si>
    <t>A descriptive study of adverse drug reactions relevant to antimicrobial resistance reported for azole antifungals</t>
  </si>
  <si>
    <t xml:space="preserve">
Arseniu, A (ULBS); Morgovan, C (ULBS) ; Chis, AA (ULBS); Pop, G (ULBS); Frum, A (ULBS); Dobrea, CM (ULBS); Rus, LL (ULBS) ; Gligor, F (ULBS)</t>
  </si>
  <si>
    <t>https://www.webofscience.com/wos/alldb/full-record/WOS:001070369300184</t>
  </si>
  <si>
    <t>WOS:001070369300184</t>
  </si>
  <si>
    <t>104</t>
  </si>
  <si>
    <t>A Pharmacovigilance Study Regarding the Risk of Antibiotic-Associated Clostridioides difficile Infection Based on Reports from the EudraVigilance Database: Analysis of Some of the Most Used Antibiotics in Intensive Care Units</t>
  </si>
  <si>
    <t>Vintila, BI (ULBS); Arseniu, AM (ULBS); Morgovan, C (ULBS); Butuca, A (ULBS); Sava, M (ULBS); Bîrlutiu, V (ULBS); Rus, LL (ULBS); Ghibu, S (UMF Cluj-Napoca) ; Bereanu, AS (ULBS); Codru, IR (ULBS); Gligor, FG (ULBS)</t>
  </si>
  <si>
    <t>https://www.webofscience.com/wos/alldb/full-record/WOS:001122764800001</t>
  </si>
  <si>
    <t>https://www.mdpi.com/1424-8247/16/11/1585</t>
  </si>
  <si>
    <t>10.3390/ph16111585</t>
  </si>
  <si>
    <t>WOS:001122764800001</t>
  </si>
  <si>
    <t>1585</t>
  </si>
  <si>
    <t>Extraction of Broken Interlocking Tibial Nails: A Review of Surgical Techniques and Practical Management</t>
  </si>
  <si>
    <t>Roman, M.D.; Fleac, S.R.; Mohor, C.I.; Bacila, C.; Bratu, D.; Teodoru, A.; Bocea, B.-A.; Boicean, A.G; Medical Department, Faculty of Medicine, University “Lucian Blaga” of Sibiu</t>
  </si>
  <si>
    <t>Appl. Sci. 2023, 13, 1645</t>
  </si>
  <si>
    <t>Applied Sciences</t>
  </si>
  <si>
    <t>ISSN 2076-3417</t>
  </si>
  <si>
    <t>https://www.mdpi.com/journal/applsci</t>
  </si>
  <si>
    <t>Bocea Bogdan Arseniu</t>
  </si>
  <si>
    <t>Are There Any Changes in the Causative Microorganisms Isolated in the Last Years from Hip and Knee Periprosthetic Joint Infections? Antimicrobial Susceptibility Test Results Analysis</t>
  </si>
  <si>
    <t>Mihai Dan Roman 1,2 , Bogdan-Axente Bocea 1,2, Nicolas-Ionut-Catalin Ion 1,2, Andreea Elena Vorovenci 3, Dan Dragomirescu 3, Rares-Mircea Birlutiu 4,* , Victoria Birlutiu 1,2 and Sorin Radu Fleaca 1,2 1 Faculty of Medicine Sibiu, Lucian Blaga University, Str. Lucian Blaga, Nr. 2A, 550169 Sibiu, Romania
2 County Clinical Emergency Hospital, 550245 Sibiu, Romania
3 Economic Cybernetics and Statistics Doctoral School, Bucharest University of Economic Studies,
Piata Romana 6, 010371 Bucharest, Romania
4 Clinical Hospital of Orthopedics, Traumatology, and Osteoarticular TB, B-dul Ferdinand 35–37, Sector 2,
021382 Bucharest, Romania</t>
  </si>
  <si>
    <t>Microorganisms 2023, 11, 116</t>
  </si>
  <si>
    <t>Microorganisms</t>
  </si>
  <si>
    <t>ISSN: 2076-2607</t>
  </si>
  <si>
    <t>https://doi.org/10.3390/microorganisms11010116</t>
  </si>
  <si>
    <t>20</t>
  </si>
  <si>
    <r>
      <rPr>
        <rFont val="Calibri"/>
        <color theme="1"/>
        <sz val="11.0"/>
      </rPr>
      <t xml:space="preserve">Vintila, BI (ULBS)  ; Arseniu, AM (ULBS) ; Butuca, A (ULBS); Sava, M (ULBS); Bîrlutiu, V (ULBS) ; Rus, LL (ULBS); Axente, DD (UMF CLUJ); </t>
    </r>
    <r>
      <rPr>
        <rFont val="Calibri"/>
        <b/>
        <color theme="1"/>
        <sz val="11.0"/>
        <u/>
      </rPr>
      <t xml:space="preserve">Morgovan, C (ULBS) ; </t>
    </r>
    <r>
      <rPr>
        <rFont val="Calibri"/>
        <color theme="1"/>
        <sz val="11.0"/>
      </rPr>
      <t>Gligor, FG (ULBS)</t>
    </r>
  </si>
  <si>
    <r>
      <rPr>
        <rFont val="Calibri"/>
        <color theme="1"/>
        <sz val="11.0"/>
      </rPr>
      <t>Vintila, BI (ULBS) ; Arseniu, AM ((ULBS) ; Morgovan, C (ULBS) ; </t>
    </r>
    <r>
      <rPr>
        <rFont val="Calibri"/>
        <b/>
        <color rgb="FF222222"/>
        <sz val="11.0"/>
      </rPr>
      <t>Butuca, A (ULBS)</t>
    </r>
    <r>
      <rPr>
        <rFont val="Calibri"/>
        <color rgb="FF222222"/>
        <sz val="11.0"/>
      </rPr>
      <t xml:space="preserve"> ; Sava, M (ULBS) ; Bîrlutiu, V(ULBS) , [4] ; Rus, LL (ULBS) ; Ghibu, S (UMF Cluj)  ; Bereanu, AS (ULBS)  ; Codru, IR (ULBS) ; Gligor, FG(ULBS) </t>
    </r>
  </si>
  <si>
    <t>1424-8247</t>
  </si>
  <si>
    <t>https://www.webofscience.com/wos/woscc/full-record/WOS:001122764800001</t>
  </si>
  <si>
    <t>Effect of Fluoride Coatings on the Corrosion Behavior of Mg–Zn–Ca–Mn Alloys for Medical Application</t>
  </si>
  <si>
    <t xml:space="preserve">Tiberiu Bita 1,Aurora Antoniac 1,Ion Ciuca 1,Marian Miculescu 1ORCID,Cosmin Mihai Cotrut 1ORCID,Gheorghe Paltanea 2ORCID,Horatiu Dura 3,*,Iuliana Corneschi 4,Iulian Antoniac 1,5,*ORCID,Ioana Dana Carstoc 3 andAlin Danut Bodog 6ORCID 
1
Faculty of Material Science and Engineering, University Politehnica of Bucharest, 313 Splaiul Independentei, District 6, 060042 Bucharest, Romania
2
Faculty of Electrical Engineering, University Politehnica of Bucharest, 313 Splaiul Independentei, District 6, 060042 Bucharest, Romania
3
Faculty of Medicine, Lucian Blaga University of Sibiu, 2A Lucian Blaga Street, 550169 Sibiu, Romania
4
Romfire Protect Solution S.R.L., 39 Drumul Taberei, District 6, 061359 Bucharest, Romania
5
Academy of Romania Scientist, 54 Splaiul Independentei, 050094 Bucharest, Romania
6
Faculty of Medicine and Pharmacy, University of Oradea, 10 P-ta 1 December Street, 410073 Oradea, Romania
</t>
  </si>
  <si>
    <t xml:space="preserve">Materials </t>
  </si>
  <si>
    <t>https://1510qlfn1-y-https-www-webofscience-com.z.e-nformation.ro/wos/woscc/full-record/WOS:001031202600001</t>
  </si>
  <si>
    <t>https://www.mdpi.com/1996-1944/16/13/4508</t>
  </si>
  <si>
    <t>https://doi.org/10.3390/ma16134508</t>
  </si>
  <si>
    <t>WOS:001031202600001</t>
  </si>
  <si>
    <t>SHEAR STRESS ANALYSIS BY FINITE ELEMENTS OF A METAL-CERAMIC DENTAL BRIDGE ON A CoCr ALLOY SUPPORT</t>
  </si>
  <si>
    <t>Nazem DAWOD1 , Dan Ioan STOIA2 , Sergiu FOCȘĂNEANU3 , Aurora ANTONIAC4 , Alina ROBU*5 , Horațiu DURA6 , Ioana Dana CÂRSTOC7 , Bogdan Radu DRAGOMIR7 1 PhD student, Faculty of Materials Science and Engineering, University POLITEHNICA of
Bucharest, e-mail: dawod.nazem@gmail.com
2 Prof., Polytechnic University of Timisoara, e-mail: dan.stoia@upt.ro
3 PhD student, Faculty of Materials Science and Engineering, University POLITEHNICA of
Bucharest, e-mail: sergiu.focsaneanu@upb.ro
4 Researcher, Faculty of Materials Science and Engineering, University POLITEHNICA of
Bucharest, e-mail: antoniac.aurora@gmail.com
5* Lect., Faculty of Materials Science and Engineering, University POLITEHNICA of Bucharest,
e-mail: alinarobu2021@gmail.com
6 Prof., Faculty of Medicine, “Lucian Blaga” University of Sibiu, Romania, e-mail:
horatiudura@yahoo.com
7 Lect.,” Lucian Blaga” University of Sibiu, e-mail: ioana.carstoc12@gmail.com
8 Lect., Faculty of Dental Medicine, University of Medicine and Pharmacy “Grigore T. Popa”, Iasi,
Romania, e-mail: radu.dragomir@umfiasi.ro</t>
  </si>
  <si>
    <t>UPB Science Bulletin Series B</t>
  </si>
  <si>
    <t>1454-2331</t>
  </si>
  <si>
    <t>https://1510qlfn1-y-https-www-webofscience-com.z.e-nformation.ro/wos/woscc/full-record/WOS:001052966300017</t>
  </si>
  <si>
    <t>https://www.scientificbulletin.upb.ro/rev_docs_arhiva/rezbd6_485855.pdf</t>
  </si>
  <si>
    <t>WOS:001052966300017</t>
  </si>
  <si>
    <t>191-206</t>
  </si>
  <si>
    <t>Q4</t>
  </si>
  <si>
    <t>CORROSION BEHAVIOR AND WETTING PROPERTIES OF CAST TNZT ALLOYS</t>
  </si>
  <si>
    <t>Robert Ciocoiu1, Ramona Turcu1, Nicolae Vãleanu1, Gabriel Dobri2*, Alexandra Banu2, Ioana Cârstoc3, Dura Horatiu3 1University "POLITEHNICA" of Bucharest, Faculty of Materials Science and Engineering, Splaiul Independentei 313, Bucharest, Romania 2University "POLITEHNICA" of Bucharest, Faculty of Industrial Engineering and Robotics, Splaiul Independentei 313, Bucharest, Romania 3University "Lucian Blaga" of Sibiu, Victoriei Bd. 10, Sibiu, Romania</t>
  </si>
  <si>
    <t>Materiali in tehnologije</t>
  </si>
  <si>
    <t>1580-2949</t>
  </si>
  <si>
    <t>https://1510qlfn1-y-https-www-webofscience-com.z.e-nformation.ro/wos/woscc/full-record/WOS:001052786700001</t>
  </si>
  <si>
    <t>https://mater-tehnol.si/index.php/MatTech/article/view/887/255</t>
  </si>
  <si>
    <t>DOI:10.17222/mit.2023.887</t>
  </si>
  <si>
    <t>WOS:001052786700001</t>
  </si>
  <si>
    <t>395-399</t>
  </si>
  <si>
    <t>CORROSION BEHAVIOR AND MICROSTRUCTURAL ANALYSIS OF SOME Co-Cr ALLOYS USED FOR METAL_x0002_CERAMIC RESTORATIONS IN DENTISTRY</t>
  </si>
  <si>
    <t xml:space="preserve"> Nazem DAWOD1 , Aurora ANTONIAC2 , Iulian ANTONIAC3 , Marian MICULESCU4 , Alina ROBU*5 , Elena UNGUREANU6 , Doriana AGOP_x0002_FORNA7 , Ioana Dana CÂRSTOC8 , Horatiu DURA9 , Bogdan Radu DRAGOMIR10   1 PhD student, Faculty of Materials Science and Engineering, National University of Science and 
Technology POLITEHNICA Bucharest, e-mail: dawod.nazem@gmail.com
2 Researcher, Faculty of Materials Science and Engineering, National University of Science and 
Technology POLITEHNICA Bucharest, e-mail: antoniac.aurora@gmail.com 
3 Prof., Faculty of Materials Science and Engineering, National University of Science and 
Technology POLITEHNICA Bucharest, e-mail: antoniac.iulian@gmail.com
4 Prof., Faculty of Materials Science and Engineering, National University of Science and 
Technology POLITEHNICA Bucharest, e-mail: marian.miculescu@upb.ro
5* Lect., Faculty of Materials Science and Engineering, National University of Science and 
Technology POLITEHNICA Bucharest, e-mail: alinarobu2021@gmail.com
6 Assistant, Faculty of Medicine, “Lucian Blaga” University of Sibiu, Romania, e-mail: 
elena.ungureanu1102@upb.ro
7 Lect., Faculty of Dental Medicine, University of Medicine and Pharmacy “Grigore T. Popa”, Iasi, 
e-mail: ana.agop-forna@umfiasi.ro 
8 Lect., Faculty of Medicine, “Lucian Blaga” University of Sibiu, e-mail: 
ioana.carstoc12@gmail.com
9 Prof., Faculty of Medicine, “Lucian Blaga” University of Sibiu, e-mail: horatiudura@yahoo.com 
10 Lect., Faculty of Dental Medicine, University of Medicine and Pharmacy “Grigore T. Popa”, Iasi, 
e-mail: radu.dragomir@umfiasi.ro</t>
  </si>
  <si>
    <t>https://1510qlfn1-y-https-www-webofscience-com.z.e-nformation.ro/wos/woscc/full-record/WOS:001126670800025</t>
  </si>
  <si>
    <t>https://www.scientificbulletin.upb.ro/rev_docs_arhiva/rez38c_242028.pdf</t>
  </si>
  <si>
    <t>WOS:001126670800025</t>
  </si>
  <si>
    <t>317-330</t>
  </si>
  <si>
    <t>Q4 ESCI</t>
  </si>
  <si>
    <t>INFLUENCE OF HEAT TREATMENT ON MICROSTRUCTURE AND CORROSION BEHAVIOR OF BIODEGRADABLE Mg-Ca ALLOY</t>
  </si>
  <si>
    <t>Tiberiu BIȚA1 , Iuliana CORNESCHI2 , Elena UNGUREANU3 , Ana-Iulia BIȚA4* , Nicoleta-Daniela IGNAT5 , Horațiu DURA6 , Ioana Dana CÂRSTOC7 , Pantelie NICOLCESCU</t>
  </si>
  <si>
    <t>https://1510qlfn1-y-https-www-webofscience-com.z.e-nformation.ro/wos/woscc/full-record/WOS:001126670800024</t>
  </si>
  <si>
    <t>https://www.scientificbulletin.upb.ro/rev_docs_arhiva/rez0b6_826861.pdf</t>
  </si>
  <si>
    <t>WOS:001126670800024</t>
  </si>
  <si>
    <t>247-260</t>
  </si>
  <si>
    <r>
      <rPr>
        <rFont val="Calibri"/>
        <b/>
        <color theme="1"/>
        <sz val="11.0"/>
      </rPr>
      <t>Morgovan, C (ULBS)</t>
    </r>
    <r>
      <rPr>
        <rFont val="Calibri"/>
        <color theme="1"/>
        <sz val="11.0"/>
      </rPr>
      <t>; Dobrea, CM (ULBS);</t>
    </r>
    <r>
      <rPr>
        <rFont val="Calibri"/>
        <b/>
        <color theme="1"/>
        <sz val="11.0"/>
        <u/>
      </rPr>
      <t xml:space="preserve"> Chis, AA (ULBS)</t>
    </r>
    <r>
      <rPr>
        <rFont val="Calibri"/>
        <color theme="1"/>
        <sz val="11.0"/>
      </rPr>
      <t xml:space="preserve"> ; Juncan, AM (ULBS); Arseniu, AM (ULBS); Rus, LL (ULBS) Gligor, FG (ULBS); Ardelean, SA (UVVG Arad); Stoicescu, L (UMF Cluj-Napoca); Ghibu, S (UMF Cluj-Napoca); Frum, A (UMF Cluj-Napoca) </t>
    </r>
  </si>
  <si>
    <t>Chis Adriana Aurelia</t>
  </si>
  <si>
    <r>
      <rPr>
        <rFont val="Calibri"/>
        <color theme="1"/>
        <sz val="11.0"/>
      </rPr>
      <t xml:space="preserve">
Ienascu, IMC (NIERDCM TM); Cata, A (NIERDC TM) ;</t>
    </r>
    <r>
      <rPr>
        <rFont val="Calibri"/>
        <b/>
        <color theme="1"/>
        <sz val="11.0"/>
        <u/>
      </rPr>
      <t xml:space="preserve"> Chis, AA (ULBS); </t>
    </r>
    <r>
      <rPr>
        <rFont val="Calibri"/>
        <color theme="1"/>
        <sz val="11.0"/>
      </rPr>
      <t xml:space="preserve">Stefanut, MN (NIERDC TM); Sfirloaga, P (SNIERDC TM) ; Rusu, G (NIERDC TM); Frum, A (ULBS); Arseniu, AM (ULBS); </t>
    </r>
    <r>
      <rPr>
        <rFont val="Calibri"/>
        <b/>
        <color theme="1"/>
        <sz val="11.0"/>
      </rPr>
      <t xml:space="preserve">Morgovan, C (ULBS) ; </t>
    </r>
    <r>
      <rPr>
        <rFont val="Calibri"/>
        <color theme="1"/>
        <sz val="11.0"/>
      </rPr>
      <t>Rus, LL (ULBS) ; Dobrea, CM (ULBS)</t>
    </r>
  </si>
  <si>
    <r>
      <rPr>
        <rFont val="Calibri"/>
        <color theme="1"/>
        <sz val="11.0"/>
      </rPr>
      <t xml:space="preserve">
Morgovan, C (ULBS)</t>
    </r>
    <r>
      <rPr>
        <rFont val="Calibri"/>
        <b/>
        <color theme="1"/>
        <sz val="11.0"/>
      </rPr>
      <t xml:space="preserve"> </t>
    </r>
    <r>
      <rPr>
        <rFont val="Calibri"/>
        <color theme="1"/>
        <sz val="11.0"/>
      </rPr>
      <t xml:space="preserve">; Frum, A (ULBS); Arseniu, A (ULBS); </t>
    </r>
    <r>
      <rPr>
        <rFont val="Calibri"/>
        <b/>
        <color theme="1"/>
        <sz val="11.0"/>
        <u/>
      </rPr>
      <t>Chis, AA (ULBS)</t>
    </r>
    <r>
      <rPr>
        <rFont val="Calibri"/>
        <color theme="1"/>
        <sz val="11.0"/>
      </rPr>
      <t xml:space="preserve">; Dobrea, CM (ULBS); Rus, LL (ULBS) ; Juncan, AM (ULBS); Pop, G (ULBS); Gligor, F (ULBS) ; Ghibu, S (UMF Cluj-Napoca); Stoicescu, L (UMF Cluj-Napoca) </t>
    </r>
  </si>
  <si>
    <r>
      <rPr>
        <rFont val="Calibri"/>
        <color theme="1"/>
        <sz val="11.0"/>
      </rPr>
      <t xml:space="preserve">
Arseniu, A (ULBS); Morgovan, C (ULBS)</t>
    </r>
    <r>
      <rPr>
        <rFont val="Calibri"/>
        <b/>
        <color theme="1"/>
        <sz val="11.0"/>
        <u/>
      </rPr>
      <t xml:space="preserve"> </t>
    </r>
    <r>
      <rPr>
        <rFont val="Calibri"/>
        <color theme="1"/>
        <sz val="11.0"/>
      </rPr>
      <t xml:space="preserve">; </t>
    </r>
    <r>
      <rPr>
        <rFont val="Calibri"/>
        <b/>
        <color theme="1"/>
        <sz val="11.0"/>
        <u/>
      </rPr>
      <t>Chis, AA (ULBS)</t>
    </r>
    <r>
      <rPr>
        <rFont val="Calibri"/>
        <color theme="1"/>
        <sz val="11.0"/>
      </rPr>
      <t>; Pop, G (ULBS); Frum, A (ULBS); Dobrea, CM (ULBS); Rus, LL (ULBS) ; Gligor, F (ULBS)</t>
    </r>
  </si>
  <si>
    <t>Predictors of Post-ERCP Pancreatitis (P.E.P.) in Choledochal Lithiasis Extraction</t>
  </si>
  <si>
    <t>A. Boicean, Victoria Bîrluțiu, C. Ichim, S. B. Todor, A. Hașegan, C. Băcilă, Adelaida Solomon, A.N. Cristian, H. Dura</t>
  </si>
  <si>
    <t>Journal of Personalized Medicine</t>
  </si>
  <si>
    <t>Vol. 13</t>
  </si>
  <si>
    <t>Issue 9</t>
  </si>
  <si>
    <t>ISSN: 2075-4426</t>
  </si>
  <si>
    <t>https://www.mdpi.com/2075-4426/13/9/1356</t>
  </si>
  <si>
    <t>https://doi.org/10.3390/jpm13091356</t>
  </si>
  <si>
    <t>Therapeutic Perspectives for Microbiota Transplantation in Digestive Diseases and Neoplasia—A Literature Review</t>
  </si>
  <si>
    <t>A. Boicean, Victoria D. Bratu, C. Bacila, C. Tanasescu, R. S. Fleacă, C. I. Mohor, Andra Comăniciu, Teodora Băluță, M. Roman, R. Chicea,  A.N. Cristian, A. Hașegan, Sabrina Bârsan, H. Dura, C. I. Mohor</t>
  </si>
  <si>
    <t>Pathogens</t>
  </si>
  <si>
    <t>Vol. 12</t>
  </si>
  <si>
    <t>Issue 6</t>
  </si>
  <si>
    <r>
      <rPr>
        <rFont val="Calibri"/>
        <color rgb="FF222222"/>
        <sz val="11.0"/>
      </rPr>
      <t> </t>
    </r>
    <r>
      <rPr>
        <rFont val="Calibri"/>
        <b/>
        <color rgb="FF222222"/>
        <sz val="11.0"/>
      </rPr>
      <t>ISSN: 2076-0817</t>
    </r>
  </si>
  <si>
    <t>https://www.mdpi.com/2076-0817/12/6/766</t>
  </si>
  <si>
    <r>
      <rPr>
        <rFont val="Calibri"/>
        <color theme="10"/>
        <sz val="11.0"/>
      </rPr>
      <t> </t>
    </r>
    <r>
      <rPr>
        <rFont val="Calibri"/>
        <color theme="10"/>
        <sz val="11.0"/>
        <u/>
      </rPr>
      <t>https://doi.org/10.3390/pathogens12060766</t>
    </r>
  </si>
  <si>
    <t>Medical management and rehabilitation in a patient with avascular necrosis of the femoral head in the context of vitamin D deficiency and secondary hyperparathyroidism – case report</t>
  </si>
  <si>
    <t>Cosmina Diaconu (ULBSIBIU), Remus Calin Cipăian (ULBSIBIU), Mădălina Gabriela Iliescu (UNIVERSITATEA OVIDIUS CONSTANTA), Viorela-Mihaela Ciortea (UNIVERSITATEA DE MEDICINA SI FARMACIE IULIU HATIEGANU CLUJ-NAPOCA), Laszlo Irsay (UNIVERSITATEA DE MEDICINA SI FARMACIE IULIU HATIEGANU CLUJ-NAPOCA), Rodica Ana Ungur (UNIVERSITATEA DE MEDICINA SI FARMACIE IULIU HATIEGANU CLUJ-NAPOCA), Cristinel Gabriel Diaconu (ULBSIBIU)</t>
  </si>
  <si>
    <t>BALNEO AND PRM RESEARCH JOURNAL</t>
  </si>
  <si>
    <t>14 (2)</t>
  </si>
  <si>
    <t xml:space="preserve"> ISSN-L: 2734-844X  /  p ISSN: 2734-844X  /  e ISSN: 2734-8458</t>
  </si>
  <si>
    <t>https://www.webofscience.com/wos/woscc/full-record/WOS:001028799100014</t>
  </si>
  <si>
    <t>http://bioclima.ro/Balneo547.pdf</t>
  </si>
  <si>
    <t>DOI:10.12680/balneo.s2023.547</t>
  </si>
  <si>
    <t>WOS:001028799100014</t>
  </si>
  <si>
    <t>1 - 10</t>
  </si>
  <si>
    <t>ESCI</t>
  </si>
  <si>
    <t>Diaconi Cristinel Gabriel</t>
  </si>
  <si>
    <r>
      <rPr>
        <rFont val="Calibri"/>
        <color theme="1"/>
        <sz val="11.0"/>
      </rPr>
      <t>Morgovan, C</t>
    </r>
    <r>
      <rPr>
        <rFont val="Calibri"/>
        <b/>
        <color theme="1"/>
        <sz val="11.0"/>
        <u/>
      </rPr>
      <t xml:space="preserve"> </t>
    </r>
    <r>
      <rPr>
        <rFont val="Calibri"/>
        <color theme="1"/>
        <sz val="11.0"/>
      </rPr>
      <t>(ULBS);</t>
    </r>
    <r>
      <rPr>
        <rFont val="Calibri"/>
        <b/>
        <color theme="1"/>
        <sz val="11.0"/>
      </rPr>
      <t xml:space="preserve"> Dobrea, CM</t>
    </r>
    <r>
      <rPr>
        <rFont val="Calibri"/>
        <color theme="1"/>
        <sz val="11.0"/>
      </rPr>
      <t xml:space="preserve"> </t>
    </r>
    <r>
      <rPr>
        <rFont val="Calibri"/>
        <b/>
        <color theme="1"/>
        <sz val="11.0"/>
      </rPr>
      <t>(ULBS)</t>
    </r>
    <r>
      <rPr>
        <rFont val="Calibri"/>
        <color theme="1"/>
        <sz val="11.0"/>
      </rPr>
      <t xml:space="preserve">; Chis, AA (ULBS) ; Juncan, AM (ULBS); Arseniu, AM (ULBS); Rus, LL (ULBS) Gligor, FG (ULBS); Ardelean, SA (UVVG Arad); Stoicescu, L (UMF Cluj-Napoca); Ghibu, S (UMF Cluj-Napoca); Frum, A (UMF Cluj-Napoca) </t>
    </r>
  </si>
  <si>
    <t>Dobra Carmen Maximiliana</t>
  </si>
  <si>
    <r>
      <rPr>
        <rFont val="Calibri"/>
        <color theme="1"/>
        <sz val="11.0"/>
      </rPr>
      <t xml:space="preserve">
Ienascu, IMC (NIERDCM TM); Cata, A (NIERDC TM) ; Chis, AA (ULBS); Stefanut, MN (NIERDC TM); Sfirloaga, P (SNIERDC TM) ; Rusu, G (NIERDC TM); Frum, A (ULBS); Arseniu, AM (ULBS); Morgovan, C (ULBS) </t>
    </r>
    <r>
      <rPr>
        <rFont val="Calibri"/>
        <b/>
        <color theme="1"/>
        <sz val="11.0"/>
        <u/>
      </rPr>
      <t>;</t>
    </r>
    <r>
      <rPr>
        <rFont val="Calibri"/>
        <color theme="1"/>
        <sz val="11.0"/>
      </rPr>
      <t xml:space="preserve"> Rus, LL (ULBS) ; </t>
    </r>
    <r>
      <rPr>
        <rFont val="Calibri"/>
        <b/>
        <color theme="1"/>
        <sz val="11.0"/>
      </rPr>
      <t>Dobrea, CM (ULBS)</t>
    </r>
  </si>
  <si>
    <r>
      <rPr>
        <rFont val="Calibri"/>
        <color theme="1"/>
        <sz val="11.0"/>
      </rPr>
      <t xml:space="preserve">
Morgovan, C (ULBS) ; Frum, A (ULBS); Arseniu, A (ULBS); Chis, AA (ULBS); </t>
    </r>
    <r>
      <rPr>
        <rFont val="Calibri"/>
        <b/>
        <color theme="1"/>
        <sz val="11.0"/>
      </rPr>
      <t>Dobrea, CM (ULBS)</t>
    </r>
    <r>
      <rPr>
        <rFont val="Calibri"/>
        <color theme="1"/>
        <sz val="11.0"/>
      </rPr>
      <t xml:space="preserve">; Rus, LL (ULBS) ; Juncan, AM (ULBS); Pop, G (ULBS); Gligor, F (ULBS) ; Ghibu, S (UMF Cluj-Napoca); Stoicescu, L (UMF Cluj-Napoca) </t>
    </r>
  </si>
  <si>
    <r>
      <rPr>
        <rFont val="Calibri"/>
        <color theme="1"/>
        <sz val="11.0"/>
      </rPr>
      <t xml:space="preserve">
Arseniu, A (ULBS); Morgovan, C (ULBS); Chis, AA (ULBS); Pop, G (ULBS); Frum, A (ULBS); </t>
    </r>
    <r>
      <rPr>
        <rFont val="Calibri"/>
        <b/>
        <color theme="1"/>
        <sz val="11.0"/>
      </rPr>
      <t>Dobrea, CM (ULBS)</t>
    </r>
    <r>
      <rPr>
        <rFont val="Calibri"/>
        <color theme="1"/>
        <sz val="11.0"/>
      </rPr>
      <t>; Rus, LL (ULBS) ; Gligor, F (ULBS)</t>
    </r>
  </si>
  <si>
    <r>
      <rPr>
        <rFont val="Calibri"/>
        <color theme="1"/>
        <sz val="11.0"/>
      </rPr>
      <t>Morgovan, C</t>
    </r>
    <r>
      <rPr>
        <rFont val="Calibri"/>
        <color theme="1"/>
        <sz val="11.0"/>
        <u/>
      </rPr>
      <t xml:space="preserve"> </t>
    </r>
    <r>
      <rPr>
        <rFont val="Calibri"/>
        <color theme="1"/>
        <sz val="11.0"/>
      </rPr>
      <t xml:space="preserve">(ULBS); Dobrea, CM (ULBS); Chis, AA (ULBS) ; Juncan, AM (ULBS); Arseniu, AM (ULBS); Rus, LL (ULBS) Gligor, FG (ULBS); Ardelean, SA (UVVG Arad); Stoicescu, L (UMF Cluj-Napoca); Ghibu, S (UMF Cluj-Napoca); </t>
    </r>
    <r>
      <rPr>
        <rFont val="Calibri"/>
        <b/>
        <color theme="1"/>
        <sz val="11.0"/>
      </rPr>
      <t>Frum, A</t>
    </r>
    <r>
      <rPr>
        <rFont val="Calibri"/>
        <color theme="1"/>
        <sz val="11.0"/>
      </rPr>
      <t xml:space="preserve"> </t>
    </r>
    <r>
      <rPr>
        <rFont val="Calibri"/>
        <b/>
        <color theme="1"/>
        <sz val="11.0"/>
      </rPr>
      <t>(ULBS)</t>
    </r>
    <r>
      <rPr>
        <rFont val="Calibri"/>
        <color theme="1"/>
        <sz val="11.0"/>
      </rPr>
      <t xml:space="preserve"> </t>
    </r>
  </si>
  <si>
    <r>
      <rPr>
        <rFont val="Calibri"/>
        <color theme="1"/>
        <sz val="11.0"/>
      </rPr>
      <t xml:space="preserve">
Ienascu, IMC (NIERDCM TM); Cata, A (NIERDC TM) ; Chis, AA (ULBS); Stefanut, MN (NIERDC TM); Sfirloaga, P (SNIERDC TM) ; Rusu, G (NIERDC TM); </t>
    </r>
    <r>
      <rPr>
        <rFont val="Calibri"/>
        <b/>
        <color theme="1"/>
        <sz val="11.0"/>
      </rPr>
      <t>Frum, A (ULBS)</t>
    </r>
    <r>
      <rPr>
        <rFont val="Calibri"/>
        <color theme="1"/>
        <sz val="11.0"/>
      </rPr>
      <t xml:space="preserve">; Arseniu, AM (ULBS); Morgovan, C (ULBS) </t>
    </r>
    <r>
      <rPr>
        <rFont val="Calibri"/>
        <color theme="1"/>
        <sz val="11.0"/>
        <u/>
      </rPr>
      <t>;</t>
    </r>
    <r>
      <rPr>
        <rFont val="Calibri"/>
        <color theme="1"/>
        <sz val="11.0"/>
      </rPr>
      <t xml:space="preserve"> Rus, LL (ULBS) ; Dobrea, CM (ULBS)</t>
    </r>
  </si>
  <si>
    <r>
      <rPr>
        <rFont val="Calibri"/>
        <color theme="1"/>
        <sz val="11.0"/>
      </rPr>
      <t xml:space="preserve">
Morgovan, C (ULBS) ; </t>
    </r>
    <r>
      <rPr>
        <rFont val="Calibri"/>
        <b/>
        <color theme="1"/>
        <sz val="11.0"/>
      </rPr>
      <t>Frum, A (ULBS)</t>
    </r>
    <r>
      <rPr>
        <rFont val="Calibri"/>
        <color theme="1"/>
        <sz val="11.0"/>
      </rPr>
      <t xml:space="preserve">; Arseniu, A (ULBS); Chis, AA (ULBS); Dobrea, CM (ULBS); Rus, LL (ULBS) ; Juncan, AM (ULBS); Pop, G (ULBS); Gligor, F (ULBS) ; Ghibu, S (UMF Cluj-Napoca); Stoicescu, L (UMF Cluj-Napoca) </t>
    </r>
  </si>
  <si>
    <r>
      <rPr>
        <rFont val="Calibri"/>
        <color theme="1"/>
        <sz val="11.0"/>
      </rPr>
      <t xml:space="preserve">
Arseniu, A (ULBS); Morgovan, C (ULBS); Chis, AA (ULBS); Pop, G (ULBS); </t>
    </r>
    <r>
      <rPr>
        <rFont val="Calibri"/>
        <b/>
        <color theme="1"/>
        <sz val="11.0"/>
      </rPr>
      <t>Frum, A (ULBS)</t>
    </r>
    <r>
      <rPr>
        <rFont val="Calibri"/>
        <color theme="1"/>
        <sz val="11.0"/>
      </rPr>
      <t>; Dobrea, CM (ULBS); Rus, LL (ULBS) ; Gligor, F (ULBS)</t>
    </r>
  </si>
  <si>
    <r>
      <rPr>
        <rFont val="Calibri"/>
        <color theme="1"/>
        <sz val="11.0"/>
        <u/>
      </rPr>
      <t>Morgovan, C</t>
    </r>
    <r>
      <rPr>
        <rFont val="Calibri"/>
        <b/>
        <color theme="1"/>
        <sz val="11.0"/>
        <u/>
      </rPr>
      <t xml:space="preserve"> </t>
    </r>
    <r>
      <rPr>
        <rFont val="Calibri"/>
        <color theme="1"/>
        <sz val="11.0"/>
      </rPr>
      <t>(ULBS); Dobrea, CM (ULBS); Chis, AA (ULBS) ; Juncan, AM (ULBS); Arseniu, AM (ULBS); Rus, LL (ULBS)</t>
    </r>
    <r>
      <rPr>
        <rFont val="Calibri"/>
        <b/>
        <color theme="1"/>
        <sz val="11.0"/>
      </rPr>
      <t xml:space="preserve"> Gligor, FG</t>
    </r>
    <r>
      <rPr>
        <rFont val="Calibri"/>
        <color theme="1"/>
        <sz val="11.0"/>
      </rPr>
      <t xml:space="preserve"> (ULBS); Ardelean, SA (UVVG Arad); Stoicescu, L (UMF Cluj-Napoca); Ghibu, S (UMF Cluj-Napoca); Frum, A (UMF Cluj-Napoca) </t>
    </r>
  </si>
  <si>
    <t>Gligor Felicia</t>
  </si>
  <si>
    <r>
      <rPr>
        <rFont val="Calibri"/>
        <color theme="1"/>
        <sz val="11.0"/>
      </rPr>
      <t xml:space="preserve">Vintila, BI (ULBS)  ; Arseniu, AM (ULBS) ; Butuca, A (ULBS); Sava, M (ULBS); Bîrlutiu, V (ULBS) ; Rus, LL (ULBS); Axente, DD (UMF CLUJ); </t>
    </r>
    <r>
      <rPr>
        <rFont val="Calibri"/>
        <color theme="1"/>
        <sz val="11.0"/>
        <u/>
      </rPr>
      <t>Morgovan, C</t>
    </r>
    <r>
      <rPr>
        <rFont val="Calibri"/>
        <b/>
        <color theme="1"/>
        <sz val="11.0"/>
        <u/>
      </rPr>
      <t xml:space="preserve"> (ULBS) ; </t>
    </r>
    <r>
      <rPr>
        <rFont val="Calibri"/>
        <b/>
        <color theme="1"/>
        <sz val="11.0"/>
      </rPr>
      <t>Gligor, FG</t>
    </r>
    <r>
      <rPr>
        <rFont val="Calibri"/>
        <color theme="1"/>
        <sz val="11.0"/>
      </rPr>
      <t xml:space="preserve"> (ULBS)</t>
    </r>
  </si>
  <si>
    <r>
      <rPr>
        <rFont val="Calibri"/>
        <color theme="1"/>
        <sz val="11.0"/>
      </rPr>
      <t xml:space="preserve">
</t>
    </r>
    <r>
      <rPr>
        <rFont val="Calibri"/>
        <color theme="1"/>
        <sz val="11.0"/>
        <u/>
      </rPr>
      <t>Morgovan, C (ULBS</t>
    </r>
    <r>
      <rPr>
        <rFont val="Calibri"/>
        <b/>
        <color theme="1"/>
        <sz val="11.0"/>
        <u/>
      </rPr>
      <t>)</t>
    </r>
    <r>
      <rPr>
        <rFont val="Calibri"/>
        <color theme="1"/>
        <sz val="11.0"/>
      </rPr>
      <t xml:space="preserve"> ; Frum, A (ULBS); Arseniu, A (ULBS); Chis, AA (ULBS); Dobrea, CM (ULBS); Rus, LL (ULBS) ; Juncan, AM (ULBS); Pop, G (ULBS); </t>
    </r>
    <r>
      <rPr>
        <rFont val="Calibri"/>
        <b/>
        <color theme="1"/>
        <sz val="11.0"/>
      </rPr>
      <t>Gligor, F (ULBS</t>
    </r>
    <r>
      <rPr>
        <rFont val="Calibri"/>
        <color theme="1"/>
        <sz val="11.0"/>
      </rPr>
      <t xml:space="preserve">) ; Ghibu, S (UMF Cluj-Napoca); Stoicescu, L (UMF Cluj-Napoca) </t>
    </r>
  </si>
  <si>
    <r>
      <rPr>
        <rFont val="Calibri"/>
        <color theme="1"/>
        <sz val="11.0"/>
      </rPr>
      <t xml:space="preserve">
Arseniu, A (ULBS); </t>
    </r>
    <r>
      <rPr>
        <rFont val="Calibri"/>
        <color theme="1"/>
        <sz val="11.0"/>
        <u/>
      </rPr>
      <t>Morgovan, C</t>
    </r>
    <r>
      <rPr>
        <rFont val="Calibri"/>
        <b/>
        <color theme="1"/>
        <sz val="11.0"/>
        <u/>
      </rPr>
      <t xml:space="preserve"> (</t>
    </r>
    <r>
      <rPr>
        <rFont val="Calibri"/>
        <color theme="1"/>
        <sz val="11.0"/>
        <u/>
      </rPr>
      <t xml:space="preserve">ULBS) </t>
    </r>
    <r>
      <rPr>
        <rFont val="Calibri"/>
        <color theme="1"/>
        <sz val="11.0"/>
      </rPr>
      <t xml:space="preserve">; Chis, AA (ULBS); Pop, G (ULBS); Frum, A (ULBS); Dobrea, CM (ULBS); Rus, LL (ULBS) ; </t>
    </r>
    <r>
      <rPr>
        <rFont val="Calibri"/>
        <b/>
        <color theme="1"/>
        <sz val="11.0"/>
      </rPr>
      <t>Gligor, F</t>
    </r>
    <r>
      <rPr>
        <rFont val="Calibri"/>
        <color theme="1"/>
        <sz val="11.0"/>
      </rPr>
      <t xml:space="preserve"> (ULBS)</t>
    </r>
  </si>
  <si>
    <r>
      <rPr>
        <rFont val="Calibri"/>
        <color theme="1"/>
        <sz val="11.0"/>
      </rPr>
      <t xml:space="preserve">Vintila, BI (ULBS); Arseniu, AM (ULBS); </t>
    </r>
    <r>
      <rPr>
        <rFont val="Calibri"/>
        <color theme="1"/>
        <sz val="11.0"/>
        <u/>
      </rPr>
      <t>Morgovan, C</t>
    </r>
    <r>
      <rPr>
        <rFont val="Calibri"/>
        <b/>
        <color theme="1"/>
        <sz val="11.0"/>
        <u/>
      </rPr>
      <t xml:space="preserve"> (ULBS)</t>
    </r>
    <r>
      <rPr>
        <rFont val="Calibri"/>
        <color theme="1"/>
        <sz val="11.0"/>
      </rPr>
      <t xml:space="preserve">; Butuca, A (ULBS); Sava, M (ULBS); Bîrlutiu, V (ULBS); Rus, LL (ULBS); Ghibu, S (UMF Cluj-Napoca) ; Bereanu, AS (ULBS); Codru, IR (ULBS); </t>
    </r>
    <r>
      <rPr>
        <rFont val="Calibri"/>
        <b/>
        <color theme="1"/>
        <sz val="11.0"/>
      </rPr>
      <t>Gligor, FG</t>
    </r>
    <r>
      <rPr>
        <rFont val="Calibri"/>
        <color theme="1"/>
        <sz val="11.0"/>
      </rPr>
      <t xml:space="preserve"> (ULBS)</t>
    </r>
  </si>
  <si>
    <t>Mihai Dan Roman 1,2ORCID,Bogdan-Axente Bocea 1,2,Nicolas-Ionut-Catalin Ion 1,2,Andreea Elena Vorovenci 3,Dan Dragomirescu 3,Rares-Mircea Birlutiu 4,*ORCID,Victoria Birlutiu 1,2 andSorin Radu Fleaca 1,2</t>
  </si>
  <si>
    <t>MICROORGANISMS</t>
  </si>
  <si>
    <t>2076-2607</t>
  </si>
  <si>
    <t>10.3390/microorganisms11010116</t>
  </si>
  <si>
    <t>WOS:000786532500019</t>
  </si>
  <si>
    <t>168-174</t>
  </si>
  <si>
    <t>q2</t>
  </si>
  <si>
    <t>Ion Nicolas Catalin Ionut</t>
  </si>
  <si>
    <t>Juncan Maria Anca</t>
  </si>
  <si>
    <t xml:space="preserve">
Morgovan, C (ULBS); Frum, A (ULBS); Arseniu, A (ULBS); Chis, AA (ULBS); Dobrea, CM (ULBS); Rus, LL (ULBS) ; Juncan, AM (ULBS); Pop, G (ULBS); Gligor, F (ULBS) ; Ghibu, S (UMF Cluj-Napoca); Stoicescu, L (UMF Cluj-Napoca) </t>
  </si>
  <si>
    <t>Development and Evaluation of a Novel Anti-Ageing Cream Based on Hyaluronic Acid and Other Innovative Cosmetic Actives</t>
  </si>
  <si>
    <t>Juncan, AM (ULBS); Morgovan, C (ULBS); Rus, LL (ULBS); Loghin, F (UMF Cluj-Napoca)</t>
  </si>
  <si>
    <t>Polymers</t>
  </si>
  <si>
    <t xml:space="preserve">
2073-4360</t>
  </si>
  <si>
    <t>https://www.webofscience.com/wos/alldb/full-record/WOS:001089778000001</t>
  </si>
  <si>
    <t>https://www.mdpi.com/2073-4360/15/20/4134</t>
  </si>
  <si>
    <t>10.3390/polym15204134</t>
  </si>
  <si>
    <t>WOS:001089778000001</t>
  </si>
  <si>
    <t>4134</t>
  </si>
  <si>
    <t>Risk assessment of amputation in patients with diabetic foot</t>
  </si>
  <si>
    <t>Tanasescu, D (Tanasescu, Denisa) [1] , [2] ; Sabau, D (Sabau, Dan) [3] , [4] ; Moisin, A (Moisin, Andrei) [3] ; Gherman, C (Gherman, Claudia) [5] , [6] ; Fleaca, R (Fleaca, Radu) [3] , [4] ; Bacila, C (Bacila, Ciprian) [1] , [7] ; Mohor, C (Mohor, Calin) [3] , [8] ; Tanasescu, C (Tanasescu, Ciprian)</t>
  </si>
  <si>
    <t>EXPERIMENTAL AND THERAPEUTIC MEDICINE</t>
  </si>
  <si>
    <t>1792-0981</t>
  </si>
  <si>
    <t>https://www.webofscience.com/wos/woscc/full-record/WOS:000899543400001</t>
  </si>
  <si>
    <t>https://www.ncbi.nlm.nih.gov/pmc/articles/PMC9748709/</t>
  </si>
  <si>
    <t>10.3892/etm.2022.11711</t>
  </si>
  <si>
    <t>000899543400001</t>
  </si>
  <si>
    <t>Mohor Calin  Ilie</t>
  </si>
  <si>
    <t>Fecal Microbiota Transplantation in Patients Co-Infected with SARS-CoV2 and Clostridioides difficile</t>
  </si>
  <si>
    <t>Boicean, Adrian (Universitatea Lucian Blaga Sibiu); Neamtu Bogdan (Universitatea Lucian Blaga Sibiu); Birsan Sabrina (Universitatea Lucian Blaga Sibiu) ; Batar Florina (Universitatea Lucian Blaga Sibiu); Tanasescu Ciprian (Universitatea Lucian Blaga Sibiu); Dura Horatiu (Universitatea Lucian Blaga Sibiu) ; Roman Mihai Dan (Universitatea Lucian Blaga Sibiu) ; Hasegan Adrian (Universitatea Lucian Blaga Sibiu); Bratu Dan (Universitatea Lucian Blaga Sibiu); Mihetiu Alin (Universitatea Lucian Blaga Sibiu); Mohor, Calin Ilie (Universitatea Lucian Blaga Sibiu); Mohor Cosmin (Universitatea Lucian Blaga Sibiu); Bacila Ciprian (Universitatea Lucian Blaga Sibiu) ; Negrea, Mihai Octavian (Universitatea Lucian Blaga Sibiu); Fleaca, Sorin Radu (Universitatea Lucian Blaga Sibiu)</t>
  </si>
  <si>
    <t xml:space="preserve">BIOMEDICINES </t>
  </si>
  <si>
    <t>https://www.webofscience.com/wos/woscc/full-record/WOS:000916442700001</t>
  </si>
  <si>
    <t>https://www.mdpi.com/2227-9059/11/1/7</t>
  </si>
  <si>
    <t>DOI10.3390/biomedicines11010007</t>
  </si>
  <si>
    <t>WOS:000916442700001</t>
  </si>
  <si>
    <t>Therapeutic Perspectives for Microbiota Transplantation in Digestive Diseases and Neoplasia-A Literature Review</t>
  </si>
  <si>
    <t>Boicean, Adrian ,Bratu, Dan; Bacila, Ciprian ; Tanasescu, Ciprian ,  Fleaca, Radu Sorin, Mohor, Calin Ilie Comaniciu, Andra, Baluta, Teodora;Roman, Mihai Dan; Chicea, Radu , Cristian, Adrian Nicolae ; Hasegan, Adrian , Birsan, Sabrina ; Dura, Horatiu, Mohor, Cosmin Ioan</t>
  </si>
  <si>
    <t>PATHOGENS</t>
  </si>
  <si>
    <t>2076-0817</t>
  </si>
  <si>
    <t>https://www.webofscience.com/wos/woscc/full-record/WOS:001017451600001</t>
  </si>
  <si>
    <t>10.3390/pathogens12060766</t>
  </si>
  <si>
    <t>001017451600001</t>
  </si>
  <si>
    <t>Mohir Cosmin Ioan</t>
  </si>
  <si>
    <t>Roman Mihai Dan;Fleaca Sorin Radu, Mohor Cosmin Ioan  ; Bacila, Ciprian  ; Bratu, Dan  ;Teodoru, Adrian ; Bocea, Bogdan-Axente, Boicean, Adrian Gheorghe</t>
  </si>
  <si>
    <t>APPLIED SCIENCES-BASEL</t>
  </si>
  <si>
    <t>2076-3417</t>
  </si>
  <si>
    <t>https://www.webofscience.com/wos/woscc/full-record/WOS:000929376600001</t>
  </si>
  <si>
    <t>https://www.mdpi.com/2076-3417/13/3/1645</t>
  </si>
  <si>
    <t>10.3390/app13031645</t>
  </si>
  <si>
    <t>WOS:000929376600001</t>
  </si>
  <si>
    <t>Post-Traumatic Cilia Remaining Inert in the Posterior Chamber for 50 Years</t>
  </si>
  <si>
    <t>Teodoru, Cosmin Adrian ;Roman, Mihai Dan ; Hasegan, Adrian ;Matei, Claudiu  ; Mohor, Cosmin ; Munteanu, Mihnea ; Vica, Mihaela Laura , Matei, Horea Vladi, Stanca, Horia ; Cerghedean-Florea, Maria-Emilia ;Dura, Horatiu</t>
  </si>
  <si>
    <t>DIAGNOSTICS</t>
  </si>
  <si>
    <t>2075-4418</t>
  </si>
  <si>
    <t>https://www.webofscience.com/wos/woscc/full-record/WOS:000985396300001</t>
  </si>
  <si>
    <t>https://www.mdpi.com/2075-4418/13/9/1575/review_report</t>
  </si>
  <si>
    <t>10.3390/diagnostics13091575</t>
  </si>
  <si>
    <t>000985396300001</t>
  </si>
  <si>
    <t>The Impact of the COVID-19 Pandemic on the Management of Mental Health Services for Hospitalized Patients in Sibiu County-Central Region, Romania</t>
  </si>
  <si>
    <t>Bacila, Ciprian, Stef, Laura ; Bucuta, Mihaela ; Anghel, Claudia Elena; Neamtu, Bogdan ;Boicean, Adrian ;Mohor, Cosmin ;Stetiu, Andreea Angela ; Roman, MihaI</t>
  </si>
  <si>
    <t>HEALTHCARE</t>
  </si>
  <si>
    <t>2227-9032</t>
  </si>
  <si>
    <t>https://www.webofscience.com/wos/woscc/full-record/WOS:000987308700001</t>
  </si>
  <si>
    <t>https://www.mdpi.com/1648-9144/58/2/246</t>
  </si>
  <si>
    <t>10.3390/healthcare11091291</t>
  </si>
  <si>
    <t>000987308700001</t>
  </si>
  <si>
    <t>Severe Acute Ischemia of Glans Penis after Achieving Treatment with Only Hyperbaric Oxygen Therapy: A Rare Case Report and Systematic Literature Review</t>
  </si>
  <si>
    <t>Hasegan, Adrian ; Mihai, Ionela;Bratu, Dan;Bacila, Ciprian;Roman, Mihai Dan, Mohor, Cosmin Ioan; Teodoru, Adrian ;Mutu, Cosmin ; Grigore, Nicolae; Iancu, Gabriela ; Dura, Horatiu ; Boicean, Adrian</t>
  </si>
  <si>
    <t>JOURNAL OF PERSONALIZED MEDICINE</t>
  </si>
  <si>
    <t>2075-4426</t>
  </si>
  <si>
    <t>https://www.webofscience.com/wos/woscc/full-record/WOS:001078673900001</t>
  </si>
  <si>
    <t>https://www.mdpi.com/2075-4426/13/9/1370</t>
  </si>
  <si>
    <t>10.3390/jpm13091370</t>
  </si>
  <si>
    <t>001078673900001</t>
  </si>
  <si>
    <t>Laparoscopic Adrenalectomy: Tailoring Approaches for the Optimal Resection of Adrenal Tumors</t>
  </si>
  <si>
    <t>Mihai, Ionela ;Boicean, Adrian; Teodoru, Cosmin Adrian; Grigore, Nicolae ; Iancu, Gabriela Mariana; Dura, Horatiu;Bratu, Dan Georgian ;Roman, Mihai Dan ; Mohor, Cosmin Ioan ;Bacila, Ciprian;  Hasegan, Adrian</t>
  </si>
  <si>
    <t>https://www.webofscience.com/wos/woscc/full-record/WOS:001103368700001</t>
  </si>
  <si>
    <t>https://www.mdpi.com/2075-4418/13/21/3351</t>
  </si>
  <si>
    <t>10.3390/diagnostics13213351</t>
  </si>
  <si>
    <t>001103368700001</t>
  </si>
  <si>
    <t>The role of head injuries in thanatogenesis, in the casuistry of the Forensic Department of Sibiu County, 2018-2022</t>
  </si>
  <si>
    <t>Silviu Morar, Elena Topîrcean</t>
  </si>
  <si>
    <t>Romanian Journal of Legal Medicine</t>
  </si>
  <si>
    <t>Vol. 31</t>
  </si>
  <si>
    <t>Issue 2</t>
  </si>
  <si>
    <t>ISSN 1221-8618</t>
  </si>
  <si>
    <t>https://www.rjlm.ro/index.php/lastnr</t>
  </si>
  <si>
    <t>https://www.rjlm.ro/index.php/arhiv/995</t>
  </si>
  <si>
    <t>10.4323/rjlm.2023.133</t>
  </si>
  <si>
    <t>133-137</t>
  </si>
  <si>
    <t>Morat Silviu</t>
  </si>
  <si>
    <r>
      <rPr>
        <rFont val="Calibri"/>
        <b/>
        <color theme="1"/>
        <sz val="11.0"/>
        <u/>
      </rPr>
      <t xml:space="preserve">Morgovan, C </t>
    </r>
    <r>
      <rPr>
        <rFont val="Calibri"/>
        <color theme="1"/>
        <sz val="11.0"/>
      </rPr>
      <t xml:space="preserve">(ULBS); Dobrea, CM (ULBS); Chis, AA (ULBS) ; Juncan, AM (ULBS); Arseniu, AM (ULBS); Rus, LL (ULBS) Gligor, FG (ULBS); Ardelean, SA (UVVG Arad); Stoicescu, L (UMF Cluj-Napoca); Ghibu, S (UMF Cluj-Napoca); Frum, A (UMF Cluj-Napoca) </t>
    </r>
  </si>
  <si>
    <r>
      <rPr>
        <rFont val="Calibri"/>
        <color theme="1"/>
        <sz val="11.0"/>
      </rPr>
      <t xml:space="preserve">
Ienascu, IMC (NIERDCM TM); Cata, A (NIERDC TM) ; Chis, AA (ULBS); Stefanut, MN (NIERDC TM); Sfirloaga, P (SNIERDC TM) ; Rusu, G (NIERDC TM); Frum, A (ULBS); Arseniu, AM (ULBS); </t>
    </r>
    <r>
      <rPr>
        <rFont val="Calibri"/>
        <b/>
        <color theme="1"/>
        <sz val="11.0"/>
        <u/>
      </rPr>
      <t>Morgovan, C (ULBS) ;</t>
    </r>
    <r>
      <rPr>
        <rFont val="Calibri"/>
        <color theme="1"/>
        <sz val="11.0"/>
      </rPr>
      <t xml:space="preserve"> Rus, LL (ULBS) ; Dobrea, CM (ULBS)</t>
    </r>
  </si>
  <si>
    <r>
      <rPr>
        <rFont val="Calibri"/>
        <color theme="1"/>
        <sz val="11.0"/>
      </rPr>
      <t xml:space="preserve">Vintila, BI (ULBS)  ; Arseniu, AM (ULBS) ; Butuca, A (ULBS); Sava, M (ULBS); Bîrlutiu, V (ULBS) ; Rus, LL (ULBS); Axente, DD (UMF CLUJ); </t>
    </r>
    <r>
      <rPr>
        <rFont val="Calibri"/>
        <b/>
        <color theme="1"/>
        <sz val="11.0"/>
        <u/>
      </rPr>
      <t xml:space="preserve">Morgovan, C (ULBS) ; </t>
    </r>
    <r>
      <rPr>
        <rFont val="Calibri"/>
        <color theme="1"/>
        <sz val="11.0"/>
      </rPr>
      <t>Gligor, FG (ULBS)</t>
    </r>
  </si>
  <si>
    <r>
      <rPr>
        <rFont val="Calibri"/>
        <color theme="1"/>
        <sz val="11.0"/>
      </rPr>
      <t xml:space="preserve">
</t>
    </r>
    <r>
      <rPr>
        <rFont val="Calibri"/>
        <b/>
        <color theme="1"/>
        <sz val="11.0"/>
        <u/>
      </rPr>
      <t>Morgovan, C (ULBS)</t>
    </r>
    <r>
      <rPr>
        <rFont val="Calibri"/>
        <color theme="1"/>
        <sz val="11.0"/>
      </rPr>
      <t xml:space="preserve"> ; Frum, A (ULBS); Arseniu, A (ULBS); Chis, AA (ULBS); Dobrea, CM (ULBS); Rus, LL (ULBS) ; Juncan, AM (ULBS); Pop, G (ULBS); Gligor, F (ULBS) ; Ghibu, S (UMF Cluj-Napoca); Stoicescu, L (UMF Cluj-Napoca) </t>
    </r>
  </si>
  <si>
    <r>
      <rPr>
        <rFont val="Calibri"/>
        <color theme="1"/>
        <sz val="11.0"/>
      </rPr>
      <t xml:space="preserve">
Arseniu, A (ULBS); </t>
    </r>
    <r>
      <rPr>
        <rFont val="Calibri"/>
        <b/>
        <color theme="1"/>
        <sz val="11.0"/>
        <u/>
      </rPr>
      <t xml:space="preserve">Morgovan, C (ULBS) </t>
    </r>
    <r>
      <rPr>
        <rFont val="Calibri"/>
        <color theme="1"/>
        <sz val="11.0"/>
      </rPr>
      <t>; Chis, AA (ULBS); Pop, G (ULBS); Frum, A (ULBS); Dobrea, CM (ULBS); Rus, LL (ULBS) ; Gligor, F (ULBS)</t>
    </r>
  </si>
  <si>
    <r>
      <rPr>
        <rFont val="Calibri"/>
        <color theme="1"/>
        <sz val="11.0"/>
      </rPr>
      <t xml:space="preserve">Juncan, AM (ULBS); </t>
    </r>
    <r>
      <rPr>
        <rFont val="Calibri"/>
        <b/>
        <color theme="1"/>
        <sz val="11.0"/>
        <u/>
      </rPr>
      <t xml:space="preserve">Morgovan, C (ULBS) </t>
    </r>
    <r>
      <rPr>
        <rFont val="Calibri"/>
        <color theme="1"/>
        <sz val="11.0"/>
      </rPr>
      <t>; Rus, LL (ULBS); Loghin, F (UMF Cluj-Napoca)</t>
    </r>
  </si>
  <si>
    <r>
      <rPr>
        <rFont val="Calibri"/>
        <color theme="1"/>
        <sz val="11.0"/>
      </rPr>
      <t xml:space="preserve">Vintila, BI (ULBS); Arseniu, AM (ULBS); </t>
    </r>
    <r>
      <rPr>
        <rFont val="Calibri"/>
        <b/>
        <color theme="1"/>
        <sz val="11.0"/>
        <u/>
      </rPr>
      <t>Morgovan, C (ULBS)</t>
    </r>
    <r>
      <rPr>
        <rFont val="Calibri"/>
        <color theme="1"/>
        <sz val="11.0"/>
      </rPr>
      <t>; Butuca, A (ULBS); Sava, M (ULBS); Bîrlutiu, V (ULBS); Rus, LL (ULBS); Ghibu, S (UMF Cluj-Napoca) ; Bereanu, AS (ULBS); Codru, IR (ULBS); Gligor, FG (ULBS)</t>
    </r>
  </si>
  <si>
    <t>Morgovan, Claudiu (ULBS); Dobrea, Carmen Maximiliana (ULBS); Chis, Adriana Aurelia (ULBS); Juncan, Anca Maria (ULBS); Arseniu, Anca Maria (ULBS); Rus, Luca Liviu (ULBS); Gligor, Felicia Gabriela (ULBS); Ardelean, Simona Alexandrina (Univ. Vasile Goldis); Stoicescu, Laurentiu (UMF Cluj); Ghibu, Steliana (UMF Cluj); Frum, Adina (ULBS)</t>
  </si>
  <si>
    <t>PHARMACEUTICALS</t>
  </si>
  <si>
    <t>https://www.webofscience.com/wos/woscc/full-record/WOS:000960137000001</t>
  </si>
  <si>
    <t>Rus Luca-Liviu</t>
  </si>
  <si>
    <t>Ienascu, Ioana Maria Carmen (Univ. Vasile Goldis); Cata, Adina (INCEMC Timisoara); Chis, Adriana Aurelia (ULBS); Stefanut, Mariana Nela (INCEMC Timisoara); Sfirloaga, Paula (INCEMC Timisoara); Rusu, Gerlinde (Univ. Politehnica Timisoara); Frum, Adina (ULBS); Arseniu, Anca Maria (ULBS); Morgovan, Claudiu (ULBS); Rus, Luca Liviu (ULBS); Dobrea, Carmen Maximiliana (ULBS)</t>
  </si>
  <si>
    <t>MATERIALS</t>
  </si>
  <si>
    <t>https://www.webofscience.com/wos/woscc/full-record/WOS:000978893700001</t>
  </si>
  <si>
    <t>Vintila, Bogdan Ioan (ULBS); Arseniu, Anca Maria (ULBS); Butuca, Anca (ULBS); Sava, Mihai (ULBS); Birlutiu, Victoria (ULBS); Rus, Luca Liviu (ULBS); Axente, Dan Damian (UMF Cluj); Morgovan, Claudiu (ULBS); Gligor, Felicia Gabriela (ULBS)</t>
  </si>
  <si>
    <t>ANTIBIOTICS-BASEL</t>
  </si>
  <si>
    <t>https://www.webofscience.com/wos/woscc/full-record/WOS:000995390800001</t>
  </si>
  <si>
    <t>10.3390/antibiotics12050918</t>
  </si>
  <si>
    <t>Juncan, Anca Maria; Morgovan, Claudiu; Rus, Luca-Liviu; Loghin, Felicia</t>
  </si>
  <si>
    <t>POLYMERS</t>
  </si>
  <si>
    <t>2073-4360</t>
  </si>
  <si>
    <t>https://www.webofscience.com/wos/woscc/full-record/WOS:001089778000001</t>
  </si>
  <si>
    <t>Vintila, Bogdan Ioan; Arseniu, Anca Maria; Morgovan, Claudiu; Butuca, Anca; Sava, Mihai; Birlutiu, Victoria; Rus, Luca Liviu; Ghibu, Steliana; Bereanu, Alina Simona; Codru, Ioana Roxana; Gligor, Felicia Gabriela</t>
  </si>
  <si>
    <t>Topircean Elena</t>
  </si>
  <si>
    <t>THE INCIDENCE OF ESBL-PRODUCING MICROORGANISMS IDENTIFIED IN URINE SAMPLES BETWEEN 2013-2022 IN THEINFANTRY POPULATION IN SIBIU AREA, ROMANIA</t>
  </si>
  <si>
    <t>Grigore C (Sp. Pediatrie), Cristea S. (Sp. Pediatrie),  Grigore N (ULBS), Totan M (ULBS)</t>
  </si>
  <si>
    <t>CLINICA CHIMICA ACTA</t>
  </si>
  <si>
    <t>1873-3492</t>
  </si>
  <si>
    <t>https://www.degruyter.com/document/doi/10.1515/cclm-2023-7056/html</t>
  </si>
  <si>
    <t>S1626</t>
  </si>
  <si>
    <t>25th IFCC-EFLM European Congress of Clinical Chemistry and Laboratory Medicine</t>
  </si>
  <si>
    <t>Roma, Italy</t>
  </si>
  <si>
    <t>THE INCIDENCE OF COMMUNITY AQUIRED METHICIILIN RESISTANT STAPHILOCOCCI, IN THE INFANTRY POPULATIONIN SIBIU AREA, ROMANIA, BETWEEN 2013-2022</t>
  </si>
  <si>
    <t>S1632</t>
  </si>
  <si>
    <t>THE INCIDENCE OF VITAMIN D DEFICIENCY IN CHILDREN WITH IRON DEFFICIENCY ANEMIA</t>
  </si>
  <si>
    <t>Grigore C (Sp. Pediatrie),Totan M (ULBS), Cristea S. (Sp. Pediatrie),  Grigore N (ULBS)</t>
  </si>
  <si>
    <t>file:///C:/Users/Mioara/Downloads/10.1515_cclm-2023-7050%20(1).pdf</t>
  </si>
  <si>
    <t>S1221</t>
  </si>
  <si>
    <t>24th IFCC-EFLM European Congress of Clinical Chemistry and Laboratory Medicine</t>
  </si>
  <si>
    <t>Hașegan A. (ULBS), Mihai I. (ULBS), Bratu D.(ULBS), Bacila C.(ULBS), Roman M. (ULBS), Mohor C. (ULBS), Teodoru A., (ULBS), Birsan S. (ULBS), Mutu C. (ULBS), Chibeleag C.(ULBS), Totan M (ULBS), Grigore N. (ULBS), Iancu G (ULBS), Horatiu D. (ULBS), Boicean A. (ULBS)</t>
  </si>
  <si>
    <t>1-11</t>
  </si>
  <si>
    <t xml:space="preserve"> Inferior Vena Cava (IVC) Resections without Reconstruction in Renal Tumors: Two Case Reports.</t>
  </si>
  <si>
    <t>Moldovan, B.; Costache, V.S.; Modrigan, I.; Farcas, F.; Banu, E.; Untaru, V.; Stoica, D.; Crisan, M.; Popianas, A.; Pisica, R‐M.; Tohatan C. C, Adam I, Vecerzan L</t>
  </si>
  <si>
    <t>Diagnostics</t>
  </si>
  <si>
    <t>https://www.webofscience.com/wos/woscc/full-record/WOS:000997894000001</t>
  </si>
  <si>
    <t>https://www.mdpi.com/2075-4418/13/10/1759</t>
  </si>
  <si>
    <t>10.3390/diagnostics13101759</t>
  </si>
  <si>
    <t>1-8</t>
  </si>
  <si>
    <t>Vestemena Liliana</t>
  </si>
  <si>
    <t>Hand-assisted Laparoscopic Resection in a Patient with
Hepatic Metastasis Secondary to a Colon Cancer: A Case
Report</t>
  </si>
  <si>
    <t>Iris-Iuliana Adam, Bogdan Moldovan, Liliana Vecerzan</t>
  </si>
  <si>
    <t>Platinum Open Access Journal</t>
  </si>
  <si>
    <t>2668-6384</t>
  </si>
  <si>
    <t>https://conferenceproceedings.international/?page_id=1559</t>
  </si>
  <si>
    <t>10.33263/Proceedings51.032</t>
  </si>
  <si>
    <t>1</t>
  </si>
  <si>
    <t xml:space="preserve"> 2
nd Edition of the OncoHub Conference – Connecting Scientists and Physicians for Next Generation Cancer
Management, Poiana Brașov, Brașov, 21-23 September 2022</t>
  </si>
  <si>
    <t>Poiana Brașov, Brașov, 21-23 September 2022</t>
  </si>
  <si>
    <t>Effect of filler types on cellulose-acetate-based composite used as coatings for biodegradable magnesium implants for trauma</t>
  </si>
  <si>
    <t>Alexandru Streza 1,Aurora Antoniac 1,Veronica Manescu (Paltanea) 1,2ORCID,Gheorghe Paltanea 2ORCID,Alina Robu
Alina Robu
SciProfilesScilitPreprints.orgGoogle Scholar
 1,Horatiu Dura 3,Liliana Verestiuc 4ORCID,Enache Stanica 5,Stefan Ioan Voicu 6ORCID,Iulian Antoniac 1,7,*ORCID,Mihai Bogdan Cristea 8,Bogdan Radu Dragomir 9,10ORCID,Julietta V. Rau 11,12ORCID andMaria-Magdalena Manolea 13
1
Faculty of Material Science and Engineering, University Politehnica of Bucharest, 313 Splaiul Independentei Street, District 6, 060042 Bucharest, Romania
2
Faculty of Electrical Engineering, University Politehnica of Bucharest, 313 Splaiul Independentei Street, District 6, 060042 Bucharest, Romania
3
Faculty of Medicine, Lucian Blaga University of Sibiu, 10 Victoriei Boulevard, 550024 Sibiu, Romania
4
Faculty of Medical Bioengineering, University of Medicine and Pharmacy “Grigore T. Popa”, 16 University Street, 700115 Iasi, Romania
5
National Institute for Cryogenics and Isotopic Technologies ICSI-Rm. Valcea, ICSI Energy, 4 Uzinei Street, 240050 Râmnicu Vâlcea, Romania
6
Faculty of Applied Chemistry and Materials Science, University Politehnica of Bucharest, 1-7 Gheorghe Polizu Street, District 1, 011061 Bucharest, Romania
7
Academy of Romanian Scientists, 54 Splaiul Independentei Street, District 5, 050094 Bucharest, Romania
8
Department of Morphological Sciences, “Carol Davila” University of Medicine and Pharmacy, 37 Dionisie Lupu Street, 020021 Bucharest, Romania
9
Faculty of Dental Medicine, University of Medicine and Pharmacy “Grigore T. Popa”, 16 University Street, 700115 Iasi, Romania
10
DDD Medical Services SRL, 78 Vasile Lupu Street, 700350 Iasi, Romania</t>
  </si>
  <si>
    <t>https://www.webofscience.com/wos/woscc/full-record/WOS:000928381600001</t>
  </si>
  <si>
    <t>https://www.mdpi.com/1996-1944/16/2/554</t>
  </si>
  <si>
    <t>DOI10.3390/ma16020554</t>
  </si>
  <si>
    <t>WOS:000928381600001</t>
  </si>
  <si>
    <t>554-559</t>
  </si>
  <si>
    <t>https://www.webofscience.com/wos/woscc/full-record/WOS:001126670800025</t>
  </si>
  <si>
    <t>https://www.webofscience.com/wos/woscc/full-record/WOS:001052966300017</t>
  </si>
  <si>
    <t>https://www.webofscience.com/wos/woscc/full-record/WOS:001052786700001</t>
  </si>
  <si>
    <r>
      <rPr>
        <rFont val="Calibri"/>
        <color theme="1"/>
        <sz val="11.0"/>
      </rPr>
      <t>Fecal Microbiota Transplantation in Patients Co-Infected with SARS-CoV2 and </t>
    </r>
    <r>
      <rPr>
        <rFont val="Calibri"/>
        <i/>
        <color theme="1"/>
        <sz val="11.0"/>
      </rPr>
      <t>Clostridioides difficile</t>
    </r>
  </si>
  <si>
    <t>Adrian Boicean 1,2,Bogdan Neamtu 2,3,*ORCID,Sabrina Birsan
Sabrina Birsan
SciProfilesScilitPreprints.orgGoogle Scholar
 1,2ORCID,Florina Batar 1,2,Ciprian Tanasescu 1,2,Horatiu Dura 1,2,Mihai Dan Roman 1,2ORCID,Adrian Hașegan 1,2,Dan Bratu 1,2,Alin Mihetiu 1,2,Călin Ilie Mohor 1,2,Cosmin Mohor 1,2,Ciprian Bacila 2,4ORCID,Mihai Octavian Negrea 1,2 andSorin Radu Fleaca 1,2ORCID
1
County Clinical Emergency Hospital of Sibiu, 550245 Sibiu, Romania
2
Faculty of Medicine, Lucian Blaga University of Sibiu, 550169 Sibiu, Romania
3
Pediatric Research Department, Pediatric Clinical Hospital Sibiu, 550166 Sibiu, Romania
4
Dr. Gheorghe Preda Psychiatric Hospital of Sibiu, 550082 Sibiu, Romania</t>
  </si>
  <si>
    <t>Biomedicines 11</t>
  </si>
  <si>
    <t>7-11</t>
  </si>
  <si>
    <t>Bita, T (Bita, Tiberiu) [1] ; Corneschi, I (Corneschi, Iuliana) [2] ; Ungureanu, E (Ungureanu, Elena) [3] ; Bita, AI (Bita, Ana-Iulia) [4] ; Ignat, ND (Ignat, Nicoleta-Daniela) [5] ; Dura, H (Dura, Horatiu) [4] ; Cârstoc, ID (Carstoc, Ioana Dana) [4] ; Nicolcescu, P (Nicolcescu, Pantelie) [5]; 1 Univ Politehn, Fac Mat Sci &amp; Engn, Bucharest, Romania
2 SIMOD SRL Bucharest, Bucharest, Romania
3 Univ Politehn Bucuresti, Fac Entrepreneurship Business Engn &amp; Management, Bucharest, Romania
4 Lucian Blaga Univ Sibiu, Fac Med, Sibiu, Romania
5 Dunarea de Jos Univ Galati, Galati, Romania</t>
  </si>
  <si>
    <t>UNIVERSITY POLITEHNICA OF BUCHAREST SCIENTIFIC BULLETIN SERIES B-CHEMISTRY AND MATERIALS SCIENCE</t>
  </si>
  <si>
    <t>https://www.webofscience.com/wos/woscc/full-record/WOS:001126670800024</t>
  </si>
  <si>
    <t>331-339</t>
  </si>
  <si>
    <t>Evaluation of Ocular Biometric Parameters Following Cataract Surgery</t>
  </si>
  <si>
    <t>by Cosmin Adrian Teodoru 1,*,Maria-Emilia Cerghedean-Florea 1,*ORCID,Ciprian Tănăsescu 2,Horațiu Dura
Horațiu Dura
SciProfilesScilitPreprints.orgGoogle Scholar
 3,Radu Fleacă 4ORCID,Mihnea Munteanu 5,Horia Stanca 6ORCID,Florina Georgeta Popescu 7ORCID,Mihai Dan Roman 8,Gheorghe Zsolt Nicula 9,Horea Vladi Matei 9,10ORCID andMihaela Laura Vică 9,10ORCID
1
Clinical Surgical Department, Faculty of Medicine, “Lucian Blaga” University Sibiu, 550169 Sibiu, Romania
2
Third Clinico-Surgical Department, Faculty of Medicine, “Lucian Blaga“ University, 550169 Sibiu, Romania
3
Preclinical Department, Faculty of Medicine, “Lucian Blaga“ University, 550169 Sibiu, Romania
4
Surgical Clinical Department, Faculty of General Medicine ‘’Lucian Blaga’’ University of Sibiu, 550169 Sibiu, Romania
5
Department of Ophthalmology, “Victor Babes” University of Medicine and Pharmacy, 300041 Timisoara, Romania
6
Department of Ophthalmology, “Carol Davila” University of Medicine and Pharmacy, 020021 Bucharest, Romania
7
Department of Occupational Medicine, University of Medicine and Pharmacy Victor Babes, 300041 Timisoara, Romania
8
Department of Orthopedics and Trauma, Faculty of Medicine, “Lucian Blaga” University, 550169 Sibiu, Romania
9
Department of Cellular and Molecular Biology, “Iuliu Haţieganu” University of Medicine and Pharmacy, 400012 Cluj-Napoca, Romania
10
Institute of Legal Medicine, 400006 Cluj-Napoca, Romania</t>
  </si>
  <si>
    <t xml:space="preserve">Reports </t>
  </si>
  <si>
    <t>2571-841X</t>
  </si>
  <si>
    <t>https://www.webofscience.com/wos/woscc/full-record/WOS:000958514300001</t>
  </si>
  <si>
    <t>https://www.mdpi.com/2075-4418/13/4/780</t>
  </si>
  <si>
    <t>DOI10.3390/reports6010003</t>
  </si>
  <si>
    <t>WOS:000944789500001</t>
  </si>
  <si>
    <t>Orbital Metastases of Breast Cancer in Males</t>
  </si>
  <si>
    <t>y Cosmin Adrian Teodoru
Cosmin Adrian Teodoru
SciProfilesScilitPreprints.orgGoogle Scholar
 1,Mihai Dan Roman 2,*ORCID,Horațiu Dura 3 andMaria-Emilia Cerghedean-Florea 1ORCID
1
Clinical Surgical Department, Faculty of Medicine, University “Lucian Blaga” Sibiu, 550169 Sibiu, Romania
2
Department of Orthopedics and Trauma, Faculty of Medicine, University “Lucian Blaga” Sibiu, 550169 Sibiu, Romania
3
Preclinical Department, Faculty of Medicine, University “Lucian Blaga“ Sibiu, 550169 Sibiu, Romania</t>
  </si>
  <si>
    <t>FMED 2</t>
  </si>
  <si>
    <t>https://www.webofscience.com/wos/woscc/full-record/WOS:000944789500001</t>
  </si>
  <si>
    <t>DOI10.3390/diagnostics13040780</t>
  </si>
  <si>
    <t>780-786</t>
  </si>
  <si>
    <t> Review of Biomimetic and Biodegradable Magnetic Scaffolds for Bone Tissue Engineering and Oncology</t>
  </si>
  <si>
    <t>by Gheorghe Paltanea
Gheorghe Paltanea
SciProfilesScilitPreprints.orgGoogle Scholar
 1ORCID,Veronica Manescu (Paltanea) 1,2,*ORCID,Iulian Antoniac 2,3,*ORCID,Aurora Antoniac 2,Iosif Vasile Nemoianu 1ORCID,Alina Robu 2 andHoratiu Dura 4
1
Faculty of Electrical Engineering, University Politehnica of Bucharest, 313 Splaiul Independentei, District 6, 060042 Bucharest, Romania
2
Faculty of Material Science and Engineering, University Politehnica of Bucharest, 313 Splaiul Independentei, District 6, 060042 Bucharest, Romania
3
Academy of Romanian Scientists, 54 Splaiul Independentei, 050094 Bucharest, Romania
4
Faculty of Medicine, Lucian Blaga University of Sibiu, 550169 Sibiu, Romania</t>
  </si>
  <si>
    <t>Int. J. Mol. Sci.</t>
  </si>
  <si>
    <t>1422-0067</t>
  </si>
  <si>
    <t>https://www.webofscience.com/wos/woscc/full-record/WOS:000948111600001</t>
  </si>
  <si>
    <t>DOI10.3390/ijms24054312</t>
  </si>
  <si>
    <t>WOS:000948111600001</t>
  </si>
  <si>
    <t>4312-4317</t>
  </si>
  <si>
    <t>Ophthalmic Vein Thrombosis Associated with Factor V Leiden and MTHFR Mutations</t>
  </si>
  <si>
    <t>by Cosmin Adrian Teodoru
Cosmin Adrian Teodoru
SciProfilesScilitPreprints.orgGoogle Scholar
 1,Mihnea Munteanu 2,Nadina Mercea 3,Alina Moatar 3,Horia Stanca 4ORCID,Florina Georgeta Popescu 5ORCID,Horațiu Dura 1,Adrian Hașegan 1,Doina Ileana Giurgiu 1 andMaria-Emilia Cerghedean-Florea 1,*ORCID
1
Faculty of Medicine, “Lucian Blaga” University Sibiu, 550169 Sibiu, Romania
2
Department of Ophthalmology, “Victor Babes” University of Medicine and Pharmacy, 300041 Timisoara, Romania
3
Ophthalmology Clinic, Municipal Clinical Emergency Hospital, 300254 Timisoara, Romania
4
Department of Ophthalmology, “Carol Davila” University of Medicine and Pharmacy, 050474 Bucharest, Romania
5
Department of Occupational Medicine, “Victor Babes” University of Medicine and Pharmacy, 300041 Timisoara, Romania</t>
  </si>
  <si>
    <t>https://www.webofscience.com/wos/woscc/full-record/WOS:000956105600001</t>
  </si>
  <si>
    <t>https://www.mdpi.com/2075-4418/13/6/1052</t>
  </si>
  <si>
    <t>DOI10.3390/diagnostics13061052</t>
  </si>
  <si>
    <t>WOS:000956105600001</t>
  </si>
  <si>
    <t>1052-1059</t>
  </si>
  <si>
    <t>Bilateral Serous Retinal Detachment as a Complication of HELLP Syndrome</t>
  </si>
  <si>
    <t>Cosmin Adrian Teodoru
Cosmin Adrian Teodoru
SciProfilesScilitPreprints.orgGoogle Scholar
 1,Corina Tudor 2,Maria-Emilia Cerghedean-Florea 1,*ORCID,Horațiu Dura 1,Ciprian Tănăsescu 1,Mihai Dan Roman 1ORCID,Adrian Hașegan 1,Mihnea Munteanu 3,Carmen Popa 4,Mihaela Laura Vică 5,6ORCID,Horea Vladi Matei 5,6ORCID andHoria Stanca 7ORCID
1
Faculty of Medicine, “Lucian Blaga” University of Sibiu, 550024 Sibiu, Romania
2
Department of Ophthalmology, Sibiu County Emergency Clinical Hospital, 550245 Sibiu, Romania
3
Department of Ophthalmology, “Victor Babes” University of Medicine and Pharmacy, 300041 Timisoara, Romania
4
Department of Radiology and Medical Imaging, Sibiu County Emergency Clinical Hospital, 550245 Sibiu, Romania
5
Department of Cellular and Molecular Biology, “Iuliu Haţieganu” University of Medicine and Pharmacy, 400012 Cluj-Napoca, Romania
6
Institute of Legal Medicine, 400006 Cluj-Napoca, Romania
7
Department of Ophthalmology, “Carol Davila” University of Medicine and Pharmacy, 050474 Bucharest, Romania</t>
  </si>
  <si>
    <t>https://www.webofscience.com/wos/woscc/full-record/WOS:000985435600001</t>
  </si>
  <si>
    <t>https://www.mdpi.com/2075-4418/13/9/1548</t>
  </si>
  <si>
    <t>DOI10.3390/diagnostics13091548</t>
  </si>
  <si>
    <t>WOS:000985435600001</t>
  </si>
  <si>
    <t>1548-1556</t>
  </si>
  <si>
    <t>by Cosmin Adrian Teodoru 1,Mihai Dan Roman 1,Adrian Hașegan 1,Claudiu Matei 1,Cosmin Mohor 1,Mihnea Munteanu
Mihnea Munteanu
 2,Mihaela Laura Vică 3,4,Horea Vladi Matei 3,4,Horia Stanca 5,Maria-Emilia Cerghedean-Florea 1,*Horațiu Dura 1;1Faculty of Medicine, “Lucian Blaga” University of Sibiu, 550024 Sibiu, Romania
2
Department of Ophthalmology, “Victor Babes” University of Medicine and Pharmacy, 300041 Timisoara, Romania
3
Department of Cellular and Molecular Biology, “Iuliu Haţieganu” University of Medicine and Pharmacy, 400012 Cluj-Napoca, Romania
4
Institute of Legal Medicine, 400006 Cluj-Napoca, Romania
5
Department of Ophthalmology, “Carol Davila” University of Medicine and Pharmacy, 050474 Bucharest, Romania</t>
  </si>
  <si>
    <t>https://www.mdpi.com/2075-4418/13/9/1575</t>
  </si>
  <si>
    <t>DOI10.3390/diagnostics13091575</t>
  </si>
  <si>
    <t>WOS:000985396300001</t>
  </si>
  <si>
    <t>1575-1581</t>
  </si>
  <si>
    <t>by Adrian Boicean 1,2,Dan Bratu 1,2,*,Ciprian Bacila 2ORCID,Ciprian Tanasescu 1,2,Radu Sorin Fleacă
Radu Sorin Fleacă
SciProfilesScilitPreprints.orgGoogle Scholar
 1,2ORCID,Calin Ilie Mohor 1,2,Andra Comaniciu 1,Teodora Băluță 1,Mihai Dan Roman 1,2ORCID,Radu Chicea 1,2ORCID,Adrian Nicolae Cristian 1,2,Adrian Hasegan 1,2,Sabrina Birsan 1,2ORCID,Horațiu Dura 1,2 andCosmin Ioan Mohor 1,2
1
County Clinical Emergency Hospital of Sibiu, 550245 Sibiu, Romania
2
Faculty of Medicine, Lucian Blaga University of Sibiu, 550169 Sibiu, Romania</t>
  </si>
  <si>
    <t>DOI10.3390/pathogens12060766</t>
  </si>
  <si>
    <t>WOS:001017451600001</t>
  </si>
  <si>
    <t>766-772</t>
  </si>
  <si>
    <t>Tiberiu Bita 1,Aurora Antoniac 1,Ion Ciuca 1,Marian Miculescu 1ORCID,Cosmin Mihai Cotrut 1ORCID,Gheorghe Paltanea 2ORCID,Horatiu Dura 3,*,Iuliana Corneschi 4,Iulian Antoniac 1,5,*ORCID,Ioana Dana Carstoc 3 andAlin Danut Bodog 6ORCID
1
Faculty of Material Science and Engineering, University Politehnica of Bucharest, 313 Splaiul Independentei, District 6, 060042 Bucharest, Romania
2
Faculty of Electrical Engineering, University Politehnica of Bucharest, 313 Splaiul Independentei, District 6, 060042 Bucharest, Romania
3
Faculty of Medicine, Lucian Blaga University of Sibiu, 2A Lucian Blaga Street, 550169 Sibiu, Romania
4
Romfire Protect Solution S.R.L., 39 Drumul Taberei, District 6, 061359 Bucharest, Romania
5
Academy of Romania Scientist, 54 Splaiul Independentei, 050094 Bucharest, Romania
6
Faculty of Medicine and Pharmacy, University of Oradea, 10 P-ta 1 December Street, 410073 Oradea, Romania</t>
  </si>
  <si>
    <t>4580-4587</t>
  </si>
  <si>
    <t>Has-miR-129-5p’s Involvement in Different Disorders, from Digestive Cancer to Neurodegenerative Diseases</t>
  </si>
  <si>
    <t>Adrian Boicean 1,Sabrina Birsan 1,*ORCID,Cristian Ichim 1ORCID,Ioana Boeras 2ORCID,Iulian Roman-Filip 3,Grama Blanca 4,Ciprian Bacila 1ORCID,Radu Sorin Fleaca 1ORCID,Horatiu Dura 1 andCorina Roman-Filip 1
1
Faculty of Medicine, Lucian Blaga University of Sibiu, 550169 Sibiu, Romania
2
Molecular Biology Laboratory of the Applied Ecology Research Center, Faculty of Sciences, Lucian Blaga University of Sibiu, 550012 Sibiu, Romania
3
Department of Neurology, “George Emil Palade” University of Medicine, Pharmacy, Sciences and Technology, 540136 Targu Mures, Romania
4
Faculty of Social Sciences, Lucian Blaga University of Sibiu, 550012 Sibiu, Romania</t>
  </si>
  <si>
    <t>Biomedicines11</t>
  </si>
  <si>
    <t>https://www.webofscience.com/wos/woscc/full-record/WOS:001037904000001</t>
  </si>
  <si>
    <t>https://www.mdpi.com/2227-9059/11/7/2058</t>
  </si>
  <si>
    <t>DOI10.3390/biomedicines11072058</t>
  </si>
  <si>
    <t>WOS:001037904000001</t>
  </si>
  <si>
    <t>2058-2067</t>
  </si>
  <si>
    <t>y Adrian Boicean
Adrian Boicean
SciProfilesScilitPreprints.orgGoogle Scholar
 1,2,Victoria Birlutiu 1,2,Cristian Ichim 1,2,*ORCID,Samuel B. Todor 1,Adrian Hasegan 1,2,Ciprian Bacila 1,2ORCID,Adelaida Solomon 1,2,Adrian Cristian 1,2 andHoratiu Dura 1,2
1
County Clinical Emergency Hospital of Sibiu, 550245 Sibiu, Romania
2
Faculty of Medicine, Lucian Blaga University of Sibiu, 550169 Sibiu, Romania</t>
  </si>
  <si>
    <t>J. Pers. Med</t>
  </si>
  <si>
    <t>https://www.webofscience.com/wos/woscc/full-record/WOS:001099947500001</t>
  </si>
  <si>
    <t>DOI10.3390/jpm13091356</t>
  </si>
  <si>
    <t>WOS:001099947500001</t>
  </si>
  <si>
    <t>1356-1362</t>
  </si>
  <si>
    <t>by Adrian Hașegan
Adrian Hașegan
SciProfilesScilitPreprints.orgGoogle Scholar
 1,Ionela Mihai 1,*,Dan Bratu 1ORCID,Ciprian Bacilă 1ORCID,Mihai Dan Roman 1ORCID,Cosmin Ioan Mohor 1,Adrian Teodoru 1,Sabrina Birsan 1ORCID,Cosmin Mutu 1,Călin Chibelean 2,Maria Totan 1,Nicolae Grigore 1,Gabriela Iancu 1ORCID,Horatiu Dura 1 andAdrian Boicean 1
1
Faculty of Medicine, Lucian Blaga University of Sibiu, 550169 Sibiu, Romania
2
Faculty of Medicine, University of Medicine and Farmacy, 540139 Targu Mures, Romania</t>
  </si>
  <si>
    <t>J. Pers. Med.</t>
  </si>
  <si>
    <t>DOI10.3390/jpm13091370</t>
  </si>
  <si>
    <t>WOS:001078673900001</t>
  </si>
  <si>
    <t>1370-1376</t>
  </si>
  <si>
    <t xml:space="preserve"> Ionela Mihai
Ionela Mihai
SciProfilesScilitPreprints.orgGoogle Scholar
 1,Adrian Boicean 1ORCID,Cosmin Adrian Teodoru 1,Nicolae Grigore 1,Gabriela Mariana Iancu 1ORCID,Horatiu Dura 1,Dan Georgian Bratu 1,*ORCID,Mihai Dan Roman 1ORCID,Cosmin Ioan Mohor 1,Samuel Bogdan Todor 1,Cristian Ichim 1ORCID,Ioana Bogdan Mătacuță 1,Ciprian Băcilă 1ORCID,Nicolae Bacalbașa 2,Ciprian Nicolae Bolca 3ORCID andAdrian Hașegan 1
1
Faculty of Medicine, Lucian Blaga University of Sibiu, 550169 Sibiu, Romania
2
Faculty of Medicine, University of Medicine and Pharmacy “Carol Davila”, 020021 Bucharest, Romania
3
Surgery Department, Universite de Sherbrooke, Sherbrooke, QC J1K 2R1, Canada</t>
  </si>
  <si>
    <t>DOI10.3390/diagnostics13213351</t>
  </si>
  <si>
    <t>3351-3358</t>
  </si>
  <si>
    <t>In Vitro Studies Regarding the Effect of Cellulose Acetate-Based Composite Coatings on the Functional Properties of the Biodegradable Mg3Nd Alloys</t>
  </si>
  <si>
    <t>by Alexandru Streza
Alexandru Streza
SciProfilesScilitPreprints.orgGoogle Scholar
 1,Aurora Antoniac 1,*,Veronica Manescu (Paltanea) 1,2ORCID,Robert Ciocoiu 1ORCID,Cosmin-Mihai Cotrut 1ORCID,Marian Miculescu 1ORCID,Florin Miculescu 1ORCID,Iulian Antoniac 1,3ORCID,Marco Fosca 4ORCID,Julietta V. Rau 4,5,*ORCID andHoratiu Dura 6
1
Faculty of Material Science and Engineering, National University of Science and Technology Politehnica Bucharest, 313 Splaiul Independentei Street, District 6, 060042 Bucharest, Romania
2
Faculty of Electrical Engineering, National University of Science and Technology Politehnica Bucharest, 313 Splaiul Independentei Street, District 6, 060042 Bucharest, Romania
3
Academy of Romanian Scientists, 54 Splaiul Independentei Street, District 5, 050094 Bucharest, Romania
4
Istituto di Struttura della Materia, Consiglio Nazionale delle Ricerche (ISM-CNR), Via del Fosso del Cavaliere 100, 00133 Rome, Italy
5
Department of Analytical, Physical and Colloid Chemistry, Institute of Pharmacy, I.M. Sechenov First Moscow State Medical University, Trubetskaya Street 8, Build. 2, 119048 Moscow, Russia
6
Faculty of Medicine, Lucian Blaga University of Sibiu, 2A Lucian Blaga Street, 550169 Sibiu, Romania</t>
  </si>
  <si>
    <t>Biomimetics</t>
  </si>
  <si>
    <t>2313-7673</t>
  </si>
  <si>
    <t>https://www.webofscience.com/wos/woscc/full-record/WOS:001120752900001</t>
  </si>
  <si>
    <t>https://www.mdpi.com/2313-7673/8/7/526</t>
  </si>
  <si>
    <t>DOI10.3390/biomimetics8070526</t>
  </si>
  <si>
    <t>WOS:001120752900001</t>
  </si>
  <si>
    <t>526-531</t>
  </si>
  <si>
    <t>Controversies Regarding Mesh Utilisation and the Attitude towards the Appendix in Amyand’s Hernia—A Systematic Review</t>
  </si>
  <si>
    <t>Dan Bratu 1,2ORCID,Alin Mihetiu 1,2,*ORCID,Alexandra Sandu 1,2ORCID,Adrian Boicean 1,2ORCID,Mihai Roman 1,2ORCID,Cristian Ichim 1,2ORCID,Horatiu Dura 1,2 andAdrian Hasegan 1,2
1
County Clinical Emergency Hospital of Sibiu, 550245 Sibiu, Romania
2
Faculty of Medicine, Lucian Blaga University of Sibiu, 550169 Sibiu, Romania</t>
  </si>
  <si>
    <t>Diagnostics13</t>
  </si>
  <si>
    <t>https://www.webofscience.com/wos/woscc/full-record/WOS:001115941600001</t>
  </si>
  <si>
    <t>https://www.mdpi.com/2075-4418/13/23/3534</t>
  </si>
  <si>
    <t>DOI10.3390/diagnostics13233534</t>
  </si>
  <si>
    <t>WOS:001115941600001</t>
  </si>
  <si>
    <t>3534-3539</t>
  </si>
  <si>
    <t>Bone Regeneration Induced by Patient-Adapted Mg Alloy-Based Scaffolds for Bone Defects: Present and Future Perspectives</t>
  </si>
  <si>
    <t>Veronica Manescu (Paltanea)
Veronica Manescu (Paltanea)
SciProfilesScilitPreprints.orgGoogle Scholar
Veronica Manescu (Paltanea) received a B.E. degree in Electrical Engineering from the University of [...]
Read more
 1,2ORCID,Iulian Antoniac 1,3,*ORCID,Aurora Antoniac 1,Dan Laptoiu 4ORCID,Gheorghe Paltanea 2ORCID,Robert Ciocoiu 1ORCID,Iosif Vasile Nemoianu 2ORCID,Lucian Gheorghe Gruionu 5ORCID andHoratiu Dura 6
1
Faculty of Material Science and Engineering, National University of Science and Technology Politehnica Bucharest, 313 Splaiul Independentei, District 6, RO-060042 Bucharest, Romania
2
Faculty of Electrical Engineering, National University of Science and Technology Politehnica Bucharest, 313 Splaiul Independentei, District 6, RO-060042 Bucharest, Romania
3
Academy of Romanian Scientists, 54 Splaiul Independentei, RO-050094 Bucharest, Romania
4
Department of Orthopedics and Trauma I, Colentina Clinical Hospital, 19-21 Soseaua Stefan cel Mare, RO-020125 Bucharest, Romania
5
Faculty of Mechanics, University of Craiova, 13 Alexandru Ioan Cuza, RO-200585 Craiova, Romania
6
Faculty of Medicine, Lucian Blaga University of Sibiu, RO-550169 Sibiu, Romania</t>
  </si>
  <si>
    <t>Biomometics</t>
  </si>
  <si>
    <t>https://www.webofscience.com/wos/woscc/full-record/WOS:001131224100001</t>
  </si>
  <si>
    <t>https://www.mdpi.com/2313-7673/8/8/618</t>
  </si>
  <si>
    <t>DOI10.3390/biomimetics8080618</t>
  </si>
  <si>
    <t>WOS:001131224100001</t>
  </si>
  <si>
    <t>618-626</t>
  </si>
  <si>
    <t>Prognostic markers for ischemic stroke – are they truly reliable?</t>
  </si>
  <si>
    <t>Corina Roman-Filip,1,2 Maria-Gabriela Catană,corresponding author1,2,3 and Romeo-Gabriel Mihăilă2,4  1Department of Neurology, Emergency Clinical County Hospital, Sibiu, Romania
2“Lucian Blaga” University, Sibiu, Romania
3Center for invasive and non-invasive research in the field of cardiac and vascular pathology in adults, Emergency Clinical County Hospital, Sibiu, Romania
4Department of Hematology, Emergency Clinical County Hospital, Sibiu, Romania</t>
  </si>
  <si>
    <t>MEDICINE AND PHARMACY REPORTS</t>
  </si>
  <si>
    <t>2668-0572</t>
  </si>
  <si>
    <t>https://www.scopus.com/sourceid/21100916457#tabs=0</t>
  </si>
  <si>
    <t>https://medpharmareports.com/index.php/mpr/issue/view/82</t>
  </si>
  <si>
    <t>doi: 10.15386/mpr-2365</t>
  </si>
  <si>
    <t>65 - 70</t>
  </si>
  <si>
    <t>SCOPUS</t>
  </si>
  <si>
    <t>Non-Aneurysmal Perimesencephalic Subarachnoid
Hemorrhage: A Literature Review</t>
  </si>
  <si>
    <t xml:space="preserve">Iulian Roman-Filip 1,*, Valentin Morosanu 1, Zoltan Bajko 1, Corina Roman-Filip 2 and Rodica Ioana Balasa 1  1 Department of Neurology, “George Emil Palade” University of Medicine, Pharmacy, Sciences and Technology,  40136 Targu Mures, Romania 2 Department of Neurology, “Lucian Blaga” University of Sibiu Faculty of Medicine, 550169 Sibiu, Romania </t>
  </si>
  <si>
    <t xml:space="preserve">2075-4418 </t>
  </si>
  <si>
    <t>https://www.mdpi.com/2075-4418/13/6/1195</t>
  </si>
  <si>
    <t>https://doi.org/10.3390/diagnostics13061195</t>
  </si>
  <si>
    <t xml:space="preserve">Has-miR-129-5p’s Involvement in Different Disorders, from Digestive Cancer to Neurodegenerative Diseases </t>
  </si>
  <si>
    <t>Adrian Boicean 1, Sabrina Birsan 1,* , Cristian Ichim 1, Ioana Boeras 2 , Iulian Roman-Filip 3, Grama Blanca 4, Ciprian Bacila 1 , Radu Sorin Fleaca 1 , Horatiu Dura 1 and Corina Roman-Filip 1 1 Faculty of Medicine, Lucian  laga University of Sibiu, 550169 Sibiu, Romania; adrian.boicean@ulbsibiu.ro (A.B.); cristian.ichim@ulbsibiu.ro (C.I.) 2 Molecular Biology Laboratory of the Applied Ecology Research Center, Faculty of Sciences, Lucian Blaga University of Sibiu, 550012 Sibiu, Romania; ioana.boeras@ulbsibiu.ro 3 Department of Neurology, “George Emil Palade” University of Medicine, Pharmacy, Sciences and Technology, 540136 Targu Mures, Romania 4 Faculty  of Social Sciences, Lucian Blaga University of Sibiu, 550012 Sibiu, Romania</t>
  </si>
  <si>
    <t xml:space="preserve">2227-9059 </t>
  </si>
  <si>
    <t>https://doi.org/10.3390/biomedicines11072058</t>
  </si>
  <si>
    <t>1-13</t>
  </si>
  <si>
    <t>A Severity Score and Outcome Prediction in Patients that Suffered an Ischemic Stroke</t>
  </si>
  <si>
    <t xml:space="preserve">Corina Roman-Filip, 1 , 2 Maria-Gabriela Catana (Vladoiu) , 1 , 2 Madalina Valeanu, 3 and Romeo-Gabriel Mihaila 2 , 4 1 Neurology Department, Emergency County Clinical Hospital Sibiu, Corneliu Coposu bvd, Sibiu 550245, omania2 Faculty of Medicine, Lucian Blaga University of Sibiu, Izvorului Street, Sibiu 550169, Romania3 Department of Medical Informatics and Biostatistics, University of Medicine and Pharmacy “Iuliu Hatieganu” Cluj-Napoca, 7 Horea Street, Cluj-Napoca 400174, Romania 4 Hematology Department, Emergency County Clinical Hospital Sibiu, Sibiu Corneliu Coposu bvd, 550245 Sibiu, Romania </t>
  </si>
  <si>
    <t>Hindawi - Emergency Medicine International</t>
  </si>
  <si>
    <t>2090-2859</t>
  </si>
  <si>
    <t>https://www.hindawi.com/search/all/A%20Severity%20Score%20and%20Outcome%20Prediction%20in%20Patients%20that%20Suffered%20an%20Ischemic%20Stroke/</t>
  </si>
  <si>
    <t>https://doi.org/10.1155/2023/5931502</t>
  </si>
  <si>
    <t>1-6</t>
  </si>
  <si>
    <t>IL-1 Beta—A Biomarker for Ischemic Stroke Prognosis and Atherosclerotic Lesions of the Internal Carotid Artery</t>
  </si>
  <si>
    <t xml:space="preserve">Maria-Gabriela Catana 1,2, , Ioan-Adrian Popentiu 1,3 , Madalina Valeanu 4, Corina Roman-Filip 1,2 and Romeo-Gabriel Mihăilă 1,5 1 Faculty of Medicine, Lucian Blaga University of Sibiu, Izvorului Street, 550169 Sibiu, Romania 2 Neurology Department, Emergency County Clinical Hospital Sibiu, Corneliu Coposu bvd, 550245 Sibiu, Romania 3 Department  f General Surgery, “Alexandru Augustin” Military Emergency Hospital, Victoriei bvd, 550024 Sibiu, Romania 4 Department of Medical Informatics and Biostatistics, University of Medicine and Pharmacy “Iuliu Hatieganu” Cluj-Napoca, 7 Horea Street, 400174 Cluj-Napoca, Romania 5 Hematology Department, Emergency County Clinical Hospital Sibiu, Sibiu Corneliu Coposu bvd, 550245 Sibiu, Romania </t>
  </si>
  <si>
    <t>Medicina</t>
  </si>
  <si>
    <t xml:space="preserve">1648-9144 </t>
  </si>
  <si>
    <t>https://www.mdpi.com/1648-9144/59/10/1790</t>
  </si>
  <si>
    <t>https://doi.org/10.3390/medicina59101790</t>
  </si>
  <si>
    <t>1-12</t>
  </si>
  <si>
    <t>SARS-CoV-2 Antibody Responses in Pediatric Patients: A Bibliometric Analysis</t>
  </si>
  <si>
    <t>Ionela Maniu, George Constantin Maniu, Elisabeta Antonescu, Lavinia Duică, Nicolae Grigore, Maria Totan</t>
  </si>
  <si>
    <t>1455</t>
  </si>
  <si>
    <t>Lavinia Duica</t>
  </si>
  <si>
    <t>Lavinia Duică, Maria Totan, Oana Raluca Antonescu, Sînziana Călina Silișteanu, Gabriela Boța, Elisabeta Antonescu, Mihaela Racheriu</t>
  </si>
  <si>
    <t>https://jesp.upg-ploiesti.ro/phocadownload/jurnal_2023_2/18.pdf</t>
  </si>
  <si>
    <t>10.51865/JESP.2023.2.18</t>
  </si>
  <si>
    <t>THE CORRELATION BETWEEN LIVER 
FIBROSIS AND CARDIOVASCULAR RISK IN 
DIABETIC PATIENTS</t>
  </si>
  <si>
    <t>Rezi Elena Cristina (Universitatea Lucian Blaga Sibiu, Facultatea de Medicina, Departament clinic medical)</t>
  </si>
  <si>
    <t>European Journal of Case Reports in Internal Medicine</t>
  </si>
  <si>
    <t>Abstract book of 21st European Congress of Internal Medicine, (ECIM) joint with the 12th International Congress of Internal Medicine, (ICIM)</t>
  </si>
  <si>
    <t>V10Sup1</t>
  </si>
  <si>
    <t xml:space="preserve"> </t>
  </si>
  <si>
    <t xml:space="preserve">https://www.ejcrim.com/index.php/EJCRIM/article/view/3943/3525  </t>
  </si>
  <si>
    <t>DOI:
 10.12890/2023_V10Sup</t>
  </si>
  <si>
    <t>237-237</t>
  </si>
  <si>
    <t>Lucrari prezentate la conferinte si indexate SCOPUS</t>
  </si>
  <si>
    <t xml:space="preserve"> 21st European Congress of Internal Medicine, (ECIM) joint with the 12th International Congress of Internal Medicine, (ICIM)</t>
  </si>
  <si>
    <t>Athens, Greece</t>
  </si>
  <si>
    <t>THE PREVALENCE, THE CLINICAL, 
BIOLOGICAL AND ULTRASOUND 
CHARACTERISTICS OF THE PATIENTS WITH 
ALCOHOLIC HEPATITIS IN ROMANIA</t>
  </si>
  <si>
    <t>https://www.ejcrim.com/index.php/EJCRIM/article/view/3943/3525</t>
  </si>
  <si>
    <t>603</t>
  </si>
  <si>
    <t>Interactions between Metabolic Syndrome, MASLD, and Arterial Stiffening: A Single-Center Cross-Sectional Study</t>
  </si>
  <si>
    <t>Solomon Adelaida, Mihai Octavian Negrea, Călin Remus Cipăian, Adrian Boicean, Romeo Mihaila, Cristina Rezi, Bianca Andreea Cristinescu, Cristian Stefan Berghea-Neamtu, Mirela Livia Popa, Minodora Teodoru 1 Faculty of Medicine, “Lucian Blaga” University, 550024 Sibiu, Romania)
2
County Clinical Emergency Hospital of Sibiu, 550245 Sibiu, Romania
3
Department of Pediatric Surgery, Pediatric Hospital Sibiu, 550166 Sibiu, Romania
4
Department of Clinical Research, Pediatric Clinical Hospital Sibiu, 550166 Sibiu, Romania</t>
  </si>
  <si>
    <r>
      <rPr>
        <rFont val="Arial Narrow"/>
        <i/>
        <color rgb="FF222222"/>
        <sz val="10.0"/>
      </rPr>
      <t>Healthcare</t>
    </r>
    <r>
      <rPr>
        <rFont val="Arial Narrow"/>
        <i val="0"/>
        <color rgb="FF222222"/>
        <sz val="10.0"/>
      </rPr>
      <t> 11, no. 19: 2696.</t>
    </r>
  </si>
  <si>
    <t>https://www.mdpi.com/2227-9032/11/19/2696</t>
  </si>
  <si>
    <t>https://doi.org/10.3390/healthcare11192696</t>
  </si>
  <si>
    <t>Epidemiology of hepatocelullar carcinoma in Transylvania</t>
  </si>
  <si>
    <t>Abstract book of EASL Liver Cancer Summit, Estoril, Portugal, 20-22 April 2023</t>
  </si>
  <si>
    <t>https://easl.eu/event/liver-cancer-summit-2023/</t>
  </si>
  <si>
    <t>https://easl.eu/wp-content/uploads/2023/04/EASL_Liver_Cancer_Summit_2023-Abstract-book-FINAL_15.04.2023-b.pdf</t>
  </si>
  <si>
    <t>386</t>
  </si>
  <si>
    <t>EASL Liver Cancer Summit 2023</t>
  </si>
  <si>
    <t xml:space="preserve">Estoril, Portugal </t>
  </si>
  <si>
    <t xml:space="preserve">Difficulties in decision making on a long standing, complicated case of osteoporosis – a real challenge for functional rehabilitation. </t>
  </si>
  <si>
    <t xml:space="preserve">Stanciu M(ULBS), Sandru F (Carol Davila University of Medicine and Pharmacy, Bucharest,
Romania), Carsote M (Carol Davila University of Medicine and Pharmacy, Bucharest,
Romania), Ciuche A (Carol Davila University of Medicine and Pharmacy, Bucharest,
Romania), Sima OC (Carol Davila University of Medicine and Pharmacy, Bucharest,
Romania), Popa FL (ULBS), Iliescu MG (Faculty of Medicine, „Ovidius” University of
Constanta, Romania)
Romania), Ciufu N(Faculty of Medicine, „Ovidius” University of
Constanta, Romania), Nistor C (Carol Davila University of Medicine and Pharmacy, Bucharest,
Romania). </t>
  </si>
  <si>
    <t>Balneo and PRM Research Journal. 2023, 14(4): 642</t>
  </si>
  <si>
    <t xml:space="preserve">  ISSN-L: 2734-844X  /  p ISSN: 2734-844X  /  e ISSN: 2734-8458</t>
  </si>
  <si>
    <t>https://1510qkc9h-y-https-www-webofscience-com.z.e-nformation.ro/wos/woscc/full-record/WOS:001167118000047</t>
  </si>
  <si>
    <t>https://bioclima.ro/Balneo642.pdf</t>
  </si>
  <si>
    <t>DOI 10.12680/balneo.2023.642</t>
  </si>
  <si>
    <t>WOS:001167118000047</t>
  </si>
  <si>
    <t>4-13</t>
  </si>
  <si>
    <t>Domestic fall – related multiple osteoporotic vertebral frac-tures: considerations amid late COVID-19 pandemic (a case on point).</t>
  </si>
  <si>
    <t xml:space="preserve">Carsote M(UMFCD), Stanciu M( ULBS), Popa FL(ULBS), Sima OC (UMFCD), Caraban BM ( Ovidius Univ Constanta, Dept Plast Surg, Fac Med, Constanta, Romania), Dumitrascu A(CI Parhon Natl Inst Endocrinol, Dept Radiol &amp; Imagery, Bucharest, Romania), Iliescu MG(Ovidius Univ Constanta, Dept Phys Med &amp; Rehabil, Fac Med, Constanta, Romania), Nistor C (UMFCD). </t>
  </si>
  <si>
    <t>Balneo and PRM Research Journal</t>
  </si>
  <si>
    <t>https://1510qkc9h-y-https-www-webofscience-com.z.e-nformation.ro/wos/woscc/full-record/WOS:001167118000042</t>
  </si>
  <si>
    <t xml:space="preserve">https://bioclima.ro/Balneo637.pdf  </t>
  </si>
  <si>
    <t>DOI 10.12680/balneo.2023.638</t>
  </si>
  <si>
    <t>WOS:001167118000042</t>
  </si>
  <si>
    <t>2-10</t>
  </si>
  <si>
    <t>Pediatric Neuroendocrine Neoplasia of the Parathyroid Glands: Delving into Primary Hyperparathyroidism.</t>
  </si>
  <si>
    <t xml:space="preserve">Carsote M (UMFCD), Stanciu M (ULBS)(corresponding author), Popa FL (ULBS), Gheorghe AM(UMFCD), Ciuche A(UMFCD), Nistor C (UMFCD). </t>
  </si>
  <si>
    <t>https://1510qkc9h-y-https-www-webofscience-com.z.e-nformation.ro/wos/woscc/full-record/WOS:001098282000001</t>
  </si>
  <si>
    <t xml:space="preserve">https://doi.org/10.3390/biomedicines11102810 </t>
  </si>
  <si>
    <t>DOI10.3390/biomedicines11102810</t>
  </si>
  <si>
    <t>WOS:001098282000001</t>
  </si>
  <si>
    <t>2-25</t>
  </si>
  <si>
    <t>Challenges in the Diagnosis of Parathyroid Cancer: Unraveling the Diagnostic Maze.</t>
  </si>
  <si>
    <t xml:space="preserve">Stanciu M (ULBS), Cipaian RC(ULBS),, Ristea R(SCJUS), Vasile CM (Bordeaux Univ Hosp, Dept Pediat &amp; Adult Congenital Cardiol, F-33600 Pessac, France), Popescu M(UMF Craiova), Popa FL(ULBS). </t>
  </si>
  <si>
    <t>Report</t>
  </si>
  <si>
    <t>https://1510qkc9h-y-https-www-webofscience-com.z.e-nformation.ro/wos/woscc/full-record/WOS:001074288300001</t>
  </si>
  <si>
    <t>https://doi.org/10.3390/reports6030040</t>
  </si>
  <si>
    <t>DOI10.3390/reports6030040</t>
  </si>
  <si>
    <t>WOS:001074288300001</t>
  </si>
  <si>
    <t xml:space="preserve">Neuroendocrine Parathyroid Tumors: Quality of Life in Patients with Primary Hyperparathyroidism. </t>
  </si>
  <si>
    <t xml:space="preserve">Carsote M (UMFCD) , Nistor C (UMFCD), Stanciu M (ULBS) (corresponding author), Popa FL(ULBS) , Cipaian RC(ULBS) , Popa-Velea O (UMFCD). </t>
  </si>
  <si>
    <t>Biomedicines.</t>
  </si>
  <si>
    <t>https://1510qkc9h-y-https-www-webofscience-com.z.e-nformation.ro/wos/woscc/full-record/WOS:001034961300001</t>
  </si>
  <si>
    <t>https://doi.org/10.3390/biomedicines11072059</t>
  </si>
  <si>
    <t xml:space="preserve">DOI10.3390/biomedicines11072059 </t>
  </si>
  <si>
    <t>WOS:001034961300001</t>
  </si>
  <si>
    <t>2-20</t>
  </si>
  <si>
    <t>Management of Adrenal Cortical Adenomas: Assessment of Bone Status in Patients with (Non-Functioning) Adrenal Incidentalomas.</t>
  </si>
  <si>
    <t xml:space="preserve">Trandafir A-I (UMFCD), Stanciu M (ULBS) (corresponding author), Albu SE(UMFCD), Stoian VR(UMFCD), Ciofu I(UMFCD), Persu C (UMFCD), Nistor C (UMFCD), Carsote M(UMFCD). </t>
  </si>
  <si>
    <t>Journal of Clinical Medicine</t>
  </si>
  <si>
    <t>2077-0383</t>
  </si>
  <si>
    <t>https://1510qkc9h-y-https-www-webofscience-com.z.e-nformation.ro/wos/woscc/full-record/WOS:001030080000001</t>
  </si>
  <si>
    <t xml:space="preserve"> https://doi.org/10.3390/jcm12134244</t>
  </si>
  <si>
    <t>DOI10.3390/jcm12134244</t>
  </si>
  <si>
    <t>WOS:001030080000001</t>
  </si>
  <si>
    <t>42-44</t>
  </si>
  <si>
    <t xml:space="preserve">The role of rehabilitation and anabolic treatment in severe osteoporosis associated with significant vitamin D deficiency – case report. </t>
  </si>
  <si>
    <t>Pipernea R (Universitatea Ovidius Constanta), Popa F-L (ULBS), Ciortea V-M (UMF Cluj Napoca), Irsay L (UMF Cluj Napoca), Ungur RA(UMF Cluj Napoca), Pintea AL (ULBS), Iliescu M-G (Universitatea Ovidius Constanta),, Cipăian R-C (ULBS), Stanciu M (ULBS)</t>
  </si>
  <si>
    <t>https://1510qkc9h-y-https-www-webofscience-com.z.e-nformation.ro/wos/woscc/full-record/WOS:000974308900010</t>
  </si>
  <si>
    <t xml:space="preserve">http://bioclima.ro/Balneo539.pdf </t>
  </si>
  <si>
    <t xml:space="preserve"> DOI 10.12680/balneo.2023.539</t>
  </si>
  <si>
    <t>WOS:000974308900010</t>
  </si>
  <si>
    <t>539</t>
  </si>
  <si>
    <t>Challenges of Pituitary Apoplexy in Pregnancy.</t>
  </si>
  <si>
    <t>Gheorghe A-M (UMFCD), Trandafir A-I (UMFCD), Stanciu M (ULBS)(corresponding author), Popa FL (ULBS), Nistor C (UMFCD), Carsote M (UMFCD)</t>
  </si>
  <si>
    <t>https://1510qkc9h-y-https-www-webofscience-com.z.e-nformation.ro/wos/woscc/full-record/WOS:000997863100001</t>
  </si>
  <si>
    <t xml:space="preserve">https://doi.org/10.3390/jcm12103416 </t>
  </si>
  <si>
    <t xml:space="preserve">DOI10.3390/jcm12103416 </t>
  </si>
  <si>
    <t>WOS:000997863100001</t>
  </si>
  <si>
    <t>Pituitary Apoplexy in Patients with Pituitary Neuroendocrine Tumors (PitNET).</t>
  </si>
  <si>
    <t>Gheorghe A-M (UMFCD), Trandafir AI (UMFCD), Ionovici N (UMFCD), Carsote M(UMFCD), Nistor C(UMFCD), Popa FL (ULBS), Stanciu M (ULBS)</t>
  </si>
  <si>
    <t>https://1510qkc9h-y-https-www-webofscience-com.z.e-nformation.ro/wos/woscc/full-record/WOS:000954689300001</t>
  </si>
  <si>
    <t xml:space="preserve">https://doi.org/10.3390/biomedicines11030680  </t>
  </si>
  <si>
    <t>DOI10.3390/biomedicines11030680</t>
  </si>
  <si>
    <t>WOS:000954689300001</t>
  </si>
  <si>
    <t>02--58</t>
  </si>
  <si>
    <t>Horner’s Syndrome and Lymphocele Following Thyroid Surgery.</t>
  </si>
  <si>
    <t xml:space="preserve">Carsote M (UMFCD), Nistor C-E(UMFCD), Popa FL (ULBS), Stanciu M (ULBS). </t>
  </si>
  <si>
    <t>https://1510qkc9h-y-https-www-webofscience-com.z.e-nformation.ro/wos/woscc/full-record/WOS:000915304700001</t>
  </si>
  <si>
    <t>https://doi.org/10.3390/jcm12020474</t>
  </si>
  <si>
    <t xml:space="preserve">DOI10.3390/jcm12020474 </t>
  </si>
  <si>
    <t>WOS:000915304700001</t>
  </si>
  <si>
    <t>02--22</t>
  </si>
  <si>
    <r>
      <rPr>
        <rFont val="Arial Narrow"/>
        <color theme="1"/>
        <sz val="10.0"/>
      </rPr>
      <t>Eating habits and nutritional status of women with musculo-skeletal diseases.</t>
    </r>
    <r>
      <rPr>
        <rFont val="Arial Narrow"/>
        <color rgb="FFFF0000"/>
        <sz val="10.0"/>
      </rPr>
      <t xml:space="preserve"> </t>
    </r>
  </si>
  <si>
    <t xml:space="preserve">Motoașcă I(UMF Cluj), Irsay L (UMF Cluj), Iliescu M-G (Univ Ovidius Constanta), Rus L-M(UMF Cluj), Borda I-M(UMF Cluj), Ungur R-A(UMF Cluj), Stanciu L-E(Univ Ovidius Constanta), Popa F-L (ULBS), Stanciu M (ULBS), Ciortea VM(UMF Cluj). </t>
  </si>
  <si>
    <t>https://1510qkc9h-y-https-www-webofscience-com.z.e-nformation.ro/wos/woscc/full-record/WOS:000974308900012</t>
  </si>
  <si>
    <t xml:space="preserve">http://bioclima.ro/Balneo543.pdf </t>
  </si>
  <si>
    <t>DOI 10.12680/balneo.2023.543</t>
  </si>
  <si>
    <t>WOS:000974308900012</t>
  </si>
  <si>
    <t>The Importance of Accurate Early Diagnosis and Eradication in Helicobacter pylori Infection: Pictorial Summary Review in Children and Adults</t>
  </si>
  <si>
    <t xml:space="preserve">Marginean CM (UMF Craiova), Cioboata R (UMF Craiova), Olteanu M (UMF Craiova), Vasile CM (Bordeaux Univ Hosp, Dept Pediat &amp; Adult Congenital Cardiol, F-33600 Pessac, France), Popescu M (UMF Craiova), Popescu AIS (UMF Craiova), Bondari S (UMF Craiova), Pirscoveanu D (UMF Craiova), Marginean IC (UMF Craiova), Iacob GA (UMF Craiova), Popescu MD (UMF Craiova), Stanciu M (ULBS), Mitrut P (UMF Craiova). </t>
  </si>
  <si>
    <t xml:space="preserve">https://1510qkc9h-y-https-www-webofscience-com.z.e-nformation.ro/wos/woscc/full-record/WOS:000914382500001 </t>
  </si>
  <si>
    <t xml:space="preserve">https://doi.org/10.3390/antibiotics12010060  </t>
  </si>
  <si>
    <t>DOI10.3390/antibiotics12010060</t>
  </si>
  <si>
    <t>WOS:000914382500001</t>
  </si>
  <si>
    <t>2--17</t>
  </si>
  <si>
    <t>Tips and tricks for laparoscopic cholecystectomy in the patient with ventriculoperitoneal shunt: a case report</t>
  </si>
  <si>
    <t>Carmen Popa Departamentul de Radiologie și Imagitică Medicală SCJU Sibiu, Andrei Moisin Departamentul chirurgical ULBS, Mihai Faur Departamentul Chirurgical ULB Sibiu,Mihaela Racheriu Departamentul chirurgical ULBS, Ramona Coca Departamentul Clinic Medical ULBS, Cristian Mihai Branescu Depafrtamentul Chirurgical SCJU Sibiu ,Tiberiu Trotea Departamentul Chirurgical Fac de Medicina generală Bucuresti, Denisa Tanasescu Departamentul de Medicina Dentara și Nursing ULB Sibiu</t>
  </si>
  <si>
    <t>Journal of Mind and Medical Science</t>
  </si>
  <si>
    <t xml:space="preserve"> 2 3 9 2 - 7 6 7 4</t>
  </si>
  <si>
    <t>https://www.webofscience.com/wos/woscc/full-record/WOS:000986732100018</t>
  </si>
  <si>
    <t>https://scholar.valpo.edu/jmms/vol10/iss1</t>
  </si>
  <si>
    <t>https://doi.org/10.22543/2392-7674.1372</t>
  </si>
  <si>
    <t>WOS:000986732100018</t>
  </si>
  <si>
    <t>163-171</t>
  </si>
  <si>
    <t>Antibacterial and Phytochemical Screening of Artemisia Species.</t>
  </si>
  <si>
    <t>Bordean ME (Universitatea de Științe agricole și Medicină veterinară Cluj Napoca), Ungur RA (UMF Cluj Napoca), Toc DA (UMF Cluj Napoca), Borda IM (UMF Cluj Napoca), Martis GS (Universitatea de Științe agricole și Medicină veterinară Cluj Napoca), Pop CR (Universitatea de Științe agricole și Medicină veterinară Cluj Napoca), Filip M (Universitatea Babeș-Bolyai Cluj Napoca), Vlassa M (Universitatea Babeș-Bolyai Cluj Napoca), Nasui BA (UMF Cluj Napoca) , Pop A (Universitatea de Științe agricole și Medicină veterinară Cluj Napoca), Cinteză D (UMF București), Popa FL (ULBS, SCJUS), Marian S (Universitatea Babeș-Bolyai Cluj Napoca), Szanto LG (Universitatea de Științe agricole și Medicină veterinară Cluj Napoca), Muste S (Universitatea de Științe agricole și Medicină veterinară Cluj Napoca)</t>
  </si>
  <si>
    <t>Antioxidants</t>
  </si>
  <si>
    <t>2076-3921</t>
  </si>
  <si>
    <t>https://1510qkk84-y-https-www-webofscience-com.z.e-nformation.ro/wos/woscc/full-record/WOS:000952886200001</t>
  </si>
  <si>
    <t>https://www.mdpi.com/2076-3921/12/3/596</t>
  </si>
  <si>
    <t>DOI: 10.3390/antiox12030596</t>
  </si>
  <si>
    <t>WOS:000952886200001</t>
  </si>
  <si>
    <t>1-17</t>
  </si>
  <si>
    <t>Pipernea R (SCJUS), Popa F-L (ULBS), Ciortea V-M (UMF Cluj Napoca), Irsay L (UMF Cluj Napoca), Ungur RA, Pintea AL (ULBS), Iliescu M-G (Universitatea Ovidius Constanta), Cipăian R-C (ULBS), Stanciu M (ULBS)</t>
  </si>
  <si>
    <t xml:space="preserve">Eating habits and nutritional status of women with musculo-skeletal diseases. </t>
  </si>
  <si>
    <t>https://1510qkkcs-y-https-www-webofscience-com.z.e-nformation.ro/wos/woscc/full-record/WOS:000974308900012</t>
  </si>
  <si>
    <t xml:space="preserve">Effectiveness of Intermittent Hypoxia–Hyperoxia Therapy in Different Pathologies with Possible Metabolic Implications. </t>
  </si>
  <si>
    <t xml:space="preserve">Uzun AB (Universitatea Ovidius Constanța), Iliescu MG (Universitatea Ovidius Constanța), Stanciu LE (Universitatea Ovidius Constanța), Ionescu EV (Universitatea Ovidius Constanța), Ungur RA (UMF Cluj), Ciortea VM (UMF Cluj), Irsay L (UMF Cluj), Motoașcă I (Spitalul de Recuperare Cluj Napoca), Popescu MN (UMF București), Popa FL (ULBS), Pazara L (Universitatea Ovidius Constanța), Tofolean DE (Universitatea Ovidius Constanța). </t>
  </si>
  <si>
    <t>Metabolites</t>
  </si>
  <si>
    <t>2218-1989</t>
  </si>
  <si>
    <t>https://1510qkkch-y-https-www-webofscience-com.z.e-nformation.ro/wos/woscc/full-record/WOS:000940406900001</t>
  </si>
  <si>
    <t>https://doi.org/10.3390/metabo13020181</t>
  </si>
  <si>
    <t>DOI: 10.3390/metabo13020181</t>
  </si>
  <si>
    <t>WOS:000940406900001</t>
  </si>
  <si>
    <t>181</t>
  </si>
  <si>
    <t>Clinical Evidence Regarding the Dynamic of Baker Cyst Dimensions after Intermittent Vacuum Therapy as Rehabilitation Treatment in Patients with Knee Osteoarthritis.</t>
  </si>
  <si>
    <t xml:space="preserve">Ionescu EV (Universitatea Ovidius Constanța), Stanciu LE (Universitatea Ovidius Constanța), Bujduveanu A (Sanatoriul balnear Techirghiol), Minea M (Universitatea Ovidius Constanța), Doinita Oprea (Universitatea Ovidius Constanța), Adina Petcu (Universitatea Ovidius Constanța), Madalina-Gabriela Iliescu (Universitatea Ovidius Constanța), Ciortea VM (UMF Cluj Napoca), Popa FL (ULBS), Gheorghe E (Universitatea Ovidius Constanța), Obada B (Universitatea Ovidius Constanța), Oprea C (Universitatea Ovidius Constanța). </t>
  </si>
  <si>
    <t>https://1510qkkch-y-https-www-webofscience-com.z.e-nformation.ro/wos/woscc/full-record/WOS:001093652700001</t>
  </si>
  <si>
    <t>https://doi.org/10.3390/jcm12206605</t>
  </si>
  <si>
    <t>DOI10.3390/jcm12206605</t>
  </si>
  <si>
    <t>WOS:001093652700001</t>
  </si>
  <si>
    <t>6605</t>
  </si>
  <si>
    <t>Comparative Synthesis of Silver Nanoparticles: Evaluation of Chemical Reduction Procedures, AFM and DLS Size Analysis</t>
  </si>
  <si>
    <t>Chicea, Dan; Nicolae-Maranciuc, Alexandra; Doroshkevich, Aleksandr S.; Chicea, Liana Maria; Ozkendir,  Osman Murat</t>
  </si>
  <si>
    <t xml:space="preserve">https://www.webofscience.com/wos/woscc/full-record/WOS:001045682600001 </t>
  </si>
  <si>
    <t xml:space="preserve">https://www.mdpi.com/1996-1944/16/15/5244 </t>
  </si>
  <si>
    <t xml:space="preserve">10.3390/ma16155244 </t>
  </si>
  <si>
    <t>1045682600001</t>
  </si>
  <si>
    <r>
      <rPr>
        <rFont val="Arial Narrow"/>
        <b/>
        <color rgb="FF000000"/>
        <sz val="10.0"/>
      </rPr>
      <t>AIS: Q1</t>
    </r>
    <r>
      <rPr>
        <rFont val="Arial Narrow"/>
        <b val="0"/>
        <color rgb="FF000000"/>
        <sz val="10.0"/>
      </rPr>
      <t xml:space="preserve"> ; IF:Q2</t>
    </r>
  </si>
  <si>
    <t>Impact of SARS-CoV-2 Infection on Maternal and Neonatal Outcome in Correlation with Sociodemographic Aspects: A Retrospective Case-Control Study</t>
  </si>
  <si>
    <t>Chicea, R (Chicea, Radu) [1] , [2] ; Neagu, AD (Neagu, Andrei Dorin) [2] ; Chicea, ED (Chicea, Eugen Dan) [2] ; Grindeanu, AS (Grindeanu, Amina Simona) [1] , [2] ; Bratu, DG (Bratu, Dan Georgian) [1] , [2] ; Boicean, AG (Boicean, Adrian Gheorghe) [1] , [2] ; Roman, MD (Roman, Mihai Dan) [1] , [2] ; Fleaca, SR (Fleaca, Sorin Radu) [1] , [2] ; Chicea, LM (Chicea, Liana Maria) [1] , [2] ; Teacoe, DA (Teacoe, Dumitru Alin) [2] ; Radu, IA (Radu, Ioana Andrada) [1] , [2] ; Ognean, ML (Ognean, Maria Livia) [1] , [2] Addresses 
1 Lucian Blaga Univ Sibiu, Fac Med, Sibiu 550024, Romania
2 Emergency Cty Clin Hosp Sibiu, Sibiu 550245, Romania</t>
  </si>
  <si>
    <t>https://1510qkwi2-y-https-www-webofscience-com.z.e-nformation.ro/wos/woscc/full-record/WOS:001084043100001</t>
  </si>
  <si>
    <t>https://www.mdpi.com/2077-0383/12/19/6322</t>
  </si>
  <si>
    <t>DOI10.3390/jcm12196322</t>
  </si>
  <si>
    <t>WOS:001084043100001</t>
  </si>
  <si>
    <t>6322</t>
  </si>
  <si>
    <t>Therapeutic Plasma Exchange in Catastrophic Antiphospholipid Syndrome (CAPS): A Rare Case Report and Literature Review</t>
  </si>
  <si>
    <t>Bereanu, AS (Bereanu, Alina-simona) [1] , [2] ; Pisaltu, T (Pisaltu, T. E. O. F. I. L.) [2] ; Bereanu, R (Bereanu, R. A. R. E. S.) [1] , [5] ; Vintila, B (Vintila, B. O. G. D. A. N.) [1] , [2] ; Codru, I (Codru, I. O. A. N. A.) [1] , [2] ; Chicea, L (Chicea, L. I. A. N. A.) [1] , [2] ; Crisan, O (Crisan, O. V. I. D. I. U.) [3] ; Cainap, C (Cainap, C. A. L. I. N.) [4] ; Cainap, S (Cainap, S. I. M. O. N. A.) [4] ; Sava, MIHAI (Sava, M. I. H. A. I.) [1] , [2]  Addresses:                        1 Lucian Blaga Univ Sibiu, Fac Med, Sibiu, Romania
2 Cty Clin Emergency Hosp Sibiu, Sibiu, Romania
3 Iuliu Hatieganu Univ Med &amp; Pharm, Fac Pharm, Cluj Napoca, Romania
4 Iuliu Hatieganu Univ Med &amp; Pharm, Fac Med, Pharm, Cluj Napoca, Romania
5 Lucian Blaga Univ Sibiu, Fac Med, Lucian Blaga St 2A, Sibiu 550169, Romania</t>
  </si>
  <si>
    <t>In Vivo</t>
  </si>
  <si>
    <t>Volume37</t>
  </si>
  <si>
    <t>Issue4</t>
  </si>
  <si>
    <t>0258-851X</t>
  </si>
  <si>
    <t>https://1510qkwi2-y-https-www-webofscience-com.z.e-nformation.ro/wos/woscc/full-record/WOS:001024840700051</t>
  </si>
  <si>
    <t>https://iv.iiarjournals.org/content/37/4/1914</t>
  </si>
  <si>
    <t>DOI10.21873/invivo.13286</t>
  </si>
  <si>
    <t>WOS:001024840700051</t>
  </si>
  <si>
    <t xml:space="preserve">Page 1914-1919
</t>
  </si>
  <si>
    <t>Biomolecular Screening of Pimpinella anisum L. for Antioxidant and Anticholinesterase Activity in Mice Brain</t>
  </si>
  <si>
    <t>Mushtaq, A (Mushtaq, Aamir) [1] ; Habib, F (Habib, Fatima) [2] ; Manea, R (Manea, Rosana) [3] ; Anwar, R (Anwar, Rukhsana) [4] ; Gohar, UF (Gohar, Umar Farooq) [5] ; Zia-Ul-Haq, M (Zia-Ul-Haq, Muhammad) [6] ; Ahmad, M (Ahmad, Mobasher) [2] ; Gavris, CM (Gavris, Claudia Mihaela) [3] ; Chicea, L (Chicea, Liana) [7]     Addresses 
1 Govt Coll Univ, Dept Pharmaceut Sci, Lahore 54000, Pakistan
2 Gulab Devi Inst Pharm, Gulab Devi Educ Complex, Lahore 54000, Pakistan
3 Transilvania Univ Brasov, Fac Med, Brasov 500036, Romania
4 Univ Punjab, Punjab Univ Coll Pharm, Dept Pharmacol, Lahore 54000, Pakistan
5 Govt Coll Univ, Inst Ind Biotechnol, Lahore 54000, Pakistan
6 Lahore Coll Women Univ, Off Res Innovat &amp; Commercializat, Lahore 54000, Pakistan
7 Univ Lucian Blaga Sibiu, Fac Med, Sibiu 550169, Romania</t>
  </si>
  <si>
    <t>Molecules</t>
  </si>
  <si>
    <t>Volume 28</t>
  </si>
  <si>
    <t>Issue5</t>
  </si>
  <si>
    <t>1420-3049</t>
  </si>
  <si>
    <t>https://1510qkwi2-y-https-www-webofscience-com.z.e-nformation.ro/wos/woscc/full-record/WOS:000947619500001</t>
  </si>
  <si>
    <t>https://www.mdpi.com/1420-3049/28/5/2217</t>
  </si>
  <si>
    <t>DOI10.3390/molecules28052217</t>
  </si>
  <si>
    <t>WOS:000947619500001</t>
  </si>
  <si>
    <t>Solomon, A.; Negrea, M.O.; Cipăian, C.R.; Boicean, A.; Mihaila, R.; Rezi, C.; Cristinescu, B.A.; Berghea-Neamtu, C.S.; Popa, M.L.; Teodoru, M.; et al.</t>
  </si>
  <si>
    <t>Healthcare</t>
  </si>
  <si>
    <t>https://1510qkpqo-y-https-www-webofscience-com.z.e-nformation.ro/wos/woscc/full-record/WOS:001083535600001</t>
  </si>
  <si>
    <t>DOI10.3390/healthcare11192696</t>
  </si>
  <si>
    <t>WOS:001083535600001</t>
  </si>
  <si>
    <t>1-23</t>
  </si>
  <si>
    <t>Hepatic Involvement across the Metabolic Syndrome Spectrum: Non-Invasive Assessment and Risk Prediction Using Machine Learning</t>
  </si>
  <si>
    <t>Solomon A, Cipăian CR, Negrea MO, Boicean A, Mihaila R, Beca C, Popa ML, Grama SM, Teodoru M, Neamtu B</t>
  </si>
  <si>
    <t xml:space="preserve">2077-0383 </t>
  </si>
  <si>
    <t>https://1510qkpqo-y-https-www-webofscience-com.z.e-nformation.ro/wos/woscc/full-record/WOS:001062022000001</t>
  </si>
  <si>
    <t>https://www.mdpi.com/2077-0383/12/17/5657</t>
  </si>
  <si>
    <t>https://doi.org/10.3390/jcm12175657</t>
  </si>
  <si>
    <t>WOS:001062022000001</t>
  </si>
  <si>
    <t>1-21</t>
  </si>
  <si>
    <t>Assessing Obesogenic School Environments in Sibiu County, Romania: Adapting the ISCOLE School Environment Questionnaire</t>
  </si>
  <si>
    <t>Negrea MO, Negrea GO, Săndulescu G, Neamtu B, Costea RM, Teodoru M, Cipăian CR, Solomon A, Popa ML, Domnariu CD</t>
  </si>
  <si>
    <t>Children</t>
  </si>
  <si>
    <t>2227-9067</t>
  </si>
  <si>
    <t>https://1510qkpqo-y-https-www-webofscience-com.z.e-nformation.ro/wos/woscc/full-record/WOS:001108145900001</t>
  </si>
  <si>
    <t>https://www.mdpi.com/2227-9067/10/11/1746</t>
  </si>
  <si>
    <t>https://doi.org/10.3390/children10111746</t>
  </si>
  <si>
    <t>WOS:001108145900001</t>
  </si>
  <si>
    <t>Interaction between Metabolic Syndrome, MASLD, and Arterial Stiffening: A Single-Center Cross-Sectional Study</t>
  </si>
  <si>
    <t>Adelaida Solomon, Mihai Octavian Negrea, Calin Remus Cipaian, Adrian Boicean, Romeo Mihaila, Cristina Rezi, Bianca Andreea Cristinescu, Cristian Stefan Berghea Neamtu, Mirela Livia Popa, Minodora Teodoru, Oana Stoia, Bogdan Neamtu</t>
  </si>
  <si>
    <t>A Family with Myh7 Mutation and Different Forms of Cardiomyopathies</t>
  </si>
  <si>
    <t>Bianca Iulia Catrina, Florina Batar, Georgiana Baltat, Cornel Ioan Bitea, Andreea Puia, Oana Stoia, Sorin Radu Fleaca, Minodora Teodoru</t>
  </si>
  <si>
    <t>https://www.mdpi.com/2227-9059/11/7/2065</t>
  </si>
  <si>
    <t>Cognitive and Behavioral Factors Predicting the Decision to Vaccinate against COVID-19 in Clinical Psychiatric Population-A Cross-Sectional Survey</t>
  </si>
  <si>
    <t>Marcu, GM (Marcu, Gabriela Mariana) [1] , [2] , [3] ; Radu, AM (Radu, Ana Maria) [1] , [4] ; Bucuta, MD (Bucuta, Mihaela Dana) [1] ; Fleaca, RS (Fleaca, Radu Sorin) [5] ; Tanasescu, C (Tanasescu, Ciprian) [5] ; Roman, MD (Roman, Mihai Dan) [5] ; Boicean, A (Boicean, Adrian) [5] ; Bacila, CI (Bacila, Ciprian Ionut)</t>
  </si>
  <si>
    <t>VACCINES</t>
  </si>
  <si>
    <t>2076-393X</t>
  </si>
  <si>
    <t>https://www.webofscience.com/wos/woscc/full-record/WOS:000941323900001</t>
  </si>
  <si>
    <t>https://www.mdpi.com/2076-393X/11/2/441</t>
  </si>
  <si>
    <t>10.3390/vaccines11020441</t>
  </si>
  <si>
    <t>000941323900001</t>
  </si>
  <si>
    <t>Resting-state frontal, frontlateral, and parietal alpha asymmetry: A pilot study examining relations with depressive disorder type and severity</t>
  </si>
  <si>
    <t>Marcu, GM (Marcu, Gabriela M.) [1] , [2] , [3] ; Szekely-Copindean, RD (Szekely-Copindean, Raluca D.) [3] , [4] ; Radu, AM (Radu, Ana-Maria) [1] , [3] ; Bucuta, M (Bucuta, Mihaela D.) [1] , [5] ; Fleaca, RS (Fleaca, Radu S.) [6] ; Tanasescu, C (Tanasescu, Ciprian) [6] ; Roman, MD (Roman, Mihai D.) [6] ; Boicean, A (Boicean, Adrian) [6] ; Bacila, CI (Bacila, Ciprian I.)</t>
  </si>
  <si>
    <t>FRONTIERS IN PSYCHOLOGY</t>
  </si>
  <si>
    <t>1664-1078</t>
  </si>
  <si>
    <t>https://www.webofscience.com/wos/woscc/full-record/WOS:000962106300001</t>
  </si>
  <si>
    <t>https://www.frontiersin.org/journals/psychology/articles/10.3389/fpsyg.2023.1087081/full</t>
  </si>
  <si>
    <t>10.3389/fpsyg.2023.1087081</t>
  </si>
  <si>
    <t>000962106300001</t>
  </si>
  <si>
    <t>Fecal Microbiota Transplantation in Inflammatory Bowel Disease</t>
  </si>
  <si>
    <t>Boicean, A (Boicean, Adrian) [1] , [2] ; Birlutiu, V (Birlutiu, Victoria) [1] , [2] ; Ichim, C (Ichim, Cristian) [1] , [2] ; Anderco, P (Anderco, Paula) [2] ; Birsan, S (Birsan, Sabrina)</t>
  </si>
  <si>
    <t>BIOMEDICINES</t>
  </si>
  <si>
    <t>https://www.webofscience.com/wos/woscc/full-record/WOS:000978893900001</t>
  </si>
  <si>
    <t>https://www.ncbi.nlm.nih.gov/pmc/articles/PMC10135988/</t>
  </si>
  <si>
    <t>10.3390/biomedicines11041016</t>
  </si>
  <si>
    <t>000978893900001</t>
  </si>
  <si>
    <t>Therapeutic Perspectives for Microbiota Transplantation in Digestive Diseases and Neoplasia-A Literature Review--SE REPETA</t>
  </si>
  <si>
    <t>Has-miR-129-5p's Involvement in Different Disorders, from Digestive Cancer to Neurodegenerative Diseases</t>
  </si>
  <si>
    <t>Boicean, A (Boicean, Adrian) [1] ; Birsan, S (Birsan, Sabrina) [1] ; Ichim, C (Ichim, Cristian) [1] ; Boeras, I (Boeras, Ioana) [2] ; Roman-Filip, I (Roman-Filip, Iulian) [3] ; Blanca, G (Blanca, Grama) [4] ; Bacila, C (Bacila, Ciprian) [1] ; Fleaca, RS (Fleaca, Radu Sorin) [1] ; Dura, H (Dura, Horatiu) [1] ; Roman-Filip, C (Roman-Filip, Corina)</t>
  </si>
  <si>
    <t>10.3390/biomedicines11072058</t>
  </si>
  <si>
    <t>001037904000001</t>
  </si>
  <si>
    <t>Solomon, A (Solomon, Adelaida) [1] , [2] ; Cipaian, CR (Cipaian, Calin Remus) [1] , [2] ; Negrea, MO (Negrea, Mihai Octavian) [1] , [2] ; Boicean, A (Boicean, Adrian) [1] , [2] ; Mihaila, R (Mihaila, Romeo) [1] , [2] ; Beca, C (Beca, Corina) [2] ; Popa, ML (Popa, Mirela Livia) [1] , [2] ; Grama, SM (Grama, Sebastian Mihai) [1] ; Teodoru, M (Teodoru, Minodora) [1] , [2] ; Neamtu, B (Neamtu, Bogdan)</t>
  </si>
  <si>
    <t>JOURNAL OF CLINICAL MEDICINE</t>
  </si>
  <si>
    <t>https://www.webofscience.com/wos/woscc/full-record/WOS:001062022000001</t>
  </si>
  <si>
    <t>10.3390/jcm12175657</t>
  </si>
  <si>
    <t>001062022000001</t>
  </si>
  <si>
    <t>Exploring the Potential of Fecal Microbiota Transplantation as a Therapy in Tuberculosis and Inflammatory Bowel Disease</t>
  </si>
  <si>
    <t>Boicean, A (Boicean, Adrian) [1] ; Bratu, D (Bratu, Dan) [1] ; Fleaca, SR (Fleaca, Sorin Radu) [1] ; Vasile, G (Vasile, Gligor) [2] ; Shelly, L (Shelly, Leeb) [2] ; Birsan, S (Birsan, Sabrina) [1] ; Bacila, C (Bacila, Ciprian) [1] ; Hasegan, A (Hasegan, Adrian)</t>
  </si>
  <si>
    <t>https://www.webofscience.com/wos/woscc/full-record/WOS:001074147600001</t>
  </si>
  <si>
    <t>https://www.mdpi.com/2076-0817/12/9/1149</t>
  </si>
  <si>
    <t>10.3390/pathogens12091149</t>
  </si>
  <si>
    <t>001074147600001</t>
  </si>
  <si>
    <t>Boicean, A (Boicean, Adrian) [1] , [2] ; Birlutiu, V (Birlutiu, Victoria) [1] , [2] ; Ichim, C (Ichim, Cristian) [1] , [2] ; Todor, SB (Todor, Samuel B.) [1] ; Hasegan, A (Hasegan, Adrian) [1] , [2] ; Bacila, C (Bacila, Ciprian) [1] , [2] ; Solomon, A (Solomon, Adelaida) [1] , [2] ; Cristian, A (Cristian, Adrian) [1] , [2] ; Dura, H (Dura, Horatiu)</t>
  </si>
  <si>
    <t>10.3390/jpm13091356</t>
  </si>
  <si>
    <t>001099947500001</t>
  </si>
  <si>
    <t>Solomon, A (Solomon, Adelaida) [1] , [2] ; Negrea, MO (Negrea, Mihai Octavian) [1] , [2] ; Cipaian, CR (Cipaian, Calin Remus) [1] , [2] ; Boicean, A (Boicean, Adrian) [1] , [2] ; Mihaila, R (Mihaila, Romeo) [1] , [2] ; Rezi, C (Rezi, Cristina) [1] ; Cristinescu, BA (Cristinescu, Bianca Andreea) [2] ; Berghea-Neamtu, CS (Berghea-Neamtu, Cristian Stefan) [3] ; Popa, ML (Popa, Mirela Livia) [1] , [2] ; Teodoru, M (Teodoru, Minodora) [1] , [2] ; Stoia, O (Stoia, Oana) [1] , [2] ; Neamtu, B (Neamtu, Bogdan)</t>
  </si>
  <si>
    <t>https://www.webofscience.com/wos/woscc/full-record/WOS:001083535600001</t>
  </si>
  <si>
    <t>10.3390/healthcare11192696</t>
  </si>
  <si>
    <t>001083535600001</t>
  </si>
  <si>
    <t>Chicea, R (Chicea, Radu) [1] , [2] ; Neagu, AD (Neagu, Andrei Dorin) [2] ; Chicea, ED (Chicea, Eugen Dan) [2] ; Grindeanu, AS (Grindeanu, Amina Simona) [1] , [2] ; Bratu, DG (Bratu, Dan Georgian) [1] , [2] ; Boicean, AG (Boicean, Adrian Gheorghe) [1] , [2] ; Roman, MD (Roman, Mihai Dan) [1] , [2] ; Fleaca, SR (Fleaca, Sorin Radu) [1] , [2] ; Chicea, LM (Chicea, Liana Maria) [1] , [2] ; Teacoe, DA (Teacoe, Dumitru Alin) [2] ; Radu, IA (Radu, Ioana Andrada) [1] , [2] ; Ognean, ML (Ognean, Maria Livia) [</t>
  </si>
  <si>
    <t>https://www.webofscience.com/wos/woscc/full-record/WOS:001084043100001</t>
  </si>
  <si>
    <t>10.3390/jcm12196322</t>
  </si>
  <si>
    <t>001084043100001</t>
  </si>
  <si>
    <t>Fecal Microbiota Transplantation in Liver Cirrhosis</t>
  </si>
  <si>
    <t>Boicean, A (Boicean, Adrian) [1] , [2] ; Birlutiu, V (Birlutiu, Victoria) [1] , [2] ; Ichim, C (Ichim, Cristian) [1] , [2] ; Brusnic, O (Brusnic, Olga) [3] ; Onisor, DM (Onisor, Danusia Maria) [3]</t>
  </si>
  <si>
    <t>https://www.webofscience.com/wos/woscc/full-record/WOS:001118108800001</t>
  </si>
  <si>
    <t>https://www.mdpi.com/2227-9059/11/11/2930</t>
  </si>
  <si>
    <t>10.3390/biomedicines11112930</t>
  </si>
  <si>
    <t>001118108800001</t>
  </si>
  <si>
    <t>Controversies Regarding Mesh Utilisation and the Attitude towards the Appendix in Amyand's Hernia-A Systematic Review</t>
  </si>
  <si>
    <t>Bratu, D (Bratu, Dan) [1] , [2] ; Mihetiu, A (Mihetiu, Alin) [1] , [2] ; Sandu, A (Sandu, Alexandra) [1] , [2] ; Boicean, A (Boicean, Adrian) [1] , [2] ; Roman, M (Roman, Mihai) [1] , [2] ; Ichim, C (Ichim, Cristian) [1] , [2] ; Dura, H (Dura, Horatiu) [1] , [2] ; Hasegan, A (Hasegan, Adrian)</t>
  </si>
  <si>
    <t>10.3390/diagnostics13233534</t>
  </si>
  <si>
    <t>001115941600001</t>
  </si>
  <si>
    <t>Articol</t>
  </si>
  <si>
    <t>Ognean, ML (Ognean, Maria Livia) [1] ; Colovanu, B (Colovanu, Bianca) [2] ; Teacoe, DA (Teacoe, Dumitru Alin) [1] , [2] ; Radu, IA (Radu, Ioana Andrada) [1] ; Todor, SB (Todor, Samuel Bogdan) [1] ; Ichim, C (Ichim, Cristian) [1] ; Muresan, IC (Muresan, Iris Codrua) [1] ; Boicean, AG (Boicean, Adrian-Gheorghe) [1] ; Galis, R (Galis, Radu) [3] , [4] ; Cucerea, M (Cucerea, Manuela)</t>
  </si>
  <si>
    <t>https://www.webofscience.com/wos/woscc/full-record/WOS:001131988100001</t>
  </si>
  <si>
    <t>https://www.mdpi.com/2227-9032/11/24/3131</t>
  </si>
  <si>
    <t>10.3390/healthcare11243131</t>
  </si>
  <si>
    <t>001131988100001</t>
  </si>
  <si>
    <t>Perspectives and Implications of Coanda Effect in
Aneurysms</t>
  </si>
  <si>
    <t>Saceleanu, VM.; Covache-Busuioc, RA; Glavan, LA; Corlatescu, AD; Ciurea AV</t>
  </si>
  <si>
    <t>Brain Sciences</t>
  </si>
  <si>
    <t>2076-3425</t>
  </si>
  <si>
    <t>https://www.webofscience.com/wos/woscc/full-record/WOS:001014239200001</t>
  </si>
  <si>
    <t>https://www.mdpi.com/2076-3425/13/6/966/review_report</t>
  </si>
  <si>
    <t>https://doi.org/10.3390/brainsci13060966</t>
  </si>
  <si>
    <t>WOS:001014239200001</t>
  </si>
  <si>
    <t>Unraveling Molecular and
Genetic Insights into Neurodegenerative Diseases: Advances in Understanding Alzheimer’s,
Parkinson’s, and Huntington’s Diseases and Amyotrophic Lateral Sclerosis</t>
  </si>
  <si>
    <t>Ciurea, A.V.; Mohan, A.G.; Covache-Busuioc,
R.-A.; Costin, H.-P.; Glavan, L.-A.; Corlatescu, A.-D.; Saceleanu, V.M.</t>
  </si>
  <si>
    <t>International Journal of Molecular Sciences</t>
  </si>
  <si>
    <t>https://www.webofscience.com/wos/woscc/full-record/WOS:001030920800001</t>
  </si>
  <si>
    <t>https://www.mdpi.com/1422-0067/24/13/10809</t>
  </si>
  <si>
    <t>https://doi.org/10.3390/ijms241310809</t>
  </si>
  <si>
    <t>WOS:001030920800001</t>
  </si>
  <si>
    <t>The Brain’s Glymphatic System: Drawing New Perspectives in Neuroscience</t>
  </si>
  <si>
    <t>Ciurea, A.V.; Mohan, A.G.; Covache-Busuioc,
R.-A.; Costin, H.-P.; Saceleanu, V.M.</t>
  </si>
  <si>
    <t>https://www.webofscience.com/wos/woscc/full-record/WOS:001038177700001</t>
  </si>
  <si>
    <t>https://www.mdpi.com/2076-3425/13/7/1005</t>
  </si>
  <si>
    <t>WOS:001038177700001</t>
  </si>
  <si>
    <t>Integrative Approaches in Acute Ischemic Stroke: From Symptom Recognition to Future
Innovations. Biomedicines 2023, 11,</t>
  </si>
  <si>
    <t>Saceleanu, V.M.; Toader, C.; Ples, H.; Covache-
Busuioc, R.-A.; Costin, H.P.; Bratu, B.-G.; Dumitrascu, D.-I.; Bordeianu, A.; Corlatescu, A.D.;
Ciurea, A.V.</t>
  </si>
  <si>
    <t>https://www.webofscience.com/wos/woscc/full-record/WOS:001094034300001</t>
  </si>
  <si>
    <t>https://www.mdpi.com/2227-9059/11/10/2617</t>
  </si>
  <si>
    <t>https://doi.org/10.3390/biomedicines11102617</t>
  </si>
  <si>
    <t>WOS:001094034300001</t>
  </si>
  <si>
    <t>THE SILENT THREAT: LONG-COVID'S CARDIAC CONSEQUENCES AND IMPLICATIONS FOR PATIENTS CARE</t>
  </si>
  <si>
    <t>DAN ORGA-DUMITRIU</t>
  </si>
  <si>
    <r>
      <rPr>
        <rFont val="Quattrocento Sans"/>
        <b/>
        <color rgb="FF1D2228"/>
        <sz val="10.0"/>
      </rPr>
      <t>SWS SocialSciences Conference</t>
    </r>
    <r>
      <rPr>
        <rFont val="Segoe UI"/>
        <b val="0"/>
        <color rgb="FF1D2228"/>
        <sz val="10.0"/>
      </rPr>
      <t> </t>
    </r>
  </si>
  <si>
    <t>ISSN 2682-9959</t>
  </si>
  <si>
    <t>https://ssalibrary.at/sgem_jresearch_publication_view.php?page=view&amp;editid1=5254</t>
  </si>
  <si>
    <t>DOI 10.35603/sws.iscss.2023/s13.59</t>
  </si>
  <si>
    <t>Lucrari prezentate la conferinte si indexate in CPCI si/sau SCOPUS</t>
  </si>
  <si>
    <t>SWS SocialSciences Conference</t>
  </si>
  <si>
    <t>Albena</t>
  </si>
  <si>
    <t>ISBN 978-3-903438-06-4</t>
  </si>
  <si>
    <t>Hasegan Adrian (ULBS), Mihai Ionela (ULBS), Bratu Dan (ULBS), Bacila Ciprian (ULBS), Roman Mihai Dan (ULBS); Mohor Cosmin Ioan (ULBS), Teodoru Adrian (ULBS), Birsan Sabrina (ULBS), Mutu Cosmin (ULBS), Chibelean Calin (UMFTgM), Totan Maria (ULBS), Grigore Nicolae (ULBS), Iancu Gabriela (ULBS), Dura Horatiu (ULBD), Boicean Adrian (ULBS) </t>
  </si>
  <si>
    <t>FMDE3</t>
  </si>
  <si>
    <t>Journal of personalized medicine</t>
  </si>
  <si>
    <t>https://1510qkoun-y-https-www-webofscience-com.z.e-nformation.ro/wos/woscc/full-record/WOS:001078673900001</t>
  </si>
  <si>
    <t>1370</t>
  </si>
  <si>
    <t>Mihai Octavian Negrea (ULBS),Gabriel Octavian Negrea (CNGL), Gabriela Săndulescu (CNGL),Bogdan Neamtu (ULBS) ,Raluca Maria Costea (Spit Pediatrie), Minodora Teodoru  (ULBS), Călin Remus Cipăian (ULBS), Adelaida Solomon  (ULBS), Mirela Livia Popa (ULBS), Carmen Daniela Domnariu (ULBS)</t>
  </si>
  <si>
    <t>CHILDREN BASEL</t>
  </si>
  <si>
    <t xml:space="preserve">
ISSN: 2227-9067</t>
  </si>
  <si>
    <t>https://www.webofscience.com/wos/woscc/full-record/WOS:001108145900001</t>
  </si>
  <si>
    <t>DOI10.3390/children10111746</t>
  </si>
  <si>
    <t>Solomon Adelaida  (ULBS), Mihai Octavian Negrea (ULBS), Călin Remus Cipăian (ULBS), Adrian Boicean (ULBS), Romeo Mihaila (ULBS), Cristina Rezi (ULBS), Bianca Andreea Cristinescu (Spit Pediatrie), Cristian Stefan Berghea-Neamtu (ULBS), Mirela Livia Popa (ULBS), Minodora Teodoru  (ULBS)</t>
  </si>
  <si>
    <t>Bianca Iulia (ULBS) Catrina, Florina Batar (ULBS), Georgiana Baltat, Cornel Ioan Bitea (SCJUS), Andreea Puia (ULBS), Oana Stoia (ULBS), Sorin Radu Fleaca (ULBS), Minodora Teodoru (ULBS)</t>
  </si>
  <si>
    <t>ISSN: 2227-9059</t>
  </si>
  <si>
    <t>DOI10.3390/biomedicines11072065</t>
  </si>
  <si>
    <t>1-7</t>
  </si>
  <si>
    <t>Endocarditis with Streptococcus pseudoporcinus Associated with Mastocytosis and Spondylodiscitis—A Coincidental Association? A Case Report</t>
  </si>
  <si>
    <t>V Birlutiu (ULBS), RM Birlutiu (Spit Foisor), M Teodoru (ULBS), AC Catana (SCJUS), C I Stoica (UMFCD)</t>
  </si>
  <si>
    <t>Tropical Medicine and Infectious Diseases</t>
  </si>
  <si>
    <t>2414-6366</t>
  </si>
  <si>
    <t>https://www.webofscience.com/wos/woscc/full-record/WOS:000996846700001</t>
  </si>
  <si>
    <t>https://www.mdpi.com/2414-6366/8/5/247</t>
  </si>
  <si>
    <t>10.3390/tropicalmed8050247</t>
  </si>
  <si>
    <t>1_10</t>
  </si>
  <si>
    <t>Adelaida Solomon (ULBS),Călin Remus Cipăian (ULBS), Mihai Octavian Negrea  (ULBS), Adrian Boicean  (ULBS), Romeo Mihaila  (ULBS) Corina Beca (SCJUS), Mirela Livia Popa (ULBS) Sebastian Mihai Grama (ULBS), Minodora Teodoru (ULBS) , Bogdan Neamtu (ULBS)</t>
  </si>
  <si>
    <t>ISSN: 2077-0383</t>
  </si>
  <si>
    <t>Ionela Mihai 1,Adrian Boicean 1,Cosmin Adrian Teodoru 1,Nicolae Grigore Nicolae Grigore1,Gabriela Mariana Iancu 1,Horatiu Dura 1,Dan Georgian Bratu 1, Mihai Dan Roman 1,Cosmin Ioan Mohor 1,Samuel Bogdan Todor 1,Cristian Ichim 1,Ioana Bogdan Mătacuță 1,Ciprian Băcilă 1,Nicolae Bacalbașa 2,Ciprian Nicolae Bolca 3, Adrian Hașegan 1</t>
  </si>
  <si>
    <t>https://www.webofscience.com/wos/author/record/3572259</t>
  </si>
  <si>
    <t>https://doi.org/10.3390/diagnostics13213351</t>
  </si>
  <si>
    <t> WOS:001103368700001</t>
  </si>
  <si>
    <t>Galbena Q2</t>
  </si>
  <si>
    <t>Association Between Neutrophil-to-Lymphocyte Ratio (NLR) and Platelet-to-Lymphocyte Ratio (PLR) With Diabetic Retinopathy in Type 2 Diabetic Patients</t>
  </si>
  <si>
    <t>Dascalu, AM (Dascalu, Ana Maria) ; Georgescu, A (Georgescu, Adriana) ; Costea, AC (Costea, Andreea Cristina) ; Tribus, L (Tribus, Laura) ; El Youssoufi, A (El Youssoufi, Alae) ; Serban, D (Serban, Dragos) ; Arsene, AL (Arsene, Andreea Letitia) ; Stana, D (Stana, Daniela) ; Alexandrescu, C (Alexandrescu, Cristina) ; Cristea, BM (Cristea, Bogdan Mihai) ; Tanasescu, D (Tanasescu, Denisa) ; Bobirca, A (Bobirca, Anca) ; Serboiu, C (Serboiu, Crenguta) ; Alius, C (Alius, Catalin) ; Bratu, DG (Bratu, Dan Georgian</t>
  </si>
  <si>
    <t>CUREUS JOURNAL OF MEDICAL SCIENCE</t>
  </si>
  <si>
    <t>2168-8184</t>
  </si>
  <si>
    <t>https://www.webofscience.com/wos/woscc/full-record/WOS:001132545100008</t>
  </si>
  <si>
    <t>https://www.ncbi.nlm.nih.gov/pmc/articles/PMC10711340/</t>
  </si>
  <si>
    <t>DOI10.7759/cureus.48581</t>
  </si>
  <si>
    <t>WOS:001132545100008</t>
  </si>
  <si>
    <t>COMBINED ANTI-ANG2/TIE AND ANTI-VEGF INTRAVITREAL THERAPY IN AGE-RELATED MACULAR DEGENERATION - A SYSTEMATIC REVIEW</t>
  </si>
  <si>
    <t>Dascalu, AM (Dascalu, Ana Maria) ; Cherecheanu, AP (Cherecheanu, Alina Popa) ; Serban, D (Serban, Dragos) ; Alexandrescu, C (Alexandrescu, Cristina) ; Stana, D (Stana, Daniela) ; Costea, AC (Costea, Andreea Cristina) ; Tribus, LC (Tribus, Laura Carina) ; Tanasescu, D (Tanasescu, Denisa) ; Smarandache, CG (Smarandache, Catalin Gabriel) ; Cristea, BM (Cristea, Bogdan Mihai) ; Alius, C (Alius, Catalin) ; Serboiu, C (Serboiu, Crenguta) ; Comandasu, M (Comandasu, Meda) ; Tudor, C (Tudor, Corneliu) ; Moroianu, LA (Moroianu, Lavinia-alexandra) ; Bratu, DG (Bratu, Dan Georgian</t>
  </si>
  <si>
    <t xml:space="preserve">FARMACIA </t>
  </si>
  <si>
    <t>0014-8237</t>
  </si>
  <si>
    <t>https://www.webofscience.com/wos/woscc/full-record/WOS:001137201800022</t>
  </si>
  <si>
    <t>https://www.researchgate.net/publication/378022066_COMBINED_ANTI-ANG2TIE_AND_ANTI-VEGF_INTRAVITREAL_THERAPY_IN_AGE-RELATED_MACULAR_DEGENERATION_-_A_SYSTEMATIC_REVIEW</t>
  </si>
  <si>
    <t>DOI10.31925/farmacia.2023.6.2</t>
  </si>
  <si>
    <t>WOS:001137201800022</t>
  </si>
  <si>
    <t>The Significance of Preoperative Neutrophil-to-Lymphocyte Ratio (NLR), Platelet-to-Lymphocyte Ratio (PLR), and Systemic Inflammatory Index (SII) in Predicting Severity and Adverse Outcomes in Acute Calculous Cholecystitis</t>
  </si>
  <si>
    <t>Serban, D (Serban, Dragos) ; Stoica, PL (Stoica, Paul Lorin) ; Dascalu, AM (Dascalu, Ana Maria) ; Bratu, DG (Bratu, Dan Georgian) ; Cristea, BM (Cristea, Bogdan Mihai) ; Alius, C (Alius, Catalin) ; Motofei, I (Motofei, Ion) ; Tudor, C (Tudor, Corneliu) ; Tribus, LC (Tribus, Laura Carina) ; Serboiu, C (Serboiu, Crenguta) ; Tudosie, MS (Tudosie, Mihail Silviu) ; Tanasescu, D (Tanasescu, Denisa) ; Vancea, G (Vancea, Geta) ; Costea, DO (Costea, Daniel Ovidi</t>
  </si>
  <si>
    <t xml:space="preserve">JOURNAL OF CLINICAL MEDICINE </t>
  </si>
  <si>
    <t>https://www.webofscience.com/wos/woscc/full-record/WOS:001103297600001</t>
  </si>
  <si>
    <t>https://pubmed.ncbi.nlm.nih.gov/37959411/</t>
  </si>
  <si>
    <t>DOI10.3390/jcm12216946</t>
  </si>
  <si>
    <t>WOS:001103297600001</t>
  </si>
  <si>
    <t>When Not to Operate on Acute Cases-A Surgeon's Perspective on Rapid Assessment of Emergency Abdominopelvic Computed Tomography</t>
  </si>
  <si>
    <t>Alius, C (Alius, Catalin) ; Serban, D (Serban, Dragos) ; Tribus, LC (Tribus, Laura Carina) ; Costea, DO (Costea, Daniel Ovidiu) ; Cristea, BM (Cristea, Bogdan Mihai) ; Serboiu, C (Serboiu, Crenguta) ; Motofei, I (Motofei, Ion) ; Dascalu, AM (Dascalu, Ana Maria) ; Velescu, B (Velescu, Bruno) ; Tudor, C (Tudor, Corneliu) ; Socea, B (Socea, Bogdan) ; Bobirca, A (Bobirca, Anca) ; Vancea, G (Vancea, Geta) ; Tanasescu, D (Tanasescu, Denisa) ; Bratu, DG (Bratu, Dan Georgian</t>
  </si>
  <si>
    <t xml:space="preserve">JOURNAL OF IMAGING </t>
  </si>
  <si>
    <t>2313-433X</t>
  </si>
  <si>
    <t>https://www.webofscience.com/wos/woscc/full-record/WOS:001095757900001</t>
  </si>
  <si>
    <t>https://pubmed.ncbi.nlm.nih.gov/37888307/</t>
  </si>
  <si>
    <t>DOI10.3390/jimaging9100200</t>
  </si>
  <si>
    <t>WOS:001095757900001</t>
  </si>
  <si>
    <t>The Value of White Cell Inflammatory Biomarkers as Potential Predictors for Diabetic Retinopathy in Type 2 Diabetes Mellitus (T2DM)</t>
  </si>
  <si>
    <t>Dascalu, AM (Dascalu, Ana Maria) ; Serban, D (Serban, Dragos) ; Tanasescu, D (Tanasescu, Denisa) ; Vancea, G (Vancea, Geta) ; Cristea, BM (Cristea, Bogdan Mihai) ; Stana, D (Stana, Daniela) ; Nicolae, VA (Nicolae, Vanessa Andrada) ; Serboiu, C (Serboiu, Crenguta) ; Tribus, LC (Tribus, Laura Carina) ; Tudor, C (Tudor, Corneliu) ; Georgescu, A (Georgescu, Adriana) ; Tudosie, MS (Tudosie, Mihail Silviu) ; Costea, DO (Costea, Daniel Ovidiu) ; Bratu, DG (Bratu, Dan Georgian</t>
  </si>
  <si>
    <t>https://www.webofscience.com/wos/woscc/full-record/WOS:001057406600001</t>
  </si>
  <si>
    <t>https://www.mdpi.com/2227-9059/11/8/2106</t>
  </si>
  <si>
    <t>DOI10.3390/biomedicines11082106</t>
  </si>
  <si>
    <t>WOS:001057406600001</t>
  </si>
  <si>
    <t>Melorheostosis and Osteopoikilosis</t>
  </si>
  <si>
    <t xml:space="preserve">Popa, C (Popa, Carmen) ; Moisin, AC (Moisin, Andrei-Catalin) ; Tanasescu, C (Tanasescu, Ciprian) ; Tanasescu, D (Tanasescu, Denisa) ; Racheriu, M (Racheriu, Mihaela) </t>
  </si>
  <si>
    <t xml:space="preserve">APPLIED RADIOLOGY </t>
  </si>
  <si>
    <t>1879-2898</t>
  </si>
  <si>
    <t>https://www.webofscience.com/wos/woscc/full-record/WOS:000996333800011</t>
  </si>
  <si>
    <t>https://appliedradiology.com/Articles/melorheostosis-and-osteopoikilosis</t>
  </si>
  <si>
    <t>WOS:000996333800011</t>
  </si>
  <si>
    <t>46-47</t>
  </si>
  <si>
    <t xml:space="preserve">Tips and tricks for laparoscopic cholecystectomy in the patient with ventriculoperitoneal shunt; a case report
</t>
  </si>
  <si>
    <t>Popa, C (Popa, Carmen) ; Moisin, A (Moisin, Andrei) ; Faur, M (Faur, Mihai) ; Racheriu, M (Racheriu, Mihaela) ; Coca, R (Coca, Ramona) ; Branescu, CM (Branescu, Cristian Mihai) ; Trotea, T (Trotea, Tiberiu) ; Tanasescu, D (Tanasescu, Denisa</t>
  </si>
  <si>
    <t xml:space="preserve">JOURNAL OF MIND AND MEDICAL SCIENCES </t>
  </si>
  <si>
    <t>2392-7674</t>
  </si>
  <si>
    <t>https://www.researchgate.net/publication/370425779_Tips_and_tricks_for_laparoscopic_cholecystectomy_in_the_patient_with_ventriculoperitoneal_shunt_a_case_report</t>
  </si>
  <si>
    <t>DOI10.22543/2392-7674.1372</t>
  </si>
  <si>
    <t>Tanasescu, D (Tanasescu, Denisa) ; Sabau, D (Sabau, Dan) ; Moisin, A (Moisin, Andrei) ; Gherman, C (Gherman, Claudia) ; Fleaca, R (Fleaca, Radu) ; Bacila, C (Bacila, Ciprian) ; Mohor, C (Mohor, Calin) ; Tanasescu, C (Tanasescu, Ciprian</t>
  </si>
  <si>
    <t xml:space="preserve">EXPERIMENTAL AND THERAPEUTIC MEDICINE </t>
  </si>
  <si>
    <t>https://www.spandidos-publications.com/10.3892/etm.2022.11711?text=fulltext</t>
  </si>
  <si>
    <t>DOI10.3892/etm.2022.11711</t>
  </si>
  <si>
    <t>WOS:000899543400001</t>
  </si>
  <si>
    <t>Tropical Medicine and Infectious</t>
  </si>
  <si>
    <t>Vintila, BI (Vintila, Bogdan Ioan) ; Arseniu, AM (ULBS) ; Butuca, A (ULBS) ; Sava, M (ULBS) ; Bîrlutiu, V (ULBS) ; Rus, LL (ULBS) ; Axente, DD (Univ Cluj N) ; Morgovan, C (ULBS) ; Gligor, FG (ULBS)</t>
  </si>
  <si>
    <t>Antibiotic Basel</t>
  </si>
  <si>
    <t>The First Case of Human Hepatic Fasciolosis Presented as Hepatic Pseudotumor Histopathologically Diagnosed in Romania—A Case Report</t>
  </si>
  <si>
    <t>Victoria Birlutiu (ULBS), RM Birlutiu (Spit Foisor)</t>
  </si>
  <si>
    <t>https://www.webofscience.com/wos/woscc/full-record/WOS:000997224200001</t>
  </si>
  <si>
    <t>https://www.mdpi.com/2227-9032/11/10/1451</t>
  </si>
  <si>
    <t>10.3390/healthcare11101451</t>
  </si>
  <si>
    <t>WOS:000997224200001</t>
  </si>
  <si>
    <t>1451</t>
  </si>
  <si>
    <t>A study on the contributions of sonication to the identification of bacteria associated with intubation cannula biofilm and the risk of ventilator-associated pneumonia</t>
  </si>
  <si>
    <t>Ioana Roxana Codru (ULBS), Mihai Sava (ULBS), Bogdan Ioan Vintilă (ULBS), Alina Simona Bereanu (ULBS), Victoria Bîrluțiu (ULBS)</t>
  </si>
  <si>
    <t>Medicina-Lithuania</t>
  </si>
  <si>
    <t>1010-660X</t>
  </si>
  <si>
    <t>https://www.webofscience.com/wos/woscc/full-record/WOS:001020800400001</t>
  </si>
  <si>
    <t>https://www.mdpi.com/1648-9144/59/6/1058</t>
  </si>
  <si>
    <t>10.3390/medicina59061058</t>
  </si>
  <si>
    <t>1058</t>
  </si>
  <si>
    <t>Lelliottia amnigena and Pseudomonas putida Coinfection Associated with a Critical SARS-CoV-2 Infection: A Case Report</t>
  </si>
  <si>
    <t>V Birlutiu (ULBS), RM Birlutiu (Spit Foisor), ES Dobritoiu (ULBS)</t>
  </si>
  <si>
    <t>Mircoorganisms</t>
  </si>
  <si>
    <t>https://www.webofscience.com/wos/woscc/full-record/WOS:001076822300001</t>
  </si>
  <si>
    <t>https://www.mdpi.com/2076-2607/11/9/2143</t>
  </si>
  <si>
    <t>10.3390/microorganisms11092143</t>
  </si>
  <si>
    <t>WOS:001076822300001</t>
  </si>
  <si>
    <t>2143</t>
  </si>
  <si>
    <t>Our Experience with SARS-CoV-2 Infection and Acute Kidney Injury: Results from a Single-Center Retrospective Observational Study</t>
  </si>
  <si>
    <t>Victoria Birlutiu (ULBS), Bogdan Neamtu (ULBS), Rares-Mircea Birlutiu (Spit Foisor), Andreea Magdalena Ghibu (ULBS), Elena Simona Dobritoiu (ULBS)</t>
  </si>
  <si>
    <t>https://www.webofscience.com/wos/woscc/full-record/WOS:001070060600001</t>
  </si>
  <si>
    <t>https://www.mdpi.com/2227-9032/11/17/2402</t>
  </si>
  <si>
    <t>10.3390/healthcare11172402</t>
  </si>
  <si>
    <t>WOS:001070060600001</t>
  </si>
  <si>
    <t>2402</t>
  </si>
  <si>
    <t>Correlations between serum leptin levels and classical biomarkers in SARS-CoV-2 infection, in critically ill patients</t>
  </si>
  <si>
    <t>LC Boicean (ULBS), RM Birlutiu (Spit Foisor), V Birlutiu (ULBS)</t>
  </si>
  <si>
    <t>Microbial Pathogenesis</t>
  </si>
  <si>
    <t>https://www.webofscience.com/wos/woscc/full-record/WOS:001034475900001</t>
  </si>
  <si>
    <t>https://www.sciencedirect.com/science/article/pii/S0882401023002711</t>
  </si>
  <si>
    <t>10.1016/j.micpath.2023.106238</t>
  </si>
  <si>
    <t>WOS:001034475900001</t>
  </si>
  <si>
    <t>Predictors of Post-ERCP Pancreatitis (PEP) in Choledochal Lithiasis Extraction</t>
  </si>
  <si>
    <t>Adrian Boicean (ULBS), Victoria Birlutiu (ULBS), Cristian Ichim (ULBS), Samuel B Todor (ULBS), Adrian Hasegan (ULBS), Ciprian Bacila (ULBS), Adelaida Solomon (ULBS), Adrian Cristian (ULBS), Horatiu Dura (ULBS)</t>
  </si>
  <si>
    <t>1356</t>
  </si>
  <si>
    <t>Should We Use Rifampicin in Periprosthetic Joint Infections Caused by Staphylococci When the Implant Has Been Exchanged? A Multicenter Observational Cohort Study</t>
  </si>
  <si>
    <t>Tobias Siegfried Kramer (Berlin), Alex Soriano (Barcelona), Sarah Tedeschi (Bologna), Antonia F Chen (Boston), Pierre Tattevin (Rennes), Eric Senneville (Lille), Joan Gomez-Junyent (Barcelona), Victoria Birlutiu (ULBS), Sabine Petersdorf (Ger), Vicens Diaz De Brito (Barcelona), Ignacio Sancho Gonzalez (Pamplona), Katherine A Belden (YSA), Marjan Wouthuyzen-Bakker (NL)</t>
  </si>
  <si>
    <t>Open Forum Infectious Diseases</t>
  </si>
  <si>
    <t>2328-8957</t>
  </si>
  <si>
    <t>https://www.webofscience.com/wos/woscc/full-record/WOS:001096119900002</t>
  </si>
  <si>
    <t>https://academic.oup.com/ofid/article/10/10/ofad491/7293986</t>
  </si>
  <si>
    <t>10.1093/ofid/ofad491</t>
  </si>
  <si>
    <t>WOS:001096119900002</t>
  </si>
  <si>
    <t>ofad491</t>
  </si>
  <si>
    <t>Adrian Boicean (ULBS), Victoria Birlutiu (ULBS), Cristian Ichim (ULBS), Olga Brusnic (UMF Tg Mures), Danusia Maria Onișor(UMF TgMures)</t>
  </si>
  <si>
    <t>WOS:001118108800001</t>
  </si>
  <si>
    <t>Bogdan Ioan Vintila (ULBS), Anca Maria Arseniu (ULBS), Claudiu Morgovan (ULBS), Anca Butuca (ULBS), Mihai Sava(ULBS), Victoria Bîrluțiu (ULBS), Luca Liviu Rus (ULBS), Steliana Ghibu (UMF ClujN), Alina Simona Bereanu (ULBS), Ioana Roxana Codru (ULBS), Felicia Gabriela Gligor (ULBS)</t>
  </si>
  <si>
    <t>Mihai Roman ULBS), Bogdan-Axente Bocea (ULBS), Nicolas-Ionut-Catalin (ULBS), Andreea Elena Vorovenci (Univ Buc), Dan Dragomirescu Univ BUC), Rares-Mircea Birlutiu (Buc), Victoria Birlutiu (ULBS), Radu Fleaca (ULBS)</t>
  </si>
  <si>
    <t>https://www.webofscience.com/wos/woscc/full-record/WOS:000927124700001</t>
  </si>
  <si>
    <t>https://www.mdpi.com/2076-2607/11/1/116</t>
  </si>
  <si>
    <t>116</t>
  </si>
  <si>
    <t>Facial palsy at the onset of SARS-CoV-2 infection. A case report</t>
  </si>
  <si>
    <t>Birlutiu, V (ULBS) ;  RM (Birlutiu (ULBS) Feiereisz, AI (ULBS) ; Dobritoiu, ES (ULBS)</t>
  </si>
  <si>
    <t>GERMS</t>
  </si>
  <si>
    <t>2248-2997</t>
  </si>
  <si>
    <t>https://www.webofscience.com/wos/woscc/full-record/WOS:001054169200007</t>
  </si>
  <si>
    <t>https://scholar.google.com/citations?view_op=view_citation&amp;hl=en&amp;user=3L9q7T8AAAAJ&amp;sortby=pubdate&amp;citation_for_view=3L9q7T8AAAAJ:8AbLer7MMksC</t>
  </si>
  <si>
    <t>10.18683/germs.2023.1368</t>
  </si>
  <si>
    <t>65-71</t>
  </si>
  <si>
    <t>Indexat Wos sub 5 ani</t>
  </si>
  <si>
    <t>Fecal microbiota transplantation in inflammatory bowel disease</t>
  </si>
  <si>
    <t>Adrian Boicean (ULBS), Victoria Birlutiu (ULBS), Cristian Ichim (ULBS), Paula Anderco (ULBS), Sabrina Birsan (ULBS)</t>
  </si>
  <si>
    <t>https://www.mdpi.com/2227-9059/11/4/1016</t>
  </si>
  <si>
    <t>Victoria Birlutiu 1,2,Bogdan Neamtu 1,3,Rares-Mircea Birlutiu 4,Andreea Magdalena Ghibu 1,2 and Elena Simona Dobritoiu 1,2(1
Faculty of Medicine, Lucian Blaga University of Sibiu, Romania, Str. Lucian Blaga, Nr. 2A, 550169 Sibiu, Romania
2.County Clinical Emergency Hospital, Bvd Corneliu Coposu, Nr. 2-4, 550245 Sibiu, Romania
3.Pediatric Research Department, Pediatric Clinical Hospital Sibiu, Str. Pompeiu Onofreiu, Nr. 2-4, 550166 Sibiu, Romania
4.Clinical Hospital of Orthopedics, Traumatology, and Osteoarticular TB Bucharest, B-dul Ferdinand 35–37, Sector 2, 021382 Bucharest, Romania)</t>
  </si>
  <si>
    <t>De la pag 1 pana la 24</t>
  </si>
  <si>
    <t>Lelliottia amnigena and Pseudomonas putida Coinfection Associated with a Critical SARS-CoV-2 Infection: A Case Report</t>
  </si>
  <si>
    <t>Birlutiu, Victoria1,2; Birlutiu, Rares-Mircea 3; Dobritoiu, Elena Simona1,2(1
Faculty of Medicine, Lucian Blaga University of Sibiu, Romania, Str. Lucian Blaga, Nr. 2A, 550169 Sibiu, Romania
2.County Clinical Emergency Hospital, Bvd Corneliu Coposu, Nr. 2-4, 550245 Sibiu, Romania,
3.Clinical Hospital of Orthopedics, Traumatology, and Osteoarticular TB Bucharest, B-dul Ferdinand 35–37, Sector 2, 021382 Bucharest, Romania)</t>
  </si>
  <si>
    <t>de la pag 1 pana la 8</t>
  </si>
  <si>
    <t>Birlutiu, Victoria1,2; Birlutiu, Rares-Mircea 3; Feiereisz, Alin Iulian 1,2; Dobritoiu, Elena Simona1,2 (1
Faculty of Medicine, Lucian Blaga University of Sibiu, Romania, Str. Lucian Blaga, Nr. 2A, 550169 Sibiu, Romania
2.County Clinical Emergency Hospital, Bvd Corneliu Coposu, Nr. 2-4, 550245 Sibiu, Romania,
3.Clinical Hospital of Orthopedics, Traumatology, and Osteoarticular TB Bucharest, B-dul Ferdinand 35–37, Sector 2, 021382 Bucharest, Romania</t>
  </si>
  <si>
    <t xml:space="preserve">GERMS </t>
  </si>
  <si>
    <t>https://www.germs.ro/en/Articles/Facial-palsy-at-the-onset-of-SARS-CoV-2-infection.-A-case-report-2127</t>
  </si>
  <si>
    <t>WOS:001054169200007</t>
  </si>
  <si>
    <t>de la pag 65 pana la pag 71</t>
  </si>
  <si>
    <t>indexata ESCI</t>
  </si>
  <si>
    <t>Mihai Octavian Negrea, Gabriel Octavian Negrea, Gabriela Săndulescu, Bogdan Neamtu, Raluca Maria Costea, Minodora Teodoru, Călin Remus Cipăian, Adelaida Solomon, Mirela Livia Popa, Carmen Daniela Domnariu</t>
  </si>
  <si>
    <t>10.3390/children10111746</t>
  </si>
  <si>
    <t>1746</t>
  </si>
  <si>
    <t>Predicting Glycemic Control in a Small Cohort of Children with Type 1 Diabetes Using Machine Learning Algorithms</t>
  </si>
  <si>
    <t>Bogdan Neamtu, Mihai Octavian Negrea, Iuliana Neagu</t>
  </si>
  <si>
    <t>Mathematics</t>
  </si>
  <si>
    <t>2227-7390</t>
  </si>
  <si>
    <t>https://www.webofscience.com/wos/woscc/full-record/WOS:001094316000001</t>
  </si>
  <si>
    <t>https://www.mdpi.com/2227-7390/11/20/4388</t>
  </si>
  <si>
    <t>DOI10.3390/math11204388</t>
  </si>
  <si>
    <t>WOS:001094316000001</t>
  </si>
  <si>
    <t>4388</t>
  </si>
  <si>
    <t>Adelaida Solomon, Mihai Octavian Negrea, Călin Remus Cipăian, Adrian Boicean, Romeo Mihaila, Cristina Rezi, Bianca Andreea Cristinescu, Cristian Stefan Berghea-Neamtu, Mirela Livia Popa, Minodora Teodoru, Oana Stoia, Bogdan Neamtu</t>
  </si>
  <si>
    <t>2696</t>
  </si>
  <si>
    <t>Adelaida Solomon, Călin Remus Cipăian, Mihai Octavian Negrea, Adrian Boicean, Romeo Mihaila, Corina Beca, Mirela Livia Popa, Sebastian Mihai Grama, Minodora Teodoru, Bogdan Neamtu</t>
  </si>
  <si>
    <t>DOI10.3390/jcm12175657</t>
  </si>
  <si>
    <t>5657</t>
  </si>
  <si>
    <t>Victoria Birlutiu, Bogdan Neamtu, Rares-Mircea Birlutiu, Andreea Magdalena Ghibu, Elena Simona Dobritoiu</t>
  </si>
  <si>
    <t>DOI10.3390/healthcare11172402</t>
  </si>
  <si>
    <t>The Many Roles of Dermoscopy in Melanoma Detection</t>
  </si>
  <si>
    <r>
      <rPr>
        <rFont val="Arial Narrow"/>
        <color theme="1"/>
        <sz val="10.0"/>
      </rPr>
      <t xml:space="preserve">Mihulecea CR (SCJUS), </t>
    </r>
    <r>
      <rPr>
        <rFont val="Arial Narrow"/>
        <b/>
        <color theme="1"/>
        <sz val="10.0"/>
      </rPr>
      <t>Iancu GM (ULBS)</t>
    </r>
    <r>
      <rPr>
        <rFont val="Arial Narrow"/>
        <color theme="1"/>
        <sz val="10.0"/>
      </rPr>
      <t>, Leventer M (Centru Leventer Bucuresti), Rotaru M (SCJUS)</t>
    </r>
  </si>
  <si>
    <t>Life-Basel</t>
  </si>
  <si>
    <t>2075-1729</t>
  </si>
  <si>
    <t>The Many Roles of Dermoscopy in Melanoma Detection-Web of Science Core Collection (e-nformation.ro)</t>
  </si>
  <si>
    <t>Life | Free Full-Text | The Many Roles of Dermoscopy in Melanoma Detection (mdpi.com)</t>
  </si>
  <si>
    <t>10.3390/life13020477</t>
  </si>
  <si>
    <t>WOS:000939938400001</t>
  </si>
  <si>
    <t>SARS-CoV-2 Infection—A Trigger Factor for Telogen Effluvium: Review of the Literature with a Case-Based Guidance for Clinical Evaluation</t>
  </si>
  <si>
    <r>
      <rPr>
        <rFont val="Arial Narrow"/>
        <b/>
        <color theme="1"/>
        <sz val="10.0"/>
      </rPr>
      <t>Iancu GM</t>
    </r>
    <r>
      <rPr>
        <rFont val="Arial Narrow"/>
        <color theme="1"/>
        <sz val="10.0"/>
      </rPr>
      <t xml:space="preserve"> (ULBS), Molnar Estera (SCJUS), Ungureanu L (UMF Cluj), Senila S (UMF Cluj), Hasegan A (ULBS), Rotaru M (SCJUS)</t>
    </r>
  </si>
  <si>
    <t>SARS-CoV-2 Infection-A Trigger Factor for Telogen Effluvium: Review of the Literature with a Case-Based Guidance for Clinical Evaluation</t>
  </si>
  <si>
    <t>Life | Free Full-Text | SARS-CoV-2 Infection&amp;mdash;A Trigger Factor for Telogen Effluvium: Review of the Literature with a Case-Based Guidance for Clinical Evaluation (mdpi.com)</t>
  </si>
  <si>
    <t>https://doi.org/10.3390/life13071576</t>
  </si>
  <si>
    <t>WOS:001035954300001</t>
  </si>
  <si>
    <t>Severe Acute Ischemia of Glans Penis after Achieving
Treatment with Only Hyperbaric Oxygen Therapy: A Rare Case
Report and Systematic Literature Review</t>
  </si>
  <si>
    <r>
      <rPr>
        <rFont val="Arial Narrow"/>
        <color theme="1"/>
        <sz val="10.0"/>
      </rPr>
      <t xml:space="preserve">Adrian Hasegan (ULBS), Ionela Mihai (ULBS), Dan Bratu (ULBS), Ciprian Bacila (ULBS), Mihai Dan Roman (ULBS), Cosmin Ioan Mohor (ULBS),
Adrian Teodoru (ULBS), Sabrina Birsan (SCJUS), Cosmin Mutu (ULBS), Calin Chibelean (UMF Tg Mures), Maria Totan (ULBS), Nicolae Grigore (ULBS),
</t>
    </r>
    <r>
      <rPr>
        <rFont val="Arial Narrow"/>
        <b/>
        <color theme="1"/>
        <sz val="10.0"/>
      </rPr>
      <t>Gabriela Iancu</t>
    </r>
    <r>
      <rPr>
        <rFont val="Arial Narrow"/>
        <color theme="1"/>
        <sz val="10.0"/>
      </rPr>
      <t xml:space="preserve"> (ULBS), Horatiu Dura (ULBS), Adrian Boicean (ULBS)</t>
    </r>
  </si>
  <si>
    <t>https://1510qallp-y-https-www-webofscience-com.z.e-nformation.ro/wos/woscc/full-record/WOS:001078673900001</t>
  </si>
  <si>
    <t>https://doi.org/
10.3390/jpm13091370</t>
  </si>
  <si>
    <r>
      <rPr>
        <rFont val="Arial Narrow"/>
        <color theme="1"/>
        <sz val="10.0"/>
      </rPr>
      <t xml:space="preserve">Mihai I (ULBS), Boicean A (ULBS), Teodoru CA (ULBS), Grigore N (ULBS), </t>
    </r>
    <r>
      <rPr>
        <rFont val="Arial Narrow"/>
        <b/>
        <color theme="1"/>
        <sz val="10.0"/>
      </rPr>
      <t>Iancu GM</t>
    </r>
    <r>
      <rPr>
        <rFont val="Arial Narrow"/>
        <color theme="1"/>
        <sz val="10.0"/>
      </rPr>
      <t xml:space="preserve"> (ULBS) , Dura H (ULBS), Bratu DG (ULBS) , Roman MD (ULBS) , Mohor CI (ULBS), Todor SM (ULBS), Ichim C (ULBS), Bogdan Mătacută I (ULBS), Băcilă C (ULBS) , Bacalbasa N (UMF Bucuresti), Bolca CN (Canada), Hasegan A (ULBS)</t>
    </r>
  </si>
  <si>
    <t>https://1510qfn9o-y-https-www-webofscience-com.z.e-nformation.ro/wos/woscc/full-record/WOS:001103368700001</t>
  </si>
  <si>
    <t>WOS:001103368700001</t>
  </si>
  <si>
    <t>From a bispecific monoclonal antibody to gene therapy: A new era in the treatment of hemophilia A.</t>
  </si>
  <si>
    <t>Mihăilă RG</t>
  </si>
  <si>
    <t>Biomed Pap Med Fac Univ Palacky Olomouc Czech Repub</t>
  </si>
  <si>
    <t>1213-8118</t>
  </si>
  <si>
    <t>https://www.webofscience.com/wos/woscc/full-record/WOS:000890457500001</t>
  </si>
  <si>
    <t>https://biomed.papers.upol.cz/artkey/bio-202301-0001_from-a-bispecific-monoclonal-antibody-to-gene-therapy-a-new-era-in-the-treatment-of-hemophilia-a.php</t>
  </si>
  <si>
    <t>10.5507/bp.2022.046</t>
  </si>
  <si>
    <t>NA</t>
  </si>
  <si>
    <t>Venetoclax in Acute Myeloid Leukemia</t>
  </si>
  <si>
    <t xml:space="preserve">Recent Patents on anti-Cancer Drug Discovery </t>
  </si>
  <si>
    <t>1574-8928</t>
  </si>
  <si>
    <t>https://www.webofscience.com/wos/woscc/full-record/WOS:000933003900002</t>
  </si>
  <si>
    <t xml:space="preserve">https://www.benthamscience.com/article/123076 </t>
  </si>
  <si>
    <t>10.2174/1574892817666220429105338</t>
  </si>
  <si>
    <t>11-28</t>
  </si>
  <si>
    <t>Prognostic markers for ischemic stroke - are they truly reliable?</t>
  </si>
  <si>
    <t>Roman-Filip C, Catană MG, Mihăilă RG</t>
  </si>
  <si>
    <t>Med Pharm Rep</t>
  </si>
  <si>
    <t> 2602-0807</t>
  </si>
  <si>
    <t>https://www.scopus.com/authid/detail.uri?authorId=35358536800</t>
  </si>
  <si>
    <t>https://www.ncbi.nlm.nih.gov/pmc/articles/PMC9924811/</t>
  </si>
  <si>
    <t>10.15386/mpr-2365</t>
  </si>
  <si>
    <t>65-70</t>
  </si>
  <si>
    <t>Roman-Filip C, Catană Vlădoiu MG, Văleanu M, Mihăilă RG</t>
  </si>
  <si>
    <t>Emerg Med Int</t>
  </si>
  <si>
    <t>https://www.webofscience.com/wos/woscc/full-record/WOS:001000136200001</t>
  </si>
  <si>
    <t>https://www.hindawi.com/journals/emi/2023/5931502/</t>
  </si>
  <si>
    <t>10.1155/2023/5931502</t>
  </si>
  <si>
    <t>5931502</t>
  </si>
  <si>
    <t>J. Clin. Med</t>
  </si>
  <si>
    <t>Solomon A, Negrea MO, Cipăian CR, Boicean A, Mihaila R, Rezi C, Cristinescu BA, Berghea-Neamtu CS, Popa ML, Teodoru M, Stoia O, Neamtu B</t>
  </si>
  <si>
    <t xml:space="preserve">Healthcare (Basel) </t>
  </si>
  <si>
    <t>IL-1 Beta-A Biomarker for Ischemic Stroke Prognosis and Atherosclerotic Lesions of the Internal Carotid Artery</t>
  </si>
  <si>
    <t>Catană MG, Popențiu IA, Văleanu M, Roman-Filip C, Mihăilă RG</t>
  </si>
  <si>
    <t>Medicina (Kaunas)</t>
  </si>
  <si>
    <t>1648-9144</t>
  </si>
  <si>
    <t>https://www.webofscience.com/wos/woscc/full-record/WOS:001089902000001</t>
  </si>
  <si>
    <t>10.3390/medicina59101790</t>
  </si>
  <si>
    <t>1790</t>
  </si>
  <si>
    <t>Automated Machine Learning to Develop Predictive Models of Metabolic Syndrome in Patients with Periodontal Disease</t>
  </si>
  <si>
    <t>Boitor O, Stoica F, Mihaila R, Stoica LF, Stef L</t>
  </si>
  <si>
    <t xml:space="preserve">Diagnostics </t>
  </si>
  <si>
    <t>https://www.webofscience.com/wos/woscc/full-record/WOS:001131487100001</t>
  </si>
  <si>
    <t>https://www.mdpi.com/2075-4418/13/24/3631</t>
  </si>
  <si>
    <t>10.3390/diagnostics13243631</t>
  </si>
  <si>
    <t>3631</t>
  </si>
  <si>
    <t>Psychosomatic day-care clinic-a possible solution for improving mental health services in Romania.</t>
  </si>
  <si>
    <t>https://jesp.upg-ploiesti.ro/index.php?option=com_content&amp;view=article&amp;id=12&amp;Itemid=14</t>
  </si>
  <si>
    <t>ANTONESCU OANA RALUCA</t>
  </si>
  <si>
    <t>A Study on the Contributions of Sonication to the Identification of Bacteria Associated with Intubation Cannula Biofilm and the Risk of Ventilator-Associated Pneumonia</t>
  </si>
  <si>
    <t>Codru Ioana Roxana, Sava Mihai, Vintila Bogdan Ioan, Bereanu Alina Simona, Birlutiu Victoria</t>
  </si>
  <si>
    <t>BEREANU ALINA SIMONA</t>
  </si>
  <si>
    <t>Bereanu Alina Simona, Pisaltu Teofil, Bereanu Rares, Vintila Bogdan Ioan, Codru Ioana Roxana, Chicea Liana, Crisan Ovidiu, Cainap Calin, Cainap Simona, Sava Mihai</t>
  </si>
  <si>
    <t>InVivo</t>
  </si>
  <si>
    <t>https://www.webofscience.com/wos/woscc/full-record/WOS:001024840700051</t>
  </si>
  <si>
    <t>https://iv.iiarjournals.org/content/37/4/1914.long</t>
  </si>
  <si>
    <t>10.21873/invivo.13286</t>
  </si>
  <si>
    <t>1914-1919</t>
  </si>
  <si>
    <r>
      <rPr>
        <rFont val="Arial Narrow"/>
        <color rgb="FF424242"/>
        <sz val="10.0"/>
      </rPr>
      <t>A Pharmacovigilance Study Regarding the Risk of Antibiotic-Associated </t>
    </r>
    <r>
      <rPr>
        <rFont val="Arial Narrow"/>
        <i/>
        <color rgb="FF424242"/>
        <sz val="10.0"/>
      </rPr>
      <t>Clostridioides difficile</t>
    </r>
    <r>
      <rPr>
        <rFont val="Arial Narrow"/>
        <color rgb="FF424242"/>
        <sz val="10.0"/>
      </rPr>
      <t> Infection Based on Reports from the EudraVigilance Database: Analysis of Some of the Most Used Antibiotics in Intensive Care Units</t>
    </r>
  </si>
  <si>
    <t>Vintila Bogdan Ioan, Arseniu Anca Maria, Morgovan Claudiu, Butuca Anca, Sava Mihai, Rus Luca Liviu, Ghibu Steliana, Bereanu Alina Simona, Codru Ioana Roxana, Gligor Felicia Gabriela</t>
  </si>
  <si>
    <t xml:space="preserve">Interactions between Metabolic Syndrome, MASLD, and Arterial Stiffening: A Single-Center Cross-Sectional Study </t>
  </si>
  <si>
    <t>Adelaida Solomon (Faculty of Medicine, ULB Sibiu), Mihai Octavian Negrea (Faculty of Medicine, ULB Sibiu), Calin Remus Cipaian (Faculty of Medicine, ULBS), Adrian Boicean (Faculty of Medicine, ULBS), Romeo Mihaila (Faculty of Medicine, ULBS), Cristina Rezi (Faculty of Medicine, ULBS), Bianca Andreea Cristinescu (County Clinical Emergency Hospital of Sibiu), Cristian-Stefan Berghea-Neamtu, Mirela Livia Popa (Faculty of Medicine, ULBS), Minodora Teodoru (Faculty of Medicine, ULBS), Oana Stoia (Faculty of Medicine, ULBS), Bogdan Neamtu (Pediatric Research Department, Pediatric Hospital Sibiu; Faculty of Medicine, ULBS)</t>
  </si>
  <si>
    <t xml:space="preserve"> Healthcare 2023, 11(19), 2696; https://doi.org/10.3390/healthcare11192696 </t>
  </si>
  <si>
    <t xml:space="preserve">ISSN: 2227-9032 </t>
  </si>
  <si>
    <t>https://www.mdpi.com/2227-9032/11/19</t>
  </si>
  <si>
    <t xml:space="preserve">https://doi.org/10.3390/healthcare11192696 </t>
  </si>
  <si>
    <t>JCR - Q2</t>
  </si>
  <si>
    <t>BERGHEA NEAMTU CRISTIAN</t>
  </si>
  <si>
    <t xml:space="preserve">Telocytes’ Role in Modulating Gut Motility Function and Development: Medical Hypotheses and Literature Review </t>
  </si>
  <si>
    <t>Daniel Dumitru Banciu (Department of Bioengineering and Biotechnology, Faculty of Medical Engineering, Polytechnic University of Bucharest, Romania), Dragos Cretoiu (Department of Morphological Sciences, Cell and Molecular Biology and Histology, Carol Davila University of Medicine and Pharmacy Bucharest, Romania), Sanda Maria Cretoiu (Department of Morphological Sciences, Cell and Molecular Biology and Histology, Carol Davila University of Medicine and Pharmacy Bucharest, Romania), Adela Banciu 
(Department of Bioengineering and Biotechnology, Faculty of Medical Engineering, Polytechnic University of Bucharest, Romania), Daniel Popa (Faculty of Medicine, ULBS), Rodica David (Institute for Research on the Quality of Society and the Sciences of Education, University Constantin Brancusi of Targu Jiu, Romania), Cristian Stefan Berghea-Neamtu, Calin Remus Cipaian (Faculty of Medicine, ULBS), Mihai Octavian Negrea (Faculty of Medicine, ULBS), Mihaela Gheonea (Department of Neonatology, University of Medicine and Pharmacy of Craiova, Romania), Bogdan Neamtu (Faculty of Medicine, ULBS)</t>
  </si>
  <si>
    <t xml:space="preserve"> Int. J. Mol. Sci. 2022, 23(13), 7017; https://doi.org/10.3390/ijms23137017 </t>
  </si>
  <si>
    <t>https://www.mdpi.com/1422-0067/23/13/7017</t>
  </si>
  <si>
    <t>https://doi.org/10.3390/ijms23137017</t>
  </si>
  <si>
    <t>14 pages</t>
  </si>
  <si>
    <t>JCR-Q1</t>
  </si>
  <si>
    <t>Therapeutic Perspectives for Microbiota Transplantation in Digestive Diseases and Neoplasia—A Literature Review. </t>
  </si>
  <si>
    <t>Boicean A, Bratu D, Bacila C, Tanasescu C, Fleacă RS, Mohor CI, Comaniciu A, Băluță T, Roman MD, Chicea R, Cristian AN, Hasegan A, Birsan S, Dura H, Mohor CI</t>
  </si>
  <si>
    <t>Pathogens.</t>
  </si>
  <si>
    <t xml:space="preserve">  ISSN: 2076-0817</t>
  </si>
  <si>
    <t>https://doi.org/10.3390/pathogens12060766</t>
  </si>
  <si>
    <t>1-15</t>
  </si>
  <si>
    <t>BRATU DAN</t>
  </si>
  <si>
    <t>When Critical View of Safety Fails: A Practical Perspective on Difficult Laparoscopic Cholecystectomy</t>
  </si>
  <si>
    <t>Alius C, Serban D, Bratu DG, Tribus LC, Vancea G, Stoica PL, Motofei I, Tudor C, Serboiu C, Costea DO,Serban D, Dascalu AM, Tanasescu C, Geavlete B, Cristea BM</t>
  </si>
  <si>
    <t>ISSN: 1648-9144</t>
  </si>
  <si>
    <t>https://www.webofscience.com/wos/woscc/full-record/WOS:001057085800001</t>
  </si>
  <si>
    <t>https://www.mdpi.com/1648-9144/59/8/1491</t>
  </si>
  <si>
    <t>https://doi.org/10.3390/medicina59081491</t>
  </si>
  <si>
    <t>WOS:001057085800001</t>
  </si>
  <si>
    <t>Dascalu AM, Serban D, Tanasescu D, Vancea G, Cristea BM, Stana D, Nicolae VA, Serboiu C, Tribus LC, Tudor C, Georgescu A, Tudosie MS, Costea DO, Bratu DG</t>
  </si>
  <si>
    <t>https://doi.org/10.3390/biomedicines11082106</t>
  </si>
  <si>
    <t>Impact of SARS-CoV-2 Infection on Maternal and Neonatal Outcome in Correlation with Sociodemographic Aspects: A Retrospective Case-Control Study.</t>
  </si>
  <si>
    <t>Chicea R, Neagu AD, Chicea ED, Grindeanu AS, Bratu DG, Boicean AG, Roman MD, Fleacă SR, Chicea LM, Teacoe DA, Radu IA, Ognean ML</t>
  </si>
  <si>
    <t>https://doi.org/10.3390/jcm12196322</t>
  </si>
  <si>
    <t> When Not to Operate on Acute Cases—A Surgeon’s Perspective on Rapid Assessment of Emergency Abdominopelvic Computed Tomography</t>
  </si>
  <si>
    <t>Alius C, Serban D, Tribus LC, Costea DO, Cristea BM, Serboiu C, Motofei I, Dascalu AM, Velescu B, Tudor C, Socea B, Bobirca A, Vancea G, Tanasescu D, Bratu DG</t>
  </si>
  <si>
    <t>Journal of Imaging</t>
  </si>
  <si>
    <t>ISSN: 2313-433X</t>
  </si>
  <si>
    <t>https://www.mdpi.com/2313-433X/9/10/200</t>
  </si>
  <si>
    <t>https://doi.org/10.3390/jimaging9100200</t>
  </si>
  <si>
    <t>Exploring the Potential of Fecal Microbiota Transplantation as a Therapy in Tuberculosis and Inflammatory Bowel Disease.</t>
  </si>
  <si>
    <t>Boicean A, Bratu D, Fleaca SR, Vasile G, Shelly L, Birsan S, Bacila C, Hasegan A</t>
  </si>
  <si>
    <t>ISSN: 2076-0817</t>
  </si>
  <si>
    <t>https://doi.org/10.3390/pathogens12091149</t>
  </si>
  <si>
    <t>WOS:001074147600001</t>
  </si>
  <si>
    <t>Laparoscopic Adrenalectomy: Tailoring Approaches for the Optimal Resection of Adrenal Tumors. </t>
  </si>
  <si>
    <t>Mihai I, Boicean A, Teodoru CA, Grigore N, Iancu GM, Dura H, Bratu DG, Roman MD, Mohor CI, Todor SB, Ichim C, Bogdan Matacuta I, Bacila C, Bacalbasa N, Bolca CN, Hasegan A</t>
  </si>
  <si>
    <t>ISSN: 2075-4418</t>
  </si>
  <si>
    <t> https://doi.org/10.3390/diagnostics13213351</t>
  </si>
  <si>
    <t>Transabdominal Preperitoneal Versus Lichtenstein Procedure for Inguinal Hernia Repair in Adults: A Comparative Evaluation of the Early Postoperative Pain and Outcomes</t>
  </si>
  <si>
    <t>Dumitrescu V, Serban D, Costea D, Bobirca F, Geavlete B,  Bratu DG, Tribus L, Serboiu C, Alius C,  Tudor C, Dascalu AM, Tudosie MS,  Serban B, Moga DF</t>
  </si>
  <si>
    <t>Cureus</t>
  </si>
  <si>
    <t>ISSN #2168-8184</t>
  </si>
  <si>
    <t>https://www.webofscience.com/wos/woscc/full-record/WOS:001053889900007</t>
  </si>
  <si>
    <t>https://assets.cureus.com/uploads/original_article/pdf/169938/20230813-3285-x4e2fl.pdf</t>
  </si>
  <si>
    <t>DOI: 10.7759/cureus.41886</t>
  </si>
  <si>
    <t>WOS:001053889900007</t>
  </si>
  <si>
    <t>Serban D, Stoica PL, Dascalu AM, Bratu DG, Cristea BM, Alius C, Motofei I, Tudor C, Tribus LC, Serboiu C, Tudosie MS, Tanasescu D,Vancea G, Costea DO</t>
  </si>
  <si>
    <t>https://www.mdpi.com/2077-0383/12/21/6946</t>
  </si>
  <si>
    <t> https://doi.org/10.3390/jcm12216946</t>
  </si>
  <si>
    <t>2-15</t>
  </si>
  <si>
    <t>Q1`</t>
  </si>
  <si>
    <t>Controversies Regarding Mesh Utilisation and the Attitude towards the Appendix in Amyand’s Hernia—A Systematic Review. </t>
  </si>
  <si>
    <t>Bratu D, Mihetiu A, Sandu A, Boicean A, Roman M, Ichim C, Dura H, Hasegan A</t>
  </si>
  <si>
    <t>https://doi.org/10.3390/diagnostics13233534</t>
  </si>
  <si>
    <t>1-16</t>
  </si>
  <si>
    <t>Hașegan A, Mihai I, Bratu D, Bacilă C, Roman MD, Mohor CI, Teodoru A, Birsan S, Mutu C, Chibelean C,Totan M, Grigore N, Iancu G, Dura H, Boicean A</t>
  </si>
  <si>
    <t>  ISSN: 2075-4426</t>
  </si>
  <si>
    <t>https://doi.org/10.3390/jpm13091370</t>
  </si>
  <si>
    <t>COMBINED ANTI-ANG2/TIE AND ANTI-VEGF INTRAVITREAL THERAPY IN AGE-RELATED MACULAR DEGENERATION – A SYSTEMATIC REVIEW</t>
  </si>
  <si>
    <t>Dascalu AM,Popa Cherecheanu A Serban D,Alxandrescu C, Stana D,Costea AC, Tribus LC, Tanasecu D, Smarandache CG, Cristea BM,Alius C, Serboiu C, Comnadasu M, Tudor C, Moroianau LA, Bratu DG</t>
  </si>
  <si>
    <t>Farmacia</t>
  </si>
  <si>
    <t>ISSN: 2065-0019</t>
  </si>
  <si>
    <t>https://farmaciajournal.com/wp-content/uploads/art-02-Dascalu_Serban_Bratu_1120-1128_1.pdf</t>
  </si>
  <si>
    <t>https://doi.org/10.31925/farmacia.2023.6.2</t>
  </si>
  <si>
    <t>1120-1128</t>
  </si>
  <si>
    <t>The role of inflammation in age-related macular degeneration,</t>
  </si>
  <si>
    <t>Tricorache DF, Dascalu AM, Serboiu C, Bobirca A, Cretoiu D, Bratu D, Tudor C, Tribus LC</t>
  </si>
  <si>
    <t>ISSN: 2392-7674</t>
  </si>
  <si>
    <t>https://www.webofscience.com/wos/woscc/full-record/WOS:001099791100009</t>
  </si>
  <si>
    <t>https://scholar.valpo.edu/jmms/vol10/iss2/9/</t>
  </si>
  <si>
    <t>https://doi.org/10.22543/2392-7674.1421</t>
  </si>
  <si>
    <t xml:space="preserve">WOS:001099791100009
</t>
  </si>
  <si>
    <t>254-259</t>
  </si>
  <si>
    <t>Is open surgery still part of the current treatment of inguinal hernias?.</t>
  </si>
  <si>
    <t>Bratu D, Mihetiu A, Sandu A, Serboiu C, Tudor C, Simion L, Cretoiu D, Bobirca F, Davitoiu D, Serban B, Nistor CE. I</t>
  </si>
  <si>
    <t>https://www.webofscience.com/wos/woscc/full-record/WOS:001099791100019</t>
  </si>
  <si>
    <t>https://scholar.valpo.edu/cgi/viewcontent.cgi?article=1413&amp;context=jmms</t>
  </si>
  <si>
    <t>doi:10.22543/2392-7674.1413</t>
  </si>
  <si>
    <t>WOS:001099791100019</t>
  </si>
  <si>
    <t>339-346.</t>
  </si>
  <si>
    <t>Dascalu AM, Georgescu A, Costea AC, Tribus L, El Youssoufi A , Serban D,Arsene AL, Stana D, Alexandrescu C, Cristea BM, Tanasescu D,Bobirca A, Serboiu C, Alius C,Bratu DG</t>
  </si>
  <si>
    <t>https://assets.cureus.com/uploads/original_article/pdf/201280/20231211-9709-1osx6ce.pdf</t>
  </si>
  <si>
    <t>DOI 10.7759/cureus.48581</t>
  </si>
  <si>
    <t>1-10</t>
  </si>
  <si>
    <t>Roman MD, Fleacă SR, Mohor CI, Bacila C, Bratu D, Teodoru A, Bocea B-A, Boicean AG</t>
  </si>
  <si>
    <t> Applied Sciences</t>
  </si>
  <si>
    <t> ISSN: 2076-3417</t>
  </si>
  <si>
    <t>https://doi.org/10.3390/app13031645</t>
  </si>
  <si>
    <t>1-19</t>
  </si>
  <si>
    <t>POLYPHARMACY IN GERIATRIC PATIENTS UNDERGOING SURGERY-STRATEGIES TO REDUCE THE RISK OF IATROGENIC EVENTS</t>
  </si>
  <si>
    <t xml:space="preserve">Dascalu, AM  Ilie, MI Serban, D ; Bratu, DG  ; Smarandache, AM  ; Trotea, T  ; Dumitrescu, D  ; Tudor, C ; Stana, D  ; Costea, DO; Tribus, LC Bobirca, FT , Faur, M  ; Comandasu, M  ; Vancea, G </t>
  </si>
  <si>
    <t>https://www.webofscience.com/wos/woscc/full-record/WOS:001025500200003</t>
  </si>
  <si>
    <t>https://farmaciajournal.com/issue-articles/review-polypharmacy-in-geriatric-patients-undergoing-surgery-strategies-to-reduce-the-risk-of-iatrogenic-events-5/</t>
  </si>
  <si>
    <t>10.31925/farmacia.2023.3.3</t>
  </si>
  <si>
    <t>WOS:001025500200003</t>
  </si>
  <si>
    <t>463-470</t>
  </si>
  <si>
    <t>q4</t>
  </si>
  <si>
    <t>Radu Chicea, Andrei Dorin Neagu, Eugen Dan Chicea, Amina Simona Grindeanu, Dan Georgian Bratu, Adrian Gheorghe Boicean, Mihai Dan Roman, Sorin Radu Fleacă, Liana Maria Chicea, Dumitru Alin Teacoe, Ioana Andrada Radu, Maria Livia Ognean</t>
  </si>
  <si>
    <t> https://doi.org/10.3390/jcm12196322</t>
  </si>
  <si>
    <t> doi.org/10.3390/jcm12196322</t>
  </si>
  <si>
    <t>CHICEA RADU</t>
  </si>
  <si>
    <t>Mathematical modeling of active contraction of the human cardiac myocyte: A review</t>
  </si>
  <si>
    <t>Fisal Asiri a , Md Irfanul Haque Siddiqui b , Masood Ashraf Ali c , Tabish Alam d , Dan Dobrota˘ e,* , Radu Chicea f , Robert Daniel Dobrot˘ a g</t>
  </si>
  <si>
    <t>Helion</t>
  </si>
  <si>
    <t>2405-8440</t>
  </si>
  <si>
    <t>https://www.cell.com/heliyon/pdf/S2405-8440(23)07273-0.pdf</t>
  </si>
  <si>
    <t>https://www.webofscience.com/wos/woscc/full-record/WOS:001081468400001</t>
  </si>
  <si>
    <t>10.1016/j.heliyon.2023.e20065</t>
  </si>
  <si>
    <t>WOS:001081468400001</t>
  </si>
  <si>
    <t>Boicean, A (Boicean, Adrian) ; Bratu, D (Bratu, Dan) ; Bacila, C (Bacila, Ciprian) ; Tanasescu, C (Tanasescu, Ciprian) ; Fleaca, RS (Fleaca, Radu Sorin) ; Mohor, CI (Mohor, Calin Ilie) ; Comaniciu, A (Comaniciu, Andra) ; Baluta, T (Baluta, Teodora) ; Roman, MD (Roman, Mihai Dan) ; Chicea, R (Chicea, Radu) ; Cristian, AN (Cristian, Adrian Nicolae) ; Hasegan, A (Hasegan, Adrian) ; Birsan, S (Birsan, Sabrina) ; Dura, H (Dura, Horatiu) ; Mohor, CI (Mohor, Cosmin Ioan) </t>
  </si>
  <si>
    <t>A comparative study of mesh fixation versus nonfixation in transabdominal
preperitoneal (TAPP) inghinal hernia repair</t>
  </si>
  <si>
    <t>Dan Cretu1,2
, Ciprian Tanasescu 1,2, Cosmin Mohor 1,3*, Mihai Faur 1,2, Andrei Moisin 1,2, Calin
Mohor</t>
  </si>
  <si>
    <t>fmed4</t>
  </si>
  <si>
    <t>International Conference on
Biomaterials and Regenerative Medicine</t>
  </si>
  <si>
    <t>sibiu 19-21 iulie 2023</t>
  </si>
  <si>
    <t>CRETU DAN</t>
  </si>
  <si>
    <t>Treatment of Rectal Prolapse with Intraperitoneal Mesh (Textile Allograft)</t>
  </si>
  <si>
    <t>Călin-Ilie Mohor1,2, Ciprian Tănăsescu2,3, Cosmin-Ioan Mohor1,2*, Mihai Faur2,3
,
Andrei Moisin2,3, Dan Crețu2,3</t>
  </si>
  <si>
    <t>Mihai, I (Mihai, Ionela) ; Boicean, A (Boicean, Adrian) ; Teodoru, CA (Teodoru, Cosmin Adrian) ; Grigore, N (Grigore, Nicolae) ; Iancu, GM (Iancu, Gabriela Mariana) ; Dura, H (Dura, Horatiu) ; Bratu, DG (Bratu, Dan Georgian) ; Roman, MD (Roman, Mihai Dan) ; Mohor, CI (Mohor, Cosmin Ioan) ; Todor, SB (Todor, Samuel Bogdan) ; Ichim, C (Ichim, Cristian) ; Matacuta, IB (Matacuta, Ioana Bogdan) ; Bacila, C (Bacila, Ciprian) ; Bacalbasa, N (Bacalbasa, Nicolae) ; Bolca, CN (Bolca, Ciprian Nicolae) ; Hasegan, A (Hasegan, Adrian)</t>
  </si>
  <si>
    <t>FMDE4</t>
  </si>
  <si>
    <t>3351</t>
  </si>
  <si>
    <t>GRIGORE NICOLAE</t>
  </si>
  <si>
    <t xml:space="preserve">Hasegan, A (Hasegan, Adrian) ; Mihai, I (Mihai, Ionela) ; Bratu, D (Bratu, Dan) ; Bacila, C (Bacila, Ciprian) ; Roman, MD (Roman, Mihai Dan) ; Mohor, CI (Mohor, Cosmin Ioan) ; Teodoru, A (Teodoru, Adrian) ; Birsan, S (Birsan, Sabrina) ; Mutu, C (Mutu, Cosmin) ; Chibelean, C (Chibelean, Calin) ; Totan, M (Totan, Maria) ; Grigore, N (Grigore, Nicolae) ; Iancu, G (Iancu, Gabriela) ; Dura, H (Dura, Horatiu) ; Boicean, A (Boicean, Adrian) </t>
  </si>
  <si>
    <t>GRINDEANU AMINA</t>
  </si>
  <si>
    <t>Bratu, D (Bratu, Dan) ; Mihetiu, A (Mihetiu, Alin) ; Sandu, A (Sandu, Alexandra) ; Boicean, A (Boicean, Adrian) ; Roman, M (Roman, Mihai) ; Ichim, C (Ichim, Cristian) ; Dura, H (Dura, Horatiu) ; Hasegan, A (Hasegan, Adrian)</t>
  </si>
  <si>
    <t>3534</t>
  </si>
  <si>
    <t>HASEGAN ADRIAN</t>
  </si>
  <si>
    <t>Intrahepatic Cholangiocarcinoma - Where Do We Stand Today? Literature Review</t>
  </si>
  <si>
    <t>Savin, C (Savin, Catalin) ; Tarca, L (Tarca, Luiza) ; Eftimie, M (Eftimie, Mihai) ; Balescu, I (Balescu, Irina) ; Petrea, S (Petrea, Sorin) ; Diaconu, C (Diaconu, Camelia) ; Gaspar, B (Gaspar, Bogdan) ; Pop, L (Pop, Lucian) ; Varlas, V (Varlas, Valentin) ; Hasegan, A (Hasegan, Adrian) ; Martac, C (Martac, Cristina) ; Bolca, C (Bolca, Ciprian) ; Stroescu, C (Stroescu, Cezar) ; Stoian, M (Stoian, Marilena) ; Gorecki, GP (Gorecki, Gabriel Petre) ; Bacalbasa, N (Bacalbasa, Nicolae) </t>
  </si>
  <si>
    <t>Chirurgia</t>
  </si>
  <si>
    <t>1221-9118</t>
  </si>
  <si>
    <t>https://www.webofscience.com/wos/woscc/full-record/WOS:001171060600001</t>
  </si>
  <si>
    <t>https://www.revistachirurgia.ro/archive/2023/issue-6</t>
  </si>
  <si>
    <t>553-567</t>
  </si>
  <si>
    <t>Hyponatremia as a Prognostic Factor in Advanced Stage Ovarian Cancer Patients</t>
  </si>
  <si>
    <t>Balescu, I (Balescu, Irina) ; Cauni, V (Cauni, Victor) ; Petrea, S (Petrea, Sorin) ; Diaconu, C (Diaconu, Camelia) ; Gaspar, B (Gaspar, Bogdan) ; Ciuvica, A (Ciuvica, Adriana) ; Nistor, CE (Nistor, Claudiu Eduard) ; Ciuche, A (Ciuche, Adrian) ; Varlas, V (Varlas, Valentin) ; Hasegan, A (Hasegan, Adrian) ; Martac, C (Martac, Cristina) ; Bolca, C (Bolca, Ciprian) ; Bacalbasa, N (Bacalbasa, Nicolae)</t>
  </si>
  <si>
    <t>https://www.webofscience.com/wos/woscc/full-record/WOS:001109109200008</t>
  </si>
  <si>
    <t>https://www.revistachirurgia.ro/hyponatremia-as-a-prognostic-factor-in-advanced-stage-ovarian-cancer-patients/</t>
  </si>
  <si>
    <t>10.21614/chirurgia.2023.v.118.i.5.p.525</t>
  </si>
  <si>
    <t>525-533</t>
  </si>
  <si>
    <t>Boicean, A (Boicean, Adrian) ; Birlutiu, V (Birlutiu, Victoria) ; Ichim, C (Ichim, Cristian) ; Todor, SB (Todor, Samuel B.) ; Hasegan, A (Hasegan, Adrian) ; Bacila, C (Bacila, Ciprian) ; Solomon, A (Solomon, Adelaida) ; Cristian, A (Cristian, Adrian) ; Dura, H (Dura, Horatiu)</t>
  </si>
  <si>
    <t>Boicean, A (Boicean, Adrian) ; Bratu, D (Bratu, Dan) ; Fleaca, SR (Fleaca, Sorin Radu) ; Vasile, G (Vasile, Gligor) ; Shelly, L (Shelly, Leeb) ; Birsan, S (Birsan, Sabrina) ; Bacila, C (Bacila, Ciprian) ; Hasegan, A (Hasegan, Adrian)</t>
  </si>
  <si>
    <t>1149</t>
  </si>
  <si>
    <t>Iancu, GM (Iancu, Gabriela Mariana) ; Molnar, E (Molnar, Estera) ; Ungureanu, L (Ungureanu, Loredana) ; Senila, SC (Senila, Simona Corina) ; Hasegan, A (Hasegan, Adrian) ; Rotaru, M (Rotaru, Maria)</t>
  </si>
  <si>
    <t>LIFE-BASEL</t>
  </si>
  <si>
    <t>https://www.webofscience.com/wos/woscc/full-record/WOS:001035954300001</t>
  </si>
  <si>
    <t>https://www.researchgate.net/publication/372492207_SARS-CoV-2_Infection-A_Trigger_Factor_for_Telogen_Effluvium_Review_of_the_Literature_with_a_Case-Based_Guidance_for_Clinical_Evaluation</t>
  </si>
  <si>
    <t>10.3390/life13071576</t>
  </si>
  <si>
    <t>1576</t>
  </si>
  <si>
    <t>Boicean, A (Boicean, Adrian) ; Bratu, D (Bratu, Dan) ; Bacila, C (Bacila, Ciprian) ; Tanasescu, C (Tanasescu, Ciprian) ; Fleaca, RS (Fleaca, Radu Sorin) ; Mohor, CI (Mohor, Calin Ilie) ; Comaniciu, A (Comaniciu, Andra) ; Baluta, T (Baluta, Teodora) ; Roman, MD (Roman, Mihai Dan) ; Chicea, R (Chicea, Radu) ; Cristian, AN (Cristian, Adrian Nicolae) ; Hasegan, A (Hasegan, Adrian) ; Birsan, S (Birsan, Sabrina) ; Dura, H (Dura, Horatiu) ; Mohor, CI (Mohor, Cosmin Ioan)</t>
  </si>
  <si>
    <t>766</t>
  </si>
  <si>
    <t>Teodoru, CA (Teodoru, Cosmin Adrian) ; Roman, MD (Roman, Mihai Dan) ; Hasegan, A (Hasegan, Adrian) ; Matei, C (Matei, Claudiu) ; Mohor, C (Mohor, Cosmin) ; Munteanu, M (Munteanu, Mihnea) ; Vica, ML (Vica, Mihaela Laura) ; Matei, HV (Matei, Horea Vladi) ; Stanca, H (Stanca, Horia) ; Cerghedean-Florea, ME (Cerghedean-Florea, Maria-Emilia) ; Dura, H (Dura, Horatiu)</t>
  </si>
  <si>
    <t>https://www.researchgate.net/publication/370342178_Post-Traumatic_Cilia_Remaining_Inert_in_the_Posterior_Chamber_for_50_Years</t>
  </si>
  <si>
    <t>1575</t>
  </si>
  <si>
    <t xml:space="preserve">Teodoru, CA (Teodoru, Cosmin Adrian) ; Tudor, C (Tudor, Corina) ; Cerghedean-Florea, ME (Cerghedean-Florea, Maria-Emilia) ; Dura, H (Dura, Horatiu) ; Tanasescu, C (Tanasescu, Ciprian) ; Roman, MD (Roman, Mihai Dan) ; Hasegan, A (Hasegan, Adrian) ; Munteanu, M (Munteanu, Mihnea) ; Popa, C (Popa, Carmen) ; Vica, ML (Vica, Mihaela Laura) ; Matei, HV (Matei, Horea Vladi) ; Stanca, H (Stanca, Horia) </t>
  </si>
  <si>
    <t>10.3390/diagnostics13091548</t>
  </si>
  <si>
    <t>1548</t>
  </si>
  <si>
    <t>Teodoru, CA (Teodoru, Cosmin Adrian) ; Munteanu, M (Munteanu, Mihnea) ; Mercea, N (Mercea, Nadina) ; Moatar, A (Moatar, Alina) ; Stanca, H (Stanca, Horia) ; Popescu, FG (Popescu, Florina Georgeta) ; Dura, H (Dura, Horatiu) ; Hasegan, A (Hasegan, Adrian) ; Giurgiu, DI (Giurgiu, Doina Ileana) ; Cerghedean-Florea, ME (Cerghedean-Florea, Maria-Emilia)</t>
  </si>
  <si>
    <t>https://www.researchgate.net/publication/369160571_Ophthalmic_Vein_Thrombosis_Associated_with_Factor_V_Leiden_and_MTHFR_Mutations</t>
  </si>
  <si>
    <t>10.3390/diagnostics13061052</t>
  </si>
  <si>
    <t>1052</t>
  </si>
  <si>
    <t>Boicean, A (Boicean, Adrian) ; Neamtu, B (Neamtu, Bogdan) ; Birsan, S (Birsan, Sabrina) ; Batar, F (Batar, Florina) ; Tanasescu, C (Tanasescu, Ciprian) ; Dura, H (Dura, Horatiu) ; Roman, MD (Roman, Mihai Dan) ; Hasegan, A (Hasegan, Adrian) ; Bratu, D (Bratu, Dan) ; Mihetiu, A (Mihetiu, Alin) ; Mohor, CI (Mohor, Calin Ilie) ; Mohor, C (Mohor, Cosmin) ; Bacila, C (Bacila, Ciprian) ; Negrea, MO (Negrea, Mihai Octavian) ; Fleaca, SR (Fleaca, Sorin Radu)</t>
  </si>
  <si>
    <t>https://www.researchgate.net/publication/366505633_Fecal_Microbiota_Transplantation_in_Patients_Co-Infected_with_SARS-CoV2_and_Clostridioides_difficile</t>
  </si>
  <si>
    <t>10.3390/biomedicines11010007</t>
  </si>
  <si>
    <t>Analysis of the dynamics of a vector-borne infection with the effect of imperfect vaccination from a fractional perspective</t>
  </si>
  <si>
    <t>Tang, TQ; Jan, R.; Khurshaid, A.; Shah, Z. ; Vrinceanu, N.; Racheriu, M.</t>
  </si>
  <si>
    <t>Scientific Reports</t>
  </si>
  <si>
    <t>2045-2322</t>
  </si>
  <si>
    <t>https://1510qkk9d-y-https-www-webofscience-com.z.e-nformation.ro/wos/woscc/full-record/WOS:001127153800012</t>
  </si>
  <si>
    <t>https://www.nature.com/articles/s41598-023-41440-7</t>
  </si>
  <si>
    <t>10.1038/s41598-023-41440-7</t>
  </si>
  <si>
    <t>WOS:001127153800012</t>
  </si>
  <si>
    <t>RACHERIU MIHAELA</t>
  </si>
  <si>
    <t>A Fractional Perspective on the Dynamics of HIV, Considering the Interaction of Viruses and Immune System with the Effect of Antiretroviral Therapy</t>
  </si>
  <si>
    <t>Tang, TQ; Jan,R.; Ahmad, H.; Shah, ZH. ; Vrinceanu, N.; Racheriu, M.</t>
  </si>
  <si>
    <t>Journal of Nonlinear Mathematical Physics</t>
  </si>
  <si>
    <t>1402-9251</t>
  </si>
  <si>
    <t>https://1510qkk9d-y-https-www-webofscience-com.z.e-nformation.ro/wos/woscc/full-record/WOS:001041354500001</t>
  </si>
  <si>
    <t>https://link.springer.com/article/10.1007/s44198-023-00133-5</t>
  </si>
  <si>
    <t>10.1007/s44198-023-00133-5</t>
  </si>
  <si>
    <t>WOS:001041354500001</t>
  </si>
  <si>
    <t>1327-1344</t>
  </si>
  <si>
    <t>Modeling and analysis of the transmission of avian spirochetosis with non-singular and non-local kernel</t>
  </si>
  <si>
    <t>Tang, TQ.; Rehman, ZU.; Shah, ZH.; Jan, RS.; Vrinceanu, N.; Racheriu, M.</t>
  </si>
  <si>
    <t>COMPUTER METHODS IN BIOMECHANICS AND BIOMEDICAL ENGINEERING</t>
  </si>
  <si>
    <t>1025-5842</t>
  </si>
  <si>
    <t>https://1510qkncv-y-https-www-webofscience-com.z.e-nformation.ro/wos/woscc/full-record/WOS:001000618000001</t>
  </si>
  <si>
    <t>https://www.tandfonline.com/doi/full/10.1080/10255842.2023.2213370</t>
  </si>
  <si>
    <t>10.1080/10255842.2023.2213370</t>
  </si>
  <si>
    <t>WOS:001000618000001</t>
  </si>
  <si>
    <t>905-917</t>
  </si>
  <si>
    <t xml:space="preserve">Popa, C ; Moisin, AC ; Tanasescu, C ; Tanasescu, D  ; Racheriu, M </t>
  </si>
  <si>
    <t>APPLIED RADIOLOGY</t>
  </si>
  <si>
    <t>0160-9963</t>
  </si>
  <si>
    <t>https://1510qkqdy-y-https-www-webofscience-com.z.e-nformation.ro/wos/woscc/full-record/WOS:000996333800011</t>
  </si>
  <si>
    <t>https://cdn.agilitycms.com/applied-radiology/Attachments/NewItems/AR_05-23_all_20230505193134_0.pdf#page=48</t>
  </si>
  <si>
    <t>Numerical study of magnetized Powell-Eyring hybrid nanomaterial flow with variable heat transfer in the presence of artificial bacteria: Applications for tumor removal and cancer cell destruction</t>
  </si>
  <si>
    <t>Tang, TQ. ; Rooman, M.; Shah, Z.; Khan, S.; Vrinceanu, N.; Alshehri, A. ; Racheriu, M.</t>
  </si>
  <si>
    <t>FRONTIERS IN MATERIALS</t>
  </si>
  <si>
    <t>2296-8016</t>
  </si>
  <si>
    <t>https://1510qkncv-y-https-www-webofscience-com.z.e-nformation.ro/wos/woscc/full-record/WOS:000966904400001</t>
  </si>
  <si>
    <t>https://www.frontiersin.org/articles/10.3389/fmats.2023.1144854/full</t>
  </si>
  <si>
    <t>10.3389/fmats.2023.1144854</t>
  </si>
  <si>
    <t>WOS:000966904400001</t>
  </si>
  <si>
    <t>Computational study and characteristics of magnetized gold-blood Oldroyd-B nanofluid flow and heat transfer in stenosis narrow arteries</t>
  </si>
  <si>
    <t>Tang, TQ; Rooman, M; Shah, ZH; Jan, MA; Vrinceanu, N; Racheriu, M</t>
  </si>
  <si>
    <t>JOURNAL OF MAGNETISM AND MAGNETIC MATERIALS</t>
  </si>
  <si>
    <t>1873-4766</t>
  </si>
  <si>
    <t>https://1510qkncv-y-https-www-webofscience-com.z.e-nformation.ro/wos/woscc/full-record/WOS:000926570500001</t>
  </si>
  <si>
    <t>https://www.sciencedirect.com/science/article/pii/S0304885323000975</t>
  </si>
  <si>
    <t>10.1016/j.jmmm.2023.170448</t>
  </si>
  <si>
    <t>WOS:000926570500001</t>
  </si>
  <si>
    <t>Tips and tricks for laparoscopic cholecystectomy in the patient with ventriculoperitoneal shunt; a case report</t>
  </si>
  <si>
    <r>
      <rPr>
        <rFont val="Arial Narrow"/>
        <color rgb="FF000000"/>
        <sz val="10.0"/>
      </rPr>
      <t>Popa, C; Moisin, A ; Faur, M </t>
    </r>
    <r>
      <rPr>
        <rFont val="Arial Narrow"/>
        <color rgb="FF5D33BF"/>
        <sz val="10.0"/>
      </rPr>
      <t> </t>
    </r>
    <r>
      <rPr>
        <rFont val="Arial Narrow"/>
        <color rgb="FF000000"/>
        <sz val="10.0"/>
      </rPr>
      <t>; Racheriu, M </t>
    </r>
    <r>
      <rPr>
        <rFont val="Arial Narrow"/>
        <color rgb="FF4125AF"/>
        <sz val="10.0"/>
        <u/>
      </rPr>
      <t> </t>
    </r>
    <r>
      <rPr>
        <rFont val="Arial Narrow"/>
        <color rgb="FF000000"/>
        <sz val="10.0"/>
      </rPr>
      <t>; Coca, R ; Branescu, CM</t>
    </r>
    <r>
      <rPr>
        <rFont val="Arial Narrow"/>
        <color rgb="FF5D33BF"/>
        <sz val="10.0"/>
      </rPr>
      <t> </t>
    </r>
    <r>
      <rPr>
        <rFont val="Arial Narrow"/>
        <color rgb="FF000000"/>
        <sz val="10.0"/>
      </rPr>
      <t>; Trotea, T ; Tanasescu, D </t>
    </r>
  </si>
  <si>
    <t>JOURNAL OF MIND AND MEDICAL SCIENCES</t>
  </si>
  <si>
    <t>https://1510qkqju-y-https-www-webofscience-com.z.e-nformation.ro/wos/woscc/full-record/WOS:000986732100018</t>
  </si>
  <si>
    <t>https://scholar.valpo.edu/cgi/viewcontent.cgi?article=1372&amp;context=jmms</t>
  </si>
  <si>
    <t>10.22543/2392-7674.1372</t>
  </si>
  <si>
    <t>Structural and Functional Characterization of Novel Phosphotyrosine Phosphatase Protein from Drosophila melanogaster (Pupal Retina)</t>
  </si>
  <si>
    <t>Naz, R.; Saeed, A.; Tirth, V.; Shukla, NK.; Mayet, AM.; Khan, A. ; Vrinceanu, N.; Racheriu, M. ; Amir, T.; Iqbal, A.</t>
  </si>
  <si>
    <t>ACS OMEGA</t>
  </si>
  <si>
    <t>2470-1343</t>
  </si>
  <si>
    <t>https://1510qkncv-y-https-www-webofscience-com.z.e-nformation.ro/wos/woscc/full-record/WOS:000907741200001</t>
  </si>
  <si>
    <t>https://pubs.acs.org/doi/10.1021/acsomega.2c04760</t>
  </si>
  <si>
    <t>WOS:000907741200001</t>
  </si>
  <si>
    <t>1937-1945</t>
  </si>
  <si>
    <t>Laparogastroscopy-A Transgastric Laparoscopic Approach for Malignant Esophageal Stenosis</t>
  </si>
  <si>
    <t>Lupu-Petria, AD (Lupu-Petria, Alexandra Delia) ; Sabau, AD (Sabau, Alexandru Dan) ; Serban, D (Serban, Dragos) ; Trotea, T (Trotea, Tiberiu) ; Maniu, I (Maniu, Ionela) ; Sabau, D (Sabau, Dan)</t>
  </si>
  <si>
    <t>https://www.webofscience.com/wos/woscc/full-record/WOS:000955455600001</t>
  </si>
  <si>
    <t>https://www.mdpi.com/2227-9032/11/6/815</t>
  </si>
  <si>
    <t>10.3390/healthcare11060815</t>
  </si>
  <si>
    <t>SABAU ALEXANDRU DAN</t>
  </si>
  <si>
    <t>SAVA MIHAI</t>
  </si>
  <si>
    <r>
      <rPr>
        <rFont val="Arial Narrow"/>
        <color rgb="FF424242"/>
        <sz val="10.0"/>
      </rPr>
      <t>A Pharmacovigilance Study Regarding the Risk of Antibiotic-Associated </t>
    </r>
    <r>
      <rPr>
        <rFont val="Arial Narrow"/>
        <i/>
        <color rgb="FF424242"/>
        <sz val="10.0"/>
      </rPr>
      <t>Clostridioides difficile</t>
    </r>
    <r>
      <rPr>
        <rFont val="Arial Narrow"/>
        <color rgb="FF424242"/>
        <sz val="10.0"/>
      </rPr>
      <t> Infection Based on Reports from the EudraVigilance Database: Analysis of Some of the Most Used Antibiotics in Intensive Care Units</t>
    </r>
  </si>
  <si>
    <t>Vintila Bogdan Ioan, Arseniu Anca Maria, Butuca Anca, Sava Mihai, Birlutiu Victoria, Rus Liviu Luca, Axente Dan, Morgovan Claudiu, Felicia Gabriela</t>
  </si>
  <si>
    <t>Antibiotics</t>
  </si>
  <si>
    <t> https://doi.org/10.3390/antibiotics12050918</t>
  </si>
  <si>
    <t>Corneal biomechanical properties in myopic and emmetropic children.</t>
  </si>
  <si>
    <t>M Marinescu, D Dascalescu, M Constantin, V Coviltir, M Burcel, D Darabus, R Ciuluvica, D Stanila, L Voinea, V Potop</t>
  </si>
  <si>
    <t>European Review for Medical &amp; Pharmacological Sciences</t>
  </si>
  <si>
    <t>2284-0729</t>
  </si>
  <si>
    <t>Scopus - Document details - Corneal biomechanical properties in myopic and emmetropic children | Signed in</t>
  </si>
  <si>
    <t>https://www.europeanreview.org/wp/wp-content/uploads/3580-3589.pdf</t>
  </si>
  <si>
    <t>10.26355/eurrev_202304_32139</t>
  </si>
  <si>
    <t>3580 - 3589</t>
  </si>
  <si>
    <t>STANILA DAN MIRCEA</t>
  </si>
  <si>
    <t>Particular Anatomy of the Hyperopic Eye and Potential Clinical Implications</t>
  </si>
  <si>
    <t>Maria-Cristina Marinescu, Dana-Margareta-Cornelia Dascalescu, Mihaela-Monica Constantin, Valeria Coviltir, Vasile Potop, Dan Stanila, Farah Constantin, Cristina Alexandrescu, Radu-Constantin Ciuluvica, Liliana-Mary Voinea</t>
  </si>
  <si>
    <t>Medicina - Lithuania</t>
  </si>
  <si>
    <t>Scopus - Document details - Particular Anatomy of the Hyperopic Eye and Potential Clinical Implications | Signed in</t>
  </si>
  <si>
    <t>https://www.mdpi.com/1648-9144/59/9/1660</t>
  </si>
  <si>
    <t> https://doi.org/10.3390/medicina59091660</t>
  </si>
  <si>
    <t>VINTILA BOGDAN</t>
  </si>
  <si>
    <r>
      <rPr>
        <rFont val="Arial Narrow"/>
        <color rgb="FF424242"/>
        <sz val="10.0"/>
      </rPr>
      <t>A Pharmacovigilance Study Regarding the Risk of Antibiotic-Associated </t>
    </r>
    <r>
      <rPr>
        <rFont val="Arial Narrow"/>
        <i/>
        <color rgb="FF424242"/>
        <sz val="10.0"/>
      </rPr>
      <t>Clostridioides difficile</t>
    </r>
    <r>
      <rPr>
        <rFont val="Arial Narrow"/>
        <color rgb="FF424242"/>
        <sz val="10.0"/>
      </rPr>
      <t> Infection Based on Reports from the EudraVigilance Database: Analysis of Some of the Most Used Antibiotics in Intensive Care Units</t>
    </r>
  </si>
  <si>
    <t>Alius, C (Alius, Catalin) [1] , [2] ; Serban, D (Serban, Dragos) [1] , [2] ; Bratu, DG (Bratu, Dan Georgian) [3] , [4] ; Tribus, LC (Tribus, Laura Carina) [5] , [6] ; Vancea, G (Vancea, Geta) [1] , [7] ; Stoica, PL (Stoica, Paul Lorin) [1] , [2] ; Motofei, I (Motofei, Ion) [1] , [8] ; Tudor, C (Tudor, Corneliu) [1] , [2] ; Serboiu, C (Serboiu, Crenguta) [1] ; Costea, DO (Costea, Daniel Ovidiu) [9] , [10] ; Serban, B (Serban, Bogdan) [1] ; Dascalu, AM (Dascalu, Ana Maria) [1] ; Tanasescu, C (Tanasescu, Ciprian) [3] , [4] ; Geavlete, B (Geavlete, Bogdan) [1] ; Cristea, BM (Cristea, Bogdan Mihai)</t>
  </si>
  <si>
    <t>MEDICINA LITHUANIA</t>
  </si>
  <si>
    <t>https://1510qkfst-y-https-www-webofscience-com.z.e-nformation.ro/wos/woscc/full-record/WOS:001057085800001</t>
  </si>
  <si>
    <t>10.3390/medicina59081491</t>
  </si>
  <si>
    <t>TANASESCU CIPRIAN</t>
  </si>
  <si>
    <t>Boicean, A (Boicean, Adrian) [1] , [2] ; Bratu, D (Bratu, Dan) [1] , [2] ; Bacila, C (Bacila, Ciprian) [1] ; Tanasescu, C (Tanasescu, Ciprian) [1] , [2] ; Fleaca, RS (Fleaca, Radu Sorin) [1] , [2] ; Mohor, CI (Mohor, Calin Ilie) [1] , [2] ; Comaniciu, A (Comaniciu, Andra) [1] ; Baluta, T (Baluta, Teodora) [1] ; Roman, MD (Roman, Mihai Dan) [1] , [2] ; Chicea, R (Chicea, Radu) [1] , [2] ; Cristian, AN (Cristian, Adrian Nicolae) [1] , [2] ; Hasegan, A (Hasegan, Adrian) [1] , [2] ; Birsan, S (Birsan, Sabrina) [1] , [2] ; Dura, H (Dura, Horatiu) [1] , [2] ; Mohor, CI (Mohor, Cosmin Ioan)</t>
  </si>
  <si>
    <t>https://1510qkfst-y-https-www-webofscience-com.z.e-nformation.ro/wos/woscc/full-record/WOS:001017451600001</t>
  </si>
  <si>
    <t>Popa, C (Popa, Carmen) [1] ; Moisin, AC (Moisin, Andrei-Catalin) [2] , [3] ; Tanasescu, C (Tanasescu, Ciprian) [3] ; Tanasescu, D (Tanasescu, Denisa) [3] ; Racheriu, M (Racheriu, Mihaela)</t>
  </si>
  <si>
    <t>https://1510qkfst-y-https-www-webofscience-com.z.e-nformation.ro/wos/woscc/full-record/WOS:000996333800011</t>
  </si>
  <si>
    <t xml:space="preserve">Teodoru, CA (Teodoru, Cosmin Adrian) [1] ; Tudor, C (Tudor, Corina) [2] ; Cerghedean-Florea, ME (Cerghedean-Florea, Maria-Emilia) [1] ; Dura, H (Dura, Horatiu) [1] ; Tanasescu, C (Tanasescu, Ciprian) [1] ; Roman, MD (Roman, Mihai Dan) [1] ; Hasegan, A (Hasegan, Adrian) [1] ; Munteanu, M (Munteanu, Mihnea) [3] ; Popa, C (Popa, Carmen) [4] ; Vica, ML (Vica, Mihaela Laura) [5] , [6] ; Matei, HV (Matei, Horea Vladi) [5] , [6] ; Stanca, H (Stanca, Horia) </t>
  </si>
  <si>
    <t>https://1510qkfst-y-https-www-webofscience-com.z.e-nformation.ro/wos/woscc/full-record/WOS:000985435600001</t>
  </si>
  <si>
    <t>Gut Microbiota Dysbiosis in Diabetic Retinopathy-Current Knowledge and Future Therapeutic Targets</t>
  </si>
  <si>
    <t>Serban, D (Serban, Dragos) [1] , [2] ; Dascalu, AM (Dascalu, Ana Maria) [1] , [3] ; Arsene, AL (Arsene, Andreea Letitia) [4] ; Tribus, LC (Tribus, Laura Carina) [5] , [6] ; Vancea, G (Vancea, Geta) [1] , [7] ; Stoian, AP (Stoian, Anca Pantea) [1] ; Costea, DO (Costea, Daniel Ovidiu) [8] , [9] ; Tudosie, MS (Tudosie, Mihail Silviu) [1] ; Stana, D (Stana, Daniela) [3] ; Cristea, BM (Cristea, Bogdan Mihai) [1] ; Nicolae, VA (Nicolae, Vanessa Andrada) [1] , [3] ; Tudor, C (Tudor, Corneliu) [1] , [2] ; Costea, AC (Costea, Andreea Cristina) [10] ; Comandasu, M (Comandasu, Meda) [2] ; Faur, M (Faur, Mihai) [11] , [12] ; Tanasescu, C (Tanasescu, Ciprian)</t>
  </si>
  <si>
    <t>LIFE BASEL</t>
  </si>
  <si>
    <t>https://1510qkibz-y-https-www-webofscience-com.z.e-nformation.ro/wos/woscc/full-record/WOS:000977737500001</t>
  </si>
  <si>
    <t>https://www.mdpi.com/2075-1729/13/4/968</t>
  </si>
  <si>
    <t>10.3390/life13040968</t>
  </si>
  <si>
    <t xml:space="preserve">Marcu, GM (Marcu, Gabriela M.) [1] , [2] , [3] ; Szekely-Copindean, RD (Szekely-Copindean, Raluca D.) [3] , [4] ; Radu, AM (Radu, Ana-Maria) [1] , [3] ; Bucuta, M (Bucuta, Mihaela D.) [1] , [5] ; Fleaca, RS (Fleaca, Radu S.) [6] ; Tanasescu, C (Tanasescu, Ciprian) [6] ; Roman, MD (Roman, Mihai D.) [6] ; Boicean, A (Boicean, Adrian) [6] ; Bacila, CI (Bacila, Ciprian I.) </t>
  </si>
  <si>
    <t>FRONTIERS IN PSYHOLOGY</t>
  </si>
  <si>
    <t>https://1510qkibz-y-https-www-webofscience-com.z.e-nformation.ro/wos/woscc/full-record/WOS:000962106300001</t>
  </si>
  <si>
    <t xml:space="preserve">Teodoru, CA (Teodoru, Cosmin Adrian) [1] ; Cerghedean-Florea, ME (Cerghedean-Florea, Maria-Emilia) [1] ; Tanasescu, C (Tanasescu, Ciprian) [2] ; Dura, H (Dura, Horatiu) [3] ; Fleaca, R (Fleaca, Radu) [4] ; Munteanu, M (Munteanu, Mihnea) [5] ; Stanca, H (Stanca, Horia) [6] ; Popescu, FG (Popescu, Florina Georgeta) [7] ; Roman, MD (Roman, Mihai Dan) [8] ; Nicula, GZ (Nicula, Gheorghe Zsolt) [9] ; Matei, HV (Matei, Horea Vladi) [9] , [10] ; Vica, ML (Vica, Mihaela Laura) </t>
  </si>
  <si>
    <t>REPORTS</t>
  </si>
  <si>
    <t>https://1510qkibz-y-https-www-webofscience-com.z.e-nformation.ro/wos/woscc/full-record/WOS:000958514300001</t>
  </si>
  <si>
    <t>https://www.mdpi.com/2571-841X/6/1/3</t>
  </si>
  <si>
    <t>10.3390/reports6010003</t>
  </si>
  <si>
    <t xml:space="preserve">Marcu, GM (Marcu, Gabriela Mariana) [1] , [2] , [3] ; Radu, AM (Radu, Ana Maria) [1] , [4] ; Bucuta, MD (Bucuta, Mihaela Dana) [1] ; Fleaca, RS (Fleaca, Radu Sorin) [5] ; Tanasescu, C (Tanasescu, Ciprian) [5] ; Roman, MD (Roman, Mihai Dan) [5] ; Boicean, A (Boicean, Adrian) [5] ; Bacila, CI (Bacila, Ciprian Ionut) </t>
  </si>
  <si>
    <t>https://1510qkibz-y-https-www-webofscience-com.z.e-nformation.ro/wos/woscc/full-record/WOS:000941323900001</t>
  </si>
  <si>
    <t xml:space="preserve">Boicean, A (Boicean, Adrian) [1] , [2] ; Neamtu, B (Neamtu, Bogdan) [2] , [3] ; Birsan, S (Birsan, Sabrina) [1] , [2] ; Batar, F (Batar, Florina) [1] , [2] ; Tanasescu, C (Tanasescu, Ciprian) [1] , [2] ; Dura, H (Dura, Horatiu) [1] , [2] ; Roman, MD (Roman, Mihai Dan) [1] , [2] ; Hasegan, A (Hasegan, Adrian) [1] , [2] ; Bratu, D (Bratu, Dan) [1] , [2] ; Mihetiu, A (Mihetiu, Alin) [1] , [2] ; Mohor, CI (Mohor, Calin Ilie) [1] , [2] ; Mohor, C (Mohor, Cosmin) [1] , [2] ; Bacila, C (Bacila, Ciprian) [2] , [4] ; Negrea, MO (Negrea, Mihai Octavian) [1] , [2] ; Fleaca, SR (Fleaca, Sorin Radu </t>
  </si>
  <si>
    <t>https://1510qkibz-y-https-www-webofscience-com.z.e-nformation.ro/wos/woscc/full-record/WOS:000916442700001</t>
  </si>
  <si>
    <t xml:space="preserve">Tanasescu, D (Tanasescu, Denisa) [1] , [2] ; Sabau, D (Sabau, Dan) [3] , [4] ; Moisin, A (Moisin, Andrei) [3] ; Gherman, C (Gherman, Claudia) [5] , [6] ; Fleaca, R (Fleaca, Radu) [3] , [4] ; Bacila, C (Bacila, Ciprian) [1] , [7] ; Mohor, C (Mohor, Calin) [3] , [8] ; Tanasescu, C (Tanasescu, Ciprian </t>
  </si>
  <si>
    <t>ETM</t>
  </si>
  <si>
    <t>https://1510qkibz-y-https-www-webofscience-com.z.e-nformation.ro/wos/woscc/full-record/WOS:000899543400001</t>
  </si>
  <si>
    <t>https://www.spandidos-publications.com/10.3892/etm.2022.11711</t>
  </si>
  <si>
    <t>Evaluation of ocular biometric parameters following cataract surgery</t>
  </si>
  <si>
    <t>Teodoru, Cosmin Adrian (
Clinical Surgical Department, Faculty of Medicine, “Lucian Blaga” University Sibiu, 550169 Sibiu, Romania); Cerghedean-Florea, Maria-Emilia (
Clinical Surgical Department, Faculty of Medicine, “Lucian Blaga” University Sibiu, 550169 Sibiu, Romania) ; Tanasescu, Ciprian(
Third Clinico-Surgical Department, Faculty of Medicine, “Lucian Blaga“ University, 550169 Sibiu, Romania) ; Horatiu Dura (
Preclinical Department, Faculty of Medicine, “Lucian Blaga“ University, 550169 Sibiu, Romania) ; Fleaca Radu (
Surgical Clinical Department, Faculty of General Medicine ‘’Lucian Blaga’’ University of Sibiu, 550169 Sibiu, Romania) ; Munteanu Mihnea (
Department of Ophthalmology, “Victor Babes” University of Medicine and Pharmacy, 300041 Timisoara, Romania) ; Stanca Horia (
Department of Ophthalmology, “Carol Davila” University of Medicine and Pharmacy, 020021 Bucharest, Romania) ; Popescu  Florina Georgeta (
Department of Occupational Medicine, University of Medicine and Pharmacy Victor Babes, 300041 Timisoara, Romania) ; Roman Mihai Dan (
Department of Orthopedics and Trauma, Faculty of Medicine, “Lucian Blaga” University, 550169 Sibiu, Romania); Nicula Gheorghe Zsolt (
Department of Cellular and Molecular Biology, “Iuliu Haţieganu” University of Medicine and Pharmacy, 400012 Cluj-Napoca, Romania) ;Matei Horea Vladi (Department of Cellular and Molecular Biology, “Iuliu Haţieganu” University of Medicine and Pharmacy, 400012 Cluj-Napoca, Romania
Institute of Legal Medicine, 400006 Cluj-Napoca, Romania) ; Vica Mihaela Laura (Department of Cellular and Molecular Biology, “Iuliu Haţieganu” University of Medicine and Pharmacy, 400012 Cluj-Napoca, Romania
Institute of Legal Medicine, 400006 Cluj-Napoca, Romania)</t>
  </si>
  <si>
    <t>Reports</t>
  </si>
  <si>
    <t xml:space="preserve">https://www.webofscience.com/wos/woscc/full-record/WOS:000958514300001 </t>
  </si>
  <si>
    <t xml:space="preserve">https://doi.org/10.3390/reports6010003 </t>
  </si>
  <si>
    <t>WOS:000958514300001</t>
  </si>
  <si>
    <t>TEODORU ADRIAN</t>
  </si>
  <si>
    <t>Mihai Dan Roman (Surgical Department, Faculty of Medicine, University “Lucian Blaga” of Sibiu, 550024 Sibiu, Romania), Sorin Radu Fleacă (Surgical Department, Faculty of Medicine, University “Lucian Blaga” of Sibiu, 550024 Sibiu, Romania) , Cosmin Ioan Mohor (Surgical Department, Faculty of Medicine, University “Lucian Blaga” of Sibiu, 550024 Sibiu, Romania), Ciprian Bacila (Medical Department, Faculty of Medicine, University “Lucian Blaga” of Sibiu, 550024 Sibiu, Romania) , Dan Bratu (Surgical Department, Faculty of Medicine, University “Lucian Blaga” of Sibiu, 550024 Sibiu, Romania), Adrian Teodoru (Surgical Department, Faculty of Medicine, University “Lucian Blaga” of Sibiu, 550024 Sibiu, Romania) , Bogdan-Axente Bocea (Surgical Department, Faculty of Medicine, University “Lucian Blaga” of Sibiu, 550024 Sibiu, Romania) , Adrian Gheorghe Boicean (Surgical Department, Faculty of Medicine, University “Lucian Blaga” of Sibiu, 550024 Sibiu, Romania)</t>
  </si>
  <si>
    <t>Retromode imaging in age-related macular degeneration</t>
  </si>
  <si>
    <t>Antonia-Elena Ranetti (
Doctoral School, University of Medicine and Pharmacy “Carol Davila”, 020021 București, Romania), Horia Tudor Stanca (
Doctoral School, University of Medicine and Pharmacy “Carol Davila”, 020021 București, Romania
Clinical Department of Ophthalmology, “Carol Davila” University of Medicine and Pharmacy, 020021 Bucharest, Romania), Bogdana Tăbăcaru (
Clinical Department of Ophthalmology, “Carol Davila” University of Medicine and Pharmacy, 020021 Bucharest, Romania), Adrian Teodoru (
Clinical Surgical Department, Faculty of Medicine, “Lucian Blaga” University Sibiu, 550169 Sibiu, Romania), Mihnea Munteanu (
Department of Ophthalmology, “Victor Babes” University of Medicine and Pharmacy, 300041 Timisoara, Romania), Simona Stanca (
Clinical Department of Pediatrics, University of Medicine and Pharmacy “Carol Davila”, 020021 București, Romania)</t>
  </si>
  <si>
    <t>https://www.webofscience.com/wos/woscc/full-record/WOS:000977654500001</t>
  </si>
  <si>
    <t>https://www.mdpi.com/1648-9144/59/4/647</t>
  </si>
  <si>
    <t>https://doi.org/10.3390/medicina59040647</t>
  </si>
  <si>
    <t>WOS:000977654500001</t>
  </si>
  <si>
    <t>Phyto-Inhibitory and Antimicrobial Activity of Brown Propolis from Romania</t>
  </si>
  <si>
    <t>Mihaela Laura Vică (Department of Cellular and Molecular Biology, “Iuliu Hat,ieganu” University of Medicine and Pharmacy,
400012 Cluj-Napoca, Romania; mvica@umfcluj.ro (M.L.V.); sbalici@umfcluj.ro (S,
.B.)
2
Institute of Legal Medicine, 400006 Cluj-Napoca, Romania), Mirel Glevitzky (Faculty of Exact Science and Engineering, “1 Decembrie 1918” University of Alba Iulia,
510009 Alba Iulia, Romania), Ramona Cristina Heghedus-Mîndru (Faculty of Food Engineering, University of Life Science “King Mihai I”, 300645 Timis,oara, Romania), Gabriela-Alina Dumitrel (Faculty of Industrial Chemistry and Environmental Engineering, Politehnica University of Timisoara,
300223 Timis,oara, Romania), Gabriel Heghedus-Mîndru (Faculty of Food Engineering, University of Life Science “King Mihai I”, 300645 Timis,oara, Romania), Maria Popa (Faculty of Exact Science and Engineering, “1 Decembrie 1918” University of Alba Iulia,
510009 Alba Iulia, Romania), Doriana Maria Faur (Clinical Emergency Hospital for Children, 400398 Cluj Napoca, Romania), Stefana Bâlici (Department of Cellular and Molecular Biology, “Iuliu Hat,ieganu” University of Medicine and Pharmacy,
400012 Cluj-Napoca, Romania), d Cosmin Adrian Teodoru (Clinical Surgical Department, Faculty of Medicine, “Lucian Blaga” University of Sibiu, 550025 Sibiu, Romania)</t>
  </si>
  <si>
    <t>https://www.webofscience.com/wos/woscc/full-record/WOS:001013859800001</t>
  </si>
  <si>
    <t>https://www.mdpi.com/2079-6382/12/6/1015</t>
  </si>
  <si>
    <t>https://doi.org/10.3390/antibiotics12061015</t>
  </si>
  <si>
    <t>WOS:001013859800001</t>
  </si>
  <si>
    <t>Adrian Hasegan (Faculty of Medicine, Lucian Blaga University of Sibiu, 550169 Sibiu, Romania), Ionela Mihai(Faculty of Medicine, Lucian Blaga University of Sibiu, 550169 Sibiu, Romania), Dan Bratu (Faculty of Medicine, Lucian Blaga University of Sibiu, 550169 Sibiu, Romania),  Ciprian Bacilă (Faculty of Medicine, Lucian Blaga University of Sibiu, 550169 Sibiu, Romania), Mihai Dan Roman (Faculty of Medicine, Lucian Blaga University of Sibiu, 550169 Sibiu, Romania), Cosmin Ioan Mohor (Faculty of Medicine, Lucian Blaga University of Sibiu, 550169 Sibiu, Romania), Adrian Teodoru (Faculty of Medicine, Lucian Blaga University of Sibiu, 550169 Sibiu, Romania)
, Sabrina Birsan (Faculty of Medicine, Lucian Blaga University of Sibiu, 550169 Sibiu, Romania)
, Cosmin Mutu (Faculty of Medicine, Lucian Blaga University of Sibiu, 550169 Sibiu, Romania)
, Călin Chibelean (Faculty of Medicine, University of Medicine and Farmacy, 540139 Targu Mures, Romania)
, Maria Totan (Faculty of Medicine, Lucian Blaga University of Sibiu, 550169 Sibiu, Romania)
, Nicolae Grigore (Faculty of Medicine, Lucian Blaga University of Sibiu, 550169 Sibiu, Romania)
,
Gabriela Iancu (Faculty of Medicine, Lucian Blaga University of Sibiu, 550169 Sibiu, Romania)
, Horatiu Dura (Faculty of Medicine, Lucian Blaga University of Sibiu, 550169 Sibiu, Romania) and Adrian Boicean (Faculty of Medicine, Lucian Blaga University of Sibiu, 550169 Sibiu, Romania)</t>
  </si>
  <si>
    <t>Bilateral Serous Retinal Detachment as a Complication of HELLPSyndrome</t>
  </si>
  <si>
    <t>Cosmin Adrian Teodoru (
Faculty of Medicine, “Lucian Blaga” University of Sibiu, 550024 Sibiu, Romania), Corina Tudor(Department of Ophthalmology, Sibiu County Emergency Clinical Hospital, 550245 Sibiu, Romania), Maria-Emilia Cerghedean-Florea(Faculty of Medicine, “Lucian Blaga” University of Sibiu, 550024 Sibiu, Romania), Ciprian Tănăsescu (Faculty of Medicine, “Lucian Blaga” University of Sibiu, 550024 Sibiu, Romania), Mihai Dan Roman (Faculty of Medicine, “Lucian Blaga” University of Sibiu, 550024 Sibiu, Romania), Adrian Hasegan (Faculty of Medicine, “Lucian Blaga” University of Sibiu, 550024 Sibiu, Romania), Mihnea Munteanu (Department of Ophthalmology, “Victor Babes” University of Medicine and Pharmacy, 300041 Timisoara, Romania), , Carmen Popa (Department of Radiology and Medical Imaging, Sibiu County Emergency Clinical Hospital, 550245 Sibiu, Romania ), Mihaela Laura Vică (Department of Cellular and Molecular Biology, “Iuliu Ha¸ tieganu” University of Medicine and Pharmacy, 400012 Cluj-Napoca, Romania Institute of Legal Medicine, 400006 Cluj-Napoca, Romania), Horea Vladi Matei (Department of Cellular and Molecular Biology, “Iuliu Ha¸ tieganu” University of Medicine and Pharmacy, 400012 Cluj-Napoca, Romania Institute of Legal Medicine, 400006 Cluj-Napoca, Romania), Horia Stanca (Department of Ophthalmology, “Carol Davila” University of Medicine and Pharmacy, 050474 Bucharest, Romania)</t>
  </si>
  <si>
    <t>https://doi.org/10.3390/diagnostics13091548</t>
  </si>
  <si>
    <t>Cosmin Adrian Teodoru (Faculty of Medicine, “Lucian Blaga” University of Sibiu, 550024 Sibiu, Romania) , Mihai Dan Roman (Faculty of Medicine, “Lucian Blaga” University of Sibiu, 550024 Sibiu, Romania) , Adrian Hasegan (Faculty of Medicine, “Lucian Blaga” University of Sibiu, 550024 Sibiu, Romania), Claudiu Matei (Faculty of Medicine, “Lucian Blaga” University of Sibiu, 550024 Sibiu, Romania) , Cosmin Mohor (Faculty of Medicine, “Lucian Blaga” University of Sibiu, 550024 Sibiu, Romania) , Mihnea Munteanu (Department of Ophthalmology, “Victor Babes” University of Medicine and Pharmacy,
300041 Timisoara, Romania) , Mihaela Laura Vică (Department of Cellular and Molecular Biology, “Iuliu Ha¸tieganu” University of Medicine and Pharmacy,
400012 Cluj-Napoca, Romania
4
Institute of Legal Medicine, 400006 Cluj-Napoca, Romania) , Horea Vladi Matei (Department of Cellular and Molecular Biology, “Iuliu Ha¸tieganu” University of Medicine and Pharmacy,
400012 Cluj-Napoca, Romania
4
Institute of Legal Medicine, 400006 Cluj-Napoca, Romania) , Horia Stanca (Department of Ophthalmology, “Carol Davila” University of Medicine and Pharmacy,
050474 Bucharest, Romania) , Maria-Emilia Cerghedean-Florea (Faculty of Medicine, “Lucian Blaga” University of Sibiu, 550024 Sibiu, Romania) and Horatiu Dura (Faculty of Medicine, “Lucian Blaga” University of Sibiu, 550024 Sibiu, Romania)</t>
  </si>
  <si>
    <t>https://doi.org/10.3390/diagnostics13091575</t>
  </si>
  <si>
    <t>Cosmin Adrian Teodoru (
Faculty of Medicine, “Lucian Blaga” University Sibiu, 550169 Sibiu, Romania), Mihnea Munteanu (
Department of Ophthalmology, “Victor Babes” University of Medicine and Pharmacy, 300041 Timisoara, Romania), Nadina Mercea (
Ophthalmology Clinic, Municipal Clinical Emergency Hospital, 300254 Timisoara, Romania), Alina Moatar (
Ophthalmology Clinic, Municipal Clinical Emergency Hospital, 300254 Timisoara, Romania), Horia Stanca (
Department of Ophthalmology, “Carol Davila” University of Medicine and Pharmacy, 050474 Bucharest, Romania), Florina Georgeta Popescu (
Department of Occupational Medicine, “Victor Babes” University of Medicine and Pharmacy, 300041 Timisoara, Romania), Horațiu Dura (
Faculty of Medicine, “Lucian Blaga” University Sibiu, 550169 Sibiu, Romania), Adrian Hașegan (
Faculty of Medicine, “Lucian Blaga” University Sibiu, 550169 Sibiu, Romania), Doina Ileana Giurgiu (
Faculty of Medicine, “Lucian Blaga” University Sibiu, 550169 Sibiu, Romania), Maria-Emilia Cerghedean-Florea (
Faculty of Medicine, “Lucian Blaga” University Sibiu, 550169 Sibiu, Romania)</t>
  </si>
  <si>
    <t>https://doi.org/10.3390/diagnostics13061052</t>
  </si>
  <si>
    <t>Maria-Emilia Cerghedean-Florea (
Clinical Surgical Department, Faculty of Medicine, University “Lucian Blaga” Sibiu, 550169 Sibiu, Romania), Cosmin Adrian Teodoru (
Clinical Surgical Department, Faculty of Medicine, University “Lucian Blaga” Sibiu, 550169 Sibiu, Romania), Mihai Dan Roman( 
Department of Orthopedics and Trauma, Faculty of Medicine, University “Lucian Blaga” Sibiu, 550169 Sibiu, Romania), Horațiu Dura (
Preclinical Department, Faculty of Medicine, University “Lucian Blaga“ Sibiu, 550169 Sibiu, Romania)</t>
  </si>
  <si>
    <t>https://doi.org/10.3390/diagnostics13040780</t>
  </si>
  <si>
    <t xml:space="preserve">Ionela Mihai (
Faculty of Medicine, Lucian Blaga University of Sibiu, 550169 Sibiu, Romania), Adrian Boicean (
Faculty of Medicine, Lucian Blaga University of Sibiu, 550169 Sibiu, Romania), Cosmin Adrian Teodoru (
Faculty of Medicine, Lucian Blaga University of Sibiu, 550169 Sibiu, Romania, Nicolae Grigore (
Faculty of Medicine, Lucian Blaga University of Sibiu, 550169 Sibiu, Romania), Gabriela Mariana Iancu (
Faculty of Medicine, Lucian Blaga University of Sibiu, 550169 Sibiu, Romania), Horatiu Dura (
Faculty of Medicine, Lucian Blaga University of Sibiu, 550169 Sibiu, Romania), Dan Georgian Bratu (
Faculty of Medicine, Lucian Blaga University of Sibiu, 550169 Sibiu, Romania), Mihai Dan Roman (
Faculty of Medicine, Lucian Blaga University of Sibiu, 550169 Sibiu, Romania), Cosmin Ioan Mohor (
Faculty of Medicine, Lucian Blaga University of Sibiu, 550169 Sibiu, Romania), Samuel Bogdan Todor (
Faculty of Medicine, Lucian Blaga University of Sibiu, 550169 Sibiu, Romania), Cristian Ichim (
Faculty of Medicine, Lucian Blaga University of Sibiu, 550169 Sibiu, Romania), Ioana Bogdan Mătacuță (
Faculty of Medicine, Lucian Blaga University of Sibiu, 550169 Sibiu, Romania), Ciprian Băcilă (
Faculty of Medicine, Lucian Blaga University of Sibiu, 550169 Sibiu, Romania), Nicolae Bacalbașa (
Faculty of Medicine, University of Medicine and Pharmacy “Carol Davila”, 020021 Bucharest, Romania), Ciprian Nicolae Bolca (
Surgery Department, Universite de Sherbrooke, Sherbrooke, QC J1K 2R1, Canada), Adrian Hașegan (
Faculty of Medicine, Lucian Blaga University of Sibiu, 550169 Sibiu, Romania) </t>
  </si>
  <si>
    <t>Chicea, R.; Neagu, A.D.; Chicea, E.D.; Grindeanu, A.S.; Bratu, D.G.; Boicean, A.G.; Roman, M.D.; Fleacă, S.R.; Chicea, L.M.; Teacoe, D.A.; Radu, I.A.; Ognean, M.L.</t>
  </si>
  <si>
    <t>FMED IV</t>
  </si>
  <si>
    <r>
      <rPr>
        <rFont val="Arial Narrow"/>
        <i/>
        <color rgb="FF000000"/>
        <sz val="10.0"/>
      </rPr>
      <t>J. Clin. Med.</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xml:space="preserve">, 6322. </t>
    </r>
  </si>
  <si>
    <r>
      <rPr>
        <rFont val="Arial Narrow"/>
        <color rgb="FF00FF00"/>
        <sz val="10.0"/>
        <u/>
      </rPr>
      <t>https://www.webofscience.com/wos/woscc/full-record/WOS:001084043100001</t>
    </r>
  </si>
  <si>
    <r>
      <rPr>
        <rFont val="Arial Narrow"/>
        <color rgb="FF00FF00"/>
        <sz val="10.0"/>
        <u/>
      </rPr>
      <t>https://www.mdpi.com/2077-0383/12/19/6322</t>
    </r>
  </si>
  <si>
    <r>
      <rPr>
        <rFont val="Arial Narrow"/>
        <color rgb="FF00FF00"/>
        <sz val="10.0"/>
        <u/>
      </rPr>
      <t>https://doi.org/10.3390/jcm12196322</t>
    </r>
  </si>
  <si>
    <t>FLEACA RADU</t>
  </si>
  <si>
    <t>Severe Acute Ischemia of Glans Penis after Achieving Treatment with Only Hyperbaric Oxygen Therapy: A Rare Case Report and Systematic Literature</t>
  </si>
  <si>
    <t xml:space="preserve">Hașegan, A.; Mihai, I.; Bratu, D.; Bacilă, C.; Roman, M.D.; Mohor, C.I.; Teodoru, A.; Birsan, S.; Mutu, C.; Chibelean, C.; Totan, M.; Grigore, N.; Iancu, G.; Dura, H.; Boicean, A. </t>
  </si>
  <si>
    <r>
      <rPr>
        <rFont val="Arial Narrow"/>
        <color rgb="FF000000"/>
        <sz val="10.0"/>
      </rPr>
      <t xml:space="preserve">Review. </t>
    </r>
    <r>
      <rPr>
        <rFont val="Arial Narrow"/>
        <i/>
        <color rgb="FF000000"/>
        <sz val="10.0"/>
      </rPr>
      <t>J. Pers. Med.</t>
    </r>
  </si>
  <si>
    <r>
      <rPr>
        <rFont val="Arial Narrow"/>
        <color rgb="FF00FF00"/>
        <sz val="10.0"/>
        <u/>
      </rPr>
      <t>https://www.webofscience.com/wos/woscc/full-record/WOS:001078673900001</t>
    </r>
  </si>
  <si>
    <r>
      <rPr>
        <rFont val="Arial Narrow"/>
        <color rgb="FF00FF00"/>
        <sz val="10.0"/>
        <u/>
      </rPr>
      <t>https://www.mdpi.com/2075-4426/13/9/1370</t>
    </r>
  </si>
  <si>
    <r>
      <rPr>
        <rFont val="Arial Narrow"/>
        <color rgb="FF00FF00"/>
        <sz val="10.0"/>
        <u/>
      </rPr>
      <t>https://doi.org/10.3390/jpm13091370</t>
    </r>
  </si>
  <si>
    <r>
      <rPr>
        <rFont val="Arial Narrow"/>
        <color rgb="FF000000"/>
        <sz val="10.0"/>
      </rPr>
      <t xml:space="preserve">Therapeutic Perspectives for Microbiota Transplantation in Digestive Diseases and Neoplasia—A Literature Review.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xml:space="preserve">, 766. </t>
    </r>
  </si>
  <si>
    <t>Boicean, A.; Bratu, D.; Bacila, C.; Tanasescu, C.; Fleacă, R.S.; Mohor, C.I.; Comaniciu, A.; Băluță, T.; Roman, M.D.; Chicea, R.; Cristian, A.N.; Hasegan, A.; Birsan, S.; Dura, H.; Mohor, C.I.</t>
  </si>
  <si>
    <r>
      <rPr>
        <rFont val="Arial Narrow"/>
        <i/>
        <color rgb="FF000000"/>
        <sz val="10.0"/>
      </rPr>
      <t>Pathogens</t>
    </r>
  </si>
  <si>
    <r>
      <rPr>
        <rFont val="Arial Narrow"/>
        <color rgb="FF00FF00"/>
        <sz val="10.0"/>
        <u/>
      </rPr>
      <t>https://www.webofscience.com/wos/woscc/full-record/WOS:001017451600001</t>
    </r>
  </si>
  <si>
    <r>
      <rPr>
        <rFont val="Arial Narrow"/>
        <color rgb="FF00FF00"/>
        <sz val="10.0"/>
        <u/>
      </rPr>
      <t>https://www.mdpi.com/2076-0817/12/6/766</t>
    </r>
  </si>
  <si>
    <r>
      <rPr>
        <rFont val="Arial Narrow"/>
        <color rgb="FF00FF00"/>
        <sz val="10.0"/>
        <u/>
      </rPr>
      <t>https://doi.org/10.3390/pathogens12060766</t>
    </r>
  </si>
  <si>
    <t xml:space="preserve">Resting-state frontal, frontlateral, and parietal alpha asymmetry: A pilot study examining relations with depressive disorder type and severity. </t>
  </si>
  <si>
    <t>Marcu GM, Szekely-Copîndean RD, Radu A-M, Bucuță MD, Fleacă RS, Tănăsescu C, Roman MD, Boicean A., Băcilă CI</t>
  </si>
  <si>
    <t xml:space="preserve">Front. Psychol. </t>
  </si>
  <si>
    <r>
      <rPr>
        <rFont val="Arial Narrow"/>
        <color rgb="FF00FF00"/>
        <sz val="10.0"/>
        <u/>
      </rPr>
      <t>https://www.webofscience.com/wos/woscc/full-record/WOS:000962106300001</t>
    </r>
  </si>
  <si>
    <r>
      <rPr>
        <rFont val="Arial Narrow"/>
        <color rgb="FF00FF00"/>
        <sz val="10.0"/>
        <u/>
      </rPr>
      <t>https://www.frontiersin.org/articles/10.3389/fpsyg.2023.1087081/full</t>
    </r>
  </si>
  <si>
    <r>
      <rPr>
        <rFont val="Arial Narrow"/>
        <color rgb="FF00FF00"/>
        <sz val="10.0"/>
        <u/>
      </rPr>
      <t>https://doi.org/10.3389/fpsyg.2023.1087081</t>
    </r>
  </si>
  <si>
    <t>WOS:000962106300001</t>
  </si>
  <si>
    <t>Teodoru, C.A.; Cerghedean-Florea, M.-E.; Tănăsescu, C.; Dura, H.; Fleacă, R.; Munteanu, M.; Stanca, H.; Popescu, F.G.; Roman, M.D.; Nicula, G.Z.; Matei, H.V.; Vică, M.L</t>
  </si>
  <si>
    <r>
      <rPr>
        <rFont val="Arial Narrow"/>
        <color rgb="FF000000"/>
        <sz val="10.0"/>
      </rPr>
      <t xml:space="preserve"> </t>
    </r>
    <r>
      <rPr>
        <rFont val="Arial Narrow"/>
        <color rgb="FF00FF00"/>
        <sz val="10.0"/>
        <u/>
      </rPr>
      <t>https://www.webofscience.com/wos/woscc/full-record/WOS:000958514300001</t>
    </r>
  </si>
  <si>
    <r>
      <rPr>
        <rFont val="Arial Narrow"/>
        <color rgb="FF00FF00"/>
        <sz val="10.0"/>
        <u/>
      </rPr>
      <t>https://www.mdpi.com/2571-841X/6/1/3</t>
    </r>
  </si>
  <si>
    <r>
      <rPr>
        <rFont val="Arial Narrow"/>
        <color rgb="FF00FF00"/>
        <sz val="10.0"/>
        <u/>
      </rPr>
      <t>https://doi.org/10.3390/reports6010003</t>
    </r>
  </si>
  <si>
    <t>Cognitive and Behavioral Factors Predicting the Decision to Vaccinate against COVID-19 in Clinical Psychiatric Population—A Cross-Sectional Survey.</t>
  </si>
  <si>
    <t xml:space="preserve">Marcu, G.M.; Radu, A.M.; Bucuță, M.D.; Fleacă, R.S.; Tanasescu, C.; Roman, M.D.; Boicean, A.; Bacilă, C.I. </t>
  </si>
  <si>
    <r>
      <rPr>
        <rFont val="Arial Narrow"/>
        <i/>
        <color rgb="FF000000"/>
        <sz val="10.0"/>
      </rPr>
      <t>Vaccines</t>
    </r>
  </si>
  <si>
    <r>
      <rPr>
        <rFont val="Arial Narrow"/>
        <color rgb="FF000000"/>
        <sz val="10.0"/>
      </rPr>
      <t xml:space="preserve"> </t>
    </r>
    <r>
      <rPr>
        <rFont val="Arial Narrow"/>
        <color rgb="FF00FF00"/>
        <sz val="10.0"/>
        <u/>
      </rPr>
      <t>https://www.webofscience.com/wos/woscc/full-record/WOS:000941323900001</t>
    </r>
  </si>
  <si>
    <r>
      <rPr>
        <rFont val="Arial Narrow"/>
        <color rgb="FF00FF00"/>
        <sz val="10.0"/>
        <u/>
      </rPr>
      <t>https://www.mdpi.com/2076-393X/11/2/441</t>
    </r>
  </si>
  <si>
    <r>
      <rPr>
        <rFont val="Arial Narrow"/>
        <color rgb="FF00FF00"/>
        <sz val="10.0"/>
        <u/>
      </rPr>
      <t>https://doi.org/10.3390/vaccines11020441</t>
    </r>
  </si>
  <si>
    <t>WOS:000941323900001</t>
  </si>
  <si>
    <t>441</t>
  </si>
  <si>
    <t>Extraction of Broken Interlocking Tibial Nails: A Review of Surgical Techniques and Practical Management.</t>
  </si>
  <si>
    <t>Roman, M.D.; Fleacă, S.R.; Mohor, C.I.; Bacila, C.; Bratu, D.; Teodoru, A.; Bocea, B.-A.; Boicean, A.G. </t>
  </si>
  <si>
    <t>Appl. Sci.</t>
  </si>
  <si>
    <r>
      <rPr>
        <rFont val="Arial Narrow"/>
        <color rgb="FF000000"/>
        <sz val="10.0"/>
      </rPr>
      <t xml:space="preserve"> </t>
    </r>
    <r>
      <rPr>
        <rFont val="Arial Narrow"/>
        <color rgb="FF00FF00"/>
        <sz val="10.0"/>
        <u/>
      </rPr>
      <t>https://www.webofscience.com/wos/woscc/full-record/WOS:000929376600001</t>
    </r>
  </si>
  <si>
    <r>
      <rPr>
        <rFont val="Arial Narrow"/>
        <color rgb="FF00FF00"/>
        <sz val="10.0"/>
        <u/>
      </rPr>
      <t>https://www.mdpi.com/2076-3417/13/3/1645</t>
    </r>
  </si>
  <si>
    <r>
      <rPr>
        <rFont val="Arial Narrow"/>
        <color rgb="FF00FF00"/>
        <sz val="10.0"/>
        <u/>
      </rPr>
      <t>https://doi.org/10.3390/app13031645</t>
    </r>
  </si>
  <si>
    <t>1-20</t>
  </si>
  <si>
    <r>
      <rPr>
        <rFont val="Arial Narrow"/>
        <color theme="1"/>
        <sz val="10.0"/>
      </rPr>
      <t xml:space="preserve">Fecal Microbiota Transplantation in Patients Co-Infected with SARS-CoV2 and </t>
    </r>
    <r>
      <rPr>
        <rFont val="Arial Narrow"/>
        <i/>
        <color theme="1"/>
        <sz val="10.0"/>
      </rPr>
      <t>Clostridioides difficile</t>
    </r>
    <r>
      <rPr>
        <rFont val="Arial Narrow"/>
        <color theme="1"/>
        <sz val="10.0"/>
      </rPr>
      <t>.</t>
    </r>
  </si>
  <si>
    <t>Boicean, A.; Neamtu, B.; Birsan, S.; Batar, F.; Tanasescu, C.; Dura, H.; Roman, M.D.; Hașegan, A.; Bratu, D.; Mihetiu, A.; Mohor, C.I.; Mohor, C.; Bacila, C.; Negrea, M.O.; Fleaca, S.R.</t>
  </si>
  <si>
    <r>
      <rPr>
        <rFont val="Arial Narrow"/>
        <i/>
        <color theme="1"/>
        <sz val="10.0"/>
      </rPr>
      <t>Biomedicines</t>
    </r>
  </si>
  <si>
    <r>
      <rPr>
        <rFont val="Arial Narrow"/>
        <color rgb="FF000000"/>
        <sz val="10.0"/>
      </rPr>
      <t xml:space="preserve"> </t>
    </r>
    <r>
      <rPr>
        <rFont val="Arial Narrow"/>
        <color rgb="FF00FF00"/>
        <sz val="10.0"/>
        <u/>
      </rPr>
      <t>https://www.webofscience.com/wos/woscc/full-record/WOS:000916442700001</t>
    </r>
  </si>
  <si>
    <r>
      <rPr>
        <rFont val="Arial Narrow"/>
        <color rgb="FF00FF00"/>
        <sz val="10.0"/>
        <u/>
      </rPr>
      <t>https://www.mdpi.com/2227-9059/11/1/7</t>
    </r>
  </si>
  <si>
    <r>
      <rPr>
        <rFont val="Arial Narrow"/>
        <color rgb="FF00FF00"/>
        <sz val="10.0"/>
        <u/>
      </rPr>
      <t>https://doi.org/10.3390/biomedicines11010007</t>
    </r>
  </si>
  <si>
    <t xml:space="preserve">Roman, M.D.; Bocea, B.-A.; Ion, N.-I.-C.; Vorovenci, A.E.; Dragomirescu, D.; Birlutiu, R.-M.; Birlutiu, V.; Fleaca, S.R. </t>
  </si>
  <si>
    <r>
      <rPr>
        <rFont val="Arial Narrow"/>
        <i/>
        <color theme="1"/>
        <sz val="10.0"/>
      </rPr>
      <t>Microorganisms</t>
    </r>
  </si>
  <si>
    <r>
      <rPr>
        <rFont val="Arial Narrow"/>
        <color rgb="FF000000"/>
        <sz val="10.0"/>
      </rPr>
      <t xml:space="preserve"> </t>
    </r>
    <r>
      <rPr>
        <rFont val="Arial Narrow"/>
        <color rgb="FF00FF00"/>
        <sz val="10.0"/>
        <u/>
      </rPr>
      <t>https://www.webofscience.com/wos/woscc/full-record/WOS:000927124700001</t>
    </r>
  </si>
  <si>
    <r>
      <rPr>
        <rFont val="Arial Narrow"/>
        <color rgb="FF00FF00"/>
        <sz val="10.0"/>
        <u/>
      </rPr>
      <t>https://www.mdpi.com/2076-2607/11/1/116</t>
    </r>
  </si>
  <si>
    <r>
      <rPr>
        <rFont val="Arial Narrow"/>
        <color rgb="FF00FF00"/>
        <sz val="10.0"/>
        <u/>
      </rPr>
      <t>https://doi.org/10.3390/microorganisms11010116</t>
    </r>
  </si>
  <si>
    <t>WOS:000903158200001</t>
  </si>
  <si>
    <t>Boicean Adrian, Bratu Dan, Fleacă Sorin Radu, Vasile Gligor, Shelly Leeb, Bîrsan Sabrona, Băcilă Ciprian, Hașegan Adrian</t>
  </si>
  <si>
    <t>https://1510qllss-y-https-www-webofscience-com.z.e-nformation.ro/wos/woscc/full-record/WOS:001074147600001</t>
  </si>
  <si>
    <t>https://www.mdpi.com/2076-0817/12/9/1149/review_report</t>
  </si>
  <si>
    <t xml:space="preserve">Catrina, BI ; Batar, F ; Baltat, G; Bitea, CI ; Puia, A  ; Stoia, O; Fleaca, SR; Teodoru, M </t>
  </si>
  <si>
    <t>https://1510qllss-y-https-www-webofscience-com.z.e-nformation.ro/wos/woscc/full-record/WOS:001037919500001</t>
  </si>
  <si>
    <t>https://pubmed.ncbi.nlm.nih.gov/37509704/</t>
  </si>
  <si>
    <t>10.3390/biomedicines11072065</t>
  </si>
  <si>
    <t>001037919500001</t>
  </si>
  <si>
    <t xml:space="preserve">Boicean, A ; Birsan, S ; Ichim, C ; Boeras, I ; Roman-Filip, I (Roman-Filip, Iulian) [3] ; Blanca, G (Blanca, Grama) [4] ; Bacila, C (Bacila, Ciprian) [1] ; Fleaca, RS (Fleaca, Radu Sorin) [1] ; Dura, H (Dura, Horatiu) [1] ; Roman-Filip, C (Roman-Filip, Corina) [1] </t>
  </si>
  <si>
    <t>https://1510qllss-y-https-www-webofscience-com.z.e-nformation.ro/wos/woscc/full-record/WOS:001037904000001</t>
  </si>
  <si>
    <t>FMEDIV</t>
  </si>
  <si>
    <t>Experimental and therapeutic Medicine</t>
  </si>
  <si>
    <t>Survival Analysis and Failure Modes of Total Hip Arthroplasty Using a Cemented Semi-Retentive Acetabular Cup.</t>
  </si>
  <si>
    <t>Stan, G.; Roman, M.D.; Orban, H.; Georgeanu, V.A.; Deculescu, R.S.; Brinduse, L.A.; Gheorghiu, N.</t>
  </si>
  <si>
    <r>
      <rPr>
        <rFont val="Arial Narrow"/>
        <color rgb="FF000000"/>
        <sz val="10.0"/>
      </rPr>
      <t xml:space="preserve"> </t>
    </r>
    <r>
      <rPr>
        <rFont val="Arial Narrow"/>
        <i/>
        <color rgb="FF000000"/>
        <sz val="10.0"/>
      </rPr>
      <t>J. Clin. Med.</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7506</t>
    </r>
  </si>
  <si>
    <r>
      <rPr>
        <rFont val="Calibri"/>
        <color rgb="FF000000"/>
        <sz val="10.0"/>
      </rPr>
      <t xml:space="preserve"> </t>
    </r>
    <r>
      <rPr>
        <rFont val="Calibri"/>
        <color rgb="FF00FF00"/>
        <sz val="10.0"/>
        <u/>
      </rPr>
      <t>https://www.webofscience.com/wos/woscc/full-record/WOS:001136177200001</t>
    </r>
  </si>
  <si>
    <r>
      <rPr>
        <rFont val="Arial Narrow"/>
        <color rgb="FF00FF00"/>
        <sz val="10.0"/>
        <u/>
      </rPr>
      <t>https://www.mdpi.com/2077-0383/12/24/7506</t>
    </r>
  </si>
  <si>
    <r>
      <rPr>
        <rFont val="Arial Narrow"/>
        <color rgb="FF00FF00"/>
        <sz val="10.0"/>
        <u/>
      </rPr>
      <t>https://doi.org/10.3390/jcm12247506</t>
    </r>
  </si>
  <si>
    <t>WOS:001136177200001</t>
  </si>
  <si>
    <t>7506</t>
  </si>
  <si>
    <t>ROMAN MIHAI</t>
  </si>
  <si>
    <t>Controversies Regarding Mesh Utilisation and the Attitude towards the Appendix in Amyand’s Hernia—A Systematic Review.</t>
  </si>
  <si>
    <t>Bratu, D.; Mihetiu, A.; Sandu, A.; Boicean, A.; Roman, M.; Ichim, C.; Dura, H.; Hasegan, A.</t>
  </si>
  <si>
    <r>
      <rPr>
        <rFont val="Arial Narrow"/>
        <i/>
        <color rgb="FF000000"/>
        <sz val="10.0"/>
      </rPr>
      <t>Diagnostics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13</t>
    </r>
    <r>
      <rPr>
        <rFont val="Arial Narrow"/>
        <color rgb="FF000000"/>
        <sz val="10.0"/>
      </rPr>
      <t xml:space="preserve">, 3534. </t>
    </r>
  </si>
  <si>
    <r>
      <rPr>
        <rFont val="Arial Narrow"/>
        <color rgb="FF00FF00"/>
        <sz val="10.0"/>
        <u/>
      </rPr>
      <t>https://www.webofscience.com/wos/woscc/full-record/WOS:001115941600001</t>
    </r>
  </si>
  <si>
    <r>
      <rPr>
        <rFont val="Arial Narrow"/>
        <color rgb="FF00FF00"/>
        <sz val="10.0"/>
        <u/>
      </rPr>
      <t>https://www.mdpi.com/2075-4418/13/23/3534</t>
    </r>
  </si>
  <si>
    <r>
      <rPr>
        <rFont val="Arial Narrow"/>
        <color rgb="FF00FF00"/>
        <sz val="10.0"/>
        <u/>
      </rPr>
      <t>https://doi.org/10.3390/diagnostics13233534</t>
    </r>
  </si>
  <si>
    <t>Mihai, I.; Boicean, A.; Teodoru, C.A.; Grigore, N.; Iancu, G.M.; Dura, H.; Bratu, D.G.; Roman, M.D.; Mohor, C.I.; Todor, S.B.; Ichim, C.; Matacuta, I.B.; Bacila, C.; Bacalbasa, N.; Bolca, C.N.; Hasegan, A.</t>
  </si>
  <si>
    <r>
      <rPr>
        <rFont val="Arial Narrow"/>
        <i/>
        <color rgb="FF000000"/>
        <sz val="10.0"/>
      </rPr>
      <t>Diagnostics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13</t>
    </r>
    <r>
      <rPr>
        <rFont val="Arial Narrow"/>
        <color rgb="FF000000"/>
        <sz val="10.0"/>
      </rPr>
      <t xml:space="preserve">, 3351. </t>
    </r>
  </si>
  <si>
    <r>
      <rPr>
        <rFont val="Arial Narrow"/>
        <color rgb="FF00FF00"/>
        <sz val="10.0"/>
        <u/>
      </rPr>
      <t>https://www.webofscience.com/wos/woscc/full-record/WOS:001103368700001</t>
    </r>
  </si>
  <si>
    <r>
      <rPr>
        <rFont val="Arial Narrow"/>
        <color rgb="FF00FF00"/>
        <sz val="10.0"/>
        <u/>
      </rPr>
      <t>https://www.mdpi.com/2075-4418/13/21/3351</t>
    </r>
  </si>
  <si>
    <r>
      <rPr>
        <rFont val="Arial Narrow"/>
        <color rgb="FF00FF00"/>
        <sz val="10.0"/>
        <u/>
      </rPr>
      <t>https://doi.org/10.3390/diagnostics13213351</t>
    </r>
  </si>
  <si>
    <r>
      <rPr>
        <rFont val="Arial Narrow"/>
        <i/>
        <color rgb="FF000000"/>
        <sz val="10.0"/>
      </rPr>
      <t>J. Clin. Med.</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xml:space="preserve">, 6322. </t>
    </r>
  </si>
  <si>
    <r>
      <rPr>
        <rFont val="Arial Narrow"/>
        <color rgb="FF00FF00"/>
        <sz val="10.0"/>
        <u/>
      </rPr>
      <t>https://www.webofscience.com/wos/woscc/full-record/WOS:001084043100001</t>
    </r>
  </si>
  <si>
    <r>
      <rPr>
        <rFont val="Arial Narrow"/>
        <color rgb="FF00FF00"/>
        <sz val="10.0"/>
        <u/>
      </rPr>
      <t>https://www.mdpi.com/2077-0383/12/19/6322</t>
    </r>
  </si>
  <si>
    <r>
      <rPr>
        <rFont val="Arial Narrow"/>
        <color rgb="FF00FF00"/>
        <sz val="10.0"/>
        <u/>
      </rPr>
      <t>https://doi.org/10.3390/jcm12196322</t>
    </r>
  </si>
  <si>
    <r>
      <rPr>
        <rFont val="Arial Narrow"/>
        <color rgb="FF000000"/>
        <sz val="10.0"/>
      </rPr>
      <t xml:space="preserve">Review. </t>
    </r>
    <r>
      <rPr>
        <rFont val="Arial Narrow"/>
        <i/>
        <color rgb="FF000000"/>
        <sz val="10.0"/>
      </rPr>
      <t>J. Pers. Med.</t>
    </r>
  </si>
  <si>
    <r>
      <rPr>
        <rFont val="Arial Narrow"/>
        <color rgb="FF00FF00"/>
        <sz val="10.0"/>
        <u/>
      </rPr>
      <t>https://www.webofscience.com/wos/woscc/full-record/WOS:001078673900001</t>
    </r>
  </si>
  <si>
    <r>
      <rPr>
        <rFont val="Arial Narrow"/>
        <color rgb="FF00FF00"/>
        <sz val="10.0"/>
        <u/>
      </rPr>
      <t>https://www.mdpi.com/2075-4426/13/9/1370</t>
    </r>
  </si>
  <si>
    <r>
      <rPr>
        <rFont val="Arial Narrow"/>
        <color rgb="FF00FF00"/>
        <sz val="10.0"/>
        <u/>
      </rPr>
      <t>https://doi.org/10.3390/jpm13091370</t>
    </r>
  </si>
  <si>
    <r>
      <rPr>
        <rFont val="Arial Narrow"/>
        <color rgb="FF000000"/>
        <sz val="10.0"/>
      </rPr>
      <t xml:space="preserve">Therapeutic Perspectives for Microbiota Transplantation in Digestive Diseases and Neoplasia—A Literature Review.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xml:space="preserve">, 766. </t>
    </r>
  </si>
  <si>
    <r>
      <rPr>
        <rFont val="Arial Narrow"/>
        <i/>
        <color rgb="FF000000"/>
        <sz val="10.0"/>
      </rPr>
      <t>Pathogens</t>
    </r>
  </si>
  <si>
    <r>
      <rPr>
        <rFont val="Arial Narrow"/>
        <color rgb="FF00FF00"/>
        <sz val="10.0"/>
        <u/>
      </rPr>
      <t>https://www.webofscience.com/wos/woscc/full-record/WOS:001017451600001</t>
    </r>
  </si>
  <si>
    <r>
      <rPr>
        <rFont val="Arial Narrow"/>
        <color rgb="FF00FF00"/>
        <sz val="10.0"/>
        <u/>
      </rPr>
      <t>https://www.mdpi.com/2076-0817/12/6/766</t>
    </r>
  </si>
  <si>
    <r>
      <rPr>
        <rFont val="Arial Narrow"/>
        <color rgb="FF00FF00"/>
        <sz val="10.0"/>
        <u/>
      </rPr>
      <t>https://doi.org/10.3390/pathogens12060766</t>
    </r>
  </si>
  <si>
    <t>The Impact of the COVID-19 Pandemic on the Management of Mental Health Services for Hospitalized Patients in Sibiu County—Central Region, Romania</t>
  </si>
  <si>
    <t>Băcilă, C.; Ștef, L.; Bucuță, M.; Anghel, C.E.; Neamțu, B.; Boicean, A.; Mohor, C.; Ștețiu, A.A.; Roman, M.</t>
  </si>
  <si>
    <r>
      <rPr>
        <rFont val="Arial Narrow"/>
        <i/>
        <color rgb="FF000000"/>
        <sz val="10.0"/>
      </rPr>
      <t>Healthcare</t>
    </r>
    <r>
      <rPr>
        <rFont val="Arial Narrow"/>
        <color rgb="FF000000"/>
        <sz val="10.0"/>
      </rPr>
      <t xml:space="preserve"> </t>
    </r>
  </si>
  <si>
    <r>
      <rPr>
        <rFont val="Arial Narrow"/>
        <color rgb="FF000000"/>
        <sz val="10.0"/>
      </rPr>
      <t xml:space="preserve"> </t>
    </r>
    <r>
      <rPr>
        <rFont val="Arial Narrow"/>
        <color rgb="FF00FF00"/>
        <sz val="10.0"/>
        <u/>
      </rPr>
      <t>https://www.webofscience.com/wos/woscc/full-record/WOS:000987308700001</t>
    </r>
  </si>
  <si>
    <r>
      <rPr>
        <rFont val="Arial Narrow"/>
        <color rgb="FF00FF00"/>
        <sz val="10.0"/>
        <u/>
      </rPr>
      <t>https://www.mdpi.com/2227-9032/11/9/1291</t>
    </r>
  </si>
  <si>
    <r>
      <rPr>
        <rFont val="Arial Narrow"/>
        <color rgb="FF00FF00"/>
        <sz val="10.0"/>
        <u/>
      </rPr>
      <t>https://doi.org/10.3390/healthcare11091291</t>
    </r>
  </si>
  <si>
    <t>WOS:000987308700001</t>
  </si>
  <si>
    <t xml:space="preserve">Teodoru, C.A.; Roman, M.D.; Hașegan, A.; Matei, C.; Mohor, C.; Munteanu, M.; Vică, M.L.; Matei, H.V.; Stanca, H.; Cerghedean-Florea, M.-E.; Dura, H. </t>
  </si>
  <si>
    <r>
      <rPr>
        <rFont val="Arial Narrow"/>
        <i/>
        <color rgb="FF000000"/>
        <sz val="10.0"/>
      </rPr>
      <t>Diagnostics</t>
    </r>
  </si>
  <si>
    <r>
      <rPr>
        <rFont val="Arial Narrow"/>
        <color rgb="FF00FF00"/>
        <sz val="10.0"/>
        <u/>
      </rPr>
      <t>https://www.webofscience.com/wos/woscc/full-record/WOS:000985396300001</t>
    </r>
  </si>
  <si>
    <r>
      <rPr>
        <rFont val="Arial Narrow"/>
        <color rgb="FF00FF00"/>
        <sz val="10.0"/>
        <u/>
      </rPr>
      <t>https://www.mdpi.com/2075-4418/13/9/1575</t>
    </r>
  </si>
  <si>
    <r>
      <rPr>
        <rFont val="Arial Narrow"/>
        <color rgb="FF00FF00"/>
        <sz val="10.0"/>
        <u/>
      </rPr>
      <t>https://doi.org/10.3390/diagnostics13091575</t>
    </r>
    <r>
      <rPr>
        <rFont val="Arial Narrow"/>
        <color rgb="FF000000"/>
        <sz val="10.0"/>
      </rPr>
      <t xml:space="preserve">
</t>
    </r>
  </si>
  <si>
    <t>Teodoru, C.A.; Tudor, C.; Cerghedean-Florea, M.-E.; Dura, H.; Tănăsescu, C.; Roman, M.D.; Hașegan, A.; Munteanu, M.; Popa, C.; Vică, M.L.; Matei, H.V.; Stanca, H.</t>
  </si>
  <si>
    <r>
      <rPr>
        <rFont val="Arial Narrow"/>
        <i/>
        <color rgb="FF000000"/>
        <sz val="10.0"/>
      </rPr>
      <t>Diagnostics</t>
    </r>
  </si>
  <si>
    <r>
      <rPr>
        <rFont val="Arial Narrow"/>
        <color rgb="FF000000"/>
        <sz val="10.0"/>
      </rPr>
      <t xml:space="preserve"> </t>
    </r>
    <r>
      <rPr>
        <rFont val="Arial Narrow"/>
        <color rgb="FF00FF00"/>
        <sz val="10.0"/>
        <u/>
      </rPr>
      <t>https://www.webofscience.com/wos/woscc/full-record/WOS:000985435600001</t>
    </r>
  </si>
  <si>
    <r>
      <rPr>
        <rFont val="Arial Narrow"/>
        <color rgb="FF00FF00"/>
        <sz val="10.0"/>
        <u/>
      </rPr>
      <t>https://www.mdpi.com/2075-4418/13/9/1548</t>
    </r>
  </si>
  <si>
    <r>
      <rPr>
        <rFont val="Arial Narrow"/>
        <color rgb="FF00FF00"/>
        <sz val="10.0"/>
        <u/>
      </rPr>
      <t>https://doi.org/10.3390/diagnostics13091548</t>
    </r>
  </si>
  <si>
    <r>
      <rPr>
        <rFont val="Arial Narrow"/>
        <color rgb="FF00FF00"/>
        <sz val="10.0"/>
        <u/>
      </rPr>
      <t>https://www.webofscience.com/wos/woscc/full-record/WOS:000962106300001</t>
    </r>
  </si>
  <si>
    <r>
      <rPr>
        <rFont val="Arial Narrow"/>
        <color rgb="FF00FF00"/>
        <sz val="10.0"/>
        <u/>
      </rPr>
      <t>https://www.frontiersin.org/articles/10.3389/fpsyg.2023.1087081/full</t>
    </r>
  </si>
  <si>
    <r>
      <rPr>
        <rFont val="Arial Narrow"/>
        <color rgb="FF00FF00"/>
        <sz val="10.0"/>
        <u/>
      </rPr>
      <t>https://doi.org/10.3389/fpsyg.2023.1087081</t>
    </r>
  </si>
  <si>
    <r>
      <rPr>
        <rFont val="Arial Narrow"/>
        <color rgb="FF000000"/>
        <sz val="10.0"/>
      </rPr>
      <t xml:space="preserve"> </t>
    </r>
    <r>
      <rPr>
        <rFont val="Arial Narrow"/>
        <color rgb="FF00FF00"/>
        <sz val="10.0"/>
        <u/>
      </rPr>
      <t>https://www.webofscience.com/wos/woscc/full-record/WOS:000958514300001</t>
    </r>
  </si>
  <si>
    <r>
      <rPr>
        <rFont val="Arial Narrow"/>
        <color rgb="FF00FF00"/>
        <sz val="10.0"/>
        <u/>
      </rPr>
      <t>https://www.mdpi.com/2571-841X/6/1/3</t>
    </r>
  </si>
  <si>
    <r>
      <rPr>
        <rFont val="Arial Narrow"/>
        <color rgb="FF00FF00"/>
        <sz val="10.0"/>
        <u/>
      </rPr>
      <t>https://doi.org/10.3390/reports6010003</t>
    </r>
  </si>
  <si>
    <t>Orbital Metastases of Breast Cancer in Males.</t>
  </si>
  <si>
    <t xml:space="preserve">Teodoru, C.A.; Roman, M.D.; Dura, H.; Cerghedean-Florea, M.-E. </t>
  </si>
  <si>
    <r>
      <rPr>
        <rFont val="Arial Narrow"/>
        <i/>
        <color rgb="FF000000"/>
        <sz val="10.0"/>
      </rPr>
      <t>Diagnostics</t>
    </r>
  </si>
  <si>
    <r>
      <rPr>
        <rFont val="Arial Narrow"/>
        <color rgb="FF000000"/>
        <sz val="10.0"/>
      </rPr>
      <t xml:space="preserve"> </t>
    </r>
    <r>
      <rPr>
        <rFont val="Arial Narrow"/>
        <color rgb="FF00FF00"/>
        <sz val="10.0"/>
        <u/>
      </rPr>
      <t>https://www.webofscience.com/wos/woscc/full-record/WOS:000944789500001</t>
    </r>
  </si>
  <si>
    <r>
      <rPr>
        <rFont val="Arial Narrow"/>
        <color rgb="FF00FF00"/>
        <sz val="10.0"/>
        <u/>
      </rPr>
      <t>https://www.mdpi.com/2075-4418/13/4/780</t>
    </r>
  </si>
  <si>
    <r>
      <rPr>
        <rFont val="Arial Narrow"/>
        <color rgb="FF00FF00"/>
        <sz val="10.0"/>
        <u/>
      </rPr>
      <t>.</t>
    </r>
    <r>
      <rPr>
        <rFont val="Arial Narrow"/>
        <color rgb="FF00FF00"/>
        <sz val="10.0"/>
        <u/>
      </rPr>
      <t>https://doi.org/10.3390/diagnostics13040780</t>
    </r>
  </si>
  <si>
    <t>WOS:000927124700001</t>
  </si>
  <si>
    <t>780</t>
  </si>
  <si>
    <t>2023</t>
  </si>
  <si>
    <r>
      <rPr>
        <rFont val="Arial Narrow"/>
        <i/>
        <color rgb="FF000000"/>
        <sz val="10.0"/>
      </rPr>
      <t>Vaccines</t>
    </r>
  </si>
  <si>
    <r>
      <rPr>
        <rFont val="Arial Narrow"/>
        <color rgb="FF000000"/>
        <sz val="10.0"/>
      </rPr>
      <t xml:space="preserve"> </t>
    </r>
    <r>
      <rPr>
        <rFont val="Arial Narrow"/>
        <color rgb="FF00FF00"/>
        <sz val="10.0"/>
        <u/>
      </rPr>
      <t>https://www.webofscience.com/wos/woscc/full-record/WOS:000941323900001</t>
    </r>
  </si>
  <si>
    <r>
      <rPr>
        <rFont val="Arial Narrow"/>
        <color rgb="FF00FF00"/>
        <sz val="10.0"/>
        <u/>
      </rPr>
      <t>https://www.mdpi.com/2076-393X/11/2/441</t>
    </r>
  </si>
  <si>
    <r>
      <rPr>
        <rFont val="Arial Narrow"/>
        <color rgb="FF00FF00"/>
        <sz val="10.0"/>
        <u/>
      </rPr>
      <t>https://doi.org/10.3390/vaccines11020441</t>
    </r>
  </si>
  <si>
    <r>
      <rPr>
        <rFont val="Arial Narrow"/>
        <color rgb="FF000000"/>
        <sz val="10.0"/>
      </rPr>
      <t xml:space="preserve"> </t>
    </r>
    <r>
      <rPr>
        <rFont val="Arial Narrow"/>
        <color rgb="FF00FF00"/>
        <sz val="10.0"/>
        <u/>
      </rPr>
      <t>https://www.webofscience.com/wos/woscc/full-record/WOS:000929376600001</t>
    </r>
  </si>
  <si>
    <r>
      <rPr>
        <rFont val="Arial Narrow"/>
        <color rgb="FF00FF00"/>
        <sz val="10.0"/>
        <u/>
      </rPr>
      <t>https://www.mdpi.com/2076-3417/13/3/1645</t>
    </r>
  </si>
  <si>
    <r>
      <rPr>
        <rFont val="Arial Narrow"/>
        <color rgb="FF00FF00"/>
        <sz val="10.0"/>
        <u/>
      </rPr>
      <t>https://doi.org/10.3390/app13031645</t>
    </r>
  </si>
  <si>
    <r>
      <rPr>
        <rFont val="Arial Narrow"/>
        <color theme="1"/>
        <sz val="10.0"/>
      </rPr>
      <t xml:space="preserve">Fecal Microbiota Transplantation in Patients Co-Infected with SARS-CoV2 and </t>
    </r>
    <r>
      <rPr>
        <rFont val="Arial Narrow"/>
        <i/>
        <color theme="1"/>
        <sz val="10.0"/>
      </rPr>
      <t>Clostridioides difficile</t>
    </r>
    <r>
      <rPr>
        <rFont val="Arial Narrow"/>
        <color theme="1"/>
        <sz val="10.0"/>
      </rPr>
      <t>.</t>
    </r>
  </si>
  <si>
    <r>
      <rPr>
        <rFont val="Arial Narrow"/>
        <i/>
        <color theme="1"/>
        <sz val="10.0"/>
      </rPr>
      <t>Biomedicines</t>
    </r>
  </si>
  <si>
    <r>
      <rPr>
        <rFont val="Arial Narrow"/>
        <color rgb="FF000000"/>
        <sz val="10.0"/>
      </rPr>
      <t xml:space="preserve"> </t>
    </r>
    <r>
      <rPr>
        <rFont val="Arial Narrow"/>
        <color rgb="FF00FF00"/>
        <sz val="10.0"/>
        <u/>
      </rPr>
      <t>https://www.webofscience.com/wos/woscc/full-record/WOS:000916442700001</t>
    </r>
  </si>
  <si>
    <r>
      <rPr>
        <rFont val="Arial Narrow"/>
        <color rgb="FF00FF00"/>
        <sz val="10.0"/>
        <u/>
      </rPr>
      <t>https://www.mdpi.com/2227-9059/11/1/7</t>
    </r>
  </si>
  <si>
    <r>
      <rPr>
        <rFont val="Arial Narrow"/>
        <color rgb="FF00FF00"/>
        <sz val="10.0"/>
        <u/>
      </rPr>
      <t>https://doi.org/10.3390/biomedicines11010007</t>
    </r>
  </si>
  <si>
    <r>
      <rPr>
        <rFont val="Arial Narrow"/>
        <i/>
        <color theme="1"/>
        <sz val="10.0"/>
      </rPr>
      <t>Microorganisms</t>
    </r>
  </si>
  <si>
    <r>
      <rPr>
        <rFont val="Arial Narrow"/>
        <color rgb="FF000000"/>
        <sz val="10.0"/>
      </rPr>
      <t xml:space="preserve"> </t>
    </r>
    <r>
      <rPr>
        <rFont val="Arial Narrow"/>
        <color rgb="FF00FF00"/>
        <sz val="10.0"/>
        <u/>
      </rPr>
      <t>https://www.webofscience.com/wos/woscc/full-record/WOS:000927124700001</t>
    </r>
  </si>
  <si>
    <r>
      <rPr>
        <rFont val="Arial Narrow"/>
        <color rgb="FF00FF00"/>
        <sz val="10.0"/>
        <u/>
      </rPr>
      <t>https://www.mdpi.com/2076-2607/11/1/116</t>
    </r>
  </si>
  <si>
    <r>
      <rPr>
        <rFont val="Arial Narrow"/>
        <color rgb="FF00FF00"/>
        <sz val="10.0"/>
        <u/>
      </rPr>
      <t>https://doi.org/10.3390/microorganisms11010116</t>
    </r>
  </si>
  <si>
    <t>The surgical management of pancreatic pseudocysts - outcomes on a of seveny</t>
  </si>
  <si>
    <t xml:space="preserve">Dragos Serban ,Ana Maria Dascalu ,Andreea Letitia Arsene ,Laura Carina Tribus ,Geta Vancea ,Anca Pantea Stoian ,Daniel Ovidiu Costea ,Mihail Silviu Tudosie ,Daniela Stana ,Bogdan Mihai Cristea ,Vanessa Andrada Nicolae , Corneliu Tudor ,Andreea Cristina Costea ,Meda Comandasu ,Mihai Faur, Ciprian Tanasescu </t>
  </si>
  <si>
    <t>MDPI JOURNAL LIFE</t>
  </si>
  <si>
    <t>Life | Free Full-Text | Gut Microbiota Dysbiosis in Diabetic Retinopathy—Current Knowledge and Future Therapeutic Targets (mdpi.com)</t>
  </si>
  <si>
    <t> https://doi.org/10.3390/life13040968</t>
  </si>
  <si>
    <t>1, 17</t>
  </si>
  <si>
    <t>FAUR MIHAI</t>
  </si>
  <si>
    <t>A rare complication in a Covid-19 positive patient with sigmoid colon cancer-hemoperitoneum due to gallbladder necrosis following micro-thrombosis</t>
  </si>
  <si>
    <t>ANA MARIA DASCALU , MARINA IONELA ILIE , DRAGOS SERBAN 1*, DAN GEORGIAN BRATU , ANDREEA MARIA SMARANDACHE , TIBERIU TROTEA , DAN DUMITRESCU , CORNELIU TUDOR, DANIELA STANA 
, DANIEL OVIDIU COSTEA , LAURA CARINA TRIBUS , FLORIN TEODOR BOBIRCA , MIHAI FAUR, MEDA COMANDASU , GETA VANCEA</t>
  </si>
  <si>
    <t>FARMACIA</t>
  </si>
  <si>
    <t>https://farmaciajournal.com/wp-content/uploads/art-03-Dascalu_Serban_Vancea_463-470.pdf</t>
  </si>
  <si>
    <t xml:space="preserve">https://doi.org/10.31925/farmacia.2023.3.3 </t>
  </si>
  <si>
    <t>WOS:000707195500021</t>
  </si>
  <si>
    <t>Clinical and biological factors with prognostic value in acute pancreatitis</t>
  </si>
  <si>
    <t>Carmen Popa, Maria-Emilia Cerghedean-Florea, Denisa Tanasescu, Mihai Faur, Andrei Moisin</t>
  </si>
  <si>
    <t>JOURNAL OF RADIOLOGY AND CLINICAL IMAGING</t>
  </si>
  <si>
    <t>2644-2809</t>
  </si>
  <si>
    <t>https://fortuneonline.org/articles/a-case-of-brainstem-.pdf</t>
  </si>
  <si>
    <t>10.26502/jrci.2809071</t>
  </si>
  <si>
    <t>WOS:000889305500014</t>
  </si>
  <si>
    <t>48-49</t>
  </si>
  <si>
    <t>Laparoscopic versus open surgical treatment of umbilical hernia</t>
  </si>
  <si>
    <t>Carmen Popa1 , Andrei Moisin2,3, Mihai Faur2,3, Mihaela Racheriu1,3, Ramona Coca4,5 , Cristian Mihai Branescu6 , Tiberiu Trotea6,7* , Denisa Tănăsescu</t>
  </si>
  <si>
    <t>2 3 9 2 - 7 6 7 4</t>
  </si>
  <si>
    <t>J Mind Med Sci. (valpo.edu)</t>
  </si>
  <si>
    <t>: 10.22543/2392-7674.1372</t>
  </si>
  <si>
    <t>Optimal Timing and Outcomes of Minimally Invasive Approach in Acute Biliary Pancreatitis</t>
  </si>
  <si>
    <t>Carmen Popa1*; Ciprian Tănăsescu2,3; Denisa Tănăsescu4; Andrei Moisin2,3; Maria-Emilia Cerghedean-Florea5; Adrian-Cosmin Teodoru5; Mihai Faur2,3; Mihaela Racheriu1</t>
  </si>
  <si>
    <t>Open Journal of Clinical and Medical Images</t>
  </si>
  <si>
    <t>2833-2725</t>
  </si>
  <si>
    <t>(PDF) Developmental venous malformation: A "Do-Not-Touch'' lesion (researchgate.net)</t>
  </si>
  <si>
    <t>www.doi.org/10.52768/2833-2725/1122</t>
  </si>
  <si>
    <t>1.3</t>
  </si>
  <si>
    <t>q3</t>
  </si>
  <si>
    <t>The relationship between anxiety, productivity and self-compassion of healthcare professionals in COVID19 time</t>
  </si>
  <si>
    <t>Cornea, M (Cornea, M.); Bacila, C (Bacila, C.)</t>
  </si>
  <si>
    <t>European Psychiatry</t>
  </si>
  <si>
    <t>0924-9338</t>
  </si>
  <si>
    <t>https://1510qkl0q-y-https-www-webofscience-com.z.e-nformation.ro/wos/woscc/full-record/WOS:001060676602334</t>
  </si>
  <si>
    <t>https://www.cambridge.org/core/journals/european-psychiatry/article/relationship-between-anxiety-productivity-and-selfcompassion-of-healthcare-professionals-in-covid19-time/5DB3E6DD7CCF6ECAF0CBBCF2A0161FC4</t>
  </si>
  <si>
    <t>10.1192/j.eurpsy.2023.1693</t>
  </si>
  <si>
    <t>WOS:001060676602334</t>
  </si>
  <si>
    <t>S800</t>
  </si>
  <si>
    <t>31st European Congress of Psychiatry</t>
  </si>
  <si>
    <t>Paris, FRANCE</t>
  </si>
  <si>
    <t>Băcilă Ciprian Ionuț</t>
  </si>
  <si>
    <t>Boicean A, Birlutiu V, Ichim C, Todor SB, Hasegan A, Bacila C, Solomon A, Cristian A, Dura H</t>
  </si>
  <si>
    <t>https://15109kl50-y-https-www-scopus-com.z.e-nformation.ro/record/display.uri?eid=2-s2.0-85172474866&amp;origin=resultslist</t>
  </si>
  <si>
    <t>Ciprian Băcilă 1,2,Laura Ștef 1,Mihaela Bucuță 3,*,Claudia Elena Anghel 1,2,Bogdan Neamțu 4,5,Adrian Boicean 4,Cosmin Mohor 6,Andreea Angela Ștețiu 1,Mihai Roman 7, 1Dental and Nursing Medical Department, Faculty of Medicine, “Lucian Blaga” University of Sibiu,  2 Collective of Scientific Research in Neurosciences of the Clinical Psychiatry Hospital “Dr. Gheorghe Preda”, 3 Department of Psychology, Faculty of Social and Human Sciences, “Lucian Blaga” University of Sibiu, 4 Clinical Medical Department, Faculty of Medicine, The “Lucian Blaga” University Sibiu, 5 Research and Telemedicine Center in Pediatric Neurology, Pediatric Clinical Hospital Sibiu, 6 Preclinical Department, Faculty of Medicine, The “Lucian Blaga” University Sibiu, 7 Clinical Department of Surgery, Faculty of Medicine, The “Lucian Blaga” University Sibiu</t>
  </si>
  <si>
    <t>https://www.mdpi.com/2227-9032/11/9/1291</t>
  </si>
  <si>
    <t>Gabriela M. Marcu1,2,3, Raluca D. Szekely-Copîndean 3,4, Ana-Maria Radu1,3*, Mihaela D. Bucuță1,5, Radu S. Fleacă6, Ciprian Tănăsescu6, Mihai D. Roman6, Adrian Boicean6 ,Ciprian I. Băcilă 3,6 1Department of Psychology, Lucian Blaga University of Sibiu, Sibiu, Romania
2 Faculty of Medicine, Carol Davila University of Medicine and Pharmacy, Bucharest, Romania
3 Scientific Collective for Research in Neuroscience, Clinical Psychiatric Hospital “Dr. Gh. Preda”, Sibiu, Romania
4 Department of Social and Human Research, Romanian Academy, Cluj-Napoca, Romania
5 Center for Psychological Research, Lucian Blaga University of Sibiu, Sibiu, Romania
6 Faculty of Medicine, Lucian Blaga University of Sibiu, Sibiu, Romania</t>
  </si>
  <si>
    <t>Frontiers in Psychology</t>
  </si>
  <si>
    <t>https://www.frontiersin.org/articles/10.3389/fpsyg.2023.1087081/full</t>
  </si>
  <si>
    <t>Gabriela Mariana Marcu 1,2,3,Ana Maria Radu 1,4,*,Mihaela Dana Bucuță 1,Radu Sorin Fleacă 5,Ciprian Tanasescu 5,Mihai Dan Roman 5,Adrian Boicean 5 and Ciprian Ionuț Bacilă 2,5, 1Department of Psychology, Faculty of Social Sciences and Humanities, “Lucian Blaga” University of Sibiu, 2 Collective of Scientific Research in Neurosciences of the Clinical Psychiatry Hospital “Dr. Gheorghe Preda”,  Sibiu, 
3 Division of Physiology and Neuroscience, “Carol Davila” University of Medicine and Pharmacy,  Bucharest, 
4 Psychology Department, Faculty of Sociology and Psychology, West University of Timișoara, 5 Faculty of Medicine, “Lucian Blaga” University of Sibiu</t>
  </si>
  <si>
    <t>Vaccines</t>
  </si>
  <si>
    <t>Mihai Dan Roman 1,Sorin Radu Fleacă 1,*,Cosmin Ioan Mohor 1,Ciprian Bacila 2,Dan Bratu 1,Adrian Teodoru 1,Bogdan-Axente Bocea 1, Adrian Gheorghe Boicean 2, 1 Surgical Department, Faculty of Medicine, University “Lucian Blaga” of Sibiu, 2 Medical Department, Faculty of Medicine, University “Lucian Blaga” of Sibiu</t>
  </si>
  <si>
    <t>Applied Sciences-Basel</t>
  </si>
  <si>
    <t>Adrian Boicean 1,2,Bogdan Neamtu 2,3,*,Sabrina Birsan 1,2,Florina Batar 1,2,Ciprian Tanasescu 1,2,Horatiu Dura 1,2,Mihai Dan Roman 1,2,Adrian Hașegan 1,2,Dan Bratu 1,2,Alin Mihetiu 1,2,Călin Ilie Mohor 1,2,Cosmin Mohor 1,2,Ciprian Bacila 2,4,Mihai Octavian Negrea 1,2, Sorin Radu Fleaca 1,2           1 County Clinical Emergency Hospital of Sibiu, 2 Faculty of Medicine, Lucian Blaga University of Sibiu,  3 Pediatric Research Department, Pediatric Clinical Hospital Sibiu,  4 Dr. Gheorghe Preda Psychiatric Hospital of Sibiu</t>
  </si>
  <si>
    <t>Tanasescu, D 1, 2 ; Sabau, D, 3,4; Moisin, A, 3 ;Gherman, C 5,6 ; Fleaca, R 3,4 ; Bacila, C, 1,7 ; Mohor, C 3,8 ; Tanasescu, C, 2,3,4,  1 Lucian Blaga Univ Sibiu, Fac Gen Med, Dept Nursing &amp; Dent, Sibiu, 2 Proctoven Clin, Sibiu , Romania
3 Sibiu Cty Emergency Univ Clin Hosp, Dept Surg, 
4 Lucian Blaga Univ Sibiu, Fac Gen Med, Surg Clin Dept, Sibiu , Romania
5 Cluj Napoca Cty Emergency Clin Hosp, Dept Surg 2, Cluj Napoca , Romania
6 Iuliu Hatieganu Univ Med &amp; Pharm, Fac Gen Med, Surg Clin Dept, Cluj Napoca, 
7 Clin Hosp Psychiat Dr Gheorghe Preda, Sibiu, 8 Lucian Blaga Univ Sibiu, Fac Gen Med, Preclin Dept, Sibiu</t>
  </si>
  <si>
    <t xml:space="preserve">Experimental and therapeutic medicine </t>
  </si>
  <si>
    <t>https://www.spandidos-publications.com/10.3892/etm.2022.11711#</t>
  </si>
  <si>
    <t>Boicean, A 1 , 2 ; Bratu, D 1 , 2; Bacila, C 1 ; Tanasescu, C  1 , 2; Fleaca, RS 1 , 2 ; Mohor, CI 1 , 2 ; Comaniciu, A 1 ; Baluta, T 1 ; Roman, MD  1 , 2 ; Chicea, R 1, 2; Cristian, AN 1, 2 ; Hasegan, A  1 , 2; Birsan, S 1 , 2; Dura, H  1, 2 ; Mohor, CI 1 , 2         1 County Clin Emergency Hosp Sibiu, Sibiu 550245, Romania
2 Lucian Blaga Univ Sibiu, Fac Med, Sibiu 550169, Romania</t>
  </si>
  <si>
    <t>https://1510qk5jz-y-https-www-webofscience-com.z.e-nformation.ro/wos/woscc/full-record/WOS:001017451600001</t>
  </si>
  <si>
    <t>Chitosan-Based Biomaterials for Hemostatic Applications: A Review of Recent Advances</t>
  </si>
  <si>
    <t xml:space="preserve">Gheorghita, D 1 ; Moldovan, H  2 , 3 , 4 ; Robu, A  1 ; Bita, AI  1 ; Grosu, E  1 ; Antoniac, A 1 ; Corneschi, I  1 ; Antoniac, I 1 , 4; Bodog, AD 5 ; Bacila, CI  6                    1 Univ Politehn Bucuresti, Fac Mat Sci &amp; Engn, 313 Splaiul Independentei,Dist 6, Bucharest 060042, Romania
2 Carol Davila Univ Med &amp; Pharm, Fac Med, Bucharest 050474, Romania
3 Clin Emergency Hosp Bucharest, Dept Cardiovasc Surg, Bucharest 014461, Romania
4 Acad Romanian Scientists, 54 Splaiul Independentei, Bucharest 050094, Romania
5 Univ Oradea, Fac Med &amp; Pharm, 10 P-ta 1 December St, Oradea 410073, Romania
6 Lucian Blaga Univ Sibiu, Fac Med, 10 Victoriei Blvd, Sibiu 550024, Romania       </t>
  </si>
  <si>
    <t>1661-6596</t>
  </si>
  <si>
    <t>https://1510qk5jz-y-https-www-webofscience-com.z.e-nformation.ro/wos/woscc/full-record/WOS:001037279600001</t>
  </si>
  <si>
    <t>https://www.mdpi.com/1422-0067/24/13/10540</t>
  </si>
  <si>
    <t>10.3390/ijms241310540</t>
  </si>
  <si>
    <t>WOS:001037279600001</t>
  </si>
  <si>
    <t>Boicean, A 1 ; Birsan, S 1 ; Ichim, C  1 ; Boeras, I 2 ; Roman-Filip, I 3 ; Blanca, G  4 ; Bacila, C 1 ; Fleaca, RS  1; Dura, H  1 ; Roman-Filip, C 1                                         1 Lucian Blaga Univ Sibiu, Fac Med, Sibiu 550169, Romania
2 Lucian Blaga Univ Sibiu, Fac Sci, Appl Ecol Res Ctr, Mol Biol Lab, Sibiu 550012, Romania
3 George Emil Palade Univ Med Pharm Sci &amp; Technol, Dept Neurol, Targu Mures 540136, Romania
4 Lucian Blaga Univ Sibiu, Fac Social Sci, Sibiu 550012, Romania</t>
  </si>
  <si>
    <t>https://1510qk5jz-y-https-www-webofscience-com.z.e-nformation.ro/wos/woscc/full-record/WOS:001037904000001</t>
  </si>
  <si>
    <t>Hasegan, A ; Mihai, I; Bratu, D; Bacila, C ; Roman, MD ; Mohor, CI ; Teodoru, A; Birsan, S; Mutu, C; Chibelean, C; Totan, M; Grigore; Iancu, G ; Dura, H; Boicean, A               1 Lucian Blaga Univ Sibiu, Fac Med, Sibiu 550169, Romania
2 Univ Med &amp; Farmacy, Fac Med, Targu Mures 540139, Romania</t>
  </si>
  <si>
    <t>https://1510qkenq-y-https-www-webofscience-com.z.e-nformation.ro/wos/woscc/full-record/WOS:001078673900001</t>
  </si>
  <si>
    <t xml:space="preserve"> Ionela Mihai 1,Adrian Boicean, 1 Cosmin Adrian Teodoru 1,Nicolae Grigore 1,Gabriela Mariana Iancu 1,Horatiu Dura 1,Dan Georgian Bratu 1,,Mihai Dan Roman 1,Cosmin Ioan Mohor 1,Samuel Bogdan Todor 1,Cristian Ichim 1, Ioana Bogdan Mătacuță 1,Ciprian Băcilă 1,Nicolae Bacalbașa 2,Ciprian Nicolae Bolca 3,  1 Adrian Hașegan, 1 Faculty of Medicine, Lucian Blaga University of Sibiu, 550169 Sibiu, Romania
2
Faculty of Medicine, University of Medicine and Pharmacy “Carol Davila”, 020021 Bucharest, Romania
3
Surgery Department, Universite de Sherbrooke, Sherbrooke, QC J1K 2R1, Canada</t>
  </si>
  <si>
    <t>https://1510qkl0q-y-https-www-webofscience-com.z.e-nformation.ro/wos/woscc/full-record/WOS:001103368700001</t>
  </si>
  <si>
    <t>Boicean, A 1 ; Bratu, D 1 ; Fleaca, SR 1 ; Vasile, G 2 ; Shelly, L 2 ; Birsan, S 1 ; Bacila, C 1 ; Hasegan, A                  1 Lucian Blaga Univ Sibiu, Fac Med, Sibiu 550169, Romania
2 Cty Clin Emergency Hosp Sibiu, Sibiu 550245, Romania</t>
  </si>
  <si>
    <t>https://1510qk5jz-y-https-www-webofscience-com.z.e-nformation.ro/wos/woscc/full-record/WOS:001074147600001</t>
  </si>
  <si>
    <t>3,7</t>
  </si>
  <si>
    <t>Is ultrasonic dental scaling a risk-free dental procedure?</t>
  </si>
  <si>
    <t xml:space="preserve">Albertina Stanila, Mona Ionas,Adela Dancila, Laura Stef </t>
  </si>
  <si>
    <t>International Journal of Medical Dentistry</t>
  </si>
  <si>
    <t>jan</t>
  </si>
  <si>
    <t>2066-6063.</t>
  </si>
  <si>
    <t>https://1510qe1e7-y-https-www-webofscience-com.z.e-nformation.r0/wos/woscc/full-record/WOS:000959230700003</t>
  </si>
  <si>
    <t>https://ijmd.ro/wp-content/uploads/2023/03/003-Albertina-Stanila-17-22.pdf</t>
  </si>
  <si>
    <t>WOS 000959230700003</t>
  </si>
  <si>
    <t>17-22</t>
  </si>
  <si>
    <t>Dancila Adela</t>
  </si>
  <si>
    <t>The quality of nursing diagnoses, interventions, and outcomes in Romanian nursing documentation measured with the Q-DIO: A cross-sectional study</t>
  </si>
  <si>
    <t>Gligor Laura Elena1, Rusu Horațiu2,3, Domnariu Carmen Daniela1,  Müller-Staub Maria4,5;            1 Faculty of Medicine, Dental Medicine and Nursing Department, Lucian Blaga University of Sibiu, Sibiu, Romania
2 Faculty of Social Sciences and Humanities, Centre for Social Research, Lucian Blaga University of Sibiu, Sibiu, Romania
3 Romanian Academy, Research Institute for Quality of Life, Bucharest, Romania
4 Pflege PBS (Nursing Projects, Consulting, Research), Wil, Switzerland
5 Research and Innovation Group in Health Care and Nursing, Hanze University, Groningen, The Netherlands</t>
  </si>
  <si>
    <t>International Journal of Nursing Knowledge</t>
  </si>
  <si>
    <t>Online ISSN:2047-3095
Print ISSN:2047-3087</t>
  </si>
  <si>
    <t>https://1510ql087-y-https-www-webofscience-com.z.e-nformation.ro/wos/woscc/full-record/WOS:001065132300001</t>
  </si>
  <si>
    <t>https://1511hl09d-y-https-onlinelibrary-wiley-com.z.e-nformation.ro/doi/10.1111/2047-3095.12446</t>
  </si>
  <si>
    <t>https://doi.org/10.1111/2047-3095.12446</t>
  </si>
  <si>
    <t>WOS:001065132300001</t>
  </si>
  <si>
    <t>Romanian nurses' beliefs on nursing diagnosis. A survey study based on the theory of planned behavior</t>
  </si>
  <si>
    <t xml:space="preserve"> Gligor LE1,  Romero-Sánchez JM2,  Rusu H1,3, Paloma-Castro O2, Domnariu, CD1-   1 Lucian Blaga University of Sibiu, Sibiu, Romania
2 Faculty of Nursing and Physiotherapy, Nursing and Physiotherapy Department, University of Cádiz, Cádiz, Spain
3 Romanian Academy, Research Institute for Quality of Life, Bucharest, Romania</t>
  </si>
  <si>
    <t>"Online ISSN:2047-3095
Print ISSN:2047-3087"</t>
  </si>
  <si>
    <t>https://1510ql1h8-y-https-www-webofscience-com.z.e-nformation.ro/wos/woscc/full-record/WOS:001082830800001</t>
  </si>
  <si>
    <t>https://1511hl1i7-y-https-onlinelibrary-wiley-com.z.e-nformation.ro/doi/10.1111/2047-3095.12449</t>
  </si>
  <si>
    <t>https://doi.org/10.1111/2047-3095.12449</t>
  </si>
  <si>
    <t>WOS:001082830800001</t>
  </si>
  <si>
    <t>Negrea, MO (Negrea, Mihai Octavian) [1] , [2] ; Negrea, GO (Negrea, Gabriel Octavian) [3] ; Sandulescu, G (Sandulescu, Gabriela) [3] ; Neamtu, B (Neamtu, Bogdan) [1] , [4] ; Costea, RM (Costea, Raluca Maria) [4] , [5] ; Teodoru, M (Teodoru, Minodora) [1] , [2] ; Cipaian, CR (Cipaian, Calin Remus) [1] , [2] ; Solomon, A (Solomon, Adelaida) [1] , [2] ; Popa, ML (Popa, Mirela Livia) [1] , [2] ; Domnariu, CD (Domnariu, Carmen Daniela) [6] - Lucian Blaga University of Sibiu
Lucian Blaga University of Sibiu Faculty of Medicine</t>
  </si>
  <si>
    <t>CHILDREN-BASEL</t>
  </si>
  <si>
    <t> 10. </t>
  </si>
  <si>
    <t>e-ISSN 2227-9067</t>
  </si>
  <si>
    <t>https://1510ql1h8-y-https-www-webofscience-com.z.e-nformation.ro/wos/woscc/full-record/WOS:001108145900001</t>
  </si>
  <si>
    <t>Mechanical properties and biocompatibility of various cobalt chromium dental alloys</t>
  </si>
  <si>
    <t xml:space="preserve">Fratila, A  ; Jimenez-Marcos, C ; Mirza-Rosca, JC ; Saceleanu, A </t>
  </si>
  <si>
    <t>MATERIALS CHEMISTRY AND PHYSICS</t>
  </si>
  <si>
    <t>0254-0584</t>
  </si>
  <si>
    <t>https://www.webofscience.com/wos/woscc/full-record/WOS:001001796900001</t>
  </si>
  <si>
    <t>https://www.sciencedirect.com/science/article/pii/S0254058423005758</t>
  </si>
  <si>
    <t>10.1016/j.matchemphys.2023.127867</t>
  </si>
  <si>
    <t>WOS:001001796900001</t>
  </si>
  <si>
    <t>Fratila Anca Maria</t>
  </si>
  <si>
    <t>Influence and Comparison of the Properties of Three Cobalt-Chromium Dental Alloys</t>
  </si>
  <si>
    <t>Jiménez-Marcos Cristina; Mirza-Rosca, Julia Claudia; Fratila, Anca; Saceleanu, Adriana</t>
  </si>
  <si>
    <t>Microscopy and microanalysis : the official journal of Microscopy Society of America, Microbeam Analysis Society, Microscopical Society of Canada</t>
  </si>
  <si>
    <t>1431-9276</t>
  </si>
  <si>
    <t>https://www.scopus.com/record/display.uri?eid=2-s2.0-85168565002&amp;origin=resultslist</t>
  </si>
  <si>
    <t>https://academic.oup.com/mam/article/29/Supplement_1/156/7228201</t>
  </si>
  <si>
    <t>10.1093/micmic/ozad067.071</t>
  </si>
  <si>
    <t>156-160</t>
  </si>
  <si>
    <t>Surface Characterization of 5M NaOH Treated Ti-Ta Alloys Exposed to Simulated Body Fluid</t>
  </si>
  <si>
    <t>CristinaMirza-Rosca, Julia Claudia; Iosif, Hulka; Fratila, Anca; Saceleanu, Adriana</t>
  </si>
  <si>
    <t>https://www.scopus.com/record/display.uri?eid=2-s2.0-85168592707&amp;origin=resultslist</t>
  </si>
  <si>
    <t>https://academic.oup.com/mam/article/29/Supplement_1/1259/7228817?searchresult=1</t>
  </si>
  <si>
    <t>10.1093/micmic/ozad067.645</t>
  </si>
  <si>
    <t>1259-1261</t>
  </si>
  <si>
    <t>Cosmin Adrian Teodoru (ULBS), Mihnea Munteanu (UMF Timişoara), Nadina Mercea (SCMU Timişora), Alina Moatar (SCMU Timişora), Horia Stanca (UMF Carol Davila Bucureşti), Florina Georgeta Popescu  (UMF Timişoara), Horațiu Dura (ULBS), Adrian Hașegan (ULBS), Doina Ileana Giurgiu (ULBS), Maria-Emilia Cerghedean-Florea (ULBS)</t>
  </si>
  <si>
    <t>https://1510qklen-y-https-www-webofscience-com.z.e-nformation.ro/wos/woscc/full-record/WOS:000956105600001</t>
  </si>
  <si>
    <t>IS ULTRASONIC DENTAL SCALING A RISK-FREE DENTAL PROCEDURE?</t>
  </si>
  <si>
    <t>Stanila A., Ionas M., Dancila A., Stef. L.</t>
  </si>
  <si>
    <t>ISSN 2066-6063</t>
  </si>
  <si>
    <t>https://1510qe1e7-y-https-www-webofscience-com.z.e-nformation.ro/wos/woscc/full-record/WOS:000959230700003</t>
  </si>
  <si>
    <t>WOS:000959230700003</t>
  </si>
  <si>
    <t>Ionas Mona</t>
  </si>
  <si>
    <t>Screening for Microplastic Uptake in an Urbanized Freshwater Ecosystem: Chondrostoma nasus (Linnaeus, 1758) Case Study</t>
  </si>
  <si>
    <t>Curtean-Banaduc, A (Curtean-Banaduc, Angela) [1] ; Mihut, C (Mihut, Claudia) [1] ; Burcea, A (Burcea, Alexandru) [1] ; McCall, GS (McCall, Grant S.) [2] ; Matei, C (Matei, Claudiu) [3] ; Banaduc, D (Banaduc, Doru) [1] 1 Lucian Blaga Univ Sibiu, Appl Ecol Res Ctr, RO-550012 Sibiu, Romania
2 Ctr Human Environm Res CHER, New Orleans, LA 70118 USA
3 Lucian Blaga Univ Sibiu, Fac Med, RO-550012 Sibiu, Romania</t>
  </si>
  <si>
    <t>Water</t>
  </si>
  <si>
    <t>https://1510qld6q-y-https-www-webofscience-com.z.e-nformation.ro/wos/woscc/full-record/WOS:000979567600001</t>
  </si>
  <si>
    <t>https://www.mdpi.com/2073-4441/15/8/1578</t>
  </si>
  <si>
    <t>10.3390/w15081578</t>
  </si>
  <si>
    <t>000979567600001</t>
  </si>
  <si>
    <t>When a "Low T" Diagnosis Can Be the Clue to a More Complex Problem</t>
  </si>
  <si>
    <t>Dumitrascu, AG (Dumitrascu, Adrian G.) [1] ; Chindris, AM (Chindris, Ana -Maria) [2] ; Matei, C (Matei, Claudiu) [3] ; Chirila, RM (Chirila, Razvan M.) [4] 1 Mayo Clin, Hosp Med, Jacksonville, FL 32224 USA
2 Mayo Clin, Endocrinol Diabet &amp; Metab, Jacksonville, FL USA
3 Lucian Blaga Univ, Neurol Surg, Sibiu, Romania
Affiliation
Lucian Blaga University of Sibiu
4 Mayo Clin, Internal Med, Jacksonville, FL 32224 USA</t>
  </si>
  <si>
    <t>https://1510qld6q-y-https-www-webofscience-com.z.e-nformation.ro/wos/woscc/full-record/WOS:001153974300018</t>
  </si>
  <si>
    <t>https://pubmed.ncbi.nlm.nih.gov/38288223/</t>
  </si>
  <si>
    <t>10.7759/cureus.51215</t>
  </si>
  <si>
    <t>001153974300018</t>
  </si>
  <si>
    <t>e51215</t>
  </si>
  <si>
    <t xml:space="preserve">
Teodoru, CA (Teodoru, Cosmin Adrian) [1] ; Roman, MD (Roman, Mihai Dan) [1] ; Hasegan, A (Hasegan, Adrian) [1] ; Matei, C (Matei, Claudiu) [1] ; Mohor, C (Mohor, Cosmin) [1] ; Munteanu, M (Munteanu, Mihnea) [2] ; Vica, ML (Vica, Mihaela Laura) [3] , [4] ; Matei, HV (Matei, Horea Vladi) [3] , [4] ; Stanca, H (Stanca, Horia) [5] ; Cerghedean-Florea, ME (Cerghedean-Florea, Maria-Emilia) [1] ; Dura, H (Dura, Horatiu) [1] 1 Lucian Blaga Univ Sibiu, Fac Med, Sibiu 550024, Romania
2 Victor Babes Univ Med &amp; Pharm, Dept Ophthalmol, Timisoara 300041, Romania
3 Iuliu Hatieganu Univ Med &amp; Pharm, Dept Cellular &amp; Mol Biol, Cluj Napoca 400012, Romania
4 4Institute Legal Med, Cluj Napoca 400006, Romania
5 Carol Davila Univ Med &amp; Pharm, Dept Ophthalmol, Bucharest 050474, Romania</t>
  </si>
  <si>
    <t>https://1510qld6q-y-https-www-webofscience-com.z.e-nformation.ro/wos/woscc/full-record/WOS:000985396300001</t>
  </si>
  <si>
    <t>INCRUSTATIILE CERAMICE CAD-CAM -O NOUA ALTERNATIVA DE TRATAMENT</t>
  </si>
  <si>
    <t xml:space="preserve">MITARIU GABRIELA-SIMONA -ULBS </t>
  </si>
  <si>
    <t xml:space="preserve">ZILELE MEDICINEI DENTARE SIBIENE -Editia a VIII-a </t>
  </si>
  <si>
    <t xml:space="preserve">ISSN 2537 3501 </t>
  </si>
  <si>
    <t>https:conferences.ulbsibiu.ro/zmds/</t>
  </si>
  <si>
    <t>22</t>
  </si>
  <si>
    <t>SIBIU</t>
  </si>
  <si>
    <t>Mitariu Gabriela Simona</t>
  </si>
  <si>
    <t>ASPECTE MODERNE ALE IMPLANTURILOR DE ZIRCONIA IN MEDICINA DENTARA</t>
  </si>
  <si>
    <t>MITARIU GABRIELA-SIMONA -ULBS</t>
  </si>
  <si>
    <t xml:space="preserve">FMED5 </t>
  </si>
  <si>
    <t>22-23</t>
  </si>
  <si>
    <t>THE SIGNIFICANCE OF COLOR CHOICE IN AESTHETIC ALLCERAMIC RESTORATIONS: A COMPARATIVE ANALYSIS
BETWEEN CLINICIANS AND PATIENTS</t>
  </si>
  <si>
    <t>Daniela Florizeta Mihali1
, Dan Lolos2*, Roxana Oancea3
, Adrian Jantea4
, Liliana
Porojan5
, Loredana Mitariu6
, Mihai Mitariu
7
, Dana Cristina Bratu8
, Cosmin Sinescu9
,
Sorin Gheorghe Mihali10</t>
  </si>
  <si>
    <t>Romanian Journal of oral Rehabilitation</t>
  </si>
  <si>
    <t>2066-7000</t>
  </si>
  <si>
    <t>https://rjor.ro/wp-content/uploads/2023/10/THE-SIGNIFICANCE-OF-COLOR-CHOICE-IN-AESTHETIC-ALL-CERAMIC-RESTORATIONS-A-COMPARATIVE-ANALYSIS-BETWEEN-CLINICIANS-AND-PATIENTS.pdf</t>
  </si>
  <si>
    <t>220-229</t>
  </si>
  <si>
    <t>Mitariu Maria Loredana</t>
  </si>
  <si>
    <t>Romanian journal of oral rehabilitation</t>
  </si>
  <si>
    <t>266-7000</t>
  </si>
  <si>
    <t>Mițariu Mihai</t>
  </si>
  <si>
    <t>The outcomes of open anterior component separation versus posterior component separation with transversus abdominis release for complex incisional hernias: a systematic review and meta-analysis. </t>
  </si>
  <si>
    <t>V Oprea, M Toma, O Grad, C Bucuri, P Pavel, S Chiorescu, D Moga</t>
  </si>
  <si>
    <t>Hernia</t>
  </si>
  <si>
    <t>1248-9204</t>
  </si>
  <si>
    <t>https://doi.org/10.1007/s10029-023-02745-8</t>
  </si>
  <si>
    <t>503-517</t>
  </si>
  <si>
    <t>Laparoscopic Wedge Resection for Gastric Mesenchymal Tumor–Small Case Series</t>
  </si>
  <si>
    <t>D Moga, A Popentiu, D Popa</t>
  </si>
  <si>
    <t>Romanian Journal of Military Medicine</t>
  </si>
  <si>
    <t>1222-5126</t>
  </si>
  <si>
    <t xml:space="preserve">https://doi.org/10.55453/rjmm.2023.126.3.1 </t>
  </si>
  <si>
    <t>239-244</t>
  </si>
  <si>
    <t>Transabdominal Preperitoneal Versus Lichtenstein Procedure for Inguinal Hernia Repair in adults: A Comparative Evaluation of the Early postoperative Pain and Outcomes</t>
  </si>
  <si>
    <t>V Dumitrescu, D Serban, DO Costea, D Dumitrescu, F Bobirca, B Geavlete, DG Bratu, L Tribus, C Serboiu, C Alius, C Tudor, AM Dascalu, MS Tudosie, B Serban, DF Moga</t>
  </si>
  <si>
    <t>https://10.7759/cureus.41886</t>
  </si>
  <si>
    <t>Endoscopic approach to recurrent inguinal hernia after previous open surgery</t>
  </si>
  <si>
    <t>D Moga, D Serban, B Geavlete, C Serboiu, B Serban, AM Dascalu, V Oprea</t>
  </si>
  <si>
    <t>Journal of Mind and Medical Sciences</t>
  </si>
  <si>
    <t>2141-9477</t>
  </si>
  <si>
    <t>https://doi.org/10.22543/2392-7674.1402</t>
  </si>
  <si>
    <t>276-282</t>
  </si>
  <si>
    <t>Identification of the Best Predictive Model for Mortality in Outborn Neonates—Retrospective Cohort Study</t>
  </si>
  <si>
    <t>by Maria Livia Ognean 1ORCID,Bianca Coțovanu 2,Dumitru Alin Teacoe 1,2ORCID,Ioana Andrada Radu 1,*ORCID,Samuel Bogdan Todor 1ORCID,Cristian Ichim 1ORCID,Iris Codruța Mureșan 1,Adrian-Gheorghe Boicean 1ORCID,Radu Galiș 3,4 andManuela Cucerea 4ORCID</t>
  </si>
  <si>
    <t>Healthcare 2023</t>
  </si>
  <si>
    <t>24,3131`</t>
  </si>
  <si>
    <t>https://doi.org/10.3390/healthcare11243131</t>
  </si>
  <si>
    <t>Identification of the Best Predictive Model for Mortality in Outborn Neonates-Retrospective Cohort Study</t>
  </si>
  <si>
    <t>Ognean Maria Livia(ULB Sibiu) ; Colovanu Bianca (SCJU Sibiu) ; Teacoe Dumitru Alin (SJU Sibiu) ; Radu Ioana Andrada(ULB Sibiu) ; Todor Samuel Bogdan(ULB Sibiu) ; Ichim  Cristian (ULB Sibiu); Muresan Iris Codruța(ULB Sibiu) ; Boicean  Adrian-Gheorghe (ULB Sibiu) ; Galis Radu(SCJU Oradea) ; Cucerea Manuela (UMFST Tg Mures)</t>
  </si>
  <si>
    <t>Heathcare</t>
  </si>
  <si>
    <t>WOS:001131988100001</t>
  </si>
  <si>
    <t>3131</t>
  </si>
  <si>
    <t xml:space="preserve">Chicea Radu(ULB Sibiu) ; Neagu Andrei Dorin(SCJU Sibiu) ; Chicea Eugen Dan(SCJU Sibiu) ; Grindeanu Amina Simona (ULB Sibiu) ; Bratu Dan Georgian(ULB Sibiu) ; Boicean Adrian Gheorghe(ULBSibiu) ; Roman Mihai Dan (ULBSSibiu) ; Fleaca Sorin Radu (ULB Sibiu) ; Chicea Liana Maria (ULB Sibiu) ; Teacoe Dumitru Alin (SCJU Sibiu) ; Radu Ioana Andrada (ULB Sibiu) ; Ognean Maria Livia (ULB Sibiu) </t>
  </si>
  <si>
    <t xml:space="preserve"> ISSN: 2077-0383 </t>
  </si>
  <si>
    <t>file:///C:/Users/Livia/Downloads/jcm-12-06322-v2.pdf</t>
  </si>
  <si>
    <t>The role of rehabilitation and anabolic treatment in severe os-teoporosis associated with significant vitamin D deficiency – case report</t>
  </si>
  <si>
    <t>Pipernea Roxana, Popa Florina-Ligia ( ULBSIBIU), Ciortea Viorela-Mihaela (FACULT DE MEDICINA IULIU HATIEGANU CLUJ) , Irsay Laszlo (FACULT DE MEDICINA IULIU HATIEGANU CLUJ), Rodica Ana Ungur, Pintea Alina Liliana ( ULBSIBIU), Iliescu Mădălina-Gabriela (FACULT DE MEDICINA OVIDIUS CONSTANTA), Cipăian Remus-Călin ( ULBSIBIU), Stanciu Mihaela ( ULBSIBIU)</t>
  </si>
  <si>
    <t>FMED 5</t>
  </si>
  <si>
    <t xml:space="preserve">Balneo and PRM Research Journal </t>
  </si>
  <si>
    <t>1, MARTIE 2023</t>
  </si>
  <si>
    <t>https://1510qkpcq-y-https-www-webofscience-com.z.e-nformation.ro/wos/woscc/full-record</t>
  </si>
  <si>
    <t>http://bioclima.ro/Journal.htm</t>
  </si>
  <si>
    <t>doi.org/ 10.12680/balneo.2023.539</t>
  </si>
  <si>
    <r>
      <rPr>
        <rFont val="Calibri"/>
        <color theme="10"/>
        <sz val="11.0"/>
      </rPr>
      <t> </t>
    </r>
    <r>
      <rPr>
        <rFont val="Calibri"/>
        <color theme="10"/>
        <sz val="11.0"/>
        <u/>
      </rPr>
      <t>https://doi.org/10.3390/healthcare11243131</t>
    </r>
  </si>
  <si>
    <t>Julia Mirza-Rosca; Iosif, Hulka; Fratila, Anca; Saceleanu, Adriana</t>
  </si>
  <si>
    <t>166.66</t>
  </si>
  <si>
    <t>Microstructure and Mechanical Characteristics of Ti-Ta Alloys before and after NaOH Treatment and Their Behavior in Simulated Body Fluid</t>
  </si>
  <si>
    <t>Iosif Hulka, Julia Claudia Mirza-Rosca, Dragos Buzdugan, Adriana Saceleanu</t>
  </si>
  <si>
    <t>https://www.webofscience.com/wos/woscc/full-record/WOS:000947200600001</t>
  </si>
  <si>
    <t>https://www.mdpi.com/1996-1944/16/5/1943</t>
  </si>
  <si>
    <t>10.3390/ma16051943</t>
  </si>
  <si>
    <t>WOS:000947200600001</t>
  </si>
  <si>
    <t xml:space="preserve">Is ultrasonic  dental scaling a risk free dental procedure? </t>
  </si>
  <si>
    <r>
      <rPr>
        <rFont val="Times New Roman"/>
        <b/>
        <color theme="1"/>
        <sz val="12.0"/>
      </rPr>
      <t>Albertina  Stănilă</t>
    </r>
    <r>
      <rPr>
        <rFont val="Times New Roman"/>
        <b val="0"/>
        <color theme="1"/>
        <sz val="12.0"/>
      </rPr>
      <t>, M.Ionaș, A. Dăncilă, L.Ștef</t>
    </r>
  </si>
  <si>
    <t xml:space="preserve">1 January / March </t>
  </si>
  <si>
    <t>2066-6063</t>
  </si>
  <si>
    <r>
      <rPr>
        <rFont val="Calibri"/>
        <color theme="1"/>
        <sz val="11.0"/>
      </rPr>
      <t xml:space="preserve">Ciprian Bacila, </t>
    </r>
    <r>
      <rPr>
        <rFont val="Calibri"/>
        <b/>
        <color theme="1"/>
        <sz val="11.0"/>
      </rPr>
      <t>Laura Stef,</t>
    </r>
    <r>
      <rPr>
        <rFont val="Calibri"/>
        <color theme="1"/>
        <sz val="11.0"/>
      </rPr>
      <t xml:space="preserve"> Mihaela Bucuta, Claudia Elena Anghel, Bogdan Neamtu,
Adrian Boicean, Cosmin Mohor, Andreea Angela Stetiu, Mihai Roman</t>
    </r>
  </si>
  <si>
    <t>https://1510q5e4x-y-https-www-webofscience-com.z.e-nformation.ro/wos/woscc/full-record/WOS:000987308700001</t>
  </si>
  <si>
    <t>Ștef Laura</t>
  </si>
  <si>
    <r>
      <rPr>
        <rFont val="Arial Narrow"/>
        <color theme="1"/>
        <sz val="10.0"/>
      </rPr>
      <t>Boitor, O.; Stoica, F.; Mihăilă, R.; Stoica, L.F.;</t>
    </r>
    <r>
      <rPr>
        <rFont val="Arial Narrow"/>
        <b/>
        <color theme="1"/>
        <sz val="10.0"/>
      </rPr>
      <t xml:space="preserve"> Stef, L</t>
    </r>
  </si>
  <si>
    <t>https://1510qjvke-y-https-www-webofscience-com.z.e-nformation.ro/wos/woscc/full-record/WOS:001131487100001</t>
  </si>
  <si>
    <t>WOS:001131487100001</t>
  </si>
  <si>
    <r>
      <rPr>
        <rFont val="Arial Narrow"/>
        <color theme="1"/>
        <sz val="10.0"/>
      </rPr>
      <t xml:space="preserve">Stanila, A (Stanila, Albertina); Ionas, M (Ionas, Mona); Dancila, A (Dancila, Adela); </t>
    </r>
    <r>
      <rPr>
        <rFont val="Arial Narrow"/>
        <b/>
        <color theme="1"/>
        <sz val="10.0"/>
      </rPr>
      <t>Stef, L (Stef, Laura)</t>
    </r>
  </si>
  <si>
    <t>https://1510qjvke-y-https-www-webofscience-com.z.e-nformation.ro/wos/woscc/full-record/WOS:000959230700003</t>
  </si>
  <si>
    <r>
      <rPr>
        <rFont val="Calibri"/>
        <color theme="1"/>
        <sz val="11.0"/>
      </rPr>
      <t xml:space="preserve">Ciprian Bacila, Laura Stef, Mihaela Bucuta, Claudia Elena Anghel, Bogdan Neamtu,
Adrian Boicean, Cosmin Mohor, </t>
    </r>
    <r>
      <rPr>
        <rFont val="Calibri"/>
        <b/>
        <color theme="1"/>
        <sz val="11.0"/>
      </rPr>
      <t xml:space="preserve">Andreea Angela Stetiu, </t>
    </r>
    <r>
      <rPr>
        <rFont val="Calibri"/>
        <color theme="1"/>
        <sz val="11.0"/>
      </rPr>
      <t>Mihai Roman</t>
    </r>
  </si>
  <si>
    <t>Stetiu Andreea Angela</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</si>
  <si>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</si>
  <si>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</si>
  <si>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</si>
  <si>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</si>
  <si>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</si>
  <si>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</si>
  <si>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 </t>
    </r>
    <r>
      <rPr>
        <rFont val="Arial Narrow"/>
        <b/>
        <color theme="1"/>
        <sz val="10.0"/>
      </rPr>
      <t xml:space="preserve">Punctaje de referință:                                                                                                                                                                                                                                                                                                             
</t>
    </r>
    <r>
      <rPr>
        <rFont val="Arial Narrow"/>
        <color theme="1"/>
        <sz val="10.0"/>
      </rPr>
      <t>• autor de volume/capitole: 10 p./pagină;
• coordonare/editare de volum: 5 p./pagină;
• traducere de volume/capitole: 5 p./pagină.
*În domeniul</t>
    </r>
    <r>
      <rPr>
        <rFont val="Arial Narrow"/>
        <b/>
        <color theme="1"/>
        <sz val="10.0"/>
      </rPr>
      <t xml:space="preserve"> Drept</t>
    </r>
    <r>
      <rPr>
        <rFont val="Arial Narrow"/>
        <color theme="1"/>
        <sz val="10.0"/>
      </rPr>
      <t xml:space="preserve">, pentru toate publicațiile se aplică </t>
    </r>
    <r>
      <rPr>
        <rFont val="Arial Narrow"/>
        <b/>
        <color theme="1"/>
        <sz val="10.0"/>
      </rPr>
      <t>un coeficient de multiplicare de 2</t>
    </r>
    <r>
      <rPr>
        <rFont val="Arial Narrow"/>
        <color theme="1"/>
        <sz val="10.0"/>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rFont val="Arial Narrow"/>
        <b/>
        <color theme="1"/>
        <sz val="10.0"/>
      </rPr>
      <t>limbi vechi</t>
    </r>
    <r>
      <rPr>
        <rFont val="Arial Narrow"/>
        <color theme="1"/>
        <sz val="10.0"/>
      </rPr>
      <t>” (latină, greacă veche, ebraică, slavonă) sau în/din „</t>
    </r>
    <r>
      <rPr>
        <rFont val="Arial Narrow"/>
        <b/>
        <color theme="1"/>
        <sz val="10.0"/>
      </rPr>
      <t>limbi străine mai puțin curente</t>
    </r>
    <r>
      <rPr>
        <rFont val="Arial Narrow"/>
        <color theme="1"/>
        <sz val="10.0"/>
      </rPr>
      <t>” (chineză, hindi, suedeză ș.a.), se aplică un c</t>
    </r>
    <r>
      <rPr>
        <rFont val="Arial Narrow"/>
        <b/>
        <color theme="1"/>
        <sz val="10.0"/>
      </rPr>
      <t>oeficient de multiplicare de 2</t>
    </r>
    <r>
      <rPr>
        <rFont val="Arial Narrow"/>
        <color theme="1"/>
        <sz val="10.0"/>
      </rPr>
      <t xml:space="preserve">.
</t>
    </r>
  </si>
  <si>
    <t>Titlul cărții</t>
  </si>
  <si>
    <t>Editura 
(Lista ULBS)</t>
  </si>
  <si>
    <t>ISBN</t>
  </si>
  <si>
    <t xml:space="preserve">Paginile capitolului/
cărții </t>
  </si>
  <si>
    <t>Nr autori afiliați la instituții de educație și cercetare din România</t>
  </si>
  <si>
    <t>Nume declarant</t>
  </si>
  <si>
    <t>Informațiile incomplete / incorecte vor conduce la neluarea în calcul a indicatorului respectiv</t>
  </si>
  <si>
    <t>IC03 - Aplicații la competiții de cercetare (H2020/ Horizon Europa, UEFISCDI, SEE-PCC, POC-CD)</t>
  </si>
  <si>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</si>
  <si>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</si>
  <si>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</si>
  <si>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</si>
  <si>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</si>
  <si>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</si>
  <si>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</si>
  <si>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t>
    </r>
    <r>
      <rPr>
        <rFont val="Arial Narrow"/>
        <b/>
        <color theme="1"/>
        <sz val="10.0"/>
      </rPr>
      <t xml:space="preserve">Punctaje de referință:                                                                                                                                                                                                                                                                                                             </t>
    </r>
    <r>
      <rPr>
        <rFont val="Arial Narrow"/>
        <color theme="1"/>
        <sz val="10.0"/>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</si>
  <si>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Denumire proiect</t>
  </si>
  <si>
    <t>Denumire competiție</t>
  </si>
  <si>
    <t>Calitate ULBS 
(Beneficiar / coordonator sau partener)</t>
  </si>
  <si>
    <t>Director de proiect</t>
  </si>
  <si>
    <t>Site www cu rezultatele competiției</t>
  </si>
  <si>
    <t>anul competiției</t>
  </si>
  <si>
    <t>anul contractării</t>
  </si>
  <si>
    <t>buget ULBS</t>
  </si>
  <si>
    <t>*Punctaj de referință</t>
  </si>
  <si>
    <t>Interdisciplinaritate
de excelentă cu algoritmi de inteligenta artificiala pentru managementul
cancerului ( AAICancerRO)</t>
  </si>
  <si>
    <t>HASSO PLATNER</t>
  </si>
  <si>
    <t>Partener</t>
  </si>
  <si>
    <t>PROF. DR. CIPRIAN TANASESCU</t>
  </si>
  <si>
    <t>https://cercetare.ulbsibiu.ro/wp-content/uploads/Rezultate-finale-evaluare-granturi-de-excelenta-LBUS-HPI-ERG-2023.pdf</t>
  </si>
  <si>
    <t>60000EURO</t>
  </si>
  <si>
    <t>Formare specifica pentru prevenirea,
eliminarea și reducerea cancerului colo-rectal,</t>
  </si>
  <si>
    <t xml:space="preserve">POCU/91/4/8/111207  </t>
  </si>
  <si>
    <t>PARTENER</t>
  </si>
  <si>
    <t>PROF DR DRAGOS SERBAN</t>
  </si>
  <si>
    <t>https://www.fonduri-ue.ro/anunturi-diverse/2819-pocu-decizia-de-recuperare-a-sumelor-nejustificate-din-prefinantare-incheiata-la-data-de-11-12-2023-proiectul-pocu-91-4-8-111207-sper-formare-specifica-pentru-prevenirea-eliminarea-si-reducerea-cancerului-colo-rectal-beneficiar-spitalul-universitar-de-urg</t>
  </si>
  <si>
    <t>2014-2020</t>
  </si>
  <si>
    <t>BENEFICIAR</t>
  </si>
  <si>
    <t>Fleacă Sorin Radu</t>
  </si>
  <si>
    <t>Assesment of Tibia Trail Stability in Primary Total Knee Arthroplasty for Advanced knee Osteoarthritis (A.T.S.A.K.O.)</t>
  </si>
  <si>
    <t>Romania's National Recovery and Resillience Plan “I8 Development of a progeam to attract highly specialised human resources from abroad in research, development and innovation activities</t>
  </si>
  <si>
    <t>coordonator</t>
  </si>
  <si>
    <t>Bogdan Solomon</t>
  </si>
  <si>
    <t>https://www.mcid.gov.ro/wp-content/uploads/2023/11/Rezultate-preliminare-LS.pdf</t>
  </si>
  <si>
    <t>€1,2M</t>
  </si>
  <si>
    <t>Total</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</si>
  <si>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</si>
  <si>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</si>
  <si>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</si>
  <si>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</si>
  <si>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</si>
  <si>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</si>
  <si>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</si>
  <si>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</si>
  <si>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</si>
  <si>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</si>
  <si>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rFont val="Arial Narrow"/>
        <color theme="1"/>
        <sz val="10.0"/>
      </rPr>
      <t xml:space="preserve">* </t>
    </r>
    <r>
      <rPr>
        <rFont val="Arial Narrow"/>
        <b/>
        <color theme="1"/>
        <sz val="10.0"/>
      </rPr>
      <t xml:space="preserve">Punctaje de referință:                                                                                                                                                                                                                                                                                                             
</t>
    </r>
    <r>
      <rPr>
        <rFont val="Arial Narrow"/>
        <color theme="1"/>
        <sz val="10.0"/>
      </rPr>
      <t xml:space="preserve">• 50 p./citare.
</t>
    </r>
  </si>
  <si>
    <t>Numele și prenumele autorilor lucrării citate (se menționează în paranteză afilierea)</t>
  </si>
  <si>
    <t>Lucrare Citată (titlu)</t>
  </si>
  <si>
    <t>LCI (lucrare care citează) 
(autori, titlu, revistă)</t>
  </si>
  <si>
    <t>Link către LCI (lucrare care citează)</t>
  </si>
  <si>
    <t>Baza de date în care este este indexată LCI (WoS / SCOPUS) sau Editura internațională de prestigiu a LCI</t>
  </si>
  <si>
    <t>Nr autori din România afiliați la instituții de educație și cercetare</t>
  </si>
  <si>
    <t>Totan, M (ULB Sibiu); Antonescu, E (ULB Sibiu); Catana, MG (ULB Sibiu); Mitariu, MMC (ULB Sibiu); Duica, L (ULB Sibiu); Roman-Filip, C (ULB Sibiu); Comaneanu, RM (UMF Buc); Mitariu, SIC (ULB Sibiu)</t>
  </si>
  <si>
    <t>C-Reactive Protein - A Predictable Biomarker in Ischemic Stroke</t>
  </si>
  <si>
    <t>Gopal, N; Chauhan, N; Jain, U; Dass, SK; Sharma, HS; Chandra; Advancement in biomarker based effective diagnosis of neonatal sepsis, Artificial Cells Nanomedicine and Biotehnology</t>
  </si>
  <si>
    <t>https://pubmed.ncbi.nlm.nih.gov/37656048/</t>
  </si>
  <si>
    <t>Web of science</t>
  </si>
  <si>
    <t>Borowicz, W; Ptaszkowski, K; Ptaszkowska, L; Murawska-Cialowicz, E; Rosinczuk, J:Assessment of Changes in Serum C-Reactive Protein Levels in Patients after Ischemic Stroke Undergoing Rehabilitation-A Retrospective Observational Study, Journa of Clinical Medicine</t>
  </si>
  <si>
    <t>https://pubmed.ncbi.nlm.nih.gov/36769677/</t>
  </si>
  <si>
    <t>Sun, B., &amp; Wang, Z.; A Short Review on Advances in Early Diagnosis and Treatment of Ischemic Stroke: Advancements in Diagnosis and Treatments of Ischemic Stroke. Galen Medical Journal</t>
  </si>
  <si>
    <t>https://journals.salviapub.com/index.php/gmj/article/view/2993</t>
  </si>
  <si>
    <t>Duica, L (ULBS ); Antonescu, E (ULBS );  Pirlog, M (UMF Craiova); Purnichi, T (UMF Craiova); Szakacs, J (UMF Tg. Mures);Totan, M (ULBS); Vintila, BI (ULBS); Mitariu, MC (ULBS); Mitariu, SIC (ULBS); Stetiu, A (ULBS); Bota, G (ULBS); Bereanu, A (ULBS); Manea, MM (UMF  Bucuresti)</t>
  </si>
  <si>
    <t>Clinical and Biochemical Correlations of Aggression in Young Patients with Mental Disorders</t>
  </si>
  <si>
    <t>Najafzadeh, M. J., Ghazanfari Pour, S., &amp; Divsalar, P.; Aggression in schizophrenia, bipolar and major depression disorder. Journal of aggression, conflict and peace research.</t>
  </si>
  <si>
    <t>https://www.emerald.com/insight/content/doi/10.1108/JACPR-11-2022-0756/full/html</t>
  </si>
  <si>
    <r>
      <rPr>
        <rFont val="Arial"/>
        <color rgb="FF4125AF"/>
        <sz val="10.0"/>
        <u/>
      </rPr>
      <t>Leopold, N</t>
    </r>
    <r>
      <rPr>
        <rFont val="Arial"/>
        <color rgb="FF000000"/>
        <sz val="10.0"/>
        <u/>
      </rPr>
      <t> (UBB) ; Cînta-Pînzaru, S (UBB) ; Baia, M (UBB) ; Antonescu, E (ULB) ; Cozar, O (UBB) ; Kiefer, W (UNIV WURTZBURG) ; Popp, J (UNIV JENA)</t>
    </r>
  </si>
  <si>
    <t>Raman and surface-enhanced Raman study of thiamine at different pH values</t>
  </si>
  <si>
    <r>
      <rPr>
        <rFont val="Arial"/>
        <color rgb="FF222222"/>
        <sz val="10.0"/>
      </rPr>
      <t>Rostaminasab, M., Rezaeifard, A., Jafarpour, M., &amp; Klein, A. (2023). Magnetic thiaminum octamolybdate nanocatalyst for oxygenation of styrenes to benzaldehydes and tandem synthesis of benzimidazoles. </t>
    </r>
    <r>
      <rPr>
        <rFont val="Arial"/>
        <i/>
        <color rgb="FF222222"/>
        <sz val="10.0"/>
      </rPr>
      <t>ACS Applied Nano Materials</t>
    </r>
    <r>
      <rPr>
        <rFont val="Arial"/>
        <color rgb="FF222222"/>
        <sz val="10.0"/>
      </rPr>
      <t>, </t>
    </r>
    <r>
      <rPr>
        <rFont val="Arial"/>
        <i/>
        <color rgb="FF222222"/>
        <sz val="10.0"/>
      </rPr>
      <t>6</t>
    </r>
    <r>
      <rPr>
        <rFont val="Arial"/>
        <color rgb="FF222222"/>
        <sz val="10.0"/>
      </rPr>
      <t>(23), 22459-22470.</t>
    </r>
  </si>
  <si>
    <t>https://pubs.acs.org/doi/abs/10.1021/acsanm.3c05062</t>
  </si>
  <si>
    <t>Silisteanu, SC (UMF Suceava); Antonescu, E (ULBS); Totan, M (ULBS)</t>
  </si>
  <si>
    <t>Study on the importance of medical treatment and physical methods in recovering patients with knee osteoarthritis</t>
  </si>
  <si>
    <t>Ionescu, E. V., Stanciu, L. E., Bujduveanu, A., Minea, M., Oprea, D., Petcu, A., ... &amp; Oprea, C.; Clinical Evidence Regarding the Dynamic of Baker Cyst Dimensions after Intermittent Vacuum Therapy as Rehabilitation Treatment in Patients with Knee Osteoarthritis. Journal of Clinical Medicine.</t>
  </si>
  <si>
    <t>https://pubmed.ncbi.nlm.nih.gov/37892743/</t>
  </si>
  <si>
    <t>Antonescu, E (ULBS); Szakcs J. (UMF TG. Mures); Totan, M (ULBS)</t>
  </si>
  <si>
    <t>Determination of reference intervals for total calcium and magnesium specific for children and adolescents in Sibiu area</t>
  </si>
  <si>
    <t>Vizitiu, E., Costea, A. I., &amp; Silişteanu, S. C.; Prevalence of osteoporosis and risk factors in different age categories in adult women. Balneo &amp; PRM Research Journal.</t>
  </si>
  <si>
    <t>https://ouci.dntb.gov.ua/en/works/lxNO2NN7/</t>
  </si>
  <si>
    <t>Silisteanu, SC (UMF Suceava); Totan, M (ULBS); Antonescu, OR (ULBS); Duica, L (ULBS); Antonescu, E (ULBS); Silisteanu, AE (Fac Polit.)</t>
  </si>
  <si>
    <t>The Impact of COVID-19 on Behavior and Physical and Mental Health of Romanian College Students</t>
  </si>
  <si>
    <t>Ghazi El Kailani, Osama Abdel Fattah, Ayed Zureigat, Omar A’mir. Behavioral and psychological diagnosis for universities students
after the corona pandemic closures. Int J Public Health Sci, 12, 1-10</t>
  </si>
  <si>
    <t>https://www.researchgate.net/profile/Ayed-Zureigat-2/publication/372372127_Behavioral_and_psychological_diagnosis_for_universities_students_after_the_corona_pandemic_closures/links/64b2617a8de7ed28ba9d8270/Behavioral-and-psychological-diagnosis-for-universities-students-after-the-corona-pandemic-closures.pdf</t>
  </si>
  <si>
    <t>Yotsidi, V., Nikolatou, E. K., Kourkoutas, E., &amp; Kougioumtzis, G. A. Mental distress and well-being of university students amid COVID-19 pandemic: findings from an online integrative intervention for psychology trainees. Frontiers in Psychology,2023.</t>
  </si>
  <si>
    <t>after the corona pandemic closures. Int J Public Health Sci, 12, 1-10</t>
  </si>
  <si>
    <t>Mocanu, G. D., Postelnicu, M. G., Adam, A. M., Murariu, G., &amp; Potop, V. (2023). Body composition analysis for non-athlete urban schoolgirls in the pubertal stage. Pedagogy of Physical Culture and Sports, 254-266.</t>
  </si>
  <si>
    <t>https://ibn.idsi.md/vizualizare_articol/187002</t>
  </si>
  <si>
    <t>Tantirattanakulchai, P., Hounnaklang, N., Pongsachareonnont, P. F., Khambhiphant, B., Win, N., &amp; Tepjan, S. (2023). Prevalence and factors associated with suicidal ideation among older people with visual impairments attending an eye center during the COVID-19 pandemic: a hospital-based cross-sectional study. Clinical ophthalmology.</t>
  </si>
  <si>
    <t>https://pubmed.ncbi.nlm.nih.gov/36968286/</t>
  </si>
  <si>
    <t>Totan, M (ULBS); Gligor, FG (ULBS); Duica, L (ULBS); Grigore, N (ULBS); Silisteanu, S (UMF Suceava); Maniu, I (ULBS); Antonescu, E (ULBS)</t>
  </si>
  <si>
    <t>A Single-Center (Sibiu, Romania), Retrospective Study (March-November 2020) of COVID-19 Clinical and Epidemiological Features in Children</t>
  </si>
  <si>
    <t>Musat, O., Sorop, V. B., Sorop, M. I., Lazar, V., Marti, D. T., Susan, M., ... &amp; Diaconu, M. M. (2023). COVID-19 and Laboratory Markers from Romanian Patients—A Narrative Review. Life.</t>
  </si>
  <si>
    <t>https://www.mdpi.com/2075-1729/13/9/1837</t>
  </si>
  <si>
    <t>Deb, N., Roy, P., Biswakarma, A., Mary, T., Mahajan, S., Khan, J., &amp; Shah, A. (2023). Neurological Manifestations of Coronavirus Disease 2019 and Mpox in Pediatric Patients and Their Management: A State-of-the-Art Systematic Review. Pediatric Neurology.</t>
  </si>
  <si>
    <t>https://pubmed.ncbi.nlm.nih.gov/37441883/</t>
  </si>
  <si>
    <t>Novonil Deb, Poulami Roy, Anuradha Biswakarma, Therese Mary, Sanah Mahajan, Javeria Khan, Aatam Shah. Neurological Manifestations of Coronavirus Disease 2019 and Mpox in Pediatric Patients and Their Management: A State-of-the-Art Systematic Review. Pediatric Neurology 2023, 146, 65-78</t>
  </si>
  <si>
    <t>https://www.sciencedirect.com/science/article/pii/S0887899423001546?via%3Dihub</t>
  </si>
  <si>
    <t>Antonescu, E (ULBS); Silisteanu, SC (UMF Suceava); Totan, M (ULBS)</t>
  </si>
  <si>
    <t>Elements of biomechanics correlated to the body mass index in knee osteoarthritis</t>
  </si>
  <si>
    <t>Vizitiu, E., &amp; Constantinescu, M. (2023). Study on the determination of the body and mental state of adult age patients. Balneo and PRM Research Journal.</t>
  </si>
  <si>
    <t>https://bioclima.ro/Balneo536.pdf</t>
  </si>
  <si>
    <t xml:space="preserve">Antonescu, E (ULBS); Totan, M (ULBS); Silisteanu, SC (UMF Suceava); </t>
  </si>
  <si>
    <t>The quality of life - an indicator for assessing the recovery program in patients diagnosed with degenerative disorders</t>
  </si>
  <si>
    <t>Duica, L (ULBS); Antonescu, E (ULBS); Totan, M (ULBS); Pirlog, M (UMF Craiova); Silisteanu, SC (UMF Craiova)</t>
  </si>
  <si>
    <t>Contribution of mechanical and electrical cardiovascular factors in patients with ischemic stroke</t>
  </si>
  <si>
    <t>Oana-Adriana Țicleanu, Teodora Popa, Daniel Ioan Hunyadi, Nicolae Constantinescu. Detecting Encrypted and Unencrypted Network Data Using Entropy Analysis and Confidence Intervals. Entropy 25, 397</t>
  </si>
  <si>
    <t>https://www.mdpi.com/1099-4300/25/3/397</t>
  </si>
  <si>
    <t>Maniu, I (ULBS); Maniu, GC (ULBS); Antonescu, E (ULBS); Duica, L (ULBS); Grigore, N (ULBS); Totan, M (ULBS)</t>
  </si>
  <si>
    <t>Rosca, E.C. Cornea, A.Simu, M. Emerging Trends in Complications Associated with SARS-CoV-2 Infection. Biomedicines, 12, 4</t>
  </si>
  <si>
    <t>https://www.mdpi.com/2227-9059/12/1/4</t>
  </si>
  <si>
    <r>
      <rPr>
        <rFont val="Arial"/>
        <color rgb="FF4125AF"/>
        <sz val="10.0"/>
        <u/>
      </rPr>
      <t>Silisteanu, SC</t>
    </r>
    <r>
      <rPr>
        <rFont val="Arial"/>
        <color rgb="FF000000"/>
        <sz val="10.0"/>
        <u/>
      </rPr>
      <t> (USV ) ; Antonescu, E (ULBS</t>
    </r>
    <r>
      <rPr>
        <rFont val="Arial"/>
        <color rgb="FF5D33BF"/>
        <sz val="10.0"/>
        <u/>
      </rPr>
      <t>] </t>
    </r>
    <r>
      <rPr>
        <rFont val="Arial"/>
        <color rgb="FF000000"/>
        <sz val="10.0"/>
        <u/>
      </rPr>
      <t>; Duica, L (ULBS</t>
    </r>
    <r>
      <rPr>
        <rFont val="Arial"/>
        <color rgb="FF5D33BF"/>
        <sz val="10.0"/>
        <u/>
      </rPr>
      <t>]</t>
    </r>
  </si>
  <si>
    <t>The importance of balance and postural control in the recovery of stroke patients</t>
  </si>
  <si>
    <r>
      <rPr>
        <rFont val="Arial"/>
        <color rgb="FF222222"/>
        <sz val="10.0"/>
      </rPr>
      <t>Ticleanu, O. A., Popa, T., Hunyadi, D. I., &amp; Constantinescu, N. (2023). Detecting Encrypted and Unencrypted Network Data Using Entropy Analysis and Confidence Intervals. </t>
    </r>
    <r>
      <rPr>
        <rFont val="Arial"/>
        <i/>
        <color rgb="FF222222"/>
        <sz val="10.0"/>
      </rPr>
      <t>Entropy</t>
    </r>
    <r>
      <rPr>
        <rFont val="Arial"/>
        <color rgb="FF222222"/>
        <sz val="10.0"/>
      </rPr>
      <t>, </t>
    </r>
    <r>
      <rPr>
        <rFont val="Arial"/>
        <i/>
        <color rgb="FF222222"/>
        <sz val="10.0"/>
      </rPr>
      <t>25</t>
    </r>
    <r>
      <rPr>
        <rFont val="Arial"/>
        <color rgb="FF222222"/>
        <sz val="10.0"/>
      </rPr>
      <t>(3), 397.</t>
    </r>
  </si>
  <si>
    <r>
      <rPr>
        <rFont val="Arial"/>
        <color rgb="FF4125AF"/>
        <sz val="10.0"/>
        <u/>
      </rPr>
      <t>Hasegan, A</t>
    </r>
    <r>
      <rPr>
        <rFont val="Arial"/>
        <color rgb="FF000000"/>
        <sz val="10.0"/>
        <u/>
      </rPr>
      <t> (ULBS</t>
    </r>
    <r>
      <rPr>
        <rFont val="Arial"/>
        <color rgb="FF5D33BF"/>
        <sz val="10.0"/>
        <u/>
      </rPr>
      <t>] </t>
    </r>
    <r>
      <rPr>
        <rFont val="Arial"/>
        <color rgb="FF000000"/>
        <sz val="10.0"/>
        <u/>
      </rPr>
      <t>; Totan, M (ULBS</t>
    </r>
    <r>
      <rPr>
        <rFont val="Arial"/>
        <color rgb="FF5D33BF"/>
        <sz val="10.0"/>
        <u/>
      </rPr>
      <t>] </t>
    </r>
    <r>
      <rPr>
        <rFont val="Arial"/>
        <color rgb="FF000000"/>
        <sz val="10.0"/>
        <u/>
      </rPr>
      <t>; Antonescu, E (ULBS</t>
    </r>
    <r>
      <rPr>
        <rFont val="Arial"/>
        <color rgb="FF5D33BF"/>
        <sz val="10.0"/>
        <u/>
      </rPr>
      <t>] </t>
    </r>
    <r>
      <rPr>
        <rFont val="Arial"/>
        <color rgb="FF000000"/>
        <sz val="10.0"/>
        <u/>
      </rPr>
      <t>; Bumbu, AG (UNIV ORADEA]</t>
    </r>
    <r>
      <rPr>
        <rFont val="Arial"/>
        <color rgb="FF5D33BF"/>
        <sz val="10.0"/>
        <u/>
      </rPr>
      <t> </t>
    </r>
    <r>
      <rPr>
        <rFont val="Arial"/>
        <color rgb="FF000000"/>
        <sz val="10.0"/>
        <u/>
      </rPr>
      <t>; Pantis, C (UNIV ORADEA</t>
    </r>
    <r>
      <rPr>
        <rFont val="Arial"/>
        <color rgb="FF5D33BF"/>
        <sz val="10.0"/>
        <u/>
      </rPr>
      <t>] </t>
    </r>
    <r>
      <rPr>
        <rFont val="Arial"/>
        <color rgb="FF000000"/>
        <sz val="10.0"/>
        <u/>
      </rPr>
      <t>; Furau, C (UNIV ARAD</t>
    </r>
    <r>
      <rPr>
        <rFont val="Arial"/>
        <color rgb="FF5D33BF"/>
        <sz val="10.0"/>
        <u/>
      </rPr>
      <t>] </t>
    </r>
    <r>
      <rPr>
        <rFont val="Arial"/>
        <color rgb="FF000000"/>
        <sz val="10.0"/>
        <u/>
      </rPr>
      <t>; Bardaca, C (UNIV ARAD</t>
    </r>
    <r>
      <rPr>
        <rFont val="Arial"/>
        <color rgb="FF5D33BF"/>
        <sz val="10.0"/>
        <u/>
      </rPr>
      <t>] </t>
    </r>
    <r>
      <rPr>
        <rFont val="Arial"/>
        <color rgb="FF000000"/>
        <sz val="10.0"/>
        <u/>
      </rPr>
      <t>; Grigore, N (ULBS]</t>
    </r>
  </si>
  <si>
    <r>
      <rPr>
        <rFont val="Arial"/>
        <color rgb="FF424242"/>
        <sz val="10.0"/>
      </rPr>
      <t>Prevalence of Urinary Tract Infections in Children and Changes in Sensitivity to Antibiotics of </t>
    </r>
    <r>
      <rPr>
        <rFont val="Arial"/>
        <i/>
        <color rgb="FF424242"/>
        <sz val="10.0"/>
      </rPr>
      <t>E</t>
    </r>
    <r>
      <rPr>
        <rFont val="Arial"/>
        <color rgb="FF424242"/>
        <sz val="10.0"/>
      </rPr>
      <t>. </t>
    </r>
    <r>
      <rPr>
        <rFont val="Arial"/>
        <i/>
        <color rgb="FF424242"/>
        <sz val="10.0"/>
      </rPr>
      <t>coli</t>
    </r>
    <r>
      <rPr>
        <rFont val="Arial"/>
        <color rgb="FF424242"/>
        <sz val="10.0"/>
      </rPr>
      <t> Strains</t>
    </r>
  </si>
  <si>
    <r>
      <rPr>
        <rFont val="Arial"/>
        <color rgb="FF222222"/>
        <sz val="10.0"/>
      </rPr>
      <t>Hașegan, A., Mihai, I., Bratu, D., Bacilă, C., Roman, M. D., Mohor, C. I., ... &amp; Boicean, A. (2023). Severe Acute Ischemia of Glans Penis after Achieving Treatment with Only Hyperbaric Oxygen Therapy: A Rare Case Report and Systematic Literature Review. </t>
    </r>
    <r>
      <rPr>
        <rFont val="Arial"/>
        <i/>
        <color rgb="FF222222"/>
        <sz val="10.0"/>
      </rPr>
      <t>Journal of Personalized Medicine</t>
    </r>
    <r>
      <rPr>
        <rFont val="Arial"/>
        <color rgb="FF222222"/>
        <sz val="10.0"/>
      </rPr>
      <t>, </t>
    </r>
    <r>
      <rPr>
        <rFont val="Arial"/>
        <i/>
        <color rgb="FF222222"/>
        <sz val="10.0"/>
      </rPr>
      <t>13</t>
    </r>
    <r>
      <rPr>
        <rFont val="Arial"/>
        <color rgb="FF222222"/>
        <sz val="10.0"/>
      </rPr>
      <t>(9), 1370.</t>
    </r>
  </si>
  <si>
    <r>
      <rPr>
        <rFont val="Arial"/>
        <color rgb="FF4125AF"/>
        <sz val="10.0"/>
        <u/>
      </rPr>
      <t>Hasegan, A</t>
    </r>
    <r>
      <rPr>
        <rFont val="Arial"/>
        <color rgb="FF000000"/>
        <sz val="10.0"/>
        <u/>
      </rPr>
      <t> (ULBS</t>
    </r>
    <r>
      <rPr>
        <rFont val="Arial"/>
        <color rgb="FF5D33BF"/>
        <sz val="10.0"/>
        <u/>
      </rPr>
      <t>] </t>
    </r>
    <r>
      <rPr>
        <rFont val="Arial"/>
        <color rgb="FF000000"/>
        <sz val="10.0"/>
        <u/>
      </rPr>
      <t>; Totan, M (ULBS</t>
    </r>
    <r>
      <rPr>
        <rFont val="Arial"/>
        <color rgb="FF5D33BF"/>
        <sz val="10.0"/>
        <u/>
      </rPr>
      <t>] </t>
    </r>
    <r>
      <rPr>
        <rFont val="Arial"/>
        <color rgb="FF000000"/>
        <sz val="10.0"/>
        <u/>
      </rPr>
      <t>; Antonescu, E (ULBS</t>
    </r>
    <r>
      <rPr>
        <rFont val="Arial"/>
        <color rgb="FF5D33BF"/>
        <sz val="10.0"/>
        <u/>
      </rPr>
      <t>] </t>
    </r>
    <r>
      <rPr>
        <rFont val="Arial"/>
        <color rgb="FF000000"/>
        <sz val="10.0"/>
        <u/>
      </rPr>
      <t>; Bumbu, AG (UNIV ORADEA]</t>
    </r>
    <r>
      <rPr>
        <rFont val="Arial"/>
        <color rgb="FF5D33BF"/>
        <sz val="10.0"/>
        <u/>
      </rPr>
      <t> </t>
    </r>
    <r>
      <rPr>
        <rFont val="Arial"/>
        <color rgb="FF000000"/>
        <sz val="10.0"/>
        <u/>
      </rPr>
      <t>; Pantis, C (UNIV ORADEA</t>
    </r>
    <r>
      <rPr>
        <rFont val="Arial"/>
        <color rgb="FF5D33BF"/>
        <sz val="10.0"/>
        <u/>
      </rPr>
      <t>] </t>
    </r>
    <r>
      <rPr>
        <rFont val="Arial"/>
        <color rgb="FF000000"/>
        <sz val="10.0"/>
        <u/>
      </rPr>
      <t>; Furau, C (UNIV ARAD</t>
    </r>
    <r>
      <rPr>
        <rFont val="Arial"/>
        <color rgb="FF5D33BF"/>
        <sz val="10.0"/>
        <u/>
      </rPr>
      <t>] </t>
    </r>
    <r>
      <rPr>
        <rFont val="Arial"/>
        <color rgb="FF000000"/>
        <sz val="10.0"/>
        <u/>
      </rPr>
      <t>; Bardaca, C (UNIV ARAD</t>
    </r>
    <r>
      <rPr>
        <rFont val="Arial"/>
        <color rgb="FF5D33BF"/>
        <sz val="10.0"/>
        <u/>
      </rPr>
      <t>] </t>
    </r>
    <r>
      <rPr>
        <rFont val="Arial"/>
        <color rgb="FF000000"/>
        <sz val="10.0"/>
        <u/>
      </rPr>
      <t>; Grigore, N (ULBS]</t>
    </r>
  </si>
  <si>
    <r>
      <rPr>
        <rFont val="Arial"/>
        <color rgb="FF424242"/>
        <sz val="10.0"/>
      </rPr>
      <t>Prevalence of Urinary Tract Infections in Children and Changes in Sensitivity to Antibiotics of </t>
    </r>
    <r>
      <rPr>
        <rFont val="Arial"/>
        <i/>
        <color rgb="FF424242"/>
        <sz val="10.0"/>
      </rPr>
      <t>E</t>
    </r>
    <r>
      <rPr>
        <rFont val="Arial"/>
        <color rgb="FF424242"/>
        <sz val="10.0"/>
      </rPr>
      <t>. </t>
    </r>
    <r>
      <rPr>
        <rFont val="Arial"/>
        <i/>
        <color rgb="FF424242"/>
        <sz val="10.0"/>
      </rPr>
      <t>coli</t>
    </r>
    <r>
      <rPr>
        <rFont val="Arial"/>
        <color rgb="FF424242"/>
        <sz val="10.0"/>
      </rPr>
      <t> Strains</t>
    </r>
  </si>
  <si>
    <r>
      <rPr>
        <rFont val="Arial"/>
        <color rgb="FF222222"/>
        <sz val="10.0"/>
      </rPr>
      <t>Jamshidbeigi, T., Adibi, A., Hashemipour, S. M. A., Sarokhani, D., Dehkordi, A. H., Fakhri, M., &amp; Alaienezhad, S. (2023). A systematic review and meta-analysis of prevalence of urinary tract infection in childhood. </t>
    </r>
    <r>
      <rPr>
        <rFont val="Arial"/>
        <i/>
        <color rgb="FF222222"/>
        <sz val="10.0"/>
      </rPr>
      <t>Journal of Renal Injury Prevention</t>
    </r>
    <r>
      <rPr>
        <rFont val="Arial"/>
        <color rgb="FF222222"/>
        <sz val="10.0"/>
      </rPr>
      <t>, </t>
    </r>
    <r>
      <rPr>
        <rFont val="Arial"/>
        <i/>
        <color rgb="FF222222"/>
        <sz val="10.0"/>
      </rPr>
      <t>12</t>
    </r>
    <r>
      <rPr>
        <rFont val="Arial"/>
        <color rgb="FF222222"/>
        <sz val="10.0"/>
      </rPr>
      <t>(4), e32160-e32160.</t>
    </r>
  </si>
  <si>
    <t>https://www.researchgate.net/profile/Moloud-Fakhri/publication/364373699_Prevalence_of_renal_scaring_caused_by_urinary_tract_infections_in_children_a_systematic_review_and_meta-analysis/links/65d2318ae51f606f9979caa5/Prevalence-of-renal-scaring-caused-by-urinary-tract-infections-in-children-a-systematic-review-and-meta-analysis.pdf</t>
  </si>
  <si>
    <r>
      <rPr>
        <rFont val="Arial"/>
        <color rgb="FF4125AF"/>
        <sz val="10.0"/>
        <u/>
      </rPr>
      <t>Hosu, CD</t>
    </r>
    <r>
      <rPr>
        <rFont val="Arial"/>
        <color rgb="FF000000"/>
        <sz val="10.0"/>
        <u/>
      </rPr>
      <t> (UMF CLUJ NAPOCA</t>
    </r>
    <r>
      <rPr>
        <rFont val="Arial"/>
        <color rgb="FF5D33BF"/>
        <sz val="10.0"/>
        <u/>
      </rPr>
      <t>] </t>
    </r>
    <r>
      <rPr>
        <rFont val="Arial"/>
        <color rgb="FF000000"/>
        <sz val="10.0"/>
        <u/>
      </rPr>
      <t>; Moisoiu, V (UBB CLIJ NAPOCA</t>
    </r>
    <r>
      <rPr>
        <rFont val="Arial"/>
        <color rgb="FF5D33BF"/>
        <sz val="10.0"/>
        <u/>
      </rPr>
      <t>] </t>
    </r>
    <r>
      <rPr>
        <rFont val="Arial"/>
        <color rgb="FF000000"/>
        <sz val="10.0"/>
        <u/>
      </rPr>
      <t>; Stefancu, A (UBB</t>
    </r>
    <r>
      <rPr>
        <rFont val="Arial"/>
        <color rgb="FF5D33BF"/>
        <sz val="10.0"/>
        <u/>
      </rPr>
      <t>] </t>
    </r>
    <r>
      <rPr>
        <rFont val="Arial"/>
        <color rgb="FF000000"/>
        <sz val="10.0"/>
        <u/>
      </rPr>
      <t>; Antonescu, E (ULBS</t>
    </r>
    <r>
      <rPr>
        <rFont val="Arial"/>
        <color rgb="FF5D33BF"/>
        <sz val="10.0"/>
        <u/>
      </rPr>
      <t>] </t>
    </r>
    <r>
      <rPr>
        <rFont val="Arial"/>
        <color rgb="FF000000"/>
        <sz val="10.0"/>
        <u/>
      </rPr>
      <t>; Leopold, LF (USAMV CLUJ NAPOCA</t>
    </r>
    <r>
      <rPr>
        <rFont val="Arial"/>
        <color rgb="FF5D33BF"/>
        <sz val="10.0"/>
        <u/>
      </rPr>
      <t>] </t>
    </r>
    <r>
      <rPr>
        <rFont val="Arial"/>
        <color rgb="FF000000"/>
        <sz val="10.0"/>
        <u/>
      </rPr>
      <t>; Leopold, N (UBB</t>
    </r>
    <r>
      <rPr>
        <rFont val="Arial"/>
        <color rgb="FF5D33BF"/>
        <sz val="10.0"/>
        <u/>
      </rPr>
      <t>] </t>
    </r>
    <r>
      <rPr>
        <rFont val="Arial"/>
        <color rgb="FF000000"/>
        <sz val="10.0"/>
        <u/>
      </rPr>
      <t>; Fodor, D (UMF CLUJ NAPOCA</t>
    </r>
    <r>
      <rPr>
        <rFont val="Arial"/>
        <color rgb="FF5D33BF"/>
        <sz val="10.0"/>
        <u/>
      </rPr>
      <t>]</t>
    </r>
  </si>
  <si>
    <t>Raman spectroscopy applications in rheumatology</t>
  </si>
  <si>
    <r>
      <rPr>
        <rFont val="Arial"/>
        <color rgb="FF222222"/>
        <sz val="10.0"/>
      </rPr>
      <t>Niessink, T., Giesen, T., Efdé, M., Comarniceanu, A., Janssen, M., Otto, C., &amp; Jansen, T. L. (2023). Test characteristics of Raman spectroscopy integrated with polarized light microscopy for the diagnosis of acute gouty arthritis. </t>
    </r>
    <r>
      <rPr>
        <rFont val="Arial"/>
        <i/>
        <color rgb="FF222222"/>
        <sz val="10.0"/>
      </rPr>
      <t>Joint bone spine</t>
    </r>
    <r>
      <rPr>
        <rFont val="Arial"/>
        <color rgb="FF222222"/>
        <sz val="10.0"/>
      </rPr>
      <t>, </t>
    </r>
    <r>
      <rPr>
        <rFont val="Arial"/>
        <i/>
        <color rgb="FF222222"/>
        <sz val="10.0"/>
      </rPr>
      <t>90</t>
    </r>
    <r>
      <rPr>
        <rFont val="Arial"/>
        <color rgb="FF222222"/>
        <sz val="10.0"/>
      </rPr>
      <t>(6), 105611.</t>
    </r>
  </si>
  <si>
    <t>https://www.sciencedirect.com/science/article/pii/S1297319X23000908</t>
  </si>
  <si>
    <r>
      <rPr>
        <rFont val="Arial"/>
        <color rgb="FF4125AF"/>
        <sz val="10.0"/>
        <u/>
      </rPr>
      <t>Hosu, CD</t>
    </r>
    <r>
      <rPr>
        <rFont val="Arial"/>
        <color rgb="FF000000"/>
        <sz val="10.0"/>
        <u/>
      </rPr>
      <t> (UMF CLUJ NAPOCA</t>
    </r>
    <r>
      <rPr>
        <rFont val="Arial"/>
        <color rgb="FF5D33BF"/>
        <sz val="10.0"/>
        <u/>
      </rPr>
      <t>] </t>
    </r>
    <r>
      <rPr>
        <rFont val="Arial"/>
        <color rgb="FF000000"/>
        <sz val="10.0"/>
        <u/>
      </rPr>
      <t>; Moisoiu, V (UBB CLIJ NAPOCA</t>
    </r>
    <r>
      <rPr>
        <rFont val="Arial"/>
        <color rgb="FF5D33BF"/>
        <sz val="10.0"/>
        <u/>
      </rPr>
      <t>] </t>
    </r>
    <r>
      <rPr>
        <rFont val="Arial"/>
        <color rgb="FF000000"/>
        <sz val="10.0"/>
        <u/>
      </rPr>
      <t>; Stefancu, A (UBB</t>
    </r>
    <r>
      <rPr>
        <rFont val="Arial"/>
        <color rgb="FF5D33BF"/>
        <sz val="10.0"/>
        <u/>
      </rPr>
      <t>] </t>
    </r>
    <r>
      <rPr>
        <rFont val="Arial"/>
        <color rgb="FF000000"/>
        <sz val="10.0"/>
        <u/>
      </rPr>
      <t>; Antonescu, E (ULBS</t>
    </r>
    <r>
      <rPr>
        <rFont val="Arial"/>
        <color rgb="FF5D33BF"/>
        <sz val="10.0"/>
        <u/>
      </rPr>
      <t>] </t>
    </r>
    <r>
      <rPr>
        <rFont val="Arial"/>
        <color rgb="FF000000"/>
        <sz val="10.0"/>
        <u/>
      </rPr>
      <t>; Leopold, LF (USAMV CLUJ NAPOCA</t>
    </r>
    <r>
      <rPr>
        <rFont val="Arial"/>
        <color rgb="FF5D33BF"/>
        <sz val="10.0"/>
        <u/>
      </rPr>
      <t>] </t>
    </r>
    <r>
      <rPr>
        <rFont val="Arial"/>
        <color rgb="FF000000"/>
        <sz val="10.0"/>
        <u/>
      </rPr>
      <t>; Leopold, N (UBB</t>
    </r>
    <r>
      <rPr>
        <rFont val="Arial"/>
        <color rgb="FF5D33BF"/>
        <sz val="10.0"/>
        <u/>
      </rPr>
      <t>] </t>
    </r>
    <r>
      <rPr>
        <rFont val="Arial"/>
        <color rgb="FF000000"/>
        <sz val="10.0"/>
        <u/>
      </rPr>
      <t>; Fodor, D (UMF CLUJ NAPOCA</t>
    </r>
    <r>
      <rPr>
        <rFont val="Arial"/>
        <color rgb="FF5D33BF"/>
        <sz val="10.0"/>
        <u/>
      </rPr>
      <t>]</t>
    </r>
  </si>
  <si>
    <r>
      <rPr>
        <rFont val="Arial"/>
        <color rgb="FF222222"/>
        <sz val="10.0"/>
      </rPr>
      <t>Vazquez-Osorio, N., Castro-Ramos, J., &amp; Sánchez-Escobar, J. J. (2023). Matching Pursuit for Denoising Raman Spectra, Based on Genetic Algorithm and Hermite Atoms. </t>
    </r>
    <r>
      <rPr>
        <rFont val="Arial"/>
        <i/>
        <color rgb="FF222222"/>
        <sz val="10.0"/>
      </rPr>
      <t>Applied Spectroscopy</t>
    </r>
    <r>
      <rPr>
        <rFont val="Arial"/>
        <color rgb="FF222222"/>
        <sz val="10.0"/>
      </rPr>
      <t>, </t>
    </r>
    <r>
      <rPr>
        <rFont val="Arial"/>
        <i/>
        <color rgb="FF222222"/>
        <sz val="10.0"/>
      </rPr>
      <t>77</t>
    </r>
    <r>
      <rPr>
        <rFont val="Arial"/>
        <color rgb="FF222222"/>
        <sz val="10.0"/>
      </rPr>
      <t>(9), 1009-1024.</t>
    </r>
  </si>
  <si>
    <t>https://journals.sagepub.com/doi/abs/10.1177/00037028231179744</t>
  </si>
  <si>
    <r>
      <rPr>
        <rFont val="Arial"/>
        <color rgb="FF4125AF"/>
        <sz val="10.0"/>
        <u/>
      </rPr>
      <t>Hosu, CD</t>
    </r>
    <r>
      <rPr>
        <rFont val="Arial"/>
        <color rgb="FF000000"/>
        <sz val="10.0"/>
        <u/>
      </rPr>
      <t> (UMF CLUJ NAPOCA</t>
    </r>
    <r>
      <rPr>
        <rFont val="Arial"/>
        <color rgb="FF5D33BF"/>
        <sz val="10.0"/>
        <u/>
      </rPr>
      <t>] </t>
    </r>
    <r>
      <rPr>
        <rFont val="Arial"/>
        <color rgb="FF000000"/>
        <sz val="10.0"/>
        <u/>
      </rPr>
      <t>; Moisoiu, V (UBB CLIJ NAPOCA</t>
    </r>
    <r>
      <rPr>
        <rFont val="Arial"/>
        <color rgb="FF5D33BF"/>
        <sz val="10.0"/>
        <u/>
      </rPr>
      <t>] </t>
    </r>
    <r>
      <rPr>
        <rFont val="Arial"/>
        <color rgb="FF000000"/>
        <sz val="10.0"/>
        <u/>
      </rPr>
      <t>; Stefancu, A (UBB</t>
    </r>
    <r>
      <rPr>
        <rFont val="Arial"/>
        <color rgb="FF5D33BF"/>
        <sz val="10.0"/>
        <u/>
      </rPr>
      <t>] </t>
    </r>
    <r>
      <rPr>
        <rFont val="Arial"/>
        <color rgb="FF000000"/>
        <sz val="10.0"/>
        <u/>
      </rPr>
      <t>; Antonescu, E (ULBS</t>
    </r>
    <r>
      <rPr>
        <rFont val="Arial"/>
        <color rgb="FF5D33BF"/>
        <sz val="10.0"/>
        <u/>
      </rPr>
      <t>] </t>
    </r>
    <r>
      <rPr>
        <rFont val="Arial"/>
        <color rgb="FF000000"/>
        <sz val="10.0"/>
        <u/>
      </rPr>
      <t>; Leopold, LF (USAMV CLUJ NAPOCA</t>
    </r>
    <r>
      <rPr>
        <rFont val="Arial"/>
        <color rgb="FF5D33BF"/>
        <sz val="10.0"/>
        <u/>
      </rPr>
      <t>] </t>
    </r>
    <r>
      <rPr>
        <rFont val="Arial"/>
        <color rgb="FF000000"/>
        <sz val="10.0"/>
        <u/>
      </rPr>
      <t>; Leopold, N (UBB</t>
    </r>
    <r>
      <rPr>
        <rFont val="Arial"/>
        <color rgb="FF5D33BF"/>
        <sz val="10.0"/>
        <u/>
      </rPr>
      <t>] </t>
    </r>
    <r>
      <rPr>
        <rFont val="Arial"/>
        <color rgb="FF000000"/>
        <sz val="10.0"/>
        <u/>
      </rPr>
      <t>; Fodor, D (UMF CLUJ NAPOCA</t>
    </r>
    <r>
      <rPr>
        <rFont val="Arial"/>
        <color rgb="FF5D33BF"/>
        <sz val="10.0"/>
        <u/>
      </rPr>
      <t>]</t>
    </r>
  </si>
  <si>
    <r>
      <rPr>
        <rFont val="Arial"/>
        <color rgb="FF222222"/>
        <sz val="10.0"/>
      </rPr>
      <t>Walther, A. R., Stepula, E., Ditzel, N., Kassem, M., Bergholt, M. S., &amp; Hedegaard, M. A. (2023). In Vivo Longitudinal Monitoring of Disease Progression in Inflammatory Arthritis Animal Models Using Raman Spectroscopy. </t>
    </r>
    <r>
      <rPr>
        <rFont val="Arial"/>
        <i/>
        <color rgb="FF222222"/>
        <sz val="10.0"/>
      </rPr>
      <t>Analytical chemistry</t>
    </r>
    <r>
      <rPr>
        <rFont val="Arial"/>
        <color rgb="FF222222"/>
        <sz val="10.0"/>
      </rPr>
      <t>, </t>
    </r>
    <r>
      <rPr>
        <rFont val="Arial"/>
        <i/>
        <color rgb="FF222222"/>
        <sz val="10.0"/>
      </rPr>
      <t>95</t>
    </r>
    <r>
      <rPr>
        <rFont val="Arial"/>
        <color rgb="FF222222"/>
        <sz val="10.0"/>
      </rPr>
      <t>(7), 3720-3728.</t>
    </r>
  </si>
  <si>
    <t>https://pubs.acs.org/doi/full/10.1021/acs.analchem.2c04743</t>
  </si>
  <si>
    <r>
      <rPr>
        <rFont val="Arial"/>
        <color rgb="FF4125AF"/>
        <sz val="10.0"/>
        <u/>
      </rPr>
      <t>Hosu, CD</t>
    </r>
    <r>
      <rPr>
        <rFont val="Arial"/>
        <color rgb="FF000000"/>
        <sz val="10.0"/>
        <u/>
      </rPr>
      <t> (UMF CLUJ NAPOCA</t>
    </r>
    <r>
      <rPr>
        <rFont val="Arial"/>
        <color rgb="FF5D33BF"/>
        <sz val="10.0"/>
        <u/>
      </rPr>
      <t>] </t>
    </r>
    <r>
      <rPr>
        <rFont val="Arial"/>
        <color rgb="FF000000"/>
        <sz val="10.0"/>
        <u/>
      </rPr>
      <t>; Moisoiu, V (UBB CLIJ NAPOCA</t>
    </r>
    <r>
      <rPr>
        <rFont val="Arial"/>
        <color rgb="FF5D33BF"/>
        <sz val="10.0"/>
        <u/>
      </rPr>
      <t>] </t>
    </r>
    <r>
      <rPr>
        <rFont val="Arial"/>
        <color rgb="FF000000"/>
        <sz val="10.0"/>
        <u/>
      </rPr>
      <t>; Stefancu, A (UBB</t>
    </r>
    <r>
      <rPr>
        <rFont val="Arial"/>
        <color rgb="FF5D33BF"/>
        <sz val="10.0"/>
        <u/>
      </rPr>
      <t>] </t>
    </r>
    <r>
      <rPr>
        <rFont val="Arial"/>
        <color rgb="FF000000"/>
        <sz val="10.0"/>
        <u/>
      </rPr>
      <t>; Antonescu, E (ULBS</t>
    </r>
    <r>
      <rPr>
        <rFont val="Arial"/>
        <color rgb="FF5D33BF"/>
        <sz val="10.0"/>
        <u/>
      </rPr>
      <t>] </t>
    </r>
    <r>
      <rPr>
        <rFont val="Arial"/>
        <color rgb="FF000000"/>
        <sz val="10.0"/>
        <u/>
      </rPr>
      <t>; Leopold, LF (USAMV CLUJ NAPOCA</t>
    </r>
    <r>
      <rPr>
        <rFont val="Arial"/>
        <color rgb="FF5D33BF"/>
        <sz val="10.0"/>
        <u/>
      </rPr>
      <t>] </t>
    </r>
    <r>
      <rPr>
        <rFont val="Arial"/>
        <color rgb="FF000000"/>
        <sz val="10.0"/>
        <u/>
      </rPr>
      <t>; Leopold, N (UBB</t>
    </r>
    <r>
      <rPr>
        <rFont val="Arial"/>
        <color rgb="FF5D33BF"/>
        <sz val="10.0"/>
        <u/>
      </rPr>
      <t>] </t>
    </r>
    <r>
      <rPr>
        <rFont val="Arial"/>
        <color rgb="FF000000"/>
        <sz val="10.0"/>
        <u/>
      </rPr>
      <t>; Fodor, D (UMF CLUJ NAPOCA</t>
    </r>
    <r>
      <rPr>
        <rFont val="Arial"/>
        <color rgb="FF5D33BF"/>
        <sz val="10.0"/>
        <u/>
      </rPr>
      <t>]</t>
    </r>
  </si>
  <si>
    <r>
      <rPr>
        <rFont val="Arial"/>
        <color rgb="FF222222"/>
        <sz val="10.0"/>
      </rPr>
      <t>Sheehy, G., Picot, F., Dallaire, F., Ember, K., Nguyen, T., Petrecca, K., ... &amp; Leblond, F. (2023). Open-sourced Raman spectroscopy data processing package implementing a baseline removal algorithm validated from multiple datasets acquired in human tissue and biofluids. </t>
    </r>
    <r>
      <rPr>
        <rFont val="Arial"/>
        <i/>
        <color rgb="FF222222"/>
        <sz val="10.0"/>
      </rPr>
      <t>Journal of Biomedical Optics</t>
    </r>
    <r>
      <rPr>
        <rFont val="Arial"/>
        <color rgb="FF222222"/>
        <sz val="10.0"/>
      </rPr>
      <t>, </t>
    </r>
    <r>
      <rPr>
        <rFont val="Arial"/>
        <i/>
        <color rgb="FF222222"/>
        <sz val="10.0"/>
      </rPr>
      <t>28</t>
    </r>
    <r>
      <rPr>
        <rFont val="Arial"/>
        <color rgb="FF222222"/>
        <sz val="10.0"/>
      </rPr>
      <t>(2), 025002-025002.</t>
    </r>
  </si>
  <si>
    <t>https://www.spiedigitallibrary.org/journals/journal-of-biomedical-optics/volume-28/issue-2/025002/Open-sourced-Raman-spectroscopy-data-processing-package-implementing-a-baseline/10.1117/1.JBO.28.2.025002.full</t>
  </si>
  <si>
    <r>
      <rPr>
        <rFont val="Arial"/>
        <color rgb="FF4125AF"/>
        <sz val="10.0"/>
        <u/>
      </rPr>
      <t>Hosu, CD</t>
    </r>
    <r>
      <rPr>
        <rFont val="Arial"/>
        <color rgb="FF000000"/>
        <sz val="10.0"/>
        <u/>
      </rPr>
      <t> (UMF CLUJ NAPOCA</t>
    </r>
    <r>
      <rPr>
        <rFont val="Arial"/>
        <color rgb="FF5D33BF"/>
        <sz val="10.0"/>
        <u/>
      </rPr>
      <t>] </t>
    </r>
    <r>
      <rPr>
        <rFont val="Arial"/>
        <color rgb="FF000000"/>
        <sz val="10.0"/>
        <u/>
      </rPr>
      <t>; Moisoiu, V (UBB CLIJ NAPOCA</t>
    </r>
    <r>
      <rPr>
        <rFont val="Arial"/>
        <color rgb="FF5D33BF"/>
        <sz val="10.0"/>
        <u/>
      </rPr>
      <t>] </t>
    </r>
    <r>
      <rPr>
        <rFont val="Arial"/>
        <color rgb="FF000000"/>
        <sz val="10.0"/>
        <u/>
      </rPr>
      <t>; Stefancu, A (UBB</t>
    </r>
    <r>
      <rPr>
        <rFont val="Arial"/>
        <color rgb="FF5D33BF"/>
        <sz val="10.0"/>
        <u/>
      </rPr>
      <t>] </t>
    </r>
    <r>
      <rPr>
        <rFont val="Arial"/>
        <color rgb="FF000000"/>
        <sz val="10.0"/>
        <u/>
      </rPr>
      <t>; Antonescu, E (ULBS</t>
    </r>
    <r>
      <rPr>
        <rFont val="Arial"/>
        <color rgb="FF5D33BF"/>
        <sz val="10.0"/>
        <u/>
      </rPr>
      <t>] </t>
    </r>
    <r>
      <rPr>
        <rFont val="Arial"/>
        <color rgb="FF000000"/>
        <sz val="10.0"/>
        <u/>
      </rPr>
      <t>; Leopold, LF (USAMV CLUJ NAPOCA</t>
    </r>
    <r>
      <rPr>
        <rFont val="Arial"/>
        <color rgb="FF5D33BF"/>
        <sz val="10.0"/>
        <u/>
      </rPr>
      <t>] </t>
    </r>
    <r>
      <rPr>
        <rFont val="Arial"/>
        <color rgb="FF000000"/>
        <sz val="10.0"/>
        <u/>
      </rPr>
      <t>; Leopold, N (UBB</t>
    </r>
    <r>
      <rPr>
        <rFont val="Arial"/>
        <color rgb="FF5D33BF"/>
        <sz val="10.0"/>
        <u/>
      </rPr>
      <t>] </t>
    </r>
    <r>
      <rPr>
        <rFont val="Arial"/>
        <color rgb="FF000000"/>
        <sz val="10.0"/>
        <u/>
      </rPr>
      <t>; Fodor, D (UMF CLUJ NAPOCA</t>
    </r>
    <r>
      <rPr>
        <rFont val="Arial"/>
        <color rgb="FF5D33BF"/>
        <sz val="10.0"/>
        <u/>
      </rPr>
      <t>]</t>
    </r>
  </si>
  <si>
    <r>
      <rPr>
        <rFont val="Arial"/>
        <color rgb="FF222222"/>
        <sz val="10.0"/>
      </rPr>
      <t>Tedeeva, A. V., Sataev, A. R., Batraeva, S. T., Gabitaeva, T. N., Magomedsaugitova, N. N., &amp; Azatyan, A. A. (2023). Application of Raman Spectroscopy to Study the Mineralization of Bone Regenerates. </t>
    </r>
    <r>
      <rPr>
        <rFont val="Arial"/>
        <i/>
        <color rgb="FF222222"/>
        <sz val="10.0"/>
      </rPr>
      <t>Journal of Biochemical Technology</t>
    </r>
    <r>
      <rPr>
        <rFont val="Arial"/>
        <color rgb="FF222222"/>
        <sz val="10.0"/>
      </rPr>
      <t>, </t>
    </r>
    <r>
      <rPr>
        <rFont val="Arial"/>
        <i/>
        <color rgb="FF222222"/>
        <sz val="10.0"/>
      </rPr>
      <t>14</t>
    </r>
    <r>
      <rPr>
        <rFont val="Arial"/>
        <color rgb="FF222222"/>
        <sz val="10.0"/>
      </rPr>
      <t>(1-2023), 22-26.</t>
    </r>
  </si>
  <si>
    <t>https://jbiochemtech.com/article/application-of-raman-spectroscopy-to-study-the-mineralization-of-bone-regenerates-2gfplgxngajalvn</t>
  </si>
  <si>
    <r>
      <rPr>
        <rFont val="Arial"/>
        <color rgb="FF4125AF"/>
        <sz val="10.0"/>
        <u/>
      </rPr>
      <t>Hosu, CD</t>
    </r>
    <r>
      <rPr>
        <rFont val="Arial"/>
        <color rgb="FF000000"/>
        <sz val="10.0"/>
        <u/>
      </rPr>
      <t> (UMF CLUJ NAPOCA</t>
    </r>
    <r>
      <rPr>
        <rFont val="Arial"/>
        <color rgb="FF5D33BF"/>
        <sz val="10.0"/>
        <u/>
      </rPr>
      <t>] </t>
    </r>
    <r>
      <rPr>
        <rFont val="Arial"/>
        <color rgb="FF000000"/>
        <sz val="10.0"/>
        <u/>
      </rPr>
      <t>; Moisoiu, V (UBB CLIJ NAPOCA</t>
    </r>
    <r>
      <rPr>
        <rFont val="Arial"/>
        <color rgb="FF5D33BF"/>
        <sz val="10.0"/>
        <u/>
      </rPr>
      <t>] </t>
    </r>
    <r>
      <rPr>
        <rFont val="Arial"/>
        <color rgb="FF000000"/>
        <sz val="10.0"/>
        <u/>
      </rPr>
      <t>; Stefancu, A (UBB</t>
    </r>
    <r>
      <rPr>
        <rFont val="Arial"/>
        <color rgb="FF5D33BF"/>
        <sz val="10.0"/>
        <u/>
      </rPr>
      <t>] </t>
    </r>
    <r>
      <rPr>
        <rFont val="Arial"/>
        <color rgb="FF000000"/>
        <sz val="10.0"/>
        <u/>
      </rPr>
      <t>; Antonescu, E (ULBS</t>
    </r>
    <r>
      <rPr>
        <rFont val="Arial"/>
        <color rgb="FF5D33BF"/>
        <sz val="10.0"/>
        <u/>
      </rPr>
      <t>] </t>
    </r>
    <r>
      <rPr>
        <rFont val="Arial"/>
        <color rgb="FF000000"/>
        <sz val="10.0"/>
        <u/>
      </rPr>
      <t>; Leopold, LF (USAMV CLUJ NAPOCA</t>
    </r>
    <r>
      <rPr>
        <rFont val="Arial"/>
        <color rgb="FF5D33BF"/>
        <sz val="10.0"/>
        <u/>
      </rPr>
      <t>] </t>
    </r>
    <r>
      <rPr>
        <rFont val="Arial"/>
        <color rgb="FF000000"/>
        <sz val="10.0"/>
        <u/>
      </rPr>
      <t>; Leopold, N (UBB</t>
    </r>
    <r>
      <rPr>
        <rFont val="Arial"/>
        <color rgb="FF5D33BF"/>
        <sz val="10.0"/>
        <u/>
      </rPr>
      <t>] </t>
    </r>
    <r>
      <rPr>
        <rFont val="Arial"/>
        <color rgb="FF000000"/>
        <sz val="10.0"/>
        <u/>
      </rPr>
      <t>; Fodor, D (UMF CLUJ NAPOCA</t>
    </r>
    <r>
      <rPr>
        <rFont val="Arial"/>
        <color rgb="FF5D33BF"/>
        <sz val="10.0"/>
        <u/>
      </rPr>
      <t>]</t>
    </r>
  </si>
  <si>
    <r>
      <rPr>
        <rFont val="Arial"/>
        <color rgb="FF222222"/>
        <sz val="10.0"/>
      </rPr>
      <t>Niessink, T., Kuipers, C., de Jong, B. Z., Lenferink, A. T., Janssen, M., Jansen, T. L., &amp; Otto, C. (2023). Raman hyperspectral imaging detects novel and combinations of crystals in synovial fluids of patients with a swollen joint. </t>
    </r>
    <r>
      <rPr>
        <rFont val="Arial"/>
        <i/>
        <color rgb="FF222222"/>
        <sz val="10.0"/>
      </rPr>
      <t>Journal of Raman Spectroscopy</t>
    </r>
    <r>
      <rPr>
        <rFont val="Arial"/>
        <color rgb="FF222222"/>
        <sz val="10.0"/>
      </rPr>
      <t>, </t>
    </r>
    <r>
      <rPr>
        <rFont val="Arial"/>
        <i/>
        <color rgb="FF222222"/>
        <sz val="10.0"/>
      </rPr>
      <t>54</t>
    </r>
    <r>
      <rPr>
        <rFont val="Arial"/>
        <color rgb="FF222222"/>
        <sz val="10.0"/>
      </rPr>
      <t>(1), 47-53.</t>
    </r>
  </si>
  <si>
    <t>https://analyticalsciencejournals.onlinelibrary.wiley.com/doi/full/10.1002/jrs.6452</t>
  </si>
  <si>
    <r>
      <rPr>
        <rFont val="Arial"/>
        <color rgb="FF000000"/>
        <sz val="10.0"/>
      </rPr>
      <t>Antonescu, E (ULBS</t>
    </r>
    <r>
      <rPr>
        <rFont val="Arial"/>
        <color rgb="FF5D33BF"/>
        <sz val="10.0"/>
      </rPr>
      <t>] </t>
    </r>
    <r>
      <rPr>
        <rFont val="Arial"/>
        <color rgb="FF000000"/>
        <sz val="10.0"/>
      </rPr>
      <t>; Bota, G (Bota, Gabriela) </t>
    </r>
    <r>
      <rPr>
        <rFont val="Arial"/>
        <color rgb="FF5D33BF"/>
        <sz val="10.0"/>
      </rPr>
      <t>[1] </t>
    </r>
    <r>
      <rPr>
        <rFont val="Arial"/>
        <color rgb="FF000000"/>
        <sz val="10.0"/>
      </rPr>
      <t>; Serb, B (ULBS</t>
    </r>
    <r>
      <rPr>
        <rFont val="Arial"/>
        <color rgb="FF5D33BF"/>
        <sz val="10.0"/>
      </rPr>
      <t>] </t>
    </r>
    <r>
      <rPr>
        <rFont val="Arial"/>
        <color rgb="FF000000"/>
        <sz val="10.0"/>
      </rPr>
      <t>; Atasie, D (ULBS</t>
    </r>
    <r>
      <rPr>
        <rFont val="Arial"/>
        <color rgb="FF5D33BF"/>
        <sz val="10.0"/>
      </rPr>
      <t>] </t>
    </r>
    <r>
      <rPr>
        <rFont val="Arial"/>
        <color rgb="FF000000"/>
        <sz val="10.0"/>
      </rPr>
      <t>; Tataru, CD (ULBS</t>
    </r>
    <r>
      <rPr>
        <rFont val="Arial"/>
        <color rgb="FF5D33BF"/>
        <sz val="10.0"/>
      </rPr>
      <t>] </t>
    </r>
    <r>
      <rPr>
        <rFont val="Arial"/>
        <color rgb="FF000000"/>
        <sz val="10.0"/>
      </rPr>
      <t>; Totan, M (ULBS</t>
    </r>
    <r>
      <rPr>
        <rFont val="Arial"/>
        <color rgb="FF5D33BF"/>
        <sz val="10.0"/>
      </rPr>
      <t>] </t>
    </r>
    <r>
      <rPr>
        <rFont val="Arial"/>
        <color rgb="FF000000"/>
        <sz val="10.0"/>
      </rPr>
      <t>; Duicau, L (ULBS</t>
    </r>
    <r>
      <rPr>
        <rFont val="Arial"/>
        <color rgb="FF5D33BF"/>
        <sz val="10.0"/>
      </rPr>
      <t>] </t>
    </r>
    <r>
      <rPr>
        <rFont val="Arial"/>
        <color rgb="FF000000"/>
        <sz val="10.0"/>
      </rPr>
      <t>; Silisteanu, SC (USV</t>
    </r>
    <r>
      <rPr>
        <rFont val="Arial"/>
        <color rgb="FF5D33BF"/>
        <sz val="10.0"/>
      </rPr>
      <t>] </t>
    </r>
    <r>
      <rPr>
        <rFont val="Arial"/>
        <color rgb="FF000000"/>
        <sz val="10.0"/>
      </rPr>
      <t>; Szakacs, J (UMFST</t>
    </r>
    <r>
      <rPr>
        <rFont val="Arial"/>
        <color rgb="FF5D33BF"/>
        <sz val="10.0"/>
      </rPr>
      <t>] </t>
    </r>
    <r>
      <rPr>
        <rFont val="Arial"/>
        <color rgb="FF000000"/>
        <sz val="10.0"/>
      </rPr>
      <t>; Arghir, OC (UMF</t>
    </r>
    <r>
      <rPr>
        <rFont val="Arial"/>
        <color rgb="FF5D33BF"/>
        <sz val="10.0"/>
      </rPr>
      <t>] </t>
    </r>
    <r>
      <rPr>
        <rFont val="Arial"/>
        <color rgb="FF000000"/>
        <sz val="10.0"/>
      </rPr>
      <t>; Oswald, I (UNIV ORADEA</t>
    </r>
    <r>
      <rPr>
        <rFont val="Arial"/>
        <color rgb="FF5D33BF"/>
        <sz val="10.0"/>
      </rPr>
      <t>] </t>
    </r>
    <r>
      <rPr>
        <rFont val="Arial"/>
        <color rgb="FF000000"/>
        <sz val="10.0"/>
      </rPr>
      <t>; Manea, MM (UMF CLUJ</t>
    </r>
    <r>
      <rPr>
        <rFont val="Arial"/>
        <color rgb="FF5D33BF"/>
        <sz val="10.0"/>
      </rPr>
      <t>]</t>
    </r>
  </si>
  <si>
    <t>Study of the Total Serum Concentration of Serrum Ionized Magnesium in Children and Adolescents from Sibiu Area</t>
  </si>
  <si>
    <r>
      <rPr>
        <rFont val="Arial"/>
        <color rgb="FF222222"/>
        <sz val="10.0"/>
      </rPr>
      <t>Vizitiu, E., Costea, A. I., &amp; Silişteanu, S. C. (2023). Prevalence of osteoporosis and risk factors in different age categories in adult women. </t>
    </r>
    <r>
      <rPr>
        <rFont val="Arial"/>
        <i/>
        <color rgb="FF222222"/>
        <sz val="10.0"/>
      </rPr>
      <t>Balneo &amp; PRM Research Journal</t>
    </r>
    <r>
      <rPr>
        <rFont val="Arial"/>
        <color rgb="FF222222"/>
        <sz val="10.0"/>
      </rPr>
      <t>, </t>
    </r>
    <r>
      <rPr>
        <rFont val="Arial"/>
        <i/>
        <color rgb="FF222222"/>
        <sz val="10.0"/>
      </rPr>
      <t>14</t>
    </r>
    <r>
      <rPr>
        <rFont val="Arial"/>
        <color rgb="FF222222"/>
        <sz val="10.0"/>
      </rPr>
      <t>(4).</t>
    </r>
  </si>
  <si>
    <t>https://bioclima.ro/Balneo627.pdf</t>
  </si>
  <si>
    <t>11</t>
  </si>
  <si>
    <r>
      <rPr>
        <rFont val="Arial"/>
        <color rgb="FF000000"/>
        <sz val="10.0"/>
      </rPr>
      <t>Antonescu, E ULBS</t>
    </r>
    <r>
      <rPr>
        <rFont val="Arial"/>
        <color rgb="FF5D33BF"/>
        <sz val="10.0"/>
      </rPr>
      <t>] </t>
    </r>
    <r>
      <rPr>
        <rFont val="Arial"/>
        <color rgb="FF000000"/>
        <sz val="10.0"/>
      </rPr>
      <t>; Totan, M (ULBS]</t>
    </r>
    <r>
      <rPr>
        <rFont val="Arial"/>
        <color rgb="FF5D33BF"/>
        <sz val="10.0"/>
      </rPr>
      <t> </t>
    </r>
    <r>
      <rPr>
        <rFont val="Arial"/>
        <color rgb="FF000000"/>
        <sz val="10.0"/>
      </rPr>
      <t>; Boitor, GC (ULBS</t>
    </r>
    <r>
      <rPr>
        <rFont val="Arial"/>
        <color rgb="FF5D33BF"/>
        <sz val="10.0"/>
      </rPr>
      <t>] </t>
    </r>
    <r>
      <rPr>
        <rFont val="Arial"/>
        <color rgb="FF000000"/>
        <sz val="10.0"/>
      </rPr>
      <t>; Szakacs, J (UMFST</t>
    </r>
    <r>
      <rPr>
        <rFont val="Arial"/>
        <color rgb="FF5D33BF"/>
        <sz val="10.0"/>
      </rPr>
      <t>] </t>
    </r>
    <r>
      <rPr>
        <rFont val="Arial"/>
        <color rgb="FF000000"/>
        <sz val="10.0"/>
      </rPr>
      <t>; Silisteanu, SC (USV</t>
    </r>
    <r>
      <rPr>
        <rFont val="Arial"/>
        <color rgb="FF5D33BF"/>
        <sz val="10.0"/>
      </rPr>
      <t>] </t>
    </r>
    <r>
      <rPr>
        <rFont val="Arial"/>
        <color rgb="FF000000"/>
        <sz val="10.0"/>
      </rPr>
      <t>; Fleaca, SR (ULBS</t>
    </r>
    <r>
      <rPr>
        <rFont val="Arial"/>
        <color rgb="FF5D33BF"/>
        <sz val="10.0"/>
      </rPr>
      <t>] </t>
    </r>
    <r>
      <rPr>
        <rFont val="Arial"/>
        <color rgb="FF000000"/>
        <sz val="10.0"/>
      </rPr>
      <t>; Mitariu, SC (ULBS</t>
    </r>
    <r>
      <rPr>
        <rFont val="Arial"/>
        <color rgb="FF5D33BF"/>
        <sz val="10.0"/>
      </rPr>
      <t>] </t>
    </r>
    <r>
      <rPr>
        <rFont val="Arial"/>
        <color rgb="FF000000"/>
        <sz val="10.0"/>
      </rPr>
      <t>; Serb, BH (ULBS</t>
    </r>
    <r>
      <rPr>
        <rFont val="Arial"/>
        <color rgb="FF5D33BF"/>
        <sz val="10.0"/>
      </rPr>
      <t>]</t>
    </r>
  </si>
  <si>
    <t>The Reference Intervals Used in Pediatric Medical Analysis Laboratories to Interpret the Results Analysis for Total Serum Calcium</t>
  </si>
  <si>
    <t>Silisteanu, SC[USV]; Antonescu, E [ULBS] Moisii, V[USV]</t>
  </si>
  <si>
    <t>The importance of the recovery treatment in increasing the quality of the lives of the patients with the carpal tunnel syndrome</t>
  </si>
  <si>
    <t>Silisteanu, SC[USV]; Antonescu, E [ULBS]</t>
  </si>
  <si>
    <t>The influence of the body weight index (BMI) in the recovery of the degenerative diseases of the joints</t>
  </si>
  <si>
    <t>Chis, Adriana Aurelia (ULBS); Rus, Luca Liviu(ULBS); Morgovan, Claudiu(ULBS); Arseniu, Anca Maria(ULBS); Frum, Adina(ULBS); Vonica-Tincu, Andreea Loredana(ULBS); Gligor, Felicia Gabriela(ULBS); Muresan, Maria Lucia(ULBS); Dobrea, Carmen Maximiliana (ULBS)</t>
  </si>
  <si>
    <t>Microbial Resistance to Antibiotics and Effective Antibiotherapy</t>
  </si>
  <si>
    <t>Maria, Catarina; Rauter, Amelia P.Nucleoside analogues: N-glycosylation methodologies, synthesis of antiviral and antitumor drugs and potential against drug-resistant bacteria and Alzheimer's diseaseCARBOHYDRATE RESEARCH</t>
  </si>
  <si>
    <t>https://www.webofscience.com/wos/woscc/full-record/WOS:001056659100001</t>
  </si>
  <si>
    <t>Petrocelli, Giovannamaria; Marrazzo, Pasquale; Bonsi, Laura; Facchin, Federica; Alviano, Francesco; Canaider, SilviaPlumbagin, a Natural Compound with Several Biological Effects and Anti-Inflammatory PropertiesLIFE-BASEL</t>
  </si>
  <si>
    <t>https://www.webofscience.com/wos/woscc/full-record/WOS:001015048000001</t>
  </si>
  <si>
    <t>Abadi, Parvaneh Ghaderi Shikhi; Irani, MohammadElectrospun metal-organic frameworks-loaded nanofibrous carriers for drug delivery systemsCHEMICAL ENGINEERING JOURNAL</t>
  </si>
  <si>
    <t>https://www.webofscience.com/wos/woscc/full-record/WOS:001108494100001</t>
  </si>
  <si>
    <t>Devi, Priti; Kumari, Pallawi; Yadav, Aanchal; Tarai, Bansidhar; Budhiraja, Sandeep; Shamim, Uzma; Pandey, RajeshLongitudinal study across SARS-CoV-2 variants identifies transcriptionally active microbes (TAMs) associated with Delta severityISCIENCE</t>
  </si>
  <si>
    <t>https://www.webofscience.com/wos/woscc/full-record/WOS:001081534600001</t>
  </si>
  <si>
    <t>Qais, Faizan Abul; Altaf, Mohammad; Ahmad, IqbalManagement of virulence in &lt;i&gt;Pseudomonas aeruginosa&lt;/i&gt; and &lt;i&gt;Serratia marcescens&lt;/i&gt; using environmentally-friendly titanium dioxide nanoparticlesRSC ADVANCES</t>
  </si>
  <si>
    <t>https://www.webofscience.com/wos/woscc/full-record/WOS:001122435000001</t>
  </si>
  <si>
    <t>Tenderenda, Anna; Lysakowska, Monika Eliza; Gawron-Skarbek, AnnaThe Prevalence of Alert Pathogens and Microbial Resistance Mechanisms: A Three-Year Retrospective Study in a General Hospital in PolandPATHOGENS</t>
  </si>
  <si>
    <t>https://www.webofscience.com/wos/woscc/full-record/WOS:001132519300001</t>
  </si>
  <si>
    <t>Hu, Jian-Nan; Hu, Sheng-Qi; Li, Zi-Ling; Bao, Chen; Liu, Qian; Liu, Chao; Xu, Shu-YunRisk factors of multidrug-resistant bacteria infection in patients with ventilator-associated pneumonia: A systematic review and meta-analysisJOURNAL OF INFECTION AND CHEMOTHERAPY</t>
  </si>
  <si>
    <t>https://www.webofscience.com/wos/woscc/full-record/WOS:001098029700001</t>
  </si>
  <si>
    <t>Pereira, Marina Rodrigues; Rodrigues, Vanessa dos Santos; de Oliveira, Warlley Campos; Duque, Cristiane; da Silva, Benise Ferreira; Santos-Filho, Norival Alves; Carneiro, Victor Alves; Lorenzon, Esteban Nicolas; Cilli, Eduardo MaffudEffects of Conjugation of Ferrocene and Gallic Acid On desCys&lt;SUP&gt;11&lt;/SUP&gt;/Lys&lt;SUP&gt;12&lt;/SUP&gt;/Lys&lt;SUP&gt;13&lt;/SUP&gt;-(p-BthTX-I)&lt;sub&gt;2&lt;/sub&gt;K Peptide: Structure, Permeabilization and Antibacterial ActivityPROTEIN AND PEPTIDE LETTERS</t>
  </si>
  <si>
    <t>https://www.webofscience.com/wos/woscc/full-record/WOS:001071592000007</t>
  </si>
  <si>
    <t>Adriana Aurelia Chis (ULB Sibiu), Carmen Dobrea  (ULB Sibiu), Claudiu Morgovan  (ULB Sibiu), Anca Maria Arseniu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</si>
  <si>
    <t>Applications and limitations of dendrimers in biomedicine</t>
  </si>
  <si>
    <t>Nirmala, M. Joyce; Kizhuveetil, Uma; Johnson, Athira; Balaji, G.; Nagarajan, Ramamurthy; Muthuvijayan, VigneshCancer nanomedicine: a review of nano-therapeutics and challenges aheadRSC ADVANCES</t>
  </si>
  <si>
    <t>https://www.webofscience.com/wos/woscc/full-record/WOS:000948837200001</t>
  </si>
  <si>
    <t>Duan, Chunyan; Yu, Mingjia; Xu, Jiyuan; Li, Bo-Yi; Zhao, Ying; Kankala, Ranjith KumarOvercoming Cancer Multi-drug Resistance (MDR): Reasons, mechanisms, nanotherapeutic solutions, and challengesBIOMEDICINE &amp; PHARMACOTHERAPY</t>
  </si>
  <si>
    <t>https://www.webofscience.com/wos/woscc/full-record/WOS:000981609200001</t>
  </si>
  <si>
    <t>Idumah, Christopher IgweDesign, development, and drug delivery applications of graphene polymeric nanocomposites and bionanocompositesEMERGENT MATERIALS</t>
  </si>
  <si>
    <t>https://www.webofscience.com/wos/woscc/full-record/WOS:000927444800001</t>
  </si>
  <si>
    <t>Tripathi, Alok; Bonilla-Cruz, JoseReview on Healthcare Biosensing NanomaterialsACS APPLIED NANO MATERIALS</t>
  </si>
  <si>
    <t>https://www.webofscience.com/wos/woscc/full-record/WOS:000967005100001</t>
  </si>
  <si>
    <t>Plotniece, Aiva; Sobolev, Arkadij; Supuran, Claudiu T.; Carta, Fabrizio; Bjoerkling, Fredrik; Franzyk, Henrik; Yli-Kauhaluoma, Jari; Augustyns, Koen; Cos, Paul; De Vooght, Linda; Govaerts, Matthias; Aizawa, Juliana; Tammela, Paeivi; Zalubovskis, RaivisSelected strategies to fight pathogenic bacteriaJOURNAL OF ENZYME INHIBITION AND MEDICINAL CHEMISTRY</t>
  </si>
  <si>
    <t>https://www.webofscience.com/wos/woscc/full-record/WOS:000912154900001</t>
  </si>
  <si>
    <t>Shastri, Divyesh H.; Silva, Ana Catarina; Almeida, HugoOcular Delivery of Therapeutic Proteins: A ReviewPHARMACEUTICS</t>
  </si>
  <si>
    <t>https://www.webofscience.com/wos/woscc/full-record/WOS:000940440900001</t>
  </si>
  <si>
    <t>Hani, Umme; Gowda, B. H. Jaswanth; Siddiqua, Ayesha; Wahab, Shadma; Begum, M. Yasmin; Sathishbabu, P.; Usmani, Shazia; Ahmad, Md ParwezHerbal approach for treatment of cancer using curcumin as an anticancer agent: A review on novel drug delivery systemsJOURNAL OF MOLECULAR LIQUIDS</t>
  </si>
  <si>
    <t>https://www.webofscience.com/wos/woscc/full-record/WOS:001083903000001</t>
  </si>
  <si>
    <t>Asadipour, Erfan; Asgari, Mahtab; Mousavi, Parastoo; Piri-Gharaghie, Tohid; Ghajari, Ghazal; Mirzaie, AmirNano-Biotechnology and Challenges of Drug Delivery System in Cancer Treatment Pathway: Review ArticleCHEMISTRY &amp; BIODIVERSITY</t>
  </si>
  <si>
    <t>https://www.webofscience.com/wos/woscc/full-record/WOS:000988001300001</t>
  </si>
  <si>
    <t>An, Huan; Deng, Xuehui; Wang, Fang; Xu, Pingcui; Wang, NaniDendrimers as Nanocarriers for the Delivery of Drugs Obtained from Natural ProductsPOLYMERS</t>
  </si>
  <si>
    <t>https://www.webofscience.com/wos/woscc/full-record/WOS:000996801900001</t>
  </si>
  <si>
    <t>Liu, Yifan; Cheng, Wenxu; Xin, HongYi; Liu, Ran; Wang, Qinqi; Cai, Wenqi; Peng, Xiaochun; Yang, Fuyuan; Xin, HongWuNanoparticles advanced from preclinical studies to clinical trials for lung cancer therapyCANCER NANOTECHNOLOGY</t>
  </si>
  <si>
    <t>https://www.webofscience.com/wos/woscc/full-record/WOS:000961937300001</t>
  </si>
  <si>
    <t>Kumari, Swati; Raturi, Sakshi; Kulshrestha, Saurabh; Chauhan, Kartik; Dhingra, Sunil; Andras, Kovacs; Thu, Kyaw; Khargotra, Rohit; Singh, TejA comprehensive review on various techniques used for synthesizing nanoparticlesJOURNAL OF MATERIALS RESEARCH AND TECHNOLOGY-JMR&amp;T</t>
  </si>
  <si>
    <t>https://www.webofscience.com/wos/woscc/full-record/WOS:001105359400001</t>
  </si>
  <si>
    <t>Yadav, Krishna; Sahu, Kantrol Kumar; Sucheta, S. Princely Ebenezer; Gnanakani, S. Princely Ebenezer; Sure, Pavani; Vijayalakshmi, R.; Sundar, V. D.; Sharma, Versha; Antil, Ruchita; Jha, Megha; Minz, Sunita; Bagchi, Anindya; Pradhan, MadhulikaBiomedical applications of nanomaterials in the advancement of nucleic acid therapy: Mechanistic challenges, delivery strategies, and therapeutic applicationsINTERNATIONAL JOURNAL OF BIOLOGICAL MACROMOLECULES</t>
  </si>
  <si>
    <t>https://www.webofscience.com/wos/woscc/full-record/WOS:000992681500001</t>
  </si>
  <si>
    <t>Cata, Adina; Ienascu, Ioana Maria Carmen; Stefanut, Mariana Nela; Rosu, Dan; Pop, Oana-RalucaProperties and Bioapplications of Amphiphilic Janus Dendrimers: A ReviewPHARMACEUTICS</t>
  </si>
  <si>
    <t>https://www.webofscience.com/wos/woscc/full-record/WOS:000940882300001</t>
  </si>
  <si>
    <t>Crintea, Andreea; Motofelea, Alexandru Catalin; Sovrea, Alina Simona; Constantin, Anne-Marie; Crivii, Carmen-Bianca; Carpa, Rahela; Dutu, Alina GabrielaDendrimers: Advancements and Potential Applications in Cancer Diagnosis and Treatment-An OverviewPHARMACEUTICS</t>
  </si>
  <si>
    <t>https://www.webofscience.com/wos/woscc/full-record/WOS:000996933700001</t>
  </si>
  <si>
    <t>Kitsios, Katerina; Sharifi, Shahriar; Mahmoudi, MortezaNanomedicine Technologies for Diagnosis and Treatment of Breast CancerACS PHARMACOLOGY &amp; TRANSLATIONAL SCIENCE</t>
  </si>
  <si>
    <t>https://www.webofscience.com/wos/woscc/full-record/WOS:000979499200001</t>
  </si>
  <si>
    <t>Gholami, Leila; Ivari, Jalil Rouhani; Nasab, Niloofar Khandan; Oskuee, Reza Kazemi; Sathyapalan, Thozhukat; Sahebkar, AmirhosseinRecent Advances in Lung Cancer Therapy Based on Nanomaterials: A ReviewCURRENT MEDICINAL CHEMISTRY</t>
  </si>
  <si>
    <t>https://www.webofscience.com/wos/woscc/full-record/WOS:000933197600007</t>
  </si>
  <si>
    <t>Celik, Pinar Aytar; Erdogan-Gover, Kubra; Barut, Dilan; Enuh, Blaise Manga; Amasya, Gulin; Sengel-Turk, Ceyda Tuba; Derkus, Burak; Cabuk, AhmetBacterial Membrane Vesicles as Smart Drug Delivery and Carrier Systems: A New Nanosystems Tool for Current Anticancer and Antimicrobial TherapyPHARMACEUTICS</t>
  </si>
  <si>
    <t>https://www.webofscience.com/wos/woscc/full-record/WOS:000977605100001</t>
  </si>
  <si>
    <t>Moreira, Debora A.; Santos, Sofia D.; Leiro, Victoria; Pego, Ana P.Dendrimers and Derivatives as Multifunctional Nanotherapeutics for Alzheimer's DiseasePHARMACEUTICS</t>
  </si>
  <si>
    <t>https://www.webofscience.com/wos/woscc/full-record/WOS:000980930000001</t>
  </si>
  <si>
    <t>Kaurav, Monika; Ruhi, Sakina; Al-Goshae, Husni Ahmed; Jeppu, Ashok Kumar; Ramachandran, Dhani; Sahu, Ram Kumar; Sarkar, Ashish Kumar; Khan, Jiyauddin; Ashif Ikbal, Abu MdDendrimer: An update on recent developments and future opportunities for the brain tumors diagnosis and treatmentFRONTIERS IN PHARMACOLOGY</t>
  </si>
  <si>
    <t>https://www.webofscience.com/wos/woscc/full-record/WOS:000962134100001</t>
  </si>
  <si>
    <t>Yuan, Long; Chen, Qiran; Riviere, Jim E.; Lin, ZhoumengPharmacokinetics and tumor delivery of nanoparticlesJOURNAL OF DRUG DELIVERY SCIENCE AND TECHNOLOGY</t>
  </si>
  <si>
    <t>https://www.webofscience.com/wos/woscc/full-record/WOS:000983414700001</t>
  </si>
  <si>
    <t>Cruz, Adriana; Barbosa, Jose; Antunes, Patricia; Bonifacio, Vasco D. B.; Pinto, Sandra N.A Glimpse into Dendrimers Integration in Cancer Imaging and TheranosticsINTERNATIONAL JOURNAL OF MOLECULAR SCIENCES</t>
  </si>
  <si>
    <t>https://www.webofscience.com/wos/woscc/full-record/WOS:000957785700001</t>
  </si>
  <si>
    <t>Arkas, Michael; Vardavoulias, Michail; Kythreoti, Georgia; Giannakoudakis, Dimitrios A.Dendritic Polymers in Tissue Engineering: Contributions of PAMAM, PPI PEG and PEI to Injury Restoration and Bioactive Scaffold EvolutionPHARMACEUTICS</t>
  </si>
  <si>
    <t>https://www.webofscience.com/wos/woscc/full-record/WOS:000941688900001</t>
  </si>
  <si>
    <t>Jeevanandam, Jaison; Tan, Kei Xian; Rodrigues, Joao; Danquah, Michael K. K.Target-Specific Delivery and Bioavailability of Pharmaceuticals via Janus and Dendrimer ParticlesPHARMACEUTICS</t>
  </si>
  <si>
    <t>https://www.webofscience.com/wos/woscc/full-record/WOS:001017678900001</t>
  </si>
  <si>
    <t>Nikezic, Ana Vujacic; Novakovic, Jasmina GrbovicNano/Microcarriers in Drug Delivery: Moving the Timeline to ContemporaryCURRENT MEDICINAL CHEMISTRY</t>
  </si>
  <si>
    <t>https://www.webofscience.com/wos/woscc/full-record/WOS:001003510800003</t>
  </si>
  <si>
    <t>Rabiee, Navid; Chen, Suxiang; Ahmadi, Sepideh; Veedu, Rakesh N.Aptamer-engineered (nano)materials for theranostic applicationsTHERANOSTICS</t>
  </si>
  <si>
    <t>https://www.webofscience.com/wos/woscc/full-record/WOS:001152499200003</t>
  </si>
  <si>
    <t>Tariq, Fatima; Zaman, Muhammad; Waqar, Muhammad Ahsan; Saeed, Muhammad Asad; Sarfraz, Rai MuhammadDesign, optimization &amp; characterization of niosomal &amp; polymeric nanoparticlesINTERNATIONAL JOURNAL OF POLYMERIC MATERIALS AND POLYMERIC BIOMATERIALS</t>
  </si>
  <si>
    <t>https://www.webofscience.com/wos/woscc/full-record/WOS:001099035100001</t>
  </si>
  <si>
    <t>Kaur, Amandeep; Singh, Navneet; Kaur, Harmanpreet; Kakoty, Violina; Sharma, Deep Shikha; Khursheed, Rubiya; Babu, Molakpogu Ravindra; Harish, Vancha; Gupta, Gaurav; Gulati, Monica; Kumar, Puneet; Dureja, Harish; Alharthi, Nahed S.; Khan, Farhan R.; Rehman, Zia Ur; Hakami, Mohammed Ageeli; Patel, Mrunali; Patel, Rashmin; Zandi, Milad; Vishwas, Sukriti; Dua, Kamal; Singh, Sachin KumarNeurodegenerative diseases and brain delivery of therapeutics: Bridging the gap using dendrimersJOURNAL OF DRUG DELIVERY SCIENCE AND TECHNOLOGY</t>
  </si>
  <si>
    <t>https://www.webofscience.com/wos/woscc/full-record/WOS:001070813700001</t>
  </si>
  <si>
    <t>Domingues, Joana M. M.; Miranda, Catarina S. S.; Homem, Natalia C.; Felgueiras, Helena P. P.; Antunes, Joana C. C.Nanoparticle Synthesis and Their Integration into Polymer-Based Fibers for Biomedical ApplicationsBIOMEDICINES</t>
  </si>
  <si>
    <t>https://www.webofscience.com/wos/woscc/full-record/WOS:001037945300001</t>
  </si>
  <si>
    <t>Huang, Rong-Rong; Aftab, Sahar; Noureen, Sadia; Aslam, AdnanAnalysis of porphyrin, PETIM and zinc porphyrin dendrimers by atom-bond sum-connectivity index for drug deliveryMOLECULAR PHYSICS</t>
  </si>
  <si>
    <t>https://www.webofscience.com/wos/woscc/full-record/WOS:000988645000001</t>
  </si>
  <si>
    <t>Yadav, Krishna; Singh, Deependra; Singh, Manju Rawat; Minz, Sunita; Gnanakani, S. Princely Ebenezer; Sucheta, Renu; Yadav, Renu; Vora, Lalitkumar; Sahu, Kantrol Kumar; Bagchi, Anindya; Chauhan, Nagendra Singh; Pradhan, MadhulikaPreclinical study models of psoriasis: State-of-the-art techniques for testing pharmaceutical products in animal and nonanimal modelsINTERNATIONAL IMMUNOPHARMACOLOGY</t>
  </si>
  <si>
    <t>https://www.webofscience.com/wos/woscc/full-record/WOS:000954881700001</t>
  </si>
  <si>
    <t>Efimova, Anna A. A.; Sorokina, Svetlana A. A.; Trosheva, Kseniya S. S.; Yaroslavov, Alexander A. A.; Shifrina, Zinaida B. B.Complexes of Cationic Pyridylphenylene Dendrimers with Anionic Liposomes: The Role of Dendrimer Composition in Membrane Structural ChangesINTERNATIONAL JOURNAL OF MOLECULAR SCIENCES</t>
  </si>
  <si>
    <t>https://www.webofscience.com/wos/woscc/full-record/WOS:000930166200001</t>
  </si>
  <si>
    <t>Sheveleva, Nadezhda N.; Komolkin, Andrei V.; Markelov, Denis A.Influence of the Chemical Structure on the Mechanical Relaxation of DendrimersPOLYMERS</t>
  </si>
  <si>
    <t>https://www.webofscience.com/wos/woscc/full-record/WOS:000940605200001</t>
  </si>
  <si>
    <t>Sheveleva, Nadezhda N.; Tarasenko, Irina I.; Vovk, Mikhail A.; Mikhailova, Mariya E.; Neelov, Igor M.; Markelov, Denis A.NMR Studies of Two Lysine Based Dendrimers with Insertion of Similar Histidine-Arginine and Arginine-Histidine Spacers Having Different Properties for Application in Drug DeliveryINTERNATIONAL JOURNAL OF MOLECULAR SCIENCES</t>
  </si>
  <si>
    <t>https://www.webofscience.com/wos/woscc/full-record/WOS:000915168800001</t>
  </si>
  <si>
    <t>Srivastava, Neha; Mishra, Yachana; Mishra, Vijay; Ranjan, Abhigyan; Tambuwala, Murtaza M.Carbon Nanotubes in Breast Cancer Treatment: An Insight into Properties, Functionalization, and ToxicityANTI-CANCER AGENTS IN MEDICINAL CHEMISTRY</t>
  </si>
  <si>
    <t>https://www.webofscience.com/wos/woscc/full-record/WOS:001050456000002</t>
  </si>
  <si>
    <t>Nguyen, Thoa Thi Kim; Pham, Khang-Yen; Yook, SimmyungEngineered therapeutic proteins for sustained-release drug delivery systemsACTA BIOMATERIALIA</t>
  </si>
  <si>
    <t>https://www.webofscience.com/wos/woscc/full-record/WOS:001093320400001</t>
  </si>
  <si>
    <t>Gomaa, Islam; Hosny, Nasser Mohammed; Ibrahim, Medhat A.Self-assembled dendrites of graphene oxide quantum dots via bottom-up lyophilization synthesisJOURNAL OF MOLECULAR STRUCTURE</t>
  </si>
  <si>
    <t>https://www.webofscience.com/wos/woscc/full-record/WOS:001104219000001</t>
  </si>
  <si>
    <t>Dhar, Atika; Gupta, Sneh Lata; Saini, Pratima; Sinha, Kirti; Khandelwal, Ankita; Tyagi, Rohit; Singh, Alka; Sharma, Priyanka; Jaiswal, Rishi KumarNanotechnology-based theranostic and prophylactic approaches against SARS-CoV-2IMMUNOLOGIC RESEARCH</t>
  </si>
  <si>
    <t>https://www.webofscience.com/wos/woscc/full-record/WOS:001061559700001</t>
  </si>
  <si>
    <t>Kadota, Koji; Mikami, Toshiki; Kohata, Ai; Morimoto, Jumpei; Sando, Shinsuke; Aikawa, Kohsuke; Okazoe, TakashiSynthesis of Short Peptides with Perfluoroalkyl Side Chains and Evaluation of Their Cellular Uptake EfficiencyCHEMBIOCHEM</t>
  </si>
  <si>
    <t>https://www.webofscience.com/wos/woscc/full-record/WOS:001035744400001</t>
  </si>
  <si>
    <t>Tolba, Mahmoud M.; Jabbar, Abdul; Afzal, Sadia; Mahmoud, Mohammed; Zulfiqar, Farheen; El-Soudany, Ingy; Samir, Salma; Wadan, Al-Hassan Soliman; Ellakwa, Takwa E.; Ellakwa, Doha El-SayedA promising RNA nanotechnology in clinical therapeutics: a future perspective narrative reviewFUTURE SCIENCE OA</t>
  </si>
  <si>
    <t>https://www.webofscience.com/wos/woscc/full-record/WOS:001027504100001</t>
  </si>
  <si>
    <t>Mahaling, Binapani; Low, Shermaine W. Y.; Ch, Sanjay; Addi, Utkarsh R.; Ahmad, Baseer; Connor, Thomas B.; Mohan, Rajiv R.; Biswas, Swati; Chaurasia, Shyam S.Next-Generation Nanomedicine Approaches for the Management of Retinal DiseasesPHARMACEUTICS</t>
  </si>
  <si>
    <t>https://www.webofscience.com/wos/woscc/full-record/WOS:001038766000001</t>
  </si>
  <si>
    <t>Pricl, SabrinaThe Spicy Science of Dendrimers in the Realm of Cancer Nanomedicine: A Report from the COST Action CA17140 Nano2ClinicPHARMACEUTICS</t>
  </si>
  <si>
    <t>https://www.webofscience.com/wos/woscc/full-record/WOS:001071462400001</t>
  </si>
  <si>
    <t>Kulikova, Tatjana; Shamagsumova, Rezeda; Rogov, Alexey; Stoikov, Ivan; Padnya, Pavel; Shiabiev, Igor; Evtugyn, GennadyElectrochemical DNA-Sensor Based on Macrocyclic Dendrimers with Terminal Amino Groups and Carbon NanomaterialsSENSORS</t>
  </si>
  <si>
    <t>https://www.webofscience.com/wos/woscc/full-record/WOS:000979527800001</t>
  </si>
  <si>
    <t>Brito, Carina; Lourenco, Camila; Magalhaes, Joana; Reis, Salette; Borges, MargaridaNanoparticles as a Delivery System of Antigens for the Development of an Effective Vaccine against &lt;i&gt;Toxoplasma gondii&lt;/i&gt;VACCINES</t>
  </si>
  <si>
    <t>https://www.webofscience.com/wos/woscc/full-record/WOS:000958210800001</t>
  </si>
  <si>
    <t>Szota, Magdalena; Jachimska, BarbaraEffect of Alkaline Conditions on Forming an Effective G4.0 PAMAM Complex with DoxorubicinPHARMACEUTICS</t>
  </si>
  <si>
    <t>Kharangate, Kalyani; Shende, PravinIntegration of Hybrid Dendrimers and Their Generations for Modulated Spatio-Temporal ActionPARTICLE &amp; PARTICLE SYSTEMS CHARACTERIZATION</t>
  </si>
  <si>
    <t>https://www.webofscience.com/wos/woscc/full-record/WOS:000939620000001</t>
  </si>
  <si>
    <t>Gaitsch, Hallie; Hersh, Andrew M.; Alomari, Safwan; Tyler, Betty M.Dendrimer Technology in Glioma: Functional Design and Potential ApplicationsCANCERS</t>
  </si>
  <si>
    <t>https://www.webofscience.com/wos/woscc/full-record/WOS:000938477300001</t>
  </si>
  <si>
    <t>Mishra, Sarita; Raval, Mahima; Singh, Vijai; Tiwari, Anand KrishnaSynthetic receptors in medicineRECEPTOR ENDOCYTOSIS AND SIGNALLING IN HEALTH AND DISEASE, PT B</t>
  </si>
  <si>
    <t>https://www.webofscience.com/wos/woscc/full-record/WOS:001103898100015</t>
  </si>
  <si>
    <t>Ding, Jianghua; Ding, Xinjing; Liao, Weifang; Lu, ZhihuiRed blood cell-derived materials for cancer therapy: Construction, distribution, and applicationsMATERIALS TODAY BIO</t>
  </si>
  <si>
    <t>https://www.webofscience.com/wos/woscc/full-record/WOS:001137302100001</t>
  </si>
  <si>
    <t>Zannella, Carla; Chianese, Annalisa; Monti, Alessandra; Giugliano, Rosa; Morone, Maria Vittoria; Secci, Francesco; Sanna, Giuseppina; Manzin, Aldo; De Filippis, Anna; Doti, Nunzianna; Galdiero, MassimilianoSARS-CoV-2 Fusion Peptide Conjugated to a Tetravalent Dendrimer Selectively Inhibits Viral InfectionPHARMACEUTICS</t>
  </si>
  <si>
    <t>https://www.webofscience.com/wos/woscc/full-record/WOS:001130544900001</t>
  </si>
  <si>
    <t>Dey, Piyush; Kaur, Mandeep; Khajuria, Akhil; Kaur, Dilmeet; Singh, Manpreet; Alajangi, Hema Kumari; Singla, Neha; Singh, Gurpal; Barnwal, Ravi PratapHeavy metal ion detection with Nano-Engineered Materials: Scaling down for precisionMICROCHEMICAL JOURNAL</t>
  </si>
  <si>
    <t>https://www.webofscience.com/wos/woscc/full-record/WOS:001125983400001</t>
  </si>
  <si>
    <t>Ramachandran, Sowmya; Prakash, Priyanka; Mohtar, Noratiqah; Kumar, K. Sudesh; Parumasivam, ThaigarajanReview of inhalable nanoparticles for the pulmonary delivery of anti-tuberculosis drugsPHARMACEUTICAL DEVELOPMENT AND TECHNOLOGY</t>
  </si>
  <si>
    <t>https://www.webofscience.com/wos/woscc/full-record/WOS:001107568600001</t>
  </si>
  <si>
    <t>Patil, Suryaji; Gao, Yong-Guang; Qian, AirongPeptide-modified PAMAM-based bone-targeting RNA delivery systemFUTURE JOURNAL OF PHARMACEUTICAL SCIENCES</t>
  </si>
  <si>
    <t>https://www.webofscience.com/wos/woscc/full-record/WOS:001105020100002</t>
  </si>
  <si>
    <t>Agarwala, Pratibha; Ghosh, Arabinda; Hazarika, Priyanka; Acharjee, Debopam; Ghosh, Shirsendu; Rout, Debasish; Sasmal, Dibyendu K.Unraveling the Interaction of Diflunisal with Cyclodextrin and Lysozyme by Fluorescence SpectroscopyJOURNAL OF PHYSICAL CHEMISTRY B</t>
  </si>
  <si>
    <t>https://www.webofscience.com/wos/woscc/full-record/WOS:001141091100001</t>
  </si>
  <si>
    <t>Kadota, Koji; Mikami, Toshiki; Kohata, Ai; Morimoto, Jumpei; Sando, Shinsuke; Aikawa, Kohsuke; Okazoe, TakashiFront Cover: Synthesis of Short Peptides with Perfluoroalkyl Side Chains and Evaluation of Their Cellular Uptake Efficiency (ChemBioChem 21/2023)CHEMBIOCHEM</t>
  </si>
  <si>
    <t>https://www.webofscience.com/wos/woscc/full-record/WOS:001089945700004</t>
  </si>
  <si>
    <t>Carbone, Teresa; Ciardo, Vito; Ciardo, Vito; Infantino, Maria; Muscella, Antonella; D'Angelo, SalvatoreHarmonization of ANA testing challenge: quantification strategy to accurately predict end-point titers avoiding serial dilutionIMMUNOLOGIC RESEARCH</t>
  </si>
  <si>
    <t>https://www.webofscience.com/wos/woscc/full-record/WOS:001075290000001</t>
  </si>
  <si>
    <t>Raju, Liju; Nikkhah, Sousa Javan; MosaChristas, K.; Vandichel, Matthias; Eswaran, RajkumarAnticancer Potential of Dendritic Poly(aryl ether)-Substituted Polypyridyl Ligand-Based Ruthenium(II) Coordination EntitiesACS APPLIED BIO MATERIALS</t>
  </si>
  <si>
    <t>https://www.webofscience.com/wos/woscc/full-record/WOS:001076067700001</t>
  </si>
  <si>
    <t>Kurbatov, Andrey O.; Balabaev, Nikolay K.; Litvin, Kirill A.; Kramarenko, Elena Yu.Structure and Mechanical Response of Polybutylcarbosilane Dendrimers Confined in a Flat Slit: Effect of Molecular Architecture and Generation NumberPOLYMERS</t>
  </si>
  <si>
    <t>https://www.webofscience.com/wos/woscc/full-record/WOS:001093519300001</t>
  </si>
  <si>
    <t>Ma, Mingyang; Zeng, Huiling; Yang, Pei; Xu, Jiabing; Zhang, Xingwang; He, WeiDrug Delivery and Therapy Strategies for Osteoporosis InterventionMOLECULES</t>
  </si>
  <si>
    <t>https://www.webofscience.com/wos/woscc/full-record/WOS:001074223800001</t>
  </si>
  <si>
    <t>Lo, Samantha; Mahmoudi, Ebrahim; Fauzi, Mh BusraApplications of drug delivery systems, organic, and inorganic nanomaterials in wound healingDISCOVER NANO</t>
  </si>
  <si>
    <t>https://www.webofscience.com/wos/woscc/full-record/WOS:001052818900002</t>
  </si>
  <si>
    <t>Stoilov, Borislav; Truong, Vi Khanh; Gronthos, Stan; Vasilev, KrasimirNoninvasive and Microinvasive Nanoscale Drug Delivery Platforms for Hard Tissue EngineeringACS APPLIED BIO MATERIALS</t>
  </si>
  <si>
    <t>https://www.webofscience.com/wos/woscc/full-record/WOS:001047848100001</t>
  </si>
  <si>
    <t>Tajnur, Rabeya; Rezwan, Refaya; Aziz, Abdul; Islam, Mohammad SafiqulAn update on vaccine status and the role of nanomedicine against SARS-CoV-2: A narrative reviewHEALTH SCIENCE REPORTS</t>
  </si>
  <si>
    <t>https://www.webofscience.com/wos/woscc/full-record/WOS:001017934400001</t>
  </si>
  <si>
    <t>Garaiova, Zuzana; Gasperova, Martina; Subjakova, Veronika; Hianik, TiborInteraction of G-quadruplex Forming DNA Aptamers with PAMAM Dendrimers Studied by Dynamic Light Scattering and UV-VIS SpectrophotometryCHEMPHYSCHEM</t>
  </si>
  <si>
    <t>https://www.webofscience.com/wos/woscc/full-record/WOS:001013508600001</t>
  </si>
  <si>
    <t>Bukun, Yalcin; Zaim, Merve; Senel, Mehmet; Sagir, Tugba; Kiyak, Bercem Yaman; Isik, SevimNovel fluorescein isothiocyanate (FITC) cored PAMAM dendrimers as drug delivery agentINTERNATIONAL JOURNAL OF POLYMERIC MATERIALS AND POLYMERIC BIOMATERIALS</t>
  </si>
  <si>
    <t>https://www.webofscience.com/wos/woscc/full-record/WOS:001017541300001</t>
  </si>
  <si>
    <t>Al-Azzawi, Shafq; Masheta, DhafirA Tumor Homing Peptide-Conjugated Poly(epsilon-lysine) Delivery System for Improved Antitumor Drug Loading and TargetingINTERNATIONAL JOURNAL OF PEPTIDE RESEARCH AND THERAPEUTICS</t>
  </si>
  <si>
    <t>https://www.webofscience.com/wos/woscc/full-record/WOS:000990292400002</t>
  </si>
  <si>
    <t>Shukla, Priya; Sinha, Rupika; Anand, Shubhankar; Srivastava, Pradeep; Mishra, AbhaTapping on the Potential of Hyaluronic Acid: from Production to ApplicationAPPLIED BIOCHEMISTRY AND BIOTECHNOLOGY</t>
  </si>
  <si>
    <t>https://www.webofscience.com/wos/woscc/full-record/WOS:000956035000002</t>
  </si>
  <si>
    <t>Filippi, LucaCOVID-19 lessons learned: medical devices at the core of global healthcare. A foreword on new challenges for expert review of medical devices!EXPERT REVIEW OF MEDICAL DEVICES</t>
  </si>
  <si>
    <t>https://www.webofscience.com/wos/woscc/full-record/WOS:000922708300001</t>
  </si>
  <si>
    <t>Frum, A. (ULBS); Dobrea, C.M;)ULBS) Rus, L.L. (ULBS); Virchea, L.-I.I.(ULBS); Morgovan, C.(ULBS); Chis, A.A (ULBS); Arseniu, A.M. (ULBS); Butuca, A. (ULBS); Gligor, F.G. (ULBS); Vicas, L.G (UO).; Tita, O.(ULBS); Georgescu, C. (ULBS)</t>
  </si>
  <si>
    <t>Valorization of Grape Pomace and Berries as a New and Sustainable Dietary Supplement: Development, Characterization, and Antioxidant Activity Testing</t>
  </si>
  <si>
    <t>DIN, A., MIHAESCU, C., POPESCU (STEGARUS), D. I., VILCOCI, D., CIRSTEA, G., SARDARESCU, I.-D., VIZITIU, D. E., PAUNESCU, A., MITREA, I., &amp; MITREA, R. (2023). Ecological control of mycotic pathogens in tomato crops - alternatives to synthetic pesticides. Notulae Botanicae Horti Agrobotanici Cluj-Napoca, 51(4), 13492. https://doi.org/10.15835/nbha51413492</t>
  </si>
  <si>
    <t>https://www.webofscience.com/wos/alldb/full-record/WOS:001166423300039</t>
  </si>
  <si>
    <t>Nedyalkov, P., Bakardzhiyski, I., Kaneva, M. Changes in the protein profile of beers with bilberry. Food Science and Applied Biotechnology</t>
  </si>
  <si>
    <t>https://www.ijfsab.com/index.php/fsab/article/view/236</t>
  </si>
  <si>
    <t>Scopus</t>
  </si>
  <si>
    <t>Marcos, J.; Carriço, R.; Sousa, M.J.; Palma, M.L.; Pereira, P.; Nunes, M.C.; Nicolai, M. Effect of Grape Pomace Flour in Savory Crackers: Technological, Nutritional and Sensory Properties. Foods 2023, 12, 1392. https://doi.org/10.3390/foods12071392</t>
  </si>
  <si>
    <t>https://www.webofscience.com/wos/alldb/full-record/WOS:000969598200001</t>
  </si>
  <si>
    <t>Rodrigues Machado, A.; Atatoprak, T.; Santos, J.; Alexandre, E.M.C.; Pintado, M.E.; Paiva, J.A.P.; Nunes, J. Potentialities of the Extraction Technologies and Use of Bioactive Compounds from Winery By-Products: A Review from a Circular Bioeconomy Perspective. Appl. Sci. 2023, 13, 7754.</t>
  </si>
  <si>
    <t>https://www.webofscience.com/wos/alldb/full-record/WOS:001031231400001</t>
  </si>
  <si>
    <t>Olt V, Báez J, Curbelo R, Boido E, Amarillo M, Gámbaro A, Alborés S, Gerez García N, Cesio MV, Heinzen H, Dellacassa E, Fernández-Fernández AM and Medrano A (2023) Tannat grape pomace as an ingredient for potential functional biscuits: bioactive compound identification, in vitro bioactivity, food safety, and sensory evaluation. Front. Nutr. 10:1241105. doi: 10.3389/fnut.2023.1241105</t>
  </si>
  <si>
    <t>https://www.webofscience.com/wos/alldb/full-record/WOS:001070836700001</t>
  </si>
  <si>
    <t>Kopystecka, A.; Kozioł, I.; Radomska, D.; Bielawski, K.; Bielawska, A.; Wujec, M. Vaccinium uliginosum and Vaccinium myrtillus—Two Species—One Used as a Functional Food. Nutrients 2023, 15, 4119. https://doi.org/10.3390/nu15194119</t>
  </si>
  <si>
    <t>https://www.webofscience.com/wos/alldb/full-record/WOS:001084068900001</t>
  </si>
  <si>
    <t>Daniel Granato, Ioannis Zabetakis, Anastasios Koidis,
Sustainability, nutrition, and scientific advances of functional foods under the new EU and global legislation initiatives,
Journal of Functional Foods,
Volume 109,
2023,</t>
  </si>
  <si>
    <t>https://www.webofscience.com/wos/alldb/full-record/WOS:001149363200001</t>
  </si>
  <si>
    <t>Patrycja Skwarek, Małgorzata Karwowska,
Fruit and vegetable processing by-products as functional meat product ingredients -a chance to improve the nutritional value,
LWT,
Volume 189,
2023,</t>
  </si>
  <si>
    <t>https://www.webofscience.com/wos/alldb/full-record/WOS:001111579800001</t>
  </si>
  <si>
    <t>Sun, J.; Luo, S.; Deng, J.; Yang, H. Phytochemicals in Chronic Disease Prevention. Nutrients 2023, 15, 4933. https://doi.org/10.3390/nu15234933</t>
  </si>
  <si>
    <t>https://www.webofscience.com/wos/alldb/full-record/WOS:001119243500001</t>
  </si>
  <si>
    <t>Cismasiu, R.S.; Birlutiu, R.-M.; Preoțescu, L.L. Uncommon Septic Arthritis of the Hip Joint in an Immunocompetent Adult Patient Due to Bacillus pumilus and Paenibacillus barengoltzii Managed with Long-Term Treatment with Linezolid: A Case Report and Short Literature Review. Pharmaceuticals 2023, 16, 1743.</t>
  </si>
  <si>
    <t>https://www.webofscience.com/wos/alldb/full-record/WOS:001135441200001</t>
  </si>
  <si>
    <t>Mihai, I.; Boicean, A.; Teodoru, C.A.; Grigore, N.; Iancu, G.M.; Dura, H.; Bratu, D.G.; Roman, M.D.; Mohor, C.I.; Todor, S.B.; et al. Laparoscopic Adrenalectomy: Tailoring Approaches for the Optimal Resection of Adrenal Tumors. Diagnostics 2023, 13, 3351. https://doi.org/10.3390/diagnostics13213351</t>
  </si>
  <si>
    <t>https://www.webofscience.com/wos/alldb/full-record/WOS:001103368700001</t>
  </si>
  <si>
    <t>Pop, G. (ULBS); Farcaș, A. (UMFIHCN); Butucă, A. (ULBS); Morgovan, C.(ULBS); Arseniu, A.M.(ULBS); Pumnea, M.(ULBS); Teodoru, M. (ULBS); Gligor, F.G. (ULBS)</t>
  </si>
  <si>
    <t>Post-Marketing Surveillance of Statins—A Descriptive Analysis of Psychiatric Adverse Reactions in EudraVigilance</t>
  </si>
  <si>
    <t>Caitlin E. Kulig, Jessica Wilczynski, Jami Zajicek,
Chapter 34 - Side effects of anti-lipid medications,
Editor(s): Sidhartha D. Ray,
Side Effects of Drugs Annual,
Elsevier,
Volume 45,
2023,</t>
  </si>
  <si>
    <t>https://www.webofscience.com/wos/alldb/full-record/WOS:001106191800036</t>
  </si>
  <si>
    <t>Bernath, O., Ward, R. Pharmacology of dreaming. Somnologie 27, 158–168 (2023). https://doi.org/10.1007/s11818-023-00412-9</t>
  </si>
  <si>
    <t>https://www.webofscience.com/wos/alldb/full-record/WOS:001035500300001</t>
  </si>
  <si>
    <t>Liu, L.; Chen, Y.; Chen, B.; Xu, M.; Liu, S.; Su, Y.; Qiao, K.; Liu, Z. Advances in Research on Marine-Derived Lipid-Lowering Active Substances and Their Molecular Mechanisms. Nutrients 2023, 15, 5118.</t>
  </si>
  <si>
    <t>https://www.scopus.com/results/citedbyresults.uri?sort=plf-f&amp;cite=2-s2.0-85144665359&amp;src=s&amp;imp=t&amp;sid=7ddb1f56b294a89fe8080527425ff28a&amp;sot=cite&amp;sdt=a&amp;sl=0&amp;origin=resultslist&amp;editSaveSearch=&amp;txGid=6af7e0a7c936b14f2cf03878df473799</t>
  </si>
  <si>
    <t>Liu, Y., Xu, X., Yang, J., (...), Wang, N., Liu, P., New exploration of signal detection of Regional Risks from the perspective of data mining: a pharmacovigilance analysis based on spontaneous reporting data in Zhenjiang, China, Expert Opinion on Drug Safety, 2023</t>
  </si>
  <si>
    <t>Bell, V.; Rodrigues, A.R.; Antoniadou, M.; Peponis, M.; Varzakas, T.; Fernandes, T. An Update on Drug–Nutrient Interactions and Dental Decay in Older Adults. Nutrients 2023, 15, 4900. https://doi.org/10.3390/nu15234900</t>
  </si>
  <si>
    <t>https://www.webofscience.com/wos/alldb/full-record/WOS:001118027100001</t>
  </si>
  <si>
    <t>Chis, AA (ULBS), Dobrea, CM (ULBS), Rus, LL (ULBS), Frum, A (ULBS), Morgovan, C (ULBS), Butuca, A (ULBS), Totan, M (ULBS), Juncan, AM ULBS), Gligor, FG (ULBS), Arseniu, AM (ULBS)</t>
  </si>
  <si>
    <t>Dendrimers as Non-Viral Vectors in Gene-Directed Enzyme Prodrug Therapy</t>
  </si>
  <si>
    <t>Crintea, A.; Motofelea, A.C.; Șovrea, A.S.; Constantin, A.-M.; Crivii, C.-B.; Carpa, R.; Duțu, A.G. Dendrimers: Advancements and Potential Applications in Cancer Diagnosis and Treatment—An Overview. Pharmaceutics 2023, 15, 1406. https://doi.org/10.3390/pharmaceutics15051406</t>
  </si>
  <si>
    <t>https://www.webofscience.com/wos/alldb/full-record/WOS:000996933700001</t>
  </si>
  <si>
    <t>Fatemeh Moradbeygi, Younes Ghasemi, Ahmad Reza Farmani, Shiva Hemmati,
Glucarpidase (carboxypeptidase G2): Biotechnological production, clinical application as a methotrexate antidote, and placement in targeted cancer therapy,
Biomedicine &amp; Pharmacotherapy,
Volume 166,
2023,</t>
  </si>
  <si>
    <t>https://www.webofscience.com/wos/alldb/full-record/WOS:001063321300001</t>
  </si>
  <si>
    <t>Rajesh Kumar, Charanjit Kaur, Kawalpreet Kaur, Navneet Khurana, Gurvinder Singh,
Prodrugs: Harnessing chemical modifications for improved therapeutics,
Journal of Drug Delivery Science and Technology,
Volume 90,
2023,</t>
  </si>
  <si>
    <t>https://www.webofscience.com/wos/alldb/full-record/WOS:001111137400001</t>
  </si>
  <si>
    <t>Chis, AA (ULBS); Arseniu, AM (ULBS) ; Morgovan, C (ULBS) ; Dobrea, CM (ULBS); Frum, A (ULBS); Juncan, AM (ULBS); Butuca, A (ULBS); Ghibu, S (UMF Cluj); Gligor, FG (ULBS); Rus, LL (ULBS)</t>
  </si>
  <si>
    <t>Biopolymeric Prodrug Systems as Potential Antineoplastic Therapy</t>
  </si>
  <si>
    <t>Yu B, Li Y, Lin Y, Zhu Y, Hao T, Wu Y, Sun Z, Yang X and Xu H (2023) Research progress of natural silk fibroin and the application for drug delivery in chemotherapies. Front. Pharmacol. 13:1071868. doi: 10.3389/fphar.2022.1071868</t>
  </si>
  <si>
    <t>https://www.webofscience.com/wos/alldb/full-record/WOS:000917141300001</t>
  </si>
  <si>
    <t>Chavda, V.P.; Balar, P.C.; Teli, D.; Davidson, M.; Bojarska, J.; Apostolopoulos, V. Antibody–Biopolymer Conjugates in Oncology: A Review. Molecules 2023, 28, 2605. https://doi.org/10.3390/molecules28062605</t>
  </si>
  <si>
    <t>https://www.webofscience.com/wos/alldb/full-record/WOS:000958583300001</t>
  </si>
  <si>
    <t xml:space="preserve">Morgovan, C (ULBS); Dobrea, CM (ULBS); Chis, AA (ULBS) ; Juncan, AM (ULBS); Arseniu, AM (ULBS); Rus, LL (ULBS) Gligor, FG (ULBS); Ardelean, SA (UVVG Arad); Stoicescu, L (UMF Cluj-Napoca); Ghibu, S (UMF Cluj-Napoca); Frum, A (ULBS) </t>
  </si>
  <si>
    <t>Nicarelli G., Direct Oral Anticoagulants: Patients Benefit When Prescribers Get the Message, The American Journal of Cardiology, 2023 https://doi.org/10.1016/j.amjcard.2023.08.089</t>
  </si>
  <si>
    <t>https://www.webofscience.com/wos/alldb/full-record/WOS:001096246900001</t>
  </si>
  <si>
    <t xml:space="preserve">Go, C.; Kim, S.; Kim, Y.; Sunwoo, Y.; Eom, S.H.; Yun, J.; Shin, S.; Choi, Y.J. A Real-World Data Driven Pharmacovigilance Investigation on Drug-Induced Arrhythmia Using KAERS DB, a Korean Nationwide Adverse Drug Reporting System. Pharmaceuticals 2023, 16, 1612. </t>
  </si>
  <si>
    <t>https://www.webofscience.com/wos/alldb/full-record/WOS:001120807300001</t>
  </si>
  <si>
    <r>
      <rPr>
        <rFont val="Arial Narrow"/>
        <color theme="1"/>
        <sz val="10.0"/>
      </rPr>
      <t>de Sousa Leite, K.; de Carvalho, A.A., Jr.; Teixeira, P.R.S.; de Matos, J.M.E. Cashew Nut Shell Liquid as an Anticorrosive Agent in Ceramic Materials. </t>
    </r>
    <r>
      <rPr>
        <rFont val="Arial Narrow"/>
        <i/>
        <color theme="1"/>
        <sz val="10.0"/>
      </rPr>
      <t>Sustainability</t>
    </r>
    <r>
      <rPr>
        <rFont val="Arial Narrow"/>
        <color theme="1"/>
        <sz val="10.0"/>
      </rPr>
      <t> </t>
    </r>
    <r>
      <rPr>
        <rFont val="Arial Narrow"/>
        <b/>
        <color theme="1"/>
        <sz val="10.0"/>
      </rPr>
      <t>2023</t>
    </r>
    <r>
      <rPr>
        <rFont val="Arial Narrow"/>
        <color theme="1"/>
        <sz val="10.0"/>
      </rPr>
      <t>, </t>
    </r>
    <r>
      <rPr>
        <rFont val="Arial Narrow"/>
        <i/>
        <color theme="1"/>
        <sz val="10.0"/>
      </rPr>
      <t>15</t>
    </r>
    <r>
      <rPr>
        <rFont val="Arial Narrow"/>
        <color theme="1"/>
        <sz val="10.0"/>
      </rPr>
      <t>, 8743.</t>
    </r>
  </si>
  <si>
    <t>https://www.webofscience.com/wos/alldb/full-record/WOS:001005020900001</t>
  </si>
  <si>
    <t>Vyas, J., Shah, I., Prajapati, B.G.	Enzyme-Responsive Delivery Nanoplatforms in Cancer Theranostics. Site-specific Cancer Nanotheranostics: A Microenvironment-responsive Approach</t>
  </si>
  <si>
    <t>https://www.scopus.com/results/citedbyresults.uri?sort=plf-f&amp;cite=2-s2.0-85138602670&amp;src=s&amp;imp=t&amp;sid=8b0eeaead5b45f0f30a24e180821c7c6&amp;sot=cite&amp;sdt=a&amp;sl=0&amp;origin=resultslist&amp;editSaveSearch=&amp;txGid=1abf075811826228edb433826e74517b</t>
  </si>
  <si>
    <t>Yu, B., Li, Y., Lin, Y., (...), Yang, X., Xu, H. 	Research progress of natural silk fibroin and the appplication for drug delivery in chemotherapies. Frontiers in Pharmacology</t>
  </si>
  <si>
    <t>https://www.frontiersin.org/journals/pharmacology/articles/10.3389/fphar.2022.1071868/full</t>
  </si>
  <si>
    <t xml:space="preserve">Jawad, W.A.J., Mohammed, F.H.	Synthesis and characterization of some new prodrug polymer based on chitosan with tertiary-butyl acrylate and study some application. Eurasian Chemical Communications
</t>
  </si>
  <si>
    <t>Rumata, N.R., Djide, N.J.N., Frediansyah, A., (...), Emran, T.B., Nainu, F. Progress and Challenges in Antimicrobial Resistance and Bacterial Vaccines. Biointerface Research in Applied Chemistry
13(5),489</t>
  </si>
  <si>
    <t>https://www.scopus.com/results/citedbyresults.uri?sort=plf-f&amp;cite=2-s2.0-85130523278&amp;src=s&amp;imp=t&amp;sid=090e349d36a8edf4ce71201bc4ea8567&amp;sot=cite&amp;sdt=a&amp;sl=0&amp;origin=resultslist&amp;editSaveSearch=&amp;txGid=4d1456b6889ef4f0787fcccf19082454</t>
  </si>
  <si>
    <t xml:space="preserve">Tasfiyati, A.N., Septama, A.W., Sukirno, S. Chemical Constituents of Temu Kunci (Boesenbergia rotunda) Essential Oil from Indonesia and Its Antibacterial and Antibiofilm Activities against Foodborne Pathogens. AIP Conference Proceedings
</t>
  </si>
  <si>
    <t xml:space="preserve">Xiao, Z. Antimicrobial resistance mechanisms: using examples from gram-positive and gram-negative bacteria. Proceedings of SPIE - The International Society for Optical Engineering
</t>
  </si>
  <si>
    <t xml:space="preserve">Korman, D.B., Ostrovskaya, L.A., Bluhterova, N.V., Rikova, V.A., Fomina, M.M. Nanotechnologies for Drug Therapy of Malignant Tumors. Biophysics (Russian Federation)
</t>
  </si>
  <si>
    <t>https://www.scopus.com/record/display.uri?eid=2-s2.0-85173639179&amp;origin=resultslist&amp;sort=plf-f&amp;cite=2-s2.0-85090318931&amp;src=s&amp;imp=t&amp;sid=cf04c5a599fbc40fc223661da0d64288&amp;sot=cite&amp;sdt=a&amp;sl=0&amp;relpos=20&amp;citeCnt=0&amp;searchTerm=</t>
  </si>
  <si>
    <t xml:space="preserve">Malik, J.A., Ansari, J.A., Ahmed, S., (...), Ahemad, N., Anwar, S.	Nano-drug delivery system: a promising approach against breast cancer. Therapeutic Delivery
</t>
  </si>
  <si>
    <t>https://www.scopus.com/results/citedbyresults.uri?sort=plf-f&amp;cite=2-s2.0-85090318931&amp;src=s&amp;imp=t&amp;sid=a75bde2723a559872ad0d790a67be9a7&amp;sot=cite&amp;sdt=a&amp;sl=0&amp;origin=resultslist&amp;editSaveSearch=&amp;txGid=296cdb95df381bce9ae74e5304f4dcd2</t>
  </si>
  <si>
    <t>Sarkar, M., Wang, Y., Ekpenyong, O., Liang, D., Xie, H.	Pharmacokinetic behaviors of soft nanoparticulate formulations of chemotherapeutics. Wiley Interdisciplinary Reviews: Nanomedicine and Nanobiotechnology</t>
  </si>
  <si>
    <t>Liu, J.-B., Xavier, D.A., Varghese, E.S., Baby, A., Mathew, D. Molecular Descriptors of Porphyrin-based Dendrimer. Polycyclic Aromatic Compounds</t>
  </si>
  <si>
    <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t>
  </si>
  <si>
    <t>Rout, S.R., Bandaru, R., Kenguva, G., (...), Kesharwani, P., Dandela, R.	Dendrimers in photodynamic therapy.  Nanomaterials for Photodynamic Therapy</t>
  </si>
  <si>
    <t>Gorain, B., Choudhury, H., Nair, A.B., Al-Dhubiab, B.E. Dendrimers: an effective drug delivery and therapeutic approach. Design and Applications of Theranostic Nanomedicines</t>
  </si>
  <si>
    <t>Kaurav, M., Ruhi, S., Al-Goshae, H.A., (...), Khan, J., Ashif Ikbal, A.M. Dendrimer: An update on recent developments and future opportunities for the brain tumors diagnosis and treatment. Frontiers in Pharmacology</t>
  </si>
  <si>
    <t>Pathak, A., Jain, K. Dendrimer–drug conjugates. Polymer-Drug Conjugates: Linker Chemistry, Protocols and Applications</t>
  </si>
  <si>
    <t xml:space="preserve">Patel, D.J., Chaudhary, S., Chaudhary, A.B., Patel, J.K. Dendrimers-Based Drug Delivery in Tuberculosis. Tubercular Drug Delivery Systems: Advances in Treatment of Infectious Diseases
</t>
  </si>
  <si>
    <t>Basu, B., Dutta, A., Ash, D., Prajapati, B., Garala, K. Dendrimers: A Lipid-Based Drug Delivery System. Lipid-Based Drug Delivery Systems: Principles and Applications</t>
  </si>
  <si>
    <t>da Silva, T.N., de Lima, E.V., Barradas, T.N., (...), do Carmo, F.A., Clarke, J.R. Nanosystems for gene therapy targeting brain damage caused by viral infections. Materials Today Bio</t>
  </si>
  <si>
    <t xml:space="preserve">Yanamandala, N., Achalla, P.K., Dubey, S.K.	Polymeric micelles and dendrimer drug delivery systems in cosmetics. Nanocosmetics: Delivery Approaches, Applications and Regulatory Aspects
</t>
  </si>
  <si>
    <t>Anca-Maria Borcea (UMF Cluj, ULB Sibiu), Ioana Ionuț (UMF Cluj), Ovidiu Crișan (UMF Cluj), Ovidiu Oniga (UMF Cluj)</t>
  </si>
  <si>
    <t>An Overview of the Synthesis and Antimicrobial, Antiprotozoal, and Antitumor Activity of Thiazole and Bisthiazole Derivatives</t>
  </si>
  <si>
    <t>Alam, M.A. Thiazole, a privileged scaffold in drug discovery. Privileged Scaffolds in Drug Discovery</t>
  </si>
  <si>
    <t>https://www.scopus.com/record/display.uri?eid=2-s2.0-85176820931&amp;origin=resultslist&amp;sort=plf-f&amp;cite=2-s2.0-85100654932&amp;src=s&amp;nlo=&amp;nlr=&amp;nls=&amp;imp=t&amp;sid=12deac1a5a7f14f80b8380f587f97d20&amp;sot=cite&amp;sdt=a&amp;sl=0&amp;relpos=35&amp;citeCnt=1&amp;searchTerm=</t>
  </si>
  <si>
    <t>Palakkeezhillam, VNV ; Haribabu, J ; Manakkadan, V ; Rasin, P ; Varughese, RE ; Gayathri, D ; Bhuvanesh, N ; Echeverria, C ; Sreekanth, A. Synthesis, spectroscopic characterizations, single crystal X-ray analysis, DFT calculations, in vitro biological evaluation and in silico evaluation studies of thiosemicarbazones based 1,3,4-thiadiazoles. JOURNAL OF MOLECULAR STRUCTURE</t>
  </si>
  <si>
    <t>https://www.sciencedirect.com/science/article/abs/pii/S0022286022019597</t>
  </si>
  <si>
    <t>WOS</t>
  </si>
  <si>
    <t>Yang, HC ; Chen, YC ; Xu, XY ; Li, Z. Metal-Free Synthesis of Thiocyanated Aminonitroalkenes and 2-Aminothiazoles/selenazoles from β-Aminonitroalkenes and N -Thio/Selenocyanatosaccharin. SYNLETT</t>
  </si>
  <si>
    <t>https://www.thieme-connect.com/products/ejournals/abstract/10.1055/a-1929-2515</t>
  </si>
  <si>
    <t>Kad, MN; Bhadane, RP; Walke, SB. Comparative quantitative kinetic study of rapid iodination of thiazole and its methyl derivatives in aqueous medium. INTERNATIONAL JOURNAL OF CHEMICAL KINETICS</t>
  </si>
  <si>
    <t>https://onlinelibrary.wiley.com/doi/abs/10.1002/kin.21627</t>
  </si>
  <si>
    <t xml:space="preserve">
Shiran, JA; Ghanbari, M; Mohammadnejadi, E; Razzaghi-Asl, N. Structural Insight into Privileged Heterocycles as Anti-Trypanosoma cruzi and brucei Agents. CURRENT TOPICS IN MEDICINAL CHEMISTRY</t>
  </si>
  <si>
    <t>https://www.eurekaselect.com/article/129198</t>
  </si>
  <si>
    <t>Norouzi, FH; Foroughifar, N ; Khajeh-Amiri, A; Pasdar, H. A Novel Powerful γ-Fe2O3 @ CPTMS - Diethylene Triamine (DETA)@SO3H as a Heterogeneous Nanocatalyst, Recyclable and Efficient via Microwave-assisted for the Synthesis of Benzoxazinone-4(3H)-one Derivatives in Green Media. LETTERS IN ORGANIC CHEMISTRY</t>
  </si>
  <si>
    <t>https://www.eurekaselect.com/article/127808</t>
  </si>
  <si>
    <t>Tok, F; Koyçigit-Kayçmakioglu, B. Recent Advances in the Microwave and Ultrasound-assisted Synthesis of Pyrazole Scaffolds. CURRENT ORGANIC CHEMISTRY</t>
  </si>
  <si>
    <t>https://www.eurekaselect.com/article/133677</t>
  </si>
  <si>
    <t xml:space="preserve">
Ragab, SS; Abdelraof, M; Elrashedy, AA; Sweed, AMK. Design, synthesis, molecular dynamic simulation studies, and antibacterial evaluation of new spirocyclic aminopyrimidines. JOURNAL OF MOLECULAR STRUCTURE</t>
  </si>
  <si>
    <t>https://www.sciencedirect.com/science/article/abs/pii/S0022286023000133?via%3Dihub</t>
  </si>
  <si>
    <t>Singh, K.R., Santhosh, C., Sheela, K., Sadashiva, M.P. Regioselective Synthesis of 2,4- and 2,5-Disubstituted 1,3-Thiazoles from 2-Oxo-2-(amino)ethanedithioates via Base-Catalyzed Cyclization. Synthesis (Germany)</t>
  </si>
  <si>
    <t>https://www.scopus.com/record/display.uri?eid=2-s2.0-85179944668&amp;origin=resultslist&amp;sort=plf-f&amp;cite=2-s2.0-85100654932&amp;src=s&amp;nlo=&amp;nlr=&amp;nls=&amp;imp=t&amp;sid=12deac1a5a7f14f80b8380f587f97d20&amp;sot=cite&amp;sdt=a&amp;sl=0&amp;relpos=23&amp;citeCnt=1&amp;searchTerm=</t>
  </si>
  <si>
    <t>Devi, P; Singh, K; Kubavat, B. Synthesis, spectroscopic, quantum, thermal and kinetics, antibacterial and antifungal studies: Novel Schiff base 5-methyl-3-((5-bromosalicylidene) amino)- pyrazole and its transition metal complexes. RESULTS IN CHEMISTRY</t>
  </si>
  <si>
    <t>https://www.webofscience.com/wos/woscc/full-record/WOS:000931904100001</t>
  </si>
  <si>
    <t>Salvador-Gil, D; Herrera, RP and Gimeno, MC. Catalysis-free synthesis of thiazolidine-thiourea ligands for metal coordination (Au and Ag) and preliminary cytotoxic studies. DALTON TRANSACTIONS</t>
  </si>
  <si>
    <t>https://www.webofscience.com/wos/woscc/full-record/WOS:000943971000001</t>
  </si>
  <si>
    <t>Colorado-Peralta, R; Olivares-Romero, JL; Rosete-Luna, S; García-Barradas, O; Reyes-Márquez, V ; Hernández-Romero, D ; Morales-Morales, D. Copper-Coordinated Thiazoles and Benzothiazoles: A Perfect Alliance in the Search for Compounds with Antibacterial and Antifungal Activity. INORGANICS</t>
  </si>
  <si>
    <t>https://www.webofscience.com/wos/woscc/full-record/WOS:000997639000001</t>
  </si>
  <si>
    <t xml:space="preserve">
Moussaoui, M; Baassi, M ; Baammi, S ; Soufi, H ; Salah, M ; Daoud, R; EL Allali, A ; Belghiti, ME ; Belaaouad, S. In silico design of novel CDK2 inhibitors through QSAR, ADMET, molecular docking and molecular dynamics simulation studies. JOURNAL OF BIOMOLECULAR STRUCTURE &amp; DYNAMICS</t>
  </si>
  <si>
    <t>https://www.webofscience.com/wos/woscc/full-record/WOS:000989849400001</t>
  </si>
  <si>
    <t xml:space="preserve">
Angeli, A; Kartsev, V; Petrou, A ; Lichitsky, B; Komogortsev, A; Geronikaki, A; Supuran, CT. Substituted furan sulfonamides as carbonic anhydrase inhibitors: Synthesis, biological and in silico studies. BIOORGANIC CHEMISTRY</t>
  </si>
  <si>
    <t>https://www.webofscience.com/wos/woscc/full-record/WOS:001014558700001</t>
  </si>
  <si>
    <t xml:space="preserve">
Guo, M; Yu, XB; Zhu, YZ; Yu, Y. From Bench to Bedside: What Do We Know about Imidazothiazole Derivatives So Far?. MOLECULES</t>
  </si>
  <si>
    <t>https://www.webofscience.com/wos/woscc/full-record/WOS:001033065700001</t>
  </si>
  <si>
    <t>Naji, EM; Hussein, SA and Naser, NH. Evaluation of Newly Synthesized Compounds Targeting Carbonic Anhydrase Enzyme for Antineoplastic Activity in Solid Tumors. JOURNAL OF CONTEMPORARY MEDICAL SCIENCES</t>
  </si>
  <si>
    <t>https://www.webofscience.com/wos/woscc/full-record/WOS:001151204700007</t>
  </si>
  <si>
    <t>Ribaudo, G; Carotti, M; Ongaro, A; Oselladore, E; Scano, M; Zagotto, G; Sandonà, D; Gianoncelli, A. Synthesis and Evaluation of Bithiazole Derivatives As Potential a-Sarcoglycan Correctors. ACS MEDICINAL CHEMISTRY LETTERS</t>
  </si>
  <si>
    <t>https://www.webofscience.com/wos/woscc/full-record/WOS:001040488500001</t>
  </si>
  <si>
    <t>Kheder, NA; Ather, H; Emam, DR; Mahmoud, NS; Fahim, AM; Farag, AM. Synthesis and in-Silico Studies of Some New Thiazole Carboxamide Derivatives with Theoretical Investigation. POLYCYCLIC AROMATIC COMPOUNDS</t>
  </si>
  <si>
    <t>https://www.webofscience.com/wos/woscc/full-record/WOS:001046083300001</t>
  </si>
  <si>
    <t>Patan, A; Vijey Aanandhi, M and Gopinath, P. Molecular dynamics simulation approach of hybrid chalcone-thiazole complex derivatives for DNA gyrase B inhibition: lead generation. RSC ADVANCES</t>
  </si>
  <si>
    <t>https://www.webofscience.com/wos/woscc/full-record/WOS:001047742900001</t>
  </si>
  <si>
    <t>Karmakar, S; Yadav, D and Dash, J. KOtBu-Mediated Regioselective Hydroxymethylation of Thiazoles and Benzothiazoles: Synthesis of Biologically Active Heteroaromatic Compounds. ASIAN JOURNAL OF ORGANIC CHEMISTRY</t>
  </si>
  <si>
    <t>https://www.webofscience.com/wos/woscc/full-record/WOS:001051449800001</t>
  </si>
  <si>
    <t>Yamsani, N., Sundararajan, R. 	Design, In-Silico Studies, Synthesis, Characterization, and Anticonvulsant Activities of Novel Thiazolidin-4-One Substituted Thiazole Derivatives. Biointerface Research in Applied Chemistry</t>
  </si>
  <si>
    <t>https://www.scopus.com/record/display.uri?eid=2-s2.0-85141052697&amp;origin=resultslist&amp;sort=plf-f&amp;cite=2-s2.0-85100654932&amp;src=s&amp;nlo=&amp;nlr=&amp;nls=&amp;imp=t&amp;sid=12deac1a5a7f14f80b8380f587f97d20&amp;sot=cite&amp;sdt=a&amp;sl=0&amp;relpos=43&amp;citeCnt=0&amp;searchTerm=</t>
  </si>
  <si>
    <t>Dawood, D.H., Sayed, M.M., Tohamy, S.T.K., Nossier, E.S. New Thiophenyl-pyrazolyl-thiazole Hybrids as DHFR Inhibitors: Design, Synthesis, Antimicrobial Evaluation, Molecular Modeling, and Biodistribution Studies. 	ACS Omega</t>
  </si>
  <si>
    <t>https://www.scopus.com/record/display.uri?eid=2-s2.0-85176772070&amp;origin=resultslist&amp;sort=plf-f&amp;cite=2-s2.0-85100654932&amp;src=s&amp;nlo=&amp;nlr=&amp;nls=&amp;imp=t&amp;sid=12deac1a5a7f14f80b8380f587f97d20&amp;sot=cite&amp;sdt=a&amp;sl=0&amp;relpos=22&amp;citeCnt=3&amp;searchTerm=</t>
  </si>
  <si>
    <t>Break, SY; Hossan, A and Farouk, A. Synthesis, characterization, and anticancer evaluation of novel 4-hydrazinothiazole analogs. LUMINESCENCE</t>
  </si>
  <si>
    <t>https://www.webofscience.com/wos/woscc/full-record/WOS:001081920600001</t>
  </si>
  <si>
    <t>Huang, C; Zhong, Y ; Zeng, R  ; Wang, J ; Fang, QW ; Xiao, SZ ; Zhang, J ; Wang, ZD ; Chen, SX  ; Peng, DY. Synthesis, Antioxidant, and Antifungal Activities of β-Ionone Thiazolylhydrazone Derivatives and Their Application in Anti-Browning of Freshly Cut Potato. MOLECULES</t>
  </si>
  <si>
    <t>https://www.webofscience.com/wos/woscc/full-record/WOS:001074279800001</t>
  </si>
  <si>
    <t>Verma, A; Arya, DK; Kumar, S; Pathak, G; Khatri, V. An efficient three-component synthetic protocol for the synthesis of structurally diverse spiroannulated benzothiazolopyrimidines catalyzed by L-proline in aqueous media. RESEARCH ON CHEMICAL INTERMEDIATES</t>
  </si>
  <si>
    <t>https://www.webofscience.com/wos/woscc/full-record/WOS:001060836900001</t>
  </si>
  <si>
    <t xml:space="preserve">
Aggarwal, R; Jain, N; Dubey, GP; Singh, S; Chandra, R. Visible Light-Prompted Regioselective Synthesis of Novel 5-Aroyl/hetaroyl-2',4-dimethyl-2,4'-bithiazoles as DNA- and BSA-Targeting Agents. BIOMACROMOLECULES</t>
  </si>
  <si>
    <t>https://www.webofscience.com/wos/woscc/full-record/WOS:001069943400001</t>
  </si>
  <si>
    <t>Al-Qadsy, I; Saeed, WS; Al-Owais, AA; Semlali, A; Alrabie, A; Al-Faqeeh, LAS; Alsaeedy, M; Al-Adhreai, A; Al-Odayni, AB; Farooqui, M. Antimicrobial Activity of Novel Ni(II) and Zn(II) Complexes with (E)-2-((5-Bromothiazol-2-yl)imino)methyl)phenol Ligand: Synthesis, Characterization and Molecular Docking Studies. ANTIBIOTICS-BASEL</t>
  </si>
  <si>
    <t>https://www.mdpi.com/2079-6382/12/11/1634</t>
  </si>
  <si>
    <t xml:space="preserve">
Rusu, A; Moga, IM; Uncu, L; Hancu, G. The Role of Five-Membered Heterocycles in the Molecular Structure of Antibacterial Drugs Used in Therapy. PHARMACEUTICS</t>
  </si>
  <si>
    <t>https://www.mdpi.com/1999-4923/15/11/2554</t>
  </si>
  <si>
    <t>Srilakshmi, S and Sundararajan, R. Design, In Silico Studies, Synthesis, Characterization, and Biological Activities of Novel Substituted Oxazole Derivatives. RUSSIAN JOURNAL OF BIOORGANIC CHEMISTRY</t>
  </si>
  <si>
    <t>https://www.webofscience.com/wos/woscc/full-record/WOS:001107686800012</t>
  </si>
  <si>
    <t>Kamra, N; Rani, S; Kiran; Thakral, S; Parshad, M ; Tyagi, P ; Sharma, D ; Sindhu, J ; Kumar, D. Synthesis, Characterization and Evaluation of Antimicrobial Activity, Phytotoxicity, Molecular Docking &amp; Dynamic Simulations of Benzothiazole Functionalized C-C Linked Pyrazolyl-Thiazoles. CHEMISTRYSELECT</t>
  </si>
  <si>
    <t>https://www.webofscience.com/wos/woscc/full-record/WOS:001107710600011</t>
  </si>
  <si>
    <t>Bhanwala, N ; Gupta, V ; Chandrakar, L ; Khatik, GL. Thiazole Heterocycle: An Incredible and Potential Scaffold in Drug Discovery and Development of Antitubercular Agents. CHEMISTRYSELECT</t>
  </si>
  <si>
    <t>https://www.webofscience.com/wos/woscc/full-record/WOS:001120897900001</t>
  </si>
  <si>
    <t>Kant, K; Patel, CK ; Banerjee, S ; Naik, P; Atta, AK; Kabi, AK; Malakar, CC. Recent Advancements in Strategies for the Synthesis of Imidazoles, Thiazoles, Oxazoles, and Benzimidazoles. CHEMISTRYSELECT</t>
  </si>
  <si>
    <t>https://www.webofscience.com/wos/woscc/full-record/WOS:001127062100001</t>
  </si>
  <si>
    <t>Anca-Maria Borcea (UMF Cluj, ULB Sibiu), Gabriel Marc (UMF Cluj), Ioana Ionuț (UMF Cluj), Dan C Vodnar (USAMV Cluj), Laurian Vlase (UMF Cluj), Felicia Gligor (ULB Sibiu), Andreea Pricopie (UMF Cluj),  Adrian Pîrnău (INCDTIM Cluj), Brîndușa Tiperciuc (UMF Cluj), Ovidiu Oniga (UMF Cluj)</t>
  </si>
  <si>
    <t>A Novel Series of Acylhydrazones as Potential Anti-Candida Agents: Design, Synthesis, Biological Evaluation and In Silico Studies</t>
  </si>
  <si>
    <t>Graur, V; Usataia, I; Graur, I; Garbuz, O; Bourosh, P; Kravtsov, V; Lozan-Tirsu, C ; Balan, G; Fala, V; Gulea, A. Novel Copper(II) Complexes with N4,S-Diallylisothiosemicarbazones as Potential Antibacterial/Anticancer Drugs. INORGANICS</t>
  </si>
  <si>
    <t>https://www.mdpi.com/2304-6740/11/5/195</t>
  </si>
  <si>
    <t>WoS</t>
  </si>
  <si>
    <t>Andreea-Iulia Pricopie (UMF Cluj), Ioana Ionuț  (UMF Cluj), Gabriel Marc  (UMF Cluj), Anca-Maria Arseniu (ULB Sibiu, UMF Cluj), Laurian Vlase  (UMF Cluj), Adriana Grozav  (UMF Cluj), Luiza Ioana Găină  (UBB Cluj), Dan C Vodnar  (USAMV Cluj), Adrian Pîrnău (ITIM Cluj) , Brîndușa Tiperciuc  (UMF Cluj), Ovidiu Oniga  (UMF Cluj)</t>
  </si>
  <si>
    <t>Design and Synthesis of Novel 1,3-Thiazole and 2-Hydrazinyl-1,3-Thiazole Derivatives as Anti-Candida Agents: In Vitro Antifungal Screening, Molecular Docking Study, and Spectroscopic Investigation of their Binding Interaction with Bovine Serum Albumin</t>
  </si>
  <si>
    <t>Thirumalaisamy, R; Aroulmoji, V; Iqbal, MN; Saride, S; Bhuvaneswari, M; Deepa, M; Sivasankar, C; Khan, R. Molecular insights of hyaluronic acid - ethambutol and hyaluronic acid - isoniazid drug conjugates act as promising novel drugs for the treatment of tuberculosis. JOURNAL OF BIOMOLECULAR STRUCTURE &amp; DYNAMICS</t>
  </si>
  <si>
    <t>https://www.webofscience.com/wos/woscc/full-record/WOS:000769849000001</t>
  </si>
  <si>
    <t>Araskov, JB; Ristic, PG; Visnjevac, A; Milivojac, AL; Mitic, DM; Filipovic, NR ; Todorovic, TR. Zn(II) complex with pyridine based 1,3-selenazolyl-hydrazone: Synthesis, structural characterization and DFT study. JOURNAL OF THE SERBIAN CHEMICAL SOCIETY</t>
  </si>
  <si>
    <t>https://www.webofscience.com/wos/woscc/full-record/WOS:001134916300004</t>
  </si>
  <si>
    <t>Goswami, L; Gupta, L; Paul, S; Vijayaraghavan, P; Bhattacharya, AK. Design and Synthesis of 1,3-Diynes as Potent Antifungal Agents against Aspergillus fumigatus. CHEMMEDCHEM</t>
  </si>
  <si>
    <t>https://www.webofscience.com/wos/woscc/full-record/WOS:000953618800001</t>
  </si>
  <si>
    <t>Jayabal, D; Jayanthi, S; Thirumalaisamy, R; Karthika, R; Iqbal, MN. Comparative anti-Diabetic potential of phytocompounds from Dr. Duke's phytochemical and ethnobotanical database and standard antidiabetic drugs against diabetes hyperglycemic target proteins: an in silico validation. JOURNAL OF BIOMOLECULAR STRUCTURE &amp; DYNAMICS</t>
  </si>
  <si>
    <t>https://www.webofscience.com/wos/woscc/full-record/WOS:000962631200001</t>
  </si>
  <si>
    <t>Jayabal, D; Jayanthi, S; Thirumalaisamy, R; Shimu, MSS. Molecular insights of anti-diabetic compounds and its hyaluronic acid conjugates against aldose reductase enzyme through molecular modeling and simulations study-a novel treatment option for inflammatory diabetes. JOURNAL OF MOLECULAR MODELING</t>
  </si>
  <si>
    <t>https://www.webofscience.com/wos/woscc/full-record/WOS:001024989100003</t>
  </si>
  <si>
    <t>Murugesan, B; Subramanian, A; Bakthavachalam, S; Rajendran, K; Raju, S; Gabriel, S. Molecular insights of anticancer potential of usnic acid towards cervical cancer target proteins: An in silico validation for novel anti-cancer compound from lichens. JOURNAL OF BIOMOLECULAR STRUCTURE &amp; DYNAMICS</t>
  </si>
  <si>
    <t>https://www.webofscience.com/wos/woscc/full-record/WOS:001064686200001</t>
  </si>
  <si>
    <t>Nachammai, KT; Amaradeepa, S; Raageshwari, S; Swathilakshmi, AV; Poonkothai, M; Langeswaran, K. Unraveling the Interaction Mechanism of the Compounds From Cladophora sp to Recognize Prospective Larvicidal and Bactericidal Activities: In vitro and In Silico Approaches. MOLECULAR BIOTECHNOLOGY</t>
  </si>
  <si>
    <t>https://www.webofscience.com/wos/woscc/full-record/WOS:001086660200002</t>
  </si>
  <si>
    <t xml:space="preserve">Ponmani, S; Saranya, K; Maheswari, SU; Iqbal, MN; Ganapathy, S; Selvankumar, T. Anti-Cancer Potential of Phytocompounds from Ziziphus jujuba against Lung Cancer Target Proteins: An In Silico Validation. POLYCYCLIC AROMATIC COMPOUNDS </t>
  </si>
  <si>
    <t>https://www.webofscience.com/wos/woscc/full-record/WOS:001097165200001</t>
  </si>
  <si>
    <t>Oliveira, NJC; dos Santos, VS Jr; Pierotte, IC; Leocádio, VA; Santana, LFD; Marques, GVD; Protti, IF; Braga, SF; Kohlhoff, M; Freitas, TR; Sabino, AD; Kronenberger, T; Gonçalves, JE; Johann, S; Santos, DA; César, ID; Maltarollo, VG; Oliveira, RB. Discovery of Lead 2-Thiazolylhydrazones with Broad-Spectrum and Potent Antifungal Activity. JOURNAL OF MEDICINAL CHEMISTRY</t>
  </si>
  <si>
    <t>https://www.webofscience.com/wos/woscc/full-record/WOS:001134085600001</t>
  </si>
  <si>
    <t>Wójcik, S., Mocny-Pachońska, K., Wójcik, M., Morawiec, T. Drugs most commonly used in chronic antithrombotic therapy and their impact on patients preparing for maxillofacial surgery. 	Farmacja Polska</t>
  </si>
  <si>
    <t>https://www.ptfarm.pl/download/?file=File%2FFarmacja+Polska%2F2023%2F2%2F06_SZ_Przewlekla_terapia_n.pdf</t>
  </si>
  <si>
    <t>Kulig, C.E., Wilczynski, J., Zajicek, J. Side effects of anti-lipid medications. Side Effects of Drugs Annual</t>
  </si>
  <si>
    <t>https://www.sciencedirect.com/science/article/abs/pii/S0378608023000090?via%3Dihub</t>
  </si>
  <si>
    <t>Nicoleta Nita (University Medical Center, Ulm, Germany)
Johannes Kersten (University Medical Center, Ulm, Germany)
Alexander Pott (University Medical Center, Ulm, Germany)
Fabian Weber (University Medical Center, Ulm, Germany)
Temsgen Tesfay (University Medical Center, Ulm, Germany)
Marius-Tudor Benea (ULBS, Sibiu, Romania)
Patrick Metze (University Medical Center, Ulm, Germany)
Hao Li (University Medical Center, Ulm, Germany)
Wolfgang Rottbauer (University Medical Center, Ulm, Germany)
Volker Rasche (University Medical Center, Ulm, Germany)
Dominik Buckert (University Medical Center, Ulm, Germany)</t>
  </si>
  <si>
    <t>Real-Time Spiral CMR Is Superior to Conventional Segmented Cine-Imaging for Left-Ventricular Functional Assessment in Patients with Arrhythmia</t>
  </si>
  <si>
    <t>Cruz, G., Hammernik, K., Kuestner, T., Velasco, C., Hua, A., Ismail, T.F., Rueckert, D., Botnar, R.M. and Prieto, C. Single‐heartbeat cardiac cine imaging via jointly regularized nonrigid motion‐corrected reconstruction. NMR in Biomedicine</t>
  </si>
  <si>
    <t>https://doi.org/10.1002/nbm.4942</t>
  </si>
  <si>
    <t>WoS, SCOPUS</t>
  </si>
  <si>
    <t>Wang, Z., Feng, X., Salerno, M., Kramer, C.M. and Meyer, C.H. Dynamic cardiac MRI with high spatiotemporal resolution using accelerated spiral-out and spiral-in/out bSSFP pulse sequences at 1.5 T. Magnetic Resonance Materials in Physics, Biology and Medicine</t>
  </si>
  <si>
    <t>https://doi.org/10.1007/s10334-023-01116-9</t>
  </si>
  <si>
    <r>
      <rPr>
        <rFont val="Arial Narrow"/>
        <b/>
        <color rgb="FF000000"/>
        <sz val="10.0"/>
      </rPr>
      <t>Moisei, A (ULBS)</t>
    </r>
    <r>
      <rPr>
        <rFont val="Arial Narrow"/>
        <b val="0"/>
        <color rgb="FF000000"/>
        <sz val="10.0"/>
      </rPr>
      <t>; Gligor(ULBS), F; Bojita, M (UMF Cluj); Chis, A (ULBS); Totan, M (ULBS); Vonica-Gligor, LA (ULBS); Ciurba, A (UMFST Mures)</t>
    </r>
  </si>
  <si>
    <t>COMPATIBILITY AND STABILITY STUDIES OF ANTIHYPERTENSIVE/EXCIPIENTS BY THERMAL METHODS, USED IN THE PREFORMULATION PHASE</t>
  </si>
  <si>
    <t>Safhi, AY; Ali, MS ; Alshamrani; Alam, MI; Sabei, FY; Salawi, A Formulation design and evaluation of epalrestat mouth dissolving tablets comprising superdisintegrant from natural sources manufactured by direct compression method and stability studies of optimized formulationPAKISTAN JOURNAL OF PHARMACEUTICAL SCIENCES</t>
  </si>
  <si>
    <t>https://www.webofscience.com/wos/woscc/full-record/WOS:001146255900013</t>
  </si>
  <si>
    <t>Moisei Anca</t>
  </si>
  <si>
    <r>
      <rPr>
        <rFont val="Arial Narrow"/>
        <b val="0"/>
        <color rgb="FF000000"/>
        <sz val="10.0"/>
      </rPr>
      <t>Ciurba, A (UMFST Mures); Todoran, N (UMFST Mures); Taurean, A (UMFST Mures); Antonoaea, P (UMFST Mures); Hancu, G (UMFST Mures); </t>
    </r>
    <r>
      <rPr>
        <rFont val="Arial Narrow"/>
        <b/>
        <color rgb="FF000000"/>
        <sz val="10.0"/>
      </rPr>
      <t>Moisei, A (ULBS)</t>
    </r>
    <r>
      <rPr>
        <rFont val="Arial Narrow"/>
        <b val="0"/>
        <color rgb="FF000000"/>
        <sz val="10.0"/>
      </rPr>
      <t>; Sipos, E (UMFST Mures)</t>
    </r>
  </si>
  <si>
    <t>KINETIC ANALYSIS OF IN VITRO DRUG RELEASE FROM VALPROIC ACID AND SODIUM VALPROATE SUPPOSITORIES, Farmacia</t>
  </si>
  <si>
    <t>Miastkowska, M; Kulawik-Pióro, A; Lasón, E; Sliwa, K; Malinowska, MA; Sikora, E; Kantyka, T; Bielecka, E; Maksylewicz, A; Klimaszewska, E; Ogorzalek, M; Tabaszewska, M; Skoczylas, L; Nowak, K, Topical Formulations Based on Ursolic Acid-Loaded Nanoemulgel with Potential Application in Psoriasis Treatment, Pharmaceutics</t>
  </si>
  <si>
    <t>https://www.webofscience.com/wos/woscc/full-record/WOS:001122653300001</t>
  </si>
  <si>
    <r>
      <rPr>
        <rFont val="Arial Narrow"/>
        <color theme="1"/>
        <sz val="10.0"/>
      </rPr>
      <t xml:space="preserve">Rus, LL (ULBS); Juncan, AM (ULBS); Craciun, VI; Frum, A (ULBS); Heghes, SC (umfcluj); </t>
    </r>
    <r>
      <rPr>
        <rFont val="Arial Narrow"/>
        <b/>
        <color theme="1"/>
        <sz val="10.0"/>
      </rPr>
      <t>Butuca, A (ULBS)</t>
    </r>
    <r>
      <rPr>
        <rFont val="Arial Narrow"/>
        <color theme="1"/>
        <sz val="10.0"/>
      </rPr>
      <t>; Dobrea, CM (ULBS); Chis, AA (ULBS); Muntean, AC (ULBS); Vonica-Tincu, AL (ULBS); Morgovan, C (ULBS)</t>
    </r>
  </si>
  <si>
    <t>Determination of Zn2+ in Solid Pharmaceutical Dosage Forms by Means of Spectrophotometry in Micellar Media: Method Validation</t>
  </si>
  <si>
    <t>Stojnova, Kirila; Yanev, Pavel; Lekova, Vanya, Study on the Equilibria of the Complex Formation of Anionic Chelate of Zn(II) with Tridentate Ligand and the Cation of 3-(2-naphtyl)-2,5-diphenyl-2&lt;i&gt;H&lt;/i&gt;-tetrazolium chloride, ACTA CHIMICA SLOVENICA</t>
  </si>
  <si>
    <t>https://www.webofscience.com/wos/woscc/full-record/WOS:001106407500001</t>
  </si>
  <si>
    <r>
      <rPr>
        <rFont val="Arial Narrow"/>
        <color theme="1"/>
        <sz val="10.0"/>
      </rPr>
      <t xml:space="preserve">Morgovan C (ULBS), Ghibu S (UMF Cluj), Juncan AM (ULBS), Rus LL (ULBS), </t>
    </r>
    <r>
      <rPr>
        <rFont val="Arial Narrow"/>
        <b/>
        <color theme="1"/>
        <sz val="10.0"/>
      </rPr>
      <t>Butuca A (ULBS)</t>
    </r>
    <r>
      <rPr>
        <rFont val="Arial Narrow"/>
        <color theme="1"/>
        <sz val="10.0"/>
      </rPr>
      <t xml:space="preserve">, Vonica L (ULBS), Muntean A (ULBS), Mos L (Universitatea de Vest Arad), Gligor F (ULBS), Olah NK (UMF Cluj).  </t>
    </r>
  </si>
  <si>
    <t>Nutrivigilance: A New Activity in the Field of Dietary Supplements.</t>
  </si>
  <si>
    <t>Djaoudene, Ouarda; Romano, Anabela; Bradai, Yasmine Djedjiga; Zebiri, Feriel; Ouchene, Amina; Yousfi, Yasmine; Amrane-Abider, Meriem; Sahraoui-Remini, Yasmine; Madani, Khodir, A Global Overview of Dietary Supplements: Regulation, Market Trends, Usage during the COVID-19 Pandemic, and Health Effects, NUTRIENTS</t>
  </si>
  <si>
    <t>https://www.webofscience.com/wos/woscc/full-record/WOS:001046276600001</t>
  </si>
  <si>
    <r>
      <rPr>
        <rFont val="Arial Narrow"/>
        <color theme="1"/>
        <sz val="10.0"/>
      </rPr>
      <t>Morgovan C (ULBS), Ghibu S (UMF Cluj), Juncan AM (ULBS), Rus LL (ULBS),</t>
    </r>
    <r>
      <rPr>
        <rFont val="Arial Narrow"/>
        <b/>
        <color theme="1"/>
        <sz val="10.0"/>
      </rPr>
      <t xml:space="preserve"> Butuca A (ULBS)</t>
    </r>
    <r>
      <rPr>
        <rFont val="Arial Narrow"/>
        <color theme="1"/>
        <sz val="10.0"/>
      </rPr>
      <t xml:space="preserve">, Vonica L (ULBS), Muntean A (ULBS), Mos L (Universitatea de Vest Arad), Gligor F (ULBS), Olah NK (UMF Cluj).  </t>
    </r>
  </si>
  <si>
    <t>Malve, Harshad; Fernandes, Madeline, Nutrivigilance - The need of the hour, INDIAN JOURNAL OF PHARMACOLOGY</t>
  </si>
  <si>
    <t>https://www.webofscience.com/wos/woscc/full-record/WOS:000961189800010</t>
  </si>
  <si>
    <r>
      <rPr>
        <rFont val="Arial Narrow"/>
        <color theme="1"/>
        <sz val="10.0"/>
      </rPr>
      <t xml:space="preserve">Morgovan C (ULBS), Ghibu S (UMF Cluj), Juncan AM (ULBS), Rus LL (ULBS), </t>
    </r>
    <r>
      <rPr>
        <rFont val="Arial Narrow"/>
        <b/>
        <color theme="1"/>
        <sz val="10.0"/>
      </rPr>
      <t>Butuca A (ULBS)</t>
    </r>
    <r>
      <rPr>
        <rFont val="Arial Narrow"/>
        <color theme="1"/>
        <sz val="10.0"/>
      </rPr>
      <t xml:space="preserve">, Vonica L (ULBS), Muntean A (ULBS), Mos L (Universitatea de Vest Arad), Gligor F (ULBS), Olah NK (UMF Cluj).  </t>
    </r>
  </si>
  <si>
    <t>Wrobel, Kacper; Zastawna, Beata; Milewska, Anna Justyna; Marczak, Michal; Kozlowski, Remigiusz, Comparison between the American and the European Systems of Monitoring Adverse Effects of Dietary Supplements and Their Usefulness on the Polish Market, INTERNATIONAL JOURNAL OF ENVIRONMENTAL RESEARCH AND PUBLIC HEALTH</t>
  </si>
  <si>
    <t>https://www.webofscience.com/wos/woscc/full-record/WOS:000918035400001</t>
  </si>
  <si>
    <r>
      <rPr>
        <rFont val="Arial Narrow"/>
        <color theme="1"/>
        <sz val="10.0"/>
      </rPr>
      <t>Morgovan C (ULBS), Ghibu S (UMF Cluj), Juncan AM (ULBS), Rus LL (ULBS),</t>
    </r>
    <r>
      <rPr>
        <rFont val="Arial Narrow"/>
        <b/>
        <color theme="1"/>
        <sz val="10.0"/>
      </rPr>
      <t xml:space="preserve"> Butuca A (ULBS)</t>
    </r>
    <r>
      <rPr>
        <rFont val="Arial Narrow"/>
        <color theme="1"/>
        <sz val="10.0"/>
      </rPr>
      <t xml:space="preserve">, Vonica L (ULBS), Muntean A (ULBS), Mos L (Universitatea de Vest Arad), Gligor F (ULBS), Olah NK (UMF Cluj).  </t>
    </r>
  </si>
  <si>
    <t>Luthra, Vijay Ronit; Toklu, Hale Z., Nutrivigilance: the road less traveled, FRONTIERS IN PHARMACOLOGY</t>
  </si>
  <si>
    <t>https://www.webofscience.com/wos/woscc/full-record/WOS:001091172000001</t>
  </si>
  <si>
    <r>
      <rPr>
        <rFont val="Arial Narrow"/>
        <color theme="1"/>
        <sz val="10.0"/>
      </rPr>
      <t xml:space="preserve">Morgovan C (ULBS), Ghibu S (UMF Cluj), Juncan AM (ULBS), Rus LL (ULBS), </t>
    </r>
    <r>
      <rPr>
        <rFont val="Arial Narrow"/>
        <b/>
        <color theme="1"/>
        <sz val="10.0"/>
      </rPr>
      <t>Butuca A (ULBS)</t>
    </r>
    <r>
      <rPr>
        <rFont val="Arial Narrow"/>
        <color theme="1"/>
        <sz val="10.0"/>
      </rPr>
      <t xml:space="preserve">, Vonica L (ULBS), Muntean A (ULBS), Mos L (Universitatea de Vest Arad), Gligor F (ULBS), Olah NK (UMF Cluj).  </t>
    </r>
  </si>
  <si>
    <t>Matran, Irina Mihaela; Tarcea, Monica; Rus, Diana Carmen; Voda, Rares; Muntean, Daniela-Lucia; Cirnatu, Daniela, Research and Development of a New Sustainable Functional Food under the Scope of Nutrivigilance, SUSTAINABILITY</t>
  </si>
  <si>
    <t>https://www.webofscience.com/wos/woscc/full-record/WOS:000987820600001</t>
  </si>
  <si>
    <t>Morgovan, C (ULBS) ; Cosma, SA (UBB); Valeanu, M (UMF Cluj); Juncan, AM (ULBS); Rus, LL (ULBS); Gligor, FG (ULBS); Butuca, A (Butuca, Anca) (ULBS) ; Tit, DM (Univ. Oradea); Bungau, S (Univ. Oradea); Ghibu, S. (UMF Cluj)</t>
  </si>
  <si>
    <t>An Exploratory Research of 18 Years on the Economic Burden of Diabetes for the Romanian National Health Insurance System</t>
  </si>
  <si>
    <t>Iatcu, C.O.; Gal, A.-M.; Covasa, M. Dietary Patterns of Patients with Prediabetes and Type 2 Diabetes. Metabolites 2023, 13, 532. https://doi.org/10.3390/metabo13040532</t>
  </si>
  <si>
    <t>https://www.webofscience.com/wos/alldb/full-record/WOS:000978790000001</t>
  </si>
  <si>
    <t>Boicean, A.; Birlutiu, V.; Ichim, C.; Brusnic, O.; Onișor, D.M. Fecal Microbiota Transplantation in Liver Cirrhosis. Biomedicines 2023, 11, 2930. https://doi.org/10.3390/biomedicines11112930</t>
  </si>
  <si>
    <t>https://www.webofscience.com/wos/alldb/full-record/WOS:001118108800001</t>
  </si>
  <si>
    <t>Cismasiu, R.S.; Birlutiu, R.-M.; Preoțescu, L.L. Uncommon Septic Arthritis of the Hip Joint in an Immunocompetent Adult Patient Due to Bacillus pumilus and Paenibacillus barengoltzii Managed with Long-Term Treatment with Linezolid: A Case Report and Short Literature Review. Pharmaceuticals 2023, 16, 1743. https://doi.org/10.3390/ph16121743</t>
  </si>
  <si>
    <t>Muntean, AC (Muntean, Andrei Catalin) (ULBS) ; Juncan, AM (Juncan, Anca Maria) (ULBS) ; Moisa, DG (Moisa, Dana Georgiana) (ULBS) ; Vonica, AL (Vonica, Andreea Loredana) (ULBS) ; Rus, LL (Rus, Luca Liviu) (ULBS) ; Morgovan, C (Morgovan, Claudiu) (ULBS) ; Gligor, FG (Gligor, Felicia Gabriela) (ULBS) ; Butuca, A (Butuca, Anca) (ULBS) ; Stanila, A (Stanila, Adriana) (ULBS)</t>
  </si>
  <si>
    <t>Primary Packaging and Stability Evaluation of a Serum Used for the Periorbital Area of the Sensitive Eye</t>
  </si>
  <si>
    <t>Graciela, C.-Q.; José Juan, E.-C.; Gieraldin, C.-L.; Xóchitl Alejandra, P.-M.; Gabriel, A.-Á. Hyaluronic Acid—Extraction Methods, Sources and Applications. Polymers 2023, 15, 3473. https://doi.org/10.3390/polym15163473</t>
  </si>
  <si>
    <t>https://www.webofscience.com/wos/alldb/full-record/WOS:001057116100001</t>
  </si>
  <si>
    <t>Vyas, J., Shah, I., Prajapati, B.G.	2023	Site-specific Cancer Nanotheranostics: A Microenvironment-responsive Approach
pp. 55-76</t>
  </si>
  <si>
    <t>Jawad, W.A.J., Mohammed, F.H.	2023	Eurasian Chemical Communications
5(9), pp. 842-851</t>
  </si>
  <si>
    <t xml:space="preserve">Morgovan C (ULBS), Ghibu S (UMF Cluj), Juncan AM (ULBS), Rus LL (ULBS), Butuca A (ULBS), Vonica L (ULBS), Muntean A (ULBS), Mos L (Universitatea de Vest Arad), Gligor F (ULBS), Olah NK (UMF Cluj).  </t>
  </si>
  <si>
    <t>Staszak, M.	2023	Physical Sciences Reviews
8(9), pp. 2561-2581</t>
  </si>
  <si>
    <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t>
  </si>
  <si>
    <t>Korman, D.B., Ostrovskaya, L.A., Bluhterova, N.V., Rikova, V.A., Fomina, M.M.	2023	Biophysics (Russian Federation)
68(3), pp. 476-488</t>
  </si>
  <si>
    <t>Malik, J.A., Ansari, J.A., Ahmed, S., (...), Ahemad, N., Anwar, S.	2023	Therapeutic Delivery
14(5), pp. 357-381</t>
  </si>
  <si>
    <t>Sarkar, M., Wang, Y., Ekpenyong, O., Liang, D., Xie, H.	2023	Wiley Interdisciplinary Reviews: Nanomedicine and Nanobiotechnology
15(2),e1846</t>
  </si>
  <si>
    <t>Liu, J.-B., Xavier, D.A., Varghese, E.S., Baby, A., Mathew, D.	2023	Polycyclic Aromatic Compounds
43(7), pp. 6126-6137</t>
  </si>
  <si>
    <t>Rout, S.R., Bandaru, R., Kenguva, G., (...), Kesharwani, P., Dandela, R.	2023	Nanomaterials for Photodynamic Therapy
pp. 281-305</t>
  </si>
  <si>
    <t>Gorain, B., Choudhury, H., Nair, A.B., Al-Dhubiab, B.E.	2023	Design and Applications of Theranostic Nanomedicines
pp. 125-142</t>
  </si>
  <si>
    <t>Kaurav, M., Ruhi, S., Al-Goshae, H.A., (...), Khan, J., Ashif Ikbal, A.M.	2023	Frontiers in Pharmacology
14,1159131</t>
  </si>
  <si>
    <t>Pathak, A., Jain, K.	2023	Polymer-Drug Conjugates: Linker Chemistry, Protocols and Applications
pp. 315-345</t>
  </si>
  <si>
    <t>Patel, D.J., Chaudhary, S., Chaudhary, A.B., Patel, J.K.	2023	Tubercular Drug Delivery Systems: Advances in Treatment of Infectious Diseases
pp. 123-143</t>
  </si>
  <si>
    <t>Basu, B., Dutta, A., Ash, D., Prajapati, B., Garala, K.	2023	Lipid-Based Drug Delivery Systems: Principles and Applications
pp. 299-385</t>
  </si>
  <si>
    <t>da Silva, T.N., de Lima, E.V., Barradas, T.N., (...), do Carmo, F.A., Clarke, J.R.	2023	Materials Today Bio
18,100525</t>
  </si>
  <si>
    <t>Yanamandala, N., Achalla, P.K., Dubey, S.K.	2023	Nanocosmetics: Delivery Approaches, Applications and Regulatory Aspects
pp. 205-219</t>
  </si>
  <si>
    <t>Bita, T (Bita, Tiberiu) ; Antoniac, A (Antoniac, Aurora) ; Ciuca, I (Ciuca, Ion) ; Miculescu, M (Miculescu, Marian) ; Cotrut, CM (Cotrut, Cosmin Mihai) ; Paltanea, G (Paltanea, Gheorghe) ; Dura, H (Dura, Horatiu) ; Corneschi, I (Corneschi, Iuliana) ; Antoniac, I (Antoniac, Iulian) ; Carstoc, ID (Carstoc, Ioana Dana) ; Bodog, AD (Bodog, Alin Danut) (1 Faculty of Material Science and Engineering, University Politehnica of Bucharest, 313 Splaiul Independentei,
District 6, 060042 Bucharest, Romania; tiberiu.bita@yahoo.com (T.B.); antoniac.aurora@gmail.com (A.A.);
ion.ciuca11@gmail.com (I.C.); marian.miculescu@upb.ro (M.M.); cosmin.cotrut@upb.ro (C.M.C.)
2 Faculty of Electrical Engineering, University Politehnica of Bucharest, 313 Splaiul Independentei, District 6,
060042 Bucharest, Romania; gheorghe.paltanea@upb.ro
3 Faculty of Medicine, Lucian Blaga University of Sibiu, 2A Lucian Blaga Street, 550169 Sibiu, Romania;
ioana.carstoc12@gmail.com
4 Romfire Protect Solution S.R.L., 39 Drumul Taberei, District 6, 061359 Bucharest, Romania;
iulicorneschi07@gmail.com
5 Academy of Romania Scientist, 54 Splaiul Independentei, 050094 Bucharest, Romania
6 Faculty of Medicine and Pharmacy, University of Oradea, 10 P-ta 1 December Street, 410073 Oradea, Romania;
alinbodog@gmail.com)</t>
  </si>
  <si>
    <t xml:space="preserve">FMED2         </t>
  </si>
  <si>
    <t>The mechanisms and advances in magnesium-based materials protection against corrosion by the superhydrophobic coatings</t>
  </si>
  <si>
    <t>https://www.sciencedirect.com/science/article/abs/pii/S0257897224002378</t>
  </si>
  <si>
    <t>Revolutionizing energy storage: A critical appraisal of MXene-based composites for material designing and efficient performance</t>
  </si>
  <si>
    <t>https://ui.adsabs.harvard.edu/abs/2024JEnSt..8410757A/abstract</t>
  </si>
  <si>
    <t>Improving Corrosion and Stress Corrosion Cracking Performance of Machined Biodegradable Alloy ZX20 by HF-Treatment   Evgeniy D. Merson 1,Vitaliy A. Poluyanov 1,Pavel N. Myagkikh 1,Alexander S. Bunev 2ORCID,Dmitri L. Merson 1,*ORCID andAlexei Vinogradov 3ORCID
1
Institute of Advanced Technologies, Togliatti State University, 445020 Togliatti, Russia Metals 2023, 13(10), 1660; https://doi.org/10.3390/met13101660
2
Medicinal Chemistry Center, Togliatti State University, 445020 Togliatti, Russia
3
Magnesium Research Center, Kumamoto University, Kumamoto 860-8555, Japan</t>
  </si>
  <si>
    <t>https://www.mdpi.com/2075-4701/13/10/1660</t>
  </si>
  <si>
    <t>Rus, LL (ULBS); Juncan, AM (ULBS); Craciun, VI; Frum, A (ULBS); Heghes, SC (umfcluj); Butuca, A (ULBS); Dobrea, CM (ULBS); Chis, AA (ULBS); Muntean, AC (ULBS); Vonica-Tincu, AL (ULBS); Morgovan, C (ULBS)</t>
  </si>
  <si>
    <t>Chis Adriana</t>
  </si>
  <si>
    <t xml:space="preserve">Chis, Adriana Aurelia; Rus, Luca Liviu; Morgovan, Claudiu; Arseniu, Anca Maria; Frum, Adina; Vonica-Tincu, Andreea Loredana; Gligor, Felicia Gabriela; Muresan, Maria Lucia; Dobrea, Carmen Maximiliana </t>
  </si>
  <si>
    <t>Ghibu, S (UMF Cluj); Juncan, AM (ULBS); Rus, LL (ULBS) ; Frum, A (ULBS); Dobrea, CM (ULBS); Chis, AA (ULBS); Gligor, FG (ULBS); Morgovan, C. (ULBS)</t>
  </si>
  <si>
    <t>The Particularities of Pharmaceutical Care in Improving Public Health Service during the COVID-19 Pandemic</t>
  </si>
  <si>
    <t>Kremin, Y.; Lesyk, L.; Lesyk, R.; Levytska, O.; Hromovyk, B. Detailing the Ten Main Professional Roles of a Pharmacist to Provide the Scope of Professional Functions. Sci. Pharm. 2023, 91, 5.</t>
  </si>
  <si>
    <t>https://www.webofscience.com/wos/alldb/full-record/WOS:000957585300001</t>
  </si>
  <si>
    <t>Gadgil, Rutuja, Impact of COVID-19 on Pharmacists in Community Pharmacies in the State of Nebraska: A Mixed Methods Study, 
Creighton University, 2023</t>
  </si>
  <si>
    <t>https://www.webofscience.com/wos/alldb/full-record/PQDT:84111210</t>
  </si>
  <si>
    <t>Lisa Aielli, Chman Shahzadi, Erica Costantini. Exploring ginseng's potential role as an adjuvant therapy in COVID-19[J]. AIMS Allergy and Immunology, 2023, 7(4): 251-272.</t>
  </si>
  <si>
    <t>https://www.webofscience.com/wos/alldb/full-record/WOS:001130455200002</t>
  </si>
  <si>
    <t>Abu-Farha R, Alzoubi KH, Mukattash T, Karout S, Itani R, Nassar RI, et al. Public perceptions about home delivery of medications service in Lebanon: A cross-sectional survey. ELECTRON J GEN MED. 2023;20(1):em430.</t>
  </si>
  <si>
    <t>https://www.webofscience.com/wos/alldb/full-record/WOS:000928259300002</t>
  </si>
  <si>
    <t>Sofa D. Alfian, Widya N. Insani, Irma M. Puspitasari, Martin Wawruch, and Rizky Abdulah
Telemedicine and e-Health 2023 29:9, 1289-1303</t>
  </si>
  <si>
    <t>https://www.webofscience.com/wos/alldb/full-record/WOS:000928321000001</t>
  </si>
  <si>
    <t>Alrasheedy, A.A.; Aldawsari, A.H.; Alqasir, M.I.; Alsawyan, O.A.; Alalwan, O.A.; Alwaker, S.A.; Almutairi, M.S.; Godman, B. Knowledge of Community Pharmacists in Saudi Arabia Regarding Human Monkeypox, Its Management, Prevention, and Vaccination: Findings and Implications. Vaccines 2023, 11, 878.</t>
  </si>
  <si>
    <t>https://www.webofscience.com/wos/alldb/full-record/WOS:000978379600001</t>
  </si>
  <si>
    <t>Vernon, Veronica et al., The impact of COVID-19 on select considerations in patients of reproductive age: Brief talking points for pharmacists
Journal of the American Pharmacists Association, Volume 63, Issue 3, 720 - 724</t>
  </si>
  <si>
    <t>https://www.webofscience.com/wos/alldb/full-record/WOS:000999382800001</t>
  </si>
  <si>
    <t>Cohen, A. Role of the European Pharmacist in the Implementation of the Latest WHO Guidelines for Malaria. Pathogens 2023, 12, 729. https://doi.org/10.3390/pathogens12050729</t>
  </si>
  <si>
    <t>https://www.webofscience.com/wos/alldb/full-record/WOS:000997974400001</t>
  </si>
  <si>
    <t>Maria Elena Romero-Ibarguengoitia et al.,
Development, validation and measurement of patient satisfaction questionnaire in Spanish in drive thru services adapted to hospital pharmacies during COVID-19 pandemic,
Saudi Pharmaceutical Journal,
Volume 32, Issue 1,</t>
  </si>
  <si>
    <t>https://www.webofscience.com/wos/alldb/full-record/WOS:001140189900001</t>
  </si>
  <si>
    <r>
      <rPr>
        <rFont val="Arial Narrow"/>
        <color theme="1"/>
        <sz val="10.0"/>
      </rPr>
      <t>de Sousa Leite, K.; de Carvalho, A.A., Jr.; Teixeira, P.R.S.; de Matos, J.M.E. Cashew Nut Shell Liquid as an Anticorrosive Agent in Ceramic Materials. </t>
    </r>
    <r>
      <rPr>
        <rFont val="Arial Narrow"/>
        <i/>
        <color theme="1"/>
        <sz val="10.0"/>
      </rPr>
      <t>Sustainability</t>
    </r>
    <r>
      <rPr>
        <rFont val="Arial Narrow"/>
        <color theme="1"/>
        <sz val="10.0"/>
      </rPr>
      <t> </t>
    </r>
    <r>
      <rPr>
        <rFont val="Arial Narrow"/>
        <b/>
        <color theme="1"/>
        <sz val="10.0"/>
      </rPr>
      <t>2023</t>
    </r>
    <r>
      <rPr>
        <rFont val="Arial Narrow"/>
        <color theme="1"/>
        <sz val="10.0"/>
      </rPr>
      <t>, </t>
    </r>
    <r>
      <rPr>
        <rFont val="Arial Narrow"/>
        <i/>
        <color theme="1"/>
        <sz val="10.0"/>
      </rPr>
      <t>15</t>
    </r>
    <r>
      <rPr>
        <rFont val="Arial Narrow"/>
        <color theme="1"/>
        <sz val="10.0"/>
      </rPr>
      <t>, 8743.</t>
    </r>
  </si>
  <si>
    <t>Rumata, N.R., Djide, N.J.N., Frediansyah, A., (...), Emran, T.B., Nainu, F.	2023	Biointerface Research in Applied Chemistry
13(5),489</t>
  </si>
  <si>
    <t>Tasfiyati, A.N., Septama, A.W., Sukirno, S.	2023	AIP Conference Proceedings
2902(1),020008</t>
  </si>
  <si>
    <t>Xiao, Z.	2023	Proceedings of SPIE - The International Society for Optical Engineering
12611,126113S</t>
  </si>
  <si>
    <t>Roque, N.C., Machado, V.F., de Souza Cazarim, M.	2023	Medicina (Brazil)
56(4),e-209939</t>
  </si>
  <si>
    <t>https://www.scopus.com/results/citedbyresults.uri?sort=plf-f&amp;cite=2-s2.0-85115622452&amp;src=s&amp;imp=t&amp;sid=a99a40869897aff88f4235b6355c4691&amp;sot=cite&amp;sdt=a&amp;sl=0&amp;origin=resultslist&amp;editSaveSearch=&amp;txGid=794f8c6f35e63ceba1f505b7f287091c</t>
  </si>
  <si>
    <t>Abbasi, S., Sıcakyüz, C., Erdebilli, B.	2023	Journal of Engineering Research (Kuwait)
11(4), pp. 447-452</t>
  </si>
  <si>
    <t>Bungau, S; Tit, DM; Fodor, K; Cioca, G; Agop, M; Iovan, C; Cseppento, DCN; Bumbu, A; Bustea, C</t>
  </si>
  <si>
    <t>Aspects Regarding the Pharmaceutical Waste Management in Romania</t>
  </si>
  <si>
    <t>Alnsour, M; Moqbel, S; Enhancing environmental sustainability through a household pharmaceuticals take-back program in Jordan; ENVIRONMENTAL MONITORING AND ASSESSMENT; 2023,195,12</t>
  </si>
  <si>
    <t>Indrie, L; Ilieva, J; Zlatev, Z; Tripa, S; Sturza, A; Development of an Algorithm for Textile Waste Arrangement; SUSTAINABILITY; 2023,15,14</t>
  </si>
  <si>
    <t>Al Smadi, B; Al Mhairat, T; Moqbel, S; Assessment of the Pharmaceutical Waste Management System in Jordan: Regulations and System Characteristics; JOURNAL OF HAZARDOUS TOXIC AND RADIOACTIVE WASTE; 2023,27,3</t>
  </si>
  <si>
    <t>Sapkota, B; Pariatamby, A; Pharmaceutical waste management system-Are the current techniques sustainable, eco-friendly and circular? A review; WASTE MANAGEMENT; 2023,168</t>
  </si>
  <si>
    <t>O'Rourke, K; Virgiliou, C; Theodoridis, G; Gika, H; Grintzalis, K; The impact of pharmaceutical pollutants on daphnids-A metabolomic approach; ENVIRONMENTAL TOXICOLOGY AND PHARMACOLOGY; 2023,100</t>
  </si>
  <si>
    <t>Symochko, L; Demyanyuk, O; Symochko, V; Grulova, D; Fejer, J; Mariychuk, R; The Spreading of Antibiotic-Resistant Bacteria in Terrestrial Ecosystems and the Formation of Soil Resistome; LAND; 2023,12,4</t>
  </si>
  <si>
    <t>O'Rourke, K; Engelmann, B; Altenburger, R; Rolle-Kampczyk, U; Grintzalis, K; Molecular Responses of Daphnids to Chronic Exposures to Pharmaceuticals; INTERNATIONAL JOURNAL OF MOLECULAR SCIENCES; 2023,24,4</t>
  </si>
  <si>
    <t>Palanikkumar, D; Kumar, RR; Masud, M; Aln, MM; Abouhawwash, M; Bayes-Q-Learning Algorithm in Edge Computing for Waste Tracking; INTELLIGENT AUTOMATION AND SOFT COMPUTING; 2023,36,2</t>
  </si>
  <si>
    <t xml:space="preserve"> Aryal, A., Anuba, P.A., Arun, G.R., Sarumathy, S., kumar, R.N., A review on status of drug disposal practice of unused and expired drugs among different countries, 2023, Journal of Applied Pharmaceutical Science
13(4), pp. 45-52 </t>
  </si>
  <si>
    <t>https://japsonline.com/abstract.php?article_id=3875&amp;sts=2</t>
  </si>
  <si>
    <t>Aghakhani, S., Pourmand, P., Zarreh, M., A Mathematical Optimization Model for the Pharmaceutical Waste Location-Routing Problem Using Genetic Algorithm and Particle Swarm Optimization, 2023, Mathematical Problems in Engineering
2023,6165495</t>
  </si>
  <si>
    <t>https://www.hindawi.com/journals/mpe/2023/6165495/</t>
  </si>
  <si>
    <t xml:space="preserve"> Mehmood, T., Nadeem, F., Bilal, M., (...), Meer, K., Qamar, S.A., Biological treatment of pharmaceutical wastes (  Book Chapter), 2023, Waste Management and Resource Recycling in the Developing World
pp. 577-600 </t>
  </si>
  <si>
    <t>https://www.sciencedirect.com/science/article/abs/pii/B9780323904636000233?via%3Dihub</t>
  </si>
  <si>
    <t>GLEVITZKY, I., DUMITREL, G.A., GLEVITZKY, M., PASCA, B., OTRISAL, P.[Univ Def, Nucl Biol &amp; Chem Def Inst, Vita Nejedleho 68201, Vyskov, Czech Republic], BUNGAU, S., CIOCA, G., PANTIS, C., POPA, M.</t>
  </si>
  <si>
    <t>Statistical Analysis of the Relationship Between Antioxidant Activity and the Structure of Flavonoid Compounds</t>
  </si>
  <si>
    <t>Zhao, JR; Qi, XX; Li, JY; Cao, Z; Liu, X; Yu, Q; Xu, YL; Qin, GH; Metabolic Profiles of Pomegranate Juices during Fruit Development and the Redirection of Flavonoid Metabolism; HORTICULTURAE; 2023,9,8</t>
  </si>
  <si>
    <t>Burlou-Nagy, C; Banica, F; Negrean, RA; Jurca, T; Vicas, LG; Marian, E; Bácskay, I; Kiss, R; Fehér, P; Vicas, SI; Miere, F; Memete, AR; Pallag, A; Determination of the Bioactive Compounds from Echinacea purpurea (L.) Moench Leaves Extracts in Correlation with the Antimicrobial Activity and the In Vitro Wound Healing Potential; MOLECULES; 2023,28,15</t>
  </si>
  <si>
    <t>Cui, Q; Ming, YF; Yu, MX; Lou, FR; Yang, SD; Wu, GC; Li, WH; Li, Y; Zhang, R; Cheng, XH; Optimization of flavonoids extraction from Inocutis tamaricis and biological activity analysis; JOURNAL OF FOOD MEASUREMENT AND CHARACTERIZATION; 2023,17,6</t>
  </si>
  <si>
    <t>Saadullah, M; Fakhar-e-Alam, M; Muzammil, S; Asif, M; Siddique, MH; Rashad, M; Atif, M; Sayyid, AH; Afzal, M; Evaluation of molecular mechanisms responsible for in vivo anti- Alzheimer's property of Euphorbia cotinifolia methanol extract; JOURNAL OF KING SAUD UNIVERSITY SCIENCE; 2023,35,6</t>
  </si>
  <si>
    <t>Arslan, N; Baydu, FY; Hazrati, N; Özmen, CY; Ergönül, O; Uysal, T; Yasasin, AS; Özer, C; Boz, Y; Kuleyin, YS; Ergül, A; Genetic Diversity and Population Structure Analysis of Anatolian Kara Grapevine (Vitis vinifera L.) Germplasm Using Simple Sequence Repeats; HORTICULTURAE; 2023,9,7</t>
  </si>
  <si>
    <t>Chen, S; Wang, XJ; Cheng, Y; Gao, HS; Chen, XH; A Review of Classification, Biosynthesis, Biological Activities and Potential Applications of Flavonoids; MOLECULES; 2023,28,13</t>
  </si>
  <si>
    <t>Paula, VB; Estevinho, LM; Cardoso, SM; Dias, LG; Comparative Methods to Evaluate the Antioxidant Capacity of Propolis: An Attempt to Explain the Differences; MOLECULES; 2023,28,12</t>
  </si>
  <si>
    <t>Khan, HA; Ghufran, M; Shams, S; Jamal, A; Ayaz, M; Ullah, M; Khan, A; Khan, MI; Awan, ZA; In-depth in-vitro and in-vivo anti-diabetic evaluations of Fagonia cretica mediated biosynthesized selenium nanoparticles; BIOMEDICINE &amp; PHARMACOTHERAPY; 2023,164</t>
  </si>
  <si>
    <t>Musa, M; Zeppieri, M; Atuanya, GN; Enaholo, ES; Topah, EK; Ojo, OM; Salati, C; Nutritional Factors: Benefits in Glaucoma and Ophthalmologic Pathologies; LIFE-BASEL; 2023,13,5</t>
  </si>
  <si>
    <t>Matsumura, Y; Kitabatake, M; Kayano, SI; Ito, T; Dietary Phenolic Compounds: Their Health Benefits and Association with the Gut Microbiota; ANTIOXIDANTS; 2023,12,4</t>
  </si>
  <si>
    <t>Has, IM; Teleky, BE; Szabo, K; Simon, E; Ranga, F; Diaconeasa, ZM; Purza, AL; Vodnar, DC; Tit, DM; Nitescu, M; Bioactive Potential of Elderberry (Sambucus nigra L.): Antioxidant, Antimicrobial Activity, Bioaccessibility and Prebiotic Potential; MOLECULES; 2023,28,7</t>
  </si>
  <si>
    <t>Raj, FJ; Jagadeesan, G; Paul, BM; Thangaraj, P; Kilimas, R; Evaluation of Pharmacological Potential of Miliusa nilagirica Bedd. Leaves Using In Vitro Antidiabetic and Antioxidant Assays; APPLIED BIOCHEMISTRY AND BIOTECHNOLOGY; 2023,195,11</t>
  </si>
  <si>
    <t>Song, M; Huai, BG; Shi, ZP; Li, WY; Xi, YT; Liu, ZG; Zhang, JH; Zhou, JY; Qiao, Y; Liu, DS; The efficacy and safety of Chinese herbal medicine in the treatment of painful diabetic neuropathy: A systematic review and meta-analysis; FRONTIERS IN PHARMACOLOGY; 2023,14</t>
  </si>
  <si>
    <t>Araújo, ERD; Xavier-Santos, JB; da Silva, VC; de Lima, JBF; Schlamb, J; Fernandes-Pedrosa, MD; da Silva, AA; de Araujo, RF; Rathinasabapathy, T; Moncada, M; Esposito, D; Guerra, GCB; Zucolotto, SM; Gel formulated with Bryophyllum pinnatum leaf extract promotes skin wound healing in vivo by increasing VEGF expression: A novel potential active ingredient for pharmaceuticals; FRONTIERS IN PHARMACOLOGY; 2023,13</t>
  </si>
  <si>
    <t>Rai, AK; Khan, S; Kumar, A; Dubey, BK; Lal, RK; Tiwari, A; Trivedi, PK; Elliott, CT; Ratnasekhar, C; Comprehensive Metabolomic Fingerprinting Combined with Chemometrics Identifies Species- and Variety-Specific Variation of Medicinal Herbs: An Ocimum Study; METABOLITES; 2023,13,1</t>
  </si>
  <si>
    <t>Pastoriza, AC; Sgariglia, MA; Soberón, JR; Sampietro, DA; Phytochemical and biological study of phenolic components from Geoffroea decorticans stem bark; BOLETIN LATINOAMERICANO Y DEL CARIBE DE PLANTAS MEDICINALES Y AROMATICAS; 2023,22,1</t>
  </si>
  <si>
    <t xml:space="preserve">Boora, P., Puri, R., Rani, S., Angmo, D., In Vitro Anti-Inflammatory and Antioxidant Properties and GC-MS Based Phytoconstituent Screening of Methanolic Fruit (Berry) Extracts of Gaultheria Trichophylla Royle, 2023, Defence Life Science Journal
8(4), pp. 326-333 </t>
  </si>
  <si>
    <t>https://publications.drdo.gov.in/ojs/index.php/dlsj/article/view/18389</t>
  </si>
  <si>
    <t xml:space="preserve"> Wu, D., Wu, J., Cheng, X., (...), Li, X., Lian, Y., A research of marigold flavonoids from marigold residues, 2023, Industrial Crops and Products
191,115898</t>
  </si>
  <si>
    <t>https://www.sciencedirect.com/science/article/pii/S0926669022013814?via%3Dihub</t>
  </si>
  <si>
    <t xml:space="preserve">Soni, A., Bulsara, J., Acharya, S., Acharya, N., Understanding the Mechanistic Pathways against Neurodegenerations with Focus on Ayurvedic Point of View Use of RASAYANAS (Ayurvedic Functional Foods and Nutraceuticals) (  Book Chapter), 2023, Molecular Mechanisms of Action of Functional Foods and Nutraceuticals for Chronic Diseases: Volume II
2, pp. 235-254  </t>
  </si>
  <si>
    <t>https://www.scopus.com/record/display.uri?eid=2-s2.0-85152330736&amp;origin=resultslist&amp;sort=plf-f&amp;cite=2-s2.0-85074214806&amp;src=s&amp;imp=t&amp;sid=a7c3002d8c22b1f094dc8f981be9cc4f&amp;sot=cite&amp;sdt=a&amp;sl=0&amp;relpos=14&amp;citeCnt=0&amp;searchTerm=</t>
  </si>
  <si>
    <t>Lucian Copolovici, Daniela Timis, Monica Taschina, Dana Copolovici, Gabriela Cioca, Simona Bungau</t>
  </si>
  <si>
    <t>Diclofenac Influence on Photosynthetic Parameters and Volatile Organic Compounds Emission from Phaseolus vulgaris L. Plants</t>
  </si>
  <si>
    <t>Radzikowska-Büchner, E; Flieger, W; Pasieczna-Patkowska, S; Franus, W; Panek, R; Korona-Glowniak, I; Susniak, K; Rajtar, B; Swiatek, L; Zuk, N; Bogucka-Kocka, A; Makuch-Kocka, A; Maciejewski, R; Flieger, J; Antimicrobial and Apoptotic Efficacy of Plant-Mediated Silver Nanoparticles; MOLECULES; 2023,28,14</t>
  </si>
  <si>
    <t>Marchlewicz, A; Guzik, U; Hupert-Kocurek, K; Wojcieszynska, D; Evaluation of the Defined Bacterial Consortium Efficacy in the Biodegradation of NSAIDs; MOLECULES; 2023,28,5</t>
  </si>
  <si>
    <t>Zajac-Woznialis, A; Kruszelnicka, I; Zembrzuska, J; Ginter-Kramarczyk, D; Ochowiak, M; Krupinska, A; Efficiency of Diclofenac Removal Using Activated Sludge in a Dynamic System (SBR Reactor) with Variable Parameters of pH, Concentration, and Sludge Oxygenation; MATERIALS; 2023,16,4</t>
  </si>
  <si>
    <t>Wojcieszynska, D; Lagoda, K; Guzik, U; Diclofenac Biodegradation by Microorganisms and with Immobilised Systems-A Review; CATALYSTS; 2023,13,2</t>
  </si>
  <si>
    <t xml:space="preserve"> Bedadeep, D., Shahnaz, T., Manu Sankar, V., Sahoo, L., Narayanasamy, S., Organic polymer doped graphene-based composite for the effective elimination of diclofenac: A detailed study with phytotoxic assessments, 2023, Journal of Environmental Chemical Engineering
11(1),109223</t>
  </si>
  <si>
    <t>https://www.sciencedirect.com/science/article/pii/S2213343722020966?via%3Dihub</t>
  </si>
  <si>
    <t>Bungau S., Suciu R., Bumbu A., Cioca G., Tit D.M.</t>
  </si>
  <si>
    <t>Study on hospital waste management in medical rehabilitation clinical hospital, Baile Felix</t>
  </si>
  <si>
    <t>Ilias, TI; Hocopan, CS; Brata, R; Fratila, O; Current and Future Sustainability Traits of Digestive Endoscopy; SUSTAINABILITY; 2023,15,22</t>
  </si>
  <si>
    <t>Hora, ST; Bungau, C; Negru, PA; Radu, AF; Implementing Circular Economy Elements in the Textile Industry: A Bibliometric Analysis; SUSTAINABILITY; 2023,15,20</t>
  </si>
  <si>
    <t>Bungau, CC; Bungau, C; Toadere, MT; Prada-Hanga, IF; Bungau, T; Popescu, DE; Prada, MF; Solutions for an Ecological and Healthy Retrofitting of Buildings on the Campus of the University of Oradea, Romania, Built Starting from 1911 to 1913; SUSTAINABILITY; 2023,15,8</t>
  </si>
  <si>
    <t>OPREA, O.B., APOSTOL, L., BUNGAU, S., CIOCA, G., SAMUEL, A.D., BADEA, M., GACEU, L.</t>
  </si>
  <si>
    <t>Researches on the Chemical Composition and the Rheological Properties of Wheat and Grape Epicarp Flour Mixes</t>
  </si>
  <si>
    <t>Endres, L; Tit, DM; Bungau, S; Cioca, G; Daim, MA [Suez Canal Univ, Fac Vet Med, Ismailia 41522, Egypt]; Buhas, C; Pop, O; Sava, C</t>
  </si>
  <si>
    <t>Markers Usefulness in the Melanic Metastatic Cellular Epitops Identification in the Sentinel Lymph Node</t>
  </si>
  <si>
    <t>Zivojinov, M; Ilic, A; Lakic, T; Stanisic, I; Panic, Ä; Metastatic malignant melanoma mimicking urinary bladder mass-a rare presentation; SRPSKI ARHIV ZA CELOKUPNO LEKARSTVO; 2023,151,3-4</t>
  </si>
  <si>
    <t>Morosini, C (Italia); Marsoni, M (Italia); Torretta, V (Italia); Conti, F (Italia); Ragazzi, M (Italia); Rada, EC (Italia); Cioca, G</t>
  </si>
  <si>
    <t>Factors Affecting Spatial and Temporal Concentration Variability of Pharmaceuticals: Comparison between Two WWTPs</t>
  </si>
  <si>
    <t>Shao, HY; Ren, YF; Lei, C; Xu, G; Electron beam degradation of the cardiovascular drug salbutamol: Mechanisms and degradation pathways; CHEMOSPHERE; 2023,318</t>
  </si>
  <si>
    <t>Paun, V. A. (FRANTA); Popa, M.; Desbrieres, J. (FRANTA); Peptu, C. A.; Dragan, S. V.; Zegan, G.; Cioca, G.</t>
  </si>
  <si>
    <t>Liposome Loaded Chitosan Hydrogels, a Promising Way to Reduce the Burst Effect in Drug Release A comparativ analysis</t>
  </si>
  <si>
    <t>Barbosa, AI; Lima, SAC; Yousef, I; Reis, S; Evaluating the Skin Interactions and Permeation of Alginate/Fucoidan Hydrogels Per Se and Associated with Different Essential Oils; PHARMACEUTICS; 2023,15,1</t>
  </si>
  <si>
    <t>Apostol, L; Berca, L; Mosoiu, C; Badea, M; Bungau, S; Oprea, OB; Cioca, G</t>
  </si>
  <si>
    <t>Partially Defatted Pumpkin (Cucurbita maxima) Seeds - a Rich Source of Nutrients for Use in Food Products</t>
  </si>
  <si>
    <t>Grassino, AN; Brncic, SR; Sabolovic, MB; Zlabur, JS; Marovic, R; Brncic, M; Carotenoid Content and Profiles of Pumpkin Products and By-Products; MOLECULES; 2023,28,2</t>
  </si>
  <si>
    <t>Cagiano, R (Italia); Flace, P (Italia); Bera, I; Maries, L; Cioca, G; Sabatini, R (Italia); Benagiano, V (Italia); Auteri, P (Italia); Marzullo, A (Italia); Vermesan, D; Stefanelli, R (Italia); Ambrosi, G (Italia)</t>
  </si>
  <si>
    <t>Neurofunctional effects in rats prenatally exposed to fluoxetine</t>
  </si>
  <si>
    <t>Domingues, RR; Wiltbank, MC; Hernandez, LL; Maternal serotonin: implications for the use of selective serotonin reuptake inhibitors during gestation†; BIOLOGY OF REPRODUCTION; 2023,109,1</t>
  </si>
  <si>
    <t>de Albuquerque, GL; Manhaes-de-Castro, R; Lacerda, DC; Calado, CMSD; Morais, ATBD; Visco, DB; Manhaes-de-Castro, FM; Toscano, AE; Neonatal treatment with fluoxetine alters locomotor activity and the cortical glial/neuron index in rats with cerebral palsy; CANADIAN JOURNAL OF PHYSIOLOGY AND PHARMACOLOGY; 2023,101,7</t>
  </si>
  <si>
    <t>Moisa, C; Lupitu, A; Pop, G; Chambre, DR; Copolovici, L; Cioca, G; Bungau, S; Copolovici, DM</t>
  </si>
  <si>
    <t>Variation of the Chemical Composition of Thymus Vulgaris Essential Oils by Phenological Stages</t>
  </si>
  <si>
    <t>Getahun, M; Nesru, Y; Ahmed, M; Satapathy, S; Shenkute, K; Gupta, N; Naimuddin, M; Phytochemical Composition, Antioxidant, Antimicrobial, Antibiofilm, and Antiquorum Sensing Potential of Methanol Extract and Essential Oil from Acanthus polystachyus Delile (Acanthaceae); ACS OMEGA; 2023,8,45</t>
  </si>
  <si>
    <t>Miccoli, A; Restani, P (Italia); Floroian, L; Taus, N; Badea, M; Cioca, G; Bungau, S</t>
  </si>
  <si>
    <t>Sensitive Electrochemical Detection Method of Melatonin in Food Supplements</t>
  </si>
  <si>
    <t>Zheng, H; Guo, ZJ; Zhu, WW; Li, DC; Pu, ZH; Electrode manufacturing based on printing: a mini review; INTERNATIONAL JOURNAL OF ADVANCED MANUFACTURING TECHNOLOGY; 2023,128,7-8</t>
  </si>
  <si>
    <t>Zhang, X.-Y., Zhang, Y., Zhou, Y., ...Wei, B.-B., Feng, X.-S., Melatonin in different food samples: Recent update on distribution, bioactivities, pretreatment and analysis techniques
Food Research International, 2023, 163, 112272</t>
  </si>
  <si>
    <t>https://www.sciencedirect.com/science/article/pii/S0963996922013308?via%3Dihub</t>
  </si>
  <si>
    <t>Paun, V.A. (FRANTA); Ochiuz, L.; Hortolomei, M.; Creteanu, A.; Stoieriu, I.; Ghiciuc, C. M.; Serban, G. T.; Zegan, G.; Cioca, G.</t>
  </si>
  <si>
    <t>In Vitro Release Kinetics Evaluation of Erythromycin in Microemulsions for Dermal Applications</t>
  </si>
  <si>
    <t>Agop, S; Paun, MA; Dumitras, C; Frasila, M; Paun, VA; Agop, M; Paun, VP; Stefan, G; ON A SPECIAL SYMMETRY IN THE DYNAMICS OF COMPLEX SYSTEMS IN A HOLOGRAPHIC-TYPE PERSPECTIVE; UNIVERSITY POLITEHNICA OF BUCHAREST SCIENTIFIC BULLETIN-SERIES A-APPLIED MATHEMATICS AND PHYSICS; 2023,85,1</t>
  </si>
  <si>
    <t>https://www.scientificbulletin.upb.ro/rev_docs_arhiva/full372_326172.pdf</t>
  </si>
  <si>
    <t>Popitanu, C; Cioca, G; Copolovici, L; Iosif, D; Munteanu, FD; Copolovici, D</t>
  </si>
  <si>
    <t>The Seasonality Impact of the BTEX Pollution on the Atmosphere of Arad City, Romania</t>
  </si>
  <si>
    <t>Duan, MX; Li, SC; Liu, JH; Wang, Y; Xin, WH; Hua, DX; Gao, F; Detection of Benzene Concentration by Mid-Infrared Differential Absorption Lidar; SPECTROSCOPY AND SPECTRAL ANALYSIS; 2023,43,11</t>
  </si>
  <si>
    <t>Sanda, M; Dunea, D; Iordache, S; Pohoata, A; Glod-Lendvai, AM; Onutu, I; A Three-Year Analysis of Toxic Benzene Levels and Associated Impact in Ploiesti City, Romania; TOXICS; 2023,11,9</t>
  </si>
  <si>
    <t>Khoshakhlagh, AH; Yazdanirad, S; Mousavi, M; Gruszecka-Kosowska, A; Shahriyari, M; Rajabi-Vardanjani, H; Summer and winter variations of BTEX concentrations in an oil refinery complex and health risk assessment based on Monte-Carlo simulations; SCIENTIFIC REPORTS; 2023,13,1</t>
  </si>
  <si>
    <t>Shihab, AS; Al-Jarrah, OAI; Ambient levels of BTEX at roadside in northern Iraq and its relationship with traffic volume; ENVIRONMENTAL MONITORING AND ASSESSMENT; 2023,195,6</t>
  </si>
  <si>
    <t>Wang, L; Cheng, Y; Wu, CQ; Luo, F; Lin, ZY; Naidu, R; Rapid on-site detection of underground petroleum pipeline leaks and risk assessment using portable gas chromatography-mass spectrometry and solid phase microextraction; JOURNAL OF CHROMATOGRAPHY A; 2023,1696</t>
  </si>
  <si>
    <t xml:space="preserve"> Kumari, P., Soni, D., Aggarwal, S.G., Singh, K., Seasonal and diurnal measurement of ambient benzene at a high traffic inflation site in Delhi: Health risk assessment and its possible role in ozone formation pathways, 2023, Environmental Analysis Health and Toxicology
38(3),e2023016</t>
  </si>
  <si>
    <t>https://www.eaht.org/journal/view.php?doi=10.5620/eaht.2023016</t>
  </si>
  <si>
    <t>Ursachi, C.Ș.; Munteanu, F.-D.; Cioca, G.</t>
  </si>
  <si>
    <t>The Safety of Slaughterhouse Workers during the Pandemic Crisis</t>
  </si>
  <si>
    <t>Arrigoni, A; Marveggio, D; Allievi, F; Dotelli, G; Scaccabarozzi, G; Environmental and health-related external costs of meat consumption in Italy: estimations and recommendations through life cycle assessment; SCIENCE OF THE TOTAL ENVIRONMENT; 2023,869</t>
  </si>
  <si>
    <t>Năstuneac, V.; Panainte-Lehăduș, M.; Moșneguțu, E.F.; Gavrilaș, S.; Cioca, G.; Munteanu, F.-D</t>
  </si>
  <si>
    <t>Removal of Cypermethrin from Water by Using Fucus Spiralis Marine Alga</t>
  </si>
  <si>
    <t>Chipembere, F; Biswick, T; Vunain, E; Adsorptive removal of cypermethrin from aqueous solution on activated carbon derived from tobacco stem wastes: equilibrium and kinetic studies; JOURNAL OF THE IRANIAN CHEMICAL SOCIETY; 2024,21,1</t>
  </si>
  <si>
    <t>Puente, C; Pineda, N; Lopez, I; Cypermethrin insecticide detection by surface-enhanced Raman spectroscopy; JOURNAL OF CHEMICAL TECHNOLOGY AND BIOTECHNOLOGY; 2023,98,8</t>
  </si>
  <si>
    <t>Meng, XH; Lv, Z; Shi, LY; Jiang, TZ; Sun, SY; Li, Y; Feng, JG; Fe3O4@ZIF-8@SiO2 Core-Shell Nanoparticles for the Removal of Pyrethroid Insecticides from Water; ACS APPLIED NANO MATERIALS; 2023,6,8</t>
  </si>
  <si>
    <t>Bhattacharya, R., Bhattacharya, R., Majeed, M., ...Mondal, A., Niyogi, S.S., Environmental Rehabilitation of Industrial Waste Dumping Site, Biohydrometallurgical Processes: Metal Recovery and Remediation, 2023, pp. 44–89</t>
  </si>
  <si>
    <t>https://www.taylorfrancis.com/chapters/edit/10.1201/9781003451457-4/environmental-rehabilitation-industrial-waste-dumping-site-ratul-bhattacharya-roumi-bhattacharya-muhammad-majeed-somya-bhandari-robina-aziz-dwaipayan-sinha-ayan-mondal-subhamita-sen-niyogi</t>
  </si>
  <si>
    <t>Bungau,S; Tit, DM; Popa, VC; Sabau, A; Cioca, G</t>
  </si>
  <si>
    <t>Practices and Attitudes regarding the Employment of People with Disabilities in Romania</t>
  </si>
  <si>
    <t>Purnomo, E; Setiadi, BR; Ishartiwi, I; Damayanto, A; Wibawa, EA; A Case Study of Doormat Craft Business Management by Disabled People's Organizations; QUALITATIVE REPORT; 2023,28,11</t>
  </si>
  <si>
    <t>Boeras, Ioana; Curtean-Banaduc, Angela; Banaduc, Doru; Cioca, Gabriela</t>
  </si>
  <si>
    <t>Anthropogenic Sewage Water Circuit as Vector for SARS-CoV-2 Viral ARN Transport and Public Health Assessment, Monitoring and Forecasting-Sibiu Metropolitan Area (Transylvania/Romania) Study Case</t>
  </si>
  <si>
    <t>Chen, QC; Sun, ZY; Li, WJ; Effects of COVID-19 on Residential Planning and Design: A Scientometric Analysis; SUSTAINABILITY; 2023,15,3</t>
  </si>
  <si>
    <t>DIANA E. PANAIT, ANDREEA C. JUFA, LAURA FLOROIAN, ALINA M. PASCU, MIHAELA BADEA, MARIA POPA, EUGEN-VICTOR MACOCIAN, GABRIELA CIOCA, SIMONA BUNGAU</t>
  </si>
  <si>
    <t>Electromagnetic Pollution of the Environment Due Leakage Radiation from Microwave Ovens</t>
  </si>
  <si>
    <t>Saravanan, A; Karishma, S; Kumar, PS; Thamarai, P; Yaashikaa, PR; Recent insights into mechanism of modified bio-adsorbents for the remediation of environmental pollutants; ENVIRONMENTAL POLLUTION; 2023,339</t>
  </si>
  <si>
    <t>SANTOS, B.T. (Cuba), BUNGAU, S., PEREZ, C.F.(Cuba), NAPOLES, Y.M.(USA), BOURZAC, J.F.I.(Cuba), HERNANDEZ, R.O.(Cuba), GONZALEZ, W.R.(Cuba), CIOCA, G., ALEYA, L.(France), GONZALEZ, V.G.S.(Cuba)</t>
  </si>
  <si>
    <t>Immuno-toxicological Evaluation of the Adjuvant Formulations for Experimental Anti-meningococcal Vaccines without Aluminium Hydroxide</t>
  </si>
  <si>
    <t>Alsakini, KAMH; Sanci, E; Buhur, A; Yavasoglu, A; Yavasoglu, NÜK; Nalbantsoy, A; Single and repeat-dose toxicity and local tolerance assessment of newly developed oil emulsion adjuvant formulations for veterinary purposes; DRUG AND CHEMICAL TOXICOLOGY; 2023</t>
  </si>
  <si>
    <t>Zaha, DC; Jurca, CM; Bungau, S; Cioca, G; Popa, A; Sava, C; Endres, L; Vesa, CM</t>
  </si>
  <si>
    <t>Luminal Versus Non-luminal Breast Cancer CDH1 Immunohistochemical Expression</t>
  </si>
  <si>
    <t>Georgiev, A; Chervenkov, L; Koleva, D; Anastasova, V; Obesity control and liver health in breast cancer: Normalized hepatic elasticity after ketogenic diet; HELIYON; 2023,9,10</t>
  </si>
  <si>
    <t>Cristian Scheau, 
Șerban Dragosloveanu, 
Mihnea-Alexandru Petre, 
Mihai Emanuel Gherghe, Constantin Adrian Andrei, Dragos Eugen Georgescu, 
Madalina Gabriela Iliescu,
Romica Cergan, 
Radu Octavian Baz; The importance of radiological parameters of proximal femoral 
morphology in recovery management of patients with avascular 
necrosis undergoing hip arthroplasty ; BALNEO AND PRM RESEARCH JOURNAL</t>
  </si>
  <si>
    <t>https://bioclima.ro/Balneo641.pdf</t>
  </si>
  <si>
    <r>
      <rPr>
        <rFont val="Arial Narrow"/>
        <color theme="1"/>
        <sz val="10.0"/>
      </rPr>
      <t>de Sousa Leite, K.; de Carvalho, A.A., Jr.; Teixeira, P.R.S.; de Matos, J.M.E. Cashew Nut Shell Liquid as an Anticorrosive Agent in Ceramic Materials. </t>
    </r>
    <r>
      <rPr>
        <rFont val="Arial Narrow"/>
        <i/>
        <color theme="1"/>
        <sz val="10.0"/>
      </rPr>
      <t>Sustainability</t>
    </r>
    <r>
      <rPr>
        <rFont val="Arial Narrow"/>
        <color theme="1"/>
        <sz val="10.0"/>
      </rPr>
      <t> </t>
    </r>
    <r>
      <rPr>
        <rFont val="Arial Narrow"/>
        <b/>
        <color theme="1"/>
        <sz val="10.0"/>
      </rPr>
      <t>2023</t>
    </r>
    <r>
      <rPr>
        <rFont val="Arial Narrow"/>
        <color theme="1"/>
        <sz val="10.0"/>
      </rPr>
      <t>, </t>
    </r>
    <r>
      <rPr>
        <rFont val="Arial Narrow"/>
        <i/>
        <color theme="1"/>
        <sz val="10.0"/>
      </rPr>
      <t>15</t>
    </r>
    <r>
      <rPr>
        <rFont val="Arial Narrow"/>
        <color theme="1"/>
        <sz val="10.0"/>
      </rPr>
      <t>, 8743.</t>
    </r>
  </si>
  <si>
    <r>
      <rPr>
        <rFont val="Arial"/>
        <color rgb="FF222222"/>
        <sz val="10.0"/>
      </rPr>
      <t>Duan, Chunyan, et al. "Overcoming Cancer Multi-drug Resistance (MDR): Reasons, mechanisms, nanotherapeutic solutions, and challenges." </t>
    </r>
    <r>
      <rPr>
        <rFont val="Arial"/>
        <i/>
        <color rgb="FF222222"/>
        <sz val="10.0"/>
      </rPr>
      <t>Biomedicine &amp; Pharmacotherapy</t>
    </r>
    <r>
      <rPr>
        <rFont val="Arial"/>
        <color rgb="FF222222"/>
        <sz val="10.0"/>
      </rPr>
      <t> 162 (2023): 114643.</t>
    </r>
  </si>
  <si>
    <t>https://www.sciencedirect.com/science/article/pii/S0753332223004316</t>
  </si>
  <si>
    <r>
      <rPr>
        <rFont val="Arial"/>
        <color rgb="FF222222"/>
        <sz val="10.0"/>
      </rPr>
      <t>Kumari, Swati, et al. "A comprehensive review on various techniques used for synthesizing nanoparticles." </t>
    </r>
    <r>
      <rPr>
        <rFont val="Arial"/>
        <i/>
        <color rgb="FF222222"/>
        <sz val="10.0"/>
      </rPr>
      <t>Journal of Materials Research and Technology</t>
    </r>
    <r>
      <rPr>
        <rFont val="Arial"/>
        <color rgb="FF222222"/>
        <sz val="10.0"/>
      </rPr>
      <t> (2023).</t>
    </r>
  </si>
  <si>
    <t>https://www.sciencedirect.com/science/article/pii/S223878542302416X</t>
  </si>
  <si>
    <r>
      <rPr>
        <rFont val="Arial"/>
        <color rgb="FF222222"/>
        <sz val="10.0"/>
      </rPr>
      <t>Tripathi, Alok, and José Bonilla-Cruz. "Review on healthcare biosensing nanomaterials." </t>
    </r>
    <r>
      <rPr>
        <rFont val="Arial"/>
        <i/>
        <color rgb="FF222222"/>
        <sz val="10.0"/>
      </rPr>
      <t>ACS Applied Nano Materials</t>
    </r>
    <r>
      <rPr>
        <rFont val="Arial"/>
        <color rgb="FF222222"/>
        <sz val="10.0"/>
      </rPr>
      <t> 6.7 (2023): 5042-5074.</t>
    </r>
  </si>
  <si>
    <t>https://pubs.acs.org/doi/abs/10.1021/acsanm.3c00941</t>
  </si>
  <si>
    <r>
      <rPr>
        <rFont val="Arial"/>
        <color rgb="FF222222"/>
        <sz val="8.0"/>
      </rPr>
      <t>Idumah, Christopher Igwe. "Design, development, and drug delivery applications of graphene polymeric nanocomposites and bionanocomposites." </t>
    </r>
    <r>
      <rPr>
        <rFont val="Arial"/>
        <i/>
        <color rgb="FF222222"/>
        <sz val="8.0"/>
      </rPr>
      <t>Emergent Materials</t>
    </r>
    <r>
      <rPr>
        <rFont val="Arial"/>
        <color rgb="FF222222"/>
        <sz val="8.0"/>
      </rPr>
      <t> 6.3 (2023): 777-807.</t>
    </r>
  </si>
  <si>
    <t xml:space="preserve">https://link.springer.com/article/10.1007/s42247-023-00465-4 </t>
  </si>
  <si>
    <r>
      <rPr>
        <rFont val="Arial"/>
        <color rgb="FF222222"/>
        <sz val="8.0"/>
      </rPr>
      <t>Hani, Umme, et al. "Herbal approach for treatment of cancer using curcumin as an anticancer agent: A review on novel drug delivery systems." </t>
    </r>
    <r>
      <rPr>
        <rFont val="Arial"/>
        <i/>
        <color rgb="FF222222"/>
        <sz val="8.0"/>
      </rPr>
      <t>Journal of Molecular Liquids</t>
    </r>
    <r>
      <rPr>
        <rFont val="Arial"/>
        <color rgb="FF222222"/>
        <sz val="8.0"/>
      </rPr>
      <t> 390 (2023): 123037.</t>
    </r>
  </si>
  <si>
    <t>https://www.sciencedirect.com/science/article/abs/pii/S0167732223018433</t>
  </si>
  <si>
    <r>
      <rPr>
        <rFont val="Arial"/>
        <color rgb="FF222222"/>
        <sz val="8.0"/>
      </rPr>
      <t>Yadav, Krishna, et al. "Biomedical applications of nanomaterials in the advancement of nucleic acid therapy: Mechanistic challenges, delivery strategies, and therapeutic applications." </t>
    </r>
    <r>
      <rPr>
        <rFont val="Arial"/>
        <i/>
        <color rgb="FF222222"/>
        <sz val="8.0"/>
      </rPr>
      <t>International Journal of Biological Macromolecules</t>
    </r>
    <r>
      <rPr>
        <rFont val="Arial"/>
        <color rgb="FF222222"/>
        <sz val="8.0"/>
      </rPr>
      <t> (2023): 124582.</t>
    </r>
  </si>
  <si>
    <t>https://www.sciencedirect.com/science/article/abs/pii/S0141813023014769</t>
  </si>
  <si>
    <r>
      <rPr>
        <rFont val="Arial"/>
        <color rgb="FF222222"/>
        <sz val="8.0"/>
      </rPr>
      <t>Liu, Yifan, et al. "Nanoparticles advanced from preclinical studies to clinical trials for lung cancer therapy." </t>
    </r>
    <r>
      <rPr>
        <rFont val="Arial"/>
        <i/>
        <color rgb="FF222222"/>
        <sz val="8.0"/>
      </rPr>
      <t>Cancer Nanotechnology</t>
    </r>
    <r>
      <rPr>
        <rFont val="Arial"/>
        <color rgb="FF222222"/>
        <sz val="8.0"/>
      </rPr>
      <t> 14.1 (2023): 28.</t>
    </r>
  </si>
  <si>
    <t>https://link.springer.com/article/10.1186/s12645-023-00174-x</t>
  </si>
  <si>
    <r>
      <rPr>
        <rFont val="Arial"/>
        <color rgb="FF222222"/>
        <sz val="8.0"/>
      </rPr>
      <t>Plotniece, Aiva, et al. "Selected strategies to fight pathogenic bacteria." </t>
    </r>
    <r>
      <rPr>
        <rFont val="Arial"/>
        <i/>
        <color rgb="FF222222"/>
        <sz val="8.0"/>
      </rPr>
      <t>Journal of enzyme inhibition and medicinal chemistry</t>
    </r>
    <r>
      <rPr>
        <rFont val="Arial"/>
        <color rgb="FF222222"/>
        <sz val="8.0"/>
      </rPr>
      <t> 38.1 (2023): 2155816.</t>
    </r>
  </si>
  <si>
    <t>https://www.tandfonline.com/doi/full/10.1080/14756366.2022.2155816</t>
  </si>
  <si>
    <r>
      <rPr>
        <rFont val="Arial"/>
        <color rgb="FF222222"/>
        <sz val="8.0"/>
      </rPr>
      <t>Kitsios, Katerina, Shahriar Sharifi, and Morteza Mahmoudi. "Nanomedicine technologies for diagnosis and treatment of breast cancer." </t>
    </r>
    <r>
      <rPr>
        <rFont val="Arial"/>
        <i/>
        <color rgb="FF222222"/>
        <sz val="8.0"/>
      </rPr>
      <t>ACS Pharmacology &amp; Translational Science</t>
    </r>
    <r>
      <rPr>
        <rFont val="Arial"/>
        <color rgb="FF222222"/>
        <sz val="8.0"/>
      </rPr>
      <t> 6.5 (2023): 671-682</t>
    </r>
  </si>
  <si>
    <t>https://pubs.acs.org/doi/abs/10.1021/acsptsci.3c00044</t>
  </si>
  <si>
    <r>
      <rPr>
        <rFont val="Arial"/>
        <color rgb="FF222222"/>
        <sz val="8.0"/>
      </rPr>
      <t>An, Huan, et al. "Dendrimers as nanocarriers for the delivery of drugs obtained from natural products." </t>
    </r>
    <r>
      <rPr>
        <rFont val="Arial"/>
        <i/>
        <color rgb="FF222222"/>
        <sz val="8.0"/>
      </rPr>
      <t>Polymers</t>
    </r>
    <r>
      <rPr>
        <rFont val="Arial"/>
        <color rgb="FF222222"/>
        <sz val="8.0"/>
      </rPr>
      <t> 15.10 (2023): 2292.</t>
    </r>
  </si>
  <si>
    <t>https://www.mdpi.com/2073-4360/15/10/2292</t>
  </si>
  <si>
    <r>
      <rPr>
        <rFont val="Arial"/>
        <color rgb="FF222222"/>
        <sz val="8.0"/>
      </rPr>
      <t>Aytar Çelik, Pınar, et al. "Bacterial membrane vesicles as smart drug delivery and carrier systems: a new nanosystems tool for current anticancer and antimicrobial therapy." </t>
    </r>
    <r>
      <rPr>
        <rFont val="Arial"/>
        <i/>
        <color rgb="FF222222"/>
        <sz val="8.0"/>
      </rPr>
      <t>Pharmaceutics</t>
    </r>
    <r>
      <rPr>
        <rFont val="Arial"/>
        <color rgb="FF222222"/>
        <sz val="8.0"/>
      </rPr>
      <t> 15.4 (2023): 1052.</t>
    </r>
  </si>
  <si>
    <r>
      <rPr>
        <rFont val="Arial"/>
        <color rgb="FF222222"/>
        <sz val="8.0"/>
      </rPr>
      <t>Moreira, Débora A., et al. "Dendrimers and derivatives as multifunctional nanotherapeutics for Alzheimer’s disease." </t>
    </r>
    <r>
      <rPr>
        <rFont val="Arial"/>
        <i/>
        <color rgb="FF222222"/>
        <sz val="8.0"/>
      </rPr>
      <t>Pharmaceutics</t>
    </r>
    <r>
      <rPr>
        <rFont val="Arial"/>
        <color rgb="FF222222"/>
        <sz val="8.0"/>
      </rPr>
      <t> 15.4 (2023): 1054.</t>
    </r>
  </si>
  <si>
    <t>https://www.mdpi.com/1999-4923/15/4/1054?trk=organization_guest_main-feed-card-text</t>
  </si>
  <si>
    <r>
      <rPr>
        <rFont val="Arial"/>
        <color rgb="FF222222"/>
        <sz val="8.0"/>
      </rPr>
      <t>Shastri, Divyesh H., Ana Catarina Silva, and Hugo Almeida. "Ocular delivery of therapeutic proteins: a review." </t>
    </r>
    <r>
      <rPr>
        <rFont val="Arial"/>
        <i/>
        <color rgb="FF222222"/>
        <sz val="8.0"/>
      </rPr>
      <t>Pharmaceutics</t>
    </r>
    <r>
      <rPr>
        <rFont val="Arial"/>
        <color rgb="FF222222"/>
        <sz val="8.0"/>
      </rPr>
      <t> 15.1 (2023): 205.</t>
    </r>
  </si>
  <si>
    <t>https://www.mdpi.com/1999-4923/15/1/205</t>
  </si>
  <si>
    <r>
      <rPr>
        <rFont val="Arial"/>
        <color rgb="FF222222"/>
        <sz val="8.0"/>
      </rPr>
      <t>Căta, Adina, et al. "Properties and bioapplications of amphiphilic janus dendrimers: A Review." </t>
    </r>
    <r>
      <rPr>
        <rFont val="Arial"/>
        <i/>
        <color rgb="FF222222"/>
        <sz val="8.0"/>
      </rPr>
      <t>Pharmaceutics</t>
    </r>
    <r>
      <rPr>
        <rFont val="Arial"/>
        <color rgb="FF222222"/>
        <sz val="8.0"/>
      </rPr>
      <t> 15.2 (2023): 589.</t>
    </r>
  </si>
  <si>
    <t>https://www.mdpi.com/1999-4923/15/2/589?trk=organization_guest_main-feed-card-text</t>
  </si>
  <si>
    <r>
      <rPr>
        <rFont val="Arial"/>
        <color rgb="FF222222"/>
        <sz val="8.0"/>
      </rPr>
      <t>Asadipour, Erfan, et al. "Nano‐Biotechnology and Challenges of Drug Delivery System in Cancer Treatment Pathway." </t>
    </r>
    <r>
      <rPr>
        <rFont val="Arial"/>
        <i/>
        <color rgb="FF222222"/>
        <sz val="8.0"/>
      </rPr>
      <t>Chemistry &amp; Biodiversity</t>
    </r>
    <r>
      <rPr>
        <rFont val="Arial"/>
        <color rgb="FF222222"/>
        <sz val="8.0"/>
      </rPr>
      <t> 20.6 (2023): e202201072.</t>
    </r>
  </si>
  <si>
    <t>https://onlinelibrary.wiley.com/doi/abs/10.1002/cbdv.202201072</t>
  </si>
  <si>
    <r>
      <rPr>
        <rFont val="Arial"/>
        <color rgb="FF222222"/>
        <sz val="8.0"/>
      </rPr>
      <t>Yuan, Long, et al. "Pharmacokinetics and tumor delivery of nanoparticles." </t>
    </r>
    <r>
      <rPr>
        <rFont val="Arial"/>
        <i/>
        <color rgb="FF222222"/>
        <sz val="8.0"/>
      </rPr>
      <t>Journal of Drug Delivery Science and Technology</t>
    </r>
    <r>
      <rPr>
        <rFont val="Arial"/>
        <color rgb="FF222222"/>
        <sz val="8.0"/>
      </rPr>
      <t> (2023): 104404.</t>
    </r>
  </si>
  <si>
    <t>https://www.sciencedirect.com/science/article/abs/pii/S1773224723002563</t>
  </si>
  <si>
    <r>
      <rPr>
        <rFont val="Arial"/>
        <color rgb="FF222222"/>
        <sz val="8.0"/>
      </rPr>
      <t>Rabiee, Navid, et al. "Aptamer-engineered (nano) materials for theranostic applications." </t>
    </r>
    <r>
      <rPr>
        <rFont val="Arial"/>
        <i/>
        <color rgb="FF222222"/>
        <sz val="8.0"/>
      </rPr>
      <t>Theranostics</t>
    </r>
    <r>
      <rPr>
        <rFont val="Arial"/>
        <color rgb="FF222222"/>
        <sz val="8.0"/>
      </rPr>
      <t> 13.15 (2023): 5183.</t>
    </r>
  </si>
  <si>
    <t>https://www.ncbi.nlm.nih.gov/pmc/articles/PMC10614690/</t>
  </si>
  <si>
    <r>
      <rPr>
        <rFont val="Arial"/>
        <color rgb="FF222222"/>
        <sz val="8.0"/>
      </rPr>
      <t>Kaurav, Monika, et al. "Dendrimer: An update on recent developments and future opportunities for the brain tumors diagnosis and treatment." </t>
    </r>
    <r>
      <rPr>
        <rFont val="Arial"/>
        <i/>
        <color rgb="FF222222"/>
        <sz val="8.0"/>
      </rPr>
      <t>Frontiers in pharmacology</t>
    </r>
    <r>
      <rPr>
        <rFont val="Arial"/>
        <color rgb="FF222222"/>
        <sz val="8.0"/>
      </rPr>
      <t> 14 (2023): 1159131.</t>
    </r>
  </si>
  <si>
    <t>https://www.frontiersin.org/journals/pharmacology/articles/10.3389/fphar.2023.1159131/full</t>
  </si>
  <si>
    <r>
      <rPr>
        <rFont val="Arial"/>
        <color rgb="FF222222"/>
        <sz val="8.0"/>
      </rPr>
      <t>Brito, Carina, et al. "Nanoparticles as a delivery system of antigens for the development of an effective vaccine against Toxoplasma gondii." </t>
    </r>
    <r>
      <rPr>
        <rFont val="Arial"/>
        <i/>
        <color rgb="FF222222"/>
        <sz val="8.0"/>
      </rPr>
      <t>Vaccines</t>
    </r>
    <r>
      <rPr>
        <rFont val="Arial"/>
        <color rgb="FF222222"/>
        <sz val="8.0"/>
      </rPr>
      <t> 11.4 (2023): 733.</t>
    </r>
  </si>
  <si>
    <t>https://www.mdpi.com/2076-393X/11/4/733</t>
  </si>
  <si>
    <r>
      <rPr>
        <rFont val="Arial"/>
        <color rgb="FF222222"/>
        <sz val="8.0"/>
      </rPr>
      <t>Domingues, Joana M., et al. "Nanoparticle synthesis and their integration into polymer-based fibers for biomedical applications." </t>
    </r>
    <r>
      <rPr>
        <rFont val="Arial"/>
        <i/>
        <color rgb="FF222222"/>
        <sz val="8.0"/>
      </rPr>
      <t>Biomedicines</t>
    </r>
    <r>
      <rPr>
        <rFont val="Arial"/>
        <color rgb="FF222222"/>
        <sz val="8.0"/>
      </rPr>
      <t> 11.7 (2023): 1862.</t>
    </r>
  </si>
  <si>
    <t>https://www.mdpi.com/2227-9059/11/7/1862</t>
  </si>
  <si>
    <r>
      <rPr>
        <rFont val="Arial"/>
        <color rgb="FF222222"/>
        <sz val="8.0"/>
      </rPr>
      <t>Agarwala, Pratibha, et al. "Unraveling the Interaction of Diflunisal with Cyclodextrin and Lysozyme by Fluorescence Spectroscopy." </t>
    </r>
    <r>
      <rPr>
        <rFont val="Arial"/>
        <i/>
        <color rgb="FF222222"/>
        <sz val="8.0"/>
      </rPr>
      <t>The Journal of Physical Chemistry B</t>
    </r>
    <r>
      <rPr>
        <rFont val="Arial"/>
        <color rgb="FF222222"/>
        <sz val="8.0"/>
      </rPr>
      <t> 127.45 (2023): 9710-9723.</t>
    </r>
  </si>
  <si>
    <t>https://pubs.acs.org/doi/abs/10.1021/acs.jpcb.3c04295</t>
  </si>
  <si>
    <r>
      <rPr>
        <rFont val="Arial"/>
        <color rgb="FF222222"/>
        <sz val="8.0"/>
      </rPr>
      <t>Jeevanandam, Jaison, et al. "Target-Specific Delivery and Bioavailability of Pharmaceuticals via Janus and Dendrimer Particles." </t>
    </r>
    <r>
      <rPr>
        <rFont val="Arial"/>
        <i/>
        <color rgb="FF222222"/>
        <sz val="8.0"/>
      </rPr>
      <t>Pharmaceutics</t>
    </r>
    <r>
      <rPr>
        <rFont val="Arial"/>
        <color rgb="FF222222"/>
        <sz val="8.0"/>
      </rPr>
      <t> 15.6 (2023): 1614.</t>
    </r>
  </si>
  <si>
    <t>https://www.mdpi.com/1999-4923/15/6/1614</t>
  </si>
  <si>
    <r>
      <rPr>
        <rFont val="Arial"/>
        <color rgb="FF222222"/>
        <sz val="8.0"/>
      </rPr>
      <t>Cruz, Adriana, et al. "A Glimpse into dendrimers integration in cancer imaging and theranostics." </t>
    </r>
    <r>
      <rPr>
        <rFont val="Arial"/>
        <i/>
        <color rgb="FF222222"/>
        <sz val="8.0"/>
      </rPr>
      <t>International Journal of Molecular Sciences</t>
    </r>
    <r>
      <rPr>
        <rFont val="Arial"/>
        <color rgb="FF222222"/>
        <sz val="8.0"/>
      </rPr>
      <t> 24.6 (2023): 5430.</t>
    </r>
  </si>
  <si>
    <t>https://www.mdpi.com/1422-0067/24/6/5430</t>
  </si>
  <si>
    <r>
      <rPr>
        <rFont val="Arial"/>
        <color rgb="FF222222"/>
        <sz val="8.0"/>
      </rPr>
      <t>Malik, Jonaid Ahmad, et al. "Nano-drug delivery system: a promising approach against breast cancer." </t>
    </r>
    <r>
      <rPr>
        <rFont val="Arial"/>
        <i/>
        <color rgb="FF222222"/>
        <sz val="8.0"/>
      </rPr>
      <t>Therapeutic delivery</t>
    </r>
    <r>
      <rPr>
        <rFont val="Arial"/>
        <color rgb="FF222222"/>
        <sz val="8.0"/>
      </rPr>
      <t> 14.5 (2023): 357-381.</t>
    </r>
  </si>
  <si>
    <t>https://www.future-science.com/doi/full/10.4155/tde-2023-0020</t>
  </si>
  <si>
    <r>
      <rPr>
        <rFont val="Arial"/>
        <color rgb="FF222222"/>
        <sz val="8.0"/>
      </rPr>
      <t>Sarkar, Mahua, et al. "Pharmacokinetic behaviors of soft nanoparticulate formulations of chemotherapeutics." </t>
    </r>
    <r>
      <rPr>
        <rFont val="Arial"/>
        <i/>
        <color rgb="FF222222"/>
        <sz val="8.0"/>
      </rPr>
      <t>Wiley Interdisciplinary Reviews: Nanomedicine and Nanobiotechnology</t>
    </r>
    <r>
      <rPr>
        <rFont val="Arial"/>
        <color rgb="FF222222"/>
        <sz val="8.0"/>
      </rPr>
      <t> 15.2 (2023): e1846.</t>
    </r>
  </si>
  <si>
    <t>https://wires.onlinelibrary.wiley.com/doi/abs/10.1002/wnan.1846</t>
  </si>
  <si>
    <r>
      <rPr>
        <rFont val="Arial"/>
        <color rgb="FF222222"/>
        <sz val="8.0"/>
      </rPr>
      <t>Srivastava, Neha, et al. "Carbon Nanotubes in Breast Cancer Treatment: An Insight into Properties, Functionalization, and Toxicity." </t>
    </r>
    <r>
      <rPr>
        <rFont val="Arial"/>
        <i/>
        <color rgb="FF222222"/>
        <sz val="8.0"/>
      </rPr>
      <t>Anti-Cancer Agents in Medicinal Chemistry (Formerly Current Medicinal Chemistry-Anti-Cancer Agents)</t>
    </r>
    <r>
      <rPr>
        <rFont val="Arial"/>
        <color rgb="FF222222"/>
        <sz val="8.0"/>
      </rPr>
      <t> 23.14 (2023): 1606-1617.</t>
    </r>
  </si>
  <si>
    <t>https://www.ingentaconnect.com/content/ben/acamc/2023/00000023/00000014/art00003</t>
  </si>
  <si>
    <r>
      <rPr>
        <rFont val="Arial"/>
        <color rgb="FF222222"/>
        <sz val="8.0"/>
      </rPr>
      <t>Sheveleva, Nadezhda N., et al. "NMR Studies of Two Lysine Based Dendrimers with Insertion of Similar Histidine-Arginine and Arginine-Histidine Spacers Having Different Properties for Application in Drug Delivery." </t>
    </r>
    <r>
      <rPr>
        <rFont val="Arial"/>
        <i/>
        <color rgb="FF222222"/>
        <sz val="8.0"/>
      </rPr>
      <t>International Journal of Molecular Sciences</t>
    </r>
    <r>
      <rPr>
        <rFont val="Arial"/>
        <color rgb="FF222222"/>
        <sz val="8.0"/>
      </rPr>
      <t> 24.2 (2023): 949.</t>
    </r>
  </si>
  <si>
    <t>https://www.mdpi.com/1422-0067/24/2/949</t>
  </si>
  <si>
    <r>
      <rPr>
        <rFont val="Arial"/>
        <color rgb="FF222222"/>
        <sz val="8.0"/>
      </rPr>
      <t>Nguyen, Thoa Thi Kim, Khang-Yen Pham, and Simmyung Yook. "Engineered therapeutic proteins for sustained-release drug delivery systems." </t>
    </r>
    <r>
      <rPr>
        <rFont val="Arial"/>
        <i/>
        <color rgb="FF222222"/>
        <sz val="8.0"/>
      </rPr>
      <t>Acta Biomaterialia</t>
    </r>
    <r>
      <rPr>
        <rFont val="Arial"/>
        <color rgb="FF222222"/>
        <sz val="8.0"/>
      </rPr>
      <t> (2023).</t>
    </r>
  </si>
  <si>
    <t>https://www.sciencedirect.com/science/article/abs/pii/S1742706123005573</t>
  </si>
  <si>
    <r>
      <rPr>
        <rFont val="Arial"/>
        <color rgb="FF222222"/>
        <sz val="8.0"/>
      </rPr>
      <t>Arkas, Michael, et al. "Dendritic Polymers in Tissue Engineering: Contributions of PAMAM, PPI PEG and PEI to Injury Restoration and Bioactive Scaffold Evolution." </t>
    </r>
    <r>
      <rPr>
        <rFont val="Arial"/>
        <i/>
        <color rgb="FF222222"/>
        <sz val="8.0"/>
      </rPr>
      <t>Pharmaceutics</t>
    </r>
    <r>
      <rPr>
        <rFont val="Arial"/>
        <color rgb="FF222222"/>
        <sz val="8.0"/>
      </rPr>
      <t> 15.2 (2023): 524.</t>
    </r>
  </si>
  <si>
    <t>https://www.mdpi.com/1999-4923/15/2/524?trk=public_post-text</t>
  </si>
  <si>
    <r>
      <rPr>
        <rFont val="Arial"/>
        <color rgb="FF222222"/>
        <sz val="8.0"/>
      </rPr>
      <t>Mahaling, Binapani, et al. "Next-Generation Nanomedicine Approaches for the Management of Retinal Diseases." </t>
    </r>
    <r>
      <rPr>
        <rFont val="Arial"/>
        <i/>
        <color rgb="FF222222"/>
        <sz val="8.0"/>
      </rPr>
      <t>Pharmaceutics</t>
    </r>
    <r>
      <rPr>
        <rFont val="Arial"/>
        <color rgb="FF222222"/>
        <sz val="8.0"/>
      </rPr>
      <t> 15.7 (2023): 2005.</t>
    </r>
  </si>
  <si>
    <t>https://www.mdpi.com/1999-4923/15/7/2005</t>
  </si>
  <si>
    <r>
      <rPr>
        <rFont val="Arial"/>
        <color rgb="FF222222"/>
        <sz val="8.0"/>
      </rPr>
      <t>Pricl, Sabrina. "The Spicy Science of Dendrimers in the Realm of Cancer Nanomedicine: A Report from the COST Action CA17140 Nano2Clinic." </t>
    </r>
    <r>
      <rPr>
        <rFont val="Arial"/>
        <i/>
        <color rgb="FF222222"/>
        <sz val="8.0"/>
      </rPr>
      <t>Pharmaceutics</t>
    </r>
    <r>
      <rPr>
        <rFont val="Arial"/>
        <color rgb="FF222222"/>
        <sz val="8.0"/>
      </rPr>
      <t> 15.7 (2023): 2013.</t>
    </r>
  </si>
  <si>
    <t>https://www.mdpi.com/1999-4923/15/7/2013</t>
  </si>
  <si>
    <r>
      <rPr>
        <rFont val="Arial"/>
        <color rgb="FF222222"/>
        <sz val="8.0"/>
      </rPr>
      <t>Tariq, Fatima, et al. "Design, optimization &amp; characterization of niosomal &amp; polymeric nanoparticles." </t>
    </r>
    <r>
      <rPr>
        <rFont val="Arial"/>
        <i/>
        <color rgb="FF222222"/>
        <sz val="8.0"/>
      </rPr>
      <t>International Journal of Polymeric Materials and Polymeric Biomaterials</t>
    </r>
    <r>
      <rPr>
        <rFont val="Arial"/>
        <color rgb="FF222222"/>
        <sz val="8.0"/>
      </rPr>
      <t> (2023): 1-14.</t>
    </r>
  </si>
  <si>
    <t>https://www.tandfonline.com/doi/abs/10.1080/00914037.2023.2277235</t>
  </si>
  <si>
    <r>
      <rPr>
        <rFont val="Arial"/>
        <color rgb="FF222222"/>
        <sz val="8.0"/>
      </rPr>
      <t>Kulikova, Tatjana, et al. "Electrochemical DNA-Sensor Based on Macrocyclic Dendrimers with Terminal Amino Groups and Carbon Nanomaterials." </t>
    </r>
    <r>
      <rPr>
        <rFont val="Arial"/>
        <i/>
        <color rgb="FF222222"/>
        <sz val="8.0"/>
      </rPr>
      <t>Sensors</t>
    </r>
    <r>
      <rPr>
        <rFont val="Arial"/>
        <color rgb="FF222222"/>
        <sz val="8.0"/>
      </rPr>
      <t> 23.10 (2023): 4761.</t>
    </r>
  </si>
  <si>
    <t>https://www.mdpi.com/1424-8220/23/10/4761</t>
  </si>
  <si>
    <r>
      <rPr>
        <rFont val="Arial"/>
        <color rgb="FF222222"/>
        <sz val="8.0"/>
      </rPr>
      <t>Tolba, Mahmoud M., et al. "A promising RNA nanotechnology in clinical therapeutics: a future perspective narrative review." </t>
    </r>
    <r>
      <rPr>
        <rFont val="Arial"/>
        <i/>
        <color rgb="FF222222"/>
        <sz val="8.0"/>
      </rPr>
      <t>Future Science OA</t>
    </r>
    <r>
      <rPr>
        <rFont val="Arial"/>
        <color rgb="FF222222"/>
        <sz val="8.0"/>
      </rPr>
      <t> 9.8 (2023): FSO883.</t>
    </r>
  </si>
  <si>
    <t>https://www.future-science.com/doi/full/10.2144/fsoa-2023-0067</t>
  </si>
  <si>
    <r>
      <rPr>
        <rFont val="Arial"/>
        <color rgb="FF222222"/>
        <sz val="8.0"/>
      </rPr>
      <t>Szota, Magdalena, and Barbara Jachimska. "Effect of Alkaline Conditions on Forming an Effective G4. 0 PAMAM Complex with Doxorubicin." </t>
    </r>
    <r>
      <rPr>
        <rFont val="Arial"/>
        <i/>
        <color rgb="FF222222"/>
        <sz val="8.0"/>
      </rPr>
      <t>Pharmaceutics</t>
    </r>
    <r>
      <rPr>
        <rFont val="Arial"/>
        <color rgb="FF222222"/>
        <sz val="8.0"/>
      </rPr>
      <t> 15.3 (2023): 875.</t>
    </r>
  </si>
  <si>
    <t>https://www.mdpi.com/1999-4923/15/3/875</t>
  </si>
  <si>
    <r>
      <rPr>
        <rFont val="Arial"/>
        <color rgb="FF222222"/>
        <sz val="8.0"/>
      </rPr>
      <t>Huang, Rong-Rong, et al. "Analysis of porphyrin, PETIM and zinc porphyrin dendrimers by atom-bond sum-connectivity index for drug delivery." </t>
    </r>
    <r>
      <rPr>
        <rFont val="Arial"/>
        <i/>
        <color rgb="FF222222"/>
        <sz val="8.0"/>
      </rPr>
      <t>Molecular Physics</t>
    </r>
    <r>
      <rPr>
        <rFont val="Arial"/>
        <color rgb="FF222222"/>
        <sz val="8.0"/>
      </rPr>
      <t> 121.15 (2023): e2214073.</t>
    </r>
  </si>
  <si>
    <t>https://www.tandfonline.com/doi/abs/10.1080/00268976.2023.2214073</t>
  </si>
  <si>
    <r>
      <rPr>
        <rFont val="Arial"/>
        <color rgb="FF222222"/>
        <sz val="8.0"/>
      </rPr>
      <t>Efimova, Anna A., et al. "Complexes of cationic pyridylphenylene dendrimers with anionic liposomes: The role of dendrimer composition in membrane structural changes." </t>
    </r>
    <r>
      <rPr>
        <rFont val="Arial"/>
        <i/>
        <color rgb="FF222222"/>
        <sz val="8.0"/>
      </rPr>
      <t>International Journal of Molecular Sciences</t>
    </r>
    <r>
      <rPr>
        <rFont val="Arial"/>
        <color rgb="FF222222"/>
        <sz val="8.0"/>
      </rPr>
      <t> 24.3 (2023): 2225.</t>
    </r>
  </si>
  <si>
    <t>https://www.mdpi.com/1422-0067/24/3/2225</t>
  </si>
  <si>
    <r>
      <rPr>
        <rFont val="Arial"/>
        <color rgb="FF222222"/>
        <sz val="8.0"/>
      </rPr>
      <t>Yadav, Krishna, et al. "Preclinical study models of psoriasis: State-of-the-art techniques for testing pharmaceutical products in animal and nonanimal models." </t>
    </r>
    <r>
      <rPr>
        <rFont val="Arial"/>
        <i/>
        <color rgb="FF222222"/>
        <sz val="8.0"/>
      </rPr>
      <t>International Immunopharmacology</t>
    </r>
    <r>
      <rPr>
        <rFont val="Arial"/>
        <color rgb="FF222222"/>
        <sz val="8.0"/>
      </rPr>
      <t> 117 (2023): 109945.</t>
    </r>
  </si>
  <si>
    <t>https://www.sciencedirect.com/science/article/abs/pii/S1567576923002655</t>
  </si>
  <si>
    <r>
      <rPr>
        <rFont val="Arial"/>
        <color rgb="FF222222"/>
        <sz val="8.0"/>
      </rPr>
      <t>Stoilov, Borislav, et al. "Noninvasive and Microinvasive Nanoscale Drug Delivery Platforms for Hard Tissue Engineering." </t>
    </r>
    <r>
      <rPr>
        <rFont val="Arial"/>
        <i/>
        <color rgb="FF222222"/>
        <sz val="8.0"/>
      </rPr>
      <t>ACS Applied Bio Materials</t>
    </r>
    <r>
      <rPr>
        <rFont val="Arial"/>
        <color rgb="FF222222"/>
        <sz val="8.0"/>
      </rPr>
      <t> 6.8 (2023): 2925-2943.</t>
    </r>
  </si>
  <si>
    <t>https://pubs.acs.org/doi/abs/10.1021/acsabm.3c00095</t>
  </si>
  <si>
    <r>
      <rPr>
        <rFont val="Arial"/>
        <color rgb="FF222222"/>
        <sz val="8.0"/>
      </rPr>
      <t>Raju, Liju, et al. "Anticancer Potential of Dendritic Poly (aryl ether)-Substituted Polypyridyl Ligand-Based Ruthenium (II) Coordination Entities." </t>
    </r>
    <r>
      <rPr>
        <rFont val="Arial"/>
        <i/>
        <color rgb="FF222222"/>
        <sz val="8.0"/>
      </rPr>
      <t>ACS Applied Bio Materials</t>
    </r>
    <r>
      <rPr>
        <rFont val="Arial"/>
        <color rgb="FF222222"/>
        <sz val="8.0"/>
      </rPr>
      <t> 6.10 (2023): 4226-4239</t>
    </r>
  </si>
  <si>
    <t>https://pubs.acs.org/doi/abs/10.1021/acsabm.3c00452</t>
  </si>
  <si>
    <r>
      <rPr>
        <rFont val="Arial"/>
        <color rgb="FF222222"/>
        <sz val="8.0"/>
      </rPr>
      <t>Zannella, Carla, et al. "SARS-CoV-2 Fusion Peptide Conjugated to a Tetravalent Dendrimer Selectively Inhibits Viral Infection." </t>
    </r>
    <r>
      <rPr>
        <rFont val="Arial"/>
        <i/>
        <color rgb="FF222222"/>
        <sz val="8.0"/>
      </rPr>
      <t>Pharmaceutics</t>
    </r>
    <r>
      <rPr>
        <rFont val="Arial"/>
        <color rgb="FF222222"/>
        <sz val="8.0"/>
      </rPr>
      <t> 15.12 (2023): 2791.</t>
    </r>
  </si>
  <si>
    <t>https://www.mdpi.com/1999-4923/15/12/2791</t>
  </si>
  <si>
    <r>
      <rPr>
        <rFont val="Arial"/>
        <color rgb="FF222222"/>
        <sz val="8.0"/>
      </rPr>
      <t>Gaitsch, Hallie, et al. "Dendrimer Technology in Glioma: Functional Design and Potential Applications." </t>
    </r>
    <r>
      <rPr>
        <rFont val="Arial"/>
        <i/>
        <color rgb="FF222222"/>
        <sz val="8.0"/>
      </rPr>
      <t>Cancers</t>
    </r>
    <r>
      <rPr>
        <rFont val="Arial"/>
        <color rgb="FF222222"/>
        <sz val="8.0"/>
      </rPr>
      <t> 15.4 (2023): 1075.</t>
    </r>
  </si>
  <si>
    <t>https://www.mdpi.com/2072-6694/15/4/1075</t>
  </si>
  <si>
    <r>
      <rPr>
        <rFont val="Arial"/>
        <color rgb="FF222222"/>
        <sz val="8.0"/>
      </rPr>
      <t>Ma, Mingyang, et al. "Drug Delivery and Therapy Strategies for Osteoporosis Intervention." </t>
    </r>
    <r>
      <rPr>
        <rFont val="Arial"/>
        <i/>
        <color rgb="FF222222"/>
        <sz val="8.0"/>
      </rPr>
      <t>Molecules</t>
    </r>
    <r>
      <rPr>
        <rFont val="Arial"/>
        <color rgb="FF222222"/>
        <sz val="8.0"/>
      </rPr>
      <t> 28.18 (2023): 6652.</t>
    </r>
  </si>
  <si>
    <t>https://www.mdpi.com/1420-3049/28/18/6652</t>
  </si>
  <si>
    <r>
      <rPr>
        <rFont val="Arial"/>
        <color rgb="FF222222"/>
        <sz val="8.0"/>
      </rPr>
      <t>Dey, Piyush, et al. "Heavy metal ion detection with Nano-Engineered Materials: Scaling down for precision." </t>
    </r>
    <r>
      <rPr>
        <rFont val="Arial"/>
        <i/>
        <color rgb="FF222222"/>
        <sz val="8.0"/>
      </rPr>
      <t>Microchemical Journal</t>
    </r>
    <r>
      <rPr>
        <rFont val="Arial"/>
        <color rgb="FF222222"/>
        <sz val="8.0"/>
      </rPr>
      <t> (2023): 109672.</t>
    </r>
  </si>
  <si>
    <t>https://www.sciencedirect.com/science/article/abs/pii/S0026265X23012912</t>
  </si>
  <si>
    <r>
      <rPr>
        <rFont val="Arial"/>
        <color rgb="FF222222"/>
        <sz val="8.0"/>
      </rPr>
      <t>Ding, Jianghua, et al. "Red blood cell-derived materials for cancer therapy: Construction, distribution, and applications." </t>
    </r>
    <r>
      <rPr>
        <rFont val="Arial"/>
        <i/>
        <color rgb="FF222222"/>
        <sz val="8.0"/>
      </rPr>
      <t>Materials Today Bio</t>
    </r>
    <r>
      <rPr>
        <rFont val="Arial"/>
        <color rgb="FF222222"/>
        <sz val="8.0"/>
      </rPr>
      <t> (2023): 100913.</t>
    </r>
  </si>
  <si>
    <t>https://www.sciencedirect.com/science/article/pii/S2590006423003733</t>
  </si>
  <si>
    <r>
      <rPr>
        <rFont val="Arial"/>
        <color rgb="FF222222"/>
        <sz val="8.0"/>
      </rPr>
      <t>Kurbatov, Andrey O., et al. "Structure and Mechanical Response of Polybutylcarbosilane Dendrimers Confined in a Flat Slit: Effect of Molecular Architecture and Generation Number." </t>
    </r>
    <r>
      <rPr>
        <rFont val="Arial"/>
        <i/>
        <color rgb="FF222222"/>
        <sz val="8.0"/>
      </rPr>
      <t>Polymers</t>
    </r>
    <r>
      <rPr>
        <rFont val="Arial"/>
        <color rgb="FF222222"/>
        <sz val="8.0"/>
      </rPr>
      <t> 15.20 (2023): 4040.</t>
    </r>
  </si>
  <si>
    <t>https://www.mdpi.com/2073-4360/15/20/4040</t>
  </si>
  <si>
    <r>
      <rPr>
        <rFont val="Arial"/>
        <color rgb="FF222222"/>
        <sz val="8.0"/>
      </rPr>
      <t>Kaur, Amandeep, et al. "Neurodegenerative disease and brain delivery of therapeutics: Bridging the gap using dendrimers." </t>
    </r>
    <r>
      <rPr>
        <rFont val="Arial"/>
        <i/>
        <color rgb="FF222222"/>
        <sz val="8.0"/>
      </rPr>
      <t>Journal of Drug Delivery Science and Technology</t>
    </r>
    <r>
      <rPr>
        <rFont val="Arial"/>
        <color rgb="FF222222"/>
        <sz val="8.0"/>
      </rPr>
      <t> (2023): 104868</t>
    </r>
  </si>
  <si>
    <t>https://www.sciencedirect.com/science/article/abs/pii/S1773224723007207</t>
  </si>
  <si>
    <r>
      <rPr>
        <rFont val="Arial"/>
        <color rgb="FF222222"/>
        <sz val="8.0"/>
      </rPr>
      <t>Liu, Jia-Bao, et al. "Molecular descriptors of porphyrin-based dendrimer." </t>
    </r>
    <r>
      <rPr>
        <rFont val="Arial"/>
        <i/>
        <color rgb="FF222222"/>
        <sz val="8.0"/>
      </rPr>
      <t>Polycyclic Aromatic Compounds</t>
    </r>
    <r>
      <rPr>
        <rFont val="Arial"/>
        <color rgb="FF222222"/>
        <sz val="8.0"/>
      </rPr>
      <t> 43.7 (2023): 6126-6137.</t>
    </r>
  </si>
  <si>
    <t>https://www.tandfonline.com/doi/abs/10.1080/10406638.2022.2112714</t>
  </si>
  <si>
    <r>
      <rPr>
        <rFont val="Arial"/>
        <color rgb="FF222222"/>
        <sz val="8.0"/>
      </rPr>
      <t>Nirmala, M. Joyce, et al. "Cancer nanomedicine: a review of nano-therapeutics and challenges ahead." </t>
    </r>
    <r>
      <rPr>
        <rFont val="Arial"/>
        <i/>
        <color rgb="FF222222"/>
        <sz val="8.0"/>
      </rPr>
      <t>RSC advances</t>
    </r>
    <r>
      <rPr>
        <rFont val="Arial"/>
        <color rgb="FF222222"/>
        <sz val="8.0"/>
      </rPr>
      <t> 13.13 (2023): 8606-8629.</t>
    </r>
  </si>
  <si>
    <t>https://pubs.rsc.org/en/content/articlehtml/2023/ra/d2ra07863e</t>
  </si>
  <si>
    <r>
      <rPr>
        <rFont val="Arial"/>
        <color rgb="FF222222"/>
        <sz val="8.0"/>
      </rPr>
      <t>Ramachandran, Sowmya, et al. "Review of inhalable nanoparticles for the pulmonary delivery of anti-tuberculosis drugs." </t>
    </r>
    <r>
      <rPr>
        <rFont val="Arial"/>
        <i/>
        <color rgb="FF222222"/>
        <sz val="8.0"/>
      </rPr>
      <t>Pharmaceutical Development and Technology</t>
    </r>
    <r>
      <rPr>
        <rFont val="Arial"/>
        <color rgb="FF222222"/>
        <sz val="8.0"/>
      </rPr>
      <t> 28.10 (2023): 978-991.</t>
    </r>
  </si>
  <si>
    <t>https://www.tandfonline.com/doi/abs/10.1080/10837450.2023.2279691</t>
  </si>
  <si>
    <r>
      <rPr>
        <rFont val="Arial"/>
        <color rgb="FF222222"/>
        <sz val="8.0"/>
      </rPr>
      <t>Patil, Suryaji, Yong-Guang Gao, and Airong Qian. "Peptide-modified PAMAM-based bone-targeting RNA delivery system." </t>
    </r>
    <r>
      <rPr>
        <rFont val="Arial"/>
        <i/>
        <color rgb="FF222222"/>
        <sz val="8.0"/>
      </rPr>
      <t>Future Journal of Pharmaceutical Sciences</t>
    </r>
    <r>
      <rPr>
        <rFont val="Arial"/>
        <color rgb="FF222222"/>
        <sz val="8.0"/>
      </rPr>
      <t> 9.1 (2023): 109.</t>
    </r>
  </si>
  <si>
    <t>https://link.springer.com/article/10.1186/s43094-023-00560-7</t>
  </si>
  <si>
    <r>
      <rPr>
        <rFont val="Arial"/>
        <color rgb="FF222222"/>
        <sz val="8.0"/>
      </rPr>
      <t>Sheveleva, Nadezhda N., Andrei V. Komolkin, and Denis A. Markelov. "Influence of the chemical structure on the mechanical relaxation of dendrimers." </t>
    </r>
    <r>
      <rPr>
        <rFont val="Arial"/>
        <i/>
        <color rgb="FF222222"/>
        <sz val="8.0"/>
      </rPr>
      <t>Polymers</t>
    </r>
    <r>
      <rPr>
        <rFont val="Arial"/>
        <color rgb="FF222222"/>
        <sz val="8.0"/>
      </rPr>
      <t> 15.4 (2023): 833.</t>
    </r>
  </si>
  <si>
    <t>https://www.mdpi.com/2073-4360/15/4/833</t>
  </si>
  <si>
    <r>
      <rPr>
        <rFont val="Arial"/>
        <color rgb="FF222222"/>
        <sz val="8.0"/>
      </rPr>
      <t>Kharangate, Kalyani, and Pravin Shende. "Integration of Hybrid Dendrimers and Their Generations for Modulated Spatio‐Temporal Action." </t>
    </r>
    <r>
      <rPr>
        <rFont val="Arial"/>
        <i/>
        <color rgb="FF222222"/>
        <sz val="8.0"/>
      </rPr>
      <t>Particle &amp; Particle Systems Characterization</t>
    </r>
    <r>
      <rPr>
        <rFont val="Arial"/>
        <color rgb="FF222222"/>
        <sz val="8.0"/>
      </rPr>
      <t> 40.4 (2023): 2200193.</t>
    </r>
  </si>
  <si>
    <t>https://onlinelibrary.wiley.com/doi/abs/10.1002/ppsc.202200193</t>
  </si>
  <si>
    <r>
      <rPr>
        <rFont val="Arial"/>
        <color rgb="FF222222"/>
        <sz val="8.0"/>
      </rPr>
      <t>Shukla, Priya, et al. "Tapping on the Potential of Hyaluronic Acid: from Production to Application." </t>
    </r>
    <r>
      <rPr>
        <rFont val="Arial"/>
        <i/>
        <color rgb="FF222222"/>
        <sz val="8.0"/>
      </rPr>
      <t>Applied Biochemistry and Biotechnology</t>
    </r>
    <r>
      <rPr>
        <rFont val="Arial"/>
        <color rgb="FF222222"/>
        <sz val="8.0"/>
      </rPr>
      <t> 195.11 (2023): 7132-7157.</t>
    </r>
  </si>
  <si>
    <t>https://link.springer.com/article/10.1007/s12010-023-04461-6</t>
  </si>
  <si>
    <r>
      <rPr>
        <rFont val="Arial"/>
        <color rgb="FF222222"/>
        <sz val="8.0"/>
      </rPr>
      <t>Pathak, Anchal, and Keerti Jain. "Dendrimer–drug conjugates." </t>
    </r>
    <r>
      <rPr>
        <rFont val="Arial"/>
        <i/>
        <color rgb="FF222222"/>
        <sz val="8.0"/>
      </rPr>
      <t>Polymer-Drug Conjugates</t>
    </r>
    <r>
      <rPr>
        <rFont val="Arial"/>
        <color rgb="FF222222"/>
        <sz val="8.0"/>
      </rPr>
      <t>. Academic Press, 2023. 315-345.</t>
    </r>
  </si>
  <si>
    <t>https://www.sciencedirect.com/science/article/abs/pii/B9780323916639000059</t>
  </si>
  <si>
    <r>
      <rPr>
        <rFont val="Arial"/>
        <color rgb="FF222222"/>
        <sz val="8.0"/>
      </rPr>
      <t>Mishra, Sarita, et al. "Synthetic receptors in medicine." </t>
    </r>
    <r>
      <rPr>
        <rFont val="Arial"/>
        <i/>
        <color rgb="FF222222"/>
        <sz val="8.0"/>
      </rPr>
      <t>Progress in Molecular Biology and Translational Science</t>
    </r>
    <r>
      <rPr>
        <rFont val="Arial"/>
        <color rgb="FF222222"/>
        <sz val="8.0"/>
      </rPr>
      <t> 196 (2023): 303-335.</t>
    </r>
  </si>
  <si>
    <t>https://www.sciencedirect.com/science/article/abs/pii/S1877117322001545</t>
  </si>
  <si>
    <r>
      <rPr>
        <rFont val="Arial"/>
        <color rgb="FF222222"/>
        <sz val="8.0"/>
      </rPr>
      <t>Lo, Samantha, Ebrahim Mahmoudi, and Mh Busra Fauzi. "Applications of drug delivery systems, organic, and inorganic nanomaterials in wound healing." </t>
    </r>
    <r>
      <rPr>
        <rFont val="Arial"/>
        <i/>
        <color rgb="FF222222"/>
        <sz val="8.0"/>
      </rPr>
      <t>Discover nano</t>
    </r>
    <r>
      <rPr>
        <rFont val="Arial"/>
        <color rgb="FF222222"/>
        <sz val="8.0"/>
      </rPr>
      <t> 18.1 (2023): 104.</t>
    </r>
  </si>
  <si>
    <t>https://link.springer.com/article/10.1186/s11671-023-03880-y</t>
  </si>
  <si>
    <r>
      <rPr>
        <rFont val="Arial"/>
        <color rgb="FF222222"/>
        <sz val="8.0"/>
      </rPr>
      <t>Tajnur, Rabeya, et al. "An update on vaccine status and the role of nanomedicine against SARS‐CoV‐2: A narrative review." </t>
    </r>
    <r>
      <rPr>
        <rFont val="Arial"/>
        <i/>
        <color rgb="FF222222"/>
        <sz val="8.0"/>
      </rPr>
      <t>Health Science Reports</t>
    </r>
    <r>
      <rPr>
        <rFont val="Arial"/>
        <color rgb="FF222222"/>
        <sz val="8.0"/>
      </rPr>
      <t> 6.7 (2023): e1377.</t>
    </r>
  </si>
  <si>
    <t>https://onlinelibrary.wiley.com/doi/full/10.1002/hsr2.1377</t>
  </si>
  <si>
    <r>
      <rPr>
        <rFont val="Arial"/>
        <color rgb="FF222222"/>
        <sz val="8.0"/>
      </rPr>
      <t>Kadota, Koji, et al. "Synthesis of Short Peptides with Perfluoroalkyl Side Chains and Evaluation of Their Cellular Uptake Efficiency." </t>
    </r>
    <r>
      <rPr>
        <rFont val="Arial"/>
        <i/>
        <color rgb="FF222222"/>
        <sz val="8.0"/>
      </rPr>
      <t>ChemBioChem</t>
    </r>
    <r>
      <rPr>
        <rFont val="Arial"/>
        <color rgb="FF222222"/>
        <sz val="8.0"/>
      </rPr>
      <t> 24.21 (2023): e202300374.</t>
    </r>
  </si>
  <si>
    <t>https://chemistry-europe.onlinelibrary.wiley.com/doi/full/10.1002/cbic.202300374</t>
  </si>
  <si>
    <r>
      <rPr>
        <rFont val="Arial"/>
        <color rgb="FF222222"/>
        <sz val="8.0"/>
      </rPr>
      <t>Gholami, Leila, et al. "Recent advances in lung cancer therapy based on nanomaterials: A review." </t>
    </r>
    <r>
      <rPr>
        <rFont val="Arial"/>
        <i/>
        <color rgb="FF222222"/>
        <sz val="8.0"/>
      </rPr>
      <t>Current Medicinal Chemistry</t>
    </r>
    <r>
      <rPr>
        <rFont val="Arial"/>
        <color rgb="FF222222"/>
        <sz val="8.0"/>
      </rPr>
      <t> 30.3 (2023): 335-355.</t>
    </r>
  </si>
  <si>
    <t>https://www.ingentaconnect.com/content/ben/cmc/2023/00000030/00000003/art00007</t>
  </si>
  <si>
    <r>
      <rPr>
        <rFont val="Arial"/>
        <color rgb="FF222222"/>
        <sz val="8.0"/>
      </rPr>
      <t>Garaiová, Zuzana, et al. "Interaction of G‐quadruplex Forming DNA Aptamers with PAMAM Dendrimers Studied by Dynamic Light Scattering and UV‐VIS Spectrophotometry." </t>
    </r>
    <r>
      <rPr>
        <rFont val="Arial"/>
        <i/>
        <color rgb="FF222222"/>
        <sz val="8.0"/>
      </rPr>
      <t>ChemPhysChem</t>
    </r>
    <r>
      <rPr>
        <rFont val="Arial"/>
        <color rgb="FF222222"/>
        <sz val="8.0"/>
      </rPr>
      <t> 24.16 (2023): e202300264.</t>
    </r>
  </si>
  <si>
    <t>https://chemistry-europe.onlinelibrary.wiley.com/doi/abs/10.1002/cphc.202300264</t>
  </si>
  <si>
    <r>
      <rPr>
        <rFont val="Arial"/>
        <color rgb="FF222222"/>
        <sz val="8.0"/>
      </rPr>
      <t>Sharma, Vinita, et al. "Advancements and application of sustainable nanotechnology-based biomedical products in cancer therapeutics." </t>
    </r>
    <r>
      <rPr>
        <rFont val="Arial"/>
        <i/>
        <color rgb="FF222222"/>
        <sz val="8.0"/>
      </rPr>
      <t>Nanofabrication</t>
    </r>
    <r>
      <rPr>
        <rFont val="Arial"/>
        <color rgb="FF222222"/>
        <sz val="8.0"/>
      </rPr>
      <t> 8 (2023).</t>
    </r>
  </si>
  <si>
    <t>https://eaapublishing.org/journals/index.php/nanofab/article/view/1772</t>
  </si>
  <si>
    <r>
      <rPr>
        <rFont val="Arial"/>
        <color rgb="FF222222"/>
        <sz val="8.0"/>
      </rPr>
      <t>Al-Azzawi, Shafq, and Dhafir Masheta. "A Tumor Homing Peptide-Conjugated Poly (epsilon-lysine) Delivery System for Improved Antitumor Drug Loading and Targeting." </t>
    </r>
    <r>
      <rPr>
        <rFont val="Arial"/>
        <i/>
        <color rgb="FF222222"/>
        <sz val="8.0"/>
      </rPr>
      <t>International Journal of Peptide Research and Therapeutics</t>
    </r>
    <r>
      <rPr>
        <rFont val="Arial"/>
        <color rgb="FF222222"/>
        <sz val="8.0"/>
      </rPr>
      <t> 29.4 (2023): 52.</t>
    </r>
  </si>
  <si>
    <r>
      <rPr>
        <rFont val="Arial"/>
        <color rgb="FF222222"/>
        <sz val="8.0"/>
      </rPr>
      <t>Crintea, Andreea, et al. "Dendrimers: Advancements and Potential Applications in Cancer Diagnosis and Treatment—An Overview." </t>
    </r>
    <r>
      <rPr>
        <rFont val="Arial"/>
        <i/>
        <color rgb="FF222222"/>
        <sz val="8.0"/>
      </rPr>
      <t>Pharmaceutics</t>
    </r>
    <r>
      <rPr>
        <rFont val="Arial"/>
        <color rgb="FF222222"/>
        <sz val="8.0"/>
      </rPr>
      <t> 15.5 (2023): 1406.</t>
    </r>
  </si>
  <si>
    <t>https://www.mdpi.com/1999-4923/15/5/1406</t>
  </si>
  <si>
    <r>
      <rPr>
        <rFont val="Arial"/>
        <color rgb="FF222222"/>
        <sz val="8.0"/>
      </rPr>
      <t>Korman, D. B., et al. "Nanotechnologies for drug therapy of malignant tumors." </t>
    </r>
    <r>
      <rPr>
        <rFont val="Arial"/>
        <i/>
        <color rgb="FF222222"/>
        <sz val="8.0"/>
      </rPr>
      <t>Biophysics</t>
    </r>
    <r>
      <rPr>
        <rFont val="Arial"/>
        <color rgb="FF222222"/>
        <sz val="8.0"/>
      </rPr>
      <t> 68.3 (2023): 476-488.</t>
    </r>
  </si>
  <si>
    <t>https://link.springer.com/article/10.1134/S0006350923030120</t>
  </si>
  <si>
    <r>
      <rPr>
        <rFont val="Arial"/>
        <color rgb="FF222222"/>
        <sz val="8.0"/>
      </rPr>
      <t>Patel, Dhaval J., et al. "Dendrimers-Based Drug Delivery in Tuberculosis." </t>
    </r>
    <r>
      <rPr>
        <rFont val="Arial"/>
        <i/>
        <color rgb="FF222222"/>
        <sz val="8.0"/>
      </rPr>
      <t>Tubercular Drug Delivery Systems: Advances in Treatment of Infectious Diseases</t>
    </r>
    <r>
      <rPr>
        <rFont val="Arial"/>
        <color rgb="FF222222"/>
        <sz val="8.0"/>
      </rPr>
      <t>. Cham: Springer International Publishing, 2023. 123-143.</t>
    </r>
  </si>
  <si>
    <t>https://link.springer.com/chapter/10.1007/978-3-031-14100-3_7</t>
  </si>
  <si>
    <r>
      <rPr>
        <rFont val="Arial"/>
        <color rgb="FF222222"/>
        <sz val="8.0"/>
      </rPr>
      <t>da Silva, Talita Nascimento, et al. "Nanosystems for gene therapy targeting brain damage caused by viral infections." </t>
    </r>
    <r>
      <rPr>
        <rFont val="Arial"/>
        <i/>
        <color rgb="FF222222"/>
        <sz val="8.0"/>
      </rPr>
      <t>Materials Today Bio</t>
    </r>
    <r>
      <rPr>
        <rFont val="Arial"/>
        <color rgb="FF222222"/>
        <sz val="8.0"/>
      </rPr>
      <t> 18 (2023): 100525.</t>
    </r>
  </si>
  <si>
    <t>https://www.sciencedirect.com/science/article/pii/S2590006422003234</t>
  </si>
  <si>
    <t xml:space="preserve">Emilie Moulin(SAMS research group - University of Strasbourg) , Gabriela Cormos (ULBSibiu), Nicolas Giuseppone (SAMS research group - University of Strasbourg) </t>
  </si>
  <si>
    <r>
      <rPr>
        <rFont val="Arial"/>
        <color rgb="FF222222"/>
        <sz val="8.0"/>
      </rPr>
      <t>You, Lei. "Dual reactivity based dynamic covalent chemistry: mechanisms and applications." </t>
    </r>
    <r>
      <rPr>
        <rFont val="Arial"/>
        <i/>
        <color rgb="FF222222"/>
        <sz val="8.0"/>
      </rPr>
      <t>Chemical Communications</t>
    </r>
    <r>
      <rPr>
        <rFont val="Arial"/>
        <color rgb="FF222222"/>
        <sz val="8.0"/>
      </rPr>
      <t> 59.87 (2023): 12943-12958.</t>
    </r>
  </si>
  <si>
    <t>https://pubs.rsc.org/en/content/articlelanding/2023/cc/d3cc04022d/unauth</t>
  </si>
  <si>
    <r>
      <rPr>
        <rFont val="Arial"/>
        <color rgb="FF222222"/>
        <sz val="8.0"/>
      </rPr>
      <t>Hollstein, Selina, et al. "Trialkoxysilane Exchange: Scope, Mechanism, Cryptates and pH‐Response." </t>
    </r>
    <r>
      <rPr>
        <rFont val="Arial"/>
        <i/>
        <color rgb="FF222222"/>
        <sz val="8.0"/>
      </rPr>
      <t>Angewandte Chemie</t>
    </r>
    <r>
      <rPr>
        <rFont val="Arial"/>
        <color rgb="FF222222"/>
        <sz val="8.0"/>
      </rPr>
      <t> 135.26 (2023): e202304083.</t>
    </r>
  </si>
  <si>
    <t>https://onlinelibrary.wiley.com/doi/full/10.1002/ange.202304083</t>
  </si>
  <si>
    <r>
      <rPr>
        <rFont val="Arial"/>
        <color rgb="FF222222"/>
        <sz val="8.0"/>
      </rPr>
      <t>Aho, Aapo, and Pasi Virta. "Assembly of split aptamers by dynamic pH-responsive covalent ligation." </t>
    </r>
    <r>
      <rPr>
        <rFont val="Arial"/>
        <i/>
        <color rgb="FF222222"/>
        <sz val="8.0"/>
      </rPr>
      <t>Chemical Communications</t>
    </r>
    <r>
      <rPr>
        <rFont val="Arial"/>
        <color rgb="FF222222"/>
        <sz val="8.0"/>
      </rPr>
      <t> 59.38 (2023): 5689-5692.</t>
    </r>
  </si>
  <si>
    <t>https://pubs.rsc.org/en/content/articlehtml/2023/cc/d3cc01158e</t>
  </si>
  <si>
    <r>
      <rPr>
        <rFont val="Arial"/>
        <color rgb="FF222222"/>
        <sz val="8.0"/>
      </rPr>
      <t>Maldonado, Noelia, and Pilar Amo-Ochoa. "Coordination Polymers with Nucleobase Derivatives: From Electronic Nanodevices to Sensors." </t>
    </r>
    <r>
      <rPr>
        <rFont val="Arial"/>
        <i/>
        <color rgb="FF222222"/>
        <sz val="8.0"/>
      </rPr>
      <t>Modern Avenues in Metal-Nucleic Acid Chemistry</t>
    </r>
    <r>
      <rPr>
        <rFont val="Arial"/>
        <color rgb="FF222222"/>
        <sz val="8.0"/>
      </rPr>
      <t>. CRC Press, 2023. 51-78.</t>
    </r>
  </si>
  <si>
    <t>https://www.taylorfrancis.com/chapters/edit/10.1201/9781003270201-3/coordination-polymers-nucleobase-derivatives-noelia-maldonado-pilar-amo-ochoa</t>
  </si>
  <si>
    <t>CRC Press</t>
  </si>
  <si>
    <r>
      <rPr>
        <rFont val="Arial"/>
        <color rgb="FF222222"/>
        <sz val="8.0"/>
      </rPr>
      <t>Jiang, Guoshan, et al. "Dynamic Covalent Reactions and Chirality Sensing with Diphenylethene Derived Hemiaminals." </t>
    </r>
    <r>
      <rPr>
        <rFont val="Arial"/>
        <i/>
        <color rgb="FF222222"/>
        <sz val="8.0"/>
      </rPr>
      <t>ChemPlusChem</t>
    </r>
    <r>
      <rPr>
        <rFont val="Arial"/>
        <color rgb="FF222222"/>
        <sz val="8.0"/>
      </rPr>
      <t> 88.5 (2023): e202300080.</t>
    </r>
  </si>
  <si>
    <t>https://chemistry-europe.onlinelibrary.wiley.com/doi/abs/10.1002/cplu.202300080</t>
  </si>
  <si>
    <r>
      <rPr>
        <rFont val="Arial"/>
        <color rgb="FF222222"/>
        <sz val="8.0"/>
      </rPr>
      <t>Cao, Muqing, Yizheng Tan, and Huaping Xu. "Mechanochemistry of dynamic chalcogen-containing polymers: a minireview." </t>
    </r>
    <r>
      <rPr>
        <rFont val="Arial"/>
        <i/>
        <color rgb="FF222222"/>
        <sz val="8.0"/>
      </rPr>
      <t>New Journal of Chemistry</t>
    </r>
    <r>
      <rPr>
        <rFont val="Arial"/>
        <color rgb="FF222222"/>
        <sz val="8.0"/>
      </rPr>
      <t> 47.12 (2023): 5582-5592.</t>
    </r>
  </si>
  <si>
    <t>https://pubs.rsc.org/en/content/articlelanding/2023/nj/d2nj06196a/unauth</t>
  </si>
  <si>
    <t>Dynamic combinatorial chemistry as a tool for the design of functional materials and devices</t>
  </si>
  <si>
    <r>
      <rPr>
        <rFont val="Arial"/>
        <color rgb="FF222222"/>
        <sz val="8.0"/>
      </rPr>
      <t>You, Lei. "Dual reactivity based dynamic covalent chemistry: mechanisms and applications." </t>
    </r>
    <r>
      <rPr>
        <rFont val="Arial"/>
        <i/>
        <color rgb="FF222222"/>
        <sz val="8.0"/>
      </rPr>
      <t>Chemical Communications</t>
    </r>
    <r>
      <rPr>
        <rFont val="Arial"/>
        <color rgb="FF222222"/>
        <sz val="8.0"/>
      </rPr>
      <t> 59.87 (2023): 12943-12958.</t>
    </r>
  </si>
  <si>
    <r>
      <rPr>
        <rFont val="Arial"/>
        <color rgb="FF222222"/>
        <sz val="8.0"/>
      </rPr>
      <t>Maldonado, Noelia, and Pilar Amo-Ochoa. "Coordination Polymers with Nucleobase Derivatives: From Electronic Nanodevices to Sensors." </t>
    </r>
    <r>
      <rPr>
        <rFont val="Arial"/>
        <i/>
        <color rgb="FF222222"/>
        <sz val="8.0"/>
      </rPr>
      <t>Modern Avenues in Metal-Nucleic Acid Chemistry</t>
    </r>
    <r>
      <rPr>
        <rFont val="Arial"/>
        <color rgb="FF222222"/>
        <sz val="8.0"/>
      </rPr>
      <t>. CRC Press, 2023. 51-78.</t>
    </r>
  </si>
  <si>
    <r>
      <rPr>
        <rFont val="Arial"/>
        <color rgb="FF222222"/>
        <sz val="8.0"/>
      </rPr>
      <t>Maldonado, Noelia, and Pilar Amo-Ochoa. "Coordination Polymers with Nucleobase Derivatives: From Electronic Nanodevices to Sensors." </t>
    </r>
    <r>
      <rPr>
        <rFont val="Arial"/>
        <i/>
        <color rgb="FF222222"/>
        <sz val="8.0"/>
      </rPr>
      <t>Modern Avenues in Metal-Nucleic Acid Chemistry</t>
    </r>
    <r>
      <rPr>
        <rFont val="Arial"/>
        <color rgb="FF222222"/>
        <sz val="8.0"/>
      </rPr>
      <t>. CRC Press, 2023. 51-78.</t>
    </r>
  </si>
  <si>
    <t xml:space="preserve">Silberg, Ioan A (UBB Cluj-Napoca)., Gabriela Cormos (ULB Sibiu), and Daniela Carmen Oniciu (University of Florida). </t>
  </si>
  <si>
    <t>Retrosynthetic approach to the synthesis of phenothiazines</t>
  </si>
  <si>
    <r>
      <rPr>
        <rFont val="Arial"/>
        <color rgb="FF222222"/>
        <sz val="8.0"/>
      </rPr>
      <t>Jeleń, Małgorzata, et al. "14-substituted diquinothiazines as a new group of anticancer agents." </t>
    </r>
    <r>
      <rPr>
        <rFont val="Arial"/>
        <i/>
        <color rgb="FF222222"/>
        <sz val="8.0"/>
      </rPr>
      <t>Molecules</t>
    </r>
    <r>
      <rPr>
        <rFont val="Arial"/>
        <color rgb="FF222222"/>
        <sz val="8.0"/>
      </rPr>
      <t> 28.7 (2023): 3248.</t>
    </r>
  </si>
  <si>
    <t>https://www.mdpi.com/1420-3049/28/7/3248</t>
  </si>
  <si>
    <t>Silviu Morar, Dan Perju Dumbrava, Adrian Cristian</t>
  </si>
  <si>
    <t>Ethical and legal aspects of the use of the dead human body for teaching and scientific purposes</t>
  </si>
  <si>
    <t>RDC Rubio - Donación de órganos en asistolia controlada y cuidados del final de vida: Una nueva realidad ética en cuidado intensivo, Acta Colombiana de Cuidado Intensivo, 2023, vol 23 issue 4, pp 378-389</t>
  </si>
  <si>
    <t>https://www.sciencedirect.com/science/article/abs/pii/S0122726223000484</t>
  </si>
  <si>
    <t>Elsevier</t>
  </si>
  <si>
    <t>Roxana-Mihaela Crisan, Ciprian Ionut Bacila, Bogdan Neamtu, Adrian Nicolae Cristian, Elena Topîrcean, Adriana Popescu, Silviu Morar</t>
  </si>
  <si>
    <t>Psychological autopsy and forensic considerations in completed suicide of the SARS-CoV-2 infected patients. A case series and literature review</t>
  </si>
  <si>
    <t>C Băcilă, L Ștef, M Bucuță, CE Anghel, B Neamțu et al - The Impact of the COVID-19 Pandemic on the Management of Mental Health Services for Hospitalized Patients in Sibiu County—Central Region, Romania, Healthcare, 2023, 11(9), 1291; https://doi.org/10.3390/healthcare11091291</t>
  </si>
  <si>
    <t>WoS, Scopus</t>
  </si>
  <si>
    <t>I Olaru, FŞ Olaru, A Boloș, A Olaru -  THE ROLE OF PSYCHOSOCIAL INTERVENTIONS IN THE REHABILITATION OF PATIENTS WITH SURGICAL INTERVENTIONS FOR ORAL CANCER, Romanian Journal of Oral Rehabilitation, Vol. 15, No.1 January-March 2023</t>
  </si>
  <si>
    <t>http://rjor.ro/wp-content/uploads/2023/04/THE-ROLE-OF-PSYCHOSOCIAL-INTERVENTIONS-IN-THE-REHABILITATION-OF-PATIENTS-WITH-SURGICAL-INTERVENTIONS-FOR-ORAL-CANCER-1.pdf</t>
  </si>
  <si>
    <t>I Olaru, FŞ Olaru, G Macovei, A Boloș - PSYCHOSOCIAL ASPECTS AND THE ROLE OF THE MULTIDISCIPLINARY TEAM IN THE DIAGNOSIS AND TREATMENT OF ORAL CANCER, Romanian Journal of Oral Rehabilitation, Vol. 15, No.1 January-March 2023</t>
  </si>
  <si>
    <t>https://www.rjor.ro/wp-content/uploads/2023/04/PSYCHOSOCIAL-ASPECTS-AND-THE-ROLE-OF-THE-MULTIDISCIPLINARY-TEAM-IN-THE-DIAGNOSIS-AND-TREATMENT-OF-ORAL-CANCER-1.pdf</t>
  </si>
  <si>
    <t>Mihai Dan Roman, Sorin Radu Fleacă, Adrian Gheorghe Boicean, Cosmin Ioan Mohor, Silviu Morar, Horatiu Dura, Adrian Nicolae Cristian, Dan Bratu, Ciprian Tanasescu, Adrian Teodoru, Radu Necula, Octav Russu</t>
  </si>
  <si>
    <t>Failure in medical practice: human error, system failure, or case severity?</t>
  </si>
  <si>
    <t>JL Tapia, JA Duñabeitia - Driving safety: Investigating the cognitive foundations of accident prevention, Heliyon 9 (2023) e21355, DOI:https://doi.org/10.1016/j.heliyon.2023.e21355</t>
  </si>
  <si>
    <t>https://www.cell.com/heliyon/fulltext/S2405-8440(23)08563-8?_returnURL=https%3A%2F%2Flinkinghub.elsevier.com%2Fretrieve%2Fpii%2FS2405844023085638%3Fshowall%3Dtrue</t>
  </si>
  <si>
    <t xml:space="preserve">G Stan, MD Roman, H Orban, VA Georgeanu et al - Survival Analysis and Failure Modes of Total Hip Arthroplasty Using a Cemented Semi-Retentive Acetabular Cup,  J. Clin. Med. 2023, 12(24), 7506; https://doi.org/10.3390/jcm12247506 </t>
  </si>
  <si>
    <t>https://www.mdpi.com/2077-0383/12/24/7506</t>
  </si>
  <si>
    <t>D Pavlova, T Dovramadjiev, I Peev, D Daskalov et al - Human Factors and Use of the Surgical Guide in Dentistry—Real Practice Example, In: Kaiser, M.S., Xie, J., Rathore, V.S. (eds) Intelligent Strategies for ICT. ICTCS 2023. Lecture Notes in Networks and Systems, vol 941. Springer, Singapore. https://doi.org/10.1007/978-981-97-1260-1_22</t>
  </si>
  <si>
    <t>https://link.springer.com/chapter/10.1007/978-981-97-1260-1_22</t>
  </si>
  <si>
    <t>Springer</t>
  </si>
  <si>
    <t>Penoscrotal Edema as a Rare Complication of Acute Pancreatitis: A Case Report. Ivana Jukic, Visnja Kokic Males, Antonija Zanic, Ivan Zaja. Medicina</t>
  </si>
  <si>
    <t>https://pubmed.ncbi.nlm.nih.gov/38793003/</t>
  </si>
  <si>
    <t>The Importance of Microbiota and Fecal Microbiota Transplantation in Pancreatic Disorders</t>
  </si>
  <si>
    <t>https://pubmed.ncbi.nlm.nih.gov/38732276/</t>
  </si>
  <si>
    <t>Assessment of The Factors Related to The Spontaneous Passage of Common Bile Duct Stones</t>
  </si>
  <si>
    <t>https://pubmed.ncbi.nlm.nih.gov/38731201/</t>
  </si>
  <si>
    <t>Polyethersulfone Polymer for Biomedical Applications and Biotechnology</t>
  </si>
  <si>
    <t>https://pubmed.ncbi.nlm.nih.gov/38673817/</t>
  </si>
  <si>
    <t>https://pubmed.ncbi.nlm.nih.gov/37763138/</t>
  </si>
  <si>
    <t>Advantages of mechanical anastomosis in rectal cancer surgery</t>
  </si>
  <si>
    <t>https://www.researchgate.net/publication/380283469_Advantages_of_mechanical_anastomosis_in_rectal_cancer_surgery</t>
  </si>
  <si>
    <t>Unveiling the Pathological Mechanisms of Death Induced by SARS-CoV-2 Viral Pneumonia</t>
  </si>
  <si>
    <t>https://www.researchgate.net/publication/378510830_Unveiling_the_Pathological_Mechanisms_of_Death_Induced_by_SARS-CoV-2_Viral_Pneumonia#fullTextFileContent</t>
  </si>
  <si>
    <t>Computation analysis of unsteady second grade biomagnetic micropolar blood base nanofluid flow with motile gyrotactic microorganisms</t>
  </si>
  <si>
    <t>https://www.researchgate.net/publication/378231931_Computation_analysis_of_unsteady_second_grade_biomagnetic_micropolar_blood_base_nanofluid_flow_with_motile_gyrotactic_microorganisms</t>
  </si>
  <si>
    <t>Exploring the Challenges of Using Minimal Invasive Surgery to Treat Stress Urinary Incontinence: Insights from a Retrospective Case-Control Study</t>
  </si>
  <si>
    <t>https://www.researchgate.net/publication/377949156_Exploring_the_Challenges_of_Using_Minimal_Invasive_Surgery_to_Treat_Stress_Urinary_Incontinence_Insights_from_a_Retrospective_Case-Control_Study</t>
  </si>
  <si>
    <t>https://www.researchgate.net/publication/375160292_Laparoscopic_Adrenalectomy_Tailoring_Approaches_for_the_Optimal_Resection_of_Adrenal_Tumors</t>
  </si>
  <si>
    <t>https://www.researchgate.net/publication/375104485_Fecal_Microbiota_Transplantation_in_Liver_Cirrhosis</t>
  </si>
  <si>
    <t>https://www.researchgate.net/publication/373892213_Severe_Acute_Ischemia_of_Glans_Penis_after_Achieving_Treatment_with_Only_Hyperbaric_Oxygen_Therapy_A_Rare_Case_Report_and_Systematic_Literature_Review</t>
  </si>
  <si>
    <t>https://www.researchgate.net/publication/373855539_Exploring_the_Potential_of_Fecal_Microbiota_Transplantation_as_a_Therapy_in_Tuberculosis_and_Inflammatory_Bowel_Disease</t>
  </si>
  <si>
    <t>Gyrotactic microorganism's and heat transfer analysis of water conveying MHD SWCNT nanoparticles using fourth-grade fluid model over Riga plate</t>
  </si>
  <si>
    <t>https://www.researchgate.net/publication/378256440_Gyrotactic_microorganism's_and_heat_transfer_analysis_of_water_conveying_MHD_SWCNT_nanoparticles_using_fourth-grade_fluid_model_over_Riga_plate</t>
  </si>
  <si>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</si>
  <si>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t>Additive Manufactured Magnesium-Based Scaffolds for Tissue Engineering</t>
  </si>
  <si>
    <r>
      <rPr>
        <rFont val="Arial"/>
        <color rgb="FF222222"/>
        <sz val="8.0"/>
      </rPr>
      <t>Manescu, V., Antoniac, I., Antoniac, A., Laptoiu, D., Paltanea, G., Ciocoiu, R., ... &amp; Dura, H. (2023). Bone Regeneration Induced by Patient-Adapted Mg Alloy-Based Scaffolds for Bone Defects: Present and Future Perspectives. </t>
    </r>
    <r>
      <rPr>
        <rFont val="Arial"/>
        <i/>
        <color rgb="FF222222"/>
        <sz val="8.0"/>
      </rPr>
      <t>Biomimetics</t>
    </r>
    <r>
      <rPr>
        <rFont val="Arial"/>
        <color rgb="FF222222"/>
        <sz val="8.0"/>
      </rPr>
      <t>, </t>
    </r>
    <r>
      <rPr>
        <rFont val="Arial"/>
        <i/>
        <color rgb="FF222222"/>
        <sz val="8.0"/>
      </rPr>
      <t>8</t>
    </r>
    <r>
      <rPr>
        <rFont val="Arial"/>
        <color rgb="FF222222"/>
        <sz val="8.0"/>
      </rPr>
      <t>(8), 618.</t>
    </r>
  </si>
  <si>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</si>
  <si>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r>
      <rPr>
        <rFont val="Arial"/>
        <color rgb="FF222222"/>
        <sz val="8.0"/>
      </rPr>
      <t>Zhai, Y., Zhang, H., Wang, J., &amp; Zhao, D. (2023). Research progress of metal-based additive manufacturing in medical implants. </t>
    </r>
    <r>
      <rPr>
        <rFont val="Arial"/>
        <i/>
        <color rgb="FF222222"/>
        <sz val="8.0"/>
      </rPr>
      <t>Reviews on Advanced Materials Science</t>
    </r>
    <r>
      <rPr>
        <rFont val="Arial"/>
        <color rgb="FF222222"/>
        <sz val="8.0"/>
      </rPr>
      <t>, </t>
    </r>
    <r>
      <rPr>
        <rFont val="Arial"/>
        <i/>
        <color rgb="FF222222"/>
        <sz val="8.0"/>
      </rPr>
      <t>62</t>
    </r>
    <r>
      <rPr>
        <rFont val="Arial"/>
        <color rgb="FF222222"/>
        <sz val="8.0"/>
      </rPr>
      <t>(1), 20230148.</t>
    </r>
  </si>
  <si>
    <t>https://www.degruyter.com/document/doi/10.1515/rams-2023-0148/html</t>
  </si>
  <si>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</si>
  <si>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r>
      <rPr>
        <rFont val="Arial"/>
        <color rgb="FF222222"/>
        <sz val="8.0"/>
      </rPr>
      <t>Hassan, N., Krieg, T., Zinser, M., Schröder, K., &amp; Kröger, N. (2023). An Overview of Scaffolds and Biomaterials for Skin Expansion and Soft Tissue Regeneration: Insights on Zinc and Magnesium as New Potential Key Elements. </t>
    </r>
    <r>
      <rPr>
        <rFont val="Arial"/>
        <i/>
        <color rgb="FF222222"/>
        <sz val="8.0"/>
      </rPr>
      <t>Polymers</t>
    </r>
    <r>
      <rPr>
        <rFont val="Arial"/>
        <color rgb="FF222222"/>
        <sz val="8.0"/>
      </rPr>
      <t>, </t>
    </r>
    <r>
      <rPr>
        <rFont val="Arial"/>
        <i/>
        <color rgb="FF222222"/>
        <sz val="8.0"/>
      </rPr>
      <t>15</t>
    </r>
    <r>
      <rPr>
        <rFont val="Arial"/>
        <color rgb="FF222222"/>
        <sz val="8.0"/>
      </rPr>
      <t>(19), 3854.</t>
    </r>
  </si>
  <si>
    <t>https://www.mdpi.com/2073-4360/15/19/3854</t>
  </si>
  <si>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</si>
  <si>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r>
      <rPr>
        <rFont val="Arial"/>
        <color rgb="FF222222"/>
        <sz val="8.0"/>
      </rPr>
      <t>Pagani, S., Salerno, M., Filardo, G., Locs, J., van Osch, G. J., Vecstaudza, J., ... &amp; Columbaro, M. (2023). Human Osteoblasts’ Response to Biomaterials for Subchondral Bone Regeneration in Standard and Aggressive Environments. </t>
    </r>
    <r>
      <rPr>
        <rFont val="Arial"/>
        <i/>
        <color rgb="FF222222"/>
        <sz val="8.0"/>
      </rPr>
      <t>International Journal of Molecular Sciences</t>
    </r>
    <r>
      <rPr>
        <rFont val="Arial"/>
        <color rgb="FF222222"/>
        <sz val="8.0"/>
      </rPr>
      <t>, </t>
    </r>
    <r>
      <rPr>
        <rFont val="Arial"/>
        <i/>
        <color rgb="FF222222"/>
        <sz val="8.0"/>
      </rPr>
      <t>24</t>
    </r>
    <r>
      <rPr>
        <rFont val="Arial"/>
        <color rgb="FF222222"/>
        <sz val="8.0"/>
      </rPr>
      <t>(19), 14764.</t>
    </r>
  </si>
  <si>
    <t>https://pubmed.ncbi.nlm.nih.gov/37834212/</t>
  </si>
  <si>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</si>
  <si>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r>
      <rPr>
        <rFont val="Arial"/>
        <color rgb="FF222222"/>
        <sz val="8.0"/>
      </rPr>
      <t>Dutta, S., &amp; Roy, M. (2023). Recent developments in Engineered Magnesium Scaffolds for bone tissue Engineering. </t>
    </r>
    <r>
      <rPr>
        <rFont val="Arial"/>
        <i/>
        <color rgb="FF222222"/>
        <sz val="8.0"/>
      </rPr>
      <t>ACS Biomaterials Science &amp; Engineering</t>
    </r>
    <r>
      <rPr>
        <rFont val="Arial"/>
        <color rgb="FF222222"/>
        <sz val="8.0"/>
      </rPr>
      <t>, </t>
    </r>
    <r>
      <rPr>
        <rFont val="Arial"/>
        <i/>
        <color rgb="FF222222"/>
        <sz val="8.0"/>
      </rPr>
      <t>9</t>
    </r>
    <r>
      <rPr>
        <rFont val="Arial"/>
        <color rgb="FF222222"/>
        <sz val="8.0"/>
      </rPr>
      <t>(6), 3010-3031.</t>
    </r>
  </si>
  <si>
    <t>https://pubs.acs.org/doi/abs/10.1021/acsbiomaterials.2c01510</t>
  </si>
  <si>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</si>
  <si>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r>
      <rPr>
        <rFont val="Arial"/>
        <color rgb="FF222222"/>
        <sz val="8.0"/>
      </rPr>
      <t>Paltanea, G., Manescu, V., Antoniac, I., Antoniac, A., Nemoianu, I. V., Robu, A., &amp; Dura, H. (2023). A review of biomimetic and biodegradable magnetic scaffolds for bone tissue engineering and oncology. </t>
    </r>
    <r>
      <rPr>
        <rFont val="Arial"/>
        <i/>
        <color rgb="FF222222"/>
        <sz val="8.0"/>
      </rPr>
      <t>International Journal of Molecular Sciences</t>
    </r>
    <r>
      <rPr>
        <rFont val="Arial"/>
        <color rgb="FF222222"/>
        <sz val="8.0"/>
      </rPr>
      <t>, </t>
    </r>
    <r>
      <rPr>
        <rFont val="Arial"/>
        <i/>
        <color rgb="FF222222"/>
        <sz val="8.0"/>
      </rPr>
      <t>24</t>
    </r>
    <r>
      <rPr>
        <rFont val="Arial"/>
        <color rgb="FF222222"/>
        <sz val="8.0"/>
      </rPr>
      <t>(5), 4312.</t>
    </r>
  </si>
  <si>
    <t>https://www.mdpi.com/1422-0067/24/5/4312</t>
  </si>
  <si>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</si>
  <si>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r>
      <rPr>
        <rFont val="Arial"/>
        <color rgb="FF222222"/>
        <sz val="8.0"/>
      </rPr>
      <t>Antoniac, I., Manescu, V., Antoniac, A., &amp; Paltanea, G. (2023). Magnesium-based alloys with adapted interfaces for bone implants and tissue engineering. </t>
    </r>
    <r>
      <rPr>
        <rFont val="Arial"/>
        <i/>
        <color rgb="FF222222"/>
        <sz val="8.0"/>
      </rPr>
      <t>Regenerative Biomaterials</t>
    </r>
    <r>
      <rPr>
        <rFont val="Arial"/>
        <color rgb="FF222222"/>
        <sz val="8.0"/>
      </rPr>
      <t>, </t>
    </r>
    <r>
      <rPr>
        <rFont val="Arial"/>
        <i/>
        <color rgb="FF222222"/>
        <sz val="8.0"/>
      </rPr>
      <t>10</t>
    </r>
    <r>
      <rPr>
        <rFont val="Arial"/>
        <color rgb="FF222222"/>
        <sz val="8.0"/>
      </rPr>
      <t>, rbad095.</t>
    </r>
  </si>
  <si>
    <t>https://academic.oup.com/rb/article/doi/10.1093/rb/rbad095/7335850</t>
  </si>
  <si>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</si>
  <si>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r>
      <rPr>
        <rFont val="Arial"/>
        <color rgb="FF222222"/>
        <sz val="8.0"/>
      </rPr>
      <t>Yuan, Y., Xu, Y., Mao, Y., Liu, H., Ou, M., Lin, Z., ... &amp; Chen, C. (2024). Three Birds, One Stone: An Osteo‐Microenvironment Stage‐Regulative Scaffold for Bone Defect Repair through Modulating Early Osteo‐Immunomodulation, Middle Neovascularization, and Later Osteogenesis. </t>
    </r>
    <r>
      <rPr>
        <rFont val="Arial"/>
        <i/>
        <color rgb="FF222222"/>
        <sz val="8.0"/>
      </rPr>
      <t>Advanced Science</t>
    </r>
    <r>
      <rPr>
        <rFont val="Arial"/>
        <color rgb="FF222222"/>
        <sz val="8.0"/>
      </rPr>
      <t>, </t>
    </r>
    <r>
      <rPr>
        <rFont val="Arial"/>
        <i/>
        <color rgb="FF222222"/>
        <sz val="8.0"/>
      </rPr>
      <t>11</t>
    </r>
    <r>
      <rPr>
        <rFont val="Arial"/>
        <color rgb="FF222222"/>
        <sz val="8.0"/>
      </rPr>
      <t>(6), 2306428.</t>
    </r>
  </si>
  <si>
    <t>https://onlinelibrary.wiley.com/doi/full/10.1002/advs.202306428</t>
  </si>
  <si>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</si>
  <si>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r>
      <rPr>
        <rFont val="Arial"/>
        <color rgb="FF222222"/>
        <sz val="8.0"/>
      </rPr>
      <t>Shariatinia, Z., &amp; Karimzadeh, Z. (2024). Perovskite oxides as efficient bioactive inorganic materials in tissue engineering: A review. </t>
    </r>
    <r>
      <rPr>
        <rFont val="Arial"/>
        <i/>
        <color rgb="FF222222"/>
        <sz val="8.0"/>
      </rPr>
      <t>Materials Today Chemistry</t>
    </r>
    <r>
      <rPr>
        <rFont val="Arial"/>
        <color rgb="FF222222"/>
        <sz val="8.0"/>
      </rPr>
      <t>, </t>
    </r>
    <r>
      <rPr>
        <rFont val="Arial"/>
        <i/>
        <color rgb="FF222222"/>
        <sz val="8.0"/>
      </rPr>
      <t>35</t>
    </r>
    <r>
      <rPr>
        <rFont val="Arial"/>
        <color rgb="FF222222"/>
        <sz val="8.0"/>
      </rPr>
      <t>, 101846.</t>
    </r>
  </si>
  <si>
    <t>https://www.sciencedirect.com/science/article/abs/pii/S2468519423004731</t>
  </si>
  <si>
    <r>
      <rPr>
        <rFont val="Arial"/>
        <color rgb="FF000000"/>
        <sz val="8.0"/>
      </rPr>
      <t>Antoniac, I (Antoniac, Iulian) </t>
    </r>
    <r>
      <rPr>
        <rFont val="Arial"/>
        <color rgb="FF5D33BF"/>
        <sz val="8.0"/>
      </rPr>
      <t>[1] , [2] </t>
    </r>
    <r>
      <rPr>
        <rFont val="Arial"/>
        <color rgb="FF000000"/>
        <sz val="8.0"/>
      </rPr>
      <t>; Manescu, V (Manescu (Paltanea), Veronica) </t>
    </r>
    <r>
      <rPr>
        <rFont val="Arial"/>
        <color rgb="FF5D33BF"/>
        <sz val="8.0"/>
      </rPr>
      <t>[1] , [3] </t>
    </r>
    <r>
      <rPr>
        <rFont val="Arial"/>
        <color rgb="FF000000"/>
        <sz val="8.0"/>
      </rPr>
      <t>; Paltanea, G (Paltanea, Gheorghe) </t>
    </r>
    <r>
      <rPr>
        <rFont val="Arial"/>
        <color rgb="FF5D33BF"/>
        <sz val="8.0"/>
      </rPr>
      <t>[3] </t>
    </r>
    <r>
      <rPr>
        <rFont val="Arial"/>
        <color rgb="FF000000"/>
        <sz val="8.0"/>
      </rPr>
      <t>; Antoniac, A (Antoniac, Aurora) </t>
    </r>
    <r>
      <rPr>
        <rFont val="Arial"/>
        <color rgb="FF5D33BF"/>
        <sz val="8.0"/>
      </rPr>
      <t>[1] </t>
    </r>
    <r>
      <rPr>
        <rFont val="Arial"/>
        <color rgb="FF000000"/>
        <sz val="8.0"/>
      </rPr>
      <t>; Nemoianu, IV (Nemoianu, Iosif Vasile) </t>
    </r>
    <r>
      <rPr>
        <rFont val="Arial"/>
        <color rgb="FF5D33BF"/>
        <sz val="8.0"/>
      </rPr>
      <t>[3] </t>
    </r>
    <r>
      <rPr>
        <rFont val="Arial"/>
        <color rgb="FF000000"/>
        <sz val="8.0"/>
      </rPr>
      <t>; Petrescu, MI (Petrescu, Mircea Ionut) </t>
    </r>
    <r>
      <rPr>
        <rFont val="Arial"/>
        <color rgb="FF5D33BF"/>
        <sz val="8.0"/>
      </rPr>
      <t>[1] </t>
    </r>
    <r>
      <rPr>
        <rFont val="Arial"/>
        <color rgb="FF000000"/>
        <sz val="8.0"/>
      </rPr>
      <t>; Dura, H (Dura, Horatiu) </t>
    </r>
    <r>
      <rPr>
        <rFont val="Arial"/>
        <color rgb="FF5D33BF"/>
        <sz val="8.0"/>
      </rPr>
      <t>[4] </t>
    </r>
    <r>
      <rPr>
        <rFont val="Arial"/>
        <color rgb="FF000000"/>
        <sz val="8.0"/>
      </rPr>
      <t>; Bodog, AD (Bodog, Alin Danut) </t>
    </r>
    <r>
      <rPr>
        <rFont val="Arial"/>
        <color rgb="FF5D33BF"/>
        <sz val="8.0"/>
      </rPr>
      <t>[5]; 1 Univ Politehn Bucuresti, Fac Mat Sci &amp; Engn, 313 Splaiul Independentei, Bucharest 060042, Romania
2 Acad Romanian Scientists, 54 Splaiul Independentei, Bucharest 050094, Romania
3 Univ Politehn Bucuresti, Fac Elect Engn, 313 Splaiul Independentei, Bucharest 060042, Romania
4 Lucian Blaga Univ Sibiu, Fac Med, Sibiu 550169, Romania
5 Univ Oradea, Fac Med &amp; Pharm, 10 P-ta 1 December St, Oradea 410073, Romania</t>
    </r>
  </si>
  <si>
    <r>
      <rPr>
        <rFont val="Arial"/>
        <color rgb="FF222222"/>
        <sz val="8.0"/>
      </rPr>
      <t>Posada, V. M., Ramírez, J., Civantos, A., Fernández-Morales, P., &amp; Allain, J. P. (2024). Ion-bombardment-driven surface modification of porous magnesium scaffolds: Enhancing biocompatibility and osteoimmunomodulation. </t>
    </r>
    <r>
      <rPr>
        <rFont val="Arial"/>
        <i/>
        <color rgb="FF222222"/>
        <sz val="8.0"/>
      </rPr>
      <t>Colloids and Surfaces B: Biointerfaces</t>
    </r>
    <r>
      <rPr>
        <rFont val="Arial"/>
        <color rgb="FF222222"/>
        <sz val="8.0"/>
      </rPr>
      <t>, </t>
    </r>
    <r>
      <rPr>
        <rFont val="Arial"/>
        <i/>
        <color rgb="FF222222"/>
        <sz val="8.0"/>
      </rPr>
      <t>234</t>
    </r>
    <r>
      <rPr>
        <rFont val="Arial"/>
        <color rgb="FF222222"/>
        <sz val="8.0"/>
      </rPr>
      <t>, 113717.</t>
    </r>
  </si>
  <si>
    <t>https://www.sciencedirect.com/science/article/abs/pii/S0927776523006112</t>
  </si>
  <si>
    <r>
      <rPr>
        <rFont val="Arial"/>
        <color rgb="FF4125AF"/>
        <sz val="8.0"/>
        <u/>
      </rPr>
      <t>Paltanea, G</t>
    </r>
    <r>
      <rPr>
        <rFont val="Arial"/>
        <color rgb="FF000000"/>
        <sz val="8.0"/>
        <u/>
      </rPr>
      <t> (Paltanea, Gheorghe) </t>
    </r>
    <r>
      <rPr>
        <rFont val="Arial"/>
        <color rgb="FF5D33BF"/>
        <sz val="8.0"/>
        <u/>
      </rPr>
      <t>[1] </t>
    </r>
    <r>
      <rPr>
        <rFont val="Arial"/>
        <color rgb="FF000000"/>
        <sz val="8.0"/>
        <u/>
      </rPr>
      <t>; Manescu, V (Manescu (Paltanea), Veronica) </t>
    </r>
    <r>
      <rPr>
        <rFont val="Arial"/>
        <color rgb="FF5D33BF"/>
        <sz val="8.0"/>
        <u/>
      </rPr>
      <t>[1] , [2] </t>
    </r>
    <r>
      <rPr>
        <rFont val="Arial"/>
        <color rgb="FF000000"/>
        <sz val="8.0"/>
        <u/>
      </rPr>
      <t>; Antoniac, I (Antoniac, Iulian) </t>
    </r>
    <r>
      <rPr>
        <rFont val="Arial"/>
        <color rgb="FF5D33BF"/>
        <sz val="8.0"/>
        <u/>
      </rPr>
      <t>[2] , [3] </t>
    </r>
    <r>
      <rPr>
        <rFont val="Arial"/>
        <color rgb="FF000000"/>
        <sz val="8.0"/>
        <u/>
      </rPr>
      <t>; Antoniac, A (Antoniac, Aurora) </t>
    </r>
    <r>
      <rPr>
        <rFont val="Arial"/>
        <color rgb="FF5D33BF"/>
        <sz val="8.0"/>
        <u/>
      </rPr>
      <t>[2] </t>
    </r>
    <r>
      <rPr>
        <rFont val="Arial"/>
        <color rgb="FF000000"/>
        <sz val="8.0"/>
        <u/>
      </rPr>
      <t>; Nemoianu, IV (Nemoianu, Iosif Vasile) </t>
    </r>
    <r>
      <rPr>
        <rFont val="Arial"/>
        <color rgb="FF5D33BF"/>
        <sz val="8.0"/>
        <u/>
      </rPr>
      <t>[1] </t>
    </r>
    <r>
      <rPr>
        <rFont val="Arial"/>
        <color rgb="FF000000"/>
        <sz val="8.0"/>
        <u/>
      </rPr>
      <t>; Robu, A (Robu, Alina) </t>
    </r>
    <r>
      <rPr>
        <rFont val="Arial"/>
        <color rgb="FF5D33BF"/>
        <sz val="8.0"/>
        <u/>
      </rPr>
      <t>[2] </t>
    </r>
    <r>
      <rPr>
        <rFont val="Arial"/>
        <color rgb="FF000000"/>
        <sz val="8.0"/>
        <u/>
      </rPr>
      <t>; Dura, H (Dura, Horatiu) </t>
    </r>
    <r>
      <rPr>
        <rFont val="Arial"/>
        <color rgb="FF5D33BF"/>
        <sz val="8.0"/>
        <u/>
      </rPr>
      <t>[4]; 1 Univ Politehn Bucuresti, Fac Elect Engn, 313 Splaiul Independentei,Dist 6, Bucharest 060042, Romania
2 Univ Politehn Bucuresti, Fac Mat Sci &amp; Engn, 313 Splaiul Independentei, Dist 6, Bucharest 060042, Romania
3 Acad Romanian Scientists, 54 Splaiul Independentei, Bucharest 050094, Romania
4 Lucian Blaga Univ Sibiu, Fac Med, Sibiu 550169, Romania</t>
    </r>
  </si>
  <si>
    <t>A Review of Biomimetic and Biodegradable Magnetic Scaffolds for Bone Tissue Engineering and Oncology</t>
  </si>
  <si>
    <r>
      <rPr>
        <rFont val="Arial"/>
        <color rgb="FF222222"/>
        <sz val="8.0"/>
      </rPr>
      <t>Alavarse, A. C., da Silva, R. L., Ghaffari Bohlouli, P., Cornejo, D., Ulrich, H., Shavandi, A., &amp; Petri, D. F. (2023). Magnetic Force Microscopy and Nanoindentation on 3D Printed Magnetic Scaffolds for Neuronal Cell Growth. </t>
    </r>
    <r>
      <rPr>
        <rFont val="Arial"/>
        <i/>
        <color rgb="FF222222"/>
        <sz val="8.0"/>
      </rPr>
      <t>ACS Applied Polymer Materials</t>
    </r>
    <r>
      <rPr>
        <rFont val="Arial"/>
        <color rgb="FF222222"/>
        <sz val="8.0"/>
      </rPr>
      <t>, </t>
    </r>
    <r>
      <rPr>
        <rFont val="Arial"/>
        <i/>
        <color rgb="FF222222"/>
        <sz val="8.0"/>
      </rPr>
      <t>6</t>
    </r>
    <r>
      <rPr>
        <rFont val="Arial"/>
        <color rgb="FF222222"/>
        <sz val="8.0"/>
      </rPr>
      <t>(2), 1410-1421.</t>
    </r>
  </si>
  <si>
    <t>https://pubs.acs.org/doi/abs/10.1021/acsapm.3c02565</t>
  </si>
  <si>
    <r>
      <rPr>
        <rFont val="Arial"/>
        <color rgb="FF4125AF"/>
        <sz val="8.0"/>
        <u/>
      </rPr>
      <t>Paltanea, G</t>
    </r>
    <r>
      <rPr>
        <rFont val="Arial"/>
        <color rgb="FF000000"/>
        <sz val="8.0"/>
        <u/>
      </rPr>
      <t> (Paltanea, Gheorghe) </t>
    </r>
    <r>
      <rPr>
        <rFont val="Arial"/>
        <color rgb="FF5D33BF"/>
        <sz val="8.0"/>
        <u/>
      </rPr>
      <t>[1] </t>
    </r>
    <r>
      <rPr>
        <rFont val="Arial"/>
        <color rgb="FF000000"/>
        <sz val="8.0"/>
        <u/>
      </rPr>
      <t>; Manescu, V (Manescu (Paltanea), Veronica) </t>
    </r>
    <r>
      <rPr>
        <rFont val="Arial"/>
        <color rgb="FF5D33BF"/>
        <sz val="8.0"/>
        <u/>
      </rPr>
      <t>[1] , [2] </t>
    </r>
    <r>
      <rPr>
        <rFont val="Arial"/>
        <color rgb="FF000000"/>
        <sz val="8.0"/>
        <u/>
      </rPr>
      <t>; Antoniac, I (Antoniac, Iulian) </t>
    </r>
    <r>
      <rPr>
        <rFont val="Arial"/>
        <color rgb="FF5D33BF"/>
        <sz val="8.0"/>
        <u/>
      </rPr>
      <t>[2] , [3] </t>
    </r>
    <r>
      <rPr>
        <rFont val="Arial"/>
        <color rgb="FF000000"/>
        <sz val="8.0"/>
        <u/>
      </rPr>
      <t>; Antoniac, A (Antoniac, Aurora) </t>
    </r>
    <r>
      <rPr>
        <rFont val="Arial"/>
        <color rgb="FF5D33BF"/>
        <sz val="8.0"/>
        <u/>
      </rPr>
      <t>[2] </t>
    </r>
    <r>
      <rPr>
        <rFont val="Arial"/>
        <color rgb="FF000000"/>
        <sz val="8.0"/>
        <u/>
      </rPr>
      <t>; Nemoianu, IV (Nemoianu, Iosif Vasile) </t>
    </r>
    <r>
      <rPr>
        <rFont val="Arial"/>
        <color rgb="FF5D33BF"/>
        <sz val="8.0"/>
        <u/>
      </rPr>
      <t>[1] </t>
    </r>
    <r>
      <rPr>
        <rFont val="Arial"/>
        <color rgb="FF000000"/>
        <sz val="8.0"/>
        <u/>
      </rPr>
      <t>; Robu, A (Robu, Alina) </t>
    </r>
    <r>
      <rPr>
        <rFont val="Arial"/>
        <color rgb="FF5D33BF"/>
        <sz val="8.0"/>
        <u/>
      </rPr>
      <t>[2] </t>
    </r>
    <r>
      <rPr>
        <rFont val="Arial"/>
        <color rgb="FF000000"/>
        <sz val="8.0"/>
        <u/>
      </rPr>
      <t>; Dura, H (Dura, Horatiu) </t>
    </r>
    <r>
      <rPr>
        <rFont val="Arial"/>
        <color rgb="FF5D33BF"/>
        <sz val="8.0"/>
        <u/>
      </rPr>
      <t>[4]; 1 Univ Politehn Bucuresti, Fac Elect Engn, 313 Splaiul Independentei,Dist 6, Bucharest 060042, Romania
2 Univ Politehn Bucuresti, Fac Mat Sci &amp; Engn, 313 Splaiul Independentei, Dist 6, Bucharest 060042, Romania
3 Acad Romanian Scientists, 54 Splaiul Independentei, Bucharest 050094, Romania
4 Lucian Blaga Univ Sibiu, Fac Med, Sibiu 550169, Romania</t>
    </r>
  </si>
  <si>
    <r>
      <rPr>
        <rFont val="Arial"/>
        <color rgb="FF222222"/>
        <sz val="8.0"/>
      </rPr>
      <t>Manescu, V., Antoniac, I., Antoniac, A., Laptoiu, D., Paltanea, G., Ciocoiu, R., ... &amp; Dura, H. (2023). Bone Regeneration Induced by Patient-Adapted Mg Alloy-Based Scaffolds for Bone Defects: Present and Future Perspectives. </t>
    </r>
    <r>
      <rPr>
        <rFont val="Arial"/>
        <i/>
        <color rgb="FF222222"/>
        <sz val="8.0"/>
      </rPr>
      <t>Biomimetics</t>
    </r>
    <r>
      <rPr>
        <rFont val="Arial"/>
        <color rgb="FF222222"/>
        <sz val="8.0"/>
      </rPr>
      <t>, </t>
    </r>
    <r>
      <rPr>
        <rFont val="Arial"/>
        <i/>
        <color rgb="FF222222"/>
        <sz val="8.0"/>
      </rPr>
      <t>8</t>
    </r>
    <r>
      <rPr>
        <rFont val="Arial"/>
        <color rgb="FF222222"/>
        <sz val="8.0"/>
      </rPr>
      <t>(8), 618.</t>
    </r>
  </si>
  <si>
    <r>
      <rPr>
        <rFont val="Arial"/>
        <color rgb="FF4125AF"/>
        <sz val="8.0"/>
        <u/>
      </rPr>
      <t>Paltanea, G</t>
    </r>
    <r>
      <rPr>
        <rFont val="Arial"/>
        <color rgb="FF000000"/>
        <sz val="8.0"/>
        <u/>
      </rPr>
      <t> (Paltanea, Gheorghe) </t>
    </r>
    <r>
      <rPr>
        <rFont val="Arial"/>
        <color rgb="FF5D33BF"/>
        <sz val="8.0"/>
        <u/>
      </rPr>
      <t>[1] </t>
    </r>
    <r>
      <rPr>
        <rFont val="Arial"/>
        <color rgb="FF000000"/>
        <sz val="8.0"/>
        <u/>
      </rPr>
      <t>; Manescu, V (Manescu (Paltanea), Veronica) </t>
    </r>
    <r>
      <rPr>
        <rFont val="Arial"/>
        <color rgb="FF5D33BF"/>
        <sz val="8.0"/>
        <u/>
      </rPr>
      <t>[1] , [2] </t>
    </r>
    <r>
      <rPr>
        <rFont val="Arial"/>
        <color rgb="FF000000"/>
        <sz val="8.0"/>
        <u/>
      </rPr>
      <t>; Antoniac, I (Antoniac, Iulian) </t>
    </r>
    <r>
      <rPr>
        <rFont val="Arial"/>
        <color rgb="FF5D33BF"/>
        <sz val="8.0"/>
        <u/>
      </rPr>
      <t>[2] , [3] </t>
    </r>
    <r>
      <rPr>
        <rFont val="Arial"/>
        <color rgb="FF000000"/>
        <sz val="8.0"/>
        <u/>
      </rPr>
      <t>; Antoniac, A (Antoniac, Aurora) </t>
    </r>
    <r>
      <rPr>
        <rFont val="Arial"/>
        <color rgb="FF5D33BF"/>
        <sz val="8.0"/>
        <u/>
      </rPr>
      <t>[2] </t>
    </r>
    <r>
      <rPr>
        <rFont val="Arial"/>
        <color rgb="FF000000"/>
        <sz val="8.0"/>
        <u/>
      </rPr>
      <t>; Nemoianu, IV (Nemoianu, Iosif Vasile) </t>
    </r>
    <r>
      <rPr>
        <rFont val="Arial"/>
        <color rgb="FF5D33BF"/>
        <sz val="8.0"/>
        <u/>
      </rPr>
      <t>[1] </t>
    </r>
    <r>
      <rPr>
        <rFont val="Arial"/>
        <color rgb="FF000000"/>
        <sz val="8.0"/>
        <u/>
      </rPr>
      <t>; Robu, A (Robu, Alina) </t>
    </r>
    <r>
      <rPr>
        <rFont val="Arial"/>
        <color rgb="FF5D33BF"/>
        <sz val="8.0"/>
        <u/>
      </rPr>
      <t>[2] </t>
    </r>
    <r>
      <rPr>
        <rFont val="Arial"/>
        <color rgb="FF000000"/>
        <sz val="8.0"/>
        <u/>
      </rPr>
      <t>; Dura, H (Dura, Horatiu) </t>
    </r>
    <r>
      <rPr>
        <rFont val="Arial"/>
        <color rgb="FF5D33BF"/>
        <sz val="8.0"/>
        <u/>
      </rPr>
      <t>[4]; 1 Univ Politehn Bucuresti, Fac Elect Engn, 313 Splaiul Independentei,Dist 6, Bucharest 060042, Romania
2 Univ Politehn Bucuresti, Fac Mat Sci &amp; Engn, 313 Splaiul Independentei, Dist 6, Bucharest 060042, Romania
3 Acad Romanian Scientists, 54 Splaiul Independentei, Bucharest 050094, Romania
4 Lucian Blaga Univ Sibiu, Fac Med, Sibiu 550169, Romania</t>
    </r>
  </si>
  <si>
    <r>
      <rPr>
        <rFont val="Arial"/>
        <color rgb="FF222222"/>
        <sz val="8.0"/>
      </rPr>
      <t>Kubiak, A., Pajewska-Szmyt, M., Kotula, M., Leśniewski, B., Voronkina, A., Rahimi, P., ... &amp; Ehrlich, H. (2023). Spongin as a Unique 3D Template for the Development of Functional Iron-Based Composites Using Biomimetic Approach In Vitro. </t>
    </r>
    <r>
      <rPr>
        <rFont val="Arial"/>
        <i/>
        <color rgb="FF222222"/>
        <sz val="8.0"/>
      </rPr>
      <t>Marine Drugs</t>
    </r>
    <r>
      <rPr>
        <rFont val="Arial"/>
        <color rgb="FF222222"/>
        <sz val="8.0"/>
      </rPr>
      <t>, </t>
    </r>
    <r>
      <rPr>
        <rFont val="Arial"/>
        <i/>
        <color rgb="FF222222"/>
        <sz val="8.0"/>
      </rPr>
      <t>21</t>
    </r>
    <r>
      <rPr>
        <rFont val="Arial"/>
        <color rgb="FF222222"/>
        <sz val="8.0"/>
      </rPr>
      <t>(9), 460.</t>
    </r>
  </si>
  <si>
    <t>https://www.mdpi.com/1660-3397/21/9/460</t>
  </si>
  <si>
    <r>
      <rPr>
        <rFont val="Arial"/>
        <color rgb="FF4125AF"/>
        <sz val="8.0"/>
        <u/>
      </rPr>
      <t>Paltanea, G</t>
    </r>
    <r>
      <rPr>
        <rFont val="Arial"/>
        <color rgb="FF000000"/>
        <sz val="8.0"/>
        <u/>
      </rPr>
      <t> (Paltanea, Gheorghe) </t>
    </r>
    <r>
      <rPr>
        <rFont val="Arial"/>
        <color rgb="FF5D33BF"/>
        <sz val="8.0"/>
        <u/>
      </rPr>
      <t>[1] </t>
    </r>
    <r>
      <rPr>
        <rFont val="Arial"/>
        <color rgb="FF000000"/>
        <sz val="8.0"/>
        <u/>
      </rPr>
      <t>; Manescu, V (Manescu (Paltanea), Veronica) </t>
    </r>
    <r>
      <rPr>
        <rFont val="Arial"/>
        <color rgb="FF5D33BF"/>
        <sz val="8.0"/>
        <u/>
      </rPr>
      <t>[1] , [2] </t>
    </r>
    <r>
      <rPr>
        <rFont val="Arial"/>
        <color rgb="FF000000"/>
        <sz val="8.0"/>
        <u/>
      </rPr>
      <t>; Antoniac, I (Antoniac, Iulian) </t>
    </r>
    <r>
      <rPr>
        <rFont val="Arial"/>
        <color rgb="FF5D33BF"/>
        <sz val="8.0"/>
        <u/>
      </rPr>
      <t>[2] , [3] </t>
    </r>
    <r>
      <rPr>
        <rFont val="Arial"/>
        <color rgb="FF000000"/>
        <sz val="8.0"/>
        <u/>
      </rPr>
      <t>; Antoniac, A (Antoniac, Aurora) </t>
    </r>
    <r>
      <rPr>
        <rFont val="Arial"/>
        <color rgb="FF5D33BF"/>
        <sz val="8.0"/>
        <u/>
      </rPr>
      <t>[2] </t>
    </r>
    <r>
      <rPr>
        <rFont val="Arial"/>
        <color rgb="FF000000"/>
        <sz val="8.0"/>
        <u/>
      </rPr>
      <t>; Nemoianu, IV (Nemoianu, Iosif Vasile) </t>
    </r>
    <r>
      <rPr>
        <rFont val="Arial"/>
        <color rgb="FF5D33BF"/>
        <sz val="8.0"/>
        <u/>
      </rPr>
      <t>[1] </t>
    </r>
    <r>
      <rPr>
        <rFont val="Arial"/>
        <color rgb="FF000000"/>
        <sz val="8.0"/>
        <u/>
      </rPr>
      <t>; Robu, A (Robu, Alina) </t>
    </r>
    <r>
      <rPr>
        <rFont val="Arial"/>
        <color rgb="FF5D33BF"/>
        <sz val="8.0"/>
        <u/>
      </rPr>
      <t>[2] </t>
    </r>
    <r>
      <rPr>
        <rFont val="Arial"/>
        <color rgb="FF000000"/>
        <sz val="8.0"/>
        <u/>
      </rPr>
      <t>; Dura, H (Dura, Horatiu) </t>
    </r>
    <r>
      <rPr>
        <rFont val="Arial"/>
        <color rgb="FF5D33BF"/>
        <sz val="8.0"/>
        <u/>
      </rPr>
      <t>[4]; 1 Univ Politehn Bucuresti, Fac Elect Engn, 313 Splaiul Independentei,Dist 6, Bucharest 060042, Romania
2 Univ Politehn Bucuresti, Fac Mat Sci &amp; Engn, 313 Splaiul Independentei, Dist 6, Bucharest 060042, Romania
3 Acad Romanian Scientists, 54 Splaiul Independentei, Bucharest 050094, Romania
4 Lucian Blaga Univ Sibiu, Fac Med, Sibiu 550169, Romania</t>
    </r>
  </si>
  <si>
    <r>
      <rPr>
        <rFont val="Arial"/>
        <color rgb="FF222222"/>
        <sz val="8.0"/>
      </rPr>
      <t>Alebrahim, M. A., Al-Akhras, M. A. H., Al-Hiyasat, A. S., Ba Rajjash, A. S., Mousa, M. S., &amp; Al Darayseh, A. (2023). Microstructural Changes of Bone after Soft Tissue Removal: ATR‐FTIR and XRD Spectroscopies. </t>
    </r>
    <r>
      <rPr>
        <rFont val="Arial"/>
        <i/>
        <color rgb="FF222222"/>
        <sz val="8.0"/>
      </rPr>
      <t>Journal of Spectroscopy</t>
    </r>
    <r>
      <rPr>
        <rFont val="Arial"/>
        <color rgb="FF222222"/>
        <sz val="8.0"/>
      </rPr>
      <t>, </t>
    </r>
    <r>
      <rPr>
        <rFont val="Arial"/>
        <i/>
        <color rgb="FF222222"/>
        <sz val="8.0"/>
      </rPr>
      <t>2023</t>
    </r>
    <r>
      <rPr>
        <rFont val="Arial"/>
        <color rgb="FF222222"/>
        <sz val="8.0"/>
      </rPr>
      <t>(1), 6599002.</t>
    </r>
  </si>
  <si>
    <t>https://onlinelibrary.wiley.com/doi/full/10.1155/2023/6599002</t>
  </si>
  <si>
    <r>
      <rPr>
        <rFont val="Arial"/>
        <color rgb="FF4125AF"/>
        <sz val="8.0"/>
        <u/>
      </rPr>
      <t>Paltanea, G</t>
    </r>
    <r>
      <rPr>
        <rFont val="Arial"/>
        <color rgb="FF000000"/>
        <sz val="8.0"/>
        <u/>
      </rPr>
      <t> (Paltanea, Gheorghe) </t>
    </r>
    <r>
      <rPr>
        <rFont val="Arial"/>
        <color rgb="FF5D33BF"/>
        <sz val="8.0"/>
        <u/>
      </rPr>
      <t>[1] </t>
    </r>
    <r>
      <rPr>
        <rFont val="Arial"/>
        <color rgb="FF000000"/>
        <sz val="8.0"/>
        <u/>
      </rPr>
      <t>; Manescu, V (Manescu (Paltanea), Veronica) </t>
    </r>
    <r>
      <rPr>
        <rFont val="Arial"/>
        <color rgb="FF5D33BF"/>
        <sz val="8.0"/>
        <u/>
      </rPr>
      <t>[1] , [2] </t>
    </r>
    <r>
      <rPr>
        <rFont val="Arial"/>
        <color rgb="FF000000"/>
        <sz val="8.0"/>
        <u/>
      </rPr>
      <t>; Antoniac, I (Antoniac, Iulian) </t>
    </r>
    <r>
      <rPr>
        <rFont val="Arial"/>
        <color rgb="FF5D33BF"/>
        <sz val="8.0"/>
        <u/>
      </rPr>
      <t>[2] , [3] </t>
    </r>
    <r>
      <rPr>
        <rFont val="Arial"/>
        <color rgb="FF000000"/>
        <sz val="8.0"/>
        <u/>
      </rPr>
      <t>; Antoniac, A (Antoniac, Aurora) </t>
    </r>
    <r>
      <rPr>
        <rFont val="Arial"/>
        <color rgb="FF5D33BF"/>
        <sz val="8.0"/>
        <u/>
      </rPr>
      <t>[2] </t>
    </r>
    <r>
      <rPr>
        <rFont val="Arial"/>
        <color rgb="FF000000"/>
        <sz val="8.0"/>
        <u/>
      </rPr>
      <t>; Nemoianu, IV (Nemoianu, Iosif Vasile) </t>
    </r>
    <r>
      <rPr>
        <rFont val="Arial"/>
        <color rgb="FF5D33BF"/>
        <sz val="8.0"/>
        <u/>
      </rPr>
      <t>[1] </t>
    </r>
    <r>
      <rPr>
        <rFont val="Arial"/>
        <color rgb="FF000000"/>
        <sz val="8.0"/>
        <u/>
      </rPr>
      <t>; Robu, A (Robu, Alina) </t>
    </r>
    <r>
      <rPr>
        <rFont val="Arial"/>
        <color rgb="FF5D33BF"/>
        <sz val="8.0"/>
        <u/>
      </rPr>
      <t>[2] </t>
    </r>
    <r>
      <rPr>
        <rFont val="Arial"/>
        <color rgb="FF000000"/>
        <sz val="8.0"/>
        <u/>
      </rPr>
      <t>; Dura, H (Dura, Horatiu) </t>
    </r>
    <r>
      <rPr>
        <rFont val="Arial"/>
        <color rgb="FF5D33BF"/>
        <sz val="8.0"/>
        <u/>
      </rPr>
      <t>[4]; 1 Univ Politehn Bucuresti, Fac Elect Engn, 313 Splaiul Independentei,Dist 6, Bucharest 060042, Romania
2 Univ Politehn Bucuresti, Fac Mat Sci &amp; Engn, 313 Splaiul Independentei, Dist 6, Bucharest 060042, Romania
3 Acad Romanian Scientists, 54 Splaiul Independentei, Bucharest 050094, Romania
4 Lucian Blaga Univ Sibiu, Fac Med, Sibiu 550169, Romania</t>
    </r>
  </si>
  <si>
    <r>
      <rPr>
        <rFont val="Arial"/>
        <color rgb="FF222222"/>
        <sz val="8.0"/>
      </rPr>
      <t>Antoniac, I., Manescu, V., Antoniac, A., &amp; Paltanea, G. (2023). Magnesium-based alloys with adapted interfaces for bone implants and tissue engineering. </t>
    </r>
    <r>
      <rPr>
        <rFont val="Arial"/>
        <i/>
        <color rgb="FF222222"/>
        <sz val="8.0"/>
      </rPr>
      <t>Regenerative Biomaterials</t>
    </r>
    <r>
      <rPr>
        <rFont val="Arial"/>
        <color rgb="FF222222"/>
        <sz val="8.0"/>
      </rPr>
      <t>, </t>
    </r>
    <r>
      <rPr>
        <rFont val="Arial"/>
        <i/>
        <color rgb="FF222222"/>
        <sz val="8.0"/>
      </rPr>
      <t>10</t>
    </r>
    <r>
      <rPr>
        <rFont val="Arial"/>
        <color rgb="FF222222"/>
        <sz val="8.0"/>
      </rPr>
      <t>, rbad095.</t>
    </r>
  </si>
  <si>
    <r>
      <rPr>
        <rFont val="Arial"/>
        <color rgb="FF4125AF"/>
        <sz val="8.0"/>
        <u/>
      </rPr>
      <t>Paltanea, G</t>
    </r>
    <r>
      <rPr>
        <rFont val="Arial"/>
        <color rgb="FF000000"/>
        <sz val="8.0"/>
        <u/>
      </rPr>
      <t> (Paltanea, Gheorghe) </t>
    </r>
    <r>
      <rPr>
        <rFont val="Arial"/>
        <color rgb="FF5D33BF"/>
        <sz val="8.0"/>
        <u/>
      </rPr>
      <t>[1] </t>
    </r>
    <r>
      <rPr>
        <rFont val="Arial"/>
        <color rgb="FF000000"/>
        <sz val="8.0"/>
        <u/>
      </rPr>
      <t>; Manescu, V (Manescu (Paltanea), Veronica) </t>
    </r>
    <r>
      <rPr>
        <rFont val="Arial"/>
        <color rgb="FF5D33BF"/>
        <sz val="8.0"/>
        <u/>
      </rPr>
      <t>[1] , [2] </t>
    </r>
    <r>
      <rPr>
        <rFont val="Arial"/>
        <color rgb="FF000000"/>
        <sz val="8.0"/>
        <u/>
      </rPr>
      <t>; Antoniac, I (Antoniac, Iulian) </t>
    </r>
    <r>
      <rPr>
        <rFont val="Arial"/>
        <color rgb="FF5D33BF"/>
        <sz val="8.0"/>
        <u/>
      </rPr>
      <t>[2] , [3] </t>
    </r>
    <r>
      <rPr>
        <rFont val="Arial"/>
        <color rgb="FF000000"/>
        <sz val="8.0"/>
        <u/>
      </rPr>
      <t>; Antoniac, A (Antoniac, Aurora) </t>
    </r>
    <r>
      <rPr>
        <rFont val="Arial"/>
        <color rgb="FF5D33BF"/>
        <sz val="8.0"/>
        <u/>
      </rPr>
      <t>[2] </t>
    </r>
    <r>
      <rPr>
        <rFont val="Arial"/>
        <color rgb="FF000000"/>
        <sz val="8.0"/>
        <u/>
      </rPr>
      <t>; Nemoianu, IV (Nemoianu, Iosif Vasile) </t>
    </r>
    <r>
      <rPr>
        <rFont val="Arial"/>
        <color rgb="FF5D33BF"/>
        <sz val="8.0"/>
        <u/>
      </rPr>
      <t>[1] </t>
    </r>
    <r>
      <rPr>
        <rFont val="Arial"/>
        <color rgb="FF000000"/>
        <sz val="8.0"/>
        <u/>
      </rPr>
      <t>; Robu, A (Robu, Alina) </t>
    </r>
    <r>
      <rPr>
        <rFont val="Arial"/>
        <color rgb="FF5D33BF"/>
        <sz val="8.0"/>
        <u/>
      </rPr>
      <t>[2] </t>
    </r>
    <r>
      <rPr>
        <rFont val="Arial"/>
        <color rgb="FF000000"/>
        <sz val="8.0"/>
        <u/>
      </rPr>
      <t>; Dura, H (Dura, Horatiu) </t>
    </r>
    <r>
      <rPr>
        <rFont val="Arial"/>
        <color rgb="FF5D33BF"/>
        <sz val="8.0"/>
        <u/>
      </rPr>
      <t>[4]; 1 Univ Politehn Bucuresti, Fac Elect Engn, 313 Splaiul Independentei,Dist 6, Bucharest 060042, Romania
2 Univ Politehn Bucuresti, Fac Mat Sci &amp; Engn, 313 Splaiul Independentei, Dist 6, Bucharest 060042, Romania
3 Acad Romanian Scientists, 54 Splaiul Independentei, Bucharest 050094, Romania
4 Lucian Blaga Univ Sibiu, Fac Med, Sibiu 550169, Romania</t>
    </r>
  </si>
  <si>
    <r>
      <rPr>
        <rFont val="Arial"/>
        <color rgb="FF222222"/>
        <sz val="8.0"/>
      </rPr>
      <t>Guo, R., Zhang, R., Liu, S., Yang, Y., Dong, W., Wang, M., ... &amp; Li, R. (2023). Biomimetic, biodegradable and osteoinductive treated dentin matrix/α-calcium sulphate hemihydrate composite material for bone tissue engineering. </t>
    </r>
    <r>
      <rPr>
        <rFont val="Arial"/>
        <i/>
        <color rgb="FF222222"/>
        <sz val="8.0"/>
      </rPr>
      <t>Regenerative Biomaterials</t>
    </r>
    <r>
      <rPr>
        <rFont val="Arial"/>
        <color rgb="FF222222"/>
        <sz val="8.0"/>
      </rPr>
      <t>, </t>
    </r>
    <r>
      <rPr>
        <rFont val="Arial"/>
        <i/>
        <color rgb="FF222222"/>
        <sz val="8.0"/>
      </rPr>
      <t>10</t>
    </r>
    <r>
      <rPr>
        <rFont val="Arial"/>
        <color rgb="FF222222"/>
        <sz val="8.0"/>
      </rPr>
      <t>, rbad061.</t>
    </r>
  </si>
  <si>
    <t>https://academic.oup.com/rb/article/doi/10.1093/rb/rbad061/7202056</t>
  </si>
  <si>
    <r>
      <rPr>
        <rFont val="Arial"/>
        <color rgb="FF4125AF"/>
        <sz val="8.0"/>
        <u/>
      </rPr>
      <t>Paltanea, G</t>
    </r>
    <r>
      <rPr>
        <rFont val="Arial"/>
        <color rgb="FF000000"/>
        <sz val="8.0"/>
        <u/>
      </rPr>
      <t> (Paltanea, Gheorghe) </t>
    </r>
    <r>
      <rPr>
        <rFont val="Arial"/>
        <color rgb="FF5D33BF"/>
        <sz val="8.0"/>
        <u/>
      </rPr>
      <t>[1] </t>
    </r>
    <r>
      <rPr>
        <rFont val="Arial"/>
        <color rgb="FF000000"/>
        <sz val="8.0"/>
        <u/>
      </rPr>
      <t>; Manescu, V (Manescu (Paltanea), Veronica) </t>
    </r>
    <r>
      <rPr>
        <rFont val="Arial"/>
        <color rgb="FF5D33BF"/>
        <sz val="8.0"/>
        <u/>
      </rPr>
      <t>[1] , [2] </t>
    </r>
    <r>
      <rPr>
        <rFont val="Arial"/>
        <color rgb="FF000000"/>
        <sz val="8.0"/>
        <u/>
      </rPr>
      <t>; Antoniac, I (Antoniac, Iulian) </t>
    </r>
    <r>
      <rPr>
        <rFont val="Arial"/>
        <color rgb="FF5D33BF"/>
        <sz val="8.0"/>
        <u/>
      </rPr>
      <t>[2] , [3] </t>
    </r>
    <r>
      <rPr>
        <rFont val="Arial"/>
        <color rgb="FF000000"/>
        <sz val="8.0"/>
        <u/>
      </rPr>
      <t>; Antoniac, A (Antoniac, Aurora) </t>
    </r>
    <r>
      <rPr>
        <rFont val="Arial"/>
        <color rgb="FF5D33BF"/>
        <sz val="8.0"/>
        <u/>
      </rPr>
      <t>[2] </t>
    </r>
    <r>
      <rPr>
        <rFont val="Arial"/>
        <color rgb="FF000000"/>
        <sz val="8.0"/>
        <u/>
      </rPr>
      <t>; Nemoianu, IV (Nemoianu, Iosif Vasile) </t>
    </r>
    <r>
      <rPr>
        <rFont val="Arial"/>
        <color rgb="FF5D33BF"/>
        <sz val="8.0"/>
        <u/>
      </rPr>
      <t>[1] </t>
    </r>
    <r>
      <rPr>
        <rFont val="Arial"/>
        <color rgb="FF000000"/>
        <sz val="8.0"/>
        <u/>
      </rPr>
      <t>; Robu, A (Robu, Alina) </t>
    </r>
    <r>
      <rPr>
        <rFont val="Arial"/>
        <color rgb="FF5D33BF"/>
        <sz val="8.0"/>
        <u/>
      </rPr>
      <t>[2] </t>
    </r>
    <r>
      <rPr>
        <rFont val="Arial"/>
        <color rgb="FF000000"/>
        <sz val="8.0"/>
        <u/>
      </rPr>
      <t>; Dura, H (Dura, Horatiu) </t>
    </r>
    <r>
      <rPr>
        <rFont val="Arial"/>
        <color rgb="FF5D33BF"/>
        <sz val="8.0"/>
        <u/>
      </rPr>
      <t>[4]; 1 Univ Politehn Bucuresti, Fac Elect Engn, 313 Splaiul Independentei,Dist 6, Bucharest 060042, Romania
2 Univ Politehn Bucuresti, Fac Mat Sci &amp; Engn, 313 Splaiul Independentei, Dist 6, Bucharest 060042, Romania
3 Acad Romanian Scientists, 54 Splaiul Independentei, Bucharest 050094, Romania
4 Lucian Blaga Univ Sibiu, Fac Med, Sibiu 550169, Romania</t>
    </r>
  </si>
  <si>
    <t>DAWOD, N., STOIA, D. I., FOCȘĂNEANU, S., ANTONIAC, A., ROBU, A., DURA, H., ... &amp; DRAGOMIR, B. R. SHEAR STRESS ANALYSIS BY FINITE ELEMENTS OF A METAL-CERAMIC DENTAL BRIDGE ON A CoCr ALLOY SUPPORT.</t>
  </si>
  <si>
    <t>Boicean, A (Boicean, Adrian) [1] , [2] ; Neamtu, B (Neamtu, Bogdan) [2] , [3] ; Birsan, S (Birsan, Sabrina) [1] , [2] ; Batar, F (Batar, Florina) [1] , [2] ; Tanasescu, C (Tanasescu, Ciprian) [1] , [2] ; Dura, H (Dura, Horatiu) [1] , [2] ; Roman, MD (Roman, Mihai Dan) [1] , [2] ; Hasegan, A (Hasegan, Adrian) [1] , [2] ; Bratu, D (Bratu, Dan) [1] , [2] ; Mihetiu, A (Mihetiu, Alin) [1] , [2] ; Mohor, CI (Mohor, Calin Ilie) [1] , [2] ; Mohor, C (Mohor, Cosmin) [1] , [2] ; Bacila, C (Bacila, Ciprian) [2] , [4] ; Negrea, MO (Negrea, Mihai Octavian) [1] , [2] ; Fleaca, SR (Fleaca, Sorin Radu) [1] , [2] ; 1 Cty Clin Emergency Hosp Sibiu, Sibiu 550245, Romania
2 Lucian Blaga Univ Sibiu, Fac Med, Sibiu 550169, Romania
3 Pediat Clin Hosp Sibiu, Pediat Res Dept, Sibiu 550166, Romania
4 Dr Gheorghe Preda Psychiat Hosp Sibiu, Sibiu 550082, Rom</t>
  </si>
  <si>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</si>
  <si>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He, K. Y., Lei, X. Y., Zhang, L., Wu, D. H., Li, J. Q., Lu, L. Y., ... &amp; Jian, Y. P. (2023). Development and management of gastrointestinal symptoms in long-term COVID-19. </t>
    </r>
    <r>
      <rPr>
        <rFont val="Arial"/>
        <i/>
        <color rgb="FF222222"/>
        <sz val="8.0"/>
      </rPr>
      <t>Frontiers in Microbiology</t>
    </r>
    <r>
      <rPr>
        <rFont val="Arial"/>
        <color rgb="FF222222"/>
        <sz val="8.0"/>
      </rPr>
      <t>, </t>
    </r>
    <r>
      <rPr>
        <rFont val="Arial"/>
        <i/>
        <color rgb="FF222222"/>
        <sz val="8.0"/>
      </rPr>
      <t>14</t>
    </r>
    <r>
      <rPr>
        <rFont val="Arial"/>
        <color rgb="FF222222"/>
        <sz val="8.0"/>
      </rPr>
      <t>, 1278479.</t>
    </r>
  </si>
  <si>
    <t>https://www.frontiersin.org/journals/microbiology/articles/10.3389/fmicb.2023.1278479/full</t>
  </si>
  <si>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</si>
  <si>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DASCALU, A., Cherecheanu, A. P., Serban, D., Alexandrescu, C., Stana, D., Costea, A. C., ... &amp; Bratu, D. G. (2023). COMBINED ANTI-ANG2/TIE AND ANTI-VEGF INTRAVITREAL THERAPY IN AGE-RELATED MACULAR DEGENERATION-A SYSTEMATIC REVIEW. </t>
    </r>
    <r>
      <rPr>
        <rFont val="Arial"/>
        <i/>
        <color rgb="FF222222"/>
        <sz val="8.0"/>
      </rPr>
      <t>Farmacia</t>
    </r>
    <r>
      <rPr>
        <rFont val="Arial"/>
        <color rgb="FF222222"/>
        <sz val="8.0"/>
      </rPr>
      <t>, </t>
    </r>
    <r>
      <rPr>
        <rFont val="Arial"/>
        <i/>
        <color rgb="FF222222"/>
        <sz val="8.0"/>
      </rPr>
      <t>71</t>
    </r>
    <r>
      <rPr>
        <rFont val="Arial"/>
        <color rgb="FF222222"/>
        <sz val="8.0"/>
      </rPr>
      <t>(6).</t>
    </r>
  </si>
  <si>
    <t>https://openurl.ebsco.com/EPDB%3Agcd%3A6%3A22824774/detailv2?sid=ebsco%3Aplink%3Ascholar&amp;id=ebsco%3Agcd%3A174700442&amp;crl=c</t>
  </si>
  <si>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</si>
  <si>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Vintila, B. I., Arseniu, A. M., Morgovan, C., Butuca, A., Sava, M., Bîrluțiu, V., ... &amp; Gligor, F. G. (2023). A Pharmacovigilance Study Regarding the Risk of Antibiotic-Associated Clostridioides difficile Infection Based on Reports from the EudraVigilance Database: Analysis of Some of the Most Used Antibiotics in Intensive Care Units. </t>
    </r>
    <r>
      <rPr>
        <rFont val="Arial"/>
        <i/>
        <color rgb="FF222222"/>
        <sz val="8.0"/>
      </rPr>
      <t>Pharmaceuticals</t>
    </r>
    <r>
      <rPr>
        <rFont val="Arial"/>
        <color rgb="FF222222"/>
        <sz val="8.0"/>
      </rPr>
      <t>, </t>
    </r>
    <r>
      <rPr>
        <rFont val="Arial"/>
        <i/>
        <color rgb="FF222222"/>
        <sz val="8.0"/>
      </rPr>
      <t>16</t>
    </r>
    <r>
      <rPr>
        <rFont val="Arial"/>
        <color rgb="FF222222"/>
        <sz val="8.0"/>
      </rPr>
      <t>(11), 1585.</t>
    </r>
  </si>
  <si>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</si>
  <si>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Serban, D., Stoica, P. L., Dascalu, A. M., Bratu, D. G., Cristea, B. M., Alius, C., ... &amp; Costea, D. O. (2023). The Significance of Preoperative Neutrophil-to-Lymphocyte Ratio (NLR), Platelet-to-Lymphocyte Ratio (PLR), and Systemic Inflammatory Index (SII) in Predicting Severity and Adverse Outcomes in Acute Calculous Cholecystitis. </t>
    </r>
    <r>
      <rPr>
        <rFont val="Arial"/>
        <i/>
        <color rgb="FF222222"/>
        <sz val="8.0"/>
      </rPr>
      <t>Journal of Clinical Medicine</t>
    </r>
    <r>
      <rPr>
        <rFont val="Arial"/>
        <color rgb="FF222222"/>
        <sz val="8.0"/>
      </rPr>
      <t>, </t>
    </r>
    <r>
      <rPr>
        <rFont val="Arial"/>
        <i/>
        <color rgb="FF222222"/>
        <sz val="8.0"/>
      </rPr>
      <t>12</t>
    </r>
    <r>
      <rPr>
        <rFont val="Arial"/>
        <color rgb="FF222222"/>
        <sz val="8.0"/>
      </rPr>
      <t>(21), 6946.</t>
    </r>
  </si>
  <si>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</si>
  <si>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Mihai, I., Boicean, A., Teodoru, C. A., Grigore, N., Iancu, G. M., Dura, H., ... &amp; Hașegan, A. (2023). Laparoscopic Adrenalectomy: Tailoring Approaches for the Optimal Resection of Adrenal Tumors. </t>
    </r>
    <r>
      <rPr>
        <rFont val="Arial"/>
        <i/>
        <color rgb="FF222222"/>
        <sz val="8.0"/>
      </rPr>
      <t>Diagnostics</t>
    </r>
    <r>
      <rPr>
        <rFont val="Arial"/>
        <color rgb="FF222222"/>
        <sz val="8.0"/>
      </rPr>
      <t>, </t>
    </r>
    <r>
      <rPr>
        <rFont val="Arial"/>
        <i/>
        <color rgb="FF222222"/>
        <sz val="8.0"/>
      </rPr>
      <t>13</t>
    </r>
    <r>
      <rPr>
        <rFont val="Arial"/>
        <color rgb="FF222222"/>
        <sz val="8.0"/>
      </rPr>
      <t>(21), 3351.</t>
    </r>
  </si>
  <si>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</si>
  <si>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Hașegan, A., Mihai, I., Bratu, D., Bacilă, C., Roman, M. D., Mohor, C. I., ... &amp; Boicean, A. (2023). Severe Acute Ischemia of Glans Penis after Achieving Treatment with Only Hyperbaric Oxygen Therapy: A Rare Case Report and Systematic Literature Review. </t>
    </r>
    <r>
      <rPr>
        <rFont val="Arial"/>
        <i/>
        <color rgb="FF222222"/>
        <sz val="8.0"/>
      </rPr>
      <t>Journal of Personalized Medicine</t>
    </r>
    <r>
      <rPr>
        <rFont val="Arial"/>
        <color rgb="FF222222"/>
        <sz val="8.0"/>
      </rPr>
      <t>, </t>
    </r>
    <r>
      <rPr>
        <rFont val="Arial"/>
        <i/>
        <color rgb="FF222222"/>
        <sz val="8.0"/>
      </rPr>
      <t>13</t>
    </r>
    <r>
      <rPr>
        <rFont val="Arial"/>
        <color rgb="FF222222"/>
        <sz val="8.0"/>
      </rPr>
      <t>(9), 1370.</t>
    </r>
  </si>
  <si>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</si>
  <si>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Boicean, A., Bratu, D., Fleaca, S. R., Vasile, G., Shelly, L., Birsan, S., ... &amp; Hasegan, A. (2023). Exploring the Potential of Fecal Microbiota Transplantation as a Therapy in Tuberculosis and Inflammatory Bowel Disease. </t>
    </r>
    <r>
      <rPr>
        <rFont val="Arial"/>
        <i/>
        <color rgb="FF222222"/>
        <sz val="8.0"/>
      </rPr>
      <t>Pathogens</t>
    </r>
    <r>
      <rPr>
        <rFont val="Arial"/>
        <color rgb="FF222222"/>
        <sz val="8.0"/>
      </rPr>
      <t>, </t>
    </r>
    <r>
      <rPr>
        <rFont val="Arial"/>
        <i/>
        <color rgb="FF222222"/>
        <sz val="8.0"/>
      </rPr>
      <t>12</t>
    </r>
    <r>
      <rPr>
        <rFont val="Arial"/>
        <color rgb="FF222222"/>
        <sz val="8.0"/>
      </rPr>
      <t>(9), 1149.</t>
    </r>
  </si>
  <si>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</si>
  <si>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Boicean, A., Bratu, D., Bacila, C., Tanasescu, C., Fleacă, R. S., Mohor, C. I., ... &amp; Mohor, C. I. (2023). Therapeutic Perspectives for Microbiota Transplantation in Digestive Diseases and Neoplasia—A Literature Review. </t>
    </r>
    <r>
      <rPr>
        <rFont val="Arial"/>
        <i/>
        <color rgb="FF222222"/>
        <sz val="8.0"/>
      </rPr>
      <t>Pathogens</t>
    </r>
    <r>
      <rPr>
        <rFont val="Arial"/>
        <color rgb="FF222222"/>
        <sz val="8.0"/>
      </rPr>
      <t>, </t>
    </r>
    <r>
      <rPr>
        <rFont val="Arial"/>
        <i/>
        <color rgb="FF222222"/>
        <sz val="8.0"/>
      </rPr>
      <t>12</t>
    </r>
    <r>
      <rPr>
        <rFont val="Arial"/>
        <color rgb="FF222222"/>
        <sz val="8.0"/>
      </rPr>
      <t>(6), 766.</t>
    </r>
  </si>
  <si>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</si>
  <si>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Boicean, A., Birlutiu, V., Ichim, C., Anderco, P., &amp; Birsan, S. (2023). Fecal microbiota transplantation in inflammatory bowel disease. </t>
    </r>
    <r>
      <rPr>
        <rFont val="Arial"/>
        <i/>
        <color rgb="FF222222"/>
        <sz val="8.0"/>
      </rPr>
      <t>Biomedicines</t>
    </r>
    <r>
      <rPr>
        <rFont val="Arial"/>
        <color rgb="FF222222"/>
        <sz val="8.0"/>
      </rPr>
      <t>, </t>
    </r>
    <r>
      <rPr>
        <rFont val="Arial"/>
        <i/>
        <color rgb="FF222222"/>
        <sz val="8.0"/>
      </rPr>
      <t>11</t>
    </r>
    <r>
      <rPr>
        <rFont val="Arial"/>
        <color rgb="FF222222"/>
        <sz val="8.0"/>
      </rPr>
      <t>(4), 1016.</t>
    </r>
  </si>
  <si>
    <r>
      <rPr>
        <rFont val="Arial"/>
        <color rgb="FF424242"/>
        <sz val="10.0"/>
      </rPr>
      <t>Fecal Microbiota Transplantation in Patients Co-Infected with SARS-CoV2 and </t>
    </r>
    <r>
      <rPr>
        <rFont val="Arial"/>
        <i/>
        <color rgb="FF424242"/>
        <sz val="10.0"/>
      </rPr>
      <t>Clostridioides difficile</t>
    </r>
  </si>
  <si>
    <r>
      <rPr>
        <rFont val="Arial"/>
        <color rgb="FF222222"/>
        <sz val="8.0"/>
      </rPr>
      <t>Bachour, S. P., Dalal, R., &amp; Allegretti, J. R. (2023). The impact of the COVID-19 pandemic on Clostridioides difficile infection and utilization of fecal microbiota transplantation. </t>
    </r>
    <r>
      <rPr>
        <rFont val="Arial"/>
        <i/>
        <color rgb="FF222222"/>
        <sz val="8.0"/>
      </rPr>
      <t>Therapeutic Advances in Gastroenterology</t>
    </r>
    <r>
      <rPr>
        <rFont val="Arial"/>
        <color rgb="FF222222"/>
        <sz val="8.0"/>
      </rPr>
      <t>, </t>
    </r>
    <r>
      <rPr>
        <rFont val="Arial"/>
        <i/>
        <color rgb="FF222222"/>
        <sz val="8.0"/>
      </rPr>
      <t>16</t>
    </r>
    <r>
      <rPr>
        <rFont val="Arial"/>
        <color rgb="FF222222"/>
        <sz val="8.0"/>
      </rPr>
      <t>, 17562848231165581.</t>
    </r>
  </si>
  <si>
    <t>https://journals.sagepub.com/doi/full/10.1177/17562848231165581</t>
  </si>
  <si>
    <r>
      <rPr>
        <rFont val="Arial"/>
        <color rgb="FF000000"/>
        <sz val="8.0"/>
      </rPr>
      <t>Boicean, A (Boicean, Adrian) </t>
    </r>
    <r>
      <rPr>
        <rFont val="Arial"/>
        <color rgb="FF5D33BF"/>
        <sz val="8.0"/>
      </rPr>
      <t>[1] , [2] </t>
    </r>
    <r>
      <rPr>
        <rFont val="Arial"/>
        <color rgb="FF000000"/>
        <sz val="8.0"/>
      </rPr>
      <t>; Bratu, D (Bratu, Dan) </t>
    </r>
    <r>
      <rPr>
        <rFont val="Arial"/>
        <color rgb="FF5D33BF"/>
        <sz val="8.0"/>
      </rPr>
      <t>[1] , [2] </t>
    </r>
    <r>
      <rPr>
        <rFont val="Arial"/>
        <color rgb="FF000000"/>
        <sz val="8.0"/>
      </rPr>
      <t>; Bacila, C (Bacila, Ciprian) </t>
    </r>
    <r>
      <rPr>
        <rFont val="Arial"/>
        <color rgb="FF5D33BF"/>
        <sz val="8.0"/>
      </rPr>
      <t>[1] </t>
    </r>
    <r>
      <rPr>
        <rFont val="Arial"/>
        <color rgb="FF000000"/>
        <sz val="8.0"/>
      </rPr>
      <t>; Tanasescu, C (Tanasescu, Ciprian) </t>
    </r>
    <r>
      <rPr>
        <rFont val="Arial"/>
        <color rgb="FF5D33BF"/>
        <sz val="8.0"/>
      </rPr>
      <t>[1] , [2] </t>
    </r>
    <r>
      <rPr>
        <rFont val="Arial"/>
        <color rgb="FF000000"/>
        <sz val="8.0"/>
      </rPr>
      <t>; Fleaca, RS (Fleaca, Radu Sorin) </t>
    </r>
    <r>
      <rPr>
        <rFont val="Arial"/>
        <color rgb="FF5D33BF"/>
        <sz val="8.0"/>
      </rPr>
      <t>[1] , [2] </t>
    </r>
    <r>
      <rPr>
        <rFont val="Arial"/>
        <color rgb="FF000000"/>
        <sz val="8.0"/>
      </rPr>
      <t>; Mohor, CI (Mohor, Calin Ilie) </t>
    </r>
    <r>
      <rPr>
        <rFont val="Arial"/>
        <color rgb="FF5D33BF"/>
        <sz val="8.0"/>
      </rPr>
      <t>[1] , [2] </t>
    </r>
    <r>
      <rPr>
        <rFont val="Arial"/>
        <color rgb="FF000000"/>
        <sz val="8.0"/>
      </rPr>
      <t>; Comaniciu, A (Comaniciu, Andra) </t>
    </r>
    <r>
      <rPr>
        <rFont val="Arial"/>
        <color rgb="FF5D33BF"/>
        <sz val="8.0"/>
      </rPr>
      <t>[1] </t>
    </r>
    <r>
      <rPr>
        <rFont val="Arial"/>
        <color rgb="FF000000"/>
        <sz val="8.0"/>
      </rPr>
      <t>; Baluta, T (Baluta, Teodora) </t>
    </r>
    <r>
      <rPr>
        <rFont val="Arial"/>
        <color rgb="FF5D33BF"/>
        <sz val="8.0"/>
      </rPr>
      <t>[1] </t>
    </r>
    <r>
      <rPr>
        <rFont val="Arial"/>
        <color rgb="FF000000"/>
        <sz val="8.0"/>
      </rPr>
      <t>; Roman, MD (Roman, Mihai Dan) </t>
    </r>
    <r>
      <rPr>
        <rFont val="Arial"/>
        <color rgb="FF5D33BF"/>
        <sz val="8.0"/>
      </rPr>
      <t>[1] , [2] </t>
    </r>
    <r>
      <rPr>
        <rFont val="Arial"/>
        <color rgb="FF000000"/>
        <sz val="8.0"/>
      </rPr>
      <t>; Chicea, R (Chicea, Radu) </t>
    </r>
    <r>
      <rPr>
        <rFont val="Arial"/>
        <color rgb="FF5D33BF"/>
        <sz val="8.0"/>
      </rPr>
      <t>[1] , [2] </t>
    </r>
    <r>
      <rPr>
        <rFont val="Arial"/>
        <color rgb="FF000000"/>
        <sz val="8.0"/>
      </rPr>
      <t>; Cristian, AN (Cristian, Adrian Nicolae) </t>
    </r>
    <r>
      <rPr>
        <rFont val="Arial"/>
        <color rgb="FF5D33BF"/>
        <sz val="8.0"/>
      </rPr>
      <t>[1] , [2] </t>
    </r>
    <r>
      <rPr>
        <rFont val="Arial"/>
        <color rgb="FF000000"/>
        <sz val="8.0"/>
      </rPr>
      <t>; Hasegan, A (Hasegan, Adrian) </t>
    </r>
    <r>
      <rPr>
        <rFont val="Arial"/>
        <color rgb="FF5D33BF"/>
        <sz val="8.0"/>
      </rPr>
      <t>[1] , [2] </t>
    </r>
    <r>
      <rPr>
        <rFont val="Arial"/>
        <color rgb="FF000000"/>
        <sz val="8.0"/>
      </rPr>
      <t>; Birsan, S (Birsan, Sabrina) </t>
    </r>
    <r>
      <rPr>
        <rFont val="Arial"/>
        <color rgb="FF5D33BF"/>
        <sz val="8.0"/>
      </rPr>
      <t>[1] , [2] </t>
    </r>
    <r>
      <rPr>
        <rFont val="Arial"/>
        <color rgb="FF000000"/>
        <sz val="8.0"/>
      </rPr>
      <t>; Dura, H (Dura, Horatiu) </t>
    </r>
    <r>
      <rPr>
        <rFont val="Arial"/>
        <color rgb="FF5D33BF"/>
        <sz val="8.0"/>
      </rPr>
      <t>[1] , [2] </t>
    </r>
    <r>
      <rPr>
        <rFont val="Arial"/>
        <color rgb="FF000000"/>
        <sz val="8.0"/>
      </rPr>
      <t>; Mohor, CI (Mohor, Cosmin Ioan) </t>
    </r>
    <r>
      <rPr>
        <rFont val="Arial"/>
        <color rgb="FF5D33BF"/>
        <sz val="8.0"/>
      </rPr>
      <t>[1,2]; 1 County Clin Emergency Hosp Sibiu, Sibiu 550245, Romania
2 Lucian Blaga Univ Sibiu, Fac Med, Sibiu 550169, Romania</t>
    </r>
  </si>
  <si>
    <r>
      <rPr>
        <rFont val="Arial"/>
        <color rgb="FF222222"/>
        <sz val="8.0"/>
      </rPr>
      <t>Boicean, A., Birlutiu, V., Ichim, C., Brusnic, O., &amp; Onișor, D. M. (2023). Fecal Microbiota Transplantation in Liver Cirrhosis. </t>
    </r>
    <r>
      <rPr>
        <rFont val="Arial"/>
        <i/>
        <color rgb="FF222222"/>
        <sz val="8.0"/>
      </rPr>
      <t>Biomedicines</t>
    </r>
    <r>
      <rPr>
        <rFont val="Arial"/>
        <color rgb="FF222222"/>
        <sz val="8.0"/>
      </rPr>
      <t>, </t>
    </r>
    <r>
      <rPr>
        <rFont val="Arial"/>
        <i/>
        <color rgb="FF222222"/>
        <sz val="8.0"/>
      </rPr>
      <t>11</t>
    </r>
    <r>
      <rPr>
        <rFont val="Arial"/>
        <color rgb="FF222222"/>
        <sz val="8.0"/>
      </rPr>
      <t>(11), 2930.</t>
    </r>
  </si>
  <si>
    <r>
      <rPr>
        <rFont val="Arial"/>
        <color rgb="FF000000"/>
        <sz val="8.0"/>
      </rPr>
      <t>Boicean, A (Boicean, Adrian) </t>
    </r>
    <r>
      <rPr>
        <rFont val="Arial"/>
        <color rgb="FF5D33BF"/>
        <sz val="8.0"/>
      </rPr>
      <t>[1] , [2] </t>
    </r>
    <r>
      <rPr>
        <rFont val="Arial"/>
        <color rgb="FF000000"/>
        <sz val="8.0"/>
      </rPr>
      <t>; Bratu, D (Bratu, Dan) </t>
    </r>
    <r>
      <rPr>
        <rFont val="Arial"/>
        <color rgb="FF5D33BF"/>
        <sz val="8.0"/>
      </rPr>
      <t>[1] , [2] </t>
    </r>
    <r>
      <rPr>
        <rFont val="Arial"/>
        <color rgb="FF000000"/>
        <sz val="8.0"/>
      </rPr>
      <t>; Bacila, C (Bacila, Ciprian) </t>
    </r>
    <r>
      <rPr>
        <rFont val="Arial"/>
        <color rgb="FF5D33BF"/>
        <sz val="8.0"/>
      </rPr>
      <t>[1] </t>
    </r>
    <r>
      <rPr>
        <rFont val="Arial"/>
        <color rgb="FF000000"/>
        <sz val="8.0"/>
      </rPr>
      <t>; Tanasescu, C (Tanasescu, Ciprian) </t>
    </r>
    <r>
      <rPr>
        <rFont val="Arial"/>
        <color rgb="FF5D33BF"/>
        <sz val="8.0"/>
      </rPr>
      <t>[1] , [2] </t>
    </r>
    <r>
      <rPr>
        <rFont val="Arial"/>
        <color rgb="FF000000"/>
        <sz val="8.0"/>
      </rPr>
      <t>; Fleaca, RS (Fleaca, Radu Sorin) </t>
    </r>
    <r>
      <rPr>
        <rFont val="Arial"/>
        <color rgb="FF5D33BF"/>
        <sz val="8.0"/>
      </rPr>
      <t>[1] , [2] </t>
    </r>
    <r>
      <rPr>
        <rFont val="Arial"/>
        <color rgb="FF000000"/>
        <sz val="8.0"/>
      </rPr>
      <t>; Mohor, CI (Mohor, Calin Ilie) </t>
    </r>
    <r>
      <rPr>
        <rFont val="Arial"/>
        <color rgb="FF5D33BF"/>
        <sz val="8.0"/>
      </rPr>
      <t>[1] , [2] </t>
    </r>
    <r>
      <rPr>
        <rFont val="Arial"/>
        <color rgb="FF000000"/>
        <sz val="8.0"/>
      </rPr>
      <t>; Comaniciu, A (Comaniciu, Andra) </t>
    </r>
    <r>
      <rPr>
        <rFont val="Arial"/>
        <color rgb="FF5D33BF"/>
        <sz val="8.0"/>
      </rPr>
      <t>[1] </t>
    </r>
    <r>
      <rPr>
        <rFont val="Arial"/>
        <color rgb="FF000000"/>
        <sz val="8.0"/>
      </rPr>
      <t>; Baluta, T (Baluta, Teodora) </t>
    </r>
    <r>
      <rPr>
        <rFont val="Arial"/>
        <color rgb="FF5D33BF"/>
        <sz val="8.0"/>
      </rPr>
      <t>[1] </t>
    </r>
    <r>
      <rPr>
        <rFont val="Arial"/>
        <color rgb="FF000000"/>
        <sz val="8.0"/>
      </rPr>
      <t>; Roman, MD (Roman, Mihai Dan) </t>
    </r>
    <r>
      <rPr>
        <rFont val="Arial"/>
        <color rgb="FF5D33BF"/>
        <sz val="8.0"/>
      </rPr>
      <t>[1] , [2] </t>
    </r>
    <r>
      <rPr>
        <rFont val="Arial"/>
        <color rgb="FF000000"/>
        <sz val="8.0"/>
      </rPr>
      <t>; Chicea, R (Chicea, Radu) </t>
    </r>
    <r>
      <rPr>
        <rFont val="Arial"/>
        <color rgb="FF5D33BF"/>
        <sz val="8.0"/>
      </rPr>
      <t>[1] , [2] </t>
    </r>
    <r>
      <rPr>
        <rFont val="Arial"/>
        <color rgb="FF000000"/>
        <sz val="8.0"/>
      </rPr>
      <t>; Cristian, AN (Cristian, Adrian Nicolae) </t>
    </r>
    <r>
      <rPr>
        <rFont val="Arial"/>
        <color rgb="FF5D33BF"/>
        <sz val="8.0"/>
      </rPr>
      <t>[1] , [2] </t>
    </r>
    <r>
      <rPr>
        <rFont val="Arial"/>
        <color rgb="FF000000"/>
        <sz val="8.0"/>
      </rPr>
      <t>; Hasegan, A (Hasegan, Adrian) </t>
    </r>
    <r>
      <rPr>
        <rFont val="Arial"/>
        <color rgb="FF5D33BF"/>
        <sz val="8.0"/>
      </rPr>
      <t>[1] , [2] </t>
    </r>
    <r>
      <rPr>
        <rFont val="Arial"/>
        <color rgb="FF000000"/>
        <sz val="8.0"/>
      </rPr>
      <t>; Birsan, S (Birsan, Sabrina) </t>
    </r>
    <r>
      <rPr>
        <rFont val="Arial"/>
        <color rgb="FF5D33BF"/>
        <sz val="8.0"/>
      </rPr>
      <t>[1] , [2] </t>
    </r>
    <r>
      <rPr>
        <rFont val="Arial"/>
        <color rgb="FF000000"/>
        <sz val="8.0"/>
      </rPr>
      <t>; Dura, H (Dura, Horatiu) </t>
    </r>
    <r>
      <rPr>
        <rFont val="Arial"/>
        <color rgb="FF5D33BF"/>
        <sz val="8.0"/>
      </rPr>
      <t>[1] , [2] </t>
    </r>
    <r>
      <rPr>
        <rFont val="Arial"/>
        <color rgb="FF000000"/>
        <sz val="8.0"/>
      </rPr>
      <t>; Mohor, CI (Mohor, Cosmin Ioan) </t>
    </r>
    <r>
      <rPr>
        <rFont val="Arial"/>
        <color rgb="FF5D33BF"/>
        <sz val="8.0"/>
      </rPr>
      <t>[1,2]; 1 County Clin Emergency Hosp Sibiu, Sibiu 550245, Romania
2 Lucian Blaga Univ Sibiu, Fac Med, Sibiu 550169, Romania</t>
    </r>
  </si>
  <si>
    <r>
      <rPr>
        <rFont val="Arial"/>
        <color rgb="FF222222"/>
        <sz val="8.0"/>
      </rPr>
      <t>Mihai, I., Boicean, A., Teodoru, C. A., Grigore, N., Iancu, G. M., Dura, H., ... &amp; Hașegan, A. (2023). Laparoscopic Adrenalectomy: Tailoring Approaches for the Optimal Resection of Adrenal Tumors. </t>
    </r>
    <r>
      <rPr>
        <rFont val="Arial"/>
        <i/>
        <color rgb="FF222222"/>
        <sz val="8.0"/>
      </rPr>
      <t>Diagnostics</t>
    </r>
    <r>
      <rPr>
        <rFont val="Arial"/>
        <color rgb="FF222222"/>
        <sz val="8.0"/>
      </rPr>
      <t>, </t>
    </r>
    <r>
      <rPr>
        <rFont val="Arial"/>
        <i/>
        <color rgb="FF222222"/>
        <sz val="8.0"/>
      </rPr>
      <t>13</t>
    </r>
    <r>
      <rPr>
        <rFont val="Arial"/>
        <color rgb="FF222222"/>
        <sz val="8.0"/>
      </rPr>
      <t>(21), 3351.</t>
    </r>
  </si>
  <si>
    <r>
      <rPr>
        <rFont val="Arial"/>
        <color rgb="FF000000"/>
        <sz val="8.0"/>
      </rPr>
      <t>Boicean, A (Boicean, Adrian) </t>
    </r>
    <r>
      <rPr>
        <rFont val="Arial"/>
        <color rgb="FF5D33BF"/>
        <sz val="8.0"/>
      </rPr>
      <t>[1] , [2] </t>
    </r>
    <r>
      <rPr>
        <rFont val="Arial"/>
        <color rgb="FF000000"/>
        <sz val="8.0"/>
      </rPr>
      <t>; Bratu, D (Bratu, Dan) </t>
    </r>
    <r>
      <rPr>
        <rFont val="Arial"/>
        <color rgb="FF5D33BF"/>
        <sz val="8.0"/>
      </rPr>
      <t>[1] , [2] </t>
    </r>
    <r>
      <rPr>
        <rFont val="Arial"/>
        <color rgb="FF000000"/>
        <sz val="8.0"/>
      </rPr>
      <t>; Bacila, C (Bacila, Ciprian) </t>
    </r>
    <r>
      <rPr>
        <rFont val="Arial"/>
        <color rgb="FF5D33BF"/>
        <sz val="8.0"/>
      </rPr>
      <t>[1] </t>
    </r>
    <r>
      <rPr>
        <rFont val="Arial"/>
        <color rgb="FF000000"/>
        <sz val="8.0"/>
      </rPr>
      <t>; Tanasescu, C (Tanasescu, Ciprian) </t>
    </r>
    <r>
      <rPr>
        <rFont val="Arial"/>
        <color rgb="FF5D33BF"/>
        <sz val="8.0"/>
      </rPr>
      <t>[1] , [2] </t>
    </r>
    <r>
      <rPr>
        <rFont val="Arial"/>
        <color rgb="FF000000"/>
        <sz val="8.0"/>
      </rPr>
      <t>; Fleaca, RS (Fleaca, Radu Sorin) </t>
    </r>
    <r>
      <rPr>
        <rFont val="Arial"/>
        <color rgb="FF5D33BF"/>
        <sz val="8.0"/>
      </rPr>
      <t>[1] , [2] </t>
    </r>
    <r>
      <rPr>
        <rFont val="Arial"/>
        <color rgb="FF000000"/>
        <sz val="8.0"/>
      </rPr>
      <t>; Mohor, CI (Mohor, Calin Ilie) </t>
    </r>
    <r>
      <rPr>
        <rFont val="Arial"/>
        <color rgb="FF5D33BF"/>
        <sz val="8.0"/>
      </rPr>
      <t>[1] , [2] </t>
    </r>
    <r>
      <rPr>
        <rFont val="Arial"/>
        <color rgb="FF000000"/>
        <sz val="8.0"/>
      </rPr>
      <t>; Comaniciu, A (Comaniciu, Andra) </t>
    </r>
    <r>
      <rPr>
        <rFont val="Arial"/>
        <color rgb="FF5D33BF"/>
        <sz val="8.0"/>
      </rPr>
      <t>[1] </t>
    </r>
    <r>
      <rPr>
        <rFont val="Arial"/>
        <color rgb="FF000000"/>
        <sz val="8.0"/>
      </rPr>
      <t>; Baluta, T (Baluta, Teodora) </t>
    </r>
    <r>
      <rPr>
        <rFont val="Arial"/>
        <color rgb="FF5D33BF"/>
        <sz val="8.0"/>
      </rPr>
      <t>[1] </t>
    </r>
    <r>
      <rPr>
        <rFont val="Arial"/>
        <color rgb="FF000000"/>
        <sz val="8.0"/>
      </rPr>
      <t>; Roman, MD (Roman, Mihai Dan) </t>
    </r>
    <r>
      <rPr>
        <rFont val="Arial"/>
        <color rgb="FF5D33BF"/>
        <sz val="8.0"/>
      </rPr>
      <t>[1] , [2] </t>
    </r>
    <r>
      <rPr>
        <rFont val="Arial"/>
        <color rgb="FF000000"/>
        <sz val="8.0"/>
      </rPr>
      <t>; Chicea, R (Chicea, Radu) </t>
    </r>
    <r>
      <rPr>
        <rFont val="Arial"/>
        <color rgb="FF5D33BF"/>
        <sz val="8.0"/>
      </rPr>
      <t>[1] , [2] </t>
    </r>
    <r>
      <rPr>
        <rFont val="Arial"/>
        <color rgb="FF000000"/>
        <sz val="8.0"/>
      </rPr>
      <t>; Cristian, AN (Cristian, Adrian Nicolae) </t>
    </r>
    <r>
      <rPr>
        <rFont val="Arial"/>
        <color rgb="FF5D33BF"/>
        <sz val="8.0"/>
      </rPr>
      <t>[1] , [2] </t>
    </r>
    <r>
      <rPr>
        <rFont val="Arial"/>
        <color rgb="FF000000"/>
        <sz val="8.0"/>
      </rPr>
      <t>; Hasegan, A (Hasegan, Adrian) </t>
    </r>
    <r>
      <rPr>
        <rFont val="Arial"/>
        <color rgb="FF5D33BF"/>
        <sz val="8.0"/>
      </rPr>
      <t>[1] , [2] </t>
    </r>
    <r>
      <rPr>
        <rFont val="Arial"/>
        <color rgb="FF000000"/>
        <sz val="8.0"/>
      </rPr>
      <t>; Birsan, S (Birsan, Sabrina) </t>
    </r>
    <r>
      <rPr>
        <rFont val="Arial"/>
        <color rgb="FF5D33BF"/>
        <sz val="8.0"/>
      </rPr>
      <t>[1] , [2] </t>
    </r>
    <r>
      <rPr>
        <rFont val="Arial"/>
        <color rgb="FF000000"/>
        <sz val="8.0"/>
      </rPr>
      <t>; Dura, H (Dura, Horatiu) </t>
    </r>
    <r>
      <rPr>
        <rFont val="Arial"/>
        <color rgb="FF5D33BF"/>
        <sz val="8.0"/>
      </rPr>
      <t>[1] , [2] </t>
    </r>
    <r>
      <rPr>
        <rFont val="Arial"/>
        <color rgb="FF000000"/>
        <sz val="8.0"/>
      </rPr>
      <t>; Mohor, CI (Mohor, Cosmin Ioan) </t>
    </r>
    <r>
      <rPr>
        <rFont val="Arial"/>
        <color rgb="FF5D33BF"/>
        <sz val="8.0"/>
      </rPr>
      <t>[1,2]; 1 County Clin Emergency Hosp Sibiu, Sibiu 550245, Romania
2 Lucian Blaga Univ Sibiu, Fac Med, Sibiu 550169, Romania</t>
    </r>
  </si>
  <si>
    <r>
      <rPr>
        <rFont val="Arial"/>
        <color rgb="FF222222"/>
        <sz val="8.0"/>
      </rPr>
      <t>Hașegan, A., Mihai, I., Bratu, D., Bacilă, C., Roman, M. D., Mohor, C. I., ... &amp; Boicean, A. (2023). Severe Acute Ischemia of Glans Penis after Achieving Treatment with Only Hyperbaric Oxygen Therapy: A Rare Case Report and Systematic Literature Review. </t>
    </r>
    <r>
      <rPr>
        <rFont val="Arial"/>
        <i/>
        <color rgb="FF222222"/>
        <sz val="8.0"/>
      </rPr>
      <t>Journal of Personalized Medicine</t>
    </r>
    <r>
      <rPr>
        <rFont val="Arial"/>
        <color rgb="FF222222"/>
        <sz val="8.0"/>
      </rPr>
      <t>, </t>
    </r>
    <r>
      <rPr>
        <rFont val="Arial"/>
        <i/>
        <color rgb="FF222222"/>
        <sz val="8.0"/>
      </rPr>
      <t>13</t>
    </r>
    <r>
      <rPr>
        <rFont val="Arial"/>
        <color rgb="FF222222"/>
        <sz val="8.0"/>
      </rPr>
      <t>(9), 1370.</t>
    </r>
  </si>
  <si>
    <r>
      <rPr>
        <rFont val="Arial"/>
        <color rgb="FF000000"/>
        <sz val="8.0"/>
      </rPr>
      <t>Boicean, A (Boicean, Adrian) </t>
    </r>
    <r>
      <rPr>
        <rFont val="Arial"/>
        <color rgb="FF5D33BF"/>
        <sz val="8.0"/>
      </rPr>
      <t>[1] , [2] </t>
    </r>
    <r>
      <rPr>
        <rFont val="Arial"/>
        <color rgb="FF000000"/>
        <sz val="8.0"/>
      </rPr>
      <t>; Bratu, D (Bratu, Dan) </t>
    </r>
    <r>
      <rPr>
        <rFont val="Arial"/>
        <color rgb="FF5D33BF"/>
        <sz val="8.0"/>
      </rPr>
      <t>[1] , [2] </t>
    </r>
    <r>
      <rPr>
        <rFont val="Arial"/>
        <color rgb="FF000000"/>
        <sz val="8.0"/>
      </rPr>
      <t>; Bacila, C (Bacila, Ciprian) </t>
    </r>
    <r>
      <rPr>
        <rFont val="Arial"/>
        <color rgb="FF5D33BF"/>
        <sz val="8.0"/>
      </rPr>
      <t>[1] </t>
    </r>
    <r>
      <rPr>
        <rFont val="Arial"/>
        <color rgb="FF000000"/>
        <sz val="8.0"/>
      </rPr>
      <t>; Tanasescu, C (Tanasescu, Ciprian) </t>
    </r>
    <r>
      <rPr>
        <rFont val="Arial"/>
        <color rgb="FF5D33BF"/>
        <sz val="8.0"/>
      </rPr>
      <t>[1] , [2] </t>
    </r>
    <r>
      <rPr>
        <rFont val="Arial"/>
        <color rgb="FF000000"/>
        <sz val="8.0"/>
      </rPr>
      <t>; Fleaca, RS (Fleaca, Radu Sorin) </t>
    </r>
    <r>
      <rPr>
        <rFont val="Arial"/>
        <color rgb="FF5D33BF"/>
        <sz val="8.0"/>
      </rPr>
      <t>[1] , [2] </t>
    </r>
    <r>
      <rPr>
        <rFont val="Arial"/>
        <color rgb="FF000000"/>
        <sz val="8.0"/>
      </rPr>
      <t>; Mohor, CI (Mohor, Calin Ilie) </t>
    </r>
    <r>
      <rPr>
        <rFont val="Arial"/>
        <color rgb="FF5D33BF"/>
        <sz val="8.0"/>
      </rPr>
      <t>[1] , [2] </t>
    </r>
    <r>
      <rPr>
        <rFont val="Arial"/>
        <color rgb="FF000000"/>
        <sz val="8.0"/>
      </rPr>
      <t>; Comaniciu, A (Comaniciu, Andra) </t>
    </r>
    <r>
      <rPr>
        <rFont val="Arial"/>
        <color rgb="FF5D33BF"/>
        <sz val="8.0"/>
      </rPr>
      <t>[1] </t>
    </r>
    <r>
      <rPr>
        <rFont val="Arial"/>
        <color rgb="FF000000"/>
        <sz val="8.0"/>
      </rPr>
      <t>; Baluta, T (Baluta, Teodora) </t>
    </r>
    <r>
      <rPr>
        <rFont val="Arial"/>
        <color rgb="FF5D33BF"/>
        <sz val="8.0"/>
      </rPr>
      <t>[1] </t>
    </r>
    <r>
      <rPr>
        <rFont val="Arial"/>
        <color rgb="FF000000"/>
        <sz val="8.0"/>
      </rPr>
      <t>; Roman, MD (Roman, Mihai Dan) </t>
    </r>
    <r>
      <rPr>
        <rFont val="Arial"/>
        <color rgb="FF5D33BF"/>
        <sz val="8.0"/>
      </rPr>
      <t>[1] , [2] </t>
    </r>
    <r>
      <rPr>
        <rFont val="Arial"/>
        <color rgb="FF000000"/>
        <sz val="8.0"/>
      </rPr>
      <t>; Chicea, R (Chicea, Radu) </t>
    </r>
    <r>
      <rPr>
        <rFont val="Arial"/>
        <color rgb="FF5D33BF"/>
        <sz val="8.0"/>
      </rPr>
      <t>[1] , [2] </t>
    </r>
    <r>
      <rPr>
        <rFont val="Arial"/>
        <color rgb="FF000000"/>
        <sz val="8.0"/>
      </rPr>
      <t>; Cristian, AN (Cristian, Adrian Nicolae) </t>
    </r>
    <r>
      <rPr>
        <rFont val="Arial"/>
        <color rgb="FF5D33BF"/>
        <sz val="8.0"/>
      </rPr>
      <t>[1] , [2] </t>
    </r>
    <r>
      <rPr>
        <rFont val="Arial"/>
        <color rgb="FF000000"/>
        <sz val="8.0"/>
      </rPr>
      <t>; Hasegan, A (Hasegan, Adrian) </t>
    </r>
    <r>
      <rPr>
        <rFont val="Arial"/>
        <color rgb="FF5D33BF"/>
        <sz val="8.0"/>
      </rPr>
      <t>[1] , [2] </t>
    </r>
    <r>
      <rPr>
        <rFont val="Arial"/>
        <color rgb="FF000000"/>
        <sz val="8.0"/>
      </rPr>
      <t>; Birsan, S (Birsan, Sabrina) </t>
    </r>
    <r>
      <rPr>
        <rFont val="Arial"/>
        <color rgb="FF5D33BF"/>
        <sz val="8.0"/>
      </rPr>
      <t>[1] , [2] </t>
    </r>
    <r>
      <rPr>
        <rFont val="Arial"/>
        <color rgb="FF000000"/>
        <sz val="8.0"/>
      </rPr>
      <t>; Dura, H (Dura, Horatiu) </t>
    </r>
    <r>
      <rPr>
        <rFont val="Arial"/>
        <color rgb="FF5D33BF"/>
        <sz val="8.0"/>
      </rPr>
      <t>[1] , [2] </t>
    </r>
    <r>
      <rPr>
        <rFont val="Arial"/>
        <color rgb="FF000000"/>
        <sz val="8.0"/>
      </rPr>
      <t>; Mohor, CI (Mohor, Cosmin Ioan) </t>
    </r>
    <r>
      <rPr>
        <rFont val="Arial"/>
        <color rgb="FF5D33BF"/>
        <sz val="8.0"/>
      </rPr>
      <t>[1,2]; 1 County Clin Emergency Hosp Sibiu, Sibiu 550245, Romania
2 Lucian Blaga Univ Sibiu, Fac Med, Sibiu 550169, Romania</t>
    </r>
  </si>
  <si>
    <r>
      <rPr>
        <rFont val="Arial"/>
        <color rgb="FF222222"/>
        <sz val="8.0"/>
      </rPr>
      <t>Boicean, A., Bratu, D., Fleaca, S. R., Vasile, G., Shelly, L., Birsan, S., ... &amp; Hasegan, A. (2023). Exploring the Potential of Fecal Microbiota Transplantation as a Therapy in Tuberculosis and Inflammatory Bowel Disease. </t>
    </r>
    <r>
      <rPr>
        <rFont val="Arial"/>
        <i/>
        <color rgb="FF222222"/>
        <sz val="8.0"/>
      </rPr>
      <t>Pathogens</t>
    </r>
    <r>
      <rPr>
        <rFont val="Arial"/>
        <color rgb="FF222222"/>
        <sz val="8.0"/>
      </rPr>
      <t>, </t>
    </r>
    <r>
      <rPr>
        <rFont val="Arial"/>
        <i/>
        <color rgb="FF222222"/>
        <sz val="8.0"/>
      </rPr>
      <t>12</t>
    </r>
    <r>
      <rPr>
        <rFont val="Arial"/>
        <color rgb="FF222222"/>
        <sz val="8.0"/>
      </rPr>
      <t>(9), 1149.</t>
    </r>
  </si>
  <si>
    <t>Streza, A (Streza, Alexandru) [1] ; Antoniac, A (Antoniac, Aurora) [1] ; Manescu, V (Manescu (Paltanea), Veronica) [1] , [2] ; Paltanea, G (Paltanea, Gheorghe) [2] ; Robu, A (Robu, Alina) [1] ; Dura, H (Dura, Horatiu) [3] ; Verestiuc, L (Verestiuc, Liliana) [4] ; Stanica, E (Stanica, Enache) [5] ; Voicu, SI (Voicu, Stefan Ioan) [6] ; Antoniac, I (Antoniac, Iulian) [1] , [7] ; Cristea, MB (Cristea, Mihai Bogdan) [8] ; Dragomir, BR (Dragomir, Bogdan Radu) [9] , [10] ; Rau, JV (Rau, Julietta V.) [11] , [12] ; Manolea, MM (Manolea, Maria-Magdalena)[13]; 1 Univ Politehn Bucuresti, Fac Mat Sci &amp; Engn, 313 Splaiul Independentei St,Dist 6, Bucharest 060042, Romania
2 Univ Politehn Bucuresti, Fac Elect Engn, 313 Splaiul Independentei St,Dist 6, Bucharest 060042, Romania
3 Lucian Blaga Univ Sibiu, Fac Med, 10 Victoriei Blvd, Sibiu 550024, Romania
4 Univ Med &amp; Pharm Grigore T Popa, Fac Med Bioengn, 16 Univ St, Iasi 700115, Romania
5 ICSI Energy, Natl Inst Cryogen &amp; Isotop Technol ICSI Rm Valcea, 4 Uzinei St, Ramnicu Valcea 240050, Romania
6 Univ Politehn Bucuresti, Fac Appl Chem &amp; Mat Sci, 1-7 Gheorghe Polizu St,Dist 1, Bucharest 011061, Romania
7 Acad Romanian Scientists, 54 Splaiul Independentei St,Dist 5, Bucharest 050094, Romania
8 Carol Davila Univ Med &amp; Pharm, Dept Morphol Sci, 37 Dionisie Lupu St, Bucharest 020021, Romania
9 Univ Med &amp; Pharm Grigore T Popa, Fac Dent Med, 16 Univ St, Iasi 700115, Romania
10 DDD Med Serv SRL, 78 Vasile Lupu St, Iasi 700350, Romania
11 Consiglio Nazl Ric ISM CNR, Ist Struttura Mat, Via Fosso Cavaliere 100, I-00133 Rome, Italy
12 IM Sechenov First Moscow State Med Univ, Inst Pharm, Dept Analyt Phys &amp; Colloid Chem, 8 Trubetskaya St,Build 2, Moscow 119991, Russia
13 Univ Med &amp; Pharm Craiova, Dept Obstet &amp; Gynecol, 2 Petru Rares St, Craiova 200349, Romania</t>
  </si>
  <si>
    <t>Effect of Filler Types on Cellulose-Acetate-Based Composite Used as Coatings for Biodegradable Magnesium Implants for Trauma</t>
  </si>
  <si>
    <r>
      <rPr>
        <rFont val="Arial"/>
        <color rgb="FF222222"/>
        <sz val="8.0"/>
      </rPr>
      <t>Manescu, V., Antoniac, I., Antoniac, A., Laptoiu, D., Paltanea, G., Ciocoiu, R., ... &amp; Dura, H. (2023). Bone Regeneration Induced by Patient-Adapted Mg Alloy-Based Scaffolds for Bone Defects: Present and Future Perspectives. </t>
    </r>
    <r>
      <rPr>
        <rFont val="Arial"/>
        <i/>
        <color rgb="FF222222"/>
        <sz val="8.0"/>
      </rPr>
      <t>Biomimetics</t>
    </r>
    <r>
      <rPr>
        <rFont val="Arial"/>
        <color rgb="FF222222"/>
        <sz val="8.0"/>
      </rPr>
      <t>, </t>
    </r>
    <r>
      <rPr>
        <rFont val="Arial"/>
        <i/>
        <color rgb="FF222222"/>
        <sz val="8.0"/>
      </rPr>
      <t>8</t>
    </r>
    <r>
      <rPr>
        <rFont val="Arial"/>
        <color rgb="FF222222"/>
        <sz val="8.0"/>
      </rPr>
      <t>(8), 618.</t>
    </r>
  </si>
  <si>
    <r>
      <rPr>
        <rFont val="Arial"/>
        <color rgb="FF222222"/>
        <sz val="8.0"/>
      </rPr>
      <t>Streza, A., Antoniac, A., Ciocoiu, R., Cotrut, C. M., Miculescu, M., Miculescu, F., ... &amp; Dura, H. (2023). In Vitro Studies Regarding the Effect of Cellulose Acetate-Based Composite Coatings on the Functional Properties of the Biodegradable Mg3Nd Alloys. </t>
    </r>
    <r>
      <rPr>
        <rFont val="Arial"/>
        <i/>
        <color rgb="FF222222"/>
        <sz val="8.0"/>
      </rPr>
      <t>Biomimetics</t>
    </r>
    <r>
      <rPr>
        <rFont val="Arial"/>
        <color rgb="FF222222"/>
        <sz val="8.0"/>
      </rPr>
      <t>, </t>
    </r>
    <r>
      <rPr>
        <rFont val="Arial"/>
        <i/>
        <color rgb="FF222222"/>
        <sz val="8.0"/>
      </rPr>
      <t>8</t>
    </r>
    <r>
      <rPr>
        <rFont val="Arial"/>
        <color rgb="FF222222"/>
        <sz val="8.0"/>
      </rPr>
      <t>(7), 526.</t>
    </r>
  </si>
  <si>
    <r>
      <rPr>
        <rFont val="Arial"/>
        <color rgb="FF222222"/>
        <sz val="8.0"/>
      </rPr>
      <t>Paltanea, G., Manescu, V., Antoniac, I., Antoniac, A., Nemoianu, I. V., Robu, A., &amp; Dura, H. (2023). A review of biomimetic and biodegradable magnetic scaffolds for bone tissue engineering and oncology. </t>
    </r>
    <r>
      <rPr>
        <rFont val="Arial"/>
        <i/>
        <color rgb="FF222222"/>
        <sz val="8.0"/>
      </rPr>
      <t>International Journal of Molecular Sciences</t>
    </r>
    <r>
      <rPr>
        <rFont val="Arial"/>
        <color rgb="FF222222"/>
        <sz val="8.0"/>
      </rPr>
      <t>, </t>
    </r>
    <r>
      <rPr>
        <rFont val="Arial"/>
        <i/>
        <color rgb="FF222222"/>
        <sz val="8.0"/>
      </rPr>
      <t>24</t>
    </r>
    <r>
      <rPr>
        <rFont val="Arial"/>
        <color rgb="FF222222"/>
        <sz val="8.0"/>
      </rPr>
      <t>(5), 4312.</t>
    </r>
  </si>
  <si>
    <r>
      <rPr>
        <rFont val="Arial"/>
        <color rgb="FF222222"/>
        <sz val="8.0"/>
      </rPr>
      <t>Antoniac, I., Manescu, V., Antoniac, A., &amp; Paltanea, G. (2023). Magnesium-based alloys with adapted interfaces for bone implants and tissue engineering. </t>
    </r>
    <r>
      <rPr>
        <rFont val="Arial"/>
        <i/>
        <color rgb="FF222222"/>
        <sz val="8.0"/>
      </rPr>
      <t>Regenerative Biomaterials</t>
    </r>
    <r>
      <rPr>
        <rFont val="Arial"/>
        <color rgb="FF222222"/>
        <sz val="8.0"/>
      </rPr>
      <t>, </t>
    </r>
    <r>
      <rPr>
        <rFont val="Arial"/>
        <i/>
        <color rgb="FF222222"/>
        <sz val="8.0"/>
      </rPr>
      <t>10</t>
    </r>
    <r>
      <rPr>
        <rFont val="Arial"/>
        <color rgb="FF222222"/>
        <sz val="8.0"/>
      </rPr>
      <t>, rbad095.</t>
    </r>
  </si>
  <si>
    <t>Boicean, A (Boicean, Adrian) [1] ; Birsan, S (Birsan, Sabrina) [1] ; Ichim, C (Ichim, Cristian) [1] ; Boeras, I (Boeras, Ioana) [2] ; Roman-Filip, I (Roman-Filip, Iulian) [3] ; Blanca, G (Blanca, Grama) [4] ; Bacila, C (Bacila, Ciprian) [1] ; Fleaca, RS (Fleaca, Radu Sorin) [1] ; Dura, H (Dura, Horatiu) [1] ; Roman-Filip, C (Roman-Filip, Corina) [1]; 1 Lucian Blaga Univ Sibiu, Fac Med, Sibiu 550169, Romania
2 Lucian Blaga Univ Sibiu, Fac Sci, Appl Ecol Res Ctr, Mol Biol Lab, Sibiu 550012, Romania
3 George Emil Palade Univ Med Pharm Sci &amp; Technol, Dept Neurol, Targu Mures 540136, Romania
4 Lucian Blaga Univ Sibiu, Fac Social Sci, Sibiu 550012, Romania</t>
  </si>
  <si>
    <r>
      <rPr>
        <rFont val="Arial"/>
        <color rgb="FF222222"/>
        <sz val="8.0"/>
      </rPr>
      <t>Hașegan, A., Mihai, I., Bratu, D., Bacilă, C., Roman, M. D., Mohor, C. I., ... &amp; Boicean, A. (2023). Severe Acute Ischemia of Glans Penis after Achieving Treatment with Only Hyperbaric Oxygen Therapy: A Rare Case Report and Systematic Literature Review. </t>
    </r>
    <r>
      <rPr>
        <rFont val="Arial"/>
        <i/>
        <color rgb="FF222222"/>
        <sz val="8.0"/>
      </rPr>
      <t>Journal of Personalized Medicine</t>
    </r>
    <r>
      <rPr>
        <rFont val="Arial"/>
        <color rgb="FF222222"/>
        <sz val="8.0"/>
      </rPr>
      <t>, </t>
    </r>
    <r>
      <rPr>
        <rFont val="Arial"/>
        <i/>
        <color rgb="FF222222"/>
        <sz val="8.0"/>
      </rPr>
      <t>13</t>
    </r>
    <r>
      <rPr>
        <rFont val="Arial"/>
        <color rgb="FF222222"/>
        <sz val="8.0"/>
      </rPr>
      <t>(9), 1370.</t>
    </r>
  </si>
  <si>
    <r>
      <rPr>
        <rFont val="Arial"/>
        <color rgb="FF222222"/>
        <sz val="8.0"/>
      </rPr>
      <t>Boicean, A., Bratu, D., Fleaca, S. R., Vasile, G., Shelly, L., Birsan, S., ... &amp; Hasegan, A. (2023). Exploring the Potential of Fecal Microbiota Transplantation as a Therapy in Tuberculosis and Inflammatory Bowel Disease. </t>
    </r>
    <r>
      <rPr>
        <rFont val="Arial"/>
        <i/>
        <color rgb="FF222222"/>
        <sz val="8.0"/>
      </rPr>
      <t>Pathogens</t>
    </r>
    <r>
      <rPr>
        <rFont val="Arial"/>
        <color rgb="FF222222"/>
        <sz val="8.0"/>
      </rPr>
      <t>, </t>
    </r>
    <r>
      <rPr>
        <rFont val="Arial"/>
        <i/>
        <color rgb="FF222222"/>
        <sz val="8.0"/>
      </rPr>
      <t>12</t>
    </r>
    <r>
      <rPr>
        <rFont val="Arial"/>
        <color rgb="FF222222"/>
        <sz val="8.0"/>
      </rPr>
      <t>(9), 1149.</t>
    </r>
  </si>
  <si>
    <r>
      <rPr>
        <rFont val="Arial"/>
        <color rgb="FF222222"/>
        <sz val="8.0"/>
      </rPr>
      <t>Zhang, L., Zhang, Z., Zheng, X., Lu, Y., Dai, L., Li, W., ... &amp; Gao, W. (2023). A novel microRNA panel exhibited significant potential in evaluating the progression of laryngeal squamous cell carcinoma. </t>
    </r>
    <r>
      <rPr>
        <rFont val="Arial"/>
        <i/>
        <color rgb="FF222222"/>
        <sz val="8.0"/>
      </rPr>
      <t>Non-coding RNA Research</t>
    </r>
    <r>
      <rPr>
        <rFont val="Arial"/>
        <color rgb="FF222222"/>
        <sz val="8.0"/>
      </rPr>
      <t>, </t>
    </r>
    <r>
      <rPr>
        <rFont val="Arial"/>
        <i/>
        <color rgb="FF222222"/>
        <sz val="8.0"/>
      </rPr>
      <t>8</t>
    </r>
    <r>
      <rPr>
        <rFont val="Arial"/>
        <color rgb="FF222222"/>
        <sz val="8.0"/>
      </rPr>
      <t>(4), 550-561.</t>
    </r>
  </si>
  <si>
    <t>https://www.sciencedirect.com/science/article/pii/S2468054023000483</t>
  </si>
  <si>
    <t>Robu, A (Robu, Alina) [1] ; Ciocoiu, R (Ciocoiu, Robert) [1] ; Antoniac, A (Antoniac, Aurora) [1] ; Antoniac, I (Antoniac, Iulian) [1] , [2] ; Raiciu, AD (Raiciu, Anca Daniela) [3] ; Dura, H (Dura, Horatiu) [4] ; Forna, N (Forna, Norin) [5] ; Cristea, MB (Cristea, Mihai Bogdan) [6] ; Carstoc, ID (Carstoc, Ioana Dana) [4]; Univ Politehn Bucuresti, Fac Mat Sci &amp; Engn, 313 Splaiul Independentei,Dist 6, Bucharest 060042, Romania
2 Acad Romanian Scientists, 54 Splaiul Independentei,Dist 5, Bucharest 050094, Romania
3 SC HOFIGAL EXPORT IMPORT SA, 2 Intrarea Serelor Str,Dist 4, Bucharest 042124, Romania
4 Univ Lucian Blaga Sibiu, Fac Med, 2A Lucian Blaga Str, Sibiu 550169, Romania
5 Univ Med &amp; Pharm Gr T Popa Iasi, Dept Orthoped &amp; Traumatol, 16 Univ Str, Iasi 700115, Romania</t>
  </si>
  <si>
    <t>Bone Cements Used for Hip Prosthesis Fixation: The Influence of the Handling Procedures on Functional Properties Observed during In Vitro Study</t>
  </si>
  <si>
    <r>
      <rPr>
        <rFont val="Arial"/>
        <color rgb="FF222222"/>
        <sz val="8.0"/>
      </rPr>
      <t>Ceron, M. V., Cecílio, D. L., Linn, R. V., &amp; Maghous, S. (2023). Nonlinear viscoelastic model for time-dependent mechanical characterization of PMMA acrylic bone cements. </t>
    </r>
    <r>
      <rPr>
        <rFont val="Arial"/>
        <i/>
        <color rgb="FF222222"/>
        <sz val="8.0"/>
      </rPr>
      <t>Journal of the Mechanical Behavior of Biomedical Materials</t>
    </r>
    <r>
      <rPr>
        <rFont val="Arial"/>
        <color rgb="FF222222"/>
        <sz val="8.0"/>
      </rPr>
      <t>, </t>
    </r>
    <r>
      <rPr>
        <rFont val="Arial"/>
        <i/>
        <color rgb="FF222222"/>
        <sz val="8.0"/>
      </rPr>
      <t>147</t>
    </r>
    <r>
      <rPr>
        <rFont val="Arial"/>
        <color rgb="FF222222"/>
        <sz val="8.0"/>
      </rPr>
      <t>, 106126.</t>
    </r>
  </si>
  <si>
    <t>https://www.sciencedirect.com/science/article/abs/pii/S1751616123004794</t>
  </si>
  <si>
    <r>
      <rPr>
        <rFont val="Arial"/>
        <color rgb="FF222222"/>
        <sz val="8.0"/>
      </rPr>
      <t>Bita, T., Antoniac, A., Ciuca, I., Miculescu, M., Cotrut, C. M., Paltanea, G., ... &amp; Bodog, A. D. (2023). Effect of Fluoride Coatings on the Corrosion Behavior of Mg–Zn–Ca–Mn Alloys for Medical Application. </t>
    </r>
    <r>
      <rPr>
        <rFont val="Arial"/>
        <i/>
        <color rgb="FF222222"/>
        <sz val="8.0"/>
      </rPr>
      <t>Materials</t>
    </r>
    <r>
      <rPr>
        <rFont val="Arial"/>
        <color rgb="FF222222"/>
        <sz val="8.0"/>
      </rPr>
      <t>, </t>
    </r>
    <r>
      <rPr>
        <rFont val="Arial"/>
        <i/>
        <color rgb="FF222222"/>
        <sz val="8.0"/>
      </rPr>
      <t>16</t>
    </r>
    <r>
      <rPr>
        <rFont val="Arial"/>
        <color rgb="FF222222"/>
        <sz val="8.0"/>
      </rPr>
      <t>(13), 4508.</t>
    </r>
  </si>
  <si>
    <r>
      <rPr>
        <rFont val="Arial"/>
        <color rgb="FF222222"/>
        <sz val="8.0"/>
      </rPr>
      <t>Dragomir, L., Antoniac, A., Manescu, V., Robu, A., Dinu, M., Pana, I., ... &amp; Vladescu, A. (2023). Preparation and characterization of hydroxyapatite coating by magnetron sputtering on Mg–Zn–Ag alloys for orthopaedic trauma implants. </t>
    </r>
    <r>
      <rPr>
        <rFont val="Arial"/>
        <i/>
        <color rgb="FF222222"/>
        <sz val="8.0"/>
      </rPr>
      <t>Ceramics International</t>
    </r>
    <r>
      <rPr>
        <rFont val="Arial"/>
        <color rgb="FF222222"/>
        <sz val="8.0"/>
      </rPr>
      <t>, </t>
    </r>
    <r>
      <rPr>
        <rFont val="Arial"/>
        <i/>
        <color rgb="FF222222"/>
        <sz val="8.0"/>
      </rPr>
      <t>49</t>
    </r>
    <r>
      <rPr>
        <rFont val="Arial"/>
        <color rgb="FF222222"/>
        <sz val="8.0"/>
      </rPr>
      <t>(16), 26274-26288.</t>
    </r>
  </si>
  <si>
    <t>https://www.sciencedirect.com/science/article/abs/pii/S0272884223013743</t>
  </si>
  <si>
    <t>DAWOD, N., ANTONIAC, A., ANTONIAC, I., MICULESCU, M., ROBU, A., UNGUREANU, E., ... &amp; Radu, B. CORROSION BEHAVIOR AND MICROSTRUCTURAL ANALYSIS OF SOME Co-Cr ALLOYS USED FOR METAL-CERAMIC RESTORATIONS IN DENTISTRY.</t>
  </si>
  <si>
    <t>Stoica, M (Stoica, Mihaela) [1] ; Brate, AT (Brate, Adrian T.) [2] ; Bucuta, M (Bucuta, Mihaela) [2] ; Dura, H (Dura, Horatiu) [2] ; Morar, S (Morar, Silviu) [2]; 1 Spitalul Pneumoftiziol, Sibiu, Romania
2 Lucian Blaga Univ Sibiu, 40 Victoriei Bd, Sibiu, Romania</t>
  </si>
  <si>
    <t>THE ASSOCIATION OF LONELINESS AT THE WORKPLACE WITH ORGANISATIONAL VARIABLES</t>
  </si>
  <si>
    <r>
      <rPr>
        <rFont val="Arial"/>
        <color rgb="FF222222"/>
        <sz val="8.0"/>
      </rPr>
      <t>Üstün, F., &amp; Üstün, E. (2023). The moderating role of supervisor support in the effect of perceived overqualification on workplace loneliness. </t>
    </r>
    <r>
      <rPr>
        <rFont val="Arial"/>
        <i/>
        <color rgb="FF222222"/>
        <sz val="8.0"/>
      </rPr>
      <t>South African Journal of Education</t>
    </r>
    <r>
      <rPr>
        <rFont val="Arial"/>
        <color rgb="FF222222"/>
        <sz val="8.0"/>
      </rPr>
      <t>, </t>
    </r>
    <r>
      <rPr>
        <rFont val="Arial"/>
        <i/>
        <color rgb="FF222222"/>
        <sz val="8.0"/>
      </rPr>
      <t>43</t>
    </r>
    <r>
      <rPr>
        <rFont val="Arial"/>
        <color rgb="FF222222"/>
        <sz val="8.0"/>
      </rPr>
      <t>(3).</t>
    </r>
  </si>
  <si>
    <t>https://www.ajol.info/index.php/saje/article/view/258894</t>
  </si>
  <si>
    <t>Boicean, A (Boicean, Adrian) [1] , [2] ; Birlutiu, V (Birlutiu, Victoria) [1] , [2] ; Ichim, C (Ichim, Cristian) [1] , [2] ; Todor, SB (Todor, Samuel B.) [1] ; Hasegan, A (Hasegan, Adrian) [1] , [2] ; Bacila, C (Bacila, Ciprian) [1] , [2] ; Solomon, A (Solomon, Adelaida) [1] , [2] ; Cristian, A (Cristian, Adrian) [1] , [2] ; Dura, H (Dura, Horatiu) [1] , [2]; 1 Cty Clin Emergency Hosp Sibiu, Sibiu 550245, Romania
2 Lucian Blaga Univ Sibiu, Fac Med, Sibiu 550169, Romania</t>
  </si>
  <si>
    <r>
      <rPr>
        <rFont val="Arial"/>
        <color rgb="FF222222"/>
        <sz val="8.0"/>
      </rPr>
      <t>Hașegan, A., Mihai, I., Bratu, D., Bacilă, C., Roman, M. D., Mohor, C. I., ... &amp; Boicean, A. (2023). Severe Acute Ischemia of Glans Penis after Achieving Treatment with Only Hyperbaric Oxygen Therapy: A Rare Case Report and Systematic Literature Review. </t>
    </r>
    <r>
      <rPr>
        <rFont val="Arial"/>
        <i/>
        <color rgb="FF222222"/>
        <sz val="8.0"/>
      </rPr>
      <t>Journal of Personalized Medicine</t>
    </r>
    <r>
      <rPr>
        <rFont val="Arial"/>
        <color rgb="FF222222"/>
        <sz val="8.0"/>
      </rPr>
      <t>, </t>
    </r>
    <r>
      <rPr>
        <rFont val="Arial"/>
        <i/>
        <color rgb="FF222222"/>
        <sz val="8.0"/>
      </rPr>
      <t>13</t>
    </r>
    <r>
      <rPr>
        <rFont val="Arial"/>
        <color rgb="FF222222"/>
        <sz val="8.0"/>
      </rPr>
      <t>(9), 1370.</t>
    </r>
  </si>
  <si>
    <t xml:space="preserve">Cordunianu, MA (Cordunianu, Mihai Alexandru) [1] ; Antoniac, I (Antoniac, Iulian) [2] , [3] ; Niculescu, M (Niculescu, Marius) [1] ; Paltanea, G (Paltanea, Gheorghe) [4] ; Raiciu, AD (Raiciu, Anca Daniela) [5] ; Dura, H (Dura, Horatiu) [6] ; Forna, N (Forna, Norin) [7] ; Carstoc, ID (Carstoc, Ioana Dana) [6] ; Cristea, MB (Cristea, Mihai Bogdan) [8];1 Titu Maiorescu Univ, Fac Med, 67A Gheorghe Petrascu, RO-031593 Bucharest, Romania
2 Univ Politehn Bucuresti, Fac Mat Sci &amp; Engn, RO-060042 Bucharest, Romania
3 Acad Romanian Scientists, RO-050094 Bucharest, Romania
4 Univ Politehn Bucuresti, Fac Elect Engn, RO-060042 Bucharest, Romania
5 SC Hofigal SA, RO-042124 Bucharest, Romania
6 Lucian Blaga Univ Sibiu, Fac Med, RO-550169 Sibiu, Romania
7 Gr T Popa Univ Med &amp; Pharm, Dept Orthoped &amp; Traumatol, RO-700115 Iasi, Romania
8 Carol Davila Univ Med &amp; Pharm, Dept Morphol Sci, RO-020021 Bucharest, Romania </t>
  </si>
  <si>
    <t>Treatment of Knee Osteochondral Fractures</t>
  </si>
  <si>
    <r>
      <rPr>
        <rFont val="Arial"/>
        <color rgb="FF222222"/>
        <sz val="8.0"/>
      </rPr>
      <t>Huang, W., Yang, W., Meng, C., Shao, Z., &amp; Wang, H. (2023). Arthroscopic In Situ Fixation of Osteochondral Fragments on the Weightbearing Area of the Knee Joint With a Single Anchor. </t>
    </r>
    <r>
      <rPr>
        <rFont val="Arial"/>
        <i/>
        <color rgb="FF222222"/>
        <sz val="8.0"/>
      </rPr>
      <t>Arthroscopy Techniques</t>
    </r>
    <r>
      <rPr>
        <rFont val="Arial"/>
        <color rgb="FF222222"/>
        <sz val="8.0"/>
      </rPr>
      <t>, </t>
    </r>
    <r>
      <rPr>
        <rFont val="Arial"/>
        <i/>
        <color rgb="FF222222"/>
        <sz val="8.0"/>
      </rPr>
      <t>12</t>
    </r>
    <r>
      <rPr>
        <rFont val="Arial"/>
        <color rgb="FF222222"/>
        <sz val="8.0"/>
      </rPr>
      <t>(12), e2133-e2139.</t>
    </r>
  </si>
  <si>
    <t>https://www.sciencedirect.com/science/article/pii/S221262872300230X</t>
  </si>
  <si>
    <r>
      <rPr>
        <rFont val="Arial"/>
        <color rgb="FF222222"/>
        <sz val="8.0"/>
      </rPr>
      <t>Vivekanantha, P., Cohen, D., Peterson, D., &amp; de SA, D. (2023). Patellofemoral instability in the pediatric population. </t>
    </r>
    <r>
      <rPr>
        <rFont val="Arial"/>
        <i/>
        <color rgb="FF222222"/>
        <sz val="8.0"/>
      </rPr>
      <t>Current Reviews in Musculoskeletal Medicine</t>
    </r>
    <r>
      <rPr>
        <rFont val="Arial"/>
        <color rgb="FF222222"/>
        <sz val="8.0"/>
      </rPr>
      <t>, </t>
    </r>
    <r>
      <rPr>
        <rFont val="Arial"/>
        <i/>
        <color rgb="FF222222"/>
        <sz val="8.0"/>
      </rPr>
      <t>16</t>
    </r>
    <r>
      <rPr>
        <rFont val="Arial"/>
        <color rgb="FF222222"/>
        <sz val="8.0"/>
      </rPr>
      <t>(7), 255-262.</t>
    </r>
  </si>
  <si>
    <t>https://link.springer.com/article/10.1007/s12178-023-09836-0</t>
  </si>
  <si>
    <r>
      <rPr>
        <rFont val="Arial"/>
        <color rgb="FF4125AF"/>
        <sz val="8.0"/>
        <u/>
      </rPr>
      <t>Fleaca, SR</t>
    </r>
    <r>
      <rPr>
        <rFont val="Arial"/>
        <color rgb="FF000000"/>
        <sz val="8.0"/>
        <u/>
      </rPr>
      <t> (Fleaca, Sorin Radu) </t>
    </r>
    <r>
      <rPr>
        <rFont val="Arial"/>
        <color rgb="FF5D33BF"/>
        <sz val="8.0"/>
        <u/>
      </rPr>
      <t>[1] </t>
    </r>
    <r>
      <rPr>
        <rFont val="Arial"/>
        <color rgb="FF000000"/>
        <sz val="8.0"/>
        <u/>
      </rPr>
      <t>; Mohor, CI (Mohor, Cosmin Ioan) </t>
    </r>
    <r>
      <rPr>
        <rFont val="Arial"/>
        <color rgb="FF5D33BF"/>
        <sz val="8.0"/>
        <u/>
      </rPr>
      <t>[2] </t>
    </r>
    <r>
      <rPr>
        <rFont val="Arial"/>
        <color rgb="FF000000"/>
        <sz val="8.0"/>
        <u/>
      </rPr>
      <t>; Dura, H (Dura, Horatiu) </t>
    </r>
    <r>
      <rPr>
        <rFont val="Arial"/>
        <color rgb="FF5D33BF"/>
        <sz val="8.0"/>
        <u/>
      </rPr>
      <t>[2] </t>
    </r>
    <r>
      <rPr>
        <rFont val="Arial"/>
        <color rgb="FF000000"/>
        <sz val="8.0"/>
        <u/>
      </rPr>
      <t>; Chicea, R (Chicea, Radu) </t>
    </r>
    <r>
      <rPr>
        <rFont val="Arial"/>
        <color rgb="FF5D33BF"/>
        <sz val="8.0"/>
        <u/>
      </rPr>
      <t>[1] </t>
    </r>
    <r>
      <rPr>
        <rFont val="Arial"/>
        <color rgb="FF000000"/>
        <sz val="8.0"/>
        <u/>
      </rPr>
      <t>; Mohor, C (Mohor, Calin) </t>
    </r>
    <r>
      <rPr>
        <rFont val="Arial"/>
        <color rgb="FF5D33BF"/>
        <sz val="8.0"/>
        <u/>
      </rPr>
      <t>[2] </t>
    </r>
    <r>
      <rPr>
        <rFont val="Arial"/>
        <color rgb="FF000000"/>
        <sz val="8.0"/>
        <u/>
      </rPr>
      <t>; Boicean, A (Boicean, Adrian) </t>
    </r>
    <r>
      <rPr>
        <rFont val="Arial"/>
        <color rgb="FF5D33BF"/>
        <sz val="8.0"/>
        <u/>
      </rPr>
      <t>[3] </t>
    </r>
    <r>
      <rPr>
        <rFont val="Arial"/>
        <color rgb="FF000000"/>
        <sz val="8.0"/>
        <u/>
      </rPr>
      <t>; Roman, MD (Roman, Mihai Dan) </t>
    </r>
    <r>
      <rPr>
        <rFont val="Arial"/>
        <color rgb="FF5D33BF"/>
        <sz val="8.0"/>
        <u/>
      </rPr>
      <t>[1]; 1 Lucian Blaga Univ Sibiu, Fac Med, Dept Surg, St Lucian Blaga 2A, Sibiu 550169, Romania
2 Lucian Blaga Univ Sibiu, Fac Med, Dept Basic Sci, Sibiu 550169, Romania
3 Lucian Blaga Univ Sibiu, Fac Med, Dept Med, Sibiu 550169, Romania</t>
    </r>
  </si>
  <si>
    <t>Effect of patella resurfacing on functional outcome and revision rate in primary total knee arthroplasty (Review)</t>
  </si>
  <si>
    <r>
      <rPr>
        <rFont val="Arial"/>
        <color rgb="FF222222"/>
        <sz val="8.0"/>
      </rPr>
      <t>Samih, M., Fadili, H., Chagou, A., Jaafar, A., &amp; Zryouil, B. (2023). Resurfacing Versus Non-resurfacing Patella in Total Knee Replacement: When and What to Choose. </t>
    </r>
    <r>
      <rPr>
        <rFont val="Arial"/>
        <i/>
        <color rgb="FF222222"/>
        <sz val="8.0"/>
      </rPr>
      <t>Cureus</t>
    </r>
    <r>
      <rPr>
        <rFont val="Arial"/>
        <color rgb="FF222222"/>
        <sz val="8.0"/>
      </rPr>
      <t>, </t>
    </r>
    <r>
      <rPr>
        <rFont val="Arial"/>
        <i/>
        <color rgb="FF222222"/>
        <sz val="8.0"/>
      </rPr>
      <t>15</t>
    </r>
    <r>
      <rPr>
        <rFont val="Arial"/>
        <color rgb="FF222222"/>
        <sz val="8.0"/>
      </rPr>
      <t>(8).</t>
    </r>
  </si>
  <si>
    <t>https://assets.cureus.com/uploads/original_article/pdf/134594/20230927-25572-1lrrljy.pdf</t>
  </si>
  <si>
    <r>
      <rPr>
        <rFont val="Arial"/>
        <color rgb="FF4125AF"/>
        <sz val="8.0"/>
        <u/>
      </rPr>
      <t>Fleaca, SR</t>
    </r>
    <r>
      <rPr>
        <rFont val="Arial"/>
        <color rgb="FF000000"/>
        <sz val="8.0"/>
        <u/>
      </rPr>
      <t> (Fleaca, Sorin Radu) </t>
    </r>
    <r>
      <rPr>
        <rFont val="Arial"/>
        <color rgb="FF5D33BF"/>
        <sz val="8.0"/>
        <u/>
      </rPr>
      <t>[1] </t>
    </r>
    <r>
      <rPr>
        <rFont val="Arial"/>
        <color rgb="FF000000"/>
        <sz val="8.0"/>
        <u/>
      </rPr>
      <t>; Mohor, CI (Mohor, Cosmin Ioan) </t>
    </r>
    <r>
      <rPr>
        <rFont val="Arial"/>
        <color rgb="FF5D33BF"/>
        <sz val="8.0"/>
        <u/>
      </rPr>
      <t>[2] </t>
    </r>
    <r>
      <rPr>
        <rFont val="Arial"/>
        <color rgb="FF000000"/>
        <sz val="8.0"/>
        <u/>
      </rPr>
      <t>; Dura, H (Dura, Horatiu) </t>
    </r>
    <r>
      <rPr>
        <rFont val="Arial"/>
        <color rgb="FF5D33BF"/>
        <sz val="8.0"/>
        <u/>
      </rPr>
      <t>[2] </t>
    </r>
    <r>
      <rPr>
        <rFont val="Arial"/>
        <color rgb="FF000000"/>
        <sz val="8.0"/>
        <u/>
      </rPr>
      <t>; Chicea, R (Chicea, Radu) </t>
    </r>
    <r>
      <rPr>
        <rFont val="Arial"/>
        <color rgb="FF5D33BF"/>
        <sz val="8.0"/>
        <u/>
      </rPr>
      <t>[1] </t>
    </r>
    <r>
      <rPr>
        <rFont val="Arial"/>
        <color rgb="FF000000"/>
        <sz val="8.0"/>
        <u/>
      </rPr>
      <t>; Mohor, C (Mohor, Calin) </t>
    </r>
    <r>
      <rPr>
        <rFont val="Arial"/>
        <color rgb="FF5D33BF"/>
        <sz val="8.0"/>
        <u/>
      </rPr>
      <t>[2] </t>
    </r>
    <r>
      <rPr>
        <rFont val="Arial"/>
        <color rgb="FF000000"/>
        <sz val="8.0"/>
        <u/>
      </rPr>
      <t>; Boicean, A (Boicean, Adrian) </t>
    </r>
    <r>
      <rPr>
        <rFont val="Arial"/>
        <color rgb="FF5D33BF"/>
        <sz val="8.0"/>
        <u/>
      </rPr>
      <t>[3] </t>
    </r>
    <r>
      <rPr>
        <rFont val="Arial"/>
        <color rgb="FF000000"/>
        <sz val="8.0"/>
        <u/>
      </rPr>
      <t>; Roman, MD (Roman, Mihai Dan) </t>
    </r>
    <r>
      <rPr>
        <rFont val="Arial"/>
        <color rgb="FF5D33BF"/>
        <sz val="8.0"/>
        <u/>
      </rPr>
      <t>[1]; 1 Lucian Blaga Univ Sibiu, Fac Med, Dept Surg, St Lucian Blaga 2A, Sibiu 550169, Romania
2 Lucian Blaga Univ Sibiu, Fac Med, Dept Basic Sci, Sibiu 550169, Romania
3 Lucian Blaga Univ Sibiu, Fac Med, Dept Med, Sibiu 550169, Romania</t>
    </r>
  </si>
  <si>
    <r>
      <rPr>
        <rFont val="Arial"/>
        <color rgb="FF222222"/>
        <sz val="8.0"/>
      </rPr>
      <t>Eiel, E. S., Donnelly, P., Chen, A. F., &amp; Sloan, M. (2023). Outcomes and survivorships of total knee arthroplasty comparing resurfaced and unresurfaced patellae. </t>
    </r>
    <r>
      <rPr>
        <rFont val="Arial"/>
        <i/>
        <color rgb="FF222222"/>
        <sz val="8.0"/>
      </rPr>
      <t>The Journal of Arthroplasty</t>
    </r>
    <r>
      <rPr>
        <rFont val="Arial"/>
        <color rgb="FF222222"/>
        <sz val="8.0"/>
      </rPr>
      <t>, </t>
    </r>
    <r>
      <rPr>
        <rFont val="Arial"/>
        <i/>
        <color rgb="FF222222"/>
        <sz val="8.0"/>
      </rPr>
      <t>38</t>
    </r>
    <r>
      <rPr>
        <rFont val="Arial"/>
        <color rgb="FF222222"/>
        <sz val="8.0"/>
      </rPr>
      <t>(7), S227-S232.</t>
    </r>
  </si>
  <si>
    <t>https://www.sciencedirect.com/science/article/pii/S0883540323001912</t>
  </si>
  <si>
    <r>
      <rPr>
        <rFont val="Arial"/>
        <color rgb="FF4125AF"/>
        <sz val="8.0"/>
        <u/>
      </rPr>
      <t>Fleaca, SR</t>
    </r>
    <r>
      <rPr>
        <rFont val="Arial"/>
        <color rgb="FF000000"/>
        <sz val="8.0"/>
        <u/>
      </rPr>
      <t> (Fleaca, Sorin Radu) </t>
    </r>
    <r>
      <rPr>
        <rFont val="Arial"/>
        <color rgb="FF5D33BF"/>
        <sz val="8.0"/>
        <u/>
      </rPr>
      <t>[1] </t>
    </r>
    <r>
      <rPr>
        <rFont val="Arial"/>
        <color rgb="FF000000"/>
        <sz val="8.0"/>
        <u/>
      </rPr>
      <t>; Mohor, CI (Mohor, Cosmin Ioan) </t>
    </r>
    <r>
      <rPr>
        <rFont val="Arial"/>
        <color rgb="FF5D33BF"/>
        <sz val="8.0"/>
        <u/>
      </rPr>
      <t>[2] </t>
    </r>
    <r>
      <rPr>
        <rFont val="Arial"/>
        <color rgb="FF000000"/>
        <sz val="8.0"/>
        <u/>
      </rPr>
      <t>; Dura, H (Dura, Horatiu) </t>
    </r>
    <r>
      <rPr>
        <rFont val="Arial"/>
        <color rgb="FF5D33BF"/>
        <sz val="8.0"/>
        <u/>
      </rPr>
      <t>[2] </t>
    </r>
    <r>
      <rPr>
        <rFont val="Arial"/>
        <color rgb="FF000000"/>
        <sz val="8.0"/>
        <u/>
      </rPr>
      <t>; Chicea, R (Chicea, Radu) </t>
    </r>
    <r>
      <rPr>
        <rFont val="Arial"/>
        <color rgb="FF5D33BF"/>
        <sz val="8.0"/>
        <u/>
      </rPr>
      <t>[1] </t>
    </r>
    <r>
      <rPr>
        <rFont val="Arial"/>
        <color rgb="FF000000"/>
        <sz val="8.0"/>
        <u/>
      </rPr>
      <t>; Mohor, C (Mohor, Calin) </t>
    </r>
    <r>
      <rPr>
        <rFont val="Arial"/>
        <color rgb="FF5D33BF"/>
        <sz val="8.0"/>
        <u/>
      </rPr>
      <t>[2] </t>
    </r>
    <r>
      <rPr>
        <rFont val="Arial"/>
        <color rgb="FF000000"/>
        <sz val="8.0"/>
        <u/>
      </rPr>
      <t>; Boicean, A (Boicean, Adrian) </t>
    </r>
    <r>
      <rPr>
        <rFont val="Arial"/>
        <color rgb="FF5D33BF"/>
        <sz val="8.0"/>
        <u/>
      </rPr>
      <t>[3] </t>
    </r>
    <r>
      <rPr>
        <rFont val="Arial"/>
        <color rgb="FF000000"/>
        <sz val="8.0"/>
        <u/>
      </rPr>
      <t>; Roman, MD (Roman, Mihai Dan) </t>
    </r>
    <r>
      <rPr>
        <rFont val="Arial"/>
        <color rgb="FF5D33BF"/>
        <sz val="8.0"/>
        <u/>
      </rPr>
      <t>[1]; 1 Lucian Blaga Univ Sibiu, Fac Med, Dept Surg, St Lucian Blaga 2A, Sibiu 550169, Romania
2 Lucian Blaga Univ Sibiu, Fac Med, Dept Basic Sci, Sibiu 550169, Romania
3 Lucian Blaga Univ Sibiu, Fac Med, Dept Med, Sibiu 550169, Romania</t>
    </r>
  </si>
  <si>
    <r>
      <rPr>
        <rFont val="Arial"/>
        <color rgb="FF222222"/>
        <sz val="8.0"/>
      </rPr>
      <t>Roof, M. A., Lygrisse, K., Shichman, I., Marwin, S. E., Meftah, M., &amp; Schwarzkopf, R. (2023). Multiply revised TKAs have worse outcomes compared to index revision TKAs. </t>
    </r>
    <r>
      <rPr>
        <rFont val="Arial"/>
        <i/>
        <color rgb="FF222222"/>
        <sz val="8.0"/>
      </rPr>
      <t>Bone &amp; Joint Open</t>
    </r>
    <r>
      <rPr>
        <rFont val="Arial"/>
        <color rgb="FF222222"/>
        <sz val="8.0"/>
      </rPr>
      <t>, </t>
    </r>
    <r>
      <rPr>
        <rFont val="Arial"/>
        <i/>
        <color rgb="FF222222"/>
        <sz val="8.0"/>
      </rPr>
      <t>4</t>
    </r>
    <r>
      <rPr>
        <rFont val="Arial"/>
        <color rgb="FF222222"/>
        <sz val="8.0"/>
      </rPr>
      <t>(5), 393-398.</t>
    </r>
  </si>
  <si>
    <t>https://boneandjoint.org.uk/article/10.1302/2633-1462.45.BJO-2023-0025.R1</t>
  </si>
  <si>
    <r>
      <rPr>
        <rFont val="Arial"/>
        <color rgb="FF4125AF"/>
        <sz val="8.0"/>
        <u/>
      </rPr>
      <t>Fleaca, SR</t>
    </r>
    <r>
      <rPr>
        <rFont val="Arial"/>
        <color rgb="FF000000"/>
        <sz val="8.0"/>
        <u/>
      </rPr>
      <t> (Fleaca, Sorin Radu) </t>
    </r>
    <r>
      <rPr>
        <rFont val="Arial"/>
        <color rgb="FF5D33BF"/>
        <sz val="8.0"/>
        <u/>
      </rPr>
      <t>[1] </t>
    </r>
    <r>
      <rPr>
        <rFont val="Arial"/>
        <color rgb="FF000000"/>
        <sz val="8.0"/>
        <u/>
      </rPr>
      <t>; Mohor, CI (Mohor, Cosmin Ioan) </t>
    </r>
    <r>
      <rPr>
        <rFont val="Arial"/>
        <color rgb="FF5D33BF"/>
        <sz val="8.0"/>
        <u/>
      </rPr>
      <t>[2] </t>
    </r>
    <r>
      <rPr>
        <rFont val="Arial"/>
        <color rgb="FF000000"/>
        <sz val="8.0"/>
        <u/>
      </rPr>
      <t>; Dura, H (Dura, Horatiu) </t>
    </r>
    <r>
      <rPr>
        <rFont val="Arial"/>
        <color rgb="FF5D33BF"/>
        <sz val="8.0"/>
        <u/>
      </rPr>
      <t>[2] </t>
    </r>
    <r>
      <rPr>
        <rFont val="Arial"/>
        <color rgb="FF000000"/>
        <sz val="8.0"/>
        <u/>
      </rPr>
      <t>; Chicea, R (Chicea, Radu) </t>
    </r>
    <r>
      <rPr>
        <rFont val="Arial"/>
        <color rgb="FF5D33BF"/>
        <sz val="8.0"/>
        <u/>
      </rPr>
      <t>[1] </t>
    </r>
    <r>
      <rPr>
        <rFont val="Arial"/>
        <color rgb="FF000000"/>
        <sz val="8.0"/>
        <u/>
      </rPr>
      <t>; Mohor, C (Mohor, Calin) </t>
    </r>
    <r>
      <rPr>
        <rFont val="Arial"/>
        <color rgb="FF5D33BF"/>
        <sz val="8.0"/>
        <u/>
      </rPr>
      <t>[2] </t>
    </r>
    <r>
      <rPr>
        <rFont val="Arial"/>
        <color rgb="FF000000"/>
        <sz val="8.0"/>
        <u/>
      </rPr>
      <t>; Boicean, A (Boicean, Adrian) </t>
    </r>
    <r>
      <rPr>
        <rFont val="Arial"/>
        <color rgb="FF5D33BF"/>
        <sz val="8.0"/>
        <u/>
      </rPr>
      <t>[3] </t>
    </r>
    <r>
      <rPr>
        <rFont val="Arial"/>
        <color rgb="FF000000"/>
        <sz val="8.0"/>
        <u/>
      </rPr>
      <t>; Roman, MD (Roman, Mihai Dan) </t>
    </r>
    <r>
      <rPr>
        <rFont val="Arial"/>
        <color rgb="FF5D33BF"/>
        <sz val="8.0"/>
        <u/>
      </rPr>
      <t>[1]; 1 Lucian Blaga Univ Sibiu, Fac Med, Dept Surg, St Lucian Blaga 2A, Sibiu 550169, Romania
2 Lucian Blaga Univ Sibiu, Fac Med, Dept Basic Sci, Sibiu 550169, Romania
3 Lucian Blaga Univ Sibiu, Fac Med, Dept Med, Sibiu 550169, Romania</t>
    </r>
  </si>
  <si>
    <r>
      <rPr>
        <rFont val="Arial"/>
        <color rgb="FF222222"/>
        <sz val="8.0"/>
      </rPr>
      <t>Nardelli, P., Neururer, S., Gruber, K., Wippel, D., Kogler, N., Ender, S., ... &amp; Liebensteiner, M. (2023). Total knee arthroplasty without patella resurfacing leads to worse results in patients with patellafemoral osteoarthritis Iwano Stages 3–4: a study based on arthroplasty registry data. </t>
    </r>
    <r>
      <rPr>
        <rFont val="Arial"/>
        <i/>
        <color rgb="FF222222"/>
        <sz val="8.0"/>
      </rPr>
      <t>Knee Surgery, Sports Traumatology, Arthroscopy</t>
    </r>
    <r>
      <rPr>
        <rFont val="Arial"/>
        <color rgb="FF222222"/>
        <sz val="8.0"/>
      </rPr>
      <t>, </t>
    </r>
    <r>
      <rPr>
        <rFont val="Arial"/>
        <i/>
        <color rgb="FF222222"/>
        <sz val="8.0"/>
      </rPr>
      <t>31</t>
    </r>
    <r>
      <rPr>
        <rFont val="Arial"/>
        <color rgb="FF222222"/>
        <sz val="8.0"/>
      </rPr>
      <t>(9), 3941-3946.</t>
    </r>
  </si>
  <si>
    <t>https://link.springer.com/article/10.1007/s00167-023-07387-y</t>
  </si>
  <si>
    <t>Bita, T (Bita, Tiberiu) [1] ; Antoniac, A (Antoniac, Aurora) [1] ; Ciuca, I (Ciuca, Ion) [1] ; Miculescu, M (Miculescu, Marian) [1] ; Cotrut, CM (Cotrut, Cosmin Mihai) [1] ; Paltanea, G (Paltanea, Gheorghe) [2] ; Dura, H (Dura, Horatiu) [3] ; Corneschi, I (Corneschi, Iuliana) [4] ; Antoniac, I (Antoniac, Iulian) [1] , [5] ; Carstoc, ID (Carstoc, Ioana Dana) [3] ; Bodog, AD (Bodog, Alin Danut) [6] ; Univ Politehn Bucuresti, Fac Mat Sci &amp; Engn, 313 Splaiul Independentei,Dist 6, Bucharest 060042, Romania
2 Univ Politehn Bucuresti, Fac Elect Engn, 313 Splaiul Independentei,Dist 6, Bucharest 060042, Romania
3 Lucian Blaga Univ Sibiu, Fac Med, 2A Lucian Blaga St, Sibiu 550169, Romania
4 Romfire Protect Solut SRL, 39 Drumul Taberei,Dist 6, Bucharest 061359, Romania
5 Acad Romania Scientist, 54 Splaiul Independentei, Bucharest 050094, Romania</t>
  </si>
  <si>
    <t>Effect of Fluoride Coatings on the Corrosion Behavior of Mg-Zn-Ca-Mn Alloys for Medical Application</t>
  </si>
  <si>
    <r>
      <rPr>
        <rFont val="Arial"/>
        <color rgb="FF222222"/>
        <sz val="8.0"/>
      </rPr>
      <t>Merson, E. D., Poluyanov, V. A., Myagkikh, P. N., Bunev, A. S., Merson, D. L., &amp; Vinogradov, A. (2023). Improving Corrosion and Stress Corrosion Cracking Performance of Machined Biodegradable Alloy ZX20 by HF-Treatment. </t>
    </r>
    <r>
      <rPr>
        <rFont val="Arial"/>
        <i/>
        <color rgb="FF222222"/>
        <sz val="8.0"/>
      </rPr>
      <t>Metals</t>
    </r>
    <r>
      <rPr>
        <rFont val="Arial"/>
        <color rgb="FF222222"/>
        <sz val="8.0"/>
      </rPr>
      <t>, </t>
    </r>
    <r>
      <rPr>
        <rFont val="Arial"/>
        <i/>
        <color rgb="FF222222"/>
        <sz val="8.0"/>
      </rPr>
      <t>13</t>
    </r>
    <r>
      <rPr>
        <rFont val="Arial"/>
        <color rgb="FF222222"/>
        <sz val="8.0"/>
      </rPr>
      <t>(10), 1660.</t>
    </r>
  </si>
  <si>
    <t xml:space="preserve">Roman, MD (Roman, Mihai Dan) [1] ; Fleaca, SR (Fleaca, Sorin Radu) [1] ; Boicean, AG (Boicean, Adrian Gheorghe) [1] ; Mohor, CI (Mohor, Cosmin Ioan) [1] ; Morar, S (Morar, Silviu) [1] ; Dura, H (Dura, Horatiu) [1] ; Cristian, AN (Cristian, Adrian Nicolae) [1] ; Bratu, D (Bratu, Dan) [1] ; Tanasescu, C (Tanasescu, Ciprian) [1] ; Teodoru, A (Teodoru, Adrian) [1] ; Necula, R (Necula, Radu) [2] ; Russu, O (Russu, Octav) [3]; 1 Univ Lucian Blaga Sibiu, Fac Med, Sibiu 550024, Romania
2 Transilvania Univ, Fac Med, Brasov 50036, Romania
3 Univ Med Farmacie Stiinte &amp; Tehnol George Emil Pal, Dept Orthopaed Surg, Targu Mures 540142, Romania
Roman, MD (Roman, Mihai Dan) [1] ; Fleaca, SR (Fleaca, Sorin Radu) [1] ; Boicean, AG (Boicean, Adrian Gheorghe) [1] ; Mohor, CI (Mohor, Cosmin Ioan) [1] ; Morar, S (Morar, Silviu) [1] ; Dura, H (Dura, Horatiu) [1] ; Cristian, AN (Cristian, Adrian Nicolae) [1] ; Bratu, D (Bratu, Dan) [1] ; Tanasescu, C (Tanasescu, Ciprian) [1] ; Teodoru, A (Teodoru, Adrian) [1] ; Necula, R (Necula, Radu) [2] ; Russu, O (Russu, Octav) [3]; </t>
  </si>
  <si>
    <t>Failure in Medical Practice: Human Error, System Failure, or Case Severity?</t>
  </si>
  <si>
    <r>
      <rPr>
        <rFont val="Arial"/>
        <color rgb="FF222222"/>
        <sz val="8.0"/>
      </rPr>
      <t>Braga, L., Lopes, R., Alves, L., &amp; Mota, F. (2023). The global patent landscape of artificial intelligence applications for cancer. </t>
    </r>
    <r>
      <rPr>
        <rFont val="Arial"/>
        <i/>
        <color rgb="FF222222"/>
        <sz val="8.0"/>
      </rPr>
      <t>Nature Biotechnology</t>
    </r>
    <r>
      <rPr>
        <rFont val="Arial"/>
        <color rgb="FF222222"/>
        <sz val="8.0"/>
      </rPr>
      <t>, </t>
    </r>
    <r>
      <rPr>
        <rFont val="Arial"/>
        <i/>
        <color rgb="FF222222"/>
        <sz val="8.0"/>
      </rPr>
      <t>41</t>
    </r>
    <r>
      <rPr>
        <rFont val="Arial"/>
        <color rgb="FF222222"/>
        <sz val="8.0"/>
      </rPr>
      <t>(12), 1679-1687.</t>
    </r>
  </si>
  <si>
    <t>https://www.nature.com/articles/s41587-023-02051-9</t>
  </si>
  <si>
    <r>
      <rPr>
        <rFont val="Arial"/>
        <color rgb="FF222222"/>
        <sz val="8.0"/>
      </rPr>
      <t>Stan, G., Roman, M. D., Orban, H., Georgeanu, V. A., Deculescu, R. S., Brinduse, L. A., &amp; Gheorghiu, N. (2023). Survival Analysis and Failure Modes of Total Hip Arthroplasty Using a Cemented Semi-Retentive Acetabular Cup. </t>
    </r>
    <r>
      <rPr>
        <rFont val="Arial"/>
        <i/>
        <color rgb="FF222222"/>
        <sz val="8.0"/>
      </rPr>
      <t>Journal of Clinical Medicine</t>
    </r>
    <r>
      <rPr>
        <rFont val="Arial"/>
        <color rgb="FF222222"/>
        <sz val="8.0"/>
      </rPr>
      <t>, </t>
    </r>
    <r>
      <rPr>
        <rFont val="Arial"/>
        <i/>
        <color rgb="FF222222"/>
        <sz val="8.0"/>
      </rPr>
      <t>12</t>
    </r>
    <r>
      <rPr>
        <rFont val="Arial"/>
        <color rgb="FF222222"/>
        <sz val="8.0"/>
      </rPr>
      <t>(24), 7506.</t>
    </r>
  </si>
  <si>
    <r>
      <rPr>
        <rFont val="Arial"/>
        <color rgb="FF222222"/>
        <sz val="8.0"/>
      </rPr>
      <t>Tapia, J. L., &amp; Duñabeitia, J. A. (2023). Driving safety: Investigating the cognitive foundations of accident prevention. </t>
    </r>
    <r>
      <rPr>
        <rFont val="Arial"/>
        <i/>
        <color rgb="FF222222"/>
        <sz val="8.0"/>
      </rPr>
      <t>Heliyon</t>
    </r>
    <r>
      <rPr>
        <rFont val="Arial"/>
        <color rgb="FF222222"/>
        <sz val="8.0"/>
      </rPr>
      <t>, </t>
    </r>
    <r>
      <rPr>
        <rFont val="Arial"/>
        <i/>
        <color rgb="FF222222"/>
        <sz val="8.0"/>
      </rPr>
      <t>9</t>
    </r>
    <r>
      <rPr>
        <rFont val="Arial"/>
        <color rgb="FF222222"/>
        <sz val="8.0"/>
      </rPr>
      <t>(11).</t>
    </r>
  </si>
  <si>
    <t>https://www.cell.com/heliyon/pdf/S2405-8440(23)08563-8.pdf</t>
  </si>
  <si>
    <r>
      <rPr>
        <rFont val="Arial"/>
        <color rgb="FF000000"/>
        <sz val="8.0"/>
      </rPr>
      <t>Teodoru, CA (Teodoru, Cosmin Adrian) </t>
    </r>
    <r>
      <rPr>
        <rFont val="Arial"/>
        <color rgb="FF5D33BF"/>
        <sz val="8.0"/>
      </rPr>
      <t>[1] </t>
    </r>
    <r>
      <rPr>
        <rFont val="Arial"/>
        <color rgb="FF000000"/>
        <sz val="8.0"/>
      </rPr>
      <t>; Tudor, C (Tudor, Corina) </t>
    </r>
    <r>
      <rPr>
        <rFont val="Arial"/>
        <color rgb="FF5D33BF"/>
        <sz val="8.0"/>
      </rPr>
      <t>[2] </t>
    </r>
    <r>
      <rPr>
        <rFont val="Arial"/>
        <color rgb="FF000000"/>
        <sz val="8.0"/>
      </rPr>
      <t>; Cerghedean-Florea, ME (Cerghedean-Florea, Maria-Emilia) </t>
    </r>
    <r>
      <rPr>
        <rFont val="Arial"/>
        <color rgb="FF5D33BF"/>
        <sz val="8.0"/>
      </rPr>
      <t>[1] </t>
    </r>
    <r>
      <rPr>
        <rFont val="Arial"/>
        <color rgb="FF000000"/>
        <sz val="8.0"/>
      </rPr>
      <t>; Dura, H (Dura, Horatiu) </t>
    </r>
    <r>
      <rPr>
        <rFont val="Arial"/>
        <color rgb="FF5D33BF"/>
        <sz val="8.0"/>
      </rPr>
      <t>[1] </t>
    </r>
    <r>
      <rPr>
        <rFont val="Arial"/>
        <color rgb="FF000000"/>
        <sz val="8.0"/>
      </rPr>
      <t>; Tanasescu, C (Tanasescu, Ciprian) </t>
    </r>
    <r>
      <rPr>
        <rFont val="Arial"/>
        <color rgb="FF5D33BF"/>
        <sz val="8.0"/>
      </rPr>
      <t>[1] </t>
    </r>
    <r>
      <rPr>
        <rFont val="Arial"/>
        <color rgb="FF000000"/>
        <sz val="8.0"/>
      </rPr>
      <t>; Roman, MD (Roman, Mihai Dan) </t>
    </r>
    <r>
      <rPr>
        <rFont val="Arial"/>
        <color rgb="FF5D33BF"/>
        <sz val="8.0"/>
      </rPr>
      <t>[1] </t>
    </r>
    <r>
      <rPr>
        <rFont val="Arial"/>
        <color rgb="FF000000"/>
        <sz val="8.0"/>
      </rPr>
      <t>; Hasegan, A (Hasegan, Adrian) </t>
    </r>
    <r>
      <rPr>
        <rFont val="Arial"/>
        <color rgb="FF5D33BF"/>
        <sz val="8.0"/>
      </rPr>
      <t>[1] </t>
    </r>
    <r>
      <rPr>
        <rFont val="Arial"/>
        <color rgb="FF000000"/>
        <sz val="8.0"/>
      </rPr>
      <t>; Munteanu, M (Munteanu, Mihnea) </t>
    </r>
    <r>
      <rPr>
        <rFont val="Arial"/>
        <color rgb="FF4125AF"/>
        <sz val="8.0"/>
        <u/>
      </rPr>
      <t>[3] </t>
    </r>
    <r>
      <rPr>
        <rFont val="Arial"/>
        <color rgb="FF000000"/>
        <sz val="8.0"/>
      </rPr>
      <t>; Popa, C (Popa, Carmen) </t>
    </r>
    <r>
      <rPr>
        <rFont val="Arial"/>
        <color rgb="FF5D33BF"/>
        <sz val="8.0"/>
      </rPr>
      <t>[4] </t>
    </r>
    <r>
      <rPr>
        <rFont val="Arial"/>
        <color rgb="FF000000"/>
        <sz val="8.0"/>
      </rPr>
      <t>; Vica, ML (Vica, Mihaela Laura) </t>
    </r>
    <r>
      <rPr>
        <rFont val="Arial"/>
        <color rgb="FF5D33BF"/>
        <sz val="8.0"/>
      </rPr>
      <t>[5] , [6] </t>
    </r>
    <r>
      <rPr>
        <rFont val="Arial"/>
        <color rgb="FF000000"/>
        <sz val="8.0"/>
      </rPr>
      <t>; Matei, HV (Matei, Horea Vladi) </t>
    </r>
    <r>
      <rPr>
        <rFont val="Arial"/>
        <color rgb="FF5D33BF"/>
        <sz val="8.0"/>
      </rPr>
      <t>[5] , [6] </t>
    </r>
    <r>
      <rPr>
        <rFont val="Arial"/>
        <color rgb="FF000000"/>
        <sz val="8.0"/>
      </rPr>
      <t>; Stanca, H (Stanca, Horia) </t>
    </r>
    <r>
      <rPr>
        <rFont val="Arial"/>
        <color rgb="FF5D33BF"/>
        <sz val="8.0"/>
      </rPr>
      <t>[7]; 1 Lucian Blaga Univ Sibiu, Fac Med, Sibiu 550024, Romania
2 Sibiu Cty Emergency Clin Hosp, Dept Ophthalmol, Sibiu 550245, Romania
3 Victor Babes Univ Med &amp; Pharm, Dept Ophthalmol, Timisoara 300041, Romania
4 Sibiu Cty Emergency Clin Hosp, Dept Radiol &amp; Med Imaging, Sibiu 550245, Romania
5 Iuliu Hatieganu Univ Med &amp; Pharm, Dept Cellular &amp; Mol Biol, Cluj Napoca 400012, Romania
6 Inst Legal Med, Cluj Napoca 400006, Romania
7 Carol Davila Univ Med &amp; Pharm, Dept Ophthalmol, Bucharest 050474, Romania</t>
    </r>
  </si>
  <si>
    <r>
      <rPr>
        <rFont val="Arial"/>
        <color rgb="FF222222"/>
        <sz val="8.0"/>
      </rPr>
      <t>Benlghazi, A., Bouhtouri, Y., Belouad, M., Brarou, H., Messaoudi, H., Benali, S., ... &amp; Kouach, J. (2023). Bilateral serous retinal detachment in pre-eclampsia a rare but favorable complication: case report. </t>
    </r>
    <r>
      <rPr>
        <rFont val="Arial"/>
        <i/>
        <color rgb="FF222222"/>
        <sz val="8.0"/>
      </rPr>
      <t>Oxford Medical Case Reports</t>
    </r>
    <r>
      <rPr>
        <rFont val="Arial"/>
        <color rgb="FF222222"/>
        <sz val="8.0"/>
      </rPr>
      <t>, </t>
    </r>
    <r>
      <rPr>
        <rFont val="Arial"/>
        <i/>
        <color rgb="FF222222"/>
        <sz val="8.0"/>
      </rPr>
      <t>2023</t>
    </r>
    <r>
      <rPr>
        <rFont val="Arial"/>
        <color rgb="FF222222"/>
        <sz val="8.0"/>
      </rPr>
      <t>(10), omad109.</t>
    </r>
  </si>
  <si>
    <t>https://academic.oup.com/omcr/article/2023/10/omad109/7327045</t>
  </si>
  <si>
    <t xml:space="preserve">Mohor, CI (Mohor, Cosmin Ioan) [1] ; Fleaca, SR (Fleaca, Sorin Radu) [2] ; Muja, AO (Muja, Alexandra Oprinca) [1] ; Oprinca, GC (Oprinca, George Calin) [1] ; Roman, MD (Roman, Mihai Dan) [2] ; Chicea, R (Chicea, Radu) [2] ; Boicean, AG (Boicean, Adrian Gheorghe) [3] ; Dura, H (Dura, Horatiu) [1] ; Tanasescu, C (Tanasescu, Ciprian) [2] ; Ion, NCI (Ion, Nicolas Catalin Ionut) [2] ; Faur, M (Faur, Mihai) [2] ; Bacila, CI (Bacila, Ciprian Ionut) [3] ; Batar, F (Batar, Florina) [3] ; Mohor, CI (Mohor, Calin Ilie) [1]; 1 Lucian Blaga Univ Sibiu, Fac Med, Dept Basic Sci, Sibiu 550024, Romania
2 Lucian Blaga Univ Sibiu, Fac Med, Dept Surg, Sibiu 550024, Romania
3 Lucian Blaga Univ Sibiu, Fac Med, Dept Med, Sibiu 550024, Romania 
 (provided by Clarivate) 
Source
JOURNAL OF CARDIOVASCULAR DEVELOPMENT AND DISEASE
Volume9Issue5
DOI10.3390/jcdd9050135
Article Number
135
Published
MAY 2022
Indexed
2022-06-08
Document Type
Article
Jump to
Abstract
Polysplenia syndrome represents a type of left atrial isomerism characterized by multiple small spleens, often associated with cardiac malformations and with situs ambiguus of the abdominal organs. The case presented is of a one-month-old male infant, weighing approximately 3000 g, born at the County Clinical Emergency Hospital of Sibiu, who was hospitalized from birth until death. The patient suffered cardio-respiratory arrest due to severe hypoxia and septicemia on the background of a series of complex cardiac malformations associated with congenital abdominal organ anomalies. Examination of the body revealed a common atrium with complete atrioventricular canal defect, left ventricular hypertrophy, right ventricle hypoplasia, truncus arteriosus, superior vena cava duplication, bilobation of the lungs, situs ambiguous of the abdominal organs with right-sided stomach, a midline liver, gall bladder agenesis, multiple right-sided spleens and complete inversion of the intestines and pancreas. Histopathology concluded that the patient suffered cardiac lesions consistent with infantile lactic acidosis, as well as pulmonary modifications suggesting congenital alveolar dysplasia and altered hepatic architecture compatible with fibrosis.
Keywords
Author Keywordspolysplenia syndromeleft atrial isomerismcongenital alveolar dysplasiahepatic fibrosisinfantile lactic acidosiscomplete atrioventricular canal defecttruncus arteriosusvena cava duplicationgall bladder agenesisintestinal inversion
Keywords PlusLEFT-RIGHT ASYMMETRYMOLECULAR-GENETICSHETEROTAXYDIAGNOSISANOMALIESDISEASEGENES
Author Information
Corresponding Address
Fleaca, Sorin Radu
(corresponding author)
Lucian Blaga Univ Sibiu, Fac Med, Dept Surg, Sibiu 550024, Romania
E-mail Addresses radu.fleaca@ulbsibiu.ro
Addresses 
1 Lucian Blaga Univ Sibiu, Fac Med, Dept Basic Sci, Sibiu 550024, Romania
2 Lucian Blaga Univ Sibiu, Fac Med, Dept Surg, Sibiu 550024, Romania
3 Lucian Blaga Univ Sibiu, Fac Med, Dept Med, Sibiu 550024, Romania
E-mail Addresses cosmin.mohor@ulbsibiu.roradu.fleaca@ulbsibiu.rolilioaraalexandra.muja@ulbsibiu.rogeorgecalin.oprinca@ulbsibiu.romihai.roman@ulbsibiu.roradu.chicea@ulbsibiu.roadrian.boicean@ulbsibiu.rohoratiu.dura@ulbsibiu.rociprian.tanasescu@ulbsibiu.ronicolascatalinionut.ion@ulbsibiu.romihai.faur@ulbsibiu.rociprian.bacila@ulbsibiu.roflorina.batar@ulbsibiu.rocalin.mohor@ulbsibiu.ro
Categories/ Classification
Research AreasCardiovascular System &amp; Cardiology
Citation Topics
1 Clinical &amp; Life Sciences
1.37 Cardiology - General
1.37.309 Congenital Heart Disease
Sustainable Development Goals
03 Good Health and Well-being
Web of Science Categories
Cardiac &amp; Cardiovascular Systems
Funding
Funding agency
Grant number
Ministry of Research, Innovation and Digitization through Program 1-Development of the national research-development system, Subprogram 1.2-Institutional performance-Projects 28 PFE/30
Journal information
JOURNAL OF CARDIOVASCULAR DEVELOPMENT AND DISEASE
eISSN
2308-3425
Current Publisher
MDPIST ALBAN-ANLAGE 66, CH-4052 BASEL, SWITZERLAND
Table of Contents
Current Contents Connect
Research Areas
Cardiovascular System &amp; Cardiology
Web of Science Categories
Cardiac &amp; Cardiovascular Systems
Journal Impact Factor ™ (2022)
Journal Citation Indicator ™ (2022)
Citation Network
In Web of Science Core Collection
2 Citations
2 Times Cited in All Databases
31 Cited References
How does this document's citation performance compare to peers?
Data is from InCites Benchmarking &amp; Analytics
New
Citing items by classification
Breakdown of how this article has been mentioned, based on available citation context data and snippets from 2 citing item(s).
Chart
Bar chart with 5 bars.
The chart has 1 X axis displaying categories.
The chart has 1 Y axis displaying values. Range: 0 to 2.
End of interactive chart.
You may also like...
Craciun, VI; Gligor, FG; Rus, LL; et al.
A New, Rapid and Efficient HPLC Method to Assay Resveratrol in Food Supplements
REVISTA DE CHIMIE
Banciu, DD; Cretoiu, D; Neamtu, B; et al.
Telocytes' Role in Modulating Gut Motility Function and Development: Medical Hypotheses and Literature Review
INTERNATIONAL JOURNAL OF MOLECULAR SCIENCES
Roman, MD; Fleaca, RS; Mitariu, SIC; et al.
Assesment of Synovial Fluid pH in Osteoarthritis of the HIP and Knee
REVISTA DE CHIMIE
Kiss, L; Simon, DA; Meszaros, L; et al.
Synergistic effects of gamma pre-irradiation and additional vulcanizing agent in case of ground tire rubber containing vulcanizates
RADIATION PHYSICS AND CHEMISTRY
Crisan, RM; Bacila, CI; Morar, S; et al.
Psychological Autopsy and Forensic Considerations in Completed Suicide of the SARS-CoV-2 Infected Patients. A Case Series and Literature Review
APPLIED SCIENCES-BASEL
See all 
Most Recently Cited by
Oprinca, GC; Mohor, CI; Mohor, CI; et al.
Unveiling the Pathological Mechanisms of Death Induced by SARS-CoV-2 Viral Pneumonia
MICROORGANISMS
Garout , WG;
The Successful Management of Gangrenous Pneumococcal Infection in an Infant With Polysplenia Syndrome
CUREUS JOURNAL OF MEDICAL SCIENCE
Use in Web of Science
2
9
Last 180 Days
Since 2013
This record is from:
Web of Science Core Collection
Science Citation Index Expanded (SCI-EXPANDED)
Suggest a correction
If you would like to improve the quality of the data in this record, please Suggest a correction
31
Cited References
 View as set of results
Explore
6 in Introduction
3 in Results
39 in Discussion
Support
Differ
Background
Basis
Discuss
Showing  31  of  31
First appearance
(from Web of Science Core Collection)
1
Molecular and cellular basis of left-right asymmetry in vertebrates
Hamada, H
2020
PROCEEDINGS OF THE JAPAN ACADEMY SERIES B-PHYSICAL AND BIOLOGICAL SCIENCES 96 (7) , pp.273-296
Free Full Text from Publisher
Cited in Article: 2
21
Citations
158
References
Related records
2
Asymmetry in Mechanosensitive Gene Expression during Aortic Arch Morphogenesis
Karakaya, C; Goktas, S; (...); Pekkan, K
Nov 16 2018
SCIENTIFIC REPORTS 8
Free Full Text from Publisher
Cited in Article: 2
9
Citations
76
References
Related records
3
Snail genes at the crossroads of symmetric and asymmetric processes in the developing mesoderm
Morales, AV; Acloque, H; (...); Nieto, MA
Jan 2007
EMBO REPORTS 8 (1) , pp.104-109
Free Published Article From RepositoryFull Text at Publisher
Cited in Article: 1
24
Citations
27
References
Related records
4
Snail family genes are required for left-right asymmetry determination, but not neural crest formation, in mice
Murray, SA and Gridley, T
Jul 5 2006
PROCEEDINGS OF THE NATIONAL ACADEMY OF SCIENCES OF THE UNITED STATES OF AMERICA 103 (27) , pp.10300-10304
Free Published Article From RepositoryFull Text at Publisher
Cited in Article: 1
92
Citations
22
References
Related records
5
Whole genome sequencing in transposition of the great arteries and associations with clinically relevant heart, brain and laterality genes
Blue, GM; Mekel, M; (...); Winlaw, DS
Feb 2022
AMERICAN HEART JOURNAL 244 , pp.1-13
Free Full Text From Publisher
Cited in Article: 2
11
Citations
52
References
Related records
6
Diffuse lung disease of infancy: a pattern-based, algorithmic approach to histological diagnosis
Armes, JE; Mifsud, W and Ashworth, M
Feb 2015
JOURNAL OF CLINICAL PATHOLOGY 68 (2) , pp.100-110
Free Full Text From Publisher
Cited in Article: 1
14
Citations
24
References
Related records
7
Mutations in the accessory subunit NDUFB10 result in isolated complex I deficiency and illustrate the critical role of intermembrane space import for complex I holoenzyme assembly
Friederich, MW; Erdogan, AJ; (...); Riemer, J
Feb 15 2017
HUMAN MOLECULAR GENETICS 26 (4) , pp.702-716
Free Full Text From Publisher
Cited in Article: 1
60
Citations
57
References
Related records
8
Sudden unexpected death in infancy
Sethuraman, C; Coombs, R and Cohen, MC
2014
PEDIATRIC AND PERINATAL AUTOPSY MANUAL , pp.319-329
Cited in Article: 1
6
Citations
13
References
Related records
9
Prenatal diagnosis of cardiosplenic syndromes: a 10-year experience
Berg, C; Geipel, A; (...); Baschat, AA
Nov 2003
ULTRASOUND IN OBSTETRICS &amp; GYNECOLOGY 22 (5) , pp.451-459
Free Full Text From Publisher
Cited in Article: 4
89
Citations
42
References
Related records
10
Polysplenia Syndrome as a Risk Factor for Early Progression of Pulmonary Hypertension
Shibata, A; Mori, H; (...); Yamagishi, H
Apr 2019
CIRCULATION JOURNAL 83 (4) , pp.831-836
Free Full Text from Publisher
Cited in Article: 4
5
Citations
39
References
RMohor, CI (Mohor, Cosmin Ioan) [1] ; Fleaca, SR (Fleaca, Sorin Radu) [2] ; Muja, AO (Muja, Alexandra Oprinca) [1] ; Oprinca, GC (Oprinca, George Calin) [1] ; Roman, MD (Roman, Mihai Dan) [2] ; Chicea, R (Chicea, Radu) [2] ; Boicean, AG (Boicean, Adrian Gheorghe) [3] ; Dura, H (Dura, Horatiu) [1] ; Tanasescu, C (Tanasescu, Ciprian) [2] ; Ion, NCI (Ion, Nicolas Catalin Ionut) [2] ; Faur, M (Faur, Mihai) [2] ; Bacila, CI (Bacila, Ciprian Ionut) [3] ; Batar, F (Batar, Florina) [3] ; Mohor, CI (Mohor, Calin Ilie) [1] 
 (provided by Clarivate) 
Source
JOURNAL OF CARDIOVASCULAR DEVELOPMENT AND DISEASE
Volume9Issue5
DOI10.3390/jcdd9050135
Article Number
135
Published
MAY 2022
Indexed
2022-06-08
Document Type
Article
Jump to
Abstract
Polysplenia syndrome represents a type of left atrial isomerism characterized by multiple small spleens, often associated with cardiac malformations and with situs ambiguus of the abdominal organs. The case presented is of a one-month-old male infant, weighing approximately 3000 g, born at the County Clinical Emergency Hospital of Sibiu, who was hospitalized from birth until death. The patient suffered cardio-respiratory arrest due to severe hypoxia and septicemia on the background of a series of complex cardiac malformations associated with congenital abdominal organ anomalies. Examination of the body revealed a common atrium with complete atrioventricular canal defect, left ventricular hypertrophy, right ventricle hypoplasia, truncus arteriosus, superior vena cava duplication, bilobation of the lungs, situs ambiguous of the abdominal organs with right-sided stomach, a midline liver, gall bladder agenesis, multiple right-sided spleens and complete inversion of the intestines and pancreas. Histopathology concluded that the patient suffered cardiac lesions consistent with infantile lactic acidosis, as well as pulmonary modifications suggesting congenital alveolar dysplasia and altered hepatic architecture compatible with fibrosis.
Keywords
Author Keywordspolysplenia syndromeleft atrial isomerismcongenital alveolar dysplasiahepatic fibrosisinfantile lactic acidosiscomplete atrioventricular canal defecttruncus arteriosusvena cava duplicationgall bladder agenesisintestinal inversion
Keywords PlusLEFT-RIGHT ASYMMETRYMOLECULAR-GENETICSHETEROTAXYDIAGNOSISANOMALIESDISEASEGENES
Author Information
Corresponding Address
Fleaca, Sorin Radu
(corresponding author)
Lucian Blaga Univ Sibiu, Fac Med, Dept Surg, Sibiu 550024, Romania
E-mail Addresses radu.fleaca@ulbsibiu.ro
Addresses 
1 Lucian Blaga Univ Sibiu, Fac Med, Dept Basic Sci, Sibiu 550024, Romania
2 Lucian Blaga Univ Sibiu, Fac Med, Dept Surg, Sibiu 550024, Romania
3 Lucian Blaga Univ Sibiu, Fac Med, Dept Med, Sibiu 550024, Romania
E-mail Addresses cosmin.mohor@ulbsibiu.roradu.fleaca@ulbsibiu.rolilioaraalexandra.muja@ulbsibiu.rogeorgecalin.oprinca@ulbsibiu.romihai.roman@ulbsibiu.roradu.chicea@ulbsibiu.roadrian.boicean@ulbsibiu.rohoratiu.dura@ulbsibiu.rociprian.tanasescu@ulbsibiu.ronicolascatalinionut.ion@ulbsibiu.romihai.faur@ulbsibiu.rociprian.bacila@ulbsibiu.roflorina.batar@ulbsibiu.rocalin.mohor@ulbsibiu.ro
Categories/ Classification
Research AreasCardiovascular System &amp; Cardiology
Citation Topics
1 Clinical &amp; Life Sciences
1.37 Cardiology - General
1.37.309 Congenital Heart Disease
Sustainable Development Goals
03 Good Health and Well-being
Web of Science Categories
Cardiac &amp; Cardiovascular Systems
Funding
Funding agency
Grant number
Ministry of Research, Innovation and Digitization through Program 1-Development of the national research-development system, Subprogram 1.2-Institutional performance-Projects 28 PFE/30
Journal information
JOURNAL OF CARDIOVASCULAR DEVELOPMENT AND DISEASE
eISSN
2308-3425
Current Publisher
MDPIST ALBAN-ANLAGE 66, CH-4052 BASEL, SWITZERLAND
Table of Contents
Current Contents Connect
Research Areas
Cardiovascular System &amp; Cardiology
Web of Science Categories
Cardiac &amp; Cardiovascular Systems
Journal Impact Factor ™ (2022)
Journal Citation Indicator ™ (2022)
Citation Network
In Web of Science Core Collection
2 Citations
2 Times Cited in All Databases
31 Cited References
How does this document's citation performance compare to peers?
Data is from InCites Benchmarking &amp; Analytics
New
Citing items by classification
Breakdown of how this article has been mentioned, based on available citation context data and snippets from 2 citing item(s).
Chart
Bar chart with 5 bars.
The chart has 1 X axis displaying categories.
The chart has 1 Y axis displaying values. Range: 0 to 2.
End of interactive chart.
You may also like...
Craciun, VI; Gligor, FG; Rus, LL; et al.
A New, Rapid and Efficient HPLC Method to Assay Resveratrol in Food Supplements
REVISTA DE CHIMIE
Banciu, DD; Cretoiu, D; Neamtu, B; et al.
Telocytes' Role in Modulating Gut Motility Function and Development: Medical Hypotheses and Literature Review
INTERNATIONAL JOURNAL OF MOLECULAR SCIENCES
Roman, MD; Fleaca, RS; Mitariu, SIC; et al.
Assesment of Synovial Fluid pH in Osteoarthritis of the HIP and Knee
REVISTA DE CHIMIE
Kiss, L; Simon, DA; Meszaros, L; et al.
Synergistic effects of gamma pre-irradiation and additional vulcanizing agent in case of ground tire rubber containing vulcanizates
RADIATION PHYSICS AND CHEMISTRY
Crisan, RM; Bacila, CI; Morar, S; et al.
Psychological Autopsy and Forensic Considerations in Completed Suicide of the SARS-CoV-2 Infected Patients. A Case Series and Literature Review
APPLIED SCIENCES-BASEL
See all 
Most Recently Cited by
Oprinca, GC; Mohor, CI; Mohor, CI; et al.
Unveiling the Pathological Mechanisms of Death Induced by SARS-CoV-2 Viral Pneumonia
MICROORGANISMS
Garout , WG;
The Successful Management of Gangrenous Pneumococcal Infection in an Infant With Polysplenia Syndrome
CUREUS JOURNAL OF MEDICAL SCIENCE
Use in Web of Science
2
9
Last 180 Days
Since 2013
This record is from:
Web of Science Core Collection
Science Citation Index Expanded (SCI-EXPANDED)
Suggest a correction
If you would like to improve the quality of the data in this record, please Suggest a correction
31
Cited References
 View as set of results
Explore
6 in Introduction
3 in Results
39 in Discussion
Support
Differ
Background
Basis
Discuss
Showing  31  of  31
First appearance
(from Web of Science Core Collection)
1
Molecular and cellular basis of left-right asymmetry in vertebrates
Hamada, H
2020
PROCEEDINGS OF THE JAPAN ACADEMY SERIES B-PHYSICAL AND BIOLOGICAL SCIENCES 96 (7) , pp.273-296
Free Full Text from Publisher
Cited in Article: 2
21
Citations
158
References
Related records
2
Asymmetry in Mechanosensitive Gene Expression during Aortic Arch Morphogenesis
Karakaya, C; Goktas, S; (...); Pekkan, K
Nov 16 2018
SCIENTIFIC REPORTS 8
Free Full Text from Publisher
Cited in Article: 2
9
Citations
76
References
Related records
3
Snail genes at the crossroads of symmetric and asymmetric processes in the developing mesoderm
Morales, AV; Acloque, H; (...); Nieto, MA
Jan 2007
EMBO REPORTS 8 (1) , pp.104-109
Free Published Article From RepositoryFull Text at Publisher
Cited in Article: 1
24
Citations
27
References
Related records
4
Snail family genes are required for left-right asymmetry determination, but not neural crest formation, in mice
Murray, SA and Gridley, T
Jul 5 2006
PROCEEDINGS OF THE NATIONAL ACADEMY OF SCIENCES OF THE UNITED STATES OF AMERICA 103 (27) , pp.10300-10304
Free Published Article From RepositoryFull Text at Publisher
Cited in Article: 1
92
Citations
22
References
Related records
5
Whole genome sequencing in transposition of the great arteries and associations with clinically relevant heart, brain and laterality genes
Blue, GM; Mekel, M; (...); Winlaw, DS
Feb 2022
AMERICAN HEART JOURNAL 244 , pp.1-13
Free Full Text From Publisher
Cited in Article: 2
11
Citations
52
References
Related records
6
Diffuse lung disease of infancy: a pattern-based, algorithmic approach to histological diagnosis
Armes, JE; Mifsud, W and Ashworth, M
Feb 2015
JOURNAL OF CLINICAL PATHOLOGY 68 (2) , pp.100-110
Free Full Text From Publisher
Cited in Article: 1
14
Citations
24
References
Related records
7
Mutations in the accessory subunit NDUFB10 result in isolated complex I deficiency and illustrate the critical role of intermembrane space import for complex I holoenzyme assembly
Friederich, MW; Erdogan, AJ; (...); Riemer, J
Feb 15 2017
HUMAN MOLECULAR GENETICS 26 (4) , pp.702-716
Free Full Text From Publisher
Cited in Article: 1
60
Citations
57
References
Related records
8
Sudden unexpected death in infancy
Sethuraman, C; Coombs, R and Cohen, MC
2014
PEDIATRIC AND PERINATAL AUTOPSY MANUAL , pp.319-329
Cited in Article: 1
6
Citations
13
References
Related records
9
Prenatal diagnosis of cardiosplenic syndromes: a 10-year experience
Berg, C; Geipel, A; (...); Baschat, AA
Nov 2003
ULTRASOUND IN OBSTETRICS &amp; GYNECOLOGY 22 (5) , pp.451-459
Free Full Text From Publisher
Cited in Article: 4
89
Citations
42
References
Related records
10
Polysplenia Syndrome as a Risk Factor for Early Progression of Pulmonary Hypertension
Shibata, A; Mori, H; (...); Yamagishi, H
Apr 2019
CIRCULATION JOURNAL 83 (4) , pp.831-836
Free Full Text from Publisher
Cited in Article: 4
5
Citations
39
References
Related records
11
SYNDROMES OF ASPLENIA AND POLYSPLENIA - REVIEW OF CARDIAC AND NON-CARDIAC MALFORMATIONS IN 60 CASES WITH SPECIAL REFERENCE TO DIAGNOSIS AND PROGNOSIS
ROSE, V; IZUKAWA, T and MOES, CAF
1975
BRITISH HEART JOURNAL 37 (8) , pp.840-852
Free Full Text From Publisher
Cited in Article: 1
294
Citations
31
References
Related records
12
Atrioventricular canal defect and associated genetic disorders: new insights into polydactyly syndromes
Digilio, MC; Versacci, P; (...); Marino, B
2011
CARDIOGENETICS 1 (1) , pp.24-29
Free Full Text from Publisher
Cited in Article: 1
2
Citations
97
References
Related records
13
POLYSPLENIA - A REVIEW OF 146 CASES
PEOPLES, WM; MOLLER, JH and EDWARDS, JE
1983
PEDIATRIC CARDIOLOGY 4 (2) , pp.129-137
Full Text at Publisher
Cited in Article: 1
213
Citations
45
References
Related records
14
Biventricular repair in patients with heterotaxy syndrome
Lim, HG; Bacha, EA; (...); Pigula, FA
88th Annual Meeting of the American-Association-for-Thoracic-Surgery
Feb 2009
JOURNAL OF THORACIC AND CARDIOVASCULAR SURGERY 137 (2) , pp.371-379
Free Full Text From Publisher
Cited in Article: 1
38
Citations
19
References
Related records
15
CONGENITAL CARDIAC DISEASE ASSOCIATED WITH POLYSPLENIA - A DEVELOPMENTAL COMPLEX OF BILATERAL LEFT-SIDEDNESS (From: MEDLINE® )
MOLLER, JH; NAKIB, A; (...); EDWARDS, JE
1967
CIRCULATION 36 (5) , pp.789-+
Free Full Text From Publisher
Cited in Article: 6
221
Citations
18
References
Related records
16
POLYSPLENIA SYNDROME WITH COMMON ATRIOVENTRICULAR-CANAL AND PERSISTENT TRUNCUS ARTERIOSUS
ARAI, H; HARADA, K; (...); TAKADA, G
Oct 1995
TOHOKU JOURNAL OF EXPERIMENTAL MEDICINE 177 (2) , pp.171-177
Free Full Text From Publisher
Cited in Article: 2
9
Citations
14
References
Related records
17
ASSOCIATED OCCURRENCE OF PERSISTENT TRUNCUS ARTERIOSUS AND ASPLENIA
GUMBINER, CH; MCMANUS, BM and LATSON, LA
Jul 1991
PEDIATRIC CARDIOLOGY 12 (3) , pp.192-195
Full Text at Publisher
Cited in Article: 1
15
Citations
17
References
Related records
18
Spectrum of congenital anomalies of the inferior vena cava: Cross-sectional imaging findings
Bass, YE; Redwine, MD; (...); Harris, YH
86th Scientific Assembly and Annual Meeting of the Radiological-Society-of-North-America (RSNA)
May-jun 2000
RADIOGRAPHICS 20 (3) , pp.639-652
Free Full Text From Publisher
Cited in Article: 1
438
Citations
20
References
Related records
19
Congenital systemic venous return anomalies to the right atrium review
Oliveira, JD and Martins, I
Dec 4 2019
INSIGHTS INTO IMAGING 10 (1)
Free Full Text from Publisher
Cited in Article: 1
31
Citations
13
References
Related records
20
Heterotaxy Polysplenia Syndrome In An Adult With Unique Vascular Anomalies: Case Report With Review Of Literature
Rameshbabu, CS; Gupta, KK; (...); Gupta, OP
Jul 2015
JOURNAL OF RADIOLOGY CASE REPORTS 9 (7) , pp.22-37
Free Full Text from Publisher
Cited in Article: 2
18
Citations
37
References
Related records
21
A Case of Unusual Visceral Heterotaxy Syndrome with Isolated Levocardia
Jo, DS; Jung, SS and Joo, CU
Oct 2013
KOREAN CIRCULATION JOURNAL 43 (10) , pp.705-709
Free Published Article From RepositoryView full text
Cited in Article: 2
8
Citations
14
References
Related records
22
Heterotaxy Syndrome With Malrotation of the Gut and Interrupted Vena Cava Does Not Preclude Safe Procurement of Multivisceral Graft
Hartog, H; Mirza, DF and Perera, MTPR
Mar 2014
AMERICAN JOURNAL OF TRANSPLANTATION 14 (3) , pp.724-728
Full Text at Publisher
Cited in Article: 1
6
Citations
13
References
Related records
23
Case Review: Heterotaxy syndrome with polysplenia
Grubin, J.; Salvatore, M. and Kaur, S.
2015
Appl. Radiol
URLhttps://www.appliedradiology.com/articles/case-review-heterotaxy-syndrome-with-polysplenia
Cited in Article: 1
1
Citation
0
References
24
Polysplenia syndrome with situs ambiguous, common mesentery, and IVC interruption discovered incidentally in an adult. (From: MEDLINE® )
El Mortaji, Hajar; Elatiqi, Kenza; (...); Alj, Soumaya
2019-06-29
Radiology case reports 14 (9) , pp.1072-1075
Free Full Text from Publisher
Cited in Article: 1
8
Citations
0
References
25
[Not available]
Rehman, S. and Bacha, D.
2022
Embryology, pulmonary
StatPearlsTreasure Island, FL
Cited in Article: 1
3
Citations
0
References
26
Congenital Alveolar Capillary Dysplasia and New Associations: A case series with a report of new associations and literature review
Nandyal, R.; Parham, D.; (...); Escobedo, M.
2017
Med. Rep. Case Stud 2 , pp.1000129
Cited in Article: 1
2
Citations
0
References
27
Alveolar Capillary Dysplasia
Bishop, NB; Stankiewicz, P and Steinhorn, RH
Jul 15 2011
AMERICAN JOURNAL OF RESPIRATORY AND CRITICAL CARE MEDICINE 184 (2) , pp.172-179
Free Published Article From RepositoryFull Text at Publisher
Cited in Article: 1
150
Citations
66
References
Related records
28
Molecular genetics of heterotaxy syndromes
Belmont, JW; Mohapatra, B; (...); Ware, SM
May 2004
CURRENT OPINION IN CARDIOLOGY 19 (3) , pp.216-220
Full Text at Publisher
Cited in Article: 1
72
Citations
33
References
Related records
29
Human Heterotaxy Syndrome - From Molecular Genetics to Clinical Features, Management, and Prognosis
Shiraishi, I and Ichikawa, H
Sep 2012
CIRCULATION JOURNAL 76 (9) , pp.2066-2075
Free Full Text From Publisher
Cited in Article: 1
76
Citations
111
References
Related records
30
Loss-of-function mutations in the EGF-CFC gene CFC1 are associated with human left-right laterality defects
Bamford, RN; Roessler, E; (...); Casey, B
Nov 2000
NATURE GENETICS 26 (3) , pp.365-369
Full Text at Publisher
Cited in Article: 1
259
Citations
22
References
Related records
31
Genetic disturbances in patients with bodily isomerism from a single center: clinical implications of affected genes and potential impact of ciliary dyskinesia
Loomba, RS; Frommelt, PC and Anderson, RH
2016
CARDIOGENETICS 6 (1) , pp.15-21
Free Full Text from Publisher
Cited in Article: 1
3
Citations
67
References
Related records
© 2024 Clarivate
Training Portal
Product Support
Data Correction
Privacy Statement
Newsletter
Copyright Notice
Cookie Policy
Terms of Use
Manage cookie preferences
Follow Us
</t>
  </si>
  <si>
    <t>A Rare Case of Polysplenia Syndrome Associated with Severe Cardiac Malformations and Congenital Alveolar Dysplasia in a One-Month-Old Infant: A Complete Macroscopic and Histopathologic Study</t>
  </si>
  <si>
    <r>
      <rPr>
        <rFont val="Arial"/>
        <color rgb="FF222222"/>
        <sz val="8.0"/>
      </rPr>
      <t>Garout Sr, W. (2023). The Successful Management of Gangrenous Pneumococcal Infection in an Infant With Polysplenia Syndrome. </t>
    </r>
    <r>
      <rPr>
        <rFont val="Arial"/>
        <i/>
        <color rgb="FF222222"/>
        <sz val="8.0"/>
      </rPr>
      <t>Cureus</t>
    </r>
    <r>
      <rPr>
        <rFont val="Arial"/>
        <color rgb="FF222222"/>
        <sz val="8.0"/>
      </rPr>
      <t>, </t>
    </r>
    <r>
      <rPr>
        <rFont val="Arial"/>
        <i/>
        <color rgb="FF222222"/>
        <sz val="8.0"/>
      </rPr>
      <t>15</t>
    </r>
    <r>
      <rPr>
        <rFont val="Arial"/>
        <color rgb="FF222222"/>
        <sz val="8.0"/>
      </rPr>
      <t>(7).</t>
    </r>
  </si>
  <si>
    <t>https://www.ncbi.nlm.nih.gov/pmc/articles/PMC10401484/</t>
  </si>
  <si>
    <r>
      <rPr>
        <rFont val="Arial"/>
        <color rgb="FF4125AF"/>
        <sz val="8.0"/>
        <u/>
      </rPr>
      <t>Teodoru, CA</t>
    </r>
    <r>
      <rPr>
        <rFont val="Arial"/>
        <color rgb="FF000000"/>
        <sz val="8.0"/>
        <u/>
      </rPr>
      <t> (Teodoru, Cosmin Adrian) </t>
    </r>
    <r>
      <rPr>
        <rFont val="Arial"/>
        <color rgb="FF5D33BF"/>
        <sz val="8.0"/>
        <u/>
      </rPr>
      <t>[1] </t>
    </r>
    <r>
      <rPr>
        <rFont val="Arial"/>
        <color rgb="FF000000"/>
        <sz val="8.0"/>
        <u/>
      </rPr>
      <t>; Munteanu, M (Munteanu, Mihnea) </t>
    </r>
    <r>
      <rPr>
        <rFont val="Arial"/>
        <color rgb="FF5D33BF"/>
        <sz val="8.0"/>
        <u/>
      </rPr>
      <t>[2] </t>
    </r>
    <r>
      <rPr>
        <rFont val="Arial"/>
        <color rgb="FF000000"/>
        <sz val="8.0"/>
        <u/>
      </rPr>
      <t>; Mercea, N (Mercea, Nadina) </t>
    </r>
    <r>
      <rPr>
        <rFont val="Arial"/>
        <color rgb="FF5D33BF"/>
        <sz val="8.0"/>
        <u/>
      </rPr>
      <t>[3] </t>
    </r>
    <r>
      <rPr>
        <rFont val="Arial"/>
        <color rgb="FF000000"/>
        <sz val="8.0"/>
        <u/>
      </rPr>
      <t>; Moatar, A (Moatar, Alina) </t>
    </r>
    <r>
      <rPr>
        <rFont val="Arial"/>
        <color rgb="FF5D33BF"/>
        <sz val="8.0"/>
        <u/>
      </rPr>
      <t>[3] </t>
    </r>
    <r>
      <rPr>
        <rFont val="Arial"/>
        <color rgb="FF000000"/>
        <sz val="8.0"/>
        <u/>
      </rPr>
      <t>; Stanca, H (Stanca, Horia) </t>
    </r>
    <r>
      <rPr>
        <rFont val="Arial"/>
        <color rgb="FF5D33BF"/>
        <sz val="8.0"/>
        <u/>
      </rPr>
      <t>[4] </t>
    </r>
    <r>
      <rPr>
        <rFont val="Arial"/>
        <color rgb="FF000000"/>
        <sz val="8.0"/>
        <u/>
      </rPr>
      <t>; Popescu, FG (Popescu, Florina Georgeta) </t>
    </r>
    <r>
      <rPr>
        <rFont val="Arial"/>
        <color rgb="FF5D33BF"/>
        <sz val="8.0"/>
        <u/>
      </rPr>
      <t>[5] </t>
    </r>
    <r>
      <rPr>
        <rFont val="Arial"/>
        <color rgb="FF000000"/>
        <sz val="8.0"/>
        <u/>
      </rPr>
      <t>; Dura, H (Dura, Horatiu) </t>
    </r>
    <r>
      <rPr>
        <rFont val="Arial"/>
        <color rgb="FF5D33BF"/>
        <sz val="8.0"/>
        <u/>
      </rPr>
      <t>[1] </t>
    </r>
    <r>
      <rPr>
        <rFont val="Arial"/>
        <color rgb="FF000000"/>
        <sz val="8.0"/>
        <u/>
      </rPr>
      <t>; Hasegan, A (Hasegan, Adrian) </t>
    </r>
    <r>
      <rPr>
        <rFont val="Arial"/>
        <color rgb="FF5D33BF"/>
        <sz val="8.0"/>
        <u/>
      </rPr>
      <t>[1] </t>
    </r>
    <r>
      <rPr>
        <rFont val="Arial"/>
        <color rgb="FF000000"/>
        <sz val="8.0"/>
        <u/>
      </rPr>
      <t>; Giurgiu, DI (Giurgiu, Doina Ileana) </t>
    </r>
    <r>
      <rPr>
        <rFont val="Arial"/>
        <color rgb="FF5D33BF"/>
        <sz val="8.0"/>
        <u/>
      </rPr>
      <t>[1] </t>
    </r>
    <r>
      <rPr>
        <rFont val="Arial"/>
        <color rgb="FF000000"/>
        <sz val="8.0"/>
        <u/>
      </rPr>
      <t>; Cerghedean-Florea, ME (Cerghedean-Florea, Maria-Emilia) </t>
    </r>
    <r>
      <rPr>
        <rFont val="Arial"/>
        <color rgb="FF5D33BF"/>
        <sz val="8.0"/>
        <u/>
      </rPr>
      <t>[1]; 1 Lucian Blaga Univ Sibiu, Fac Med, Sibiu 550169, Romania
2 Victor Babes Univ Med &amp; Pharm, Dept Ophthalmol, Timisoara 300041, Romania
3 Municipal Clin Emergency Hosp, Ophthalmol Clin, Timisoara 300254, Romania
4 Carol Davila Univ Med &amp; Pharm, Dept Ophthalmol, Bucharest 050474, Romania
5 Victor Babes Univ Med &amp; Pharm, Dept Occupat Med, Timisoara 300041, Romania</t>
    </r>
  </si>
  <si>
    <r>
      <rPr>
        <rFont val="Arial"/>
        <color rgb="FF222222"/>
        <sz val="8.0"/>
      </rPr>
      <t>Teodoru, C. A., Tudor, C., Cerghedean-Florea, M. E., Dura, H., Tănăsescu, C., Roman, M. D., ... &amp; Stanca, H. (2023). Bilateral serous retinal detachment as a complication of HELLP syndrome. </t>
    </r>
    <r>
      <rPr>
        <rFont val="Arial"/>
        <i/>
        <color rgb="FF222222"/>
        <sz val="8.0"/>
      </rPr>
      <t>Diagnostics</t>
    </r>
    <r>
      <rPr>
        <rFont val="Arial"/>
        <color rgb="FF222222"/>
        <sz val="8.0"/>
      </rPr>
      <t>, </t>
    </r>
    <r>
      <rPr>
        <rFont val="Arial"/>
        <i/>
        <color rgb="FF222222"/>
        <sz val="8.0"/>
      </rPr>
      <t>13</t>
    </r>
    <r>
      <rPr>
        <rFont val="Arial"/>
        <color rgb="FF222222"/>
        <sz val="8.0"/>
      </rPr>
      <t>(9), 1548.</t>
    </r>
  </si>
  <si>
    <r>
      <rPr>
        <rFont val="Arial Narrow"/>
        <color theme="1"/>
        <sz val="10.0"/>
      </rPr>
      <t>de Sousa Leite, K.; de Carvalho, A.A., Jr.; Teixeira, P.R.S.; de Matos, J.M.E. Cashew Nut Shell Liquid as an Anticorrosive Agent in Ceramic Materials. </t>
    </r>
    <r>
      <rPr>
        <rFont val="Arial Narrow"/>
        <i/>
        <color theme="1"/>
        <sz val="10.0"/>
      </rPr>
      <t>Sustainability</t>
    </r>
    <r>
      <rPr>
        <rFont val="Arial Narrow"/>
        <color theme="1"/>
        <sz val="10.0"/>
      </rPr>
      <t> </t>
    </r>
    <r>
      <rPr>
        <rFont val="Arial Narrow"/>
        <b/>
        <color theme="1"/>
        <sz val="10.0"/>
      </rPr>
      <t>2023</t>
    </r>
    <r>
      <rPr>
        <rFont val="Arial Narrow"/>
        <color theme="1"/>
        <sz val="10.0"/>
      </rPr>
      <t>, </t>
    </r>
    <r>
      <rPr>
        <rFont val="Arial Narrow"/>
        <i/>
        <color theme="1"/>
        <sz val="10.0"/>
      </rPr>
      <t>15</t>
    </r>
    <r>
      <rPr>
        <rFont val="Arial Narrow"/>
        <color theme="1"/>
        <sz val="10.0"/>
      </rPr>
      <t>, 8743.</t>
    </r>
  </si>
  <si>
    <t xml:space="preserve">Stegarus, D.I. (ICSI Rm Valcea); Ionete, R.E.(ICSI Rm Valcea); Oancea, S.(ULBS); Lengyel, E(ULBS).; Frum, A.(ULBS) </t>
  </si>
  <si>
    <t>The Impact of Anthropogenic Activities to the level of Some Pops Residues in Bovine Milk from Several Farms in Romania</t>
  </si>
  <si>
    <r>
      <rPr>
        <rFont val="Arial"/>
        <color rgb="FF222222"/>
        <sz val="7.0"/>
      </rPr>
      <t>Sabău, M.M.; Mititean, P.; Pocol, C.B.; Dabija, D.-C. Factors Generating the Willingness of Romanian Consumers to Buy Raw Milk from Vending Machines. </t>
    </r>
    <r>
      <rPr>
        <rFont val="Arial"/>
        <i/>
        <color rgb="FF222222"/>
        <sz val="7.0"/>
      </rPr>
      <t>Foods</t>
    </r>
    <r>
      <rPr>
        <rFont val="Arial"/>
        <color rgb="FF222222"/>
        <sz val="7.0"/>
      </rPr>
      <t> </t>
    </r>
    <r>
      <rPr>
        <rFont val="Arial"/>
        <b/>
        <color rgb="FF222222"/>
        <sz val="7.0"/>
      </rPr>
      <t>2023</t>
    </r>
    <r>
      <rPr>
        <rFont val="Arial"/>
        <color rgb="FF222222"/>
        <sz val="7.0"/>
      </rPr>
      <t>, </t>
    </r>
    <r>
      <rPr>
        <rFont val="Arial"/>
        <i/>
        <color rgb="FF222222"/>
        <sz val="7.0"/>
      </rPr>
      <t>12</t>
    </r>
    <r>
      <rPr>
        <rFont val="Arial"/>
        <color rgb="FF222222"/>
        <sz val="7.0"/>
      </rPr>
      <t>, 2193. https://doi.org/10.3390/foods12112193</t>
    </r>
  </si>
  <si>
    <t>https://www.mdpi.com/2304-8158/12/11/2193</t>
  </si>
  <si>
    <t xml:space="preserve">Pet˝o, Á.; Kósa, D.; Haimhoffer, Á.; Nemes, D.; Fehér, P.; Ujhelyi, Z.; Vecsernyés, M.; Váradi, J.; Fenyvesi, F.; Frum, A. (ULBS);Gligor, FG  (ULBS); Vicas, LG ; Marian, E ; Jurca, T ; Pallag, A ; Muresan, ME; Tóth, Z , Bácskay, I </t>
  </si>
  <si>
    <t>Topical Dosage Formulation of Lyophilized Philadelphus coronarius L. Leaf and Flower: Antimicrobial, Antioxidant and Anti-Inflammatory Assessment of the Plant.</t>
  </si>
  <si>
    <r>
      <rPr>
        <rFont val="Arial"/>
        <color rgb="FF222222"/>
        <sz val="7.0"/>
      </rPr>
      <t>Iordache, A.M.; Nechita, C.; Podea, P.; Șuvar, N.S.; Mesaroṣ, C.; Voica, C.; Bleiziffer, R.; Culea, M. Comparative Amino Acid Profile and Antioxidant Activity in Sixteen Plant Extracts from Transylvania, Romania. </t>
    </r>
    <r>
      <rPr>
        <rFont val="Arial"/>
        <i/>
        <color rgb="FF222222"/>
        <sz val="7.0"/>
      </rPr>
      <t>Plants</t>
    </r>
    <r>
      <rPr>
        <rFont val="Arial"/>
        <color rgb="FF222222"/>
        <sz val="7.0"/>
      </rPr>
      <t> </t>
    </r>
    <r>
      <rPr>
        <rFont val="Arial"/>
        <b/>
        <color rgb="FF222222"/>
        <sz val="7.0"/>
      </rPr>
      <t>2023</t>
    </r>
    <r>
      <rPr>
        <rFont val="Arial"/>
        <color rgb="FF222222"/>
        <sz val="7.0"/>
      </rPr>
      <t>, </t>
    </r>
    <r>
      <rPr>
        <rFont val="Arial"/>
        <i/>
        <color rgb="FF222222"/>
        <sz val="7.0"/>
      </rPr>
      <t>12</t>
    </r>
    <r>
      <rPr>
        <rFont val="Arial"/>
        <color rgb="FF222222"/>
        <sz val="7.0"/>
      </rPr>
      <t>, 2183. https://doi.org/10.3390/plants12112183</t>
    </r>
  </si>
  <si>
    <t>https://www.mdpi.com/2223-7747/12/11/2183</t>
  </si>
  <si>
    <t>Gligor, F. G., Frum, A., Vicaș, L. G.(U. Oradea), Totan, M., Roman-Filip, C.,  Dobrea, C. M.</t>
  </si>
  <si>
    <t>Determination of a Mixture of Plantago lanceolata L. and Salvia officinalis L. by High-Performance Liquid Chromatography with Ultraviolet Detection (HPLC-UV)</t>
  </si>
  <si>
    <t>Verhulst, E.P.; Brunton, N.P.; Rai, D.K. Polyphenols in Agricultural Grassland Crops and Their Health-Promoting Activities—A Review. Foods 2023, 12, 4122. https://doi.org/10.3390/foods12224122</t>
  </si>
  <si>
    <t>https://www.mdpi.com/2304-8158/12/22/4122</t>
  </si>
  <si>
    <t>Maleš, I.; Dobrinčić, A.; Zorić, Z.; Vladimir-Knežević, S.; Elez Garofulić, I.; Repajić, M.; Skroza, D.; Jerković, I.; Dragović-Uzelac, V. Phenolic, Headspace and Sensory Profile, and Antioxidant Capacity of Fruit Juice Enriched with Salvia officinalis L. and Thymus serpyllum L. Extract: A Potential for a Novel Herbal-Based Functional Beverages. Molecules 2023, 28, 3656. https://doi.org/10.3390/molecules28093656</t>
  </si>
  <si>
    <t>https://www.mdpi.com/1420-3049/28/9/3656</t>
  </si>
  <si>
    <t>George Florian Apostolescu1, Diana Ionela (Stegarus) Popescu2, Oana Botoran2, Daniela Sandru3, Nicoleta Anca Şuţan4,* and Johny Neamtu, Chemical and Antioxidant Profile of Hydroalcoholic  Extracts of Stachys Officinalis L., Stachys Palustris L.,  Stachys Sylvatica L. from Romania. Acta Chim. Slov.2023,70,  231–239</t>
  </si>
  <si>
    <t>https://acsi-journal.eu/index.php/ACSi/article/view/8046</t>
  </si>
  <si>
    <t>Gupta, S., Singh, R., Paul, P. et al. Gene clustering and co-expression analysis for the identification of putative transcription factors associated with the genes of secondary metabolic pathways in Plantago ovata Forsk. and its wild allies. Plant Biotechnol Rep 18, 75–89 (2024). https://doi.org/10.1007/s11816-023-00825-w</t>
  </si>
  <si>
    <t>https://link.springer.com/article/10.1007/s11816-023-00825-w#citeas</t>
  </si>
  <si>
    <t>Mureşan, M.; Olteanu, D.; Filip, G.A.; Clichici, S.; Baldea, I.; Jurca, T.; Pallag, A.; Marian, E.; Frum, A.; Gligor, F.G.; Svera P,  Stancu B, Vicas L</t>
  </si>
  <si>
    <t>Comparative Study of the Pharmacological Properties and Biological Effects of Polygonum aviculare L. herba Extract-Entrapped Liposomes versus Quercetin-Entrapped Liposomes on Doxorubicin-Induced Toxicity on HUVECs</t>
  </si>
  <si>
    <t>Tsichlis, I.; Manou, A.-P.; Manolopoulou, V.; Matskou, K.; Chountoulesi, M.; Pletsa, V.; Xenakis, A.; Demetzos, C. Development of Liposomal and Liquid Crystalline Lipidic Nanoparticles with Non-Ionic Surfactants for Quercetin Incorporation. Materials 2023, 16, 5509. https://doi.org/10.3390/ma16165509</t>
  </si>
  <si>
    <t>https://www.mdpi.com/1996-1944/16/16/5509</t>
  </si>
  <si>
    <t>Tomou, E.-M.; Papakyriakopoulou, P.; Saitani, E.-M.; Valsami, G.; Pippa, N.; Skaltsa, H. Recent Advances in Nanoformulations for Quercetin Delivery. Pharmaceutics 2023, 15, 1656. https://doi.org/10.3390/pharmaceutics15061656</t>
  </si>
  <si>
    <t>https://www.mdpi.com/1999-4923/15/6/1656</t>
  </si>
  <si>
    <t>Uruski, P., Matuszewska, J., Leśniewska, A. et al. An integrative review of nonobvious puzzles of cellular and molecular cardiooncology. Cell Mol Biol Lett 28, 44 (2023). https://doi.org/10.1186/s11658-023-00451-y</t>
  </si>
  <si>
    <t>https://cmbl.biomedcentral.com/articles/10.1186/s11658-023-00451-y#citeas</t>
  </si>
  <si>
    <t>Georgescu, C.; Frum, A.; Virchea, L.I.; Sumacheva, A.; Shamtsyan, M.; Gligor, F.G.; Neli, K.O.; Endre Mathe, E.; Mironescu, M</t>
  </si>
  <si>
    <t>Geographic variability of berry phytochemicals with antioxidant and antimicrobial properties.</t>
  </si>
  <si>
    <t>Marchwińska, K.; Gwiazdowska, D.; Juś, K.; Gluzińska, P.; Gwiazdowska, J.; Pawlak-Lemańska, K. Innovative Functional Lactic Acid Bacteria Fermented Oat Beverages with the Addition of Fruit Extracts and Lyophilisates. Appl. Sci. 2023, 13, 12707. https://doi.org/10.3390/app132312707</t>
  </si>
  <si>
    <t>https://www.mdpi.com/2076-3417/13/23/12707</t>
  </si>
  <si>
    <t>Solcan, M.-B.; Fizeșan, I.; Vlase, L.; Vlase, A.-M.; Rusu, M.E.; Mateș, L.; Petru, A.-E.; Creștin, I.-V.; Tomuțǎ, I.; Popa, D.-S. Phytochemical Profile and Biological Activities of Extracts Obtained from Young Shoots of Blackcurrant (Ribes nigrum L.), European Blueberry (Vaccinium myrtillus L.), and Mountain Cranberry (Vaccinium vitis-idaea L.). Horticulturae 2023, 9, 1163. https://doi.org/10.3390/horticulturae9111163</t>
  </si>
  <si>
    <t>https://www.mdpi.com/2311-7524/9/11/1163</t>
  </si>
  <si>
    <t>Vladimir-Knežević, S.; Bival Štefan, M.; Blažeković, B.; Jelić, D.; Petković, T.; Mandić, M.; Šprajc, E.; Lovković, S. Src Tyrosine Kinase Inhibitory and Antioxidant Activity of Black Chokeberry and Bilberry Fruit Extracts Rich in Chlorogenic Acid. Int. J. Mol. Sci. 2023, 24, 15512. https://doi.org/10.3390/ijms242115512</t>
  </si>
  <si>
    <t>https://www.mdpi.com/1422-0067/24/21/15512</t>
  </si>
  <si>
    <t>Xue, L.; Otieno, M.; Colson, K.; Neto, C. Influence of the Growing Region on the Phytochemical Composition and Antioxidant Properties of North American Cranberry Fruit (Vaccinium macrocarpon Aiton). Plants 2023, 12, 3595. https://doi.org/10.3390/plants12203595</t>
  </si>
  <si>
    <t>https://www.mdpi.com/2223-7747/12/20/3595</t>
  </si>
  <si>
    <t>Palka, A.; Wilczyńska, A. Storage Quality Changes in Craft and Industrial Blueberry, Strawberry, Raspberry and Passion Fruit-Mango Sorbets. Foods 2023, 12, 2733. https://doi.org/10.3390/foods12142733</t>
  </si>
  <si>
    <t>https://www.mdpi.com/2304-8158/12/14/2733</t>
  </si>
  <si>
    <t>Junwei Huo, Yana Ni, Dalong Li, Jinli Qiao, Dejian Huang, Xiaonan Sui, Yan Zhang, Comprehensive structural analysis of polyphenols and their enzymatic inhibition activities and antioxidant capacity of black mulberry (Morus nigra L.),Food Chemistry,Volume 427,2023,136605,ISSN 0308-8146,https://doi.org/10.1016/j.foodchem.2023.136605.</t>
  </si>
  <si>
    <t>https://www.sciencedirect.com/science/article/abs/pii/S0308814623012232?via%3Dihub</t>
  </si>
  <si>
    <t>Ren Xiaoli , Wang Shulin , Wang Jinying , Xu Dan , Ye Ying , Song Yangbo. Widely targeted metabolome profiling of different plateau raspberries and berry parts provides innovative insight into their antioxidant activities. Frontiers in Plant Science, 14, 2023, 10.3389/fpls.2023.1143439</t>
  </si>
  <si>
    <t>https://www.frontiersin.org/journals/plant-science/articles/10.3389/fpls.2023.1143439/full</t>
  </si>
  <si>
    <t>DIN, A., MIHAESCU, C., POPESCU (STEGARUS), D. I., VILCOCI, D., CIRSTEA, G., SARDARESCU, I.-D., VIZITIU, D. E., PAUNESCU, A., MITREA, I., &amp; MITREA, R. (2023). Ecological control of mycotic pathogens in tomato crops - alternatives to synthetic pesticides. Notulae Botanicae Horti Agrobotanici Cluj-Napoca, 51(4), 13492. https://doi.org/10.15835/nbha51413492</t>
  </si>
  <si>
    <t>https://www.notulaebotanicae.ro/index.php/nbha/article/view/13492</t>
  </si>
  <si>
    <t>Neamtu, A.A.; Szoke-Kovacs, R.; Mihok, E.; Georgescu, C.; Turcus, V.; Olah, N.K.; Frum, A.; Tita, O.; Neamtu, C.; Szoke-Kovacs,Z;  Cziaky, Z ; Mathe, E</t>
  </si>
  <si>
    <t>Bilberry (Vaccinium myrtillus L.) Extracts Comparative Analysis Regarding Their Phytonutrient Profiles, Antioxidant Capacity along with the In Vivo Rescue Effects Tested on a Drosophila melanogaster High-Sugar Diet Model</t>
  </si>
  <si>
    <t>Aleya, A.; Mihok, E.; Pecsenye, B.; Jolji, M.; Kertész, A.; Bársony, P.; Vígh, S.; Cziaky, Z.; Máthé, A.-B.; Burtescu, R.F.; et al. Phytoconstituent Profiles Associated with Relevant Antioxidant Potential and Variable Nutritive Effects of the Olive, Sweet Almond, and Black Mulberry Gemmotherapy Extracts. Antioxidants 2023, 12, 1717. https://doi.org/10.3390/antiox12091717</t>
  </si>
  <si>
    <t>https://www.mdpi.com/2076-3921/12/9/1717</t>
  </si>
  <si>
    <t>Arvinte, O.M.; Senila, L.; Becze, A.; Amariei, S. Rowanberry—A Source of Bioactive Compounds and Their Biopharmaceutical Properties. Plants 2023, 12, 3225. https://doi.org/10.3390/plants12183225</t>
  </si>
  <si>
    <t>https://www.mdpi.com/2223-7747/12/18/3225</t>
  </si>
  <si>
    <t>Mikayel Ginovyan , Anush Babayan , Anahit Shirvanyan , Alvard Minasyan , Meri Qocharyan , Barbara Kusznierewicz , Izabela Koss-Mikołajczyk , Nikolay Avtandilyan , Anne Vejux , Agnieszka Bartoszek , Naira Sahakyan. The Action Mechanisms, Anti-Cancer and Antibiotic-Modulation Potential of Vaccinium myrtillus L. Extract. Discovery Medicine. 2023, 35(177): 590-611 https://doi.org/10.24976/Discov.Med.202335177.59</t>
  </si>
  <si>
    <t>https://www.discovmed.com/EN/10.24976/Discov.Med.202335177.59#2</t>
  </si>
  <si>
    <t>José Luiz de Brito Alves, Jéssica Maria Alves Brasil, Larissa Araújo Maia, Maiara da Costa Lima, Karoliny Brito Sampaio, Evandro Leite de Souza, Phenolic compounds in hypertension: Targeting gut-brain interactions and endothelial dysfunction, Journal of Functional Foods, Volume 104, 2023, 105531, ISSN 1756-4646.</t>
  </si>
  <si>
    <t>https://www.sciencedirect.com/science/article/pii/S1756464623001317?via%3Dihub</t>
  </si>
  <si>
    <t>Paula Plasencia, Sandrina A. Heleno, Tiane Finimundy, Márcio Carocho, Ricardo C. Calhelha, Mikel Añibarro‑Ortega, Maria José Alves, Taofq Oludemi, Nuno Quidiongo, Filomena Barreiro, Pablo A. García, Isabel C. F R. Ferreira, Lillian Barros, Recovery of High Valuable Bioactive Molecules from Vaccinium
myrtillus L. Bioresidues. Waste and Biomass Valorization (2023) 14:2873–2884</t>
  </si>
  <si>
    <t>https://link.springer.com/article/10.1007/s12649-023-02042-6#citeas</t>
  </si>
  <si>
    <t>Frum A (ULBS)</t>
  </si>
  <si>
    <t>HPLC Determination of Polyphenols from Calendula officinalis L. Flowers</t>
  </si>
  <si>
    <t>Svetlana Grigorova, Dimo Penkov. Effects of bread waste and Calendula officinalis inclusion on egg
production and egg quality. Bulgarian Journal of Agricultural Science, 29 (No 4) 2023, 759–764</t>
  </si>
  <si>
    <t>https://www.agrojournal.org/29/04-25.pdf</t>
  </si>
  <si>
    <t>Frum, A.; Georgescu, C.; Gligor, F.G.; Dobrea, C.; Tita O (ULBS)</t>
  </si>
  <si>
    <t>Identification and quantification of phenolic compounds from red currant (Ribes rubrum L.) and raspberries (Rubus idaeus L.).</t>
  </si>
  <si>
    <t>Krajewska, A.; Dziki, D.
Enrichment of Cookies with Fruits
and Their By-Products: Chemical
Composition, Antioxidant Properties,
and Sensory Changes. Molecules 2023,
28, 4005. https://doi.org/10.3390/
molecules28104005</t>
  </si>
  <si>
    <t>https://www.mdpi.com/1420-3049/28/10/4005</t>
  </si>
  <si>
    <t>de Sousa Leite, K.; de Carvalho, A.A., Jr.; Teixeira, P.R.S.; de Matos, J.M.E. Cashew Nut Shell Liquid as an Anticorrosive Agent in Ceramic Materials. Sustainability 2023, 15, 8743.</t>
  </si>
  <si>
    <t>Wróbel, K., Zastawna, B., Milewska, A.J., Marczak, M., Kozłowski, R.	2023	International Journal of Environmental Research and Public Health
20(2),902</t>
  </si>
  <si>
    <t xml:space="preserve">	Mansori, S., Huey, C.J.	2023	Nutrition Science, Marketing Nutrition, Health Claims, and Public Policy
pp. 287-293</t>
  </si>
  <si>
    <t>Vicas, L (U. Oradea); Teusdea, A (U. Oradea); Vicas, S (U. Oradea); Marian, E (U. Oradea); Tunde, T(U. Oradea); Muresan, M (U. Oradea); Gligor, F(ULBS)</t>
  </si>
  <si>
    <t>ASSESSMENT OF ANTIOXIDANT CAPACITY OF SOME EXTRACTS FOR FURTHER USE IN THERAPY</t>
  </si>
  <si>
    <t>Iancu, C; Filip, N; Mocanu, M; Dehelean, CA; Danciu, C; Cioanca, O; Hancianu, M; Corciova, A; Burlec, F; Mircea, C; Robu, S; ANTIOXIDANT AND ANTICANCER EFFECT OF SOME PELARGONIUM SPECIES EXTRACTS; Farmacia</t>
  </si>
  <si>
    <t>https://farmaciajournal.com/issue-articles/antioxidant-and-anticancer-effect-of-some-pelargonium-species-extracts/</t>
  </si>
  <si>
    <t>Georgescu, C(ULBS); Frum, A(ULBS); Virchea, LI(ULBS); Sumacheva, A; Shamtsyan, M; Gligor, FG(ULBS); Olah, NK; Mathe, E; Mironescu, M(ULBS)</t>
  </si>
  <si>
    <t>Geographic Variability of Berry Phytochemicals with Antioxidant and Antimicrobial Properties</t>
  </si>
  <si>
    <t>Marchwinska, K; Gwiazdowska, D; Jus, K; Gluzinska, P; Gwiazdowska, J; Pawlak-Lemanska, K; Innovative Functional Lactic Acid Bacteria Fermented Oat Beverages with the Addition of Fruit Extracts and Lyophilisates; APPLIED SCIENCES-BASEL</t>
  </si>
  <si>
    <t>Georgescu, C (ULBS); Frum, A(ULBS); Virchea, LI(ULBS); Sumacheva, A; Shamtsyan, M; Gligor, FG(ULBS); Olah, NK; Mathe, E; Mironescu, M(ULBS)</t>
  </si>
  <si>
    <t>Solcan, Maria-Beatrice; Fizesan, Ionel; Vlase, Laurian; Vlase, Ana-Maria; Rusu, Marius Emil; Mates, Letitia; Petru, Andreea-Elena; Crestin, Ionut-Valentin; Tomuta, Ioan; Popa, Daniela-Saveta; Phytochemical Profile and Biological Activities of Extracts Obtained from Young Shoots of Blackcurrant (Ribes nigrum L.), European Blueberry (Vaccinium myrtillus L.), and Mountain Cranberry (Vaccinium vitis-idaea L.); HORTICULTURAE</t>
  </si>
  <si>
    <t>Vladimir-Knezevic, S; Stefan, MB; Blazekovic, B; Jelic, D; Petkovic, T; Mandic, M; Sprajc, E; Lovkovic, S; Src Tyrosine Kinase Inhibitory and Antioxidant Activity of Black Chokeberry and Bilberry Fruit Extracts Rich in Chlorogenic Acid; INTERNATIONAL JOURNAL OF MOLECULAR SCIENCES</t>
  </si>
  <si>
    <t>Xue, Liang; Otieno, Maureen; Colson, Kimberly; Neto, Catherine; Influence of the Growing Region on the Phytochemical Composition and Antioxidant Properties of North American Cranberry Fruit (Vaccinium macrocarpon Aiton); PLANTS-BASEL</t>
  </si>
  <si>
    <t>Palka, A; Wilczynska, A; Storage Quality Changes in Craft and Industrial Blueberry, Strawberry, Raspberry and Passion Fruit-Mango Sorbets; FOODS</t>
  </si>
  <si>
    <t>Huo, JW; Ni, YN; Li, DL; Qiao, JL; Huang, DJ; Sui, XN; Zhang, Y; Comprehensive structural analysis of polyphenols and their enzymatic inhibition activities and antioxidant capacity of black mulberry (Morus nigra L.); FOOD CHEMISTRY</t>
  </si>
  <si>
    <t>Ren, XL; Wang, SL; Wang, JY; Xu, D; Ye, Y; Song, YB; Widely targeted metabolome profiling of different plateau raspberries and berry parts provides innovative insight into their antioxidant activities; FRONTIERS IN PLANT SCIENCE</t>
  </si>
  <si>
    <t>Din, A; Mihaescu, C; Popescu, DI; Vilcoci, D; Cirstea, G; Sardarescu, ID; Vizitiu, DE; Paunescu, A; Mitrea, I; Mitrea, R; Ecological control of mycotic pathogens in tomato crops - alternatives to synthetic pesticides; NOTULAE BOTANICAE HORTI AGROBOTANICI CLUJ-NAPOCA</t>
  </si>
  <si>
    <t>Apostolescu, GF; Popescu, DI; Botoran, O; Sandru, D; Sutan, N A; Neamtu, J; Chemical and Antioxidant Profile of Hydroalcoholic Extracts of Stachys Officinalis L., Stachys Palustris L., Stachys Sylvatica L. from Romania; ACTA CHIMICA SLOVENICA</t>
  </si>
  <si>
    <t>Muresan, M; Olteanu, D; Filip, GA; Clichici, S; Baldea, I; Jurca, T; Pallag, A; Marian, E; Frum, A; Gligor, FG; Svera, P; Stancu, B; Vicas, L</t>
  </si>
  <si>
    <t>Comparative Study of the Pharmacological Properties and Biological Effects of Polygonum aviculare L. herba Extract-Entrapped Liposomes versus Quercetin-Entrapped Liposomes on Doxorubicin-Induced Toxicity on HUVECs</t>
  </si>
  <si>
    <t>Tsichlis, I; Manou, AP; Manolopoulou, V; Matskou, K; Chountoulesi, M; Pletsa, V; Xenakis, A; Demetzos, C; Development of Liposomal and Liquid Crystalline Lipidic Nanoparticles with Non-Ionic Surfactants for Quercetin Incorporation; MATERIALS</t>
  </si>
  <si>
    <t>Tomou, EM; Papakyriakopoulou, P; Saitani, EM; Valsami, G; Pippa, N; Skaltsa, H; Recent Advances in Nanoformulations for Quercetin Delivery; PHARMACEUTICS</t>
  </si>
  <si>
    <t>Muresan, M (U.Oradea)GA; Clichici, S UMF Cluj); Baldea, I (UMF Cluj); Jurca, T (U. Oradea); Pallag, A (U. Oradea); Marian, E (U Oradea); Frum, A(ULBS); Gligor, FG(ULBS); Svera, P; Stancu, B; Vicas, L (U. Oradea)</t>
  </si>
  <si>
    <t>Uruski, P; Matuszewska, J; Lesniewska, A; Rychlewski, D; Niklas, A; Mikula-Pietrasik, J; Tykarski, A; Ksiazek, K; An integrative review of nonobvious puzzles of cellular and molecular cardiooncology; CELLULAR &amp; MOLECULAR BIOLOGY LETTERS</t>
  </si>
  <si>
    <t>https://cmbl.biomedcentral.com/articles/10.1186/s11658-023-00451-y</t>
  </si>
  <si>
    <t>Chis, AA(ULBS); Gligor, FG(ULBS); Cormos, G(ULBS); Curea, E (UMF Cluj); Bojita, M(UMF Cluj)</t>
  </si>
  <si>
    <t>SPECTROPHOTOMETRIC METHOD FOR THE DETERMINATION OF TRIMETAZIDINE DIHYDROCHLORIDE FROM PHARMACEUTICAL FORMS</t>
  </si>
  <si>
    <t>Xing, Y; Yan, XY; Zhu, YX; Liu, Y; Zhao, PY; Liu, MH; Li, L; Liu, N; Zhang, ZQ; Zhai, SY; Shape-optimized nanosized MOF-74T and CdS composite by transformation strategy for ultrasensitive detection of metabolic modulators trimetazidine; ELECTROCHIMICA ACTA</t>
  </si>
  <si>
    <t>https://pdf.sciencedirectassets.com/271355/1-s2.0-S0013468623X00218/1-s2.0-S0013468623008307/main.pdf?X-Amz-Security-Token=IQoJb3JpZ2luX2VjEGsaCXVzLWVhc3QtMSJHMEUCIQDznvt4yZTbAO31c7J6oEKmDR%2F1eOo0G6LPwNB6SZAzRQIgbdqtxlecLFHYfdnmrefdLPwayPF2mYOBN0W9VnwSqE4qvAUI0%2F%2F%2F%2F%2F%2F%2F%2F%2F%2F%2FARAFGgwwNTkwMDM1NDY4NjUiDIPCL30XKCurX1wXWyqQBVuB%2F%2B8%2BJkMlsGsrqCHwtZWk3%2FbSuddknI73QdusVT1sPWdTeBNfQOSgfawlhZLtfnqjvLMFOTyp0DCXMQmoU9IHAx4uB%2FxG2Opt3E9Og3HOsIGm40eSjbmx3jR0kDPgaF7lv0md%2Bq4bAhpV7phnczPFWfprZ302Z5jkZH7owK0cJZU80Ir2fo3MuuiInJ1IN9z%2BaKAvjA0ouFMzLDPCics%2FPNxfWSL9%2BxGqF1oJtGjiaGR%2BakqwuyqLCt5j%2FqBZvCX%2BI%2Fy4FWHdNCjuj8KfATZWKsmkS9OqiRBhH7I7UO2WJ3XM2HrAVVMCnh60vGRSDP%2B8%2BOcW%2B8SfOX%2F7PliXdw3bLTGa%2FvdXwdeHsezJyAoog17G%2FccDZ90fHTUUp9wbv%2FfAtp4tmOc0S5PXbPcgvgFuXiiR4K6GwrLQsZ3HIYnTKqJfJocoScyFhKvsrsXNX4GZzsigHOhykYtnROKTPvNnbLV%2F8KOcS5asg82oIugT4mYms3%2BImTkHlulUZm1%2F8L1FNsTqsfOfdHPgvr9lw%2BUMRmG0bCLS5sUbVMeaW%2B6wqm57u1SooZfACIHe05dTyk1JUp0A3g%2FTYh6a25eqd4nW9%2FpNUJMTG4%2BpjqB0aIP21XXB0JinXv7K1%2F8o9C13XoI6L0oY2biSaFxSp%2Btm1WsUjhMq4FWOXaZhDFF4807jnYaaOJu397f4UkkRKUPt4KrT1fCsImsNkX58o%2BDOQ%2BtCveH9TsZTkE%2F1JRDJo9CBU0GcdpwO22mWlSnSVO2%2BCVrXyE3KH9x6oHM5MMK2g0zy2%2FntWN7KcXRLiOfYuZ145YQX15W2j2u7HUkFYTvaD8Yy1siN21OIcsKT0hWAYMfssVWinvdUT4wITsCDUTEfMK7cnLIGOrEBG%2FrruADwZISNV9%2BKIsdopjFT73%2FpkJ0TSVbPqhHScZlQqG%2FgpJNv4sJ7SDuvWTCeFtGfEDa0O7zgePtiUBlWbVUJEjfXthYg2b8e5uWRJ%2FTv7%2FJSOgcYwqTWNWDBUMq2PzibxGmQ%2B17QTnDR27xU0bkY3klsoeE81bFcLCqE7z%2FoMm34%2BvC%2Fg%2F9Eokz%2F1yg%2FoyT7d2VBXnlVcNrgejH768GwvUoQRcX6mD6Q8yEqdQQ0&amp;X-Amz-Algorithm=AWS4-HMAC-SHA256&amp;X-Amz-Date=20240517T111613Z&amp;X-Amz-SignedHeaders=host&amp;X-Amz-Expires=300&amp;X-Amz-Credential=ASIAQ3PHCVTY6DZDQQUR%2F20240517%2Fus-east-1%2Fs3%2Faws4_request&amp;X-Amz-Signature=53b980e616631a5fe695e4b734f76295faa5309a4ac8e2b15eebb20054570087&amp;hash=08ecde6593d308b7c597ada5eb16e6affe11062203933eff686aa36c42365664&amp;host=68042c943591013ac2b2430a89b270f6af2c76d8dfd086a07176afe7c76c2c61&amp;pii=S0013468623008307&amp;tid=spdf-faf29963-c383-410b-8619-a20b58d361f9&amp;sid=57e1af4d38a2f844107bec3447b1986edfa6gxrqb&amp;type=client&amp;tsoh=MTUxMGFrdzFyLXktaHR0cHMtd3d3LXNjaWVuY2VkaXJlY3QtY29tLnouZS1uZm9ybWF0aW9uLnJv&amp;ua=080e5d565b5d5350&amp;rr=885331af9a64d953&amp;cc=fi&amp;kca=eyJrZXkiOiJyTE9yWFhCV2lNcTdTa0N3VHloUU5DT1V5cUUxQTNoR3BTUk1BeW1wcE9nRnlZSUNnS1lzaUdzbXlFd3pvVENJZGRhaGFJRVZUQ0psYXVJdkFEbFhhZ1h1NUtmTTdEeWxYY2F1dG9KQjZ1RzVDOXhNT2o0SEZlb3E4anQ0d3puYXRGbzBtQ2JOczRsdXo1YVpZaVZhNFQrbVFrU29ZbmhYaVd6dlNDTWxnWXFBdjZHa3FnPT0iLCJpdiI6ImIwNmRjYTkxYzFhOGE0OWE0MTk5YzMyNDUyNWQ0NzgxIn0=_1715944579999</t>
  </si>
  <si>
    <t>Vicas, LG (U Oradea); Jurca, T (U Oradea); Baldea, I(UMF Cluj); Filip, GA (UMF cLuj); Olteanu, D (UMF Cluj); Clichici, SV UMF Cluj); Pallag, A (U Oradea); Marian, E( U Oradea); Micle, O (U Oradea); Crivii, CB (U Oradea); Suciu, T; Craciun, I; Gligor, FG(ULBS); Muresan, M(U Oradea)</t>
  </si>
  <si>
    <t>Physalis alkekengiL. Extract Reduces the Oxidative Stress, Inflammation and Apoptosis in Endothelial Vascular Cells Exposed to Hyperglycemia</t>
  </si>
  <si>
    <t>Chen, HY; Ko, ML; Chan, HL, Effects of hyperglycemia on the TGF-8 pathway in trabecular meshwork cells; BIOCHIMICA ET BIOPHYSICA ACTA-GENERAL SUBJECTS</t>
  </si>
  <si>
    <t>https://pdf.sciencedirectassets.com/271022/1-s2.0-S0304416523X00026/1-s2.0-S0304416523002362/main.pdf?X-Amz-Security-Token=IQoJb3JpZ2luX2VjEGoaCXVzLWVhc3QtMSJGMEQCIBHDb%2BXfG%2FcSXHvzLjCnrNeerYv%2ByoztyYwo9ZSAC25dAiAC5ytF5WtVPsMcnlmidPsXjCWSQDLNbFTjVaih2ao7niq8BQjT%2F%2F%2F%2F%2F%2F%2F%2F%2F%2F8BEAUaDDA1OTAwMzU0Njg2NSIMA2yJDdBpjTXDiWbeKpAFLk4gcVKB71XF%2FTF%2BX0BDjfLa1rnauSsFjnKzNx1dvRvr12jGQS0RTLODLssHjRYN5%2BtT861tS45G17WDiwatQAsBxxNZoKuUQSMZFUyfLbBAPybixCe8kJZJucequgPhV8ZKDhZJNb7x5C%2FiCvuaX1uqhSPy8o5O59Bs4XoLU4BGZQAVRCykPa16o4hOHQ4PfdJwCX2kGlrJtTqYRp%2FvMCBqZCriOM5E7v8ELqe8ivYwtQNu3f1in2glenaLTHeDMU5woKFmHFgosq2zYG5wJpYNsIO5kMrTZf46phiihqvJiZWGfqpBPf6G7Jo0SuuTYkkd2nHTEg5J1TxXZ2Va8DwD7MsQYCImI7xN6ZfgoPher7N8AhI94SoTuaAzEVQ7uv%2FgLTDjgtrTgxt%2FHAl59%2BSsl8Vtp8eg9pgOt5i9%2FOt7sRPBOxu%2BONaVsMFz3wBY9DJghXeQvDSnJIOTsaCJ7FdY%2FDpH0gnEitrAUwle3YynNTvUCIdabao%2B0glTEddYNeYGVezqAeHllPn1hLhSW7ld1YpoDdN%2BevvEfbTCxEbOS%2FncmFVo0ghT7Xq8pMmZE5e9hiE4LuKIpTJb5QoWYHpuSVcHfL2WX%2FUHAwoOPmOD9jg0hlrVXu2skVR823PSzfotbcr3AgaAJ6AqT7IZGg4%2FPWQCkrG4A2%2BOD0Z3IZpw0v979bhyOwpgpk26sUTbO4mY0JkOC3Cr4%2FMODKqH8aAcFrMeCyw3ErQLsAzyJbDEuEEtnjQrFPgIuKAdz%2BisEeXiFwWD3JFQfrL2BYGAQA30jtBibPZGGXrO6av9zT6VXYN6zYC6oQwSmbltw5YTr2hOu871l8Y63KKGf%2BbvcxU6w5jjh931UGihlemfViMw7dWcsgY6sgGm3Ur2pPyv459HUSVPMSm%2FZ9o8qPWOvdP3CvYDElAw4Lg%2FMG%2FB2V1EaiE4%2BUXn5wkSZ5MgILt5GYErGQeM5S76Ln4h9WnmEx%2FxpYJEhd72VsNcFNFge5CKPKNcpmcUdY4K2NGNluGDyE6v%2BCXc029LdfqMz8mYV3sJWTI3%2BpUWPn80L4BVyReK6JBueiP59rqM2RGYVFqAXKDUCeZ7HvJF55P%2Bvxf0fac5hkYLti76xQNN&amp;X-Amz-Algorithm=AWS4-HMAC-SHA256&amp;X-Amz-Date=20240517T112029Z&amp;X-Amz-SignedHeaders=host&amp;X-Amz-Expires=300&amp;X-Amz-Credential=ASIAQ3PHCVTY5QVRACX5%2F20240517%2Fus-east-1%2Fs3%2Faws4_request&amp;X-Amz-Signature=0bee963070accb526388d2354e4e6c9b891d85c681b9fd9efc2b4a45c08a9ca1&amp;hash=092d32ecf903775fe2c638dc8c69b561cd86e3f02170717c44a30571175a5f8c&amp;host=68042c943591013ac2b2430a89b270f6af2c76d8dfd086a07176afe7c76c2c61&amp;pii=S0304416523002362&amp;tid=spdf-62f55604-11c8-4149-ab3c-073ebf06e4ba&amp;sid=57e1af4d38a2f844107bec3447b1986edfa6gxrqb&amp;type=client&amp;tsoh=MTUxMGFrdzFyLXktaHR0cHMtd3d3LXNjaWVuY2VkaXJlY3QtY29tLnouZS1uZm9ybWF0aW9uLnJv&amp;ua=080e5d565b5d5356&amp;rr=885337ed6e928dbc&amp;cc=fi</t>
  </si>
  <si>
    <t>Crescenzi, MA; Serreli, G; Deiana, M; Tuberoso, CIG; Montoro, P; Piacente, S; Metabolite Profiling, through LC-ESI/LTQOrbitrap/MS Analysis, of Antioxidant Extracts from Physalis alkekengi L.; ANTIOXIDANTS</t>
  </si>
  <si>
    <t>https://www.mdpi.com/2076-3921/12/12/2101</t>
  </si>
  <si>
    <t>Liu, YR; Wang, X; Li, CX; Yu, DH; Tian, B; Li, WL; Sun, ZW; Research progress on the chemical components and pharmacological effects of Physalis alkekengi L. var. franchetii (Mast.) Makino; HELIYON</t>
  </si>
  <si>
    <t>https://pdf.sciencedirectassets.com/313379/1-s2.0-S2405844023X00139/1-s2.0-S2405844023072389/main.pdf?X-Amz-Security-Token=IQoJb3JpZ2luX2VjEGsaCXVzLWVhc3QtMSJIMEYCIQCGjJcq9N1QJHgF6c1Da5A%2BDC3vYwwJzBFChHr4c2P%2BjQIhAOIOXuRZMxHDSnWdiNz7h%2BmJNHpD%2BsxmDXnPW5WiGCInKrwFCNT%2F%2F%2F%2F%2F%2F%2F%2F%2F%2FwEQBRoMMDU5MDAzNTQ2ODY1IgxPB2J92HO3nsKeGfUqkAWNk8o8UI2Do15erlgIi%2BxzzhXNYLBh3jMi6uu7Z%2Bws%2Fw8tbGcL6eo8yCXDqQWwUF97c6F%2BNYmRPCwzqzlbQeZ8DKDbfSCPmsIYB2V7jISmfqWi7J0Ue7M34rjC%2B5UtsnjMhFaDgp4lFI72HpF2swcmQdskBf948PR%2FMToA%2Fu4GJsP9PXW7krJ5V3GdB%2BG1DFW0nhdvRKFvurBSsT1dy0nurML6m7mT1smYdfnVoG6fLTTHEe8tni%2FKIwfeAe0B3MQHqLDs3%2BWiXaq3%2Fz5Un9TCuzP5wOwYAdl5akdb5uyMAD%2Bo03RfZyTlBEnMd8fV%2FBWY%2BlejQjbZFNXN6Fo8ZIChMfrY5M%2BfnicRcCxaiofHIxOSSvr4LLz4QIfKtq45aHUdarWr7EWeQjaNgfqyr1xhykWW4OUBuiBVaxnnwXpNX3OM0b8of%2BbImnokKNlPoawzqPUch%2FWAFfezhuJOh8goY8RN2WGJnYKB1QxmWpBglCwH3IfSA197VJcsJsFWYW%2BSVbXNza51O%2FqSdfdKKDyOtSEiaKEbL4Hcxpn4yWPABKIzeHhfIq5fKcZLGmKlPA1YzeklAoOZg6jFwCQtwqmcRy%2FxwKDAJYBneEIo3%2B41wJaxWSpNrv1fW76x%2FOkOTEu8l3TWqKimXqpaCWYpKSXy2PYsbmdEf%2FH8%2BqBvgX8yrsg9OyAfS9rYhAFcNyxxmzo51MJSH1SDPokmhH4mw51zSl0AOS7i8Wumqa1Tum8ZPcZmEt7%2FEZXs%2FYlFlJBRA%2F5YoZ1EdrJ4yOZbYo3i2uMax1i5SFWfVJcR93tJ1Vte3mQaKJ470LtFO%2BwVQ9Rs1BPsRvpnWcqNqmMWDsxgbEX2O88ZZ8fl7vxUlllVTF16kDDo55yyBjqwAer0o6Xse1pqeEK%2BssJjIn6MabFJ%2Fi6CS7ad4393Y2k6uUQdYWnv1I5pNAIRoPoEDAXINoBV4L4md4rFDaxCLN%2FIRHhNNQ6JSIFcNOSV6ZxkRbriJ9zkepz2HqFQxZF1Gz4H%2F5MeWW6HJbmAGmyiv1ztNgEzYv9gPyKdWqWzloyKivjK6w13TyJYa7cpRKh3ivpdBOQMqX6r1NnQ43a%2Bzem55lDoMgpelFA7gZFKuZ2k&amp;X-Amz-Algorithm=AWS4-HMAC-SHA256&amp;X-Amz-Date=20240517T112407Z&amp;X-Amz-SignedHeaders=host&amp;X-Amz-Expires=300&amp;X-Amz-Credential=ASIAQ3PHCVTYWNBJMVVD%2F20240517%2Fus-east-1%2Fs3%2Faws4_request&amp;X-Amz-Signature=10dc2e32f1f7ad0f948790b181a5232cd40dd1f832623c3cb9a149a21be57234&amp;hash=badb3fc9986ad184f1f9d8753673310d99120d06ba6a20487c7cfd36297f674a&amp;host=68042c943591013ac2b2430a89b270f6af2c76d8dfd086a07176afe7c76c2c61&amp;pii=S2405844023072389&amp;tid=spdf-b2367af0-2834-447f-af57-8fb20d776350&amp;sid=57e1af4d38a2f844107bec3447b1986edfa6gxrqb&amp;type=client&amp;tsoh=MTUxMGFrdzFyLXktaHR0cHMtd3d3LXNjaWVuY2VkaXJlY3QtY29tLnouZS1uZm9ybWF0aW9uLnJv&amp;ua=080e5d565b5d5305&amp;rr=88533d436eb1d90a&amp;cc=fi</t>
  </si>
  <si>
    <t>Jia, HY; Tang, HY; Wu, W; Yan, ZJ; Gao, C; Gao, L; Liu, JY; Tang, LS; Cui, YG; Putrescine alleviates the oxidative damage of cumulus-oocyte complex via improving fatty acid oxidation; BIOCHEMICAL AND BIOPHYSICAL RESEARCH COMMUNICATIONS</t>
  </si>
  <si>
    <t>https://pdf.sciencedirectassets.com/272308/1-s2.0-S0006291X23X00424/1-s2.0-S0006291X23012111/main.pdf?X-Amz-Security-Token=IQoJb3JpZ2luX2VjEGsaCXVzLWVhc3QtMSJGMEQCIFFAuiJHJ7YIhgxfa%2F2q5CWDclAwRb2FbqeCLphnjApFAiBH2pFT3HbEd3IGue2yOL%2BMXGIs%2FxuOpnuMq3h0Flbl9Sq8BQjU%2F%2F%2F%2F%2F%2F%2F%2F%2F%2F8BEAUaDDA1OTAwMzU0Njg2NSIMGvrpHcsjjb5%2F3KuJKpAFshgMzB7PL%2BxVHCUUo6GXkVy6Z1NUIU4%2Fpze8GI0P7z5y4jY1%2BRNoY4AfoYkRxqr%2BulbNoOKuBQVNvAbKucWFxKDwBwxyxqC%2B1HDoSSnW7pYgWY2gTWBBGh9ZIHij9z40WnmPCwsYhXBDdfMuani%2F15zTWesh4axBVpV6VyiO8j16Epr4aEXS6i%2FgJgrN4%2ByXRWqaP66aDKjZd%2BVaOmkstrXC7pufJAbTyKMME0soLEpQZX09AD5bFnfSRbNiLOzDMIRWTfnoejIgXrxoL6ts04K5MoiAu5AVNpr4wxgxOM6%2FSCfDlaSEARIp0dNHG7m6heqHJT%2FneUcDTgfLekKSbs%2BX0SyjbVKPHE1EE7U%2BW0kScNF2HKrCkMUUqzCK5C3WCA0OhpdaevdG2nkbLSbkcE2Ty0FKB1ip0ld6R2bGm7EVWlxvfzt6NNI1U2SBklsUlVqyOp%2B71TXlKmM9b90UU0V8y14rbiey3Kclw5%2B%2FU%2FCgRFzPXb7OwoQPWAq7OwdVyIDYSbmqbFJaPq3KSc0SGnLrMxz%2FyeX7S5%2BUCO96O1SiKx6jmUbd0YCYreoTqgSzAkr8ebgAGSY4ZiJ38adkuRd6sj7Fz7hYShkD%2FYCw5fo5%2FUPTash%2BHEs0FrqQtSYBU0eYoTJj7xIT08MTkJwae2W90MCSWNSVKxqjrmLY8FzME95g%2B07Gu%2FTidCqjO%2Bb65u8D9zyuHvZxlZ9o1UMHkI1j1Zlea3nksmdL0Fxfc1A80uvR7Tb8qC8Spvy55vsmmUZek9Yj7%2BFd1b2zbhVkVsJdP5DdBYYw%2FHjZ0VwcH0F0xC%2FoZkb9M8VT8fvRqjm1xAn6YiJbZ%2BPcCQc00XudNukNRZ66ac6QwxA%2FMKbsyhYw8N%2BcsgY6sgHeE85EFoKjrEcJutcfbZ5kvQtmwyTiQJcLu9LeFVkJdSOj5XTjZHu2NCAFdNjh6jTLdmU3GoDG%2BHgtqIfsRUiUwkKOQGXsO%2BxTDrqlJUUlIkKZ4o1MAUs7VKWHDezvWFw7Cs2EUsenKJUIuQnaPdGraWnjQ4j%2F0YgzMCKJ8F0PcNjKwEE1drRjYcMIUWETJrXsrundwUcA2E89KuINLGascbqABn8F0B4sMMINYcbDQCxD&amp;X-Amz-Algorithm=AWS4-HMAC-SHA256&amp;X-Amz-Date=20240517T112544Z&amp;X-Amz-SignedHeaders=host&amp;X-Amz-Expires=300&amp;X-Amz-Credential=ASIAQ3PHCVTYZRIADX2T%2F20240517%2Fus-east-1%2Fs3%2Faws4_request&amp;X-Amz-Signature=f89354e9b9f905ebac81eddaa7b9ca75f03446a2ea56a6f515f2b395ecefa671&amp;hash=779c065fea30d6c24c5209f14d57e6408c09288ab99551a99f2448681cab895a&amp;host=68042c943591013ac2b2430a89b270f6af2c76d8dfd086a07176afe7c76c2c61&amp;pii=S0006291X23012111&amp;tid=spdf-6326b24a-7bd1-4f7e-96cb-0f18a5590d40&amp;sid=57e1af4d38a2f844107bec3447b1986edfa6gxrqb&amp;type=client&amp;tsoh=MTUxMGFrdzFyLXktaHR0cHMtd3d3LXNjaWVuY2VkaXJlY3QtY29tLnouZS1uZm9ybWF0aW9uLnJv&amp;ua=080e5d565b5d5307&amp;rr=88533f9dee448d73&amp;cc=fi</t>
  </si>
  <si>
    <t>COMPARATIVE PHYTOCHEMICAL AND ANTIOXIDATIVE CHARACTERIZATION OF TRIFOLIUM PRATENSE L. AND OCIMUM BASILICUM L.</t>
  </si>
  <si>
    <t>Priya, S; Peddha, MS; Physicochemical characterization, polyphenols and flavonoids of different extracts from leaves of four varieties of tulsi (Ocimum sp.); SOUTH AFRICAN JOURNAL OF BOTANY</t>
  </si>
  <si>
    <t>https://pdf.sciencedirectassets.com/craft/capi/cfts/init?s=1800&amp;p=%2F273500%2F1-s2.0-S0254629923X00076%2F1-s2.0-S0254629923003459%2Fmain.pdf&amp;q=X-Amz-Security-Token%3DIQoJb3JpZ2luX2VjEG8aCXVzLWVhc3QtMSJIMEYCIQChbbe%252FxPYDnKlsm6ND73uOgl8K8etW%252FgpdOy%252BhONO%252FxQIhAOspkmoA5sFjMvHRJaQqgba3iWLvd4jyyEd3r5nuT94YKrwFCNf%252F%252F%252F%252F%252F%252F%252F%252F%252F%252FwEQBRoMMDU5MDAzNTQ2ODY1IgyXVpxQXd80xvEch9MqkAV00upp3c05M8u464C8h8v%252FD%252BVOtzzMdGxHoeeo3RT0QDNE46cx3Q8KAOxbU6FTXZY4VE2Zl67ArPqDBqmv2w2OhKPuGcwK37rjY49EkLkOc7ciYrXnSsUHCWR5zTiH%252FER7jokyi5lCDc1%252BV49iXtMnOlmybsrt6dHRS5Wsl1iOIEGBVZ8JYEZ8Jmkr0Gc5tvPZxsR%252BEHdOqtfmru3AkoeYLQWa1YVJ%252BiyRCTpnBznrBuDbnH0RRmx8lKO9rpiQjufWKZRVOcuRXgmysK8j361WGnF%252BMET4V%252BTDYOsQ9CzcXSOMn%252B4GNWHwv5%252FNbg5JrzHQ3zhc1ZUl2MwN4258pZqioVveFdYFv6l5lbchxcLI4C%252FhHvPG%252BiQITrvtBZOZHIqsmunp9caPjyTCz7msZ5oFDc775ioM4YpznEwi2OhX2CEYjZRGAQ2IZa4kUQSdpdbiPvReNakBd8UuSGnCXWamlnMVopxIhw%252BI2kbSTvgULbENLHrF1kiydQ3jeIvcUvtmC42BhBCgLq6V9CMJTGY27zkYYZeCDil0qvXzBxve5ExmD63g%252B%252BhdHDV5D%252BxQsXSRHafvBSXuJeI5eVns%252BD9bh45m9naQx7NdIkXnWNyEOurwslm3AuHfHt7Kc0FWL0%252FPCWZAOrL%252BpsR9GWUMGJw0zd8%252BNV50qIEIl9twxvjInhHZu7hcPmPt16dSKIPDoVOsTiXx2K7z7xWMi4TOChWYnvikvwvHBSS4dOMxwC82i9F3X6PKeh5%252FdZMXPJw6fO1miu%252B0AUFhdwfciTihUsZOSktIQwHZQFIRQwIny7p2PH%252FPYo9UXtQnSRjcWNS%252FcNNj9eZ2bzSCobS9drQd4QhyWVF%252FVlU%252FgB6WZHibzfwI%252BDD3zZ2yBjqwAWcCMonKWGZcdOUU5DHicUr0em3qLZcDApm9C6Pi52zJT85O6HnX69PaeAYZ0CdtKj4wvDUpeHgIwyC8hX3%252B1bk4KmHRET0Z4cpVFivPyi%252BjoMPnyNBz%252Fm%252F1kXiC4%252BHeX4C7NDdarWuK57%252BUDO%252FihH59K%252FQ6gmhmRm5DvkCOk0FT%252BBwUTniyhh85hRWklIQLatx2244%252BFcSAhxb2m%252BH6FKw4Vq0mZSxurHI9rrqFwmrG%26X-Amz-Algorithm%3DAWS4-HMAC-SHA256%26X-Amz-Date%3D20240517T153843Z%26X-Amz-SignedHeaders%3Dhost%26X-Amz-Expires%3D300%26X-Amz-Credential%3DASIAQ3PHCVTY7ICLGXNX%252F20240517%252Fus-east-1%252Fs3%252Faws4_request%26X-Amz-Signature%3D66da4e5e6eebb0aff4c803b8c1b11f531209eb2f00f1776999e77c87c73ea8f0%26hash%3D8e5f2fe76e888182fbf567886e258870e7db39127149d61280708e11c55945fa%26host%3D68042c943591013ac2b2430a89b270f6af2c76d8dfd086a07176afe7c76c2c61%26pii%3DS0254629923003459%26tid%3Dspdf-adb398c7-d288-4767-95ea-23f137fdd6ef%26sid%3D850e2d6a742535458a2a3be852b71aee456dgxrqb%26type%3Dclient%26tsoh%3DMTUxMGFrd2plLXktaHR0cHMtd3d3LXNjaWVuY2VkaXJlY3QtY29tLnouZS1uZm9ybWF0aW9uLnJv%26ua%3D080e5d565b5a0253%26rr%3D8854b237be79d906%26cc%3Dfi&amp;i=2024-05-17T15%3A38%3A44.278Z&amp;c=pdf_country_code_mismatch&amp;r=8854b23aa96798ae&amp;u=https%3A%2F%2Fwww.sciencedirect.com%2F%3Fref%3Dpdf_download%26fr%3DRR-18%26rr%3D8854b23aa96798ae&amp;w=interactive&amp;h=eyJrZXkiOiJiMVBFYjVpVmZkclc2K3AyNGhpUWJ1L2c2UWxPc1VyUEptTXV3NEs2Kzlobno1a0s0NWx5SFdPSk1Gbk1iMXVtRGZLcElmL0R4OS84NGpHaC9LbkUyTDZtTE5KSGpkcDYzMmo5QkRJYWFmcz0iLCJpdiI6IjUyM2QzZjYyNTdjOTNhNzljNzYwMzQ1NzVmZmNiYjY1In0%3D</t>
  </si>
  <si>
    <t>Determination of a Mixture of Plantago lanceolata L. and Salvia officinalis L. by High-Performance Liquid Chromatography with Ultraviolet Detection (HPLC-UV)</t>
  </si>
  <si>
    <t>Verhulst, EP; Brunton, NP; Rai, DK; Polyphenols in Agricultural Grassland Crops and Their Health-Promoting Activities-A Review; FOODS</t>
  </si>
  <si>
    <t>Gligor, FG (ULBS); Frum, A(ULBS); Vicas, LG(U Oradea); Totan, M (ULBS); Roman-Filip, C(ULBS); Dobrea, CM(ULBS)</t>
  </si>
  <si>
    <t>Males, I; Dobrincic, A; Zoric, Z; Vladimir-Knezevic, S; Garofulic, IE; Repajic, M; Skroza, D; Jerkovic, I; Dragovic-Uzelac, V; Phenolic, Headspace and Sensory Profile, and Antioxidant Capacity of Fruit Juice Enriched with Salvia officinalis L. and Thymus serpyllum L. Extract: A Potential for a Novel Herbal-Based Functional Beverages; MOLECULES</t>
  </si>
  <si>
    <t>Gupta, S; Singh, R; Paul, P; Kaul, S; Lattoo, SK; Dhar, MK; Gene clustering and co-expression analysis for the identification of putative transcription factors associated with the genes of secondary metabolic pathways in Plantago ovata Forsk. and its wild allies; PLANT BIOTECHNOLOGY REPORTS</t>
  </si>
  <si>
    <t>https://1510gkwk8-y-https-link-springer-com.z.e-nformation.ro/article/10.1007/s11816-023-00825-w</t>
  </si>
  <si>
    <t>Apostolescu, GF; Popescu, DI; Botoran, O; Sandru, D; Sutan, NA; Neamtu, J; Chemical and Antioxidant Profile of Hydroalcoholic Extracts of Stachys Officinalis L., Stachys Palustris L., Stachys Sylvatica L. from Romania; ACTA CHIMICA SLOVENICA</t>
  </si>
  <si>
    <t>Craciun, VI; Gligor, FG(ULBS); Juncan, AM(ULBS); Chis, AA(ULBS); Rus, LL(ULBS)</t>
  </si>
  <si>
    <t>A New, Rapid and Efficient HPLC Method to Assay Resveratrol in Food Supplements</t>
  </si>
  <si>
    <t>Topkoska, M; Miloshevska, M; Piponski, M; Spirevska, IS; Nakov, N; Brezovska, K; Acevska, J; Greenness Assessment and Validation of HPLC Method for Simultaneous Determination of Resveratrol and Vitamin E in Dietary Supplements; JOURNAL OF AOAC INTERNATIONAL</t>
  </si>
  <si>
    <t>https://academic.oup.com/jaoac/article-abstract/107/2/248/7471864?redirectedFrom=fulltext&amp;login=false</t>
  </si>
  <si>
    <t>Borcea, AM(ULBS); Marc, G (UMF Cluj); Ionut, I(UMF Cluj); Vodnar, DC (USAMV Cluj); Vlase, L(UMF Cluj); Gligor, F(ULBS); Pricopie, A; Pîrnau, A; Tiperciuc, B(UMF Cluj); Oniga, O(UMF Cluj)</t>
  </si>
  <si>
    <t>Graur, V; Usataia, I; Graur, I; Garbuz, O; Bourosh, P; Kravtsov, V; Lozan-Tirsu, C; Balan, G; Fala, V; Gulea, A; Novel Copper(II) Complexes with N4,S-Diallylisothiosemicarbazones as Potential Antibacterial/Anticancer Drugs; INORGANICS</t>
  </si>
  <si>
    <t>Al-Ani, I; Hamad, M; Al-Shdefat, R; Mansoor, K; Gligor, F(ULBS); Abu Dayyih, W</t>
  </si>
  <si>
    <t>DEVELOPMENT AND VALIDATION OF A STABILITY INDICATING RP-HPLC METHOD OF APIXABAN IN COMMERCIAL DOSAGE FORM</t>
  </si>
  <si>
    <t>Akbel, E; Bulduk, I; Gökçe, S; A green HPLC method for the determination of apixaban in pharmaceutical products: Development and validation; REVIEWS IN ANALYTICAL CHEMISTRY</t>
  </si>
  <si>
    <t>https://1510tkwlx-y-https-www-degruyter-com.z.e-nformation.ro/document/doi/10.1515/revac-2023-0058/html</t>
  </si>
  <si>
    <t>Prajapati, P; Rajpurohit, P; Pulusu, VS; Shah, SL; Green and Sustainable Analytical Chemistry-Driven Chromatographic Method Development for Stability Study of Apixaban Using Box-Behnken Design and Principal Component Analysis; JOURNAL OF CHROMATOGRAPHIC SCIENCE</t>
  </si>
  <si>
    <t>https://academic.oup.com/chromsci/advance-article/doi/10.1093/chromsci/bmad033/7153714?login=false</t>
  </si>
  <si>
    <t>Hassib, ST; Moffid, MA; Aly, NA; Mostafa, EA; Development of a multivariate model with desirability-based optimization for simultaneous determination of five co-administrated drugs for the management of COVID-19 infection in their dosage forms via validated RP-HPLC method; JOURNAL OF LIQUID CHROMATOGRAPHY &amp; RELATED TECHNOLOGIES</t>
  </si>
  <si>
    <t>https://1511mkwm9-y-https-www-tandfonline-com.z.e-nformation.ro/doi/full/10.1080/10826076.2023.2168691</t>
  </si>
  <si>
    <t>Totan, M(ULBS); Gligor, FG(ULBS); Duica, L(ULBS); Grigore, N(ULBS); Silisteanu, S; Maniu, I(ULBS); Antonescu, E(ULBS)</t>
  </si>
  <si>
    <t>Musat, O; Sorop, VB; Sorop, MI; Lazar, V; Marti, DT; Susan, M; Avram, CR; Oprisoni, A; Vulcanescu, DD; Horhat, FG; Bagiu, IC; Horhat, DI; Diaconu, MM; COVID-19 and Laboratory Markers from Romanian Patients-A Narrative Review; LIFE-BASEL</t>
  </si>
  <si>
    <t>Deb, N; Roy, P; Biswakarma, A; Mary, T; Mahajan, S; Khan, J; Shah, AT; Neurological Manifestations of Coronavirus Disease 2019 and Mpox in Pediatric Patients and Their Management: A State-of-the-Art Systematic Review; PEDIATRIC NEUROLOGY</t>
  </si>
  <si>
    <t>https://1510akwma-y-https-www-sciencedirect-com.z.e-nformation.ro/science/article/pii/S0887899423001546?via%3Dihub</t>
  </si>
  <si>
    <t>Stoica, IC (Stoica, Ioan Cristian) [1] , [2] ; Pop, DM (Pop, Doina Mihaela) [1] , [2] ; Grosu, F (Grosu, Florin) [3]</t>
  </si>
  <si>
    <t>Unicameral bone cyst of the calcaneus - minimally invasive endoscopic surgical treatment. Case report</t>
  </si>
  <si>
    <t>FMED02</t>
  </si>
  <si>
    <t>Toepfer, A (Toepfer, Andreas) [1] ; Strässle, M (Straessle, Michael) [1] ; Lenze, U (Lenze, Ulrich) [2] ; Lenze, F (Lenze, Florian) [2] ; Harrasser, N (Harrasser, Norbert) [2] , [3]    Allogenic Cancellous Bone versus Injectable Bone Substitute for Endoscopic Treatment of Simple Bone Cyst and Intraosseous Lipoma of the Calcaneus and Is Intraosseous Lipoma a Developmental Stage of a Simple Bone Cyst?  Journal of Clinical Medicine</t>
  </si>
  <si>
    <t>https://www.webofscience.com/wos/woscc/full-record/WOS:001031110600001</t>
  </si>
  <si>
    <t>Stanciu, M (Stanciu, Mihaela) [Lucian Blaga Univ Sibiu,] ; Bera, LG (Bera, Liana Gabriela) [Lucian Blaga Univ Sibiu,] ; Popescu, M (Popescu, Mihaela) [Univ Med &amp; Pharm Craiova] ; Grosu, F (Grosu, Florin) [4Lucian Blaga Univ Sibiu ; Popa, FL (Popa, Florina Ligia) [Lucian Blaga Univ Sibiu]</t>
  </si>
  <si>
    <t>Hashimoto's thyroiditis associated with thyroid adenoma with Hurthle cells - case report</t>
  </si>
  <si>
    <t>Matrone, A (Matrone, Antonio) [1] ; Citro, F (Citro, Fabrizia) [1] ; Gambale, C (Gambale, Carla) [1] ; Prete, A (Prete, Alessandro) [1] ; Minaldi, E (Minaldi, Elisa) [1] ; Ciampi, R (Ciampi, Raffaele) [1] ; Ramone, T (Ramone, Teresa) [1] ; Materazzi, G (Materazzi, Gabriele) [2] ; Torregrossa, L (Torregrossa, Liborio) [3] ; Elisei, R (Elisei, Rossella) [1]     BRAF K601E Mutation in Oncocytic Carcinoma of the Thyroid: A Case Report and Literature  JOURNAL OF CLINICAL MEDICINE</t>
  </si>
  <si>
    <t>https://www.webofscience.com/wos/woscc/full-record/WOS:001119861000001</t>
  </si>
  <si>
    <t>Plotuna, IS (Plotuna, Iulia-Stefania) [1] , [2] , [3] ; Balas, M (Balas, Melania) [1] , [2] , [3] ; Golu, I (Golu, Ioana) [1] , [2] , [3] , [10] ; Amzar, D (Amzar, Daniela) [1] , [2] , [3] ; Cornianu, M (Cornianu, Marioara) [4] , [5] ; Varcus, F (Varcus, Flore) [6] , [7] ; Vlad, A (Vlad, Adrian) [3] , [8] , [9] ; Vlad, M (Vlad, Mihaela) [1] , [2] , [3]    A rare form of hyperthyroidism leading to the diagnosis of acromegaly: A case report     REvista: 
EXPERIMENTAL AND THERAPEUTIC MEDICINE</t>
  </si>
  <si>
    <t>https://www.webofscience.com/wos/woscc/full-record/WOS:001059691200001</t>
  </si>
  <si>
    <t>Grosu, F (Grosu, Florin) [Lucian Blaga Univ Sibiu] ; Ungureanu, A (Ungureanu, Aurelian) [Emergency Cty Hosp, Dept Nephrol, Sibiu] ; Bianchi, E (Bianchi, Elettra) [CHU Sart Tilman, Dept Pathol, Liege, Belgium] ; Moscu, B (Moscu, Bianca) [] ; Coldea, L (Coldea, Liliana) [Lucian Blaga Univ Sibiu] ; Stupariu, AL (Stupariu, Adrian Laurentiu) [Railway Hosp, Dept Ophthalmol, Sibiu] ; Pirici, I (Pirici, Ionica) [Univ Med &amp; Pharm Craiova] ; Roman-Filip, CC (Roman-Filip, Carmen Corina) [Lucian Blaga Univ Sibiu]</t>
  </si>
  <si>
    <t>Multifocal and multicentric low-grade oligoastrocytoma in a young patient</t>
  </si>
  <si>
    <t>Pakanen, L (Pakanen, Lasse) [1] , [2] , [11] ; Appel, H (Appel, Henrik) [3] , [4] ; Ahtikoski, A (Ahtikoski, Anne) [5] , [6] ; Holm, PH (Holm, Pernille Heimdal) [7] ; Kreus, M (Kreus, Mervi) [3] , [4] , [8] ; Olsen, KB (Olsen, Kristine Boisen) [7] ; Banner, J (Banner, Jytte) [7] ; Winkel, BG (Winkel, Bo Gregers) [9] ; Huikuri, H (Huikuri, Heikki) [3] , [4] ; Kaarteenaho, R (Kaarteenaho, Riitta) [3] , [4] , [8]    Primary myocardial fibrosis - a distinct entity characterized by heterogeneous histology                  REVISTA:  CARDIOVASCULAR PATHOLOGY</t>
  </si>
  <si>
    <t>https://www.webofscience.com/wos/woscc/full-record/WOS:001087050800001</t>
  </si>
  <si>
    <t>Radu, TG (Radu, Tatiana Georgiana) [Univ Med &amp; Pharm Craiov] ; Ciurea, ME (Ciurea, Marius Eugen) [Univ Med &amp; Pharm Craiov] ; Mogoanta, SS (Mogoanta, Stelian Stefanita) [Univ Med &amp; Pharm Craiov] ; Busuioc, CJ (Busuioc, Cristina Jana) [Univ Med &amp; Pharm Craiov] ; Grosu, F (Grosu, Florin) [Lucian Blaga Univ Sibiu] ; Tenovici, M (Tenovici, Mihaela) [Univ Med &amp; Pharm Craiov] ; Petrescu, IO (Petrescu, Ileana Octavia) [Univ Med &amp; Pharm Craiov] ; Vladu, IM (Vladu, Ionela Mihaela) [Univ Med &amp; Pharm Craiov]</t>
  </si>
  <si>
    <t>Papillary thyroid cancer stroma - histological and immunohistochemical study</t>
  </si>
  <si>
    <t>Ghavami, G (Ghavami, Ghazaleh) [1] ; Kiasari, E (Kiasari, Ebrahimi) [1] ; Pakzad, F (Pakzad, Faezeh) [1] ; Sardari, S (Sardari, Soroush) [1]   Effect of metformin alone and in combination with etoposide and epirubicin on proliferation, apoptosis, necrosis, and migration of B-CPAP and SW cells as thyroid cancer cell lines  REVISTA  RESEARCH IN PHARMACEUTICAL SCIENCES</t>
  </si>
  <si>
    <t>https://www.webofscience.com/wos/woscc/full-record/WOS:000921897900007</t>
  </si>
  <si>
    <t>Wos</t>
  </si>
  <si>
    <t>Rotaru, M (Rotaru, Maria) [Lucian Blaga Univ Sibiu] ; Nati, AE (Nati, Angelica-Elena) [DermaTOP SRL] ; Avramoiu, I (Avramoiu, Ioan) [Univ Med &amp; Pharm Craiova] ; Grosu, F (Grosu, Florin) [Lucian Blaga Univ Sibiu] ; Malaescu, GD (Malaescu, Gheorghe Dan) [Titu Maiorescu Univ]</t>
  </si>
  <si>
    <t>Digital dermoscopic follow-up of 1544 melanocytic nevi</t>
  </si>
  <si>
    <t>Mihulecea, CR (Mihulecea, Cristina-Raluca (Jitian)) [1] , [2] ; Iancu, GM (Iancu, Gabriela Mariana) [2] , [3] ; Leventer, M (Leventer, Mihaela) [4] ; Rotaru, M (Rotaru, Maria) [1] , [2] , [3]   The Many Roles of Dermoscopy in Melanoma Detection</t>
  </si>
  <si>
    <t>https://www.webofscience.com/wos/woscc/full-record/WOS:000939938400001</t>
  </si>
  <si>
    <t>Master-slave synchronization of Lorenz systems using a single controller</t>
  </si>
  <si>
    <t>Pallav (Pallav) [1] ; Handa, H (Handa, Himesh) [1]  Simple Synchronization Scheme for a Class of Nonlinear Chaotic Systems Using a Single Input Control  REVISTA 
IETE JOURNAL OF RESEARCH</t>
  </si>
  <si>
    <t>https://www.webofscience.com/wos/woscc/full-record/WOS:000809511400001</t>
  </si>
  <si>
    <t>Histological and immunohistochemical aspects of papillary thyroid cancer</t>
  </si>
  <si>
    <t>https://www.webofscience.com/wos/woscc/full-record/WOS:001003605100088</t>
  </si>
  <si>
    <t>A nonfunctional neuroendocrine tumor of the pancreas - a case report</t>
  </si>
  <si>
    <t>Li, MJ (Li, Manjiang) [1] ; Ding, W (Ding, Wei) [1] ; Wang, YX (Wang, Yuxu) [1] ; Ma, YB (Ma, Yongbiao) [1] ; Du, FT (Du, Futian) [1]  Development and validation of a gene signature for pancreatic cancer: based on inflammatory response-related genes  REVISTA 
ENVIRONMENTAL SCIENCE AND POLLUTION RESEARCH</t>
  </si>
  <si>
    <t>Development and validation of a gene signature for pancreatic cancer: based on inflammatory response-related genes-Web of Science Core Collection</t>
  </si>
  <si>
    <t>https://www.webofscience.com/wos/woscc/full-record/WOS:000929303400001</t>
  </si>
  <si>
    <t>Ipn Nicolas</t>
  </si>
  <si>
    <t>Vintila, Bogdan Ioan, et al. "Adverse Drug Reactions Relevant to Drug Resistance and Ineffectiveness Associated with Meropenem, Linezolid, and Colistin: An Analysis Based on Spontaneous Reports from the European Pharmacovigilance Database." Antibiotics 12.5 (2023): 918.             Codru, Ioana Roxana, et al. "A study on the contributions of sonication to the identification of bacteria associated with intubation cannula biofilm and the risk of ventilator-associated pneumonia." Medicina 59.6 (2023): 1058.                               Ciccullo, Carlo, et al. "Antibiotic Prophylaxis in One-Stage Revision of Septic Total Knee Arthroplasty: A Scoping Review." Antibiotics 12.3 (2023): 606.                     Wakabayashi, Hiroki, et al. "Outcome of Irrigation and Debridement with Topical Antibiotic Delivery Using Antibiotic-Impregnated Calcium Hydroxyapatite for the Management of Periprosthetic Hip Joint Infection." Antibiotics 12.5 (2023): 938.                    Cismasiu, Razvan Silviu, Rares-Mircea Birlutiu, and Liliana Lucia Preoțescu. "Uncommon Septic Arthritis of the Hip Joint in an Immunocompetent Adult Patient Due to Bacillus pumilus and Paenibacillus barengoltzii Managed with Long-Term Treatment with Linezolid: A Case Report and Short Literature Review." Pharmaceuticals 16.12 (2023): 1743.                   Birlutiu, Victoria, Rares-Mircea Birlutiu, and Elena Simona Dobritoiu. "Lelliottia amnigena and Pseudomonas putida Coinfection Associated with a Critical SARS-CoV-2 Infection: A Case Report." Microorganisms 11.9 (2023): 2143.</t>
  </si>
  <si>
    <t>https://www.mdpi.com/2079-6382/12/5/918                         https://www.mdpi.com/1648-9144/59/6/1058                       https://www.mdpi.com/2079-6382/12/3/606                         https://www.mdpi.com/2079-6382/12/5/938                         https://www.mdpi.com/1424-8247/16/12/1743                     https://www.mdpi.com/2076-2607/11/9/2143</t>
  </si>
  <si>
    <t>Juncan Anca</t>
  </si>
  <si>
    <t>Juncan, AM (ULB SIBIU); Moisa, DG (ULB SIBIU); Santini, A (Univ. Napoli); Morgovan, C (ULB SIBIU); Rus, LL (ULB SIBIU); Vonica-Tincu, AL (ULB SIBIU); Loghin, F (UMF Cluj)</t>
  </si>
  <si>
    <t>Advantages of Hyaluronic Acid and Its Combination with Other Bioactive Ingredients in Cosmeceuticals</t>
  </si>
  <si>
    <t>Fonseca, Sara; Amaral, Mariana Neves; Reis, Catarina Pinto; Custodio, LuisaMarine Natural Products as Innovative Cosmetic IngredientsMARINE DRUGS</t>
  </si>
  <si>
    <t>https://www.webofscience.com/wos/woscc/full-record/WOS:000960095700001</t>
  </si>
  <si>
    <t>Sekar, Muthu Parkkavi; Suresh, Shruthy; Zennifer, Allen; Sethuraman, Swaminathan; Sundaramurthi, DhakshinamoorthyHyaluronic Acid as Bioink and Hydrogel Scaffolds for Tissue Engineering ApplicationsACS BIOMATERIALS SCIENCE &amp; ENGINEERING</t>
  </si>
  <si>
    <t>https://www.webofscience.com/wos/woscc/full-record/WOS:000985824100001</t>
  </si>
  <si>
    <t>Pei, Jinjin; Palanisamy, Chella Perumal; Alugoju, Phaniendra; Anthikapalli, Naga Venkata Anusha; Natarajan, Prabhu Manickam; Umapathy, Vidhya Rekha; Swamikannu, Bhuminathan; Jayaraman, Selvaraj; Rajagopal, Ponnulakshmi; Poompradub, SiriluxA Comprehensive Review on Bio-Based Materials for Chronic Diabetic WoundsMOLECULES</t>
  </si>
  <si>
    <t>https://www.webofscience.com/wos/woscc/full-record/WOS:000928337700001</t>
  </si>
  <si>
    <t>Chen, Ziyin; Yue, Ziqi; Yang, Kaiqi; Shen, Congrong; Cheng, Zhe; Zhou, Xiaofeng; Li, ShenglongFour Ounces Can Move a Thousand Pounds: The Enormous Value of Nanomaterials in Tumor ImmunotherapyADVANCED HEALTHCARE MATERIALS</t>
  </si>
  <si>
    <t>https://www.webofscience.com/wos/woscc/full-record/WOS:001045488400001</t>
  </si>
  <si>
    <t>Siregar, Fitri Dona; Hidayat, WahyuThe Role of Vitamin D on the Wound Healing Process: A Case SeriesINTERNATIONAL MEDICAL CASE REPORTS JOURNAL</t>
  </si>
  <si>
    <t>https://www.webofscience.com/wos/woscc/full-record/WOS:000965902900001</t>
  </si>
  <si>
    <t>Alsaikhan, FahadHyaluronic acid-empowered nanotheranostics in breast and lung cancers therapyENVIRONMENTAL RESEARCH</t>
  </si>
  <si>
    <t>https://www.webofscience.com/wos/woscc/full-record/WOS:001071370100001</t>
  </si>
  <si>
    <t>Sallustio, Valentina; Farruggia, Giovanna; di Cagno, Massimiliano Pio; Tzanova, Martina M.; Marto, Joana; Ribeiro, Helena; Goncalves, Lidia Maria; Mandrone, Manuela; Chiocchio, Ilaria; Cerchiara, Teresa; Abruzzo, Angela; Bigucci, Federica; Luppi, BarbaraDesign and Characterization of an Ethosomal Gel Encapsulating Rosehip ExtractGELS</t>
  </si>
  <si>
    <t>https://www.webofscience.com/wos/woscc/full-record/WOS:001011404100001</t>
  </si>
  <si>
    <t>Sharma, Ameya; Dheer, Divya; Singh, Inderbir; Puri, Vivek; Kumar, PradeepPhytoconstituent-Loaded Nanofibrous Meshes as Wound Dressings: A Concise ReviewPHARMACEUTICS</t>
  </si>
  <si>
    <t>https://www.webofscience.com/wos/woscc/full-record/WOS:000979128900001</t>
  </si>
  <si>
    <t>Kim, Mi Jung; Won, Kyung Jong; Kim, Do Yoon; Won, Yu Rim; Kim, Nan Young; Lee, Da Kyoung; Hong, Bok Sil; Lee, Hwan MyungSkin Wound Healing and Anti-Wrinkle-Promoting In Vitro Biological Activities of &lt;i&gt;Caragana sinica&lt;/i&gt; Flower Absolute and Its Chemical CompositionPHARMACEUTICALS</t>
  </si>
  <si>
    <t>https://www.webofscience.com/wos/woscc/full-record/WOS:000940956700001</t>
  </si>
  <si>
    <t>Jwo, Jhen-Yu; Chang, Ya-Ting; Huang, Yu-ChenEffects of probiotics supplementation on skin photoaging and skin barrier function: A systematic review and meta-analysisPHOTODERMATOLOGY PHOTOIMMUNOLOGY &amp; PHOTOMEDICINE</t>
  </si>
  <si>
    <t>https://www.webofscience.com/wos/woscc/full-record/WOS:000911860500001</t>
  </si>
  <si>
    <t>Guo, Jiahong; Fang, Wei; Wang, FeifeiInjectable fillers: current status, physicochemical properties, function mechanism, and perspectivesRSC ADVANCES</t>
  </si>
  <si>
    <t>https://www.webofscience.com/wos/woscc/full-record/WOS:001044889400001</t>
  </si>
  <si>
    <t>Lin, Qianmin; Song, Bingbing; Zhong, Yingxiong; Yin, Huan; Li, Ziyu; Wang, Zhuo; Cheong, Kit-Leong; Huang, Riming; Zhong, SaiyiEffect of &lt;i&gt;Sodium Hyaluronate&lt;/i&gt; on Antioxidant and Anti-Ageing Activities in &lt;i&gt;Caenorhabditis elegans&lt;/i&gt;FOODS</t>
  </si>
  <si>
    <t>https://www.webofscience.com/wos/woscc/full-record/WOS:000969584500001</t>
  </si>
  <si>
    <t>Tian, Weilu; Zang, Lixuan; Nie, Lei; Li, Lian; Zhong, Liang; Guo, Xueping; Huang, Siling; Zang, HengchangStructural Analysis and Classification of Low-Molecular-Weight Hyaluronic Acid by Near-Infrared Spectroscopy: A Comparison between Traditional Machine Learning and Deep LearningMOLECULES</t>
  </si>
  <si>
    <t>https://www.webofscience.com/wos/woscc/full-record/WOS:000916398700001</t>
  </si>
  <si>
    <t>Sanjanwala, Dhruv; Londhe, Vaishali; Trivedi, Rashmi; Bonde, Smita; Sawarkar, Sujata; Kale, Vinita; Patravale, VandanaPolysaccharide-based hydrogels for medical devices, implants and tissue engineering: A reviewINTERNATIONAL JOURNAL OF BIOLOGICAL MACROMOLECULES</t>
  </si>
  <si>
    <t>https://www.webofscience.com/wos/woscc/full-record/WOS:001135474700001</t>
  </si>
  <si>
    <t>Graciela, Callejas-Quijada; Juan, Escobar-Chavez Jose; Gieraldin, Campos-Lozada; Alejandra, Perez-Marroquin Xochitl; Gabriel, Aguirre-alvarezHyaluronic Acid-Extraction Methods, Sources and ApplicationsPOLYMERS</t>
  </si>
  <si>
    <t>https://www.webofscience.com/wos/woscc/full-record/WOS:001057116100001</t>
  </si>
  <si>
    <t>Shaheen, Amany E.; Gebreel, Hassan M.; Moussa, Loutfy A.; Zakaria, Abeer E.; Nemr, Waleed A.Photoprotection Against UV-Induced Skin Damage Using Hyaluronic Acid Produced by &lt;i&gt;Lactiplantibacillus plantarum&lt;/i&gt; and &lt;i&gt;Enterococcus durans&lt;/i&gt;CURRENT MICROBIOLOGY</t>
  </si>
  <si>
    <t>https://www.webofscience.com/wos/woscc/full-record/WOS:001021067400001</t>
  </si>
  <si>
    <t>Makino, Elizabeth T.; Huang, Priscilla C.; Emmerich, Tanja; Jiang, Lily I.; Mehta, Rahul C.Efficacy and Tolerability of Cosmetic Serums Enriched with Five Forms of Hyaluronic Acid as Part of Biweekly Diamond Tip Microdermabrasion Treatments for Facial Skin Dryness and Age-Associated FeaturesCLINICAL COSMETIC AND INVESTIGATIONAL DERMATOLOGY</t>
  </si>
  <si>
    <t>https://www.webofscience.com/wos/woscc/full-record/WOS:001093805300001</t>
  </si>
  <si>
    <t>Li, Xing-Zhou; Chiang, Chi-Fu; Lin, Yung-Hsiang; Chen, Tim-Mo; Wang, Chih-Hsing; Tzeng, Yuan-Sheng; Cui, Hai-YanSafety and efficacy of hyaluronic acid injectable filler in the treatment of nasolabial fold wrinkle: a randomized, double-blind, self-controlled clinical trialJOURNAL OF DERMATOLOGICAL TREATMENT</t>
  </si>
  <si>
    <t>https://www.webofscience.com/wos/woscc/full-record/WOS:001085013300001</t>
  </si>
  <si>
    <t>Hovhannisyan, Armen; Janik, Magdalena; Woszczak, Liliana; Khachatryan, Gohar; Krystyjan, Magdalena; Lenart-Boron, Anna; Stankiewicz, Klaudia; Czernecka, Natalia; Duraczynska, Dorota; Oszczeda, Zdzislaw; Khachatryan, KarenThe Preparation of Silver and Gold Nanoparticles in Hyaluronic Acid and the Influence of Low-Pressure Plasma Treatment on Their Physicochemical and Microbiological PropertiesINTERNATIONAL JOURNAL OF MOLECULAR SCIENCES</t>
  </si>
  <si>
    <t>https://www.webofscience.com/wos/woscc/full-record/WOS:001131314900001</t>
  </si>
  <si>
    <t>Selvam, Abhyavartin; Majood, Misba; Chaurasia, Radhika; Singh, Akanksha; Dey, Tapan; Agrawal, Omnarayan; Verma, Yogesh Kumar; Mukherjee, MonalisaInjectable organo-hydrogels influenced by click chemistry as a paramount stratagem in the conveyor belt of pharmaceutical revolutionJOURNAL OF MATERIALS CHEMISTRY B</t>
  </si>
  <si>
    <t>https://www.webofscience.com/wos/woscc/full-record/WOS:001077600900001</t>
  </si>
  <si>
    <t>Augello, Francesca Rosaria; Lombardi, Francesca; Artone, Serena; Ciafarone, Alessia; Altamura, Serena; Di Marzio, Luisa; Cifone, Maria Grazia; Palumbo, Paola; Giuliani, Maurizio; Cinque, BenedettaEvaluation of the Effectiveness of an Innovative Polycomponent Formulation on Adult and Aged Human Dermal FibroblastsBIOMEDICINES</t>
  </si>
  <si>
    <t>https://www.webofscience.com/wos/woscc/full-record/WOS:001073419100001</t>
  </si>
  <si>
    <t>Dexlin, X. D. Divya; Tarika, J. D. Deephlin; Kumar, A. Arun; Beaula, T. JoselinHypothetical confirmation for the anti-bacterial compound potassium succinate-succinic acid in comparison with certain succinate derivativesJOURNAL OF BIOMOLECULAR STRUCTURE &amp; DYNAMICS</t>
  </si>
  <si>
    <t>https://www.webofscience.com/wos/woscc/full-record/WOS:000963479400001</t>
  </si>
  <si>
    <t>Thaidi, Nur Imanina Abdullah; Mohamad, Rosfarizan; Wasoh, Helmi; Kapri, Mohammad Rizal; Ghazali, Ahmad Badruddin; Tan, Joo Shun; Rios-Solis, Leonardo; Halim, MurniDevelopment of In Situ Product Recovery (ISPR) System Using Amberlite IRA67 for Enhanced Biosynthesis of Hyaluronic Acid by &lt;i&gt;Streptococcus zooepidemicus&lt;/i&gt;LIFE-BASEL</t>
  </si>
  <si>
    <t>https://www.webofscience.com/wos/woscc/full-record/WOS:000940575900001</t>
  </si>
  <si>
    <t>Bhardwaj, Harish; Khute, Sulekha; Sahu, Ram; Jangde, Rajendra KumarAdvanced Drug Delivery System for Management of Chronic Diabetes Wound HealingCURRENT DRUG TARGETS</t>
  </si>
  <si>
    <t>https://www.webofscience.com/wos/woscc/full-record/WOS:001151124400006</t>
  </si>
  <si>
    <t>Lee, Wang Hee; Kim, WookSelf-assembled hyaluronic acid nanoparticles for the topical treatment of inflammatory skin diseases: Beyond drug carriersJOURNAL OF CONTROLLED RELEASE</t>
  </si>
  <si>
    <t>https://www.webofscience.com/wos/woscc/full-record/WOS:001166109100001</t>
  </si>
  <si>
    <t>Zhang, Lijun; Chen, Qirong; Chen, Zhang; He, Taoping; Yu, Mengjie; Zhang, Yehui; Nan, Haijun; Huang, Qingrong; Zhao, TiantianAnti-skin aging effects of mulberry fruit extracts:&lt;i&gt; In&lt;/i&gt;&lt;i&gt; vitro&lt;/i&gt; and&lt;i&gt; in&lt;/i&gt;&lt;i&gt; vivo&lt;/i&gt; evaluations of the anti-glycation and antioxidant activitiesJOURNAL OF FUNCTIONAL FOODS</t>
  </si>
  <si>
    <t>https://www.webofscience.com/wos/woscc/full-record/WOS:001149434200001</t>
  </si>
  <si>
    <t>Bazylevich, Andrii; Patsenker, Leonid; Aviel-Ronen, Sarit; Gellerman, GaryHyaluronic acid drug conjugates for the treatment of skin hyperpigmentationJOURNAL OF MOLECULAR STRUCTURE</t>
  </si>
  <si>
    <t>https://www.webofscience.com/wos/woscc/full-record/WOS:001110718300001</t>
  </si>
  <si>
    <t>Dong, Jiahui; Ren, Boyuan; Tian, Yunfei; Peng, Guanqun; Zhai, Huiting; Meng, Zhiyun; Gu, Ruolan; Gan, Hui; Wu, Zhuona; Sun, Yunbo; Dou, Guifang; Liu, ShuchenEffects of Radiation-Induced Skin Injury on Hyaluronan Degradation and Its Underlying MechanismsMOLECULES</t>
  </si>
  <si>
    <t>https://www.webofscience.com/wos/woscc/full-record/WOS:001103312400001</t>
  </si>
  <si>
    <t>Ha, Nam Gyoung; Kim, Sang Lim; Lee, Seon Hwa; Lee, Weon JuA novel hydrogel-based moisturizing cream composed of hyaluronic acid for patients with xerosis: An intraindividual comparative analysisSKIN RESEARCH AND TECHNOLOGY</t>
  </si>
  <si>
    <t>https://www.webofscience.com/wos/woscc/full-record/WOS:001093213600001</t>
  </si>
  <si>
    <t>Inoue, Shinya; Oshima, Yasufumi; Kogure, KentaroNon-invasive Intradermal Delivery of Hyaluronic Acid via IontophoresisBIOLOGICAL &amp; PHARMACEUTICAL BULLETIN</t>
  </si>
  <si>
    <t>https://www.webofscience.com/wos/woscc/full-record/WOS:001099750800018</t>
  </si>
  <si>
    <t>Wroblewska, Magdalena; Winnicka, KatarzynaEMOLLIENTS WITH NATURAL EMULSIFIER OLIVEM 1000 AS TOPICAL FORMULATIONS FOR UREA OR SODIUM HYALURONATEACTA POLONIAE PHARMACEUTICA</t>
  </si>
  <si>
    <t>https://www.webofscience.com/wos/woscc/full-record/WOS:001185675200010</t>
  </si>
  <si>
    <t>Bayerl, ChristianeHow good is it, when hyaluronic acid is in it?AKTUELLE DERMATOLOGIE</t>
  </si>
  <si>
    <t>https://www.webofscience.com/wos/woscc/full-record/WOS:001163795000003</t>
  </si>
  <si>
    <t>Abdel-Rahman, Rasha M.; Abdel-Mohsen, A. M.Marine Biomaterials: HyaluronanMARINE DRUGS</t>
  </si>
  <si>
    <t>https://www.webofscience.com/wos/woscc/full-record/WOS:001055273800001</t>
  </si>
  <si>
    <t>Yan, Chenxin; Xing, Mengzhen; Zhang, Suohui; Gao, YunhuaClinical Development and Evaluation of a Multi-Component Dissolving Microneedle Patch for Skin Pigmentation DisordersPOLYMERS</t>
  </si>
  <si>
    <t>https://www.webofscience.com/wos/woscc/full-record/WOS:001045496700001</t>
  </si>
  <si>
    <t>Siquier-Dameto, Gabriel; Boisnic, Sylvie; Boadas-Vaello, Pere; Verdu, EnriqueAnti-Aging and Depigmentation Effect of a Hyaluronic Acid Mechanically Stabilized Complex on Human Skin ExplantsPOLYMERS</t>
  </si>
  <si>
    <t>https://www.webofscience.com/wos/woscc/full-record/WOS:001005478200001</t>
  </si>
  <si>
    <t>Hirose, Yoshie; Fujita, Chiharu; Aoki, Akira; Inoue, HajimeA comparative study on the influences of platelet-rich plasma vs its derived cytokines on skin rejuvenationEUROPEAN JOURNAL OF PLASTIC SURGERY</t>
  </si>
  <si>
    <t>https://www.webofscience.com/wos/woscc/full-record/WOS:000973193100001</t>
  </si>
  <si>
    <t>Yilmaz, Elif; Ondogan, Ziynet; Kilic, Arzu SenInvestigation of the cosmetic effects of pattern design and wearability in sports brasINTERNATIONAL JOURNAL OF CLOTHING SCIENCE AND TECHNOLOGY</t>
  </si>
  <si>
    <t>https://www.webofscience.com/wos/woscc/full-record/WOS:000963280900001</t>
  </si>
  <si>
    <t>Wojcik-Pastuszka, Dorota; Stawicka, Karolina; Drys, Andrzej; Musial, WitoldInfluence of HA on Release Process of Anionic and Cationic API Incorporated into Hydrophilic GelINTERNATIONAL JOURNAL OF MOLECULAR SCIENCES</t>
  </si>
  <si>
    <t>https://www.webofscience.com/wos/woscc/full-record/WOS:000958212600001</t>
  </si>
  <si>
    <t>Zegarska, Barbara; Rudnicka, Lidia; Narbutt, Joanna; Baranska-Rybak, Wioletta; Bergler-Czop, Beata; Chlebus, Ewa; Czarnecka-Operacz, Magdalena; Czuwara, Joanna; Kaszuba, Andrzej; Nowicki, Roman; Owczarczyk-Saczonek, Agnieszka; Placek, Waldemar; Sokolowska-Wojdylo, Malgorzata; Szepietowski, JacekDermocosmetics in dermatological practice. Recommendations of the Polish Dermatological Society. Part 1PRZEGLAD DERMATOLOGICZNY</t>
  </si>
  <si>
    <t>https://www.webofscience.com/wos/woscc/full-record/WOS:001153256400003</t>
  </si>
  <si>
    <t>Juncan, AM (ULBS); Morgovan, C (ULBS); Rus, LL (ULBS)</t>
  </si>
  <si>
    <t>Selection and Application of Synthetic versus Natural Emollients in the Formulation of Skin Care Products</t>
  </si>
  <si>
    <t>Hayley Ryan , Brett G. Mitchell, Oya Gumuskaya, Alison Hutton, and Peta Tehan,  Moisturizers, Emollients, or Barrier Preparations for the Prevention of Pressure Injury: A Systematic Review and Meta-Analysis, Advances in Wound Care, 202</t>
  </si>
  <si>
    <t>https://www.webofscience.com/wos/alldb/full-record/WOS:001029850100001</t>
  </si>
  <si>
    <t>Liang, Y.-Y., Wang, Z.-P., Shi, Q.-Z., (...), Han, Y.-L., Wang, Y.	2023	Journal of Plant Nutrition and Fertilizers
29(2), pp. 308-322</t>
  </si>
  <si>
    <t>https://www.scopus.com/results/citedbyresults.uri?sort=plf-f&amp;cite=2-s2.0-85111578822&amp;src=s&amp;nlo=&amp;nlr=&amp;nls=&amp;imp=t&amp;sid=409fae3cbfaa79bf14feacee56b35916&amp;sot=cite&amp;sdt=cl&amp;cluster=scopubyr%2c%222023%22%2ct&amp;sl=0&amp;origin=resultslist&amp;zone=leftSideBar&amp;editSaveSearch=&amp;txGid=5dcc0b1f2aa272bd5e51686158ffb648</t>
  </si>
  <si>
    <t>Shevchenko, N.O., Terekhova, O.O., Kaverinska, A.I., (...), Lazurenko, V.V., Prokopiuk, V.Yu.	2023	Problems of Cryobiology and Cryomedicine
33(2), pp. 133-138</t>
  </si>
  <si>
    <t>Rather, L.J., Mir, S.S., Ganie, S.A., Shahid-ul-Islam, Li, Q.	2023	Dyes and Pigments
210,110989</t>
  </si>
  <si>
    <t>Gu, F., Zhou, Y., Chen, H., (...), Liu, G., Liu, Q.	2023	Shipin Kexue/Food Science
44(13), pp. 272-280</t>
  </si>
  <si>
    <t>Janakiraman, A.K., Afroze, S., Chew, Y.L., (...), Subramaniyan, V., Kayarohanam, S.	2023	Current Trends in Biotechnology and Pharmacy
17(4), pp. 61-69</t>
  </si>
  <si>
    <t>Ahmadi, B., Naghib, S.M., Bakhshi, M., Bakhshi, A.        2023        ACS Symposium Series
1458, pp. 65-109</t>
  </si>
  <si>
    <t>Craciun, VI ; Gligor, FG ; Juncan, AM ; Chis, AA ; Rus, LL</t>
  </si>
  <si>
    <t xml:space="preserve">Topkoska, M ; Miloshevska, M; Piponski, M ; Spirevska, IS ; Nakov, N ; Brezovska, K; Acevska, J. Greenness Assessment and Validation of HPLC Method for Simultaneous Determination of Resveratrol and Vitamin E in Dietary Supplements, 2023, JOURNAL OF AOAC INTERNATIONAL, 107, 2, 48-253
DOI10.1093/jaoacint/qsad131 </t>
  </si>
  <si>
    <t>https://www.webofscience.com/wos/woscc/full-record/WOS:001139043200001</t>
  </si>
  <si>
    <t>Apostolescu, GF ; Popescu, DI ; Botoran, O ; Sandru, D ; Sutan, NA ; Neamtu, J. Chemical and Antioxidant Profile of Hydroalcoholic Extracts of Stachys Officinalis L., Stachys Palustris L., Stachys Sylvatica L. from Romania, ACTA CHIMICA SLOVENICA, 70, 2, 231-239
DOI10.17344/acsi.2023.8046</t>
  </si>
  <si>
    <t>Birlutiu RM, Birlutiu V (ULBS), Mihalache M.(ULBS) Mihalache C.(ULBS),Cismasiu R</t>
  </si>
  <si>
    <t>Diagnosis and management of orthopedic implant-associated infection: a comprehensive review of the literature</t>
  </si>
  <si>
    <r>
      <rPr>
        <rFont val="Arial"/>
        <color rgb="FF424242"/>
        <sz val="10.0"/>
      </rPr>
      <t xml:space="preserve">
Lianmawii, L (Lianmawii, Lal) [1] ; Singh, NM (Singh, N. Mohondas)Luminescence and photocatalytic degradation of indigo carmine in the presence of Sm</t>
    </r>
    <r>
      <rPr>
        <rFont val="Arial"/>
        <color rgb="FF424242"/>
        <sz val="10.0"/>
        <vertAlign val="superscript"/>
      </rPr>
      <t>3+</t>
    </r>
    <r>
      <rPr>
        <rFont val="Arial"/>
        <color rgb="FF424242"/>
        <sz val="10.0"/>
      </rPr>
      <t>doped ZnS nanoparticles, Scientific reports</t>
    </r>
  </si>
  <si>
    <t>Codru, IR (Codru, Ioana Roxana) [1] , [2] ; Sava, M (Sava, Mihai) [1] , [2] ; Vintila, BI (Vintila, Bogdan Ioan) [1] , [2] ; Bereanu, AS (Bereanu, Alina Simona) [1] , [2] ; Birlutiu, V (Birlutiu, Victoria) A Study on the Contributions of Sonication to the Identification of Bacteria Associated with Intubation Cannula Biofilm and the Risk of Ventilator-Associated Pneumonia, Medicina-Lithuania</t>
  </si>
  <si>
    <t>Antonescu, OR (ULBS)] ; Silisteanu, AE  ; Racheriu, M (ULBS) Mihalache, C (ULBS)</t>
  </si>
  <si>
    <t>Assessment of the importance of physical activity and quality of life for patients diagnosed with osteoporosis during the COVID-19 pandemic</t>
  </si>
  <si>
    <t>Vizitiu, E (Vizitiu, Elena) [1] ; Costea, AI (Costea, Andrei-Ioan) [2] ; Silisteanu, SC (Silisteanu, Sinziana-CalinaPrevalence of osteoporosis and risk factors in different age categories in adult women, Balneo and PRM Journal</t>
  </si>
  <si>
    <r>
      <rPr>
        <rFont val="Arial"/>
        <color rgb="FF000000"/>
        <sz val="10.0"/>
      </rPr>
      <t>Liu, YH (Liu, Yanhui) </t>
    </r>
    <r>
      <rPr>
        <rFont val="Arial"/>
        <color rgb="FF5D33BF"/>
        <sz val="10.0"/>
      </rPr>
      <t>[1] </t>
    </r>
    <r>
      <rPr>
        <rFont val="Arial"/>
        <color rgb="FF000000"/>
        <sz val="10.0"/>
      </rPr>
      <t>; Dong, T (Dong, Ting) </t>
    </r>
    <r>
      <rPr>
        <rFont val="Arial"/>
        <color rgb="FF5D33BF"/>
        <sz val="10.0"/>
      </rPr>
      <t>[1] </t>
    </r>
    <r>
      <rPr>
        <rFont val="Arial"/>
        <color rgb="FF000000"/>
        <sz val="10.0"/>
      </rPr>
      <t>; Chen, YH (Chen, Yuhang) </t>
    </r>
    <r>
      <rPr>
        <rFont val="Arial"/>
        <color rgb="FF5D33BF"/>
        <sz val="10.0"/>
      </rPr>
      <t>[2] , [3] </t>
    </r>
    <r>
      <rPr>
        <rFont val="Arial"/>
        <color rgb="FF000000"/>
        <sz val="10.0"/>
      </rPr>
      <t>; Sun, N (Sun, Na) </t>
    </r>
    <r>
      <rPr>
        <rFont val="Arial"/>
        <color rgb="FF5D33BF"/>
        <sz val="10.0"/>
      </rPr>
      <t>[1] </t>
    </r>
    <r>
      <rPr>
        <rFont val="Arial"/>
        <color rgb="FF000000"/>
        <sz val="10.0"/>
      </rPr>
      <t>; Liu, Q (Liu, Qi) </t>
    </r>
    <r>
      <rPr>
        <rFont val="Arial"/>
        <color rgb="FF5D33BF"/>
        <sz val="10.0"/>
      </rPr>
      <t>[4] </t>
    </r>
    <r>
      <rPr>
        <rFont val="Arial"/>
        <color rgb="FF000000"/>
        <sz val="10.0"/>
      </rPr>
      <t>; Huang, ZK (Huang, Zhenkai) </t>
    </r>
    <r>
      <rPr>
        <rFont val="Arial"/>
        <color rgb="FF5D33BF"/>
        <sz val="10.0"/>
      </rPr>
      <t>[5] </t>
    </r>
    <r>
      <rPr>
        <rFont val="Arial"/>
        <color rgb="FF000000"/>
        <sz val="10.0"/>
      </rPr>
      <t>; Yang, YF (Yang, Yafeng) </t>
    </r>
    <r>
      <rPr>
        <rFont val="Arial"/>
        <color rgb="FF5D33BF"/>
        <sz val="10.0"/>
      </rPr>
      <t>[6] </t>
    </r>
    <r>
      <rPr>
        <rFont val="Arial"/>
        <color rgb="FF000000"/>
        <sz val="10.0"/>
      </rPr>
      <t>; Cheng, H (Cheng, Hao) </t>
    </r>
    <r>
      <rPr>
        <rFont val="Arial"/>
        <color rgb="FF5D33BF"/>
        <sz val="10.0"/>
      </rPr>
      <t>[3] </t>
    </r>
    <r>
      <rPr>
        <rFont val="Arial"/>
        <color rgb="FF000000"/>
        <sz val="10.0"/>
      </rPr>
      <t>; Yue, K (Yue, Kan)Biodegradable and Cytocompatible Hydrogel Coating with Antibacterial Activity for the Prevention of Implant-Associated Infection, Acs Applied Material and Interfaces</t>
    </r>
  </si>
  <si>
    <r>
      <rPr>
        <rFont val="Arial"/>
        <color theme="1"/>
        <sz val="10.0"/>
      </rPr>
      <t>Roman, MD (Roman, Mihai Dan) </t>
    </r>
    <r>
      <rPr>
        <rFont val="Arial"/>
        <color theme="1"/>
        <sz val="10.0"/>
      </rPr>
      <t>[1] , [2] </t>
    </r>
    <r>
      <rPr>
        <rFont val="Arial"/>
        <color theme="1"/>
        <sz val="10.0"/>
      </rPr>
      <t>; Bocea, BA (Bocea, Bogdan-Axente) </t>
    </r>
    <r>
      <rPr>
        <rFont val="Arial"/>
        <color theme="1"/>
        <sz val="10.0"/>
      </rPr>
      <t>[1] , [2] </t>
    </r>
    <r>
      <rPr>
        <rFont val="Arial"/>
        <color theme="1"/>
        <sz val="10.0"/>
      </rPr>
      <t>; Ion, NIC (Nicolas-Ionut-Catalin Ion) </t>
    </r>
    <r>
      <rPr>
        <rFont val="Arial"/>
        <color theme="1"/>
        <sz val="10.0"/>
      </rPr>
      <t>[1] , [2] </t>
    </r>
    <r>
      <rPr>
        <rFont val="Arial"/>
        <color theme="1"/>
        <sz val="10.0"/>
      </rPr>
      <t>; Vorovenci, AE (Vorovenci, Andreea Elena) </t>
    </r>
    <r>
      <rPr>
        <rFont val="Arial"/>
        <color theme="1"/>
        <sz val="10.0"/>
      </rPr>
      <t>[3] </t>
    </r>
    <r>
      <rPr>
        <rFont val="Arial"/>
        <color theme="1"/>
        <sz val="10.0"/>
      </rPr>
      <t>; Dragomirescu, D (Dragomirescu, Dan) </t>
    </r>
    <r>
      <rPr>
        <rFont val="Arial"/>
        <color theme="1"/>
        <sz val="10.0"/>
      </rPr>
      <t>[3] </t>
    </r>
    <r>
      <rPr>
        <rFont val="Arial"/>
        <color theme="1"/>
        <sz val="10.0"/>
      </rPr>
      <t>; Birlutiu, RM (Birlutiu, Rares-Mircea) </t>
    </r>
    <r>
      <rPr>
        <rFont val="Arial"/>
        <color theme="1"/>
        <sz val="10.0"/>
      </rPr>
      <t>[4] </t>
    </r>
    <r>
      <rPr>
        <rFont val="Arial"/>
        <color theme="1"/>
        <sz val="10.0"/>
      </rPr>
      <t>; Birlutiu, V (Birlutiu, Victoria) </t>
    </r>
    <r>
      <rPr>
        <rFont val="Arial"/>
        <color theme="1"/>
        <sz val="10.0"/>
      </rPr>
      <t>[1] , [2] </t>
    </r>
    <r>
      <rPr>
        <rFont val="Arial"/>
        <color theme="1"/>
        <sz val="10.0"/>
      </rPr>
      <t>; Fleaca, SR (Fleaca, Sorin Radu) </t>
    </r>
    <r>
      <rPr>
        <rFont val="Arial"/>
        <color theme="1"/>
        <sz val="10.0"/>
      </rPr>
      <t>[1] , [2]Are There Any Changes in the Causative Microorganisms Isolated in the Last Years from Hip and Knee Periprosthetic Joint Infections? Antimicrobial Susceptibility Test Results Analysis, Microorganism</t>
    </r>
  </si>
  <si>
    <t xml:space="preserve">
Lianmawii, L (Lianmawii, Lal) [1] ; Singh, NM (Singh, N. Mohondas)Luminescence and photocatalytic degradation of indigo carmine in the presence of Sm3+doped ZnS nanoparticles, Scientific reports</t>
  </si>
  <si>
    <t>Birlutiu RM, Birlutiu V (ULBS), Mihalache M.(ULBS) ,Cismasiu R</t>
  </si>
  <si>
    <t>bbFISH-ing in the sonication fluid</t>
  </si>
  <si>
    <t>Cismasiu, RS (Cismasiu, Razvan Silviu) [1] , [2] ; Birlutiu, RM (Birlutiu, Rares-Mircea) [1] , [2] ; Preotescu, LL (Preotescu, Liliana Lucia,Uncommon Septic Arthritis of the Hip Joint in an Immunocompetent Adult Patient Due to Bacillus pumilus and Paenibacillus barengoltzii Managed with Long-Term Treatment with Linezolid: A Case Report and Short Literature Review, Pharmaceuticals</t>
  </si>
  <si>
    <t>Birlutiu, RM (Birlutiu, Rares Mircea) [1] ; Stoica, CI (Stoica, Cristian Ioan) [2] ; Russu, O (Russu, Octav) [3] ; Cismasiu, RS (Cismasiu, Razvan Silviu) [2] ; Birlutiu, V (Birlutiu, Victoria) [4]Positivity Trends of Bacterial Cultures from Cases of Acute and Chronic Periprosthetic Joint Infections, Journal of Clinical Medicine</t>
  </si>
  <si>
    <t>Rotaru, M (ULBS) Iancu, G (ULBS) ; Mihalache, M (ULBS); Anton, G ] ; Morariu, S (ULBS)</t>
  </si>
  <si>
    <t>α-HPV positivity analysis in a group of patients with melanoma and non-melanoma skin cancers</t>
  </si>
  <si>
    <t>Mihulecea, CR (Mihulecea, Cristina-Raluca (Jitian)) [1] , [2] ; Iancu, GM (Iancu, Gabriela Mariana) [2] , [3] ; Leventer, M (Leventer, Mihaela) [4] ; Rotaru, M (Rotaru, Maria) The Many Roles of Dermoscopy in Melanoma Detection
Life-Basel</t>
  </si>
  <si>
    <t>Birlutiu RM, Birlutiu V (ULBS), Mihalache M.(ULBS) ,Cismasiu R, Mihalache P</t>
  </si>
  <si>
    <t>Mid-term follow-up results after implementing a new strategy for the diagnosis and management of periprosthetic joint infections</t>
  </si>
  <si>
    <t xml:space="preserve">Cismasiu, RS (Cismasiu, Razvan Silviu) [1] , [2] ; Birlutiu, RM (Birlutiu, Rares-Mircea) [1] , [2] ; Preotescu, LL (Preotescu, Liliana Lucia)Uncommon Septic Arthritis of the Hip Joint in an Immunocompetent Adult Patient Due to Bacillus pumilus and Paenibacillus barengoltzii Managed with Long-Term Treatment with Linezolid: A Case Report and Short Literature Review, Pharmaceuticals
</t>
  </si>
  <si>
    <t>Liu, YH (Liu, Yanhui) [1] ; Dong, T (Dong, Ting) [1] ; Chen, YH (Chen, Yuhang) [2] , [3] ; Sun, N (Sun, Na) [1] ; Liu, Q (Liu, Qi) [4] ; Huang, ZK (Huang, Zhenkai) [5] ; Yang, YF (Yang, Yafeng) [6] ; Cheng, H (Cheng, Hao) [3] ; Yue, K (Yue, Kan)Biodegradable and Cytocompatible Hydrogel Coating with Antibacterial Activity for the Prevention of Implant-Associated Infection, Acs Applied Material and Interfaces</t>
  </si>
  <si>
    <t>Roman, MD (Roman, Mihai Dan) [1] , [2] ; Bocea, BA (Bocea, Bogdan-Axente) [1] , [2] ; Ion, NIC (Nicolas-Ionut-Catalin Ion) [1] , [2] ; Vorovenci, AE (Vorovenci, Andreea Elena) [3] ; Dragomirescu, D (Dragomirescu, Dan) [3] ; Birlutiu, RM (Birlutiu, Rares-Mircea) [4] ; Birlutiu, V (Birlutiu, Victoria) [1] , [2] ; Fleaca, SR (Fleaca, Sorin Radu) [1] , [2]Are There Any Changes in the Causative Microorganisms Isolated in the Last Years from Hip and Knee Periprosthetic Joint Infections? Antimicrobial Susceptibility Test Results Analysis, Microorganism</t>
  </si>
  <si>
    <t>Popa, D -(ULBS) ; Neamtu, B  (ULBS)] ; Mihalache, M (ULBS) Boicean, A (ULBS); Banciu, A  ; Banciu, DD; Moga, DFC (ULBS) Birlutiu, V (ULBS)</t>
  </si>
  <si>
    <t>Fecal Microbiota Transplant in Severe and Non-Severe Clostridioides difficile Infection. Is There a Role of FMT in Primary Severe CDI?</t>
  </si>
  <si>
    <t>Salandre, A (Salandre, Angelique) [1] ; Delannoy, J (Delannoy, Johanne) [1] ; Goudiaby, MTB (Goudiaby, Marie Therese Barba) [1] ; Barbut, F (Barbut, Frederic) [1] , [2] , [3] ; Thomas, M (Thomas, Muriel) [3] , [4] ; Waligora-Dupriet, AJ (Waligora-Dupriet, Anne-Judith) [1] , [3] ; Kapel, N (Kapel, Nathalie) [1] , [3] , [5]A Simple In Vitro Test to Select Stools for Fecal Microbiota Transplantation to Limit Intestinal Carriage of Extensively Drug-Resistant Bacteria, Microorganism</t>
  </si>
  <si>
    <t>Fecal Microbiota Tra</t>
  </si>
  <si>
    <t>Vintila, BI (Vintila, Bogdan Ioan) [1] , [2] ; Arseniu, AM (Arseniu, Anca Maria) [3] ; Morgovan, C (Morgovan, Claudiu) [3] ; Butuca, A (Butuca, Anca) [3] ; Sava, M (Sava, Mihai) [1] , [2] ; Bîrlutiu, V (Birlutiu, Victoria) [2] , [4] ; Rus, LL (Rus, Luca Liviu) [3] ; Ghibu, S (Ghibu, Steliana) [5] ; Bereanu, AS (Bereanu, Alina Simona) [1] , [2] ; Codru, IR (Codru, Ioana Roxana) [1] , [2] ; A Pharmacovigilance Study Regarding the Risk of Antibiotic-Associated Clostridioides difficile Infection Based on Reports from the EudraVigilance Database: Analysis of Some of the Most Used Antibiotics in Intensive Care Units, Pharmaceuticals</t>
  </si>
  <si>
    <t>Fecal Microbiota Transplant in Severe and Non-Severe Clostridioides difficile Infection. Is There a Role of FMT in Primary Severe CDI?</t>
  </si>
  <si>
    <t>Boicean, A (Boicean, Adrian) [1] , [2] ; Birlutiu, V (Birlutiu, Victoria) [1] , [2] ; Ichim, C (Ichim, Cristian) [1] , [2] ; Brusnic, O (Brusnic, Olga) [3] ; Onisor, DM (Onisor, Danusia Maria)Fecal Microbiota Transplantation in Liver Cirrhosis,Biomedicins</t>
  </si>
  <si>
    <t>Boicean, A (Boicean, Adrian) [1] , [2] ; Bratu, D (Bratu, Dan) [1] , [2] ; Bacila, C (Bacila, Ciprian) [1] ; Tanasescu, C (Tanasescu, Ciprian) [1] , [2] ; Fleaca, RS (Fleaca, Radu Sorin) [1] , [2] ; Mohor, CI (Mohor, Calin Ilie) [1] , [2] ; Comaniciu, A (Comaniciu, Andra) [1] ; Baluta, T (Baluta, Teodora) [1] ; Roman, MD (Roman, Mihai Dan) [1] , [2] ; Chicea, R (Chicea, Radu) [1] , [2] ; Cristian, AN (Cristian, Adrian Nicolae) [1] , [2] ; Hasegan, A (Hasegan, Adrian) [1] , [2] ; Birsan, S (Birsan, Sabrina) [1] , [2] ; Dura, H (Dura, Horatiu) [1] , [2] ; Mohor, CI (Mohor, Cosmin Ioan) [1] , [2] Therapeutic Perspectives for Microbiota Transplantation in Digestive Diseases and Neoplasia-A Literature Review, Pathogens</t>
  </si>
  <si>
    <t>Boicean, A (Boicean, Adrian) [1] , [2] ; Birlutiu, V (Birlutiu, Victoria) [1] , [2] ; Ichim, C (Ichim, Cristian) [1] , [2] ; Anderco, P (Anderco, Paula) [2] ; Birsan, S (Birsan, Sabrina) [1] , [2]Fecal Microbiota Transplantation in Inflammatory Bowel Disease, Biomedicines</t>
  </si>
  <si>
    <t>Zhao, JW (Zhao, Jing-Wen) [1] ; Chang, B (Chang, Bing) [2] ; Sang, LX (Sang, Li-Xuan) [1] , [3]Fecal microbiota transplantation as potential first-line treatment for patients with Clostridioides difficile infection and prior appendectomy, World Journal of Gastrointestinal Surgery</t>
  </si>
  <si>
    <t>Bainum, TB (Bainum, Taryn B.) [1] ; Reveles, KR (Reveles, Kelly R.) [2] , [3] ; Hall, RG (Hall, Ronald G.) [1] ; Cornell, K (Cornell, Kelli) [1] ; Alvarez, CA (Alvarez, Carlos A.Controversies in the Prevention and Treatment of Clostridioides difficile Infection in Adults: A Narrative Review, Microorganism</t>
  </si>
  <si>
    <t>Boicean, A (Boicean, Adrian) [1] , [2] ; Neamtu, B (Neamtu, Bogdan) [2] , [3] ; Birsan, S (Birsan, Sabrina) [1] , [2] ; Batar, F (Batar, Florina) [1] , [2] ; Tanasescu, C (Tanasescu, Ciprian) [1] , [2] ; Dura, H (Dura, Horatiu) [1] , [2] ; Roman, MD (Roman, Mihai Dan) [1] , [2] ; Hasegan, A (Hasegan, Adrian) [1] , [2] ; Bratu, D (Bratu, Dan) [1] , [2] ; Mihetiu, A (Mihetiu, Alin) [1] , [2] ; Fecal Microbiota Transplantation in Patients Co-Infected with SARS-CoV2 and Clostridioides difficile, Biomedicines</t>
  </si>
  <si>
    <t>Roman, MD (Roman, Mihai Dan) [1] , [2] ; Bocea, BA (Bocea, Bogdan-Axente) [1] , [2] ; Ion, NIC (Nicolas-Ionut-Catalin Ion) [1] , [2] ; Vorovenci, AE (Vorovenci, Andreea Elena) [3] ; Dragomirescu, D (Dragomirescu, Dan) [3] ; Birlutiu, RM (Birlutiu, Rares-Mircea) [4] ; Birlutiu, V (Birlutiu, Victoria) [1] , [2] ; Fleaca, SR (Fleaca, Sorin Radu)Are There Any Changes in the Causative Microorganisms Isolated in the Last Years from Hip and Knee Periprosthetic Joint Infections? Antimicrobial Susceptibility Test Results Analysis, Microorganism</t>
  </si>
  <si>
    <t>Sousa, R (Sousa, Ricardo) [1] , [2] , [3] ; Carvalho, A (Carvalho, Andre) [1] , [2] , [3] ; Soares, D (Soares, Daniel) [1] , [2] , [3] ; Abreu, MA (Abreu, Miguel Araujo)Interval between two-stage exchanges: what is optimal and how do you know?, Arthroplasty</t>
  </si>
  <si>
    <t>Oprinca, GC (ULBS) ; Oprinca-Muja, LA (ULBS) ; Mihalache, M (ULBS)] ; Birlutiu, RM  ; Birlutiu, V (ULBS)</t>
  </si>
  <si>
    <t>Is SARS-CoV-2 Directly Responsible for Cardiac Injury? Clinical Aspects and Postmortem Histopathologic and Immunohistochemical Analysis</t>
  </si>
  <si>
    <t>Vieira, DFB (Vieira, Debora Ferreira Barreto) [1] ; Bandeira, DM (Bandeira, Derick Mendes) [1] ; da Silva, MAN (da Silva, Marcos Alexandre Nunes) [1] ; de Almeida, ALT (de Almeida, Ana Luisa Teixeira) [1] ; Araujo, M (Araujo, Mia) [2] ; Machado, AB (Machado, Ana Beatriz) [2] ; Tort, LFL (Tort, Luis Fernando Lopez) [2] , [4] ; Nacife, VP (Nacife, Valeria Pereira) [2] ; Siqueira, MM (Siqueira, Marilda M.) [2] ; Motta, FC (Motta, Fernando CoutoComparative analysis of SARS-CoV-2 variants Alpha (B.1.1.7), Gamma (P.1), Zeta (P.2) and Delta (B.1.617.2) in Vero-E6 cells: ultrastructural characterization of cytopathology and replication kinetics, Brazilian Journal of Infectious Diseases</t>
  </si>
  <si>
    <t>He, W (He, Wu) [1] ; Zhou, L (Zhou, Ling) [1] ; Xu, K (Xu, Ke) [1] ; Li, HH (Li, Huihui) [1] ; Wang, JJ (Wang, James Jiqi) [1] ; Chen, C (Chen, Chen) [1] ; Wang, DW (Wang, DaoWen) Immunopathogenesis and immunomodulatory therapy for myocarditis, Science China - Life Sciences</t>
  </si>
  <si>
    <t>Birlutiu, RM (ULBS); Roman, MD (ULBS); Cismasiu, RS ; Fleaca, SR (ULBS); Popa, CM  ; Mihalache, M (ULBS) ; Birlutiu, V (ULBS)</t>
  </si>
  <si>
    <t>Sonication contribution to identifying prosthetic joint infection with Ralstonia pickettii: a case report and review of the literature</t>
  </si>
  <si>
    <t>Cismasiu, RS; Birlutiu, RM and Preotescu, LL, Uncommon Septic Arthritis of the Hip Joint in an Immunocompetent Adult Patient Due to Bacillus pumilus and Paenibacillus barengoltzii Managed with Long-Term Treatment with Linezolid: A Case Report and Short Literature Review
Pharmaceutics</t>
  </si>
  <si>
    <t>Sonication contribution to identifying prosthetic joint infection with Ralstonia pickettii: a case report and review of the literature</t>
  </si>
  <si>
    <t>Codru, IR; Sava, M; (...); Birlutiu, V, A Study on the Contributions of Sonication to the Identification of Bacteria Associated with Intubation Cannula Biofilm and the Risk of Ventilator-Associated Pneumonia
Medicina, Lithuania</t>
  </si>
  <si>
    <t>Roman, MD; Bocea, BA; (...); Fleaca, SR,Are There Any Changes in the Causative Microorganisms Isolated in the Last Years from Hip and Knee Periprosthetic Joint Infections? Antimicrobial Susceptibility Test Results Analysis
 Microorganism</t>
  </si>
  <si>
    <t>Mohor Ilie Calin</t>
  </si>
  <si>
    <t>Examining the effect of polyurethane dressing containing silver particles on the rate of diabetic foot ulcer infection in hospitalized patients: A randomized control study</t>
  </si>
  <si>
    <t>https://www.ncbi.nlm.nih.gov/pmc/articles/PMC10680056/</t>
  </si>
  <si>
    <t>wos</t>
  </si>
  <si>
    <t>Stepping up foot care: assessment over foot care knowledge and behavior among individuals with diabetes of risk levels</t>
  </si>
  <si>
    <t>https://www.webofscience.com/wos/woscc/full-record/WOS:001097542800003</t>
  </si>
  <si>
    <t>Fecal Microbiota Transplantation in Patients Co-Infected with SARS-CoV2 and Clostridioides difficile</t>
  </si>
  <si>
    <t>Development and management of gastrointestinal symptoms in long-term COVID-19</t>
  </si>
  <si>
    <t>https://www.webofscience.com/wos/woscc/full-record/WOS:001136289800001</t>
  </si>
  <si>
    <t>A Pharmacovigilance Study Regarding the Risk of Antibiotic-Associated Clostridioides difficile Infection Based on Reports from the EudraVigilance Database: Analysis of Some of the Most Used Antibiotics in Intensive Care Units</t>
  </si>
  <si>
    <t>The impact of the COVID-19 pandemic on Clostridioides difficile infection and utilization of fecal microbiota transplantation</t>
  </si>
  <si>
    <t>https://www.webofscience.com/wos/woscc/full-record/WOS:000973195800001</t>
  </si>
  <si>
    <t>Mohor Ion Cosmin</t>
  </si>
  <si>
    <t>Stoica M., Brate A.T., Bucuta M., Dura H., Morar S</t>
  </si>
  <si>
    <t>The association of loneliness at the workplace with organisational variables</t>
  </si>
  <si>
    <t>F Üstün, E Üstün - The moderating role of supervisor support in the effect of perceived overqualification on workplace loneliness, South African Journal of Education, 2023, vol 43 no 3</t>
  </si>
  <si>
    <t xml:space="preserve">Scopus	</t>
  </si>
  <si>
    <t>Crisan, RM; Bacila, CI; Morar, S</t>
  </si>
  <si>
    <t>The role of psychological autopsy in investigating a case of atypical suicide in schizophrenia: a case report with a brief review of literature</t>
  </si>
  <si>
    <t>R Sutar, A Kumar, V Yadav - Suicide and prevalence of mental disorders: A systematic review and meta-analysis of world data on case-control psychological autopsy studies., Psychiatry research, 2023, vol 329, Nov 2023, 115492</t>
  </si>
  <si>
    <t>https://www.sciencedirect.com/science/article/abs/pii/S0165178123004420</t>
  </si>
  <si>
    <t>T Bita, A Antoniac, I Ciuca, M Miculescu, CM Cotrut et al - Effect of Fluoride Coatings on the Corrosion Behavior of Mg–Zn–Ca–Mn Alloys for Medical Application, Materials, 2023, 16(13), 4508; https://doi.org/10.3390/ma16134508</t>
  </si>
  <si>
    <t xml:space="preserve">Gheorghiță, D.; Moldovan, H.; Robu, A.; Bița, A.-I.; Grosu, E.; Antoniac, A.; Corneschi, I.; Antoniac, I.; Bodog, A.D.; Băcilă, C.I. Chitosan-Based Biomaterials for Hemostatic Applications: A Review of Recent Advances. Int. J. Mol. Sci. 2023, 24, 10540. </t>
  </si>
  <si>
    <t>WoS, Scopus, Elsevier</t>
  </si>
  <si>
    <t>S Morar, I Ionescu, C Tanasescu, A Boicean, R Fleaca, C Camella-Burcea</t>
  </si>
  <si>
    <t>Health-related quality of life</t>
  </si>
  <si>
    <t>NKA Armini, N Nursalam, LS Ikmala - Analysis of factors influencing health-related quality of life in HIV/AIDS patients, HIV &amp; AIDS Review 2023;22(4):300-304</t>
  </si>
  <si>
    <t>https://hivaids.termedia.pl/Analysis-of-factors-influencing-health-related-r-nquality-of-life-in-HIV-AIDS-patients,146682,0,2.html</t>
  </si>
  <si>
    <t>RM Crisan, CI Băcilă, PC Toboltoc, S Morar</t>
  </si>
  <si>
    <t>Completed suicide linked to the COVID-19 pandemic by using the psychological autopsy method in Sibiu county, Romania: case series and literature review</t>
  </si>
  <si>
    <t>MA Sacco, S Gualtieri, P Ricci, I Aquila - The risk of suicide in the post-COVID-19 emergency era: psychological and forensic implications, Cureus 15(11): e49081. DOI 10.7759/cureus.49081</t>
  </si>
  <si>
    <t>https://assets.cureus.com/uploads/review_article/pdf/205538/20231220-2152-15u3i69.pdf</t>
  </si>
  <si>
    <t>Clarivate (WoS)</t>
  </si>
  <si>
    <t>Horațiu Dura, Silviu Morar, Adrian Boicean</t>
  </si>
  <si>
    <t>Acute diazinon poisoning in sheep breeders in Sibiu County (Romania)</t>
  </si>
  <si>
    <t>CA Miranda, EM Beretta, LA Ferreira, ES da Silva et al - Role of biotransformation in the diazinon-induced toxicity in HepG2 cells and antioxidant protection by tetrahydrocurcumin, Toxicology Reports, Volume 10, 2023, Pages 32-39, https://doi.org/10.1016/j.toxrep.2022.12.005</t>
  </si>
  <si>
    <t>https://www.sciencedirect.com/science/article/pii/S2214750022002311</t>
  </si>
  <si>
    <t>Morgovan Claudiu</t>
  </si>
  <si>
    <t>Ghibu Steliana (UMF Cluj-Napoca), Craciun Cristina Elena (UMF Cluj-Napoca), Rusu Rzavan (UMF Cluj-Napoca), Morgovan Claudiu (ULBS), Mogosan Cristina (UMF Cluj-Napoca), Rochette Luc (Universite de Bourgogne), Gal Adrian Florin (USAMV Cluj-Napoca), Dronca Maria (UMF Cluj-Napoca)</t>
  </si>
  <si>
    <t>Impact of Alpha-Lipoic Acid Chronic Discontinuous Treatment in Cardiometabolic Disorders and Oxidative Stress Induced by Fructose Intake in Rats</t>
  </si>
  <si>
    <t>Ahmed MG, Mehmood MH, Mehdi S and Farrukh M (2023) Caryopteris odorata and its metabolite coumarin attenuate characteristic features of cardiometabolic syndrome in high-refined carbohydrate-high fat-cholesterol-loaded feed-fed diet rats. Front. Pharmacol. 14:1097407. doi: 10.3389/fphar.2023.1097407</t>
  </si>
  <si>
    <t>https://www.webofscience.com/wos/alldb/full-record/WOS:000964588500001</t>
  </si>
  <si>
    <t>Kamt, S.F.; Liu, J.; Yan, L.-J. Renal-Protective Roles of Lipoic Acid in Kidney Disease. Nutrients 2023, 15, 1732. https://doi.org/10.3390/nu15071732</t>
  </si>
  <si>
    <t>https://www.webofscience.com/wos/alldb/full-record/WOS:000968698800001</t>
  </si>
  <si>
    <t>Yazğan, B., Yazğan, Y. &amp; Nazıroğlu, M. Alpha-lipoic acid modulates the diabetes mellitus-mediated neuropathic pain via inhibition of the TRPV1 channel, apoptosis, and oxidative stress in rats. J Bioenerg Biomembr 55, 179–193 (2023). https://doi.org/10.1007/s10863-023-09971-w</t>
  </si>
  <si>
    <t>https://www.webofscience.com/wos/alldb/full-record/WOS:001016011800001</t>
  </si>
  <si>
    <t>Smaranda Cosma (UBB Cluj-Napoca), Bota Marius (UBB Cluj-Napoca), Fleseriu Cristina (UBB Cluj-Napoca), Claudiu Morgovan (ULB Sibiu), Madalina Valeanu (UMF Cluj-Napoca), Dan Cosma (UMF Cluj-Napoca)</t>
  </si>
  <si>
    <t>Measuring Patients’ Perception and Satisfaction with the Romanian Healthcare System</t>
  </si>
  <si>
    <t>Chen, W. Developing a Sustainable Business Model of Ecotourism in Ethnic-Minority Regions Guided by the Green Economy Concept. Sustainability 2023, 15, 1400. https://doi.org/10.3390/su15021400</t>
  </si>
  <si>
    <t>https://www.webofscience.com/wos/alldb/full-record/WOS:000918920100001</t>
  </si>
  <si>
    <t>Baldissera, A. (2023). Sustainability reporting in banks: History of studies and a conceptual framework for thinking about the future by learning from the past. Corporate Social Responsibility and Environmental Management, 30(5), 2385–2405. https://doi.org/10.1002/csr.2491</t>
  </si>
  <si>
    <t>https://www.webofscience.com/wos/alldb/full-record/WOS:000963875100001</t>
  </si>
  <si>
    <t>Pop, Cristina (UMF Iuliu Hatieganu Cluj-Napoca); Stefan, Maria-Georgia (UMF Iuliu Hatieganu Cluj-Napoca); Muntean, Dana-Maria (UMF Iuliu Hatieganu Cluj-Napoca); Stoicescu, Laurentiu (UMF Iuliu Hatieganu Cluj-Napoca); Gal, Adrian Florin (USAMV Cluj-Napoca); Kiss, Bela (UMF Iuliu Hatieganu Cluj-Napoca); Morgovan, Claudiu (Universitatea Lucian Blaga Sibiu); Loghin Felicia (UMF Iuliu Hatieganu Cluj-Napoca); Rochette, Luc (Universite de Bourgogne, Dijon, France); Lauzier, Benjamin (Universite de Nantes); Mogosan, Cristina (UMF Iuliu Hatieganu Cluj-Napoca); Ghibu,  Steliana (UMF Iuliu Hatieganu Cluj-Napoca)</t>
  </si>
  <si>
    <t>Protective Effects of a Discontinuous Treatment with Alpha-Lipoic Acid in Obesity-Related Heart Failure with Preserved Ejection Fraction, in Rats</t>
  </si>
  <si>
    <t>Song, F.; Lin, J.; Zhang, H.; Guo, Y.; Mao, Y.; Liu, Z.; Li, G.; Wang, Y. Long-Term Sleep Deprivation-Induced Myocardial Remodeling and Mitochondrial Dysfunction in Mice Were Attenuated by Lipoic Acid and N-Acetylcysteine. Pharmaceuticals 2023, 16, 51. https://doi.org/10.3390/ph16010051</t>
  </si>
  <si>
    <t>https://www.webofscience.com/wos/alldb/full-record/WOS:000927198100001</t>
  </si>
  <si>
    <t>Carmen Popescu, Candice Popescu, Bogdan Popescu, Darin Daas, Claudiu Morgovan, Neli Kinga Olah</t>
  </si>
  <si>
    <t>Sea buckthornoil and Maize germs oi</t>
  </si>
  <si>
    <t xml:space="preserve">George Florian Apostolescu
Diana Ionela Popescu
Oana Botoran
Daniela Sandru
Nicoleta Anca Şuţan
Johny Neamtu, Chemical and Antioxidant Profile of Hydroalcoholic Extracts of Stachys Officinalis L., Stachys Palustris L., Stachys Sylvatica L. from Romania,  Chemical, biochemical and environmental engineering, 2023,  Vol. 70 No. 2 </t>
  </si>
  <si>
    <t>https://www.webofscience.com/wos/alldb/full-record/WOS:001020833100007</t>
  </si>
  <si>
    <r>
      <rPr>
        <rFont val="Arial Narrow"/>
        <color theme="1"/>
        <sz val="10.0"/>
      </rPr>
      <t>de Sousa Leite, K.; de Carvalho, A.A., Jr.; Teixeira, P.R.S.; de Matos, J.M.E. Cashew Nut Shell Liquid as an Anticorrosive Agent in Ceramic Materials. </t>
    </r>
    <r>
      <rPr>
        <rFont val="Arial Narrow"/>
        <i/>
        <color theme="1"/>
        <sz val="10.0"/>
      </rPr>
      <t>Sustainability</t>
    </r>
    <r>
      <rPr>
        <rFont val="Arial Narrow"/>
        <color theme="1"/>
        <sz val="10.0"/>
      </rPr>
      <t> </t>
    </r>
    <r>
      <rPr>
        <rFont val="Arial Narrow"/>
        <b/>
        <color theme="1"/>
        <sz val="10.0"/>
      </rPr>
      <t>2023</t>
    </r>
    <r>
      <rPr>
        <rFont val="Arial Narrow"/>
        <color theme="1"/>
        <sz val="10.0"/>
      </rPr>
      <t>, </t>
    </r>
    <r>
      <rPr>
        <rFont val="Arial Narrow"/>
        <i/>
        <color theme="1"/>
        <sz val="10.0"/>
      </rPr>
      <t>15</t>
    </r>
    <r>
      <rPr>
        <rFont val="Arial Narrow"/>
        <color theme="1"/>
        <sz val="10.0"/>
      </rPr>
      <t>, 8743.</t>
    </r>
  </si>
  <si>
    <t>Ahmadi, B., Naghib, S.M., Bakhshi, M., Bakhshi, A.	2023	ACS Symposium Series
1458, pp. 65-109</t>
  </si>
  <si>
    <t>Yanovsky, K.G., Ivanova, L.A.	2023	Obesity and Metabolism
20(2), pp. 115-123</t>
  </si>
  <si>
    <t>https://www.scopus.com/results/citedbyresults.uri?sort=plf-f&amp;cite=2-s2.0-85094816042&amp;src=s&amp;nlo=&amp;nlr=&amp;nls=&amp;imp=t&amp;sid=6790bf6d6072b64252859de706994d81&amp;sot=cite&amp;sdt=cl&amp;cluster=scopubyr%2c%222023%22%2ct&amp;sl=0&amp;origin=resultslist&amp;zone=leftSideBar&amp;editSaveSearch=&amp;txGid=65594dfaf875556241ee3d220e605e92</t>
  </si>
  <si>
    <t>Kalaja, R., Kurti, S., Myshketa, R.	2023	International Journal of Public Health Science
12(1), pp. 460-468</t>
  </si>
  <si>
    <t>https://www.scopus.com/results/citedbyresults.uri?sort=plf-f&amp;cite=2-s2.0-85081686974&amp;src=s&amp;nlo=&amp;nlr=&amp;nls=&amp;imp=t&amp;sid=320e3117839e8200d26a26f245cd5ec0&amp;sot=cite&amp;sdt=cl&amp;cluster=scopubyr%2c%222023%22%2ct&amp;sl=0&amp;origin=resultslist&amp;zone=leftSideBar&amp;editSaveSearch=&amp;txGid=c9fa5839db7af858ebf71bec18d3b28a</t>
  </si>
  <si>
    <t>Galasová, M., Uhrecký, B., Kaššaiová, Z.	2023	Central European Journal of Nursing and Midwifery
14(4), pp. 968-979</t>
  </si>
  <si>
    <t>Zhang, T., Zhang, D., Zhang, Z., (...), Zhang, W., Ben, Y.	2023	Hormones
22(1), pp. 95-105</t>
  </si>
  <si>
    <t>https://www.scopus.com/results/citedbyresults.uri?sort=plf-f&amp;cite=2-s2.0-85076773589&amp;src=s&amp;nlo=&amp;nlr=&amp;nls=&amp;imp=t&amp;sid=dd0ce358e91406fd846c809243b4f5a0&amp;sot=cite&amp;sdt=cl&amp;cluster=scopubyr%2c%222023%22%2ct&amp;sl=0&amp;origin=resultslist&amp;zone=leftSideBar&amp;editSaveSearch=&amp;txGid=3b5f99d16cc10fcfb50616cf20adba53</t>
  </si>
  <si>
    <t>Abdelhaffez, A.S., Abd El-Aziz, E.A., Tohamy, M.B., Ahmed, A.M.	2023	Archives of Physiology and Biochemistry
129(4), pp. 854-869</t>
  </si>
  <si>
    <t>Muntean, AC (ulbs); Juncan, AM (ulbs) ; Moisa, DG ; Vonica, AL (ulbs); Rus, LL (ulbs); Morgovan, C (ulbs); Gligor, FG (ulbs); Butuca, A (ulbs); Stanila, A</t>
  </si>
  <si>
    <t>Graciela, Callejas-Quijada; Juan, Escobar-Chavez Jose; Gieraldin, Campos-Lozada; Alejandra, Perez-Marroquin Xochitl; Gabriel, Aguirre-alvarez, Hyaluronic Acid-Extraction Methods, Sources and Applications, POLYMERS</t>
  </si>
  <si>
    <t xml:space="preserve">Muntean, AC; Negoi, OI; Rus, LL; Vonica, AL; Tomuta, I </t>
  </si>
  <si>
    <t>FORMULATION OF ORODISPERSIBLE TABLETS CONTAINING PARACETAMOL AND THEIR IN VITRO CHARACTERIZATION - A QbD APPROACH</t>
  </si>
  <si>
    <t>Vlad, Robert-Alexandru; Pintea, Cezara; Chirtes, Diana-Andreea; Antonoaea, Paula; Redai, Emoeke Margit; Todoran, Nicoleta; Birsan, Magdalena; Ciurba, Adriana, The Influence of the Intergranular Superdisintegrant Performance on New Drotaverine Orodispersible Tablet Formulations, PHARMACEUTICS</t>
  </si>
  <si>
    <t>https://www.webofscience.com/wos/woscc/full-record/WOS:001057153300001</t>
  </si>
  <si>
    <t>Rus, LL (ULBS); Casian, T(UMF Cj); Iovanov, RI(UMF Cj); Orzea, RM(UMF Cj); Onisor, I(UMF Cj); Muntean, AC(ULBS); Tomuta, I(UMF Cj)</t>
  </si>
  <si>
    <t>QUANTITATIVE CHARACTERIZATION OF SUSTAINED RELEASE TABLETS WITH DICLOFENAC SODIUM BY MEANS OF NEAR-INFRARED SPECTROSCOPY AND CHEMOMETRY</t>
  </si>
  <si>
    <t xml:space="preserve">Sousa, A. S.; Serra, J.; Estevens, C.; Costa, R.; Ribeiro, A. J.
A quality by design approach in oral extended release drug delivery systems: where we are and where we are going?
JOURNAL OF PHARMACEUTICAL INVESTIGATION
</t>
  </si>
  <si>
    <t>https://link.springer.com/article/10.1007/s40005-022-00603-w</t>
  </si>
  <si>
    <t xml:space="preserve">C Scope, N Neumann, C Wölfel, L Kästner, Circular Packaging in the Cosmetics Industry—A Systematic Review on Challenges and the Current State of Sustainable Strategies and Solutions, Design for a Sustainable Circular Economy , 2023, </t>
  </si>
  <si>
    <t>https://link.springer.com/chapter/10.1007/978-981-99-7532-7_5</t>
  </si>
  <si>
    <t>Muresan Maria</t>
  </si>
  <si>
    <t>MUREȘAN MARIA LUCIA (ULBS)</t>
  </si>
  <si>
    <t>Antimicrobial effects of the ethanolic extracts and essential oils of Tacacetum vulgare L. from Romania</t>
  </si>
  <si>
    <t>Babich O, Larina V, et.al.,In vitro study of biological activity of Tanacetum vulgare extracts, Pharmaceutics</t>
  </si>
  <si>
    <t>https://www.mdpi.com/1999-4923/15/2/616</t>
  </si>
  <si>
    <t>Variability of chemical composition in Tanacetum vulgare L. Essential oils over the world</t>
  </si>
  <si>
    <t>Angelova V., Heavy metal accumulation and chemical composition of essential oils of tansy (Tanacetum vulgare L.) cultivated on heavy metal-contaminated soils, Medicinal Plants</t>
  </si>
  <si>
    <t>chrome-extension://efaidnbmnnnibpcajpcglclefindmkaj/https://www.researchgate.net/profile/Denebo-Wanore/publication/377159607_Medicinal_Plants_International_Journal_of_Phytomedicines_and_Related_Industries_Number_4_Volume_15_A_Publication_of_National_Medicinal_Plants_Board_New_Delhi_Society_for_Conservation_and_Resource_Deve/links/6597ce832468df72d3fbe9a4/Medicinal-Plants-International-Journal-of-Phytomedicines-and-Related-Industries-Number-4-Volume-15-A-Publication-of-National-Medicinal-Plants-Board-New-Delhi-Society-for-Conservation-and-Resource-Deve.pdf</t>
  </si>
  <si>
    <t>MUREȘAN MARIA LUCIA (ULBS), Cozma-Petruț (UMF Cluj-Napoca), Benedec D (UMF Cluj-Napoca), Revnic C (UMF Cluj-Napoca), Hanganu D (UMF Cluj-Napoca), Dinte E (UMF Cluj-Napoca) Cluj), Balea A (USAMV Cluj-Napoca), Oniga I (UMF Cluj-Napoca)</t>
  </si>
  <si>
    <t>Anti-giardia activity of Tanacetum vulgare flowers extract on infected mice</t>
  </si>
  <si>
    <t>Klavina A, Keidane D, Ganola K et al., Antihelmintic activity of Tanacetum vulgare L. (Leaf and Flower)Extracts against Trichostrongylidae Nematodes in sheep in vitro, Animals</t>
  </si>
  <si>
    <t>https://www.mdpi.com/2076-2615/13/13/2176</t>
  </si>
  <si>
    <t>Mureșan Maria Lucia (ULBSibiu), Benedec Daniela (UMF Cluj-Napoca), Vlase Laurian (UMF Cluj-Napoca), Oprean Radu (UMF Cluj-Napoca), Toiu Anca (UMF Cluj-Napoca), Oniga Ilioara (UMF Cluj-Napoca)</t>
  </si>
  <si>
    <t>Screening of polyphenolic compounds , antioxidant and antimicrobial properties of Tanacetum vulgare from Transylvania</t>
  </si>
  <si>
    <t>Sukele R, Lauberte L, Kovalcuka L et al, Chemical Profiling and antioxidant activity of Tanacetum vulgare L. wild growing in Latvia, Plants</t>
  </si>
  <si>
    <t>https://www.mdpi.com/2223-7747/12/10/1968</t>
  </si>
  <si>
    <t>Sukele R, Barzdina A, Koka R, Skadins I, Lauberte L, et al, Antibacterial activity of Tanacetum vulgare L extracts against clinical isolates of bovines mastitis, Applied Sciences</t>
  </si>
  <si>
    <t>https://www.mdpi.com/2076-3417/13/5/3369</t>
  </si>
  <si>
    <t>Benedec D, Oniga I, Hanganu D, et al, Stachys Species: Comparative evaluation of phenolic profile and antimicrobial and antioxidant potential, Antibiotics</t>
  </si>
  <si>
    <t>https://www.mdpi.com/2079-6382/12/11/1644</t>
  </si>
  <si>
    <t>Teterovska R, Sile I, Paulausks A, et al, The antioxidant activity of wild- growing plants containing phenolic compounds in Latvia, Plants</t>
  </si>
  <si>
    <t>https://www.mdpi.com/2223-7747/12/24/4108</t>
  </si>
  <si>
    <t>FMED6</t>
  </si>
  <si>
    <t>FMED7</t>
  </si>
  <si>
    <t>FMED8</t>
  </si>
  <si>
    <t>FMED9</t>
  </si>
  <si>
    <t>FMED10</t>
  </si>
  <si>
    <t>FMED11</t>
  </si>
  <si>
    <t>FMED12</t>
  </si>
  <si>
    <t>FMED13</t>
  </si>
  <si>
    <t>FMED14</t>
  </si>
  <si>
    <t>FMED15</t>
  </si>
  <si>
    <t>FMED16</t>
  </si>
  <si>
    <t>FMED17</t>
  </si>
  <si>
    <t>FMED18</t>
  </si>
  <si>
    <t>FMED19</t>
  </si>
  <si>
    <t>FMED20</t>
  </si>
  <si>
    <t>FMED21</t>
  </si>
  <si>
    <t>Oprinca George Catalin</t>
  </si>
  <si>
    <t>George-Călin Oprinca (Universitatea Lucian Blaga Sibiu) Alexandra Muja (Universitatea Lucian Blaga Sibiu)</t>
  </si>
  <si>
    <t>Postmortem examination of three SARS-CoV-2-positive autopsies including histopathologic and immunohistochemical analysis</t>
  </si>
  <si>
    <t>Liver pathology in COVID-19 related death and leading role of autopsy in the pandemic. Zanon, M (Zanon, Martina) ; Neri, M (Neri, Margherita) ; Pizzolitto, S (Pizzolitto, Stefano) ; Radaelli, D (Radaelli, Davide) ; Concato, M (Concato, Monica) ; Peruch, M (Peruch, Michela) ; D'Errico, S (D'Errico, Stefano). WORLD JOURNAL OF GASTROENTEROLOGY</t>
  </si>
  <si>
    <t>https://www.webofscience.com/wos/woscc/full-record/WOS:000919543600013</t>
  </si>
  <si>
    <t>The Effect of Select SARS-CoV-2 N-Linked Glycan and Variant of Concern Spike Protein Mutations on C-Type Lectin-Receptor-Mediated Infection. Arjan Bains, Wenyan Guan, Patricia J LiWang. Viruses.</t>
  </si>
  <si>
    <t>https://pubmed.ncbi.nlm.nih.gov/37766307/</t>
  </si>
  <si>
    <t xml:space="preserve">Clinical Management of Pediatric COVID-19
An International Perspective and Practical Guide. Char Leung. </t>
  </si>
  <si>
    <t>https://www.sciencedirect.com/book/9780323950596/clinical-management-of-pediatric-covid-19</t>
  </si>
  <si>
    <t>Academic Press</t>
  </si>
  <si>
    <t>What can autopsy say about COVID-19? A case series of 60 autopsies. Simone Grassi, Vincenzo Arena, Massimo Zedda, Francesca Cazzato, Rossella Cianci, Giovanni Gambassi, Antonio Oliva. Legal Medicine</t>
  </si>
  <si>
    <t>https://www.sciencedirect.com/science/article/pii/S1344622323000512</t>
  </si>
  <si>
    <t>Oprinca, George-Calin (Universitatea Lucian Blaga Sibiu); Oprinca-Muja, Lilioara-Alexandra (Universitatea Lucian Blaga Sibiu); Mihalache, Manuela (Universitatea Lucian Blaga Sibiu); Birlutiu, Rares-Mircea (Spitalul foisor Bucuresti); Birlutiu Victoria (Universitatea Lucian Blaga Sibiu).</t>
  </si>
  <si>
    <t>Immunopathogenesis and immunomodulatory therapy for myocarditis. Wu He, Ling Zhou, Ke Xu, Huihui Li, James Jiqi Wang, Chen Chen, DaoWen Wang. Science China Life Sciences</t>
  </si>
  <si>
    <t>https://link.springer.com/article/10.1007/s11427-022-2273-3</t>
  </si>
  <si>
    <r>
      <rPr>
        <rFont val="Arial Narrow"/>
        <color theme="1"/>
        <sz val="10.0"/>
      </rPr>
      <t>de Sousa Leite, K.; de Carvalho, A.A., Jr.; Teixeira, P.R.S.; de Matos, J.M.E. Cashew Nut Shell Liquid as an Anticorrosive Agent in Ceramic Materials. </t>
    </r>
    <r>
      <rPr>
        <rFont val="Arial Narrow"/>
        <i/>
        <color theme="1"/>
        <sz val="10.0"/>
      </rPr>
      <t>Sustainability</t>
    </r>
    <r>
      <rPr>
        <rFont val="Arial Narrow"/>
        <color theme="1"/>
        <sz val="10.0"/>
      </rPr>
      <t> </t>
    </r>
    <r>
      <rPr>
        <rFont val="Arial Narrow"/>
        <b/>
        <color theme="1"/>
        <sz val="10.0"/>
      </rPr>
      <t>2023</t>
    </r>
    <r>
      <rPr>
        <rFont val="Arial Narrow"/>
        <color theme="1"/>
        <sz val="10.0"/>
      </rPr>
      <t>, </t>
    </r>
    <r>
      <rPr>
        <rFont val="Arial Narrow"/>
        <i/>
        <color theme="1"/>
        <sz val="10.0"/>
      </rPr>
      <t>15</t>
    </r>
    <r>
      <rPr>
        <rFont val="Arial Narrow"/>
        <color theme="1"/>
        <sz val="10.0"/>
      </rPr>
      <t>, 8743.</t>
    </r>
  </si>
  <si>
    <t>Rus, Luca-Liviu (ULBS); Casian, Tibor (UMF Cluj); Iovanov, Rares Iuliu (UMF Cluj); Orzea, Raluca-Maria (UMF Cluj); Onisor, Ioana (UMF Cluj); Muntean, Andrei Catalin (ULBS); Tomuta, Ioan (UMF Cluj)</t>
  </si>
  <si>
    <t>Sousa, AS; Serra, J; Estevens, C; Costa, R; Ribeiro, AJ, A quality by design approach in oral extended release drug delivery systems: where we are and where we are going?, JOURNAL OF PHARMACEUTICAL INVESTIGATION</t>
  </si>
  <si>
    <t>https://www.webofscience.com/wos/woscc/full-record/WOS:000557786900021</t>
  </si>
  <si>
    <t>Muntean, Andrei Catalin (ULBS); Negoi, Oana Iuliana (ULBS) ; Rus, Luca Liviu (ULBS); Vonica, Andreea Loredana (ULBS); Tomuta, Ioan (UMF Cluj)</t>
  </si>
  <si>
    <t>https://www.webofscience.com/wos/woscc/full-record/WOS:000543326400008</t>
  </si>
  <si>
    <t>Craciun, Veronica Isabela (Polisano Pharmaceuticals ); Gligor, Felicia Gabriela (ULBS); Juncan, Anca Maria (ULBS); Chis, Adriana Aurelia (ULBS); Rus, Luca Liviu (ULBS)</t>
  </si>
  <si>
    <t>Apostolescu, GF; Popescu, DI; Botoran, O; Sandru, D; Sutan, NA; Neamtu, J, Chemical and Antioxidant Profile of Hydroalcoholic Extracts of Stachys Officinalis L., Stachys Palustris L., Stachys Sylvatica L. from Romania, ACTA CHIMICA SLOVENICA</t>
  </si>
  <si>
    <t>Roman, Mihai Dan ULBS); Fleaca, Radu Sorin (ULBS); Boicean, Adrian (ULBS); Bratu, Dan (ULBS); Birlutiu, Victoria (ULBS); Rus, Luca Liviu (ULBS); Tantar, Cristian (ULBS); Mitariu, Sebastian Ioan Cernusca ULBS)</t>
  </si>
  <si>
    <t>Assesment of Synovial Fluid pH in Osteoarthritis of the HIP and Knee</t>
  </si>
  <si>
    <t>Reina-Mahecha, Alejandro; Beers, Martine J.; van der Veen, Hugo C.; Zuhorn, Inge S.; van Kooten, Theo G.; Sharma, Prashant K., A Review of the Role of Bioreactors for iPSCs-Based Tissue-Engineered Articular Cartilage, TISSUE ENGINEERING AND REGENERATIVE MEDICINE</t>
  </si>
  <si>
    <t>https://www.webofscience.com/wos/woscc/full-record/WOS:001113667000001</t>
  </si>
  <si>
    <t>del Olmo, Jon Andrade; Martinez, Virginia Saez; de Cestafe, Nagore Martinez; Alonso, Jose Maria; Ibeas, Claudia Goenaga; de Heredia, Miguel Ucelay Lopez; Cid, Sandra Benito; Gonzalez, Raill Perez, Resistance to enzymatic degradation and efficacy evaluation of crosslinked hyaluronic acid based commercial viscosupplements for knee osteoarthritis treatment,  CARBOHYDRATE POLYMER TECHNOLOGIES AND APPLICATIONS</t>
  </si>
  <si>
    <t xml:space="preserve">Bai, Lang; Han, Qibin; Han, Zeyu; Zhang, Xiaoyu; Zhao, Jingwen; Ruan, Huitong; Wang, Junliang; Lin, Feng; Cui, Wenguo; Yang, Xing; Hao, Yuefeng, Stem Cells Expansion Vector via Bioadhesive Porous Microspheres for Accelerating Articular Cartilage Regeneration, ADVANCED HEALTHCARE MATERIALS </t>
  </si>
  <si>
    <t>https://www.webofscience.com/wos/woscc/full-record/WOS:001104400500001</t>
  </si>
  <si>
    <t xml:space="preserve">Khan, Nazir M.; Diaz-Hernandez, Martha E.; Martin, William N.; Patel, Bhakti; Chihab, Samir; Drissi, Hicham, pH-sensing G protein-coupled orphan receptor GPR68 is expressed in human cartilage and correlates with degradation of extracellular matrix during OA progression, PEERJ </t>
  </si>
  <si>
    <t xml:space="preserve">https://www.webofscience.com/wos/woscc/full-record/WOS:001120109900004 </t>
  </si>
  <si>
    <t>Tomuta, Ioan (UMF Cluj); Rus, Lucia (UMF Cluj); Iovanov, Rares (UMF Cluj); Rus, Luca Liviu (ULBS)</t>
  </si>
  <si>
    <t>High-throughput NIR-chemometric methods for determination of drug content and pharmaceutical properties of indapamide tablets</t>
  </si>
  <si>
    <t>Ohashi, Ryo; Koide, Tatsuo; Fukami, Toshiro, Effects of wet granulation process variables on the quantitative assay model of transmission Raman spectroscopy for pharmaceutical tablets, EUROPEAN JOURNAL OF PHARMACEUTICS AND BIOPHARMACEUTICS</t>
  </si>
  <si>
    <t>https://www.webofscience.com/wos/woscc/full-record/WOS:000322752800041</t>
  </si>
  <si>
    <t>Antonescu, E; Totan, M; Boitor, GC; Szakacs, J; Silisteanu, SC; Fleaca, SR; Mitariu, SC; Serb, BH</t>
  </si>
  <si>
    <t>Vizitiu E. , Costea A.I.,
Silişteanu S.C., - Prevalence of
osteoporosis and risk factors in
different age cat-egories in adult
women
Balneo and PRM Research Journal
2023, 14(4): 627</t>
  </si>
  <si>
    <t>http://bioclima.ro/Balneo627.pdf</t>
  </si>
  <si>
    <t>Antonescu, E., Bota, G., Serb, B., Atasie, D., Dahm Tataru, C., Totan, M., Duica, L., Silisteanu, S.C., Szakacs, J., Arghir, O.C., Oswald, I., Manea, MM.</t>
  </si>
  <si>
    <t xml:space="preserve">
Tâlvan, ET (Talvan, Elena-Teodora) [1] ; Mohor, CI (Mohor, Calin Ilie) [2] ; Chisnoiu, D (Chisnoiu, Daniel) [1] ; Fagetan, IM (Fagetan, Iulian Mihai) [2] ; Tâlvan, CD (Talvan, Constantin-Dan) [2] ; Cristea, V (Cristea, Victor) [1] ; Câmpian, RS (Campian, Radu Septimiu) [1]</t>
  </si>
  <si>
    <t>Correlation of chronic periodontitis progression with sTREM-1 and E-Cadherin salivary levels</t>
  </si>
  <si>
    <t>Kazem, N. M., Abdulkareem, A. A., &amp; Milward, M. R. (2023). Salivary E‐cadherin as a biomarker for diagnosis and predicting grade of periodontitis. Journal of Periodontal Research, 58(4), 715-722.</t>
  </si>
  <si>
    <t>https://onlinelibrary.wiley.com/doi/abs/10.1111/jre.13125</t>
  </si>
  <si>
    <r>
      <rPr>
        <rFont val="Arial Narrow"/>
        <color theme="1"/>
        <sz val="10.0"/>
      </rPr>
      <t xml:space="preserve">Roxana-Mihaela Crisan (ULBS - drd), Ciprian Ionut Bacila (ULBS), Bogdan Neamtu (ULBS), Adrian Nicolae Cristian (ULBS), </t>
    </r>
    <r>
      <rPr>
        <rFont val="Arial Narrow"/>
        <b/>
        <color theme="1"/>
        <sz val="10.0"/>
      </rPr>
      <t xml:space="preserve">Elena Topircean </t>
    </r>
    <r>
      <rPr>
        <rFont val="Arial Narrow"/>
        <color theme="1"/>
        <sz val="10.0"/>
      </rPr>
      <t xml:space="preserve">(ULBS), Adriana Popescu (ULBS), Silviu Morar  </t>
    </r>
  </si>
  <si>
    <t>Psychological Autopsy and Forensic Considerations in Completed Suicide of the SARS-CoV-2 Infected Patients. A Case Series and Literature Review</t>
  </si>
  <si>
    <t>FMED2, FMED3, FMED5</t>
  </si>
  <si>
    <t xml:space="preserve"> CI Bacila, L Ștef, M Bucuță, CE Anghel, B Neamțu, A Boicean, C Mohor,. AA Ștețiu, M Roman, The Impact of the COVID-19 Pandemic on the Management of Mental Health Services for Hospitalized Patients in Sibiu County—Central Region, Romania. Healthcare 2023, 11(9 </t>
  </si>
  <si>
    <t>Roxana-Mihaela Crisan (ULBS - drd), Ciprian Ionut Bacila (ULBS), Bogdan Neamtu (ULBS), Adrian Nicolae Cristian (ULBS), Elena Topircean (ULBS), Adriana Popescu (ULBS), Silviu Morar</t>
  </si>
  <si>
    <t>I Olaru, FȘ Olaru, G Macovei, A Boloș, PSYCHOSOCIAL ASPECTS AND THE ROLE OF THE MULTIDISCIPLINARY TEAM IN THE DIAGNOSIS AND TREATMENT OF ORAL CANCER. Romanian Journal of Oral Rehabilitation
Vol. 15, No.1 January-March 2023</t>
  </si>
  <si>
    <t>I Olaru, FȘ Olaru,  A Boloș, A Olaru, THE ROLE OF PSYCHOSOCIAL INTERVENTIONS IN THE
REHABILITATION OF PATIENTS WITH SURGICAL
INTERVENTIONS FOR ORAL CANCER. Romanian Journal of Oral Rehabilitation
Vol. 15, No.1 January-March 2023</t>
  </si>
  <si>
    <t>https://rjor.ro/wp-content/uploads/2023/04/THE-ROLE-OF-PSYCHOSOCIAL-INTERVENTIONS-IN-THE-REHABILITATION-OF-PATIENTS-WITH-SURGICAL-INTERVENTIONS-FOR-ORAL-CANCER-1.pdf</t>
  </si>
  <si>
    <t>The cremation-burial dilemma  - opinions of future health professionals</t>
  </si>
  <si>
    <t>Seddy Gutang, Enrique L. Apostol, Shaira Mae, V. Añana, Junai Mae, D. Cañete, Joel V. Cagay and Ronnel R. Echavez, Perception of Psychology StudentsonCremation. British Journal of Philosophy, Sociology and History</t>
  </si>
  <si>
    <t>https://al-kindipublisher.com/index.php/bjpsh/article/view/6143/5161</t>
  </si>
  <si>
    <t>https://pubs.rsc.org/en/content/articlelanding/2023/ra/d2ra07863e</t>
  </si>
  <si>
    <t>https://link.springer.com/article/10.1007/s42247-023-00465-4</t>
  </si>
  <si>
    <t>https://onlinelibrary.wiley.com/doi/10.1002/cbdv.202201072</t>
  </si>
  <si>
    <t>An, Huan; Deng, Xuehui; Wang, Fang; Xu, Pingcui; Wang, Nan iDendrimers as Nanocarriers for the Delivery of Drugs Obtained from Natural ProductsPOLYMERS</t>
  </si>
  <si>
    <t>https://www.ncbi.nlm.nih.gov/pmc/articles/PMC10221236/</t>
  </si>
  <si>
    <t>Yadav, Krishna; Sahu, Kantrol Kumar; Sucheta, S. Princely Ebenezer; Gnanakani, S. Princely Ebenezer; Sure, Pavani; Vijayalakshmi, R.; Sundar, V. D.; Sharma, Versha; Antil, Ruchita; Jha, Megha; Minz, Sunita; Bagchi, Anindya; Pradhan, Madhulika Biomedical applications of nanomaterials in the advancement of nucleic acid therapy: Mechanistic challenges, delivery strategies, and therapeutic applicationsINTERNATIONAL JOURNAL OF BIOLOGICAL MACROMOLECULES</t>
  </si>
  <si>
    <t>Moisei, A (ULBS); Gligor, F (ULBS); Bojita, M (UMF Cluj); Chis, A (ULBS); Totan, M (ULBS); Vonica-Gligor, LA (ULBSa); Ciurba, A (UMF Tg. Mures)</t>
  </si>
  <si>
    <t>Safhi, A. Y., Ali, S., Alshamrani, M., Alam, M. I., &amp; Salawi, A.; Formulation design and evaluation of epalrestat mouth dissolving tablets comprising superdisintegrant from natural sources manufactured by direct compression method and stability studies of optimized formulation. Pakistan Journal of Pharmaceutical Sciences.</t>
  </si>
  <si>
    <t>https://pubmed.ncbi.nlm.nih.gov/38008967/</t>
  </si>
  <si>
    <t>Maniu, I (ULBS); Maniu, G (ULBS); Totan, M (ULBS)</t>
  </si>
  <si>
    <t>Clinical and Laboratory Characteristics of Pediatric COVID-19 Population-A Bibliometric Analysis</t>
  </si>
  <si>
    <t>Zhao, Y., Xia, Q., Zong, H., Wang, Y., Dong, H., Zhu, L., ... &amp; Xin, Z.; Bibliometric and visual analysis of spinal cord injury-associated macrophages from 2002 to 2023. Frontiers in Neurology.</t>
  </si>
  <si>
    <t>https://pubmed.ncbi.nlm.nih.gov/38073628/</t>
  </si>
  <si>
    <t>Sargın, F. (2023). Turkey-based COVID-19 publications in pediatrics: A bibliographic analysis.</t>
  </si>
  <si>
    <t>https://ia601609.us.archive.org/19/items/turkey-based-covid-19-publications-in-pediatrics-a-bibliographic-analysis/10.4328.ACAM.21555.pdf</t>
  </si>
  <si>
    <t>Ali, H. A.; Major determinant factors of pediatric COVID-19 severity; a single center study. Egyptian Pediatric Association Gazette.</t>
  </si>
  <si>
    <t>https://www.ncbi.nlm.nih.gov/pmc/articles/PMC10079495/</t>
  </si>
  <si>
    <t>Drăgănescu, A. C., Miron, V. D., Săndulescu, O., Bilaşco, A., Streinu-Cercel, A., Sandu, R. G., ... &amp; Pleșca, D. A. Omicron in Infants—Respiratory or Digestive Disease?. Diagnostics.</t>
  </si>
  <si>
    <t>https://pubmed.ncbi.nlm.nih.gov/36766525/</t>
  </si>
  <si>
    <t>Raţiu, A., Maniu, I., &amp; Pop, E. L.  EntreComp framework: A bibliometric review and research trends. Sustainability.</t>
  </si>
  <si>
    <t>https://epag.springeropen.com/articles/10.1186/s43054-023-00161-2</t>
  </si>
  <si>
    <t>Hasegan, A (ULBS); Totan, M (ULBS); Antonescu, E (ULBS); Bumbu, AG (UMF Oradea); Pantis, C (umf Arad); Furau, C(UMF Arad); Bardaca, C (UMF Buc); Grigore, N (ULBS)</t>
  </si>
  <si>
    <t>Prevalence of Urinary Tract Infections in Children and Changes in Sensitivity to Antibiotics of E. coli Strains</t>
  </si>
  <si>
    <t>Jamshidbeigi, T., Adibi, A., Hashemipour, S. M. A., Sarokhani, D., Dehkordi, A. H., Fakhri, M., &amp; Alaienezhad, S.  A systematic review and meta-analysis of prevalence of urinary tract infection in childhood. Journal of Renal Injury Prevention.</t>
  </si>
  <si>
    <t>https://journalrip.com/Article/jrip-32160</t>
  </si>
  <si>
    <t>Grigore, N (ULBS); Totan, M (ULBS); Pirvut, V (ULBS); Ioan, S (ULBS); Mitariu, C (ULBS); Chicea, R (ULBS); Sava, M (ULBS); Hasegan, A (ULBS)</t>
  </si>
  <si>
    <t>Risk Assessment of Clostridium Difficile Infection after Antibiotherapy for Urinary Tract Infections in the Urology Department for Hospitalized Patients</t>
  </si>
  <si>
    <t>Vintila, B. I., Arseniu, A. M., Morgovan, C., Butuca, A., Sava, M., Bîrluțiu, V., ... &amp; Gligor, F. G.  A Pharmacovigilance Study Regarding the Risk of Antibiotic-Associated Clostridioides difficile Infection Based on Reports from the EudraVigilance Database: Analysis of Some of the Most Used Antibiotics in Intensive Care Units. Pharmaceuticals.</t>
  </si>
  <si>
    <t>Mocanu, M. Postelnicu, Andreea Maria Adam, Cristian Popa, Differences in body composition parameters between female
handball players and non-athlete girls during puberty, 2023</t>
  </si>
  <si>
    <t>https://bioclima.ro/Balneo609.pdf</t>
  </si>
  <si>
    <t>Vonica Tincu Andreea Loredana</t>
  </si>
  <si>
    <t xml:space="preserve">
Casian, T (UMFCLUJ) ; Reznek, A (UMFCLUJ) ; Vonica-Gligor, AL (ULBS) ; Van Renterghem, J ; De Beer, T  ; Tomuta, I (UMFCLUJ)</t>
  </si>
  <si>
    <t>Development, validation and comparison of near infrared and Raman spectroscopic methods for fast characterization of tablets with amlodipine and valsartan</t>
  </si>
  <si>
    <t>Nagy, Brigitta; Szabados-Nacsa, Agnes; Fulop, Gergo; Nagyne, Aniko Turak; Galata, Dorian Laszlo; Farkas, Attila; Meszaros, Lilla Alexandra; Nagy, Zsombor Kristof; Marosi, Gyorgy, Interpretable artificial neural networks for retrospective QbD of pharmaceutical tablet manufacturing based on a pilot-scale developmental dataset, INTERNATIONAL JOURNAL OF PHARMACEUTICS</t>
  </si>
  <si>
    <t>https://www.sciencedirect.com/science/article/pii/S0378517323000406</t>
  </si>
  <si>
    <t>Khan, Muhammad Farooq Saleem; Tahir, Lutafullah; Zhou, Xu; Bary, Ghulam; Sajid, Muhammad; Shahzad, Ahmad Khawar; Khan, Ilyas; Mohamed, Abdullah; Ahmad, Riaz, Method development for simultaneous estimation of Amlodipine Besylate and Perindopril Tertbutyl amine in fixed-dose,HELIYON</t>
  </si>
  <si>
    <t>https://pubmed.ncbi.nlm.nih.gov/36923897/</t>
  </si>
  <si>
    <t>Alluhabi, S. I.; Alkreathy, H. M.; Alharthi, T. S.; Alqarni, F.; Alama, M. N.; Ahmad, A.; Alrafiah, A. R.; Damanhouri, Z. A., Efficacy and safety of single pill combination of amlodipine and valsartan in hypertensive Saudi patients, EUROPEAN REVIEW FOR MEDICAL AND PHARMACOLOGICAL SCIENCES</t>
  </si>
  <si>
    <t>https://www.webofscience.com/wos/woscc/full-record/WOS:000933582100025</t>
  </si>
  <si>
    <t>Moisei, A (ulbs); Gligor, F (ulbs); Bojita, M (umfcluj); Chis, A (ulbs); Totan, M (ulbs); Vonica-Gligor, LA (ulbs); Ciurba, A (umf mures)</t>
  </si>
  <si>
    <t>Safhi, Awaji Y.; Ali, Md Sajid; Alshamrani, Meshal; Alam, Mohammad Intakhab; Sabei, Fahad Y.; Salawi, Ahmad, Formulation design and evaluation of epalrestat mouth dissolving tablets comprising superdisintegrant from natural sources manufactured by direct compression method and stability studies of optimized formulation, PAKISTAN JOURNAL OF PHARMACEUTICAL SCIENCES</t>
  </si>
  <si>
    <t>14</t>
  </si>
  <si>
    <t>Tasfiyati, A.N., Septama, A.W., Sukirno, S.Chemical Constituents of Temu Kunci (Boesenbergia rotunda) Essential Oil from Indonesia and Its Antibacterial and Antibiofilm Activities against Foodborne PathogensAIP Conference Proceedings</t>
  </si>
  <si>
    <t>https://pubs.aip.org/aip/acp/article-abstract/2902/1/020008/2914788/Chemical-constituents-of-Temu-Kunci-Boesenbergia?redirectedFrom=fulltext</t>
  </si>
  <si>
    <t>Xiao, Z.Antimicrobial resistance mechanisms: using examples from gram-positive and gram-negative bacteriaProceedings of SPIE - The International Society for Optical Engineering</t>
  </si>
  <si>
    <t>https://www.spiedigitallibrary.org/conference-proceedings-of-spie/12611/2669646/Antimicrobial-resistance-mechanisms--using-examples-from-gram-positive-and/10.1117/12.2669646.short</t>
  </si>
  <si>
    <t>Rumata, N.R., Djide, N.J.N., Frediansyah, A., Fitri, A.M.N., Asfa, N., Mu’arif, A., Chandran, D., Dhama, K., Mutair, A.A., Alhumaid, S., Rabaan, A.A., Emran, T.B., Nainu, F.Progress and Challenges in Antimicrobial Resistance and Bacterial VaccinesBiointerface Research in Applied Chemistry</t>
  </si>
  <si>
    <t>https://www.scopus.com/record/display.uri?eid=2-s2.0-85145672194&amp;origin=resultslist&amp;sort=plf-f&amp;cite=2-s2.0-85130523278&amp;src=s&amp;nlo=&amp;nlr=&amp;nls=&amp;imp=t&amp;sid=7909156b531aaa962aed05ce8e29b0bd&amp;sot=cite&amp;sdt=cl&amp;cluster=scopubyr%2c%222023%22%2ct&amp;sl=0&amp;relpos=12&amp;citeCnt=0&amp;searchTerm=</t>
  </si>
  <si>
    <t>Juncan AM (ULBS), Rus LL (ULBS), Crăciun VI (ULBS), Vonica Tincu AL (ULBS), Morgovan C (ULBS).</t>
  </si>
  <si>
    <t xml:space="preserve">Application of a Multifunctional Additive in Cosmetic Preparations for Safe Preservation. </t>
  </si>
  <si>
    <t>Galiveti, C.R., Tantravahi, S.Moisturizer and COVID-19: Are We Missing a Trick?Coronaviruses</t>
  </si>
  <si>
    <t>https://www.eurekaselect.com/article/130483</t>
  </si>
  <si>
    <t>Staszak, M.Membrane technologies for sports supplementationPhysical Sciences Reviews</t>
  </si>
  <si>
    <t>https://www.degruyter.com/document/doi/10.1515/psr-2021-0048/html</t>
  </si>
  <si>
    <t>Mansori, S., Huey, C.J.Consumer perception &amp;amp; in-sight: role of brand equityNutrition Science, Marketing Nutrition, Health Claims, and Public Policy</t>
  </si>
  <si>
    <t>https://www.sciencedirect.com/science/article/abs/pii/B9780323856157000288?via%3Dihub</t>
  </si>
  <si>
    <t>Sirbu C., Tomuta I., Achim M., Rus L.L., Vonica L., Dinte E.</t>
  </si>
  <si>
    <t>Quantitative characterization of powder blends for tablets with indapamide by near-infrared spectroscopy and chemometry</t>
  </si>
  <si>
    <t>Sousa, A.S., Serra, J., Estevens, C., Costa, R., Ribeiro, A.J.A quality by design approach in oral extended release drug delivery systems: where we are and where we are going?Journal of Pharmaceutical Investigation</t>
  </si>
  <si>
    <t>Porfire, A (UMF Cluj); Rus, L (ULBS); Vonica, AL (ULBS); Tomuta, I (UMF Cluj)</t>
  </si>
  <si>
    <t>High-throughput NIR-chemometric methods for determination of drug content and pharmaceutical properties of indapamide powder blends for tabletting</t>
  </si>
  <si>
    <t>Sallam, A.A.N., Omari, D.M.Preformulation considerations in pharmaceutical formulation processDosage Forms, Formulation Developments and Regulations: Recent and Future Trends in Pharmaceutics, Volume 1</t>
  </si>
  <si>
    <t>https://www.sciencedirect.com/science/article/abs/pii/B9780323918176000073?via%3Dihub</t>
  </si>
  <si>
    <t>Ahmadi, B., Naghib, S.M., Bakhshi, M., Bakhshi, A.Biopolymers as Antibacterial and Antiviral AgentsACS Symposium Series</t>
  </si>
  <si>
    <t>https://pubs.acs.org/doi/abs/10.1021/bk-2023-1458.ch003</t>
  </si>
  <si>
    <t>Janakiraman, A.K., Afroze, S., Chew, Y.L., Yee, Y.J., Zenli, C., Subramaniyan, V., Kayarohanam, S.An Expedition Towards Formulating Natural Face Serum with Garcinia mangostana (Mangosteen)Current Trends in Biotechnology and Pharmacy</t>
  </si>
  <si>
    <t>https://abap.co.in/index.php/home/article/view/1195</t>
  </si>
  <si>
    <t>Gu, F., Zhou, Y., Chen, H., Liu, W., Zou, Z., Liu, G., Liu, Q.Research Progress on Immunomodulatory Activity of Polysaccharides from Blue Foods [“蓝色食物”来源多糖的免疫调节活性研究进展]Shipin Kexue/Food Science</t>
  </si>
  <si>
    <t>https://www.spkx.net.cn/CN/10.7506/spkx1002-6630-20220730-343</t>
  </si>
  <si>
    <t>Abdullah Thaidi, N.I., Mohamad, R., Wasoh, H., Kapri, M.R., Ghazali, A.B., Tan, J.S., Rios-Solis, L., Halim, M.Development of In Situ Product Recovery (ISPR) System Using Amberlite IRA67 for Enhanced Biosynthesis of Hyaluronic Acid by Streptococcus zooepidemicusLife</t>
  </si>
  <si>
    <t>https://www.mdpi.com/2075-1729/13/2/558</t>
  </si>
  <si>
    <t>Rather, L.J., Mir, S.S., Ganie, S.A., Shahid-ul-Islam, Li, Q.Research progress, challenges, and perspectives in microbial pigment production for industrial applications - A reviewDyes and Pigments</t>
  </si>
  <si>
    <t>https://www.sciencedirect.com/science/article/abs/pii/S0143720822009111?via%3Dihub</t>
  </si>
  <si>
    <t>Shevchenko, N.O., Terekhova, O.O., Kaverinska, A.I., Prokopiuk, O.S., Lazurenko, V.V., Prokopiuk, V.Yu.Evaluation of Eff ectiveness of Umbilical Cord Cryoextract in Aesthetic Medicine (in Vitro Study)Problems of Cryobiology and Cryomedicine</t>
  </si>
  <si>
    <t>http://cryo.org.ua/journal/index.php/probl-cryobiol-cryomed/article/view/1891</t>
  </si>
  <si>
    <t>Liang, Y.-Y., Wang, Z.-P., Shi, Q.-Z., Jiang, Y., Li, P.-P., Han, Y.-L., Wang, Y.Effects of fulvic acid with different molecular weights on growth and nutrient utilization of winter wheat [不同分子量黄腐酸对冬小麦生长和养分吸收利用的影响]Journal of Plant Nutrition and Fertilizers</t>
  </si>
  <si>
    <t>https://www.plantnutrifert.org/cn/article/doi/10.11674/zwyf.2022307</t>
  </si>
  <si>
    <t>Esch, J.Fresh blink of an eye: What helps against periorbital dark circles, lacrimal sacs and crow's feet wrinkles [Frischer Augenblick Was gegen Augenringe, Tränensäcke und Krähenfüße hilft]Deutsche Apotheker Zeitung</t>
  </si>
  <si>
    <t>https://www.scopus.com/record/display.uri?eid=2-s2.0-85149920759&amp;origin=resultslist&amp;sort=plf-f&amp;cite=2-s2.0-85111578822&amp;src=s&amp;nlo=&amp;nlr=&amp;nls=&amp;imp=t&amp;sid=7b4fd6b36882c495dde3dc1553d78098&amp;sot=cite&amp;sdt=cl&amp;cluster=scopubyr%2c%222023%22%2ct&amp;sl=0&amp;relpos=39&amp;citeCnt=0&amp;searchTerm=</t>
  </si>
  <si>
    <t>Yanamandala, N., Achalla, P.K., Dubey, S.K.Polymeric micelles and dendrimer drug delivery systems in cosmeticsNanocosmetics: Delivery Approaches, Applications and Regulatory Aspects</t>
  </si>
  <si>
    <t>https://www.taylorfrancis.com/chapters/edit/10.1201/9781003319146-10/polymeric-micelles-dendrimer-drug-delivery-systems-cosmetics-nitheesh-yanamandala-pavan-kumar-achalla-sunil-kumar-dubey</t>
  </si>
  <si>
    <t>da Silva, T.N., de Lima, E.V., Barradas, T.N., Testa, C.G., Picciani, P.H.S., Figueiredo, C.P., do Carmo, F.A., Clarke, J.R.Nanosystems for gene therapy targeting brain damage caused by viral infectionsMaterials Today Bio</t>
  </si>
  <si>
    <t>https://www.sciencedirect.com/science/article/pii/S2590006422003234?via%3Dihub</t>
  </si>
  <si>
    <t>Basu, B., Dutta, A., Ash, D., Prajapati, B., Garala, K.Dendrimers: A Lipid-Based Drug Delivery SystemLipid-Based Drug Delivery Systems: Principles and Applications</t>
  </si>
  <si>
    <t>https://www.taylorfrancis.com/chapters/edit/10.1201/9781003459811-9/dendrimers-lipid-based-drug-delivery-system-biswajit-basu-ayon-dutta-dipanjana-ash-bhupendra-prajapati-kevinkumar-garala</t>
  </si>
  <si>
    <t>Patel, D.J., Chaudhary, S., Chaudhary, A.B., Patel, J.K.Dendrimers-Based Drug Delivery in TuberculosisTubercular Drug Delivery Systems: Advances in Treatment of Infectious Diseases</t>
  </si>
  <si>
    <t>Pathak, A., Jain, K.Dendrimer–drug conjugatesPolymer-Drug Conjugates: Linker Chemistry, Protocols and Applications</t>
  </si>
  <si>
    <t>https://www.sciencedirect.com/science/article/abs/pii/B9780323916639000059?via%3Dihub</t>
  </si>
  <si>
    <t>Mishra, S.Hyperbranched Nanostructure Drug Delivery Carrier: DendrimerNanoscience and Nanotechnology - Asia</t>
  </si>
  <si>
    <t>https://www.eurekaselect.com/article/129500</t>
  </si>
  <si>
    <t>Gorain, B., Choudhury, H., Nair, A.B., Al-Dhubiab, B.E.Dendrimers: an effective drug delivery and therapeutic approachDesign and Applications of Theranostic Nanomedicines</t>
  </si>
  <si>
    <t>https://www.sciencedirect.com/science/article/abs/pii/B9780323899536000027?via%3Dihub</t>
  </si>
  <si>
    <t>Rout, S.R., Bandaru, R., Kenguva, G., Hasan, N., Alam, M.S., Shukla, R., H. Almalki, W., Kesharwani, P., Dandela, R.Dendrimers in photodynamic therapyNanomaterials for Photodynamic Therapy</t>
  </si>
  <si>
    <t>https://www.sciencedirect.com/science/article/abs/pii/B9780323855952000049?via%3Dihub</t>
  </si>
  <si>
    <t>Liu, J.-B., Xavier, D.A., Varghese, E.S., Baby, A., Mathew, D.Molecular Descriptors of Porphyrin-based DendrimerPolycyclic Aromatic Compounds</t>
  </si>
  <si>
    <t>https://www.tandfonline.com/doi/full/10.1080/10406638.2022.2112714</t>
  </si>
  <si>
    <t>Korman, D.B., Ostrovskaya, L.A., Bluhterova, N.V., Rikova, V.A., Fomina, M.M.Nanotechnologies for Drug Therapy of Malignant TumorsBiophysics (Russian Federation)</t>
  </si>
  <si>
    <t>Malik, J.A., Ansari, J.A., Ahmed, S., Khan, A., Ahemad, N., Anwar, S.Nano-drug delivery system: a promising approach against breast cancerTherapeutic Delivery</t>
  </si>
  <si>
    <t>https://www.future-science.com/doi/10.4155/tde-2023-0020</t>
  </si>
  <si>
    <t>Sarkar, M., Wang, Y., Ekpenyong, O., Liang, D., Xie, H.Pharmacokinetic behaviors of soft nanoparticulate formulations of chemotherapeuticsWiley Interdisciplinary Reviews: Nanomedicine and Nanobiotechnology</t>
  </si>
  <si>
    <t>https://wires.onlinelibrary.wiley.com/doi/10.1002/wnan.1846</t>
  </si>
  <si>
    <t>Liliana Vecerzan 1,*, Ariela Olteanu 2, Ionela Maniu 3 , Adrian Boicean 1, Calin Remus Cipaian 1, Hora¸tiu Dura 1,
Sorin Radu Fleaca 1 and Romeo Gabriel Mihaila 1 Faculty of Medicine, Romania Lucian Blaga University of Sibiu, 550024 Sibiu, Romania;
adrian.boicean@gmail.com (A.B.); calin.cipaian@ulbsibiu.ro (C.R.C.); horatiu.dura@ulbsibiu.ro (H.D.);
radu.fleaca@ulbsibiu.ro (S.R.F.); romeomihaila@yahoo.com (R.G.M.)
2 Clinical Laboratory, Emergency County Clinical Hospital Sibiu, 550245 Sibiu, Romania;
alolteanu@yahoo.co.uk
3 Research Center in Informatics and Information Technology, Mathematics and Informatics Department,
Faculty of Sciences, Lucian Blaga University of Sibiu, 550024 Sibiu, Romania; ionela.maniu@ulbsibiu.ro</t>
  </si>
  <si>
    <t>Thrombin Generation in Chronic Liver Diseases-A Pilot Study</t>
  </si>
  <si>
    <t>Wu, Z., Xiao, Y., &amp; Wang, Y. (2023). Portal vein thrombosis in liver cirrhosis: An updated overview. Portal Hypertension &amp; Cirrhosis, 2(2), 78-91. https://doi.org/10.1002/poh2.46</t>
  </si>
  <si>
    <t>https://onlinelibrary.wiley.com/doi/full/10.1002/poh2.46</t>
  </si>
  <si>
    <t>Faculty of Medicine, Chulalongkorn University
Bangkok, Thailand. The value of platelet/lymphocyte ratio in young patient with acute ischemic stroke. Asian Biomedicine. 2023;17(6): 249-249. https://doi.org/10.2478/abm-2023-0067.</t>
  </si>
  <si>
    <t>https://sciendo.com/article/10.2478/abm-2023-0067</t>
  </si>
  <si>
    <t xml:space="preserve">1 Department of Neurology, “George Emil Palade” University of Medicine, Pharmacy, Sciences and Technology, 540136 Targu Mures, Romania 2 Department of Neurology, “Lucian Blaga” University of Sibiu Faculty of edicine, 550169 Sibiu, Romania </t>
  </si>
  <si>
    <t>Non-Aneurysmal Perimesencephalic Subarachnoid</t>
  </si>
  <si>
    <t>Malhotra A. Comment on Roman-Filip et al. Non-Aneurysmal Perimesencephalic Subarachnoid Hemorrhage: A Literature Review. Diagnostics 2023, 13, 1195. Diagnostics. 2023 Nov 17;13(22):3463.</t>
  </si>
  <si>
    <t>https://www.mdpi.com/2075-4418/13/22/3463</t>
  </si>
  <si>
    <t>Adrian Boicean 1, Sabrina Birsan 1,* , Cristian Ichim 1, Ioana Boeras 2 , Iulian Roman-Filip 3, Grama Blanca 4,
Ciprian Bacila 1 , Radu Sorin Fleaca 1 , Horatiu Dura 1 and Corina Roman-Filip 1
1 Faculty of Medicine, Lucian Blaga University of Sibiu, 550169 Sibiu, Romania;
adrian.boicean@ulbsibiu.ro (A.B.); cristian.ichim@ulbsibiu.ro (C.I.)
2 Molecular Biology Laboratory of the Applied Ecology Research Center, Faculty of Sciences, Lucian Blaga
University of Sibiu, 550012 Sibiu, Romania; ioana.boeras@ulbsibiu.ro
3 Department of Neurology, “George Emil Palade” University of Medicine, Pharmacy, Sciences and Technology,
540136 Targu Mures, Romania
4 Faculty of Social Sciences, Lucian Blaga University of Sibiu, 550012 Sibiu, Romania</t>
  </si>
  <si>
    <t>Hașegan A, Mihai I, Bratu D, Bacilă C, Roman MD, Mohor CI, Teodoru A, Birsan S, Mutu C, Chibelean C, Totan M. Severe Acute Ischemia of Glans Penis after Achieving Treatment with Only Hyperbaric Oxygen Therapy: A Rare Case Report and Systematic Literature Review. Journal of Personalized Medicine. 2023 Sep 12;13(9):1370</t>
  </si>
  <si>
    <t>WoS + SCOPUS</t>
  </si>
  <si>
    <r>
      <rPr>
        <rFont val="Arial Narrow"/>
        <color theme="1"/>
        <sz val="10.0"/>
      </rPr>
      <t xml:space="preserve">Vishwakarma R, Ramakrishnan K, Rehman N. Riddling Substitution of “hsa” to “has” in the Enigmatic MicroRNA Nomenclature. OMICS: A Journal of Integrative Biology. </t>
    </r>
    <r>
      <rPr>
        <rFont val="Arial Narrow"/>
        <color rgb="FFFF0000"/>
        <sz val="10.0"/>
      </rPr>
      <t>2024</t>
    </r>
    <r>
      <rPr>
        <rFont val="Arial Narrow"/>
        <color theme="1"/>
        <sz val="10.0"/>
      </rPr>
      <t xml:space="preserve"> Apr 1;28(4):165-9.</t>
    </r>
  </si>
  <si>
    <t>https://www.liebertpub.com/doi/abs/10.1089/omi.2023.0248</t>
  </si>
  <si>
    <t>Zhang L, Zhang Z, Zheng X, Lu Y, Dai L, Li W, Liu H, Wen S, Xie Q, Zhang X, Wang P. A novel microRNA panel exhibited significant potential in evaluating the progression of laryngeal squamous cell carcinoma. Non-coding RNA Research. 2023 Dec 1;8(4):550-61</t>
  </si>
  <si>
    <t>Boicean A, Bratu D, Fleaca SR, Vasile G, Shelly L, Birsan S, Bacila C, Hasegan A. Exploring the Potential of Fecal Microbiota Transplantation as a Therapy in Tuberculosis and Inflammatory Bowel Disease. Pathogens. 2023 Sep 9;12(9):1149.</t>
  </si>
  <si>
    <t>Rodica Balasa a,b , Laura Barcutean a,b , Adrian Balasa c , Anca Motataianu a,b,⁎, Corina Roman-Filip e ,
Doina Manu d
a Neurology 1 Clinic, Emergency Clinical County Hospital Tirgu Mures, Romania
b Neurology Department, University of Medicine, Pharmacy, Science and Technology Tirgu Mures, Romania
c Neurosurgery Clinic, Emergency Clinical County Hospital Tirgu Mures, Romania
d Centre for Advanced Medical and Pharmaceutical Research, University of Medicine, Pharmacy, Science and Technology, Tirgu Mures, Romania
e “Lucian Blaga” University of Sibiu, Faculty of Medicine, Romania</t>
  </si>
  <si>
    <t>The action of TH17 cells on blood brain barrier in multiple sclerosis and experimental autoimmune encephalomyelitis</t>
  </si>
  <si>
    <t>Balog BM, Sonti A, Zigmond RE. Neutrophil biology in injuries and diseases of the central and peripheral nervous systems. Progress in Neurobiology. 2023 Jun 23:102488.</t>
  </si>
  <si>
    <t>https://www.sciencedirect.com/science/article/abs/pii/S0301008223000898</t>
  </si>
  <si>
    <t>Blethen KE, Sprowls SA, Arsiwala TA, Wolford CP, Panchal DM, Fladeland RA, Glass MJ, Dykstra LP, Kielkowski BN, Blackburn JR, Andrick CJ. Effects of whole-brain radiation therapy on the blood–brain barrier in immunocompetent and immunocompromised mouse models. Radiation Oncology. 2023 Feb 3;18(1):22.</t>
  </si>
  <si>
    <t>https://link.springer.com/article/10.1186/s13014-023-02215-6</t>
  </si>
  <si>
    <t>Jafari Karegar S, Aryaeian N, Hajiluian G, Suzuki K, Shidfar F, Salehi M, Ashtiani BH, Farhangnia P, Delbandi AA. Ellagic acid effects on disease severity, levels of cytokines and T-bet, RORγt, and GATA3 genes expression in multiple sclerosis patients: A multicentral-triple blind randomized clinical trial. Frontiers in Nutrition. 2023 Sep 19;10:1238846.</t>
  </si>
  <si>
    <t>https://www.frontiersin.org/articles/10.3389/fnut.2023.1238846/full</t>
  </si>
  <si>
    <t>Ramakrishna K, Nalla LV, Naresh D, Venkateswarlu K, Viswanadh MK, Nalluri BN, Chakravarthy G, Duguluri S, Singh P, Rai SN, Kumar A. WNT-β catenin signaling as a potential therapeutic target for neurodegenerative diseases: current status and future perspective. Diseases. 2023 Jun 25;11(3):89.</t>
  </si>
  <si>
    <t>https://www.mdpi.com/2079-9721/11/3/89</t>
  </si>
  <si>
    <t>Shafiei M, Mozhgani SH. Th17/IL-17 Axis in HTLV-1-associated myelopathy tropical spastic Paraparesis and multiple sclerosis: novel insights into the immunity during HAMTSP. Molecular Neurobiology. 2023 Jul;60(7):3839-54.</t>
  </si>
  <si>
    <t>https://link.springer.com/article/10.1007/s12035-023-03303-0</t>
  </si>
  <si>
    <t>Peng Y, Deng X, Yang SS, Nie W, Tang YD. Progress in mechanism of Astragalus membranaceus and its chemical constituents on multiple sclerosis. Chinese journal of integrative medicine. 2023 Jan;29(1):89-95.</t>
  </si>
  <si>
    <t>https://link.springer.com/article/10.1007/s11655-022-3535-6</t>
  </si>
  <si>
    <t>Samarpita S, Li X. Leveraging Exosomes as the Next-Generation Bio-Shuttles: The Next Biggest Approach against Th17 Cell Catastrophe. International journal of molecular sciences. 2023 Apr 21;24(8):7647.</t>
  </si>
  <si>
    <t>https://www.mdpi.com/1422-0067/24/8/7647</t>
  </si>
  <si>
    <t>Lamloum NS, Soliman HA, Ahmed RR, Ahmed OM, Abdel-Maksoud MA, Kotob MH, Zaky MY. Improvement effects of green tea and pumpkin oils on myelin oligodendrocyte glycoprotein-induced Multiple sclerosis in rats. Journal of Functional Foods. 2023 Dec 1;111:105876.</t>
  </si>
  <si>
    <t>https://www.sciencedirect.com/science/article/pii/S1756464623004760</t>
  </si>
  <si>
    <t>Aspden JW, Murphy MA, Kashlan RD, Xiong Y, Poznansky MC, Sîrbulescu RF. Intruders or protectors–the multifaceted role of B cells in CNS disorders. Frontiers in Cellular Neuroscience. 2023 Jan 10;17:1329823.</t>
  </si>
  <si>
    <t>https://www.frontiersin.org/articles/10.3389/fncel.2023.1329823/full</t>
  </si>
  <si>
    <t>Mohammadi-Kordkhayli M, Sahraian MA, Ghorbani S, Mansouri F, Talebi F, Noorbakhsh F, Saboor-Yaraghi AA. Vitamins A and D Enhance the Expression of Ror-γ-Targeting miRNAs in a Mouse Model of Multiple Sclerosis. Molecular Neurobiology. 2023 Oct;60(10):5853-65.</t>
  </si>
  <si>
    <t>https://link.springer.com/article/10.1007/s12035-023-03427-3</t>
  </si>
  <si>
    <t>Nguyen TV, Yamanaka K, Tomita K, Zubcevic J, Gouraud SS, Waki H. Impact of exercise on brain-bone marrow interactions in chronic stress: potential mechanisms preventing stress-induced hypertension. Physiological Genomics. 2023 May 1;55(5):222-34.</t>
  </si>
  <si>
    <t>https://journals.physiology.org/doi/full/10.1152/physiolgenomics.00168.2022</t>
  </si>
  <si>
    <t>Chu GG, Wang J, Ding ZB, Yin JZ, Song LJ, Wang Q, Huang JJ, Xiao BG, Ma CG. Hydroxyfasudil regulates immune balance and suppresses inflammatory responses in the treatment of experimental autoimmune encephalomyelitis. International Immunopharmacology. 2023 Nov 1;124:110791.</t>
  </si>
  <si>
    <t>https://www.sciencedirect.com/science/article/abs/pii/S1567576923011165</t>
  </si>
  <si>
    <t>Doskas T, Dardiotis E, Vavougios GD, Ntoskas KT, Sionidou P, Vadikolias K. Stroke risk in multiple sclerosis: a critical appraisal of the literature. International Journal of Neuroscience. 2023 Oct 3;133(10):1132-52.</t>
  </si>
  <si>
    <t>https://www.tandfonline.com/doi/abs/10.1080/00207454.2022.2056459</t>
  </si>
  <si>
    <t>Maier S, Bajkó Z, Roșescu R, Bărcuțean L, Sărmășan E, Voidăzan S, Bălașa R. Sociodemographic and Clinical Determinants of Fatigue in Multiple Sclerosis. Life. 2023 Oct 29;13(11):2132.</t>
  </si>
  <si>
    <t>https://www.mdpi.com/2075-1729/13/11/2132</t>
  </si>
  <si>
    <t>Rogovskii VS, Kukushkina AD, Boyko AN. Prospects for the use of curcumin as an additional treatment for multiple sclerosis. Neurology, Neuropsychiatry, Psychosomatics. 2023 Aug 21;15:65-70.</t>
  </si>
  <si>
    <t>https://nnp.ima-press.net/nnp/article/view/2081</t>
  </si>
  <si>
    <t>Maedeh Eslahi, Negin Nematbakhsh, Narges Dastmalchi, Shahram Teimourian and Reza Safaralizadeh. An Updated Review of Epigenetic-Related Mechanisms and their Contribution to Multiple Sclerosis Disease. CNS and Neurological Disorders - Drug Targets
22(3), pp. 381-393 10.2174/1871527321666220119104649.</t>
  </si>
  <si>
    <t>https://www.eurekaselect.com/article/120276</t>
  </si>
  <si>
    <t>Chen, J.-Y., Yang, Y.-J., Ma, X.-Q., (...), Zheng, Y.-F., Huang, M.-Q. Neobaicalein Inhibits Th17 Cell Differentiation Resulting in Recovery of Th17/Treg Ratio through Blocking STAT3 Signaling Activation. 2023 Molecules
28(1),18</t>
  </si>
  <si>
    <t>https://www.mdpi.com/1420-3049/28/1/18</t>
  </si>
  <si>
    <t>Wos + SCOPUS</t>
  </si>
  <si>
    <t>MARIA TOTAN 1,2 , ELISABETA ANTONESCU1,3 , MARIA GABRIELA CATANA 1,3 *, MARIA MIHAELA CERNUSCA MITARIU 1,3 ,
LAVINIA DUICA 1 , CORINA ROMAN FILIP 1,3 , RALUCA MONICA COMANEANU4 , SEBASTIAN IOAN CERNUSCA MITARIU 1,3
1 Lucian Blaga University of Sibiu, Faculty of Medicine, 2A Lucian Blaga Str., 550169, Sibiu, Romania
2 Clinical Pediatric Hospital, Clinical Laboratory, 2-4 Pompeiu Onofreiu Str. 550166 Sibiu, Romania
3 County Clinical Emergency Hospital, 2-4 Corneliu Coposu Str., 550245, Sibiu, Romania
4 Titu Maiorescu University of Bucharest, Faculty of Dental Medicine, 67A Gh. Petrascu Str., 031593, Bucharest, Romania</t>
  </si>
  <si>
    <t>Gopal N, Chauhan N, Jain U, Dass SK, Sharma HS, Chandra R. Advancement in biomarker based effective diagnosis of neonatal sepsis. Artificial Cells, Nanomedicine, and Biotechnology. 2023 Dec 31;51(1):476-90.</t>
  </si>
  <si>
    <t>https://www.tandfonline.com/doi/full/10.1080/21691401.2023.2252016</t>
  </si>
  <si>
    <t>Sun B, Wang Z. A Short Review on Advances in Early Diagnosis and Treatment of Ischemic Stroke: Advancements in Diagnosis and Treatments of Ischemic Stroke. Galen Medical Journal. 2023 Aug 21;12:e2993-.</t>
  </si>
  <si>
    <t>Borowicz W, Ptaszkowski K, Ptaszkowska L, Murawska-Ciałowicz E, Rosińczuk J. Assessment of Changes in Serum C-Reactive Protein Levels in Patients after Ischemic Stroke Undergoing Rehabilitation—A Retrospective Observational Study. Journal of Clinical Medicine. 2023 Jan 29;12(3):1029.</t>
  </si>
  <si>
    <t>https://www.mdpi.com/2077-0383/12/3/1029</t>
  </si>
  <si>
    <t>Felicia Gabriela Gligora , Adina Fruma , Laura Grat¸iela Vicas, b , Maria Totana , Corina Roman-Filip a , and Carmen Maximiliana Dobre Faculty of Medicine, “Lucian Braga” University of Sibiu, Sibiu, Romania; b Faculty of Medicine and Pharmacy, University of Oradea, Oradea, Romania</t>
  </si>
  <si>
    <t>Verhulst EP, Brunton NP, Rai DK. Polyphenols in Agricultural Grassland Crops and Their Health-Promoting Activities—A Review. Foods. 2023 Nov 14;12(22):4122.</t>
  </si>
  <si>
    <t>elicia Gabriela Gligora , Adina Fruma , Laura Grat¸iela Vicas, b , Maria Totana ,
Corina Roman-Filip a , and Carmen Maximiliana Dobreaa
a
Faculty of Medicine, “Lucian Braga” University of Sibiu, Sibiu, Romania; b
Faculty of Medicine and
Pharmacy, University of Oradea, Oradea, Romania</t>
  </si>
  <si>
    <t>Maleš I, Dobrinčić A, Zorić Z, Vladimir-Knežević S, Elez Garofulić I, Repajić M, Skroza D, Jerković I, Dragović-Uzelac V. Phenolic, Headspace and Sensory Profile, and Antioxidant Capacity of Fruit Juice Enriched with Salvia officinalis L. and Thymus serpyllum L. Extract: A Potential for a Novel Herbal-Based Functional Beverages. Molecules. 2023 Apr 22;28(9):3656.</t>
  </si>
  <si>
    <t xml:space="preserve">elicia Gabriela Gligora , Adina Fruma , Laura Grat¸iela Vicas, b , Maria Totana , Corina Roman-Filip a , and Carmen Maximiliana Dobreaa
a Faculty of Medicine, “Lucian Braga” University of Sibiu, Sibiu, Romania; b Faculty of Medicine and
Pharmacy, University of Oradea, Oradea, Romania </t>
  </si>
  <si>
    <t>Apostolescu GF, Botoran O, Sandru D, Şuţan NA, Neamtu J. Chemical and Antioxidant Profile of Hydroalcoholic Extracts of Stachys Officinalis L., Stachys Palustris L., Stachys Sylvatica L. from Romania. Acta Chimica Slovenica. 2023 Apr 1;70(2).</t>
  </si>
  <si>
    <t xml:space="preserve">Corina Roman-Filip ; Lucian Blaga University, Faculty of Medicine, Sibiu, Romania; Department of Neurology, University Emergency County Hospital Sibiu, Sibiu, Romania
Maria-Gabriela Catană ; Department of Neurology, University Emergency County Hospital Sibiu, Sibiu, Romania [mail]
Alina Bereanu ; Lucian Blaga University, Faculty of Medicine, Sibiu, Romania
Ana Lăzăroae ; Department of Neurology, University Emergency County Hospital Sibiu, Sibiu, Romania
Felicia Gligor ; Lucian Blaga University, Faculty of Medicine, Sibiu, Romania
Mihai Sava ; Lucian Blaga University, Faculty of Medicine, Sibiu, Romania; Department of Anesthesia, University Emergency County Hospital Sibiu, Sibiu, Romania </t>
  </si>
  <si>
    <t>Therapeutic Plasma Exchange and Double Filtration Plasmapheresis in Severe Neuroimmune Disorders</t>
  </si>
  <si>
    <t>Bereanu AS, Pisaltu T, Bereanu R, Vintila B, Codru I, Chicea L, Crisan O, Căinap C, Cainap S, Sava M. Therapeutic Plasma Exchange in Catastrophic Antiphospholipid Syndrome (CAPS): A Rare Case Report and Literature Review. in vivo. 2023 Jul 1;37(4):1914-9.</t>
  </si>
  <si>
    <t>https://iv.iiarjournals.org/content/37/4/1914.abstract</t>
  </si>
  <si>
    <t>Gómez Patiño AG. Modelos matemáticos para entender el Síndrome de Guillain-Barré.</t>
  </si>
  <si>
    <t>https://repositorio.uniandes.edu.co/entities/publication/1fafbea0-4333-4456-8294-e9eecc996954</t>
  </si>
  <si>
    <t>GOOGLE</t>
  </si>
  <si>
    <t>Corina Roman-Filip1,2*, Aurelian Ungureanu1, Dan Filip1, Eugen Radu3,
Ioan-Sorin Zaharie3
1. Neurology Department, Emergency Clinical County Hospital Sibiu
2. ”Lucian Blaga” University Sibiu
3. Pathology Department, Emergency Clinical County Hospital Sibiu, Romania</t>
  </si>
  <si>
    <t>A case of sporadic Creutzfeldt – Jakob disease and
discussion on diagnostic biomarkers</t>
  </si>
  <si>
    <t>Negi A, Prabhu MM. Rapidly Progressive Dementia in an Elderly Male: Perseverance Becomes the Key to a Rare Diagnosis. Cureus. 2023 Oct 17;15(10).</t>
  </si>
  <si>
    <t>https://assets.cureus.com/uploads/case_report/pdf/193803/20231117-14686-naw3th.pdf</t>
  </si>
  <si>
    <t>ALINA BEREANU, OVIDIU CRISAN, ANNE-MARIE CONSTANTIN, SIMONA CAINAP, CALIN CAINAP, RALUCA DRAGULESCU, RARES BEREANU, BOGDAN VINTILA, CORINA ROMAN and MIHAI SAVA</t>
  </si>
  <si>
    <t>The Effect of Convalescent Plasma in Patients With Covid-19 in Intensive Care Unit. In Vivo May 2022, 36 (3) 1342-1348; DOI: https://doi.org/10.21873/invivo.12836</t>
  </si>
  <si>
    <t>Takenaka, H., Saito, A., Kuronuma, K., (...), Takahashi, S., Chiba, H. The Soluble Lectin Families as Novel Biomarkers for COVID-19 Pneumonia. 2023, In Vivo
37(4), pp. 1721-1728</t>
  </si>
  <si>
    <t>https://iv.iiarjournals.org/content/37/4/1721</t>
  </si>
  <si>
    <t xml:space="preserve">Chetran, A (Chetran, Adriana) [1] , [2] ; Costache, AD (Costache, Alexandru Dan) [1] , [3] ; Ciongradi, CI (Ciongradi, Carmen Iulia) [4] , [5] ; Duca, ST (Duca, Stefania Teodora) [1] , [2] ; Mitu, O (Mitu, Ovidiu) [1] , [2] ; Sorodoc, V (Sorodoc, Victorita) [1] , [6] ; Cianga, CM (Cianga, Corina Maria) [7] , [8] ; Tuchilus, C (Tuchilus, Cristina) [9] , [10] ; Mitu, I (Mitu, Ivona) [11] ; Mitea, RD (Mitea, Raluca Daria) [12] , [13] ; Badescu, MC (Badescu, Minerva Codruta) [1] , [14] ; Afrasanie, I (Afrasanie, Irina) [1] , [2] ; Huzum, B (Huzum, Bogdan) [15] , [16] ; Moisa, SM (Moisa, Stefana Maria) [17] ; Prepeliuc, CS (Prepeliuc, Cristian Sorin) [18] ; Roca, M (Roca, Mihai) [1] , [3] ; Costache, II (Costache, Irina Iuliana) </t>
  </si>
  <si>
    <t>ECG and Biomarker Profile in Patients with Acute Heart Failure: A Pilot Study</t>
  </si>
  <si>
    <t>Effects of recombinant human brain natriuretic peptide combined with tolvaptan on cardiac and renal function and serum inflammatory factors in patients with severe heart failure,Yang, J (Yang, Jing) [1] ; Zhang, LB (Zhang, Libin) [1] ; Guo, M (Guo, Ming) [1] ; Hao, MH (Hao, Minghui) [1] , [2]</t>
  </si>
  <si>
    <t>DOI10.1097/MD.0000000000035900</t>
  </si>
  <si>
    <t>Measurement of Cardiac-Specific Biomarkers in the Emergency Department: New Insight in Risk Evaluation, Aspromonte, N (Aspromonte, Nadia) [1] , [2] ; Zaninotto, M (Zaninotto, Martina) [3] ; Aimo, A (Aimo, Alberto) [4] ; Fumarulo, I (Fumarulo, Isabella) [1] , [2] ; Plebani, M (Plebani, Mario) [5] ; Clerico, A (Clerico, Aldo) [4] , [6]</t>
  </si>
  <si>
    <t>DOI10.3390/ijms242115998</t>
  </si>
  <si>
    <t>Ciobotea D, Vlaicu B, Ciubara A, Duica CL, Cotocel C, Antohi V, Mihail Cristian Pîrlog</t>
  </si>
  <si>
    <t>Visual impairment in the elderly and its inflluence on the quality of life</t>
  </si>
  <si>
    <t>Balki E, Holland C, Hayes N. Use and Acceptance of Digital Communication Technology by Older Adults for Social Connectedness During the COVID-19 Pandemic: Mixed Methods Study. J Med Internet Res 2023;25:e41535</t>
  </si>
  <si>
    <t>https://www.jmir.org/2023/1/e41535/</t>
  </si>
  <si>
    <t>Maria Totan, Elisabeta Antonescu, Maria Gabriela Catana, MM Cernusca-Mitariu, Lavinia Duica, Corina Roman-Filip, Raluca Monica Comaneanu, SI Cernusca-Mitariu</t>
  </si>
  <si>
    <t xml:space="preserve">C-reactive protein-Apredictable biomarker in ischemic stroke </t>
  </si>
  <si>
    <t>Neha Gopala, Nidhi Chauhanb_x0001_, Utkarsh Jainb_x0001_, Sujata K. Dassc, Hari S. Sharmadand Ramesh Chandra. Advancement in biomarker based effective diagnosis of neonatal sepsis. Artif Cells Nanomed Biotechnol, 51(1), 476-490</t>
  </si>
  <si>
    <t>https://doi.org/10.1080/21691401.2023.2252016</t>
  </si>
  <si>
    <t>Bin Sun, Zhigang Wang. A Short Review on Advances in Early Diagnosis and Treatment of Ischemic Stroke. GMJ;12:e2993</t>
  </si>
  <si>
    <t>https://journals.salviapub.com/index.php/gmj/article/view/2993/2817</t>
  </si>
  <si>
    <t>Alvaro Marcelo Oyarce-Calderon, Jhony A. de la Cruz-Vargas. Lifestyle Risk Factors Associated with Stroke in Patients with Type 2 Diabetes Mellitus: A Case-control Study. The open public health journal ,16, e187494452307030.</t>
  </si>
  <si>
    <t>https://openpublichealthjournal.com/VOLUME/16/ELOCATOR/e187494452307030/FULLTEXT/</t>
  </si>
  <si>
    <t>Wojciech Borowicz, Kuba Ptaszkowski, Lucyna Ptaszkowska, Eugenia Murawska-Ciałowicz. Assessment of Changes in Serum C-Reactive Protein Levels in Patients after Ischemic Stroke Undergoing Rehabilitation—A Retrospective Observational Study. J Clin Med, 12, 1029.</t>
  </si>
  <si>
    <t>Duțescu MM, Popescu RE, Balcu L, Duica LC, Strunoiu LM, Alexandru DO, Pîrlog MC</t>
  </si>
  <si>
    <t>Social functioning in schizophrenia clinical considerations</t>
  </si>
  <si>
    <t xml:space="preserve">Chukka, A., Choudhary, S., Dutt, S. et al. Digital Interventions for Relapse Prevention, Illness Self-Management, and Health Promotion In Schizophrenia: Recent Advances, Continued Challenges, and Future OpportunitiesCurr Treat Options Psych 10, 346–371 </t>
  </si>
  <si>
    <t>https://link.springer.com/article/10.1007/s40501-023-00309-2</t>
  </si>
  <si>
    <t>Oana-Adriana Ticleanu, Teodora Popa, Daniel Ioan Hunyadi, Nicolae Constantinescu. Detecting Encrypted and Unencrypted Network Data Using Entropy Analysis and Confidence Intervals. Entropy, 25, 397.</t>
  </si>
  <si>
    <t>Lavinia Duica, Elisabeta Antonescu, Mihail Pirlog, Traian Purnichi, Julianna Szakacs, Maria Totan, Bogdan Ioan Vintila, Mihaela Cernusca Mitariu, Sebastian Ioan Cernusca Mitariu, Andreea Stetiu, Gabriela Bota, Alina Bereanu, Marinela Minodora Manea</t>
  </si>
  <si>
    <t>Clinical and biochemical correlations of aggression in young patients with mental disorders</t>
  </si>
  <si>
    <t xml:space="preserve">Mohammad Javad Najafzadeh, Sadra Ghazanfari Pour, Parisa Divsalar. Aggression in schizophrenia, bipolar and major depression disorder. Journal of aggression, conflict and peace researchm 15, 349-359. </t>
  </si>
  <si>
    <t>Elisabeta Antonescu, Gabriela Boța, Bogdan Șerb, Diter Atasie, Christina Dahm Tătaru, Maria Totan, Lavinia Duică, Sînziana Călina-Silișteaanu, Julianna Szakacs, Oana Cristina Arghir, Ioan Oswald, Marinela Minodora Manea</t>
  </si>
  <si>
    <t>Study of the total serum concentration of serrrum ionized magnezium in children and adolescents</t>
  </si>
  <si>
    <t>Elena Vizitiu, Andrei-Ioan Costea, 
Sînziana-Călina Silişteanu. Prevalence of osteoporosis and risk factors in different age
categories in adult women. Balneo and PRM research journal, 14, 627.</t>
  </si>
  <si>
    <t>Sînziana Călina Silișteanu, Maria Totan, Oana Raluca Antonescu, Lavinia Duică, Elisabeta Antonescu, Andrei Emanuel Silișteanu</t>
  </si>
  <si>
    <t>The impact of COVID-19 on behavior and physical and mental health of Romanian college students</t>
  </si>
  <si>
    <t>Hassan Hashemi,  Mehdi Khabazkhoob, Farhard Rezvan, Abbasli Yekta. Prevalence and Factors Associated with Suicidal Ideation Among Older People with Visual Impairments Attending an Eye Center During the COVID-19 Pandemic: A Hospital-Based Cross-Sectional Study. Ophthalmic Epidemiology, 30, 249-259.</t>
  </si>
  <si>
    <t>https://www.tandfonline.com/doi/full/10.1080/09286586.2022.2085304</t>
  </si>
  <si>
    <t>Vasiliki Yotsidi, Eirini-Konstantina Nikolatou, Elias Kourkoutas, Georgios A. Kougioumtzis. 4Mental distress and well-being of university students amid COVID-19 pandemic: findings from an online integrative intervention for psychology trainees. Frontiers in Psychology 14:1171225.</t>
  </si>
  <si>
    <t>https://www.frontiersin.org/journals/psychology/articles/10.3389/fpsyg.2023.1171225/full</t>
  </si>
  <si>
    <t>Mihail Criistian Pîrlog, Dragoș Oviidiu Alexandru, Ruxandra Elena Popescu, Liliana Balcu, Livia Mihaela Strunoiu, Lavinia Corina Duică, Mircea Mihai Duțescu</t>
  </si>
  <si>
    <t>Quality of life-a goal for schizophrenia's therapy</t>
  </si>
  <si>
    <t>Wang, R. Zheng, S, Ouyang, X., Zhang, S., Ge, M. Yang, M.  Zhou, X. Suicidality and Its Association with Stigma in Clinically Stable Patients with Schizophrenia in Rural China. Psychology Research and Behavior Management, 16, 1947–1956</t>
  </si>
  <si>
    <t>https://www.tandfonline.com/doi/full/10.2147/PRBM.S413070</t>
  </si>
  <si>
    <t>Jiaxin Li, Pengli Wang, Yujiao Zhang, Dan Xiao, Cuisong Zhou. La-doped NiWO4 coupled with reduced graphene oxide for effective electrochemical determination of diphenylamine. Dalton Tranzaction. 52, 12808-12818.</t>
  </si>
  <si>
    <t>https://pubs.rsc.org/en/content/articlelanding/2023/dt/d3dt02524a/unauth</t>
  </si>
  <si>
    <t>Arzu Yildirim, Mustafa Akkus, Rabia Hacihasanoglu Asila. Hopelessness and life satisfaction in patients with serious mental disorders: A cross-sectional study. North Clin Istanb. 10, 163–171.</t>
  </si>
  <si>
    <t>https://jag.journalagent.com/nci/pdfs/NCI-77910-RESEARCH_ARTICLE-YILDIRIM.pdf</t>
  </si>
  <si>
    <t>Lavinia Duică, Fascultatea de științ3-</t>
  </si>
  <si>
    <t>Neurobiological elements of hopelessns and impulsivity in suicidal behavior</t>
  </si>
  <si>
    <t>Campagnolo, M., Emmi, A., Biundo, R., Fiorenzato, E., Batzu, L., Chaudhuri, K. R., &amp; Antonini, The pharmacological management of the behavioral aspects of Parkinson’s  diisease: an update. Expert Opinion on Pharmacotherapy, 24, 1693–1701</t>
  </si>
  <si>
    <t>https://www.tandfonline.com/doi/full/10.1080/14656566.2023.2240228</t>
  </si>
  <si>
    <t xml:space="preserve">Lavinia Duică, Vlad Drăgulescu, Mihail Pîrlog </t>
  </si>
  <si>
    <t>Keleş Merve, Yöyen, Elif Bal, Fatih Research of Psychological Characteristics in the Case of Suicide, 5, p3</t>
  </si>
  <si>
    <t>https://openurl.ebsco.com/EPDB%3Agcd%3A15%3A20014175/detailv2?sid=ebsco%3Aplink%3Ascholar&amp;id=ebsco%3Agcd%3A164294335&amp;crl=c</t>
  </si>
  <si>
    <t>Lavinia Duica, Elisabeta Antonescu, Maria Totan, Mihail Pirlog, Sinziana Calina Silisteanu</t>
  </si>
  <si>
    <t xml:space="preserve">Contribution of mechanical and electrical cardiovascular factors in patients with ischaemic stroke </t>
  </si>
  <si>
    <t>Totan Maria, Felicia Gabriela Gligor, Lavinia Duică, Nicolae Grigore, Sinziana Silișteanu, Ionela Maniu,  Elisabeta Antonescu</t>
  </si>
  <si>
    <t>A single-center (Sibiu, Romania)retrospective study (march-november 2020) of COVID-19 clinical and epidemiological featuers in children</t>
  </si>
  <si>
    <t>Musat O. Sorop VB. Sorop MI, Lazar, V, Marti, DT, Susan M, Avram CR, Oprisoni A, Vulcanescu DD. Horhat FG. et al. COVID-19 and Laboratory Markers from Romanian Patients—A Narrative Review. Life 2023, 13, 1837</t>
  </si>
  <si>
    <t>A single-center (Sibiu, Romania)retrospective study (march-november 2020) of COVID-19 clinical and epidemiological features in children</t>
  </si>
  <si>
    <t>Marco Sarchiapone, Jorge Lopez-Castroman, Carla Gramaglia, Enrique Baca-Garcia, Francesca Baralla, Maria Luisa Barrigón, Silvia Bartollino, Julian Beezhold, Julio Bobes, Raffaella Calati, Narcís Cardoner, Erminia Colucci, Philippe Courtet, Lavinia Duica, Christine Dunkley, Laura Dunkley, Ricardo Gusmão, Catarina Jesus, Fabrice Jollant, Alexandr Kasal and 14 more</t>
  </si>
  <si>
    <t>Increased risk for mental disorders and suicide during the COVID-19 pandemic: Position statement of the Section on Suicidology and Suicide Prevention of the European Psychiatric Association</t>
  </si>
  <si>
    <t>Christina M. van der Feltz-Cornelis, Emma Hofstra, Iman Elfeddali, Marjan Bakker, Margot J. Metz, Jacobus J. de Jong, Chijs van Nieuwenhuizen. Efficacy of a digitally supported regional systems intervention for suicide prevention (SUPREMOCOL) in Noord-Brabant, the Netherlands. General Hospital Psychiatry 2023, 84, 73-81</t>
  </si>
  <si>
    <t>https://www.sciencedirect.com/science/article/pii/S0163834323001068</t>
  </si>
  <si>
    <t>Sinziana-Calina Silișteanu, Andrei Emanuel Silișteanu, Oana-Raluca Antonescu, Lavinia Corina Duică</t>
  </si>
  <si>
    <t>Assessment of the physical and emotional health concerning the students' physical activity during the COVID-19 pandemic</t>
  </si>
  <si>
    <t xml:space="preserve">Badau D, Badau A,
Joksimović M, Oancea B.M,
Manescu C.O, Graur C, Cornea
G.G, Ene-Voiculescu V, Cojanu F,
Stefanica V, Cojocaru A, Mocanu
G, Silisteanu S.C. The effects of 6-weeks program of physical therapeutic
exergames on cognitive flexibility focused by reaction
times in relation to manual and podal motor abilities. Balneo and PRM Research
Journal 2023, 14, 570 </t>
  </si>
  <si>
    <t>https://www.researchgate.net/profile/Marko-Joksimovic-2/publication/373439143_The_effects_of_6-weeks_program_of_physical_therapeutic_exergames_on_cognitive_flexibility_focused_by_reaction_times_in_relation_to_manual_and_podal_motor_abilities/links/64ec50fa0453074fbdb8249e/The-effects-of-6-weeks-program-of-physical-therapeutic-exergames-on-cognitive-flexibility-focused-by-reaction-times-in-relation-to-manual-and-podal-motor-abilities.pdf</t>
  </si>
  <si>
    <t>Duică Lavinia, Szakacs Juliánna Silișteanu Sînziana Călina</t>
  </si>
  <si>
    <t>Study on the correlation between knee osteoarthritis and anxiety in patients aged over 55</t>
  </si>
  <si>
    <t>Luciane Dellazari da Silva do Prado,
Maria Eduarda Kegler Ramos,
Júlio De Carli Camargo
Guilherme Loronha Bertoncelo,
Carolina Ceron Reginatto
Luciano de Oliveira Siqueira *Relationship between pain, functional limitations, dependence, depression and osteoarthritis in older adults. Fisioterapia em Movimento, 2023, v. 36, e36202</t>
  </si>
  <si>
    <t>https://www.scielo.br/j/fm/a/yFpsjVLyMfXDGY6sbLNbYsj/?format=pdf&amp;lang=en</t>
  </si>
  <si>
    <t xml:space="preserve">Elena Vizitiu, Andrei-Ioan Costea, Sînziana-Călina Silişteanu, Mihai Constantinescu. Study on the assessment of cognitive and functional status for a
segment of the population during the ageing process. Balneo and PRM Research
Journal 2023, 14, 624 </t>
  </si>
  <si>
    <t>https://bioclima.ro/Balneo624.pdf</t>
  </si>
  <si>
    <t>Lavinia Duică, Raul Talău, Daniela Nicoară, Laurențiu Dincă, Justinian Turcu, Ghiorghe Talău</t>
  </si>
  <si>
    <t>“Stress-Anxiety-Coping” triad in medical students</t>
  </si>
  <si>
    <t>Karabacak, M., Hakkoymaz, M., Ukus, B, Ozturk E, Kaya B, Ozcan Z, Ozkara BB. Final-year medical student mental wellness during preparation for the examination for specialty in Turkey: a cross-sectional survey study. BMC Med Educ 23, 79.</t>
  </si>
  <si>
    <t>https://link.springer.com/article/10.1186/s12909-023-04063-0</t>
  </si>
  <si>
    <t>Calina, S. S., A. Elisabeta, and Duica Lavinia</t>
  </si>
  <si>
    <t>Ticleanu, O.-A.; Popa, T.; Hunyadi, D.I.; Constantinescu, N. Detecting Encrypted and Unencrypted Network Data Using Entropy Analysis and Confidence Intervals. Entropy, 25, 397.</t>
  </si>
  <si>
    <r>
      <rPr>
        <rFont val="Arial"/>
        <color theme="1"/>
        <sz val="11.0"/>
      </rPr>
      <t>Romeo–Gabriel Mihaila</t>
    </r>
    <r>
      <rPr>
        <rFont val="Arial"/>
        <color theme="1"/>
        <sz val="11.0"/>
        <vertAlign val="superscript"/>
      </rPr>
      <t>1</t>
    </r>
    <r>
      <rPr>
        <rFont val="Arial"/>
        <color theme="1"/>
        <sz val="11.0"/>
      </rPr>
      <t>, Laurentiu Nedelcu</t>
    </r>
    <r>
      <rPr>
        <rFont val="Arial"/>
        <color theme="1"/>
        <sz val="11.0"/>
        <vertAlign val="superscript"/>
      </rPr>
      <t>2</t>
    </r>
    <r>
      <rPr>
        <rFont val="Arial"/>
        <color theme="1"/>
        <sz val="11.0"/>
      </rPr>
      <t>, Ovidiu Fratila</t>
    </r>
    <r>
      <rPr>
        <rFont val="Arial"/>
        <color theme="1"/>
        <sz val="11.0"/>
        <vertAlign val="superscript"/>
      </rPr>
      <t>3</t>
    </r>
    <r>
      <rPr>
        <rFont val="Arial"/>
        <color theme="1"/>
        <sz val="11.0"/>
      </rPr>
      <t>, Elena-Cristina Rezi</t>
    </r>
    <r>
      <rPr>
        <rFont val="Arial"/>
        <color theme="1"/>
        <sz val="11.0"/>
        <vertAlign val="superscript"/>
      </rPr>
      <t>4</t>
    </r>
    <r>
      <rPr>
        <rFont val="Arial"/>
        <color theme="1"/>
        <sz val="11.0"/>
      </rPr>
      <t>, Carmen Domnariu</t>
    </r>
    <r>
      <rPr>
        <rFont val="Arial"/>
        <color theme="1"/>
        <sz val="11.0"/>
        <vertAlign val="superscript"/>
      </rPr>
      <t>5</t>
    </r>
    <r>
      <rPr>
        <rFont val="Arial"/>
        <color theme="1"/>
        <sz val="11.0"/>
      </rPr>
      <t>, Mircea Deac</t>
    </r>
    <r>
      <rPr>
        <rFont val="Arial"/>
        <color theme="1"/>
        <sz val="11.0"/>
        <vertAlign val="superscript"/>
      </rPr>
      <t>1</t>
    </r>
    <r>
      <rPr>
        <rFont val="Arial"/>
        <color theme="1"/>
        <sz val="11.0"/>
      </rPr>
      <t xml:space="preserve">. 1Medical Clinic II, Faculty of Medicine, ”Lucian Blaga” University, Sibiu, Romania
2Medical Clinic, Faculty of Medicine, Transilvania University, Brasov, Romania
3Medical Clinic, Faculty of Medicine, University from Oradea, Oradea, Romania
4Medical Clinic II, County Clinical Hospital Sibiu, Romania
5Public Health Center, Sibiu, Romania
</t>
    </r>
  </si>
  <si>
    <t>Effects of Lovastatin and Pentoxyphyllin in Nonalcoholic Steatohepatitis</t>
  </si>
  <si>
    <t>Bo Zhu, Wao Wu, Hong Chen - Two sides of the same coin: Non-alcoholic fatty liver disease and atherosclerosis -Vascular Pharmacology</t>
  </si>
  <si>
    <t>https://www.researchgate.net/publication/376318556_Two_sides_of_the_same_coin_Non-alcoholic_fatty_liver_disease_and_atherosclerosis</t>
  </si>
  <si>
    <t>Victoria Bîrluţiu1, Elena Cristina Rezi2, Rares Mircea Bîrluţiu3* and Ioan Sorin Zaharie4 1Faculty of Medicine, Lucian Blaga University of Sibiu, Infectious Diseases
Clinic - Academic Emergency Hospital Sibiu, Str. Lucian Blaga, Nr. 2A, Sibiu
550169, Romania. 2.Faculty of Medicine, Lucian Blaga University of Sibiu,3
Spitalul Clinic de Ortopedie-Traumatologie si TBC Osteoarticular “Foisor”
Bucuresti</t>
  </si>
  <si>
    <t>A rare association of chronic lymphocytic leukemia with c-ANCA-positive Wegener's granulomatosis: A case report</t>
  </si>
  <si>
    <t>Marchelien Dallinga, Patrick Murtagh, Sarah Powell - Moraxella nonliquefaciens -associated infectious scleritis - MBJ Case Reports</t>
  </si>
  <si>
    <t>https://www.researchgate.net/publication/370990841_Moraxella_nonliquefaciens_-associated_infectious_scleritis</t>
  </si>
  <si>
    <t>Yuqing Deng, Guoqian Ding. Diagnosis and treatment of HS after endoscopic thyroid surgery: case report and brief literature review. Front. Surg., Sec. Otorhinolaryngology - Head and Neck Surgery, Volume 10 - 2023, https://doi.org/10.3389/fsurg.2023.1267701.</t>
  </si>
  <si>
    <t>https://www.frontiersin.org/articles/10.3389/fsurg.2023.1267701/full</t>
  </si>
  <si>
    <t xml:space="preserve">Stanciu M (ULBS), Ristea RP (SCJUS), Popescu M (UMF Craiova), Vasile CM (Marie Curie Emergency Children’s Hospital Bucharest), Popa FL (ULBS). </t>
  </si>
  <si>
    <t>Thyroid Carcinoma Showing Thymus-like Differentiation (CASTLE): A Case Report.</t>
  </si>
  <si>
    <t>Antonio Matrone,Fabrizia Citro, Carla Gambale ,Alessandro Prete ,Elisa Minaldi ,Raffaele Ciampi ,Teresa Ramone ,Gabriele Materazzi ,Liborio Torregrossa, Rossella Elisei. BRAF K601E Mutation in Oncocytic Carcinoma of the Thyroid: A Case Report and Literature Review. J. Clin. Med. 2023, 12(22), 6970; https://doi.org/10.3390/jcm12226970</t>
  </si>
  <si>
    <t>https://www.mdpi.com/2077-0383/12/22/6970</t>
  </si>
  <si>
    <t>Xiaohu Jin, Zhiqi Huang, Peng Guo &amp; Ronghua Yuan. TOETVA: a single surgeon’s learning curve and a case report of CASTLE thyroid tumor.Langenbeck's Archives of Surgery (2023) 408:398, https://doi.org/10.1007/s00423-023-03140-8</t>
  </si>
  <si>
    <t>https://1510gkku3-y-https-link-springer-com.z.e-nformation.ro/article/10.1007/s00423-023-03140-8</t>
  </si>
  <si>
    <t xml:space="preserve">Nicoleta Daniela Calotă, Carmen Oprea, Madalina Gabriela Iliescu, Alexandra Ecaterina Ciota, Bogdan Obadă, Diana Victoria Gidu, Emma Gheorghe, Răzvan Popescu, Antoanela Oltean, Elena Valentina Ionescu. Multiple Bone Metastatic Invasion with Clinical Implications due to Ductal Mammary Carcinoma – Case report and Short Literature Review. Balneo and PRM Research Journal 2023, 14, 1. https://doi.org/ 10.12680/balneo.2023.544
</t>
  </si>
  <si>
    <t>https://bioclima.ro/Balneo544.pdf</t>
  </si>
  <si>
    <t>Daniel John, Rishabh Yalamarty,Armon Barakchi,Tianyi Chen,Jaideep Chakladar,Wei Tse Li, Weg M. Ongkeko. Transcriptomic Analysis Reveals Dysregulation of the Mycobiome and Archaeome and Distinct Oncogenic Characteristics according to Subtype and Gender in Papillary Thyroid Carcinoma. Int. J. Mol. Sci. 2023, 24(4), 3148; https://doi.org/10.3390/ijms24043148</t>
  </si>
  <si>
    <t>https://www.mdpi.com/1422-0067/24/4/3148</t>
  </si>
  <si>
    <t>Yanjie Zhao, Jiafeng Liu. Case report: Thymoid differentiated carcinoma of thyroid: Two cases. Front. Surg., Sec. Otorhinolaryngology - Head and Neck Surgery
Volume 10 - 2023, https://doi.org/10.3389/fsurg.2023.1112315.</t>
  </si>
  <si>
    <t>https://www.frontiersin.org/articles/10.3389/fsurg.2023.1112315/full</t>
  </si>
  <si>
    <t xml:space="preserve">Popa FL (ULBS), Stanciu M (ULBS), Banciu A (Klinik Michelsberg Bamberg, Germany), Berteanu M (UMF Carol Davila Bucuresti). </t>
  </si>
  <si>
    <t>Association between low bone mineral density, metabolic syndrome and sex steroids deficiency in men.</t>
  </si>
  <si>
    <t>Liliana-Elena Stanciu,Mădălina-Gabriela Iliescu,Carmen Oprea,Elena-Valentina Ionescu,Adina Petcu,Viorela Mihaela Ciortea,Lucian Cristian Petcu,Sterian Apostol,Andreea-Dalila Nedelcu,Irina Motoașcă, Laszlo Irsay. The Impact of Complex Rehabilitation Treatment on Sarcopenia—Pathology with an Endocrine Morphological Substrate and Musculoskeletal Implications. Medicina 2023, 59(7), 1238; https://doi.org/10.3390/medicina59071238.</t>
  </si>
  <si>
    <t>https://www.mdpi.com/1648-9144/59/7/1238</t>
  </si>
  <si>
    <t xml:space="preserve">Popa FL (ULBS), Stanciu M (ULBS), Bighea A (UMF Craiova - pensie), Berteanu M (UMF Bucuresti),Totoianu I Gh (ULBS -pensie), Rotaru M (ULBS -pensie). </t>
  </si>
  <si>
    <t>Decreased serum levels of sex steroids associated with osteoporosis in a group of Romanian male patients.</t>
  </si>
  <si>
    <t xml:space="preserve">Popa FL (ULBS), Stanciu M (ULBS), Bighea A, Berteanu M (UMF Bucuresti),Totoianu I Gh (ULBS -pensie), Rotaru M (ULBS - pensie). </t>
  </si>
  <si>
    <t>Cosmina Diaconu, Remus Calin Cipăian, Mădălina Gabriela Iliescu, Viorela-Mihaela Ciortea, Laszlo Irsay, Rodica Ana Ungur, Cristinel Gabriel Diaconu. Medical management and rehabilitation in a patient with avascular necrosis of the femoral head in the context of vitamin D deficiency and secondary hyperparathyroidism – case report. Balneo and PRM Research Journal 2023, 14(2), https://doi.org/ 10.12680/balneo.s2023.547.</t>
  </si>
  <si>
    <t>https://bioclima.ro/Balneo547.pdf</t>
  </si>
  <si>
    <t>Stanciu M (ULBS), Bera LG (ULBS - pensie), Popescu M (UMF Craiova), Grosu F (ULBS), Popa FL (ULBS)</t>
  </si>
  <si>
    <t>Hashimoto’s thyroiditis associated with thyroid adenoma with Hurthle cells-case report.</t>
  </si>
  <si>
    <t>Antonio Matrone,Fabrizia Citro,Carla Gambale,Alessandro Prete,Elisa Minaldi,Raffaele Ciampi,Teresa Ramone,Gabriele Materazzi,Liborio Torregrossa, Rossella Elise. BRAF K601E Mutation in Oncocytic Carcinoma of the Thyroid: A Case Report and Literature Review. J. Clin. Med. 2023, 12(22), 6970; https://doi.org/10.3390/jcm12226970</t>
  </si>
  <si>
    <t>Iulia-Ștefania Plotuna, Melania Balaș, Ioana Golu, Daniela Amzăr, Mărioara Cornianu, Flore Vărcus, Adrian Vlad, Mihaela Vlad. A rare form of hyperthyroidism leading to the diagnosis of acromegaly: A case report. Experimental and Therapeutic Medicine, August 22, 2023, https://doi.org/10.3892/etm.2023.12176
Article Number: 477, DOI: 10.3892/etm.2023.12176</t>
  </si>
  <si>
    <t>https://www.spandidos-publications.com/10.3892/etm.2023.12176</t>
  </si>
  <si>
    <t xml:space="preserve">Popa FL (ULBS), Iliescu MG (Universitatea Ovidius Constanta), Stanciu M (ULBS), Georgeanu V (UMF Bucuresti). </t>
  </si>
  <si>
    <t xml:space="preserve">Rehabilitation in a case of severe osteoporosis with prevalent fractures in a patient known with multiple sclerosis and prolonged glucocorticoid therapy. </t>
  </si>
  <si>
    <t>Nicoleta Daniela Calotă, Carmen Oprea, Madalina Gabriela Iliescu, Alexandra Ecaterina Ciota, Bogdan Obadă, Diana Victoria Gidu, Emma Gheorghe, Răzvan Popescu, Antoanela Oltean, Elena Valentina Ionescu. Multiple Bone Metastatic Invasion with Clinical Implications due to Ductal Mammary Carcinoma – Case report and Short Literature Review. Balneo and PRM Research Journal 2023, 14, 1. https://doi.org/ 10.12680/balneo.2023.544</t>
  </si>
  <si>
    <t xml:space="preserve">Popa FL (ULBS), Boicean LC (SCJUS), Iliescu MG (Univeritatea Ovidius Constanta), Stanciu M (ULBS). </t>
  </si>
  <si>
    <t xml:space="preserve">The importance of association between sexsteroids deficiency, reduction of bone mineral density and falling risk in men with implications in medical rehabilitation. </t>
  </si>
  <si>
    <t>Liliana-Elena Stanciu,Mădălina-Gabriela Iliescu,Carmen Oprea,Elena-Valentina Ionescu,Adina Petcu,Viorela Mihaela Ciortea,Lucian Cristian Petcu,Sterian Apostol,Andreea-Dalila Nedelcu,Irina Motoașcă, Laszlo Irsay. The Impact of Complex Rehabilitation Treatment on Sarcopenia—Pathology with an Endocrine Morphological Substrate and Musculoskeletal Implications. Medicina 2023, 59(7), 1238; https://doi.org/10.3390/medicina59071238</t>
  </si>
  <si>
    <t>Yuchen Cheng, Jie Zhang, Wenyi Ren, Lili Zhang, Xiaofeng Xu. Response of a new rumen-derived Bacillus licheniformis to different carbon sources. Front. Microbiol., Sec. Microorganisms in Vertebrate Digestive Systems, Volume 14 - 2023, https://doi.org/10.3389/fmicb.2023.1238767</t>
  </si>
  <si>
    <t>https://www.frontiersin.org/journals/microbiology/articles/10.3389/fmicb.2023.1238767/full</t>
  </si>
  <si>
    <t>Karim Samy El-Said, Ahmed S. Haidyrah, Maysa A. Mobasher, Arwa Ishaq A. Khayyat, Afnan Shakoori, Noorah Saleh Al-Sowayan, Ibrahim Omar Barnawi, Reham A. Mariah. Artemisia annua Extract Attenuate Doxorubicin-Induced Hepatic Injury via PI-3K/Akt/Nrf-2-Mediated Signaling Pathway in Rats. Int. J. Mol. Sci. 2023, 24(21), 15525; https://doi.org/10.3390/ijms242115525</t>
  </si>
  <si>
    <t>https://www.mdpi.com/1422-0067/24/21/15525</t>
  </si>
  <si>
    <t>Sandra Saunoriūtė, Ona Ragažinskienė, Liudas Ivanauskas, Mindaugas Marksa, Kristina Laužikė, Lina Raudonė. Phenolic Diversity and Antioxidant Activity of Artemisia abrotanum L. and Artemisia absinthium L. during Vegetation Stages. Separations 2023, 10(10), 545; https://doi.org/10.3390/separations10100545</t>
  </si>
  <si>
    <t>https://www.mdpi.com/2297-8739/10/10/545</t>
  </si>
  <si>
    <t>Milena Nikolova, Aneta Lyubenova, Elina Yankova-Tsvetkova, Borislav Georgiev, Strahil Berkov, Ina Aneva, Antoaneta Trendafilova. Artemisia santonicum L. and Artemisia lerchiana Web. Essential Oils and Exudates as Sources of Compounds with Pesticidal Action. Plants 2023, 12(19), 3491; https://doi.org/10.3390/plants12193491</t>
  </si>
  <si>
    <t>https://www.mdpi.com/2223-7747/12/19/3491</t>
  </si>
  <si>
    <t>Evgeny Nikitin, Igor Fitsev, Anastasia Egorova, Lidia Logvinenko, Dmitriy Terenzhev, Feruzakhon Bekmuratova, Adelya Rakhmaeva, Georgiy Shumatbaev, Alsu Gatiyatullina, Oksana Shevchuk, Tatiana Kalinnikova. Five Different Artemisia L. Species Ethanol Extracts' Phytochemical Composition and Their Antimicrobial and Nematocide Activity. Int. J. Mol. Sci. 2023, 24(18), 14372; https://doi.org/10.3390/ijms241814372</t>
  </si>
  <si>
    <t>https://www.mdpi.com/1422-0067/24/18/14372</t>
  </si>
  <si>
    <t>Sandra Saunoriūtė, Ona Ragažinskienė, Lina Raudonė, Liudas Ivanauskas, Mindaugas Marksa. Phenolic content and antioxidant activity in medicinal raw material of introduced Artemisia L. species in Lithuania. Chemija. 34, 48–56 (2023)</t>
  </si>
  <si>
    <t>https://lmaleidykla.lt/ojs/index.php/chemija/article/view/4946/4304</t>
  </si>
  <si>
    <t>Afina Bestavashvili, Oleg Glazachev, Shabnam Ibragimova, Alexander , Alexandros Bestavasvili, Shevket Ibraimov, Xinliang Zhang, Yong Zhang, Chavdar Pavlov, Elena Syrkina, Abram Syrkin, Philipp Kopylov. Impact of Hypoxia-Hyperoxia Exposures on Cardiometabolic Risk Factors and TMAO Levels in Patients with Metabolic Syndrome. Int. J. Mol. Sci. 2023, 24(19), 14498; https://doi.org/10.3390/ijms241914498</t>
  </si>
  <si>
    <t>https://www.mdpi.com/1422-0067/24/19/14498</t>
  </si>
  <si>
    <t xml:space="preserve">Stanciu M (ULBS), Ristea RP (SCJUS), Popescu M (UMF Craiova), Vasile CM (“Marie Curie” Emergency Children’s Hospital Bucharest), Popa FL (ULBS). </t>
  </si>
  <si>
    <t xml:space="preserve">BA Nasui (UMF Cluj Napoca), P Talaba (UMF Cluj Napoca) , GA Nasui (Faculty of Law, “Dimitrie Cantemir” University Cluj Napoca), DM Sirbu (UMF Cluj Napoca), IM Borda (UMF Cluj Napoca), AL Pop (UMF Bucuresti), VM Ciortea (UMF Cluj Napoca), L Irsay (UMF Cluj Napoca), AI Purcar-Popescu (Rehabilitation Clinical Hospital Cluj Napoca), D Cinteza (UMF Bucuresti), MG Iliescu (Universitatea Ovidius Constanta), FL Popa (ULBS, SCJUS), SM Suciu (UMF Cluj Napoca), RA Ungur (UMF Cluj Napoca). </t>
  </si>
  <si>
    <t>The Influence of Diet and Physical Activity on Oxidative Stress in Romanian Females with Osteoarthritis.</t>
  </si>
  <si>
    <t>Yidan Tang, Xiaolin Xu, Shuangyi Zhang, Weishuang Kong, Weiyi Zhang, Tao Zhu. Genetic liability for diet-derived circulating antioxidants, oxidative stress, and risk of osteoarthritis: a Mendelian randomization study. Front. Nutr., Sec. Nutrigenomics, Volume 10 - 2023, https://doi.org/10.3389/fnut.2023.1233086, DOI 10.3389/fnut.2023.1233086</t>
  </si>
  <si>
    <t>https://www.frontiersin.org/articles/10.3389/fnut.2023.1233086/full</t>
  </si>
  <si>
    <t xml:space="preserve">Farshad Amirkhizi, Soudabeh Hamedi-Shahraki, Mehran Rahimlou. Dietary total antioxidant capacity is associated with lower disease severity and inflammatory and oxidative stress biomarkers in patients with knee osteoarthritis. Journal of Health, Population and Nutrition volume 42, Article number: 104 (2023) </t>
  </si>
  <si>
    <t>https://jhpn.biomedcentral.com/articles/10.1186/s41043-023-00450-x</t>
  </si>
  <si>
    <t xml:space="preserve"> Bogdana Adriana Nasui,Rodica Ana Ungur,Gabriel Adrian Nasui,Codruta Alina Popescu,Ana Maria Hofer,Sebastian Dersidan,Monica Popa,Horatiu Silaghi, Cristina Alina Silaghi. Adolescents’ Lifestyle Determinants in Relation to Their Nutritional Status during COVID-19 Pandemic Distance Learning in the North-Western Part of Romania—A Cross-Sectional Study. Children 2023, 10(6), 922; https://doi.org/10.3390/children10060922</t>
  </si>
  <si>
    <t>https://www.mdpi.com/2227-9067/10/6/922</t>
  </si>
  <si>
    <t xml:space="preserve">MG. Iliescu (Universitatea Ovidius Constanta), EV. Ionescu (Universitatea Ovidius Constanta), I. TICA (Universitatea Ovidius Constanta), MD Prazaru (County Emergency Teaching Hospital of Constanța), FL. Popa (ULBS), MN Popescu (UMF Bucuresti), M. Berteanu (UMF Bucuresti), L. Irsay (UMF Cluj Napoca), VM Ciortea (UMF Cluj Napoca), F. Voinea (Universitatea Ovidius Constanta), B. Obada (Universitatea Ovidius Constanta), L. Petcu (Universitatea Ovidius Constanta), AI. Suceveanu (Universitatea Ovidius Constanta). </t>
  </si>
  <si>
    <t>The role of natural biotherapeutic factors in pain and functional management of knee osteoarthritis.</t>
  </si>
  <si>
    <t xml:space="preserve">Andreea-Alexandra Lupu, Doinita Oprea, Bogdan Obada, Dan Marcel Iliescu, Mihaela Botnarciuc, Ana-Maria Ionescu, Claudia Ileana Mihailov, Madalina-Gabriela Iliescu, Bogdan Marian Caraban. Variation of serum serotonin values under specific peloidotherapy in patients with degenerative pathology of the lumbar spine. Balneo and PRM Research Journal 2023, 14, 3 https://doi.org/ 10.12680/balneo.2023.588 </t>
  </si>
  <si>
    <t>https://bioclima.ro/Balneo588.pdf</t>
  </si>
  <si>
    <t xml:space="preserve">L. Irsay (UMF Cluj Napoca), RA Ungur (UMF Cluj Napoca), IM Borda (UMF Cluj Napoca), I. Tica (Universitatea Ovidius Constanta), MG. Iliescu (Universitatea Ovidius Constanta), AD. Ciubean (UMF Cluj Napoca), T. Popa (Clinical Rehabilitation Hospital Cluj Napoca), D Cinteză (UMF Bucuresti), FL Popa (ULBS), CI Bondor (UMF Cluj Napoca), VM Ciortea (UMF Cluj Napoca). </t>
  </si>
  <si>
    <t>Safety of Electrotherapy Treatment in Patients with Knee Osteoarthritis and Cardiac Diseases.</t>
  </si>
  <si>
    <t>Jessica Amelinda Mintarjo, Eka Poerwanto, Eric Hartono Tedyanto. Current Non-surgical Management of Knee Osteoarthritis. Cureus 2023, 15(6): e40966. doi:10.7759/cureus.40966</t>
  </si>
  <si>
    <t>https://www.cureus.com/articles/151691-current-non-surgical-management-of-knee-osteoarthritis#!/</t>
  </si>
  <si>
    <t xml:space="preserve">Iliescu MG (Universitatea Ovidius Constanta), Lupu AA (Universitatea Ovidius Constanta), Tica I (Universitatea Ovidius Constanta), Ionescu EV (Universitatea Ovidius Constanta), Popa FL (ULBS), Tica VI (Universitatea Ovidius Constanta), Suceveanu AP (Universitatea Ovidius Constanta), Ticmeanu RE (Balneal and Rehabilitation Sanatorium of Techirghiol), Voinea F (Universitatea Ovidius Constanta). </t>
  </si>
  <si>
    <t xml:space="preserve">Influence of Techirghiol specific climate and peloidotherapy on the quality of life of patients with low back pain. </t>
  </si>
  <si>
    <t>Costea Raluca Maria (Research and Telemedicine Center for Neurological Diseases in Children, Pediatric Clinical Hospital Sibiu, Faculty of Medicine, ULBS), Maniu Ionela (Research and Telemedicine Center for Neurological Diseases in Children, Pediatric Clinical Hospital Sibiu, Faculty of Science, ULBS), Dobrota Luminita, Neamtu Bogdan  (Research and Telemedicine Center for Neurological Diseases in Children, Pediatric Clinical Hospital Sibiu, Faculty of Medicine, ULBS)</t>
  </si>
  <si>
    <t xml:space="preserve">Stress Hyperglycemia as Predictive Factor of Recurrence in Children with Febrile Seizures </t>
  </si>
  <si>
    <t xml:space="preserve">Bartolini E, Ferrari AR, Fiori S, Della Vecchia S. Glycaemic Imbalances in Seizures and Epilepsy of Paediatric Age: A Literature Review.  J. Clin. Med. 2023, 12(7), 2580; https://doi.org/10.3390/jcm12072580  </t>
  </si>
  <si>
    <t>https://www.mdpi.com/2077-0383/12/7/2580</t>
  </si>
  <si>
    <t>Scopus, SCIE</t>
  </si>
  <si>
    <t xml:space="preserve">Harbuz I, Banciu DD, David R, Cercel C, Cotirta O, et al. Perspectives on scaffold designs and roles in liver cells asymmetry and medical and industrial applications by using a new type of specialized 3D bioprinter.  Int. J. Mol. Sci. 2023, 24(19), 14722; https://doi.org/10.3390/ijms241914722 </t>
  </si>
  <si>
    <t>https://www.mdpi.com/1422-0067/24/19/14722</t>
  </si>
  <si>
    <t xml:space="preserve">Shao L, Yu Y. Development of a prediction nomogram model of recurrent febrile seizures in pediatric children. European Journal of Pediatrics, volume 182, pages 4875-4888, 2023 </t>
  </si>
  <si>
    <t>https://link.springer.com/article/10.1007/s00431-023-05133-7</t>
  </si>
  <si>
    <t xml:space="preserve">Nakasato Y, Terashita S, Kusabiraki S, Horie S, Wada T, et al. Glucokinase maturity-onset diabetes of the young as a mimicker of stress hyperglycemia: a case report. Clinical Pediatric Endocrinology, vol.32, no.1, 2023 </t>
  </si>
  <si>
    <t>https://www.jstage.jst.go.jp/article/cpe/32/1/32_2022-0024/_pdf/-char/ja</t>
  </si>
  <si>
    <t>ESCI, Scopus, PMC</t>
  </si>
  <si>
    <t>Welsch S, Mailleux V, le Hardy de Beaulieu P, Ranguelov N, Godefroid N, et al. Characterization, evolution and risk factors of diabetes and prediabetes in a pediatric cohort of renal and liver transplant recipients. Sec. Pediatric Endocrinology
Volume 11 - 2023 | https://doi.org/10.3389/fped.2023.1080905</t>
  </si>
  <si>
    <t>https://www.frontiersin.org/articles/10.3389/fped.2023.1080905/full</t>
  </si>
  <si>
    <t>SCIE, PMC</t>
  </si>
  <si>
    <t>Costea Raluca Maria (Pediatric Research Department, Pediatric Clinical Hospital Sibiu, Faculty of Medicine, ULBS), Maniu Ionela (Pediatric Research Department, Pediatric Clinical Hospital Sibiu, Faculty of Science, ULBS), Dobrota Luminita, Perez-Elvira R (Neuropsychophysiology Laboratory, NEPSA Rehabilitación Neurológica, Salamanca, Spain), Agudo M (Neuropsychophysiology Laboratory, NEPSA Rehabilitación Neurológica, Salamanca, Spain), Oltra-Cucarella J (Department of Health Psychology, Universidad Miguel Hernández de Elche, Elche, Spain), Dragomir A (N.1 Institute for Health, National University of Singapore, Singapore), Bacila C (Faculty of Medicine, ULBS), Banciu A (Department of Bioengineering and Biotechnology, Faculty of Medical Engineering, Politechnic University of Bucharest, Bucharest, Romania), Banciu DD (Department of Bioengineering and Biotechnology, Faculty of Medical Engineering, Politechnic University of Bucharest, Bucharest, Romania), Cipaian CR (Faculty of Medicine, ULBS), Crisan R (Faculty of Medicine, ULBS), Neamtu B (Faculty of Medicine, ULBS)</t>
  </si>
  <si>
    <t xml:space="preserve">Exploring Inflammatory Status in Febrile Seizures Associated with Urinary Tract Infections: A Two-Step Cluster Approach </t>
  </si>
  <si>
    <t xml:space="preserve">Rahmatian A, Shokri F, Rizehmandi M, Bastani E. Prevalence of Urinary Tract Infection in Children with Febrile Convulsion: A Systematic Review and Meta-Analysis. International Journal of Pediatrics, 
Volume 11, Issue 6
June 2023
Pages 17971-17978;  https://doi.org/10.22038/ijp.2023.71925.5253
</t>
  </si>
  <si>
    <t>https://ijp.mums.ac.ir/article_22361.html</t>
  </si>
  <si>
    <t>Google Scholar</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</si>
  <si>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</si>
  <si>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Ag Nanoparticles for Biomedical Applications-Synthesis and Characterization-A Review</t>
  </si>
  <si>
    <t>Abu-Elghait, M; Soliman, MKY; Azab, MS; Salem, SS, Response surface methodology: Optimization of myco-synthesized gold and silver nanoparticles by Trichoderma saturnisporum, Biomass Conversion and Biorefinery, 2023</t>
  </si>
  <si>
    <t xml:space="preserve">https://link.springer.com/article/10.1007/s13399-023-05188-4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</si>
  <si>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</si>
  <si>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 xml:space="preserve">
Karami, R; Moradipour, P; Arkan, E; Zarghami, R; Rashidi, K; Darvishi, E, Biocompatible nano-bandage modified with silver nanoparticles based on herbal for burn treatment, POLYMER BULLETIN, 2023</t>
  </si>
  <si>
    <t xml:space="preserve">https://link.springer.com/article/10.1007/s00289-023-05093-w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</si>
  <si>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</si>
  <si>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Siami-Aliabad, M (Siami-Aliabad, Mahin) [1] ; Chamani, E (Chamani, Elham) [2] ; Mortazavi-Derazkola, S (Mortazavi-Derazkola, Sobhan) [3] ; Khanjari, Z (Khanjari, Zohreh) [1] ; Kiani, Z (Kiani, Zahra) [4] ; Aramjoo, H (Aramjoo, Hamed) [1] ; Farimani, AR (Farimani, Azam Rezaei) [2] ; Fattahi, M (Fattahi, Mehdi) [3] , [5] , [6] Bimetallic S. pachycarpa@Ag-doped ZnO alloy nanoparticles unveil therapeutic promise: Revolutionizing multiple myeloma treatment</t>
  </si>
  <si>
    <t>https://1510alj0b-y-https-www-sciencedirect-com.z.e-nformation.ro/science/article/pii/S0925838823042895?via%3Dihub</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</si>
  <si>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</si>
  <si>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Zvereva, MV; Zhmurova, AV; Sapozhnikov, AN, The Study of Antioxidant Activity of Silver Nanoparticles by the Method of Luminol-Activated Chemiluminescence in the H2O2-Horseradish Peroxidase System, Russian Journal of General Chemistry, 2023</t>
  </si>
  <si>
    <t xml:space="preserve">https://link.springer.com/article/10.1134/S1070363223140153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</si>
  <si>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</si>
  <si>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Guo, YT; Mao, ZY; Ran, F; Sun, JH; Zhang, JF; Chai, GH; Wang, J, Nanotechnology-Based Drug Delivery Systems to Control Bacterial-Biofilm-Associated Lung Infections, Pharmaceutics, 2023</t>
  </si>
  <si>
    <t xml:space="preserve">https://www.mdpi.com/1999-4923/15/11/2582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</si>
  <si>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</si>
  <si>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 xml:space="preserve">
Legmairi, S; Meneceur, S; Hasan, GG; Eddine, LS; Mohammed, HA; Alharthi, F; Abdullah, JAA, Enhanced photocatalytic activity and antiviral evaluation of CuO@Fe2O3 NC for amoxicillin degradation and SARS-CoV-2 treatment, Nanotechnology, 2023</t>
  </si>
  <si>
    <t xml:space="preserve">https://iopscience.iop.org/article/10.1088/1361-6528/acebfa/meta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</si>
  <si>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</si>
  <si>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 xml:space="preserve">Dilbar, S; Sher, H; Ali, H; Ullah, R; Ali, A; Ullah, Z,Antibacterial Efficacy of Green Synthesized Silver Nanoparticles Using Salvia nubicola Extract against Ralstonia solanacearum, the Causal Agent of Vascular Wilt of Tomato, ACS OMEGA, 2023  </t>
  </si>
  <si>
    <t xml:space="preserve">https://pubs.acs.org/doi/10.1021/acsomega.3c03164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</si>
  <si>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</si>
  <si>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Isaq, M; Ramachandra, YL; Rai, PS; Chavan, A; Sekar, R; Lee, MJ; Somu, P, Biogenic synthesized silver nanoparticles using fungal endophyte Cladosporium oxysporum of Vateria indica induce apoptosis in human colon cancer cell line via elevated intracellular ROS generation and cell cycle arrest, Journal of Molecular Liquids, 2023</t>
  </si>
  <si>
    <t xml:space="preserve">https://www.sciencedirect.com/science/article/abs/pii/S0167732223014058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</si>
  <si>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</si>
  <si>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Darmawan, MY; Istiqomah, NI; Adrianto, N; Tumbelaka, RM; Nugraheni, AD; Suharyadi, E, Green synthesis of Fe3O4/Ag composite nanoparticles using Moringa oleifera: Exploring microstructure, optical, and magnetic properties for magnetic hyperthermia applications, Results in Chemistry, 2023</t>
  </si>
  <si>
    <t>https://www.sciencedirect.com/science/article/pii/S2211715623002382?ssrnid=4407704&amp;dgcid=SSRN_redirect_SD</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</si>
  <si>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</si>
  <si>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Maduraimuthu, V; Ranishree, JK ; Gopalakrishnan, RM; Ayyadurai, B; Raja, R; Heese, K, Antioxidant Activities of Photoinduced Phycogenic Silver Nanoparticles and Their Potential Applications, Antioxidants, 2023</t>
  </si>
  <si>
    <t>https://www.mdpi.com/2076-3921/12/6/1298</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</si>
  <si>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</si>
  <si>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Smirnov, O; Kalynovskyi, V; Zelena, P; Yumyna, Y; Dzhagan, V; Kovalenko, M; Konotop, Y; Taran, N, Bactericidal activity of Ag nanoparticles biosynthesized from Capsicumannuum pericarps against phytopathogenic Clavibactermichiganensis, Science of Nature, 2023</t>
  </si>
  <si>
    <t>https://link.springer.com/article/10.1007/s00114-023-01844-x</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</si>
  <si>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</si>
  <si>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Jorge, EC; Martínez, NN; González, MJ; Sanchez, SV; Robino, L; Morales, JO ; Scavone, P, Gold-, silver- and magnesium-doped zinc oxide nanoparticles prevents the formation of and eradicates bacterial biofilms, Nanomedicine, 2023</t>
  </si>
  <si>
    <t xml:space="preserve">https://www.futuremedicine.com/doi/10.2217/nnm-2022-0239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</si>
  <si>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</si>
  <si>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Vishnevetskii, DV; Averkin, DV; Efimov, AA; Lizunova, AA; Shamova, OV; Vladimirova, EV ; Sukhareva, MS; Mekhtiev, AR, l-Cysteine and N-acetyl-l-cysteine-mediated synthesis of nanosilver-based sols and hydrogels with antibacterial and antibiofilm properties, Journal of Materials Chemistry B, 2023</t>
  </si>
  <si>
    <t xml:space="preserve">https://pubs.rsc.org/en/content/articlelanding/2023/tb/d3tb00261f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</si>
  <si>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</si>
  <si>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Yontar, AK; Cevik, S , Effects of Plant Extracts and Green-Synthesized Silver Nanoparticles on the Polyvinyl Alcohol (PVA) Nanocomposite Films, Arabian Journal for Science and Engineering, 2023</t>
  </si>
  <si>
    <t xml:space="preserve">https://link.springer.com/article/10.1007/s13369-023-07643-w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</si>
  <si>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</si>
  <si>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Zielinska-Górska, M; Sosnowska-Lawnicka, M; Jaworski, S; Lange, A; Daniluk, K; Nasilowska, B; Bartosewicz, B; Chwalibog, A; Sawosz, E, Silver Nanoparticles and Graphene Oxide Complex as an Anti-Inflammatory Biocompatible Liquid Nano-Dressing for Skin Infected with Staphylococcus aureus, Journal of Inflammation Research, 2023</t>
  </si>
  <si>
    <t xml:space="preserve">https://www.dovepress.com/silver-nanoparticles-and-graphene-oxide-complex-as-an-anti-inflammator-peer-reviewed-fulltext-article-JIR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</si>
  <si>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</si>
  <si>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Abou Zaid, ES; Mansour, SZ; El-Sonbaty, SM; Moawed, FSM; Kandil, EI; Haroun, RAH, Boswellic acid coated zinc nanoparticles attenuate NF-κB-mediated inflammation in DSS-induced ulcerative colitis in rats, International Journal of Immunopathology and Pharmacology, 2023</t>
  </si>
  <si>
    <t xml:space="preserve">https://journals.sagepub.com/doi/full/10.1177/03946320221150720?rfr_dat=cr_pub++0pubmed&amp;url_ver=Z39.88-2003&amp;rfr_id=ori%3Arid%3Acrossref.org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</si>
  <si>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</si>
  <si>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Mihailovic, V; Sreckovic, N; Nedic, ZP; Dimitrijevic, S; Matic, M; Obradovic, A; Selakovic, D; Rosic, G; Stankovic, JKS, Green Synthesis of Silver Nanoparticles Using Salvia verticillata and Filipendula ulmaria Extracts: Optimization of Synthesis, Biological Activities, and Catalytic Properties, Molecules, 2023</t>
  </si>
  <si>
    <t xml:space="preserve">https://www.mdpi.com/1420-3049/28/2/808 </t>
  </si>
  <si>
    <r>
      <rPr>
        <rFont val="Arial Narrow"/>
        <b/>
        <color rgb="FF000000"/>
        <sz val="10.0"/>
      </rPr>
      <t>Chicea Dan (Facultatea de Știinte, ULBS, Sibiu, Romania)</t>
    </r>
    <r>
      <rPr>
        <rFont val="Arial Narrow"/>
        <b val="0"/>
        <color rgb="FF000000"/>
        <sz val="10.0"/>
      </rPr>
      <t>; Leca Cristian (Continental Automot Syst Srl ,Sibiu, Romania); Olaru Sorin (ULBS &amp; Continental Automot Syst Srl ,Sibiu, Romania); Chicea Liana Maria (ULBS)</t>
    </r>
  </si>
  <si>
    <t>An Advanced Sensor for Particles in Gases Using Dynamic Light Scattering in Air as Solvent</t>
  </si>
  <si>
    <t>Kim, H; Kim, J; Roh, S, Effects of Gas and Steam Humidity on Particulate Matter Measurements Obtained Using Light-Scattering Sensors, Sensors, 2023</t>
  </si>
  <si>
    <t>https://www.mdpi.com/1424-8220/23/13/6199</t>
  </si>
  <si>
    <r>
      <rPr>
        <rFont val="Arial Narrow"/>
        <b/>
        <color rgb="FF000000"/>
        <sz val="10.0"/>
      </rPr>
      <t>Chicea Dan (Facultatea de Știinte, ULBS, Sibiu, Romania)</t>
    </r>
    <r>
      <rPr>
        <rFont val="Arial Narrow"/>
        <b val="0"/>
        <color rgb="FF000000"/>
        <sz val="10.0"/>
      </rPr>
      <t>; Leca Cristian (Continental Automot Syst Srl ,Sibiu, Romania); Olaru Sorin (ULBS &amp; Continental Automot Syst Srl ,Sibiu, Romania); Chicea Liana Maria (ULBS)</t>
    </r>
  </si>
  <si>
    <t>Comparative synthesis of silver nanoparticles: Evaluation of chemical reduction procedures, AFM and DLS size analysis
D Chicea, A Nicolae-Maranciuc, AS Doroshkevich… - Materials, 2023 – mdpi.com</t>
  </si>
  <si>
    <t>https://www.mdpi.com/1996-1944/16/15/5244</t>
  </si>
  <si>
    <t xml:space="preserve">Costin Vlad Anastasiu, Marius Alexandru Moga, Andrea Elena Neculau, Andreea Bălan, Ioan Scârneciu, Roxana Maria Dragomir, Ana-Maria Dull, Liana-Maria Chicea, </t>
  </si>
  <si>
    <t>Biomarkers for the noninvasive diagnosis of endometriosis: state of the art and future perspectives, International journal of molecular sciences 21 (5), 1750</t>
  </si>
  <si>
    <t>Combined proteomics and transcriptomics identifies serpin family C member 1 associated protein as a biomarker of endometriosis
Li, XY; Wang, X; (...); Yu, Q
Annals of Medicine, Dec 12 2023
 55 (2)</t>
  </si>
  <si>
    <t>https://1511mky26-y-https-www-tandfonline-com.z.e-nformation.ro/doi/full/10.1080/07853890.2023.2243825</t>
  </si>
  <si>
    <t>Machine learning algorithms for a novel cuproptosis-related gene signature of diagnostic and immune infiltration in endometriosis
Wang, JJ; Lu, YM; (...); Wang, JL
Scientific Reports, Dec 8 2023
 13 (1)</t>
  </si>
  <si>
    <t>https://15102ky2f-y-https-www-nature-com.z.e-nformation.ro/articles/s41598-023-48990-w</t>
  </si>
  <si>
    <t>Predictive Value of Serum YKL-40, Interleukin-37, and Cancer Antigen 125 Panel in Noninvasive Staging of Endometriosis
Zamzam, YA; Zamzam, Y; (...); Amer, AI
Biomedical and Biotechnology Journal, Oct-dec 2023
 7 (4) , pp.582-589</t>
  </si>
  <si>
    <t>https://journals.lww.com/bbrj/fulltext/2023/07040/predictive_value_of_serum_ykl_40,_interleukin_37,.11.aspx</t>
  </si>
  <si>
    <t xml:space="preserve">MicroRNAs in Endometriosis: Insights into Inflammation and Progesterone Resistance
Hon, JX; Wahab, NA; (...); Mokhtar, MH
Int. J of Molecular Science, Oct 2023
 24 (19)
</t>
  </si>
  <si>
    <t>https://www.mdpi.com/1422-0067/24/19/15001</t>
  </si>
  <si>
    <t>Expression of HOXA10 Gene in Women with Endometriosis: A Systematic Review
Lazim, N; Elias, MH; (...); Ahmad, MF
Int. Journal of Molecular Science, Aug 2023
 24 (16)</t>
  </si>
  <si>
    <t>https://www.mdpi.com/1422-0067/24/16/12869</t>
  </si>
  <si>
    <t>Use of the Free Endometriosis Risk Advisor App as a Non-Invasive Screening Test for Endometriosis in Patients with Chronic Pelvic Pain and/or Unexplained Infertility
Nezhat, C; Armani, E; (...); Nezhat, C
Aug 2023
 12 (16)</t>
  </si>
  <si>
    <t>https://1510qky1q-y-https-www-webofscience-com.z.e-nformation.ro/wos/woscc/full-record/WOS:001056204800001</t>
  </si>
  <si>
    <t>Intervention of Phytochemicals During Endometriosis and Their Conceivable Mechanisms
Ayesha, S; Sharma, A; (...); Tripathi, A
Dec 2023
 33 (6) , pp.1126-1140</t>
  </si>
  <si>
    <t>https://1510qky1q-y-https-www-webofscience-com.z.e-nformation.ro/wos/woscc/full-record/WOS:001033466100001</t>
  </si>
  <si>
    <t>Serum HSF1 is upregulated in endometriosis patients and serves as a potential diagnostic biomarker
Pan, HY and Wan, J
Kaohsiung Jl. Of Medical Sciemnces, Oct 2023
 39 (10) , pp.1045-1051</t>
  </si>
  <si>
    <t>https://1511hky56-y-https-onlinelibrary-wiley-com.z.e-nformation.ro/doi/10.1002/kjm2.12723</t>
  </si>
  <si>
    <t>Current endometriosis care and opportunities for improvement
Pickett, C; Foster, WG and Agarwal, SK
Reproduction and Fertility, Jul 2023
 4 (3)</t>
  </si>
  <si>
    <t>https://raf.bioscientifica.com/view/journals/raf/4/3/RAF-22-0091.xml</t>
  </si>
  <si>
    <t>Endometriosis Treatment: Role of Natural Polyphenols as Anti-Inflammatory Agents
Tassinari, V; Smeriglio, A; (...); Di Renzo, Nutrients,
Jul 2023
 15 (13)</t>
  </si>
  <si>
    <t>https://www.mdpi.com/2072-6643/15/13/2967</t>
  </si>
  <si>
    <t>How Do Microorganisms Influence the Development of Endometriosis? Participation of Genital, Intestinal and Oral Microbiota in Metabolic Regulation and Immunopathogenesis of Endometriosis
Sobstyl, A; Chalupnik, A; (...); Grywalska, E, Int. J of Molecular Sciences,
Jul 2023
 24 (13)</t>
  </si>
  <si>
    <t>https://www.mdpi.com/1422-0067/24/13/10920</t>
  </si>
  <si>
    <t>Diagnosis and management of small bowel obstruction in the ileum caused by endometriosis: A case report
Gillen, N; Kovacs, T and Leahy, J
Jun 2023
CASE REPORTS IN WOMENS HEALTH 38</t>
  </si>
  <si>
    <t>https://1510aky5m-y-https-www-sciencedirect-com.z.e-nformation.ro/science/article/pii/S2214911223000462?via%3Dihub</t>
  </si>
  <si>
    <t>'It just stops me from living': A qualitative study of losses experienced by women with self-reported endometriosis
Peterson, B; Mikocka-Walus, A and Evans, S
J. od Advasnces Nursing, Oct 2023
 79 (10) , pp.3888-3898</t>
  </si>
  <si>
    <t>https://1511hky56-y-https-onlinelibrary-wiley-com.z.e-nformation.ro/doi/10.1111/jan.15745</t>
  </si>
  <si>
    <t>A Case Report on Endometriosis: "A Tip of Iceberg" Disease Identified and Managed Better With Imaging
Agarwal, M; Sinha, S; (...); Roy, I
Curreus Journal of Medical Sciences, Jun 20 2023
 15 (6)</t>
  </si>
  <si>
    <t>https://www.cureus.com/articles/162009-a-case-report-on-endometriosis-a-tip-of-iceberg-disease-identified-and-managed-better-with-imaging#!/</t>
  </si>
  <si>
    <t>Evaluation of new biomarkers in stage III and IV endometriosis
Kovalak, EE; Karacan, T; (...); Güraslan, H, Gynecological Endocrinology,
May 20 2023
 39 (1)</t>
  </si>
  <si>
    <t>https://1511mky65-y-https-www-tandfonline-com.z.e-nformation.ro/doi/full/10.1080/09513590.2023.2217290</t>
  </si>
  <si>
    <t>TGFBI as a candidate biomarker for non-invasive diagnosis of early-stage endometriosis
Jansa, V; Novak, MP; (...); Rizner, TL
Human Reproduction,Jul 5 2023
 38 (7) , pp.1284-1296</t>
  </si>
  <si>
    <t>https://academic.oup.com/humrep/article/38/7/1284/7163184?login=false</t>
  </si>
  <si>
    <t>Endometriosis and the Temporomandibular Joint-Preliminary Observations
Wójcik, M; Gozdziewicz, T; (...); Siatkowski, I
J. of Clinica Medicine, Apr 2023
 12 (8)</t>
  </si>
  <si>
    <t>https://www.mdpi.com/2077-0383/12/8/2862</t>
  </si>
  <si>
    <t>The DNA demethylation-regulated SFRP2 dictates the progression of endometriosis via activation of the Wnt/β-catenin signaling pathway
Yang, M; Li, L; (...); Jiang, CF
BMC Molecular and Cell Biology,  Mar 29 2023
 24 (1)</t>
  </si>
  <si>
    <t>https://bmcmolcellbiol.biomedcentral.com/articles/10.1186/s12860-023-00470-9</t>
  </si>
  <si>
    <t>Proteins in urine-Possible biomarkers of endometriosis
Visnic, A; Juresic, GC; (...); Barisic, D
J.of Reproductive Imunology,, Jun 2023
 157</t>
  </si>
  <si>
    <t>https://1510aky5m-y-https-www-sciencedirect-com.z.e-nformation.ro/science/article/pii/S016503782300147X?via%3Dihub</t>
  </si>
  <si>
    <t>Phage vs. Phage: Direct Selections of Sandwich Binding Pairs
Sanders, EC; Santos, AM; (...); Weiss, GA
Viruses Basel, Mar 2023
 15 (3)</t>
  </si>
  <si>
    <t>https://www.mdpi.com/1999-4915/15/3/807</t>
  </si>
  <si>
    <t>Autoantibody screening of plasma and peritoneal fluid of patients with endometriosis
Laudanski, P; Rogalska, G; (...); Wielgos, M, Human Reproduction, 
Apr 3 2023
 38 (4) , pp.629-643</t>
  </si>
  <si>
    <t>https://academic.oup.com/humrep/article/38/4/629/7030755?login=false</t>
  </si>
  <si>
    <t>Oxidative Stress as a Potential Underlying Cause of Minimal and Mild Endometriosis-Related Infertility
Didziokaite, G; Biliute, G; (...); Kvedariene, V, Int. J of Molecular Science,
Feb 2023
 24 (4)</t>
  </si>
  <si>
    <t>https://www.mdpi.com/1422-0067/24/4/3809</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</si>
  <si>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</si>
  <si>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3
Metabolomics analysis delineates the therapeutic effects of hydroethanolic extract of Cucumis sativus L. seeds on hypertension and isoproterenol-induced myocardial infarction
Biomedicine and Pharmacotherapy, Apr 2022
 148</t>
  </si>
  <si>
    <t>Enhancement of cardiac angiogenesis in a myocardial infarction rat model using selenium alone and in combination with PTXF: the role of Akt/HIF-1α signaling pathway
Elseweidy, MM; Ali, SI; (...); Hammad, SK
Dec 2023 (Early Access)
Naunyn -Schimedeberg Artchives of Pharmacology</t>
  </si>
  <si>
    <t>https://1510gky8r-y-https-link-springer-com.z.e-nformation.ro/article/10.1007/s00210-023-02904-9</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</si>
  <si>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</si>
  <si>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PEG-modified nano liposomes co-deliver Apigenin and RAGE-siRNA to protect myocardial ischemia injury
Liu, C; Zhang, XJ; (...); Sun, M, Int. Journal od Pharmaceutics, 
Jan 5 2024
 649</t>
  </si>
  <si>
    <t>https://1510aky5m-y-https-www-sciencedirect-com.z.e-nformation.ro/science/article/pii/S0378517323010955?via%3Dihub</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</si>
  <si>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</si>
  <si>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From multi-omics approaches to personalized medicine in myocardial infarction
Zhan, CY; Tang, T; (...); Shen, BR
Frontiers in Cardiovascular Medicine, Oct 30 2023
 10</t>
  </si>
  <si>
    <t>https://www.frontiersin.org/articles/10.3389/fcvm.2023.1250340/full</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</si>
  <si>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</si>
  <si>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The amino acid metabolomics signature of differentiating myocardial infarction from strangulation death in mice models
Wang, SJ; Liu, BR; (...); Cong, B
Scientific Reports, Sep 11 2023
 13 (1)</t>
  </si>
  <si>
    <t>https://15102ky9d-y-https-www-nature-com.z.e-nformation.ro/articles/s41598-023-41819-6</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</si>
  <si>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</si>
  <si>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Plant Polyphenols and Their Potential Benefits on Cardiovascular Health: A Review
Iqbal, I; Wilairatana, P; (...); Mubarak, MS
Molecules, Sep 2023
 28 (17)</t>
  </si>
  <si>
    <t>https://www.mdpi.com/1420-3049/28/17/6403</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</si>
  <si>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</si>
  <si>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Rutin: Family Farming Products' Extraction Sources, Industrial Applications and Current Trends in Biological Activity Protection
Tobar-Delgado, E; Mejia-España, D; (...); Serna-Cock, L
Moleculess, Aug 2023
 28 (15)</t>
  </si>
  <si>
    <t>https://www.mdpi.com/1420-3049/28/15/5864</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</si>
  <si>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</si>
  <si>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Conocarpus lancifolius (Combretaceae): Pharmacological Effects, LC-ESI-MS/MS Profiling and In Silico Attributes
Khurm, M; Guo, YT; (...); Guo, ZJ
Metabolits, Jul 2023
 13 (7)</t>
  </si>
  <si>
    <t>https://www.mdpi.com/2218-1989/13/7/794</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</si>
  <si>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</si>
  <si>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Aconitum carmichaelii Debx. Attenuates Heart Failure through Inhibiting Inflammation and Abnormal Vascular Remodeling
Xing, ZW; Chen, JR; (...); Li, D
Int. Journal of Molecular Sciences, Mar 2023
 24 (6)</t>
  </si>
  <si>
    <t>https://www.mdpi.com/1422-0067/24/6/5838</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</si>
  <si>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</si>
  <si>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Flaxseed lignans alleviates isoproterenol-induced cardiac hypertrophy by regulating myocardial remodeling and oxidative stress
Elsayed, SH; Fares, NH; (...); Mahmoud, YI
Ultrastructural Pathology, Mar 4 2023
 47 (2) , pp.122-129</t>
  </si>
  <si>
    <t>https://1511mky9u-y-https-www-tandfonline-com.z.e-nformation.ro/doi/full/10.1080/01913123.2023.2175944</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</si>
  <si>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</si>
  <si>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How Does Lagenaria siceraria (Bottle Gourd) Metabolome Compare to Cucumis sativus (Cucumber) F. Cucurbitaceae? A Multiplex Approach of HR-UPLC/MS/MS and GC/MS Using Molecular Networking and Chemometrics
El-Akad, RH; El-Din, MGS and Farag, MA, FOODS, Feb 2023
 12 (4)</t>
  </si>
  <si>
    <t>https://www.mdpi.com/2304-8158/12/4/771</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</si>
  <si>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</si>
  <si>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Calanus oil attenuates isoproterenol-induced cardiac hypertrophy by regulating myocardial remodeling and oxidative stress
Abdellatif, SY; Fares, NH; (...); Mahmoud, YI
Ultrastructural Pathology, Jan 2 2023
 47 (1) , pp.12-21</t>
  </si>
  <si>
    <t>https://1511mky9u-y-https-www-tandfonline-com.z.e-nformation.ro/doi/full/10.1080/01913123.2022.2163016</t>
  </si>
  <si>
    <t>7
Metabolomics based mechanistic insights to vasorelaxant and cardioprotective effect of ethanolic extract of Citrullus lanatus (Thunb.) Matsum. &amp; Nakai. seeds in isoproterenol induced myocardial infraction
Saqib, F; Wahid, M; (...); Chicea, LM
Phytomedicine, Jun 2022
 100</t>
  </si>
  <si>
    <t xml:space="preserve">
Saqib, F (Saqib, Fatima) [1] ; Wahid, M (Wahid, Muqeet) [1] ; AL-Huqail, AA (AL-Huqail, Arwa Abdulkreem) [2] ; Ahmedah, HT (Ahmedah, Hanadi Talal) [3] ; Bigiu, N (Bigiu, Nicusor) [4] ; Irimie, M (Irimie, Marius) [4] ; Moga, M (Moga, Marius) [4] ; Marc, RA (Marc, Romina Alina) [5] ; Pop, OL (Pop, Oana Lelia) [6] ; Chicea, LM (Chicea, Liana Maria) [7]   Addresses 
1 Bahauddin Zakariya Univ, Fac Pharm, Dept Pharmacol, Multan, Pakistan
Affiliation
Bahauddin Zakariya University
Bahauddin Zakariya University Faculty of Pharmacy
2 Princess Nourah bint Abdulrahman Univ, Coll Sci, Dept Biol, POB 84428, Riyadh 11671, Saudi Arabia
3 King Abdulaziz Univ, Fac Appl Med Sci, Dept Med Lab Technol, Rabigh 25732, Saudi Arabia
4 Transilvania Univ Brasov, Fac Med, Brasov 500019, Romania
5 Univ Agr Sci &amp; Vet Med, Fac Food Sci &amp; Technol, Food Engn Dept, Cluj Napoca 400372, Romania
6 Univ Agr Sci &amp; Vet Med, Dept Food Sci, Cluj Napoca 400372, Romania
7 Lucian Blaga Univ Sibiu, Fac Med, Sibiu, Romania
</t>
  </si>
  <si>
    <t>Mass Spectrometric Identification of Metabolites after Magnetic-Pulse Treatment of Infected Pyrus communis L. Microplants
Upadyshev, M; Ivanova, B and Motyleva, S, Int. J. of Molecular Science
Dec 2023
 24 (23)</t>
  </si>
  <si>
    <t>https://www.mdpi.com/1422-0067/24/23/16776</t>
  </si>
  <si>
    <t>tocili</t>
  </si>
  <si>
    <t>Birlutiu, V; Birlutiu, RM and Chicea, L, ,</t>
  </si>
  <si>
    <t>Can iron chelators ameliorate viral infections?
Pereira, TA and Espósito, BP
Biometals, Apr 2024
 37 (2) , pp.289-304</t>
  </si>
  <si>
    <t>https://1510gkyeu-y-https-link-springer-com.z.e-nformation.ro/article/10.1007/s10534-023-00558-x</t>
  </si>
  <si>
    <t>8
Off-label tocilizumab and adjuvant iron chelator effectiveness in a group of severe COVID-19 pneumonia patients A single center experience
Medicine,
May 7 2021
 100 (18)</t>
  </si>
  <si>
    <t xml:space="preserve">
Beneficial effects of the combination of BCc1 and Hep-S nanochelating-based medicines on IL-6 in hospitalized moderate COVID-19 adult patients: a randomized, double-blind, placebo-controlled clinical trial
Hafizi, M; Kalanaky, S; (...); Nazaran, MH
Trials, Nov 11 2023
 24 (1)</t>
  </si>
  <si>
    <t>https://trialsjournal.biomedcentral.com/articles/10.1186/s13063-023-07624-2</t>
  </si>
  <si>
    <t>Evaluation of iron metabolism in hospitalized COVID-19 patients
Lefebvre, T; Boutten, A; (...); Peoc'h, K
Clinica Chemica Acta, Aug 1 2023
 548</t>
  </si>
  <si>
    <t>https://1510akyez-y-https-www-sciencedirect-com.z.e-nformation.ro/science/article/pii/S000989812300311X?via%3Dihub</t>
  </si>
  <si>
    <t>16
Dose-dependent Spasmolytic, Bronchodilator, and Hypotensive Activities of Panicum miliaceum L.
Dose-Response,
Jan 2022
 20 (1)</t>
  </si>
  <si>
    <t>Saqib, F (Saqib, Fatima) [1] ; AL-Huqail, AA (AL-Huqail, Arwa Abdulkreem) [2] ; Asma, M (Asma, Memona) [1] ; Chicea, L (Chicea, Liana) [3] ; Hogea, M (Hogea, Mircea) [4] ; Irimie, M (Irimie, Marius) [4] ; Gavris, C (Gavris, Claudia) [4]   Addresses 
1 Bahauddin Zakariya Univ, Dept Pharmacol, Fac Pharm, Multan 60000, Pakistan
2 Princess Nourah bint Abdulrahman Univ, Dept Biol, Coll Sci, Riyadh 11671, Saudi Arabia
3 Lucian Blaga Univ Sibiu, Fac Med, Sibiu, Romania
4 Transilvania Univ Brasov, Fac Med, Brasov, Romania</t>
  </si>
  <si>
    <t>Panicum miliaceum L. and Bone Healing Properties in Rat Model of Femur Fracture by Activating Phosphate Stimulating Macrophages via BMP2 and RANK Signaling Pathway
Zhang, YB; Wang, Q; (...); Sun, XH
Pharmacognosy Magazine, Mar 2024
 20 (1) , pp.16-29</t>
  </si>
  <si>
    <t>https://1510pkyf3-y-https-journals-sagepub-com.z.e-nformation.ro/doi/10.1177/09731296231188459</t>
  </si>
  <si>
    <t>Banciu DD, Crețoiu D, Crețoiu SM, Banciu A, Popa D, David R, Berghea-Neamtu CS, Cipaian CR, Negrea MO, Gheonea M, et al.</t>
  </si>
  <si>
    <t>Telocytes’ Role in Modulating Gut Motility Function and Development: Medical Hypotheses and Literature Review</t>
  </si>
  <si>
    <t>Harbuz I, Banciu DD, David R, Cercel C, Cotîrță O, Ciurea BM, Radu SM, Dinescu S, Jinga SI, Banciu A. Perspectives on Scaffold Designs with Roles in Liver Cell Asymmetry and Medical and Industrial Applications by Using a New Type of Specialized 3D Bioprinter. International Journal of Molecular Sciences. 2023; 24(19):14722. https://doi.org/10.3390/ijms241914722</t>
  </si>
  <si>
    <t>Díaz-Flores L, Gutiérrez R, González-Gómez M, García MdP, Carrasco JL, Madrid JF, Díaz-Flores L Jr. Telocytes/CD34+ Stromal Cells in the Normal, Hyperplastic, and Adenomatous Human Parathyroid Glands. International Journal of Molecular Sciences. 2023; 24(15):12118. https://doi.org/10.3390/ijms241512118</t>
  </si>
  <si>
    <t>https://www.mdpi.com/1422-0067/24/15/12118</t>
  </si>
  <si>
    <t>Nakano-Doi A, Kubo S, Sonoda E, Taguchi A, Nakagomi T. Different Contacted Cell Types Contribute to Acquiring Different Properties in Brain Microglial Cells upon Intercellular Interaction. International Journal of Molecular Sciences. 2023; 24(2):1774. https://doi.org/10.3390/ijms24021774</t>
  </si>
  <si>
    <t>https://www.mdpi.com/1422-0067/24/2/1774</t>
  </si>
  <si>
    <t>Solomon A, Negrea MO, Cipăian CR, Boicean A, Mihaila R, Rezi C, Cristinescu BA, Berghea-Neamtu CS, Popa ML, Teodoru M, et al</t>
  </si>
  <si>
    <t>Vesković M, Šutulović N, Hrnčić D, Stanojlović O, Macut D, Mladenović D. The Interconnection between Hepatic Insulin Resistance and Metabolic Dysfunction-Associated Steatotic Liver Disease—The Transition from an Adipocentric to Liver-Centric Approach. Current Issues in Molecular Biology. 2023; 45(11):9084-9102. https://doi.org/10.3390/cimb45110570</t>
  </si>
  <si>
    <t>https://www.mdpi.com/1467-3045/45/11/570</t>
  </si>
  <si>
    <t>Birlutiu V, Mihaila RG, Birlutiu RM, Cipaian CR</t>
  </si>
  <si>
    <t>Bacteremia with Turicella otitidis in an institutionalized elderly patient with multiple hospital admissions: a case report</t>
  </si>
  <si>
    <t>Ahamad, A., Yuan, C., Chung, C. et al. Metabolism and gene sequence variation in Turicella otitidis implies its adaptability and pathogenicity in extra-otic infection: a systematic review. BMC Infect Dis 23, 735 (2023). https://doi.org/10.1186/s12879-023-08721-y</t>
  </si>
  <si>
    <t>https://bmcinfectdis.biomedcentral.com/articles/10.1186/s12879-023-08721-y#citeas</t>
  </si>
  <si>
    <t>Suárez M, Martínez R, Torres AM, Ramón A, Blasco P, Mateo J. Personalized Risk Assessment of Hepatic Fibrosis after Cholecystectomy in Metabolic-Associated Steatotic Liver Disease: A Machine Learning Approach. Journal of Clinical Medicine. 2023; 12(20):6489. https://doi.org/10.3390/jcm12206489</t>
  </si>
  <si>
    <t>https://www.mdpi.com/2077-0383/12/20/6489</t>
  </si>
  <si>
    <t>Negrea MO, Zdrenghea D, Teodoru M, Neamțu B, Cipăian CR, Pop D</t>
  </si>
  <si>
    <t>Gender Particularities and Prevalence of Atypical Clinical Presentation in Non-ST Elevation Acute Coronary Syndrome</t>
  </si>
  <si>
    <t>Dos Santos CC, Matharoo AS, Cueva EP, Amin U, Ramos AA, Mann NK, Maheen S, Butchireddy J, Falki VB, Itrat A, Rajkumar N. The influence of sex, age, and race on coronary artery disease: a narrative review. Cureus. 2023 Oct 27;15(10).</t>
  </si>
  <si>
    <t>https://assets.cureus.com/uploads/review_article/pdf/188543/20231126-13050-qupam5.pdf</t>
  </si>
  <si>
    <t>Bortnick AE, Pllana E, Wolfe DS, Taub CC. Women’s Cardiovascular Health: Prioritizing the Majority Minority. Journal of Cardiovascular Development and Disease. 2023; 10(3):128. https://doi.org/10.3390/jcdd10030128</t>
  </si>
  <si>
    <t>https://www.mdpi.com/2308-3425/10/3/128</t>
  </si>
  <si>
    <t>Costea RM, Maniu I, Dobrota L, Pérez-Elvira R, Agudo M, Oltra-Cucarella J, Dragomir A, Bacilă C, Banciu A, Banciu DD, et al</t>
  </si>
  <si>
    <t>Exploring Inflammatory Status in Febrile Seizures Associated with Urinary Tract Infections: A Two-Step Cluster Approach</t>
  </si>
  <si>
    <t>Mumenin KM, Biswas P, Khan MA-M, Alammary AS, Nahid A-A. A Modified Aquila-Based Optimized XGBoost Framework for Detecting Probable Seizure Status in Neonates. Sensors. 2023; 23(16):7037. https://doi.org/10.3390/s23167037</t>
  </si>
  <si>
    <t>https://www.mdpi.com/1424-8220/23/16/7037</t>
  </si>
  <si>
    <r>
      <rPr>
        <rFont val="Arial Narrow"/>
        <color theme="1"/>
        <sz val="10.0"/>
      </rPr>
      <t>Cristina Gug a 1, Lavinia Caba b, Ioana Mozos c d, Dana Stoian e 1, Diter Atasie f 1, Miruna Gug g, Eusebiu Vlad Gorduza b
a
Department of Microscopic Morphology, “Victor Babes” University of Medicine and Pharmacy, Timisoara, Romania
b
Department 8 – Medicine of Mother and Child ”Grigore T. Popa”, University of Medicine and Pharmacy, Iasi, Romania
c
Department of Functional Sciences, “Victor Babes” University of Medicine and Pharmacy, Timisoara, Romania
d
Center for Translational Research and Systems Medicine, “Victor Babes” University of Medicine and Pharmacy, Timisoara, Romania
e
2nd Department of Internal Medicine, “Victor Babes”</t>
    </r>
    <r>
      <rPr>
        <rFont val="Arial Narrow"/>
        <color theme="1"/>
        <sz val="10.0"/>
      </rPr>
      <t xml:space="preserve"> University of Medicine and Pharmacy, Timisoara, Romania
f
Department of Clinical Medicine, Faculty of Medicine, “Lucian Blaga” University, Sibiu, Romania
g
“Victor Babes” University of Medicine and Pharmacy, Timisoara, Romania</t>
    </r>
  </si>
  <si>
    <r>
      <rPr>
        <rFont val="Arial Narrow"/>
        <color rgb="FF2E2E2E"/>
        <sz val="10.0"/>
      </rPr>
      <t>Rare splicing mutation in COL1A1 gene identified by whole exomes sequencing in a patient</t>
    </r>
    <r>
      <rPr>
        <rFont val="Arial Narrow"/>
        <color rgb="FF2E2E2E"/>
        <sz val="24.0"/>
      </rPr>
      <t xml:space="preserve"> </t>
    </r>
    <r>
      <rPr>
        <rFont val="Arial Narrow"/>
        <color rgb="FF2E2E2E"/>
        <sz val="10.0"/>
      </rPr>
      <t>with osteogenesis imperfecta type I followed by prenatal diagnosis: A case report and</t>
    </r>
    <r>
      <rPr>
        <rFont val="Arial Narrow"/>
        <color rgb="FF2E2E2E"/>
        <sz val="24.0"/>
      </rPr>
      <t xml:space="preserve"> </t>
    </r>
    <r>
      <rPr>
        <rFont val="Arial Narrow"/>
        <color rgb="FF2E2E2E"/>
        <sz val="10.0"/>
      </rPr>
      <t>review of the literature</t>
    </r>
  </si>
  <si>
    <t>FMED 3</t>
  </si>
  <si>
    <t>Classification of osteogenesis imperfecta: Importance for prophylaxis and genetic counseling Monica-Cristina Panzaru, Andreea Florea, Lavinia Caba, and Eusebiu Vlad Gorduza</t>
  </si>
  <si>
    <t>https://www.ncbi.nlm.nih.gov/pmc/articles/PMC10198117/</t>
  </si>
  <si>
    <t>WEB OF SCIENCE</t>
  </si>
  <si>
    <t>ELISABETA ANTONESCU1,2, GABRIELA BOTA1
, BOGDAN SERB1
, DITER ATASIE1
, CRISTINA DAHM TATARU1
, MARIA TOTAN1,3*,
LAVINIA DUICA1,4, SINZIANA CALINA SILISTEANU5
, JULIANNA SZAKACS6
, OANA CRISTINA ARGHIR7
, IOAN OSWALD8
,
MARINELA MINODORA MANEA9,10
1
 Lucian Blaga University of Sibiu, Faculty of Medicine, 2A Lucian Blaga Str., 550169, Sibiu, Romania
2
 Sibiu County Emergency Clinical Hospital, Romania, Sibiu, 2-4 Corneliu Coposu, 550245, Sibiu, Romania 3 Clinical Pediatric Hospital of Sibiu, 1-3 Gheorge Baritiu, Sibiu, Romania 4 Psychiatric Hospital Doctor Gheorghe Preda Sibiu, 12 Doctor Dumitru Bagdazar, Sibiu, Romania 5
 Stefan cel Mare University of Suceava, Department of Health and Human Development, 13 Universitatii Str., 720229, Suceava,
Romania
6
 University of Medicine and Pharmacy Tirgu Mures, Department of Biophysics, 38 Gh. Marinescu Str., 540139, Tg. Mures,
Romania
7 Ovidius University of Constanta, Faculty of Medicine, Campus, 1 Aleea Universitatii, 900470, Constanta, Romania
8
University of Oradea-Faculty of Medicine and Pharmacy, 10, 1 Decembrie Str., 410068, Oradea, Romania
9
UMF Iuliu Hatieganu, Department of Medical Psychology, 8 Victor Babes Str, 400012, Cluj Napoca, Romania
10County Emergency Clinical Hospital Cluj Napoca, Psychiatric Clinic 3, 3-5 Clinicilor Str., 400000, Cluj Napoca, Romania</t>
  </si>
  <si>
    <r>
      <rPr>
        <rFont val="Arial Narrow"/>
        <color theme="1"/>
        <sz val="10.0"/>
      </rPr>
      <t>Study of the Total Serum Concentration of Serrum Ionized Magnesium
in Children and Adolescents from Sibiu Are</t>
    </r>
    <r>
      <rPr>
        <rFont val="Arial Narrow"/>
        <color theme="1"/>
        <sz val="10.0"/>
      </rPr>
      <t>a</t>
    </r>
  </si>
  <si>
    <t xml:space="preserve">Prevalence of osteoporosis and risk factors in different age        categories in adult women   Elena Vizitiu 1 , Andrei-Ioan Costea 2*, Sînziana-Călina Silişteanu 2* </t>
  </si>
  <si>
    <t xml:space="preserve">http://bioclima.ro/Journal.htm </t>
  </si>
  <si>
    <r>
      <rPr>
        <rFont val="Arial Narrow"/>
        <color theme="1"/>
        <sz val="10.0"/>
      </rPr>
      <t>Study of the Total Serum Concentration of Serrum Ionized Magnesium
in Children and Adolescents from Sibiu Are</t>
    </r>
    <r>
      <rPr>
        <rFont val="Arial Narrow"/>
        <color theme="1"/>
        <sz val="10.0"/>
      </rPr>
      <t>a</t>
    </r>
  </si>
  <si>
    <t>Prevalence of osteoporosis and risk factors in different age categories in adult women
Vizitiu, Elena
a;
Costea, Andrei-Ioan
b
Send mail to Costea A.-I.;
Silişteanu, Sînziana-Călina
b
Send mail to Silişteanu S.-C.</t>
  </si>
  <si>
    <r>
      <rPr>
        <rFont val="Source Sans Pro"/>
        <color rgb="FF000000"/>
        <sz val="7.0"/>
      </rPr>
      <t>Solomon, A (Solomon, Adelaida) </t>
    </r>
    <r>
      <rPr>
        <rFont val="Source Sans Pro"/>
        <color rgb="FF5D33BF"/>
        <sz val="7.0"/>
      </rPr>
      <t>[1] , [2] </t>
    </r>
    <r>
      <rPr>
        <rFont val="Source Sans Pro"/>
        <color rgb="FF000000"/>
        <sz val="7.0"/>
      </rPr>
      <t>; Negrea, MO (Negrea, Mihai Octavian) </t>
    </r>
    <r>
      <rPr>
        <rFont val="Source Sans Pro"/>
        <color rgb="FF5D33BF"/>
        <sz val="7.0"/>
      </rPr>
      <t>[1] , [2] </t>
    </r>
    <r>
      <rPr>
        <rFont val="Source Sans Pro"/>
        <color rgb="FF000000"/>
        <sz val="7.0"/>
      </rPr>
      <t>; Cipaian, CR (Cipaian, Calin Remus) </t>
    </r>
    <r>
      <rPr>
        <rFont val="Source Sans Pro"/>
        <color rgb="FF5D33BF"/>
        <sz val="7.0"/>
      </rPr>
      <t>[1] , [2] </t>
    </r>
    <r>
      <rPr>
        <rFont val="Source Sans Pro"/>
        <color rgb="FF000000"/>
        <sz val="7.0"/>
      </rPr>
      <t>; Boicean, A (Boicean, Adrian) </t>
    </r>
    <r>
      <rPr>
        <rFont val="Source Sans Pro"/>
        <color rgb="FF5D33BF"/>
        <sz val="7.0"/>
      </rPr>
      <t>[1] , [2] </t>
    </r>
    <r>
      <rPr>
        <rFont val="Source Sans Pro"/>
        <color rgb="FF000000"/>
        <sz val="7.0"/>
      </rPr>
      <t>; Mihaila, R (Mihaila, Romeo) </t>
    </r>
    <r>
      <rPr>
        <rFont val="Source Sans Pro"/>
        <color rgb="FF5D33BF"/>
        <sz val="7.0"/>
      </rPr>
      <t>[1] , [2] </t>
    </r>
    <r>
      <rPr>
        <rFont val="Source Sans Pro"/>
        <color rgb="FF000000"/>
        <sz val="7.0"/>
      </rPr>
      <t>; Rezi, C (Rezi, Cristina) </t>
    </r>
    <r>
      <rPr>
        <rFont val="Source Sans Pro"/>
        <color rgb="FF5D33BF"/>
        <sz val="7.0"/>
      </rPr>
      <t>[1] </t>
    </r>
    <r>
      <rPr>
        <rFont val="Source Sans Pro"/>
        <color rgb="FF000000"/>
        <sz val="7.0"/>
      </rPr>
      <t>; Cristinescu, BA (Cristinescu, Bianca Andreea) </t>
    </r>
    <r>
      <rPr>
        <rFont val="Source Sans Pro"/>
        <color rgb="FF5D33BF"/>
        <sz val="7.0"/>
      </rPr>
      <t>[2] </t>
    </r>
    <r>
      <rPr>
        <rFont val="Source Sans Pro"/>
        <color rgb="FF000000"/>
        <sz val="7.0"/>
      </rPr>
      <t>; Berghea-Neamtu, CS (Berghea-Neamtu, Cristian Stefan) </t>
    </r>
    <r>
      <rPr>
        <rFont val="Source Sans Pro"/>
        <color rgb="FF5D33BF"/>
        <sz val="7.0"/>
      </rPr>
      <t>[3] </t>
    </r>
    <r>
      <rPr>
        <rFont val="Source Sans Pro"/>
        <color rgb="FF000000"/>
        <sz val="7.0"/>
      </rPr>
      <t>; Popa, ML (Popa, Mirela Livia) </t>
    </r>
    <r>
      <rPr>
        <rFont val="Source Sans Pro"/>
        <color rgb="FF5D33BF"/>
        <sz val="7.0"/>
      </rPr>
      <t>[1] , [2] </t>
    </r>
    <r>
      <rPr>
        <rFont val="Source Sans Pro"/>
        <color rgb="FF000000"/>
        <sz val="7.0"/>
      </rPr>
      <t>; Teodoru, M (Teodoru, Minodora) </t>
    </r>
    <r>
      <rPr>
        <rFont val="Source Sans Pro"/>
        <color rgb="FF5D33BF"/>
        <sz val="7.0"/>
      </rPr>
      <t>[1] , [2] </t>
    </r>
    <r>
      <rPr>
        <rFont val="Source Sans Pro"/>
        <color rgb="FF000000"/>
        <sz val="7.0"/>
      </rPr>
      <t>; Stoia, O (Stoia, Oana) </t>
    </r>
    <r>
      <rPr>
        <rFont val="Source Sans Pro"/>
        <color rgb="FF5D33BF"/>
        <sz val="7.0"/>
      </rPr>
      <t>[1] , [2] </t>
    </r>
    <r>
      <rPr>
        <rFont val="Source Sans Pro"/>
        <color rgb="FF000000"/>
        <sz val="7.0"/>
      </rPr>
      <t>; Neamtu, B (Neamtu, Bogdan) </t>
    </r>
    <r>
      <rPr>
        <rFont val="Source Sans Pro"/>
        <color rgb="FF5D33BF"/>
        <sz val="7.0"/>
      </rPr>
      <t>[1] , [4]</t>
    </r>
  </si>
  <si>
    <t>The Interconnection between Hepatic Insulin Resistance and Metabolic Dysfunction-Associated Steatotic Liver Disease-The Transition from an Adipocentric to Liver-Centric Approach,Veskovic, M (Veskovic, Milena) [1] ; Sutulovic, N (Sutulovic, Nikola) [2] ; Hrncic, D (Hrncic, Dragan) [2] ; Stanojlovic, O (Stanojlovic, Olivera) [2] ; Macut, D (Macut, Djuro) [3] ; Mladenovic, D (Mladenovic, Dusan) [1]</t>
  </si>
  <si>
    <t>DOI10.3390/cimb45110570</t>
  </si>
  <si>
    <t>Saceleanu, V.M.; Toader, C.; Ples, H.; Covache-Busuioc, R.-A.; Costin, H.P.; Bratu, B.-G.; Dumitrascu, D.-I.; Bordeianu, A.; Corlatescu, A.D.;
Ciurea, A.V.</t>
  </si>
  <si>
    <t>Integrative approaches in acute ischemic stroke: from symptom recognition to future innovations</t>
  </si>
  <si>
    <t>Christian, Michael, et al. "Correlation Between Oncostatin M and Acute Ischemic Stroke: A Case-Control Study." Cureus 15.12 (2023).</t>
  </si>
  <si>
    <t>https://pubmed.ncbi.nlm.nih.gov/38205475/</t>
  </si>
  <si>
    <t>Ciurea, A.V.; Mohan, A.G.; Covache-Busuioc, R.-A.; Costin, H.-P.; Saceleanu, V.M.</t>
  </si>
  <si>
    <t>Toader, Corneliu, et al. "From Homeostasis to Pathology: Decoding the Multifaceted Impact of Aquaporins in the Central Nervous System." International journal of molecular sciences 24.18 (2023): 14340.</t>
  </si>
  <si>
    <t>https://www.mdpi.com/1422-0067/24/18/14340</t>
  </si>
  <si>
    <t>Lee, Hyochul, Roh-Eul Yoo, and Seung Hong Choi. "Glymphatic Magnetic Resonance Imaging: Part II—Applications in Sleep and Neurodegenerative Diseases." Investigative Magnetic Resonance Imaging 27.4 (2023): 208-220.</t>
  </si>
  <si>
    <t>https://snucm.elsevierpure.com/en/publications/glymphatic-magnetic-resonance-imaging-part-iiapplications-in-slee</t>
  </si>
  <si>
    <t>Ciurea, A.V.; Mohan, A.G.; Covache-Busuioc, R.-A.; Costin, H.-P.; Glavan, L.-A.; Corlatescu, A.-D.; Saceleanu, V.M.</t>
  </si>
  <si>
    <t>Chang, So-Young, and Min Young Lee. "Photobiomodulation of Neurogenesis through the Enhancement of Stem Cell and Neural Progenitor Differentiation in the Central and Peripheral Nervous Systems." International journal of molecular sciences 24.20 (2023): 15427.</t>
  </si>
  <si>
    <t>https://www.mdpi.com/1422-0067/24/20/15427</t>
  </si>
  <si>
    <t>Mohan, Aurel George, et al. "The Golgi apparatus: A voyage through time, structure, function and implication in neurodegenerative disorders." Cells 12.15 (2023): 1972.</t>
  </si>
  <si>
    <t>https://www.mdpi.com/2073-4409/12/15/1972</t>
  </si>
  <si>
    <t>Huang, Chengxiong, et al. "Insight into Steroid-Induced ONFH: The Molecular Mechanism and Function of Epigenetic Modification in Mesenchymal Stem Cells." Biomolecules 14.1 (2023): 4.</t>
  </si>
  <si>
    <t>https://www.mdpi.com/2218-273X/14/1/4</t>
  </si>
  <si>
    <t>Dumitru, Adrian Vasile, et al. "Unraveling the Intricate Link: Deciphering the Role of the Golgi Apparatus in Breast Cancer Progression." International Journal of Molecular Sciences 24.18 (2023): 14073.</t>
  </si>
  <si>
    <t>https://www.mdpi.com/1422-0067/24/18/14073</t>
  </si>
  <si>
    <t>Zohoncon, Théodora M., et al. "Gene therapy for Parkinson’s Disease and Ethical Challenges: A Systematic Review." Advances in Parkinson's Disease 12.2 (2023): 9-28.</t>
  </si>
  <si>
    <t>https://www.scirp.org/journal/paperinformation?paperid=129677</t>
  </si>
  <si>
    <t>Saceleanu, Vicentiu Mircea (ULBS), Razvan-Adrian Covache-Busuioc (UMFCD), Horia-Petre Costin (UMFCD), Luca-Andrei Glavan (UMFCD)</t>
  </si>
  <si>
    <t>An Important Step in Neuroscience: Camillo Golgi and His Discoveries</t>
  </si>
  <si>
    <t>Ciurea, Alexandru Vlad, et al. "Unraveling Molecular and Genetic Insights into Neurodegenerative Diseases: Advances in Understanding Alzheimer’s, Parkinson’s, and Huntington’s Diseases and Amyotrophic Lateral Sclerosis." International journal of molecular sciences 24.13 (2023): 10809.</t>
  </si>
  <si>
    <t>Vlad, Dragos-Bogdan, David-Ioan Dumitrascu, and Alina-Laura Dumitrascu. "Golgi’s Role in the Development of Possible New Therapies in Cancer." Cells 12.11 (2023): 1499.</t>
  </si>
  <si>
    <t>https://www.mdpi.com/2073-4409/12/11/1499</t>
  </si>
  <si>
    <t>Bucurica, Sandica, et al. "Golgi Apparatus Target Proteins in Gastroenterological Cancers: A Comprehensive Review of GOLPH3 and GOLGA Proteins." Cells 12.14 (2023): 1823.</t>
  </si>
  <si>
    <t>https://www.mdpi.com/2073-4409/12/14/1823</t>
  </si>
  <si>
    <t>Simoiu, Madalina, et al. "Camillo Golgi’s Impact on Malaria Studies." Cells 12.17 (2023): 2156.</t>
  </si>
  <si>
    <t>https://www.mdpi.com/2073-4409/12/17/2156</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</si>
  <si>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</si>
  <si>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Mn-Containing Bioactive Glass-Ceramics: BMP-2-Mimetic
Peptide Covalent Grafting Boosts Human-Osteoblast
Proliferation and Mineral Deposition</t>
  </si>
  <si>
    <t>Bi, Zhiguo, et al. "Strategies of immobilizing BMP-2 with 3D-printed scaffolds to improve osteogenesis." Regenerative Medicine 18.5 (2023): 425-441.</t>
  </si>
  <si>
    <t>https://pubmed.ncbi.nlm.nih.gov/37125508/</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</si>
  <si>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</si>
  <si>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Cai, Weiye, et al. "Programmed release of hydrogel microspheres via regulating the immune microenvironment to promotes bone repair." Materials Today Advances 18 (2023): 100381.</t>
  </si>
  <si>
    <t>https://www.sciencedirect.com/science/article/pii/S2590049823000413</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</si>
  <si>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</si>
  <si>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Cassari, Leonardo, et al. "Strategies for the covalent anchoring of a BMP-2-mimetic peptide to PEEK surface for bone tissue engineering." Materials 16.10 (2023): 3869.</t>
  </si>
  <si>
    <t>https://www.mdpi.com/1996-1944/16/10/3869</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</si>
  <si>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</si>
  <si>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Zamuner, Annj, et al. "Proteolytically Resistant Bioactive Peptide-Grafted Sr/Mg-Doped Hardystonite Foams: Comparison of Two Covalent Functionalization Strategies." Biomimetics 8.2 (2023): 185.</t>
  </si>
  <si>
    <t>https://www.mdpi.com/2313-7673/8/2/185</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</si>
  <si>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</si>
  <si>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Cassari, Leonardo, et al. "Bioactive PEEK: Surface Enrichment of Vitronectin-Derived Adhesive Peptides." Biomolecules 13.2 (2023): 246.</t>
  </si>
  <si>
    <t>https://www.mdpi.com/2218-273X/13/2/246</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</si>
  <si>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</si>
  <si>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Curcio, Mariangela, et al. "Mn-Doped Glass–Ceramic Bioactive (Mn-BG) Thin Film to Selectively Enhance the Bioactivity of Electrospun Fibrous Polymeric Scaffolds." Coatings 12.10 (2022): 1427.</t>
  </si>
  <si>
    <t>https://www.mdpi.com/2079-6412/12/10/1427</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</si>
  <si>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</si>
  <si>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Guo, Tongwei, et al. "Gold Nanoparticle‐Coated Bioceramics for Plasmonically Enhanced Molecule Detection via Surface‐Enhanced Raman Scattering." Advanced Engineering Materials 25.24 (2023): 2300942.</t>
  </si>
  <si>
    <t>https://onlinelibrary.wiley.com/doi/pdfdirect/10.1002/adem.202300942</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</si>
  <si>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</si>
  <si>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Nasehi Gogajeh, Narges, et al. "In Vitro Evaluation of Manganese-Containing Glass-Ceramic in Quaternary SiO2-CaO-Na2O-P2O5 System." Advanced Ceramics Progress 9.1 (2023): 8-14.</t>
  </si>
  <si>
    <t>https://www.acerp.ir/article_164905.html</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</si>
  <si>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</si>
  <si>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Cassari, Leonardo, et al. "Covalently grafted peptides to decellularized pericardium: modulation of surface density." International Journal of Molecular Sciences 24.3 (2023): 2932.</t>
  </si>
  <si>
    <t>https://www.mdpi.com/1422-0067/24/3/2932</t>
  </si>
  <si>
    <r>
      <rPr>
        <rFont val="Arial Narrow"/>
        <color theme="1"/>
        <sz val="10.0"/>
      </rPr>
      <t xml:space="preserve">Cassari, Leonardo (U Padova), Brun, Paola (U Padova), Di Foggia, Michele (U Bologna), Taddei, Paola (U Bologna), Zamuner, Annj (U Padova), Pasquato, Antonella (U Padova), De Stefanis, Adriana (ISM Rome) Valentini, Veronica (ISM Rome), </t>
    </r>
    <r>
      <rPr>
        <rFont val="Arial Narrow"/>
        <b/>
        <color theme="1"/>
        <sz val="10.0"/>
      </rPr>
      <t xml:space="preserve">Saceleanu, Vicentiu Mircea (ULBS) </t>
    </r>
    <r>
      <rPr>
        <rFont val="Arial Narrow"/>
        <color theme="1"/>
        <sz val="10.0"/>
      </rPr>
      <t>Rau, Julietta (ISM Rome), Dettin, Monica (U Padova)</t>
    </r>
  </si>
  <si>
    <t>Yang, Xin, et al. "Coating of manganese functional polyetheretherketone implants for osseous interface integration." Frontiers in Bioengineering and Biotechnology 11 (2023): 1182187.</t>
  </si>
  <si>
    <t>https://www.frontiersin.org/articles/10.3389/fbioe.2023.1182187/full</t>
  </si>
  <si>
    <t>Saceleanu, Vicentiu (ULBS), Moreanu, Mihai-Stelianc (UMFCD) Covache-Busuioc, Razvan-Adrianc (UMFCD) Mohan, Aurel George (FMFUO), Ciurea, Alexandru-Vlad (UMFCD)</t>
  </si>
  <si>
    <t>SARS-COV-2 - the pandemic of the XXI century, clinical manifestations - neurological implications</t>
  </si>
  <si>
    <t>Bernstein, Hans-Gert, et al. "The many facets of CD26/dipeptidyl peptidase 4 and its inhibitors in disorders of the CNS–a critical overview." Reviews in the Neurosciences 34.1 (2023): 1-24.</t>
  </si>
  <si>
    <t>https://www.degruyter.com/document/doi/10.1515/revneuro-2022-0026/html</t>
  </si>
  <si>
    <t>Budzyńska, Natalia, and Joanna Moryś. "Anxiety and Depression Levels and Coping Strategies among Polish Healthcare Workers during the COVID-19 Pandemic." International Journal of Environmental Research and Public Health 20.4 (2023): 3319.</t>
  </si>
  <si>
    <t>https://www.mdpi.com/1660-4601/20/4/3319</t>
  </si>
  <si>
    <t>Jabrani, Youssef, et al. "Optimal control of a new corona virus model." Commun. Math. Biol. Neurosci. 2023 (2023): Article-ID.</t>
  </si>
  <si>
    <t>https://www.scik.org/index.php/cmbn/article/viewFile/7846/3684</t>
  </si>
  <si>
    <t xml:space="preserve"> Vicentiu Mircea Saceleanu (ULBS), Aurel George Mohan (FMFUO), Razvan Adrian Covache-Busuioc (UMFCD),
Horia Petre Costin (UMFCD) and Alexandru Vlad Ciurea (UMFCD)</t>
  </si>
  <si>
    <t>Wilhelm von Waldeyer: Important Steps in Neural Theory,
Anatomy and Citology</t>
  </si>
  <si>
    <t>Soriano, Jordi. "Neuronal cultures: exploring biophysics, complex systems, and medicine in a dish." Biophysica 3.1 (2023): 181-202.</t>
  </si>
  <si>
    <t>https://www.mdpi.com/2673-4125/3/1/12</t>
  </si>
  <si>
    <r>
      <rPr>
        <rFont val="Arial Narrow"/>
        <color theme="1"/>
        <sz val="10.0"/>
      </rPr>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t>
    </r>
    <r>
      <rPr>
        <rFont val="Arial Narrow"/>
        <b/>
        <color theme="1"/>
        <sz val="10.0"/>
      </rPr>
      <t>Vicentiu Saceleanu (Faculty of Medicine, Lucian Blaga University of Sibiu)</t>
    </r>
    <r>
      <rPr>
        <rFont val="Arial Narrow"/>
        <color theme="1"/>
        <sz val="10.0"/>
      </rPr>
      <t xml:space="preserve"> </t>
    </r>
  </si>
  <si>
    <t>"Fluoride Treatment and In Vitro Corrosion Behavior of Mg‐Nd‐Y‐Zn‐Zr Alloys Type"</t>
  </si>
  <si>
    <t>Paltanea, Gheorghe, et al. "A review of biomimetic and biodegradable magnetic scaffolds for bone tissue engineering and oncology." International Journal of Molecular Sciences 24.5 (2023): 4312.</t>
  </si>
  <si>
    <r>
      <rPr>
        <rFont val="Arial Narrow"/>
        <color theme="1"/>
        <sz val="10.0"/>
      </rPr>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t>
    </r>
    <r>
      <rPr>
        <rFont val="Arial Narrow"/>
        <b/>
        <color theme="1"/>
        <sz val="10.0"/>
      </rPr>
      <t>Vicentiu Saceleanu (Faculty of Medicine, Lucian Blaga University of Sibiu)</t>
    </r>
    <r>
      <rPr>
        <rFont val="Arial Narrow"/>
        <color theme="1"/>
        <sz val="10.0"/>
      </rPr>
      <t xml:space="preserve"> </t>
    </r>
  </si>
  <si>
    <t>Wang, Senwei, et al. "Rational design, synthesis and prospect of biodegradable magnesium alloy vascular stents." Journal of Magnesium and Alloys (2023).</t>
  </si>
  <si>
    <t>https://www.sciencedirect.com/science/article/pii/S2213956723001883</t>
  </si>
  <si>
    <r>
      <rPr>
        <rFont val="Arial Narrow"/>
        <color theme="1"/>
        <sz val="10.0"/>
      </rPr>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t>
    </r>
    <r>
      <rPr>
        <rFont val="Arial Narrow"/>
        <b/>
        <color theme="1"/>
        <sz val="10.0"/>
      </rPr>
      <t>Vicentiu Saceleanu (Faculty of Medicine, Lucian Blaga University of Sibiu)</t>
    </r>
    <r>
      <rPr>
        <rFont val="Arial Narrow"/>
        <color theme="1"/>
        <sz val="10.0"/>
      </rPr>
      <t xml:space="preserve"> </t>
    </r>
  </si>
  <si>
    <t>Manescu, Veronica, et al. "Bone Regeneration Induced by Patient-Adapted Mg Alloy-Based Scaffolds for Bone Defects: Present and Future Perspectives." Biomimetics 8.8 (2023): 618.</t>
  </si>
  <si>
    <r>
      <rPr>
        <rFont val="Arial Narrow"/>
        <color theme="1"/>
        <sz val="10.0"/>
      </rPr>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t>
    </r>
    <r>
      <rPr>
        <rFont val="Arial Narrow"/>
        <b/>
        <color theme="1"/>
        <sz val="10.0"/>
      </rPr>
      <t>Vicentiu Saceleanu (Faculty of Medicine, Lucian Blaga University of Sibiu)</t>
    </r>
    <r>
      <rPr>
        <rFont val="Arial Narrow"/>
        <color theme="1"/>
        <sz val="10.0"/>
      </rPr>
      <t xml:space="preserve"> </t>
    </r>
  </si>
  <si>
    <t>Streza, Alexandru, et al. "In Vitro Studies Regarding the Effect of Cellulose Acetate-Based Composite Coatings on the Functional Properties of the Biodegradable Mg3Nd Alloys." Biomimetics 8.7 (2023): 526.</t>
  </si>
  <si>
    <r>
      <rPr>
        <rFont val="Arial Narrow"/>
        <color theme="1"/>
        <sz val="10.0"/>
      </rPr>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t>
    </r>
    <r>
      <rPr>
        <rFont val="Arial Narrow"/>
        <b/>
        <color theme="1"/>
        <sz val="10.0"/>
      </rPr>
      <t>Vicentiu Saceleanu (Faculty of Medicine, Lucian Blaga University of Sibiu)</t>
    </r>
    <r>
      <rPr>
        <rFont val="Arial Narrow"/>
        <color theme="1"/>
        <sz val="10.0"/>
      </rPr>
      <t xml:space="preserve"> </t>
    </r>
  </si>
  <si>
    <t>Dragomir, Lavinia, et al. "Preparation and characterization of hydroxyapatite coating by magnetron sputtering on Mg–Zn–Ag alloys for orthopaedic trauma implants." Ceramics International 49.16 (2023): 26274-26288.</t>
  </si>
  <si>
    <r>
      <rPr>
        <rFont val="Arial Narrow"/>
        <color theme="1"/>
        <sz val="10.0"/>
      </rPr>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t>
    </r>
    <r>
      <rPr>
        <rFont val="Arial Narrow"/>
        <b/>
        <color theme="1"/>
        <sz val="10.0"/>
      </rPr>
      <t>Vicentiu Saceleanu (Faculty of Medicine, Lucian Blaga University of Sibiu)</t>
    </r>
    <r>
      <rPr>
        <rFont val="Arial Narrow"/>
        <color theme="1"/>
        <sz val="10.0"/>
      </rPr>
      <t xml:space="preserve"> </t>
    </r>
  </si>
  <si>
    <t>Streza, Alexandru, et al. "Effect of filler types on cellulose-acetate-based composite used as coatings for biodegradable magnesium implants for trauma." Materials 16.2 (2023): 554.</t>
  </si>
  <si>
    <r>
      <rPr>
        <rFont val="Arial Narrow"/>
        <color theme="1"/>
        <sz val="10.0"/>
      </rPr>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t>
    </r>
    <r>
      <rPr>
        <rFont val="Arial Narrow"/>
        <b/>
        <color theme="1"/>
        <sz val="10.0"/>
      </rPr>
      <t>Vicentiu Saceleanu (Faculty of Medicine, Lucian Blaga University of Sibiu)</t>
    </r>
    <r>
      <rPr>
        <rFont val="Arial Narrow"/>
        <color theme="1"/>
        <sz val="10.0"/>
      </rPr>
      <t xml:space="preserve"> </t>
    </r>
  </si>
  <si>
    <t>Gouda, Mohamed, Hayfa Habes Almutairi, and Hany M. Abd El-Lateef. "Hyaluronic acid/cellulose acetate polymeric mixture containing binary metal oxide nano-hybrid as low biodegradable wound dressing." Journal of Materials Research and Technology 26 (2023): 7925-7935.</t>
  </si>
  <si>
    <t>https://www.sciencedirect.com/science/article/pii/S2238785423022135</t>
  </si>
  <si>
    <r>
      <rPr>
        <rFont val="Arial Narrow"/>
        <color theme="1"/>
        <sz val="10.0"/>
      </rPr>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t>
    </r>
    <r>
      <rPr>
        <rFont val="Arial Narrow"/>
        <b/>
        <color theme="1"/>
        <sz val="10.0"/>
      </rPr>
      <t>Vicentiu Saceleanu (Faculty of Medicine, Lucian Blaga University of Sibiu)</t>
    </r>
    <r>
      <rPr>
        <rFont val="Arial Narrow"/>
        <color theme="1"/>
        <sz val="10.0"/>
      </rPr>
      <t xml:space="preserve"> </t>
    </r>
  </si>
  <si>
    <t>Antoniac, Iulian, et al. "Magnesium-based alloys with adapted interfaces for bone implants and tissue engineering." Regenerative Biomaterials 10 (2023): rbad095.</t>
  </si>
  <si>
    <r>
      <rPr>
        <rFont val="Arial Narrow"/>
        <color theme="1"/>
        <sz val="10.0"/>
      </rPr>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t>
    </r>
    <r>
      <rPr>
        <rFont val="Arial Narrow"/>
        <b/>
        <color theme="1"/>
        <sz val="10.0"/>
      </rPr>
      <t>Vicentiu Saceleanu (Faculty of Medicine, Lucian Blaga University of Sibiu)</t>
    </r>
    <r>
      <rPr>
        <rFont val="Arial Narrow"/>
        <color theme="1"/>
        <sz val="10.0"/>
      </rPr>
      <t xml:space="preserve"> </t>
    </r>
  </si>
  <si>
    <t>Moldovan, Horațiu, et al. "Same Clinical Reality of Spontaneous Rupture of the Common Iliac Artery with Pseudoaneurysm Formation—Comparison of Two Therapeutical Solutions, Endovascular Stent-Graft and Open Surgical Correction, for Two Cases and Review of the Literature." Journal of Clinical Medicine 12.2 (2023): 713.</t>
  </si>
  <si>
    <t>https://www.mdpi.com/2077-0383/12/2/713</t>
  </si>
  <si>
    <t>Pedro P. Socorro-Perdomo (U Las Palmas), Néstor R. Florido-Suárez (U Las Palmas), Julia C. Mirza-Rosca (U Las Palmas), and Mircea Vicentiu Saceleanu (ULBS)</t>
  </si>
  <si>
    <t>"EIS Characterization of Ti Alloys in Relation to Alloying Additions of Ta"</t>
  </si>
  <si>
    <t>Jáquez-Muñoz, Jesús Manuel, et al. "Corrosion of titanium alloys anodized using electrochemical techniques." Metals 13.3 (2023): 476.</t>
  </si>
  <si>
    <t>https://www.mdpi.com/2075-4701/13/3/476</t>
  </si>
  <si>
    <t>Qi, M. H., et al. "Novel bioactive Ti-Zn alloys with high strength and low modulus for biomedical applications." Journal of Alloys and Compounds 931 (2023): 167555.</t>
  </si>
  <si>
    <t>https://www.sciencedirect.com/science/article/pii/S0925838822039469?casa_token=kRVZAHeD1FUAAAAA:31YC3sl3Su6uQxPzggcEojmkBZwcvZbajzKe7FNQ1FolGiNXoFJRIvp8r1l_0aZEclYIzSHv</t>
  </si>
  <si>
    <t>Hussein, M. A., et al. "Design, processing, and biocorrosion study of Ti–30Nb alloy with low elastic modulus for bioimplant applications." Materials Chemistry and Physics 309 (2023): 128413.</t>
  </si>
  <si>
    <t>https://www.sciencedirect.com/science/article/pii/S0254058423011215?casa_token=OOUNSXxHhywAAAAA:X0Ts6PG4mQqmkiUAT7Xxa5JfY3aPHS7upb4lB5Sb-jS2KiT0SzaaoOjsnHY2kIAbyEZ_GlE0</t>
  </si>
  <si>
    <t>Gad, Shedrack Musa, et al. "Inhibition mechanism of anticorrosion pigments leached from organic coatings: Comparison between salt spray and immersion testing." Progress in Organic Coatings 174 (2023): 107266.</t>
  </si>
  <si>
    <t>https://www.sciencedirect.com/science/article/pii/S030094402200563X</t>
  </si>
  <si>
    <t>Brito-Garcia, Santiago Jose, et al. "EIS study of doped high-entropy alloy." Metals 13.5 (2023): 883.</t>
  </si>
  <si>
    <t>https://www.mdpi.com/2075-4701/13/5/883</t>
  </si>
  <si>
    <t>Qu, Wentao, et al. "Electrochemical corrosion and impedance studies of Ti-30Zr-x Nb (x= 7, 10, 13 at.%) alloy in simulated downhole environment." Journal of Solid State Electrochemistry 27.5 (2023): 1155-1164.</t>
  </si>
  <si>
    <t>https://idp.springer.com/authorize/casa?redirect_uri=https://link.springer.com/article/10.1007/s10008-023-05430-z&amp;casa_token=Jf5e0qtVX3sAAAAA:5G6kYHPLFXkW0zuV7Ku1uOnUUz8U8ayyXC1oZ_IcEQ35Z4rDa8LqRh8w2j4QTDsejRFbWbOm_UDba_E</t>
  </si>
  <si>
    <t>Mazumder, Sangram, et al. "Electrochemical response of heterogeneous microstructure of laser directed energy deposited CoCrMo in physiological medium." Applied Physics A 129.5 (2023): 332.</t>
  </si>
  <si>
    <t>https://idp.springer.com/authorize/casa?redirect_uri=https://link.springer.com/article/10.1007/s00339-023-06589-y&amp;casa_token=X0g9zfMqacQAAAAA:IV_2j6Kk8q6BERVKm_MctMRwKjeBHbWnPuOrb1K7LRY5WBM3hdpwimDljYzTJQ2QS6I-Uoy6YpW6Xck</t>
  </si>
  <si>
    <t>Cabrera-Peña, Jose, et al. "Electrical Equivalent Circuit Model Prediction of High-Entropy Alloy Behavior in Aggressive Media." Metals 13.7 (2023): 1204.</t>
  </si>
  <si>
    <t>https://www.mdpi.com/2075-4701/13/7/1204</t>
  </si>
  <si>
    <t>Hulka, Iosif, et al. "Microstructure and Mechanical Characteristics of Ti-Ta Alloys before and after NaOH Treatment and Their Behavior in Simulated Body Fluid." Materials 16.5 (2023): 1943.</t>
  </si>
  <si>
    <t>Semin, V. O., et al. "Characterization of corrosion properties, structure and chemistry of titanium-implanted TiNi shape memory alloy." Materials Characterization 206 (2023): 113457.</t>
  </si>
  <si>
    <t>https://www.sciencedirect.com/science/article/pii/S1044580323008161?casa_token=MjnBGHf_2B0AAAAA:aNv-pN62dT-_IDYK8pEbQp7yxpQbViON0ZLPvp3FZ6tWh1CSNpPsRzeNwdewT1vNeyWBcjfX</t>
  </si>
  <si>
    <t>Gad, Shedrack Musa, et al. "Potential of rare-earth compounds as anticorrosion pigment for protection of aerospace AA2198-T851 alloy." Heliyon 9.3 (2023).</t>
  </si>
  <si>
    <t>https://www.cell.com/heliyon/pdf/S2405-8440(23)01900-X.pdf</t>
  </si>
  <si>
    <t>Jiménez-Marcos, Cristina, et al. "Mechanical properties and corrosion resistance of two new titanium alloys for orthopaedics applications." Materials Today: Proceedings 72 (2023): 544-549.</t>
  </si>
  <si>
    <t>https://www.sciencedirect.com/science/article/pii/S2214785322062125</t>
  </si>
  <si>
    <t>Santos, Adriana Alencar, et al. "Ti–15Zr and Ti–15Zr–5Mo Biomaterials Alloys: An Analysis of Corrosion and Tribocorrosion Behavior in Phosphate-Buffered Saline Solution." Materials 16.5 (2023): 1826.</t>
  </si>
  <si>
    <t>https://www.mdpi.com/1996-1944/16/5/1826</t>
  </si>
  <si>
    <t>Guerra-Yánez, Héctor, et al. "Corrosion behavior of new titanium alloys for medical applications." Materials Today: Proceedings 72 (2023): 533-537.</t>
  </si>
  <si>
    <t>https://www.sciencedirect.com/science/article/pii/S2214785322052713</t>
  </si>
  <si>
    <t>Mirza-Rosca, Julia, et al. "Surface Characterization of 5M NaOH Treated Ti-Ta Alloys Exposed to Simulated Body Fluid." (2023): 1259-1261.</t>
  </si>
  <si>
    <t>https://academic.oup.com/mam/article-pdf/29/Supplement_1/1259/50934098/ozad067.645.pdf?casa_token=kx_2_WSYcpIAAAAA:C-bYtp7teYeEDVE8C7NX6ZV7urHrPc-ZQxiVGuScBoEMh3lJb9ymHfTdcQRL1ett5tA7myPkN801</t>
  </si>
  <si>
    <t>Moayedee, Yeganeh, et al. "Improvement of mechanical, biological, and electrochemical properties of Ti6Al4V alloy modified with Nb and Ag for biomedical applications." Journal of Alloys and Compounds 972 (2024): 172736.</t>
  </si>
  <si>
    <t>https://www.sciencedirect.com/science/article/pii/S0925838823040392?casa_token=7aZ6-qcAorUAAAAA:fdXi_1W3StQCVbac40DktDC3Aj1b03HvCTao9UKBko2NROuN1mRyOYAxBaJBcdGiObI45xdU</t>
  </si>
  <si>
    <t>Brito-Garcia, S. J., et al. "EIS Study of Doped High-Entropy Alloy. Metals 2023, 13, 883." (2023).</t>
  </si>
  <si>
    <t>https://www.academia.edu/download/103757928/pdf.pdf</t>
  </si>
  <si>
    <t>Vicentiu Saceleanu (ULBS), Rubén Paz, Joshua García, Yamilet Rivero, Cosmin-Nicodim Cîndea (ULBS), Ilaria Cacciotti, Mario Monzón</t>
  </si>
  <si>
    <t>Production of synthetic models for neuro-oncology training by additive manufacturing</t>
  </si>
  <si>
    <t>Kim, Young-Seong, et al. "Mechanical Properties of a Bone-like Bioceramic–Epoxy-Based Composite Material with Nanocellulose Fibers." Materials 16.2 (2023): 739.</t>
  </si>
  <si>
    <t>https://www.mdpi.com/1996-1944/16/2/739</t>
  </si>
  <si>
    <t>Cindea, Cosmin-Nicodim, Vicentiu Saceleanu, and Adriana Saceleanu</t>
  </si>
  <si>
    <t>"Intraoperative rupture of an intracranial, extradural hydatid cyst: case report and treatment options." Brain Sciences 11.12 (2021): 1604.</t>
  </si>
  <si>
    <t>Kadri, Hassan, et al. "A rare entity of primary hydatid cyst located between the two layers of the intracranial dura in a child: a case report." Oxford Medical Case Reports 2023.12 (2023): omad107.</t>
  </si>
  <si>
    <t>https://academic.oup.com/omcr/article/2023/12/omad107/7478761</t>
  </si>
  <si>
    <t>Namvar, Mohamad, Pedram Sedaghat, and Arad Iranmehr. "Transverse sinus obstruction caused by extradural supra‐infratentorial hydatid cyst: A case report and literature review." Clinical Case Reports 11.2 (2023): e7003.</t>
  </si>
  <si>
    <t>https://onlinelibrary.wiley.com/doi/pdf/10.1002/ccr3.7003</t>
  </si>
  <si>
    <t>Robu, Alina, Aurora Antoniac, Elena Grosu, Eugeniu Vasile, Anca Daniela Raiciu, Florin Iordache, Vasile Iulian Antoniac, Julietta V. Rau, Viktoriya G. Yankova, Lia Mara Ditu, Vicentiu Saceleanu (ULBS)</t>
  </si>
  <si>
    <t>Additives imparting antimicrobial properties to acrylic bone cements</t>
  </si>
  <si>
    <t>Moldovan, Flaviu. "Bone Cement Implantation Syndrome: A Rare Disaster Following Cemented Hip Arthroplasties—Clinical Considerations Supported by Case Studies." Journal of Personalized Medicine 13.9 (2023): 1381.</t>
  </si>
  <si>
    <t>https://www.mdpi.com/2075-4426/13/9/1381</t>
  </si>
  <si>
    <t>Menotti, Francesca, et al. "Tuning of Silver Content on the Antibacterial and Biological Properties of Poly (ɛ-caprolactone)/Biphasic Calcium Phosphate 3D-Scaffolds for Bone Tissue Engineering." Polymers 15.17 (2023): 3618.</t>
  </si>
  <si>
    <t>https://www.mdpi.com/2073-4360/15/17/3618</t>
  </si>
  <si>
    <t>Sekar, Amita, Sashank Lekkala, and Ebru Oral. "A novel method to determine the longitudinal antibacterial activity of drug-eluting materials." JoVE (Journal of Visualized Experiments) 193 (2023): e64641.</t>
  </si>
  <si>
    <t>https://www.ncbi.nlm.nih.gov/pmc/articles/PMC10859037/</t>
  </si>
  <si>
    <t>Przesławski, Grzegorz, et al. "Modification of methacrylate bone cement with eugenol–A new material with antibacterial properties." Reviews on Advanced Materials Science 63.1 (2024): 20230171.</t>
  </si>
  <si>
    <t>https://www.degruyter.com/document/doi/10.1515/rams-2023-0171/html</t>
  </si>
  <si>
    <t>Lacan, Ioana, et al. "Mechanical Properties and Liquid Absorption of Calcium Phosphate Composite Cements." Materials 16.16 (2023): 5653.</t>
  </si>
  <si>
    <t>https://www.mdpi.com/1996-1944/16/16/5653</t>
  </si>
  <si>
    <t>Baltatu  Madalina Simona, Petrica Vizureanu, Andrei Victor Sandu, Nestor Florido-Suarez, Mircea Vicentiu Saceleanu, Julia Claudia Mirza-Rosca .</t>
  </si>
  <si>
    <t>New Titanium Alloys, Promising Materials for Medical Devices</t>
  </si>
  <si>
    <t>Kong, Lingyun, et al. "A comprehensive review of the current research status of biodegradable zinc alloys and composites for biomedical applications." Materials 16.13 (2023): 4797.</t>
  </si>
  <si>
    <t>https://www.mdpi.com/1996-1944/16/13/4797</t>
  </si>
  <si>
    <t>Posarelli, Matteo, et al. "Ocular-Surface Regeneration Therapies for Eye Disorders: The State of the Art." BioTech 12.2 (2023): 48.</t>
  </si>
  <si>
    <t>https://www.mdpi.com/2673-6284/12/2/48</t>
  </si>
  <si>
    <t>Istrate, Bogdan, et al. "Microstructural and electrochemical influence of Zn in MgCaZn biodegradable alloys." Materials 16.6 (2023): 2487.</t>
  </si>
  <si>
    <t>https://www.mdpi.com/1996-1944/16/6/2487</t>
  </si>
  <si>
    <t>Saberi, Abbas, Madalina Simona Baltatu, and Petrica Vizureanu. "The Effectiveness Mechanisms of Carbon Nanotubes (CNTs) as Reinforcements for Magnesium-Based Composites for Biomedical Applications: A Review." Nanomaterials 14.9 (2024): 756.</t>
  </si>
  <si>
    <t>https://www.mdpi.com/2079-4991/14/9/756/pdf</t>
  </si>
  <si>
    <t>Zhang, Lei, et al. "Corrosion Behavior of Nitrided Layer of Ti6Al4V Titanium Alloy by Hollow Cathodic Plasma Source Nitriding." Materials 16.8 (2023): 2961.</t>
  </si>
  <si>
    <t>https://www.mdpi.com/1996-1944/16/8/2961</t>
  </si>
  <si>
    <t>Aly, Hayam A., et al. "Effect of Si content on the thermal expansion of Ti15Mo (0–2 Si) biomaterial alloys during different heating rates." Materials 16.13 (2023): 4768.</t>
  </si>
  <si>
    <t>https://www.mdpi.com/1996-1944/16/13/4768</t>
  </si>
  <si>
    <t>Zha, Xuming, et al. "Effect of cutting feed rate on machining performance and surface integrity in cutting process of Ti-6Al-4V alloy." The International Journal of Advanced Manufacturing Technology 131.5 (2024): 2791-2809.</t>
  </si>
  <si>
    <t>https://idp.springer.com/authorize/casa?redirect_uri=https://link.springer.com/article/10.1007/s00170-023-12458-y&amp;casa_token=L7iDd_wxq_sAAAAA:aOqHaHPHiMJXXvWhfBEjo3c2UADVp7XJafvT4wlfJrGINApfzcw4BDvuNFYoVvMCiB_juY3-8d67xPM</t>
  </si>
  <si>
    <t>El-Sayed Seleman, Mohamed M., et al. "Effect of the Si content on the dry and wet sliding wear behavior of the developed Ti-15Mo-(0-2) Si alloys for biomedical applications." Metals 13.11 (2023): 1861.</t>
  </si>
  <si>
    <t>https://www.mdpi.com/2075-4701/13/11/1861</t>
  </si>
  <si>
    <t>Shi, Xianzhe, et al. "Precision control of oxygen content in CP-Ti for ultra-high strength through titanium oxide decomposition: An in-situ study." Materials &amp; Design 227 (2023): 111797.</t>
  </si>
  <si>
    <t>https://www.sciencedirect.com/science/article/pii/S0264127523002125</t>
  </si>
  <si>
    <t>Li, Yunqing, Xiaorui Liu, and Binil Starly. "Manufacturing service capability prediction with Graph Neural Networks." Journal of Manufacturing Systems 74 (2024): 291-301.</t>
  </si>
  <si>
    <t>https://www.sciencedirect.com/science/article/pii/S0278612524000591?casa_token=ExgSf7pP_JwAAAAA:qKcn88EBwIfzou6g2MTVODdevLSVtNbxwZi7cKztjiv1Y6srf2f-cr_tH8hBs15w7zLVNKGO</t>
  </si>
  <si>
    <t>Avram, Diana N., et al. "Corrosion resistance of NiCr (Ti) coatings for metallic bipolar plates." Materials Today: Proceedings 72 (2023): 538-543.</t>
  </si>
  <si>
    <t>https://www.sciencedirect.com/science/article/pii/S2214785322057996</t>
  </si>
  <si>
    <t>Zhang, Hongwei, et al. "Bredigite-CNTs Reinforced Mg-Zn bio-composites to enhance the mechanical and biological properties for biomedical applications." Materials 16.4 (2023): 1681.</t>
  </si>
  <si>
    <t>https://www.mdpi.com/1996-1944/16/4/1681</t>
  </si>
  <si>
    <t>Tsutsumi, Yusuke, et al. "Development of a Surface Treatment to Achieve Long-Lasting Antimicrobial Properties and Non-Cytotoxicity through Simultaneous Incorporation of Ag and Zn via Two-Step Micro-Arc Oxidation." Coatings 13.3 (2023): 627.</t>
  </si>
  <si>
    <t>https://www.mdpi.com/2079-6412/13/3/627</t>
  </si>
  <si>
    <t>Panaite, Tinela, et al. "Heat Treatment’s Vital Role: Elevating Orthodontic Mini-Implants for Superior Performance and Longevity—Pilot Study." Dentistry Journal 12.4 (2024): 103.</t>
  </si>
  <si>
    <t>https://www.mdpi.com/2304-6767/12/4/103</t>
  </si>
  <si>
    <t>Łukaszewicz, Adrian, et al. "Characteristics of orthopaedic implants damage and mechanisms of its initiation." International Journal of Damage Mechanics (2023): 10567895231212329.</t>
  </si>
  <si>
    <t>https://journals.sagepub.com/doi/pdf/10.1177/10567895231212329?casa_token=lj9iZ44QWO4AAAAA:qd1WLjYT_vU2ZAH4PDqHsY7M6Ia51038uDnWlftLhKcR7NMHMQT_0Rbus_LoRaJDpbmosA7Jz-8</t>
  </si>
  <si>
    <t>Szczęsny, Grzegorz, et al. "Identification of the damage mechanism in orthopaedic implant. Case study including the biomechanical analysis." International Journal of Damage Mechanics (2023): 10567895231215553.</t>
  </si>
  <si>
    <t>https://journals.sagepub.com/doi/pdf/10.1177/10567895231215553?casa_token=jAfSVYRfGQQAAAAA:UtLJSemud54TF-o3KFGHODi7rhLoaZNUK8Iy7adY4XglOdW9f5BoHPaG-jx8zAAK29DdpGJpgos</t>
  </si>
  <si>
    <t>Cai, Bianyun, et al. "Promoting Osseointegration of New Innocuous Ti–18Zr–13Mo Implant Through Constructing Hierarchically Structured Bioactive Coating." Metals and Materials International 29.11 (2023): 3402-3417.</t>
  </si>
  <si>
    <t>https://idp.springer.com/authorize/casa?redirect_uri=https://link.springer.com/article/10.1007/s12540-023-01455-1&amp;casa_token=SBmRl1dIU78AAAAA:crLdFWyaXrRohVjnEs41FZSCaqYP4nhPmhY0JO_QFAJjJxXmk8JOEaFgmqXGh--F30bUB9xXAqt-uOI</t>
  </si>
  <si>
    <t>D Benția, MV Saceleanu, AA Marinescu, AV Ciurea</t>
  </si>
  <si>
    <t>Centenary of Insulin Discovery (1921-2021): Nicolae Paulescu’s Original Contributions</t>
  </si>
  <si>
    <t>Costa, Lia, Emília Sousa, and Carla Fernandes. "Cyclic peptides in pipeline: what future for these great molecules?." Pharmaceuticals 16.7 (2023): 996.</t>
  </si>
  <si>
    <t>https://www.mdpi.com/1424-8247/16/7/996</t>
  </si>
  <si>
    <t>Miliotou, Androulla N., et al. "Protein Transduction Domain-Mediated Delivery of Recombinant Proteins and In Vitro Transcribed mRNAs for Protein Replacement Therapy of Human Severe Genetic Mitochondrial Disorders: The Case of Sco2 Deficiency." Pharmaceutics 15.1 (2023): 286.</t>
  </si>
  <si>
    <t>https://www.mdpi.com/article/10.3390/pharmaceutics15010286?type=check_updateversion=3</t>
  </si>
  <si>
    <t>B Istrate, JV Rau, C Munteanu, IV Antoniac, V Saceleanu</t>
  </si>
  <si>
    <t>Properties and in vitro assessment of ZrO2-based coatings obtained by atmospheric plasma jet spraying on biodegradable Mg-Ca and Mg-Ca-Zr alloys</t>
  </si>
  <si>
    <t>Singh, Navdeep, et al. "Progress in bioactive surface coatings on biodegradable Mg alloys: A critical review towards clinical translation." Bioactive Materials 19 (2023): 717-757.</t>
  </si>
  <si>
    <t>https://www.sciencedirect.com/science/article/pii/S2452199X22002213</t>
  </si>
  <si>
    <t>Niranjan, C. A., et al. "Magnesium alloys as extremely promising alternatives for temporary orthopedic implants–A review." Journal of Magnesium and Alloys (2023).</t>
  </si>
  <si>
    <t>https://www.sciencedirect.com/science/article/pii/S2213956723001627</t>
  </si>
  <si>
    <t>Hossain, MD Helal, et al. "Surface synthesization of magnesium alloys for improving corrosion resistance and implant applications." Arabian Journal of Chemistry 16.2 (2023): 104465.</t>
  </si>
  <si>
    <t>https://www.sciencedirect.com/science/article/pii/S187853522200781X</t>
  </si>
  <si>
    <t>Bita, Tiberiu, et al. "Effect of Fluoride Coatings on the Corrosion Behavior of Mg–Zn–Ca–Mn Alloys for Medical Application." Materials 16.13 (2023): 4508.</t>
  </si>
  <si>
    <t>Wang, Tianxiao, et al. "A calcium phosphate coating improving corrosion resistance of the biodegradable magnesium alloy with graphene oxide modifying the deposition." Ceramics International 49.8 (2023): 11926-11935.</t>
  </si>
  <si>
    <t>https://www.sciencedirect.com/science/article/pii/S0272884222044364?casa_token=OICu4ZghkDwAAAAA:O_mLefbVpGwm9joHr6K9oqxPLv6XaYeca1qhqoXM0uTCTpWMV8kMl42hVgu91muHA74Asddj</t>
  </si>
  <si>
    <t>Graziani, Gabriela, et al. "A natural biogenic fluorapatite as a new biomaterial for orthopedics and dentistry: antibacterial activity of lingula seashell and its use for nanostructured biomimetic coatings." Journal of Materials Chemistry B 12.8 (2024): 2083-2098.</t>
  </si>
  <si>
    <t>https://pubs.rsc.org/en/content/articlehtml/2024/tb/d3tb02454g</t>
  </si>
  <si>
    <t>Qiu, Rongxian, et al. "Anti-corrosion properties of array-structured superhydrophobic surfaces." Journal of Materials Engineering and Performance 33.4 (2024): 1786-1796.</t>
  </si>
  <si>
    <t>https://idp.springer.com/authorize/casa?redirect_uri=https://link.springer.com/article/10.1007/s11665-023-08118-7&amp;casa_token=t6u9EzYMgjgAAAAA:A-pT6Ia6MveYNuntzVbLLH2okkNOyzPiG0jreg3ixEoP295dApTO8m234ZqfAqKQS6hl7042bpGAHdM</t>
  </si>
  <si>
    <t>A.V. Ciurea, V. Saceleanu, A. Mohan, M.S. Moreanu, C. Toader</t>
  </si>
  <si>
    <t>Craniopharyngiomas in children-experience of consecutive 152 operated cases</t>
  </si>
  <si>
    <t>Webb, Kevin L., et al. "Comparing surgical approaches for craniopharyngioma resection among adults and children: a meta-analysis and systematic review." World Neurosurgery 175 (2023): e876-e896.</t>
  </si>
  <si>
    <t>https://www.sciencedirect.com/science/article/pii/S1878875023005211?casa_token=LO5U9GcXUi0AAAAA:oetXwfwLfzuK9GgDilz-wcLmbi1pSqcxW1PhGTNo9aA9a9xXeighxXeJF7xQdWKjVyLprn4s</t>
  </si>
  <si>
    <t>d’Avella, Elena, et al. "Systematic review of transcranial and endoscopic endonasal approaches for craniopharyngiomas in children: is there an evolution?." Journal of Neurosurgery: Pediatrics 33.1 (2023): 73-84.</t>
  </si>
  <si>
    <t>https://thejns.org/downloadpdf/journals/j-neurosurg-pediatr/33/1/article-p73.pdf</t>
  </si>
  <si>
    <t>Mazilu, A.; Sarosi, C.; Moldovan, M.; Miuta, F.; Prodan, D.; Antoniac, A.; Prejmerean, C.; Silaghi Dumitrescu, L.; Popescu, V.; Raiciu, A.D.; V. Saceleanu (ULBS)</t>
  </si>
  <si>
    <t>Preparation and characterization of natural bleaching gels used in cosmetic dentistry</t>
  </si>
  <si>
    <t>Ortiz, Mariángela Ivette Guanipa, et al. "Maintenance of enamel properties after bleaching with high-concentrated hydrogen-peroxide gel containing calcium polyphosphate sub-microparticles." Clinical Oral Investigations 27.9 (2023): 5275-5285.</t>
  </si>
  <si>
    <t>https://idp.springer.com/authorize/casa?redirect_uri=https://link.springer.com/article/10.1007/s00784-023-05147-3&amp;casa_token=eVYgzfFB2ZsAAAAA:FzuqAtkHI3vkF0tj_IhratoxJgdZ0NoNcdx3f4pZnD0Gk9_ObHp-XYwlC0kD3XFbSuGBA9h-A8h-xKc</t>
  </si>
  <si>
    <t>Guanipa Ortiz, Mariángela Ivette, et al. "Calcium-Polyphosphate Submicroparticles (CaPP) improvement effect of the experimental bleaching gels’ chemical and cellular-viability properties." Gels 9.1 (2023): 42.</t>
  </si>
  <si>
    <t>https://www.mdpi.com/2310-2861/9/1/42</t>
  </si>
  <si>
    <t>Tripathy, Debajani, Ankita Subhrasmita Gadtya, and Srikanta Moharana. "Supramolecular gel, its classification, preparation, properties, and applications: A review." Polymer-Plastics Technology and Materials 62.3 (2023): 306-326.</t>
  </si>
  <si>
    <t>https://www.tandfonline.com/doi/pdf/10.1080/25740881.2022.2113892?casa_token=ZxNNStIrzEYAAAAA:awZqX0a_sn9WvRrdNpx1M8WTvV84kSUDb9Msf88lYg-Eypumn6RRXst2j1uFpmagthuSYDyWdVs</t>
  </si>
  <si>
    <t xml:space="preserve">Moldovan, M.; Balazsi, R.; Soanca, A.; Roman, A.; Sarosi, C.; Prodan, D.; Vlassa, M.; Cojocaru, I.; Saceleanu, V (ULBS).; Cristescu, I. </t>
  </si>
  <si>
    <t>Evaluation of the degree of conversion, residual monomers and mechanical properties of some light-cured dental resin composites</t>
  </si>
  <si>
    <t>Bliah, Ouriel, et al. "3D printing stretchable and compressible porous structures by polymerizable emulsions for soft robotics." Materials Horizons 10.11 (2023): 4976-4985.</t>
  </si>
  <si>
    <t>https://pubs.rsc.org/en/content/articlehtml/2023/mh/d3mh00773a?casa_token=CDffvAFgFH8AAAAA:iMtaKzMOj0wm8AuWzsnEoyccKW6fzQ0hQggHIrr3RkYkvgDqMbvXacBFcSc-k41iJdrIcIEyqiix</t>
  </si>
  <si>
    <t>Lempel, Edina, et al. "The effect of high-irradiance rapid polymerization on degree of conversion, monomer elution, polymerization shrinkage and porosity of bulk-fill resin composites." Dental Materials 39.4 (2023): 442-453.</t>
  </si>
  <si>
    <t>https://www.sciencedirect.com/science/article/pii/S0109564123000672</t>
  </si>
  <si>
    <t>Száva, Dániel Tamás, et al. "Experimental Investigations of the Dental Filling Materials: Establishing Elastic Moduli and Poisson’s Ratios." Materials 16.9 (2023): 3456.</t>
  </si>
  <si>
    <t>https://www.mdpi.com/1996-1944/16/9/3456</t>
  </si>
  <si>
    <t>Berghaus, Eva, et al. "Degree of conversion and residual monomer elution of 3D-printed, milled and self-cured resin-based composite materials for temporary dental crowns and bridges." Journal of Materials Science: Materials in Medicine 34.5 (2023): 23.</t>
  </si>
  <si>
    <t>https://link.springer.com/article/10.1007/s10856-023-06729-z</t>
  </si>
  <si>
    <t>Alsunbul, Hanan, et al. "Influence of carbon and graphene oxide nanoparticle on the adhesive properties of dentin bonding polymer: A SEM, EDX, FTIR study." Journal of Applied Biomaterials &amp; Functional Materials 21 (2023): 22808000231159238.</t>
  </si>
  <si>
    <t>https://journals.sagepub.com/doi/full/10.1177/22808000231159238</t>
  </si>
  <si>
    <t>Benavides‐Reyes, Cristina, et al. "Color stability and degree of conversion of gingiva‐colored resin‐based composites." Journal of Esthetic and Restorative Dentistry 35.6 (2023): 896-903.</t>
  </si>
  <si>
    <t>https://onlinelibrary.wiley.com/doi/pdfdirect/10.1111/jerd.13082</t>
  </si>
  <si>
    <t>Fidalgo-Pereira, Rita, et al. "Effect of inorganic fillers on the light transmission through traditional or flowable resin-matrix composites for restorative dentistry." Clinical Oral Investigations 27.9 (2023): 5679-5693.</t>
  </si>
  <si>
    <t>https://link.springer.com/article/10.1007/s00784-023-05189-7</t>
  </si>
  <si>
    <t>Taher, Botan Barzan, and Tara Ali Rasheed. "The Impact of Adding Chitosan Nanoparticles on Biofilm Formation, Cytotoxicity, and Certain Physical and Mechanical Aspects of Directly Printed Orthodontic Clear Aligners." Nanomaterials 13.19 (2023): 2649.</t>
  </si>
  <si>
    <t>https://www.mdpi.com/2079-4991/13/19/2649</t>
  </si>
  <si>
    <t>Néma, Viktória, et al. "Relation between internal adaptation and degree of conversion of short-fiber reinforced resin composites applied in bulk or layered technique in deep MOD cavities." Dental Materials (2024).</t>
  </si>
  <si>
    <t>https://www.sciencedirect.com/science/article/pii/S0109564124000307</t>
  </si>
  <si>
    <t>Vohra, Fahim, et al. "Fiber post bonding with beta‐tricalcium phosphate incorporated root dentin adhesive. SEM, EDX, FTIR, rheometric and bond strength study." Microscopy Research and Technique 86.7 (2023): 762-772.</t>
  </si>
  <si>
    <t>https://analyticalsciencejournals.onlinelibrary.wiley.com/doi/pdf/10.1002/jemt.24330?casa_token=KuFt22FnBrIAAAAA:as05AXZD3iVSsk7CJA4QfYNegHBZMy4rB-WXnbf9UgmN17C3G4OrBwaz3aojZdiDUBTVHkRn-InN7A</t>
  </si>
  <si>
    <t>Isarn, Isaac, et al. "Digital Light Processing‐3D Printing of Thermoset Materials with High Biodegradability from Amino Acid‐Derived Acrylamide Monomers." Macromolecular Rapid Communications 44.15 (2023): 2300132.</t>
  </si>
  <si>
    <t>https://onlinelibrary.wiley.com/doi/pdf/10.1002/marc.202300132?casa_token=w-GW_c-tKAIAAAAA:DdZmLtL44DAfVOSK_0aMXt4uVpVEVaZiKIQfNH_guM0LVS9TXYgSdrDBQlLjQpEgHjK3bxR7KdpGMw</t>
  </si>
  <si>
    <t>Ölçer Us, Y., et al. "A comparison of the effects of incremental and snowplow techniques on the mechanical properties of composite restorations." Australian Dental Journal (2023).</t>
  </si>
  <si>
    <t>https://onlinelibrary.wiley.com/doi/pdf/10.1111/adj.12982?casa_token=RVlhsPFjWdEAAAAA:JOCrXXpMzrYiWQTolKGhU15Meml-CE_SfJAWko3Pr6gxfEfeF7oNw5kjR1w4r4V6bu4YCtq3eapUfg</t>
  </si>
  <si>
    <t>Giełzak, Joanna, et al. "Changes in strength parameters of composite cements as affected by storage temperature—a review of the literature." Coatings 13.2 (2023): 244.</t>
  </si>
  <si>
    <t>https://www.mdpi.com/2079-6412/13/2/244</t>
  </si>
  <si>
    <t>Zhang, Shengcan, Fang Liu, and Jingwei He. "Enhanced anti-bacterial adhesion effect of FDMA/SR833s based dental resin composites by using 1H, 1H-heptafluorobutyl methacrylate as partial diluent." Biomaterial Investigations in Dentistry 10.1 (2023): 2281090.</t>
  </si>
  <si>
    <t>https://www.tandfonline.com/doi/pdf/10.1080/26415275.2023.2281090</t>
  </si>
  <si>
    <t>Reyes-Angeles, Mari Carmen, et al. "Evaluation of novel fluorescent 1, 5-naphthalene-bis (allylcarbonate) monomer used in the formulation of dental composite resins." Polymer Bulletin (2023): 1-18.</t>
  </si>
  <si>
    <t>https://idp.springer.com/authorize/casa?redirect_uri=https://link.springer.com/article/10.1007/s00289-023-05059-y&amp;casa_token=7MyYcvTuAhEAAAAA:-2faeGHjK79QsBR9QLPuSEW8_vvnTuGBi7aLvp3rdvVG_Fiq6F0F_jzOgXWonizNRKfMuc6CkuoFSYI</t>
  </si>
  <si>
    <t>Us, YOlçer, et al. "A comparison of the effects of incremental and snowplow techniques on the mechanical properties of composite restorations." Australian dental journal (2023).</t>
  </si>
  <si>
    <t>https://www.researchgate.net/profile/Yelda-Hepsenoglu/publication/374637813_A_comparison_of_the_effects_of_incremental_and_snowplow_techniques_on_the_mechanical_properties_of_composite_restorations/links/655720a3b1398a779d947095/A-comparison-of-the-effects-of-incremental-and-snowplow-techniques-on-the-mechanical-properties-of-composite-restorations.pdf</t>
  </si>
  <si>
    <t>Sreevarun, Murugesan, et al. "Formulation, Configuration, and Physical Properties of Dental Composite Resin Containing a Novel 2π+ 2π Photodimerized Crosslinker–Cinnamyl Methacrylate: An In Vitro Research." The Journal of Contemporary Dental Practice 24.6 (2023): 364-371.</t>
  </si>
  <si>
    <t>https://www.thejcdp.com/doi/JCDP/pdf/10.5005/jp-journals-10024-3480</t>
  </si>
  <si>
    <t>Nalbantoğlu, Ahmet Mert, et al. "Biocompatibility of fiber-reinforced composite (FRC) and woven-coated FRC: an in vivo study." Clinical Oral Investigations 27.3 (2023): 1023-1033.</t>
  </si>
  <si>
    <t>https://idp.springer.com/authorize/casa?redirect_uri=https://link.springer.com/article/10.1007/s00784-022-04659-8&amp;casa_token=BKoKOC6gsB8AAAAA:hZo0FQwS4Y-JJmXmGPRi6M4HHmsSRZ9dxBC5QlcYkVdYwjksnUHw3YXkOmUimDAXajVLM_Xu5FxLd4s</t>
  </si>
  <si>
    <t xml:space="preserve">Solomon, A (Solomon, Adelaida) [1] , [2] ; Negrea, MO (Negrea, Mihai Octavian) [1] , [2] ; Cipaian, CR (Cipaian, Calin Remus) [1] , [2] ; Boicean, A (Boicean, Adrian) [1] , [2] ; Mihaila, R (Mihaila, Romeo) [1] , [2] ; Rezi, C (Rezi, Cristina) [1] ; Cristinescu, BA (Cristinescu, Bianca Andreea) [2] ; Berghea-Neamtu, CS (Berghea-Neamtu, Cristian Stefan) [3] ; Popa, ML (Popa, Mirela Livia) [1] , [2] ; Teodoru, M (Teodoru, Minodora) [1] , [2] ; Stoia, O (Stoia, Oana) [1] , [2] ; Neamtu, B (Neamtu, Bogdan) [1] , [4] </t>
  </si>
  <si>
    <t>Interactions between Metabolic Syndrome, MASLD, and Arterial Stiffening: A Single-Center Cross-Sectional Study - 
Veskovic, M (Veskovic, Milena) [1] ; Sutulovic, N (Sutulovic, Nikola) [2] ; Hrncic, D (Hrncic, Dragan) [2] ; Stanojlovic, O (Stanojlovic, Olivera) [2] ; Macut, D (Macut, Djuro) [3] ; Mladenovic, D (Mladenovic, Dusan) [1]</t>
  </si>
  <si>
    <t>The Interconnection between Hepatic Insulin Resistance and Metabolic Dysfunction-Associated Steatotic Liver Disease-The Transition from an Adipocentric to Liver-Centric Approach</t>
  </si>
  <si>
    <t>https://www.mdpi.com/2559126</t>
  </si>
  <si>
    <t>Personalized Risk Assessment of Hepatic Fibrosis after Cholecystectomy in Metabolic-Associated Steatotic Liver Disease: A Machine Learning Approach - Suárez, M (Suarez, Miguel) [1] , [2] , [3] ; Martínez, R (Martinez, Raquel) [1] , [3] ; Torres, AM (Torres, Ana Maria) [2] , [3] ; Ramón, A (Ramon, Antonio) [4] ; Blasco, P (Blasco, Pilar) [4] ; Mateo, J (Mateo, Jorge) [2] , [3]</t>
  </si>
  <si>
    <t>https://pubmed.ncbi.nlm.nih.gov/37892625/</t>
  </si>
  <si>
    <t xml:space="preserve">
Pérez-Elvira, R (Perez-Elvira, Ruben) [1] ; Oltra-Cucarella, J (Oltra-Cucarella, Javier) [2] ; Carrobles, JA (Carrobles, Jose Antonio) [3] ; Teodoru, M (Teodoru, Minodora) [4] ; Bacila, C (Bacila, Ciprian) [4] , [5] ; Neamtu, B (Neamtu, Bogdan) [4] , [6] , [7]</t>
  </si>
  <si>
    <t>Individual Alpha Peak Frequency, an Important Biomarker for Live Z-Score Training Neurofeedback in Adolescents with Learning Disabilities</t>
  </si>
  <si>
    <t>Attention module-based fused deep cnn for learning disabilities identification using EEG signal, Ahire, NK (Ahire, Nitin Kisan) [1] , [2] ; Awale, RN (Awale, R. N.) [1] ; Wagh, A (Wagh, Abhay) [3], Multimedia tools and applications</t>
  </si>
  <si>
    <t>DOI10.1007/s11042-023-17277-7</t>
  </si>
  <si>
    <t>Neuroimaging Approach: Effects of Hot and Cold Germinated Wheat Beverages on Electroencephalographic (EEG) Activity of the Human Brain
By
Aung, T (Aung, Thinzar) [1] ; Kim, BR (Kim, Bo Ram) [2] ; Kwak, HS (Kwak, Han Sub) [3] ; Kim, MJ (Kim, Mi Jeong) [1] , [2], Foods</t>
  </si>
  <si>
    <t>DOI10.3390/foods12183493</t>
  </si>
  <si>
    <t>Day-to-day individual alpha frequency variability measured by a mobile EEG device relates to anxiety
By
Sidelinger, L (Sidelinger, Lauren) [1] , [2] ; Zhang, MS (Zhang, Mengsen) [2] ; Frohlich, F (Frohlich, Flavio) [2] , [3] , [4] , [5] , [6] ; Daughters, SB (Daughters, Stacey B.) [1], European Journal of Neuroscience</t>
  </si>
  <si>
    <t>DOI10.1111/ejn.16002</t>
  </si>
  <si>
    <t>Electroencephalography signals and neurodevelopment after Kawasaki disease: A pilot study
By
Fauteux, AA (Fauteux, Audrey-Ann) [1] , [2] ; Rojas, RG (Gutierrez Rojas, Rocio) [1] , [3] ; Agbogba, K (Agbogba, Kristian) [1] ; Benovoy, M (Benovoy, Mitchel) [4] , [5] ; Charlebois-Poirier, AR (Charlebois-Poirier, Audrey-Rose) [1] , [2] ; Lalancette, E (Lalancette, Eve) [1] , [2] ; Lippé, S (Lippe, Sarah) [1] , [2] ; Dahdah, N (Dahdah, Nagib) [1] , [3] , [6] , [7], Pediatrics International</t>
  </si>
  <si>
    <t>DOI10.1111/ped.15482</t>
  </si>
  <si>
    <t>Neamtu, BM (Neamtu, Bogdan Mihai) [1] , [2] , [3] ; Visa, G (Visa, Gabriela) [3] ; Maniu, I (Maniu, Ionela) [3] , [4] ; Ognean, ML (Ognean, Maria Livia) [1] , [5] ; Pérez-Elvira, R (Perez-Elvira, Ruben) [6] , [7] ; Dragomir, A (Dragomir, Andrei) [3] , [8] ; Agudo, M (Agudo, Maria) [6] ; Sofariu, CR (Sofariu, Ciprian Radu) [3] ; Gheonea, M (Gheonea, Mihaela) [9] ; Pitic, A (Pitic, Antoniu) [2] ; Brad, R (Brad, Remus) [2] ; Matei, C (Matei, Claudiu) [10] ; Teodoru, M (Teodoru, Minodora) [1] ; Bacila, C (Bacila, Ciprian) [10]</t>
  </si>
  <si>
    <t>A Decision-Tree Approach to Assist in Forecasting the Outcomes of the Neonatal Brain Injury</t>
  </si>
  <si>
    <t>Fluid-Based Protein Biomarkers in Traumatic Brain Injury: The View from the Bedside
By
Agoston, DV (Agoston, Denes V.) [1] ; Helmy, A (Helmy, Adel) [2], International journal of molecular sciences</t>
  </si>
  <si>
    <t>DOI10.3390/ijms242216267</t>
  </si>
  <si>
    <t>Our Experience with SARS-CoV-2 Infection and Acute Kidney Injury: Results from a Single-Center Retrospective Observational Study
By
Birlutiu, V (Birlutiu, Victoria) [1] , [2] ; Neamtu, B (Neamtu, Bogdan) [1] , [3] ; Birlutiu, RM (Birlutiu, Rares-Mircea) [4] ; Ghibu, AM (Ghibu, Andreea Magdalena) [1] , [2] ; Dobritoiu, ES (Dobritoiu, Elena Simona) [1] , [2], Healthcare</t>
  </si>
  <si>
    <t>Perspectives on Scaffold Designs with Roles in Liver Cell Asymmetry and Medical and Industrial Applications by Using a New Type of Specialized 3D Bioprinter
By
Harbuz, I (Harbuz, Iuliana) [1] ; Banciu, DD (Banciu, Daniel Dumitru) [1] ; David, R (David, Rodica) [2] , [3] ; Cercel, C (Cercel, Cristina) [4] ; Cotirta, O (Cotirta, Octavian) [1] ; Ciurea, BM (Ciurea, Bogdan Marius) [1] ; Radu, SM (Radu, Sorin Mihai) [3] ; Dinescu, S (Dinescu, Stela) [3] ; Jinga, SI (Jinga, Sorin Ion) [1] ; Banciu, A (Banciu, Adela) [1], International journal of molecular sciences</t>
  </si>
  <si>
    <t>DOI10.3390/ijms241914722</t>
  </si>
  <si>
    <t>Negrea, MO (Negrea, Mihai Octavian) [1] ; Neamtu, B (Neamtu, Bogdan) [1] , [2] , [3] ; Dobrota, I (Dobrota, Ioana) [1] ; Sofariu, CR (Sofariu, Ciprian Radu) [2] ; Crisan, RM (Crisan, Roxana Mihaela) [1] ; Ciprian, BI (Ciprian, Bacila Ionut) [1] ; Domnariu, CD (Domnariu, Carmen Daniela) [1] ; Teodoru, M (Teodoru, Minodora) [1]</t>
  </si>
  <si>
    <t>Causative Mechanisms of Childhood and Adolescent Obesity Leading to Adult Cardiometabolic Disease: A Literature Review</t>
  </si>
  <si>
    <t>Referral to Adolescent Weight Management Interventions: Qualitative Perspectives From Providers
By
Darling, KE (Darling, Katherine E.) [1] , [2] ; Warnick, J (Warnick, Jennifer) [1] , [2] ; Guthrie, KM (Guthrie, Kate M.) [2] , [3] ; Santos, M (Santos, Melissa) [4] ; Jelalian, E (Jelalian, Elissa) [1] , [2], Journal of pediatric Psychology</t>
  </si>
  <si>
    <t>DOI10.1093/jpepsy/jsad068</t>
  </si>
  <si>
    <t>Influence of Gender on Plasma Leptin Levels, Fat Oxidation, and Insulin Sensitivity in Young Adults: The Mediating Role of Fitness and Fatness
By
Montes-de-Oca-García, A (Montes-de-Oca-Garcia, Adrian) [1] , [2] ; Perez-Bey, A (Perez-Bey, Alejandro) [2] , [3] ; Corral-Pérez, J (Corral-Perez, Juan) [1] , [2] ; Marín-Galindo, A (Marin-Galindo, Alberto) [1] , [2] ; Calderon-Dominguez, M (Calderon-Dominguez, Maria) [2] , [4] ; Velázquez-Díaz, D (Velazquez-Diaz, Daniel) [1] , [2] , [5] ; Casals, C (Casals, Cristina) [1] , [2] ; Ponce-Gonzalez, JG (Ponce-Gonzalez, Jesus, Nutrients</t>
  </si>
  <si>
    <t>DOI10.3390/nu15112628</t>
  </si>
  <si>
    <t>Browning of Adipocytes: A Potential Therapeutic Approach to Obesity
By
Schirinzi, V (Schirinzi, Vittoria) [1] ; Poli, C (Poli, Carolina) [2] ; Berteotti, C (Berteotti, Chiara) [3] ; Leone, A (Leone, Alessandro) [4], Nutrients</t>
  </si>
  <si>
    <t>DOI10.3390/nu15092229</t>
  </si>
  <si>
    <t>Comparison of the ability of HOMA-IR, VAI, and TyG indexes to predict metabolic syndrome in children with obesity: a cross-sectional study
By
Dundar, C (Dundar, Cihad) [1] ; Terzi, O (Terzi, Ozlem) [1] ; Arslan, HN (Arslan, Hatice Nilden) [1], BMC Pediatrics</t>
  </si>
  <si>
    <t>DOI10.1186/s12887-023-03892-8</t>
  </si>
  <si>
    <t>Pop, G (Pop, Gabriela) [1] ; Farcas, A (Farcas, Andreea) [2] ; Butuca, A (Butuca, Anca) [1] ; Morgovan, C (Morgovan, Claudiu) [1] ; Arseniu, AM (Arseniu, Anca Maria) [1] ; Pumnea, M (Pumnea, Manuela) [1] ; Teodoru, M (Teodoru, Minodora) [1] ; Gligor, FG (Gligor, Felicia Gabriela) [1]</t>
  </si>
  <si>
    <t>Post-Marketing Surveillance of Statins-A Descriptive Analysis of Psychiatric Adverse Reactions in EudraVigilance</t>
  </si>
  <si>
    <t>An Update on Drug-Nutrient Interactions and Dental Decay in Older Adults
By
Bell, V (Bell, Victoria) [1] ; Rodrigues, AR (Rodrigues, Ana Rita) [1] ; Antoniadou, M (Antoniadou, Maria) [2] , [3] ; Peponis, M (Peponis, Marios) [2] ; Varzakas, T (Varzakas, Theodoros) [4] ; Fernandes, T (Fernandes, Tito) [5] ; Adami, GR (Adami, Guy R.), Nutrients</t>
  </si>
  <si>
    <t>DOI10.3390/nu15234900</t>
  </si>
  <si>
    <t>Pharmacology of dreaming
By
Bernath, O (Bernath, Oliver) [1] , [2] ; Ward, R (Ward, Rania) [1], Somnologie</t>
  </si>
  <si>
    <t>DOI10.1007/s11818-023-00412-9</t>
  </si>
  <si>
    <t>A Descriptive Analysis of Direct Oral Anticoagulant Drugs Dosing Errors Based on Spontaneous Reports from the EudraVigilance Database
By
Morgovan, C (Morgovan, Claudiu) [1] ; Dobrea, CM (Dobrea, Carmen Maximiliana) [1] ; Chis, AA (Chis, Adriana Aurelia) [1] ; Juncan, AM (Juncan, Anca Maria) [1] ; Arseniu, AM (Arseniu, Anca Maria) [1] ; Rus, LL (Rus, Luca Liviu) [1] ; Gligor, FG (Gligor, Felicia Gabriela) [1] ; Ardelean, SA (Ardelean, Simona Alexandrina) [2] ; Stoicescu, L (Stoicescu, Laurentiu) [3] ; Ghibu, S (Ghibu, Steliana) [4] ; Frum, A (Frum, Adina) [1], Pharmaceuticals</t>
  </si>
  <si>
    <t>DOI10.3390/ph16030455</t>
  </si>
  <si>
    <t>Side effects of anti-lipid medications
By
Kulig, CE (Kulig, Caitlin E.) [1] , [2] ; Wilczynski, J (Wilczynski, Jessica) [1] , [3] ; Zajicek, J (Zajicek, Jami), Side effects of drugs annual, vol 45</t>
  </si>
  <si>
    <t>DOI10.1016/bs.seda.2023.07.009</t>
  </si>
  <si>
    <t>Negrea, MO (Negrea, Mihai Octavian) [1] , [2] ; Zdrenghea, D (Zdrenghea, Dumitru) [2] ; Teodoru, M (Teodoru, Minodora) [1] , [3] ; Neamtu, B (Neamtu, Bogdan) [1] , [4] ; Cipaian, CR (Cipaian, Calin Remus) [1] , [3] ; Pop, D (Pop, Dana) [2]</t>
  </si>
  <si>
    <t>The Influence of Sex, Age, and Race on Coronary Artery Disease: A Narrative Review
By
Santos, CCLD (Santos, Celia C. Lima Dos) [1] ; Matharoo, AS (Matharoo, Arshveer S.) [2] ; Cueva, EP (Cueva, Emilio Pinzon) [3] ; Amin, U (Amin, Uzma) [4] ; Ramos, AAP (Ramos, Aida A. Perez) [5] ; Mann, NK (Mann, Navpreet K.) [6] , [7] ; Maheen, S (Maheen, Sara) [8] ; Butchireddy, J (Butchireddy, Jyothsna) [9] ; Falki, VB (Falki, Vaibhavkumar B.) [10] ; Itrat, A (Itrat, Abeeha) [11], Cureus Journal of Medical Science</t>
  </si>
  <si>
    <t>DOI10.7759/cureus.47799</t>
  </si>
  <si>
    <t>Women's Cardiovascular Health: Prioritizing the Majority Minority
By
Bortnick, AE (Bortnick, Anna E.) [1] , [2] ; Pllana, E (Pllana, Edita) [3] , [4] ; Wolfe, DS (Wolfe, Diana S.) [1] , [2] , [5] ; Taub, CC (Taub, Cynthia C.), Journal of cardiovascular developmentand disease</t>
  </si>
  <si>
    <t>DOI10.3390/jcdd10030128</t>
  </si>
  <si>
    <t>Serban, D (Serban, Dragos) ; Papanas, N (Papanas, Nikolaos) ; Dascalu, AM (Dascalu, Ana Maria) ; Kempler, P (Kempler, Peter) ; Raz, I (Raz, Itamar) ; Rizvi, AA (Rizvi, Ali A.) ; Rizzo, M (Rizzo, Manfredi) ; Tudor, C (Tudor, Corneliu) ; Tudosie, MS (Tudosie, Mihail Silviu) ; Tanasescu, D (Tanasescu, Denisa) ; Stoian, AP (Stoian, Anca Pantea) ; Gouveri, E (Gouveri, Evanthia) ; Costea, DO (Costea, Daniel Ovidiu)</t>
  </si>
  <si>
    <t>Significance of Neutrophil to Lymphocyte Ratio (NLR) and Platelet Lymphocyte Ratio (PLR) in Diabetic Foot Ulcer and Potential New Therapeutic Targets</t>
  </si>
  <si>
    <t>The role of neutrophils in diabetic ulcers and targeting therapeutic strategies</t>
  </si>
  <si>
    <t>https://www.webofscience.com/wos/woscc/full-record/WOS:001144527700001</t>
  </si>
  <si>
    <t>Clinical value of neutrophil-to-lymphocyte ratio and prognostic nutritional index on prediction of occurrence and development of diabetic foot-induced sepsis</t>
  </si>
  <si>
    <t>https://www.webofscience.com/wos/woscc/full-record/WOS:001101156200001</t>
  </si>
  <si>
    <t>Risk factor analysis for diabetic foot ulcer-related amputation including Controlling Nutritional Status score and neutrophil-to-lymphocyte ratio</t>
  </si>
  <si>
    <t>https://www.webofscience.com/wos/woscc/full-record/WOS:001022771300001</t>
  </si>
  <si>
    <t>Basic haematological tests as inflammatory performance markers of patients treated either by conservative surgery or minor amputation for infected diabetic foot ulcers</t>
  </si>
  <si>
    <t>https://www.webofscience.com/wos/woscc/full-record/WOS:001020340000001</t>
  </si>
  <si>
    <t>Old and Novel Predictors for Cardiovascular Risk in Diabetic Foot Syndrome-A Narrative Review</t>
  </si>
  <si>
    <t>https://www.webofscience.com/wos/woscc/full-record/WOS:000995537900001</t>
  </si>
  <si>
    <t>https://www.webofscience.com/wos/woscc/full-record/WOS:000977737500001</t>
  </si>
  <si>
    <t>Immunology of chronic low-grade inflammation: relationship with metabolic function</t>
  </si>
  <si>
    <t>https://www.webofscience.com/wos/woscc/full-record/WOS:000964930500005</t>
  </si>
  <si>
    <t>Mean Platelet Volume-to-Lymphocyte Ratio Is a Biomarker of 1-Year Mortality in Patients With Diabetic Foot Infections</t>
  </si>
  <si>
    <t>https://www.webofscience.com/wos/woscc/full-record/WOS:000957547500001</t>
  </si>
  <si>
    <t>Fasting Plasma Glucose Increase and Neutrophil-to-Lymphocyte Ratio as Risk Predictors of Clinical Outcome of COVID-19 Pneumonia in Type 2 Diabetes Mellitus</t>
  </si>
  <si>
    <t>https://www.webofscience.com/wos/woscc/full-record/WOS:000939874200003</t>
  </si>
  <si>
    <t>Upstream comprehensive management of individuals with diabetes with multimorbidity and frailty to act against amputation</t>
  </si>
  <si>
    <t>https://www.webofscience.com/wos/woscc/full-record/WOS:000965046300001</t>
  </si>
  <si>
    <t>The Association of the Neutrophil-Lymphocyte Ratio With the Outcome of Diabetic Foot Ulcer</t>
  </si>
  <si>
    <t>https://www.webofscience.com/wos/woscc/full-record/WOS:000971118300030</t>
  </si>
  <si>
    <t>Serban, D (Serban, Dragos) ; Papanas, N (Papanas, Nikolaos) ; Dascalu, AM (Dascalu, Ana Maria) ; Stana, D (Stana, Daniela) ; Nicolae, VA (Nicolae, Vanessa Andrada) ; Vancea, G (Vancea, Geta) ; Badiu, CD (Badiu, Cristinel Dumitru) ; Tanasescu, D (Tanasescu, Denisa) ; Tudor, C (Tudor, Corneliu) ; Balasescu, SA (Balasescu, Simona Andreea) ; Pantea-Stoian, A (Pantea-Stoian, Anca</t>
  </si>
  <si>
    <t>Diabetic Retinopathy in Patients With Diabetic Foot Ulcer: A Systematic Review</t>
  </si>
  <si>
    <t>Clinical characteristics and risk factors of diabetic foot ulcers with PAD</t>
  </si>
  <si>
    <t>https://www.webofscience.com/wos/woscc/full-record/WOS:001159340600016</t>
  </si>
  <si>
    <t>MDP-HML: an efficient detection method for multiple human disease using retinal fundus images based on hybrid learning techniques</t>
  </si>
  <si>
    <t>https://www.webofscience.com/wos/woscc/full-record/WOS:001159214200001</t>
  </si>
  <si>
    <t>Differences in adherence to using removable cast walker treatment during daytime and nighttime weight-bearing activities in people with diabetes-related foot ulcers</t>
  </si>
  <si>
    <t>https://www.webofscience.com/wos/woscc/full-record/WOS:000998826100001</t>
  </si>
  <si>
    <t>Etiology, Epidemiology, and Disparities in the Burden of Diabetic Foot Ulcers</t>
  </si>
  <si>
    <t>https://www.webofscience.com/wos/woscc/full-record/WOS:000905203400034</t>
  </si>
  <si>
    <t>Busnatu, SS (Busnatu, Stefan-Sebastian) ; Salmen, T (Salmen, Teodor) ; Pana, MA (Pana, Maria-Alexandra) ; Rizzo, M (Rizzo, Manfredi) ; Stallone, T (Stallone, Tiziana) ; Papanas, N (Papanas, Nikolaos) ; Popovic, D (Popovic, Djordje) ; Tanasescu, D (Tanasescu, Denisa) ; Serban, D (Serban, Dragos) ; Stoian, AP (Stoian, Anca Pantea</t>
  </si>
  <si>
    <t>The Role of Fructose as a Cardiovascular Risk Factor: An Update</t>
  </si>
  <si>
    <t>The intestinal-hepatic axis: a comprehensive review on fructose metabolism and its association with mortality and chronic metabolic diseases</t>
  </si>
  <si>
    <t>https://www.webofscience.com/wos/woscc/full-record/WOS:001059562800001</t>
  </si>
  <si>
    <t>The hydrolysis degree of agave syrup modulates its functional properties: Impact on metabolic responses and oxidative stress in C57BL/6 mice</t>
  </si>
  <si>
    <t>https://www.webofscience.com/wos/woscc/full-record/WOS:001011528200001</t>
  </si>
  <si>
    <t>Etiology of Chronic Kidney Disease and Comorbidities in Chronic Hemodialysis Patients</t>
  </si>
  <si>
    <t>https://www.webofscience.com/wos/woscc/full-record/WOS:001036801400006</t>
  </si>
  <si>
    <t>Rare Sugar Metabolism and Impact on Insulin Sensitivity along the Gut-Liver-Muscle Axis In Vitro</t>
  </si>
  <si>
    <t>https://www.webofscience.com/wos/woscc/full-record/WOS:000969844800001</t>
  </si>
  <si>
    <t>Nutritional Treatment of Hypertriglyceridemia in Childhood: From Healthy-Heart Counselling to Life-Saving Diet</t>
  </si>
  <si>
    <t>https://www.webofscience.com/wos/woscc/full-record/WOS:000947276400001</t>
  </si>
  <si>
    <t>The Link between NAFLD and Metabolic Syndrome</t>
  </si>
  <si>
    <t>https://www.webofscience.com/wos/woscc/full-record/WOS:000944983100001</t>
  </si>
  <si>
    <t>Impact of risk factors on the evolution of severe acute pancreatitis</t>
  </si>
  <si>
    <t>https://www.webofscience.com/wos/woscc/full-record/WOS:000986732100012</t>
  </si>
  <si>
    <t>Oral Arginine Supplementation in Healthy Individuals Performing Regular Resistance Training</t>
  </si>
  <si>
    <t>https://www.webofscience.com/wos/woscc/full-record/WOS:000915546500001</t>
  </si>
  <si>
    <t>Dascalu, AM (Dascalu, Ana Maria) ; Anghelache, A (Anghelache, Anca) ; Stana, D (Stana, Daniela) ; Costea, AC (Costea, Andreea Cristina) ; Nicolae, VA (Nicolae, Vanessa Andrada) ; Tanasescu, D (Tanasescu, Denisa) ; Costea, DO (Costea, Daniel Ovidiu) ; Tribus, LC (Tribus, Laura Carina) ; Zgura, A (Zgura, Anca) ; Serban, D (Serban, Dragos) ; Duta, L (Duta, Lucian) ; Tudosie, M (Tudosie, Miruna) ; Balasescu, SA (Balasescu, Simona Andreea) ; Tanasescu, C (Tanasescu, Ciprian) ; Tudosie, MS (Tudosie, Mihail Silviu</t>
  </si>
  <si>
    <t>Serum levels of copper and zinc in diabetic retinopathy: Potential new therapeutic targets (Review)</t>
  </si>
  <si>
    <t>Unveiling the Spectrum of Ophthalmic Manifestations in Nutritional Deficiencies: A Comprehensive Review</t>
  </si>
  <si>
    <t>https://www.webofscience.com/wos/woscc/full-record/WOS:001126866900031</t>
  </si>
  <si>
    <t>Dysregulated miRNA-375, IL-17, TGF-β, and Microminerals Are Associated with Calpain-10 SNP 19 in Diabetic Patients: Correlation with Diabetic Nephropathy Stages</t>
  </si>
  <si>
    <t>https://www.webofscience.com/wos/woscc/full-record/WOS:001132227900001</t>
  </si>
  <si>
    <t>Serum Zinc and Copper Levels in Children with Type 1 Diabetes Mellitus</t>
  </si>
  <si>
    <t>https://www.webofscience.com/wos/woscc/full-record/WOS:001030496500001</t>
  </si>
  <si>
    <t>Pharmacotherapy and Nutritional Supplements for Neovascular Eye Diseases</t>
  </si>
  <si>
    <t>https://www.webofscience.com/wos/woscc/full-record/WOS:001036527600001</t>
  </si>
  <si>
    <t>Effect of Trace Metal Ions on the Conformational Stability of the Visual Photoreceptor Rhodopsin</t>
  </si>
  <si>
    <t>https://www.webofscience.com/wos/woscc/full-record/WOS:001028235100001</t>
  </si>
  <si>
    <t>DETERMINATION OF MICRONUTRIENTS IN DIABETIC WOMEN: A SERUM ANALYSIS OF SEVEN ELEMENTS</t>
  </si>
  <si>
    <t>https://www.webofscience.com/wos/woscc/full-record/WOS:001133481200002</t>
  </si>
  <si>
    <t>Effect of triamcinolone acetonide on retinal inflammation and angiogenesis induced by pericyte depletion in mouse</t>
  </si>
  <si>
    <t>https://www.webofscience.com/wos/woscc/full-record/WOS:000903463800001</t>
  </si>
  <si>
    <t>Dascalu, AM (Dascalu, Ana Maria) ; Stoian, AP (Stoian, Anca Pantea) ; Cherecheanu, AP (Cherecheanu, Alina Popa) ; Serban, D (Serban, Dragos) ; Costea, DO (Costea, Daniel Ovidiu) ; Tudosie, MS (Tudosie, Mihail Silviu) ; Stana, D (Stana, Daniela) ; Tanasescu, D (Tanasescu, Denisa) ; Sabau, AD (Sabau, Alexandru Dan) ; Gangura, GA (Gangura, Gabriel Andrei) ; Costea, AC (Costea, Andreea Cristina) ; Nicolae, VA (Nicolae, Vanessa Andrada) ; Smarandache, CG (Smarandache, Catalin Gabriel</t>
  </si>
  <si>
    <t>Outcomes of Diabetic Retinopathy Post-Bariatric Surgery in Patients with Type 2 Diabetes Mellitus</t>
  </si>
  <si>
    <t>The Effects of Bariatric Surgery on Diabetic Retinopathy Course: A Review and Meta-Analysis.</t>
  </si>
  <si>
    <t>https://www.webofscience.com/wos/woscc/full-record/WOS:000982935300011</t>
  </si>
  <si>
    <t>Follow-up care after metabolic surgery - a prospective study in the North-Eastern region of Romania</t>
  </si>
  <si>
    <t>https://www.webofscience.com/wos/woscc/full-record/WOS:001099791100016</t>
  </si>
  <si>
    <t>Tanasescu, D (Tanasescu, Denisa) ; Moisin, A (Moisin, Andrei) ; Fleaca, R (Fleaca, Radu) ; Popa, C (Popa, Carmen) ; Bacila, C (Bacila, Ciprian) ; Mohor, C (Mohor, Cosmin) ; Gherman, CD (Gherman, Claudia Diana) ; Gaspar, B (Gaspar, Bogdan) ; Tanasescu, C (Tanasescu, Ciprian)</t>
  </si>
  <si>
    <t>Modern therapeutic options in diabetic foot ulcer</t>
  </si>
  <si>
    <t>Vacuum-assisted closure in diabetic foot: A tertiary care experience</t>
  </si>
  <si>
    <t>https://www.webofscience.com/wos/woscc/full-record/WOS:001025804900031</t>
  </si>
  <si>
    <t>Revascularization impact: quality of life enhancement in chronic limb-threatening ischemia</t>
  </si>
  <si>
    <t>https://www.webofscience.com/wos/woscc/full-record/WOS:001099791100017</t>
  </si>
  <si>
    <t>Subungual squamous cell carcinoma leading to arm amputation</t>
  </si>
  <si>
    <t>https://www.webofscience.com/wos/woscc/full-record/WOS:001099791100022</t>
  </si>
  <si>
    <t>Chronic wound management; surgical therapy and complementary nursing with Manuka honey</t>
  </si>
  <si>
    <t>https://www.webofscience.com/wos/woscc/full-record/WOS:000986732100015</t>
  </si>
  <si>
    <t>Arteriovenous Length Ratio: A Novel Method for Evaluating Retinal Vasculature Morphology and Its Diagnostic Potential in Eye-Related Diseases</t>
  </si>
  <si>
    <t>https://www.webofscience.com/wos/woscc/full-record/WOS:001114000600001</t>
  </si>
  <si>
    <t>Late-Onset Type 1 Diabetes Mellitus and Unexplained Subcutaneous Lesions</t>
  </si>
  <si>
    <t>https://www.webofscience.com/wos/woscc/full-record/WOS:001098996700032</t>
  </si>
  <si>
    <t>https://www.webofscience.com/wos/woscc/full-record/WOS:001109676100001</t>
  </si>
  <si>
    <t>Faur, M (Faur, Mihai) ; Fleaca, SR (Fleaca, Sorin Radu) ; Gherman, CD (Gherman, Claudia Diana) ; Bacila, CI (Bacila, Ciprian Ionut) ; Tanasescu, D (Tanasescu, Denisa) ; Serban, D (Serban, Dragos) ; Tribus, LC (Tribus, Laura Carina) ; Tudor, C (Tudor, Corneliu) ; Smarandache, GC (Smarandache, Gabriel Catalin) ; Costea, DO (Costea, Daniel Ovidiu) ; Tudosie, MS (Tudosie, Mihail Silviu) ; Sabau, D (Sabau, Dan) ; Gangura, GA (Gangura, Gabriel Andrei) ; Tanasescu, C (Tanasescu, Ciprian</t>
  </si>
  <si>
    <t>Surgical management of acute pancreatitis: Historical perspectives, challenges, and current management approaches</t>
  </si>
  <si>
    <t>https://www.webofscience.com/wos/woscc/full-record/WOS:000982163700001</t>
  </si>
  <si>
    <t>Faur, M (Faur, Mihai) ; Dumitrescu, D (Dumitrescu, Dan) ; Sabau, D (Sabau, Dan) ; Tanasescu, C (Tanasescu, Ciprian) ; Cretu, D (Cretu, Dan) ; Tanasescu, D (Tanasescu, Denisa) ; Constantin, VD (Constantin, Vlad Denis) ; Mohor, C (Mohor, Calin</t>
  </si>
  <si>
    <t>Acute lithiasis cholecystitis; particularities of diagnosis and treatment in the elderly</t>
  </si>
  <si>
    <t>https://www.webofscience.com/wos/woscc/full-record/WOS:000986732100013</t>
  </si>
  <si>
    <t xml:space="preserve">Moisin, A (Moisin, Andrei) ; Faur, M (Faur, Mihai) ; Popa, C (Popa, Carmen) ; Gherman, CD (Gherman, Claudia Diana) ; Dumitrescu, V (Dumitrescu, Victor) ; Tanasescu, D (Tanasescu, Denisa) ; Boicean, A (Boicean, Adrain) ; Balasescu, S (Balasescu, Simona) ; Comandasu, M (Comandasu, Meda) ; Dumitrescu, D (Dumitrescu, Dan) ; Zgura, A (Zgura, Anca) ; Mohor, C (Mohor, Calin) </t>
  </si>
  <si>
    <t>https://www.webofscience.com/wos/woscc/full-record/WOS:001099791100012</t>
  </si>
  <si>
    <t>Is open surgery still part of the current treatment of inguinal hernias?</t>
  </si>
  <si>
    <t>Susanna Esposito (I), Victoria Birlutiu (ULBS), Pavol Jarcuska(PL), Antonio Perino (I), Sorin Claudiu Man (UMF Cj), Radu Vladareanu (UMFCD), Dorothée Meric (FR), Kurt Dobbelaere FR), Florence Thomas (FR), Dominique Descamps(GSK)</t>
  </si>
  <si>
    <t>Immunogenicity and safety of human papillomavirus-16/18 AS04-adjuvanted vaccine administered according to an alternative dosing schedule compared with the standard dosing schedule in healthy women aged 15 to 25 years: results from a randomized study</t>
  </si>
  <si>
    <t xml:space="preserve">Guo Jianming , Guo Shuyan , Dong Siping, Efficacy, immunogenicity and safety of HPV vaccination in Chinese population: A meta-analysis, Frontiers in Public Health </t>
  </si>
  <si>
    <t>https://www.frontiersin.org/journals/public-health/articles/10.3389/fpubh.2023.1128717/full</t>
  </si>
  <si>
    <t>Yue-Mei Hu, Zhao-Feng Bi, Ya Zheng, Li Zhang, Feng-Zhu Zheng, Kai Chu, Ya-Fei Li, Qi Chen, Jia-Li Quan, Xiao-Wen Hu, Xing-Cheng Huang, Kong-Xin Zhu, Ya-Hui Wang-Jiang, Han-Min Jiang, Xia Zang, Dong-Lin Liu, Chang-Lin Yang, Hong-Xing Pan, Qiu-Fen Zhang, Ying-Ying Su, Shou-Jie Huang, Guang Sun, Wei-Jin Huang, Yue Huang, Ting Wu, Jun Zhang, Ning-Shao Xia, Science Bulletin</t>
  </si>
  <si>
    <t>https://www.sciencedirect.com/science/article/pii/S2095927323006369</t>
  </si>
  <si>
    <t>Immunogenicity and safety of an Escherichia coli-produced human papillomavirus (types 6/11/16/18/31/33/45/52/58) L1 virus-like-particle vaccine: a phase 2 double-blind, randomized, controlled trial</t>
  </si>
  <si>
    <t>V Birlutiu (ULBS), RM Birlutiu (Spit Foisor), V Costache (N Titulescu Buc)</t>
  </si>
  <si>
    <t>Viridans streptococcal infective endocarditis associated with fixed orthodontic appliance managed surgically by mitral valve plasty: A case report</t>
  </si>
  <si>
    <t>Alexander Refisch, Zümrüt Duygu Sen, Tilman E. Klassert, Anne Busch, Bianca Besteher, Lena Vera Danyeli, Dario Helbing, Ulrike Schulze-Späte, Andreas Stallmach, Michael Bauer, Gianni Panagiotou, Ilse D. Jacobsen, Hortense Slevogt, Nils Opel, Martin Walter,Microbiome and immuno-metabolic dysregulation in patients with major depressive disorder with atypical clinical presentation, Neuropharmacology</t>
  </si>
  <si>
    <t>https://www.sciencedirect.com/science/article/pii/S0028390823001582</t>
  </si>
  <si>
    <t>V Birlutiu (ULBS), RM Birlutiu (UMFCD), V Costache (N Titulescu Buc)</t>
  </si>
  <si>
    <t>Refisch A, Walter M. [The importance of the human microbiome for mental health]. Der Nervenarzt. 2023 </t>
  </si>
  <si>
    <t>https://europepmc.org/article/pmc/pmc10620288</t>
  </si>
  <si>
    <r>
      <rPr>
        <rFont val="Arial Narrow"/>
        <color rgb="FF222222"/>
        <sz val="10.0"/>
      </rPr>
      <t>Kaemmerer, A.-S.; Ciotola, F.; Geißdörfer, W.; Harig, F.; Mattner, J.; Seitz, T.; Suleiman, M.N.; Weyand, M.; Heim, C. A Dual-Pathogen Mitral Valve Endocarditis Caused by </t>
    </r>
    <r>
      <rPr>
        <rFont val="Arial Narrow"/>
        <i/>
        <color rgb="FF222222"/>
        <sz val="10.0"/>
      </rPr>
      <t>Coxiella burnetii</t>
    </r>
    <r>
      <rPr>
        <rFont val="Arial Narrow"/>
        <color rgb="FF222222"/>
        <sz val="10.0"/>
      </rPr>
      <t> and </t>
    </r>
    <r>
      <rPr>
        <rFont val="Arial Narrow"/>
        <i/>
        <color rgb="FF222222"/>
        <sz val="10.0"/>
      </rPr>
      <t>Streptococcus gordonii</t>
    </r>
    <r>
      <rPr>
        <rFont val="Arial Narrow"/>
        <color rgb="FF222222"/>
        <sz val="10.0"/>
      </rPr>
      <t>—Which Came First? </t>
    </r>
    <r>
      <rPr>
        <rFont val="Arial Narrow"/>
        <i/>
        <color rgb="FF222222"/>
        <sz val="10.0"/>
      </rPr>
      <t>Pathogens</t>
    </r>
    <r>
      <rPr>
        <rFont val="Arial Narrow"/>
        <color rgb="FF222222"/>
        <sz val="10.0"/>
      </rPr>
      <t> </t>
    </r>
    <r>
      <rPr>
        <rFont val="Arial Narrow"/>
        <b/>
        <color rgb="FF222222"/>
        <sz val="10.0"/>
      </rPr>
      <t>2023</t>
    </r>
  </si>
  <si>
    <t>https://www.mdpi.com/2076-0817/12/9/1130</t>
  </si>
  <si>
    <t>Sue SH Lean, Eric Jou et al-Prophylactic antibiotic use for infective endocarditis: a systematic review and meta-analysis, BMJ open</t>
  </si>
  <si>
    <t>https://bmjopen.bmj.com/content/13/8/e077026.abstract</t>
  </si>
  <si>
    <r>
      <rPr>
        <rFont val="Arial Narrow"/>
        <color rgb="FF222222"/>
        <sz val="10.0"/>
      </rPr>
      <t>Zaidi, S., Ali, K., Chawla, Y.M. </t>
    </r>
    <r>
      <rPr>
        <rFont val="Arial Narrow"/>
        <i/>
        <color rgb="FF222222"/>
        <sz val="10.0"/>
      </rPr>
      <t>et al.</t>
    </r>
    <r>
      <rPr>
        <rFont val="Arial Narrow"/>
        <color rgb="FF222222"/>
        <sz val="10.0"/>
      </rPr>
      <t> mltG gene deletion mitigated virulence potential of </t>
    </r>
    <r>
      <rPr>
        <rFont val="Arial Narrow"/>
        <i/>
        <color rgb="FF222222"/>
        <sz val="10.0"/>
      </rPr>
      <t>Streptococcus mutans</t>
    </r>
    <r>
      <rPr>
        <rFont val="Arial Narrow"/>
        <color rgb="FF222222"/>
        <sz val="10.0"/>
      </rPr>
      <t>: An </t>
    </r>
    <r>
      <rPr>
        <rFont val="Arial Narrow"/>
        <i/>
        <color rgb="FF222222"/>
        <sz val="10.0"/>
      </rPr>
      <t>in-vitro, ex-situ</t>
    </r>
    <r>
      <rPr>
        <rFont val="Arial Narrow"/>
        <color rgb="FF222222"/>
        <sz val="10.0"/>
      </rPr>
      <t> and</t>
    </r>
    <r>
      <rPr>
        <rFont val="Arial Narrow"/>
        <i/>
        <color rgb="FF222222"/>
        <sz val="10.0"/>
      </rPr>
      <t> in-vivo</t>
    </r>
    <r>
      <rPr>
        <rFont val="Arial Narrow"/>
        <color rgb="FF222222"/>
        <sz val="10.0"/>
      </rPr>
      <t> study. </t>
    </r>
    <r>
      <rPr>
        <rFont val="Arial Narrow"/>
        <i/>
        <color rgb="FF222222"/>
        <sz val="10.0"/>
      </rPr>
      <t>AMB Expr</t>
    </r>
    <r>
      <rPr>
        <rFont val="Arial Narrow"/>
        <color rgb="FF222222"/>
        <sz val="10.0"/>
      </rPr>
      <t> </t>
    </r>
    <r>
      <rPr>
        <rFont val="Arial Narrow"/>
        <b/>
        <color rgb="FF222222"/>
        <sz val="10.0"/>
      </rPr>
      <t>13</t>
    </r>
    <r>
      <rPr>
        <rFont val="Arial Narrow"/>
        <color rgb="FF222222"/>
        <sz val="10.0"/>
      </rPr>
      <t>, 19 (2023)</t>
    </r>
  </si>
  <si>
    <t>https://link.springer.com/article/10.1186/s13568-023-01526-x</t>
  </si>
  <si>
    <t>Rajabi Z, Afradi M, Alinejhad D, Erfani Y. Effect of Isolated Specific Lytic Phage against Growth and Biofilm Inhibition of Streptococcus mutans and Streptococcus sanguinis Isolated from Decayed Dental Plaque. J Mazandaran Univ Med Sci 2023</t>
  </si>
  <si>
    <t>https://jmums.mazums.ac.ir/article-1-17629-en.html</t>
  </si>
  <si>
    <r>
      <rPr>
        <rFont val="Arial Narrow"/>
        <color rgb="FF212121"/>
        <sz val="10.0"/>
      </rPr>
      <t>Kaemmerer AS, Ciotola F, Geißdörfer W, Harig F, Mattner J, Seitz T, Suleiman MN, Weyand M, Heim C. A Dual-Pathogen Mitral Valve Endocarditis Caused by </t>
    </r>
    <r>
      <rPr>
        <rFont val="Arial Narrow"/>
        <i/>
        <color rgb="FF212121"/>
        <sz val="10.0"/>
      </rPr>
      <t>Coxiella burnetii</t>
    </r>
    <r>
      <rPr>
        <rFont val="Arial Narrow"/>
        <color rgb="FF212121"/>
        <sz val="10.0"/>
      </rPr>
      <t> and </t>
    </r>
    <r>
      <rPr>
        <rFont val="Arial Narrow"/>
        <i/>
        <color rgb="FF212121"/>
        <sz val="10.0"/>
      </rPr>
      <t>Streptococcus gordonii</t>
    </r>
    <r>
      <rPr>
        <rFont val="Arial Narrow"/>
        <color rgb="FF212121"/>
        <sz val="10.0"/>
      </rPr>
      <t>-Which Came First? Pathogens. 2023 Sep 4</t>
    </r>
  </si>
  <si>
    <t>https://www.ncbi.nlm.nih.gov/pmc/articles/PMC10537458/</t>
  </si>
  <si>
    <t>Rares Mircea Birlutiu (Spit Foisor), Mihai Dan Roman (ULBS), Razvan Silviu Cismasiu (UMFCD), Sorin Radu Fleaca (ULBS), Crina Maria Popa (SCJUS), Manuela Mihalache (ULBS), Victoria Birlutiu(ULBS)</t>
  </si>
  <si>
    <r>
      <rPr>
        <rFont val="Arial Narrow"/>
        <color rgb="FF1C1D1E"/>
        <sz val="10.0"/>
      </rPr>
      <t> Sonication contribution to identifying prosthetic joint infection with Ralstonia pickettii: a case report and review of the literature. </t>
    </r>
    <r>
      <rPr>
        <rFont val="Arial Narrow"/>
        <i/>
        <color rgb="FF1C1D1E"/>
        <sz val="10.0"/>
      </rPr>
      <t>BMC Musculoskelet Disord</t>
    </r>
  </si>
  <si>
    <r>
      <rPr>
        <rFont val="Arial Narrow"/>
        <color rgb="FF1C1D1E"/>
        <sz val="10.0"/>
      </rPr>
      <t>Wu HHL, Collier J, Crosby L, et al. Peritoneal dialysis-associated peritonitis presenting with </t>
    </r>
    <r>
      <rPr>
        <rFont val="Arial Narrow"/>
        <i/>
        <color rgb="FF1C1D1E"/>
        <sz val="10.0"/>
      </rPr>
      <t>Ralstonia pickettii</t>
    </r>
    <r>
      <rPr>
        <rFont val="Arial Narrow"/>
        <color rgb="FF1C1D1E"/>
        <sz val="10.0"/>
      </rPr>
      <t> infection: A novel series of three cases during the COVID-19 pandemic. </t>
    </r>
    <r>
      <rPr>
        <rFont val="Arial Narrow"/>
        <i/>
        <color rgb="FF1C1D1E"/>
        <sz val="10.0"/>
      </rPr>
      <t>Semin Dial</t>
    </r>
    <r>
      <rPr>
        <rFont val="Arial Narrow"/>
        <color rgb="FF1C1D1E"/>
        <sz val="10.0"/>
      </rPr>
      <t>. 2023</t>
    </r>
  </si>
  <si>
    <t>https://onlinelibrary.wiley.com/doi/full/10.1111/sdi.13133</t>
  </si>
  <si>
    <r>
      <rPr>
        <rFont val="Arial Narrow"/>
        <color rgb="FF1C1D1E"/>
        <sz val="10.0"/>
      </rPr>
      <t> Sonication contribution to identifying prosthetic joint infection with Ralstonia pickettii: a case report and review of the literature. </t>
    </r>
    <r>
      <rPr>
        <rFont val="Arial Narrow"/>
        <i/>
        <color rgb="FF1C1D1E"/>
        <sz val="10.0"/>
      </rPr>
      <t>BMC Musculoskelet Disord</t>
    </r>
  </si>
  <si>
    <r>
      <rPr>
        <rFont val="Arial Narrow"/>
        <color rgb="FF222222"/>
        <sz val="10.0"/>
      </rPr>
      <t>Cismasiu, R.S.; Birlutiu, R.-M.; Preoțescu, L.L. Uncommon Septic Arthritis of the Hip Joint in an Immunocompetent Adult Patient Due to </t>
    </r>
    <r>
      <rPr>
        <rFont val="Arial Narrow"/>
        <i/>
        <color rgb="FF222222"/>
        <sz val="10.0"/>
      </rPr>
      <t>Bacillus pumilus</t>
    </r>
    <r>
      <rPr>
        <rFont val="Arial Narrow"/>
        <color rgb="FF222222"/>
        <sz val="10.0"/>
      </rPr>
      <t> and </t>
    </r>
    <r>
      <rPr>
        <rFont val="Arial Narrow"/>
        <i/>
        <color rgb="FF222222"/>
        <sz val="10.0"/>
      </rPr>
      <t>Paenibacillus barengoltzii</t>
    </r>
    <r>
      <rPr>
        <rFont val="Arial Narrow"/>
        <color rgb="FF222222"/>
        <sz val="10.0"/>
      </rPr>
      <t> Managed with Long-Term Treatment with Linezolid: A Case Report and Short Literature Review. </t>
    </r>
    <r>
      <rPr>
        <rFont val="Arial Narrow"/>
        <i/>
        <color rgb="FF222222"/>
        <sz val="10.0"/>
      </rPr>
      <t>Pharmaceuticals</t>
    </r>
    <r>
      <rPr>
        <rFont val="Arial Narrow"/>
        <color rgb="FF222222"/>
        <sz val="10.0"/>
      </rPr>
      <t> </t>
    </r>
    <r>
      <rPr>
        <rFont val="Arial Narrow"/>
        <b/>
        <color rgb="FF222222"/>
        <sz val="10.0"/>
      </rPr>
      <t>2023</t>
    </r>
    <r>
      <rPr>
        <rFont val="Arial Narrow"/>
        <color rgb="FF222222"/>
        <sz val="10.0"/>
      </rPr>
      <t>, </t>
    </r>
    <r>
      <rPr>
        <rFont val="Arial Narrow"/>
        <i/>
        <color rgb="FF222222"/>
        <sz val="10.0"/>
      </rPr>
      <t>16</t>
    </r>
    <r>
      <rPr>
        <rFont val="Arial Narrow"/>
        <color rgb="FF222222"/>
        <sz val="10.0"/>
      </rPr>
      <t>, 174</t>
    </r>
  </si>
  <si>
    <t>https://www.mdpi.com/1424-8247/16/12/1743</t>
  </si>
  <si>
    <t>Victoria Birlutiu, RM Birlutiu (Spit Foisor)</t>
  </si>
  <si>
    <t>Endocarditis due to Abiotrophia defectiva, a biofilm-related infection associated with the presence of fixed braces: A case report</t>
  </si>
  <si>
    <r>
      <rPr>
        <rFont val="Arial Narrow"/>
        <color rgb="FF333333"/>
        <sz val="10.0"/>
      </rPr>
      <t>Pollock, A., &amp; Kiernan, T. J. (2023). Contemporary management of infective endocarditis in pregnancy. </t>
    </r>
    <r>
      <rPr>
        <rFont val="Arial Narrow"/>
        <i/>
        <color rgb="FF333333"/>
        <sz val="10.0"/>
      </rPr>
      <t>Expert Review of Cardiovascular Therapy</t>
    </r>
    <r>
      <rPr>
        <rFont val="Arial Narrow"/>
        <color rgb="FF333333"/>
        <sz val="10.0"/>
      </rPr>
      <t>, </t>
    </r>
    <r>
      <rPr>
        <rFont val="Arial Narrow"/>
        <i/>
        <color rgb="FF333333"/>
        <sz val="10.0"/>
      </rPr>
      <t>21</t>
    </r>
    <r>
      <rPr>
        <rFont val="Arial Narrow"/>
        <color rgb="FF333333"/>
        <sz val="10.0"/>
      </rPr>
      <t>(11), 839–854</t>
    </r>
  </si>
  <si>
    <t>https://www.tandfonline.com/doi/abs/10.1080/14779072.2023.2276891</t>
  </si>
  <si>
    <t>Victoria Birlutiu, RM Birlutiu</t>
  </si>
  <si>
    <r>
      <rPr>
        <rFont val="Arial Narrow"/>
        <color rgb="FF3E3D40"/>
        <sz val="10.0"/>
      </rPr>
      <t>Yang M, Lin Y, Peng X, Wu J, Hu B, He Y and Lu J (2023) </t>
    </r>
    <r>
      <rPr>
        <rFont val="Arial Narrow"/>
        <i/>
        <color rgb="FF3E3D40"/>
        <sz val="10.0"/>
      </rPr>
      <t>Abiotrophia defectiva</t>
    </r>
    <r>
      <rPr>
        <rFont val="Arial Narrow"/>
        <color rgb="FF3E3D40"/>
        <sz val="10.0"/>
      </rPr>
      <t> causing infective endocarditis with brain infarction and subarachnoid hemorrhage: a case report. </t>
    </r>
    <r>
      <rPr>
        <rFont val="Arial Narrow"/>
        <i/>
        <color rgb="FF3E3D40"/>
        <sz val="10.0"/>
      </rPr>
      <t>Front. Med.</t>
    </r>
    <r>
      <rPr>
        <rFont val="Arial Narrow"/>
        <color rgb="FF3E3D40"/>
        <sz val="10.0"/>
      </rPr>
      <t> 10:111747</t>
    </r>
  </si>
  <si>
    <t>https://www.frontiersin.org/articles/10.3389/fmed.2023.1117474/full</t>
  </si>
  <si>
    <t>Victoria Birlutiu, RM Birlutiu(Spit Foisor)</t>
  </si>
  <si>
    <r>
      <rPr>
        <rFont val="Arial Narrow"/>
        <color theme="1"/>
        <sz val="10.0"/>
      </rPr>
      <t>Joji, Ronni Mol</t>
    </r>
    <r>
      <rPr>
        <rFont val="Arial Narrow"/>
        <color rgb="FF000000"/>
        <sz val="10.0"/>
      </rPr>
      <t>; </t>
    </r>
    <r>
      <rPr>
        <rFont val="Arial Narrow"/>
        <color theme="1"/>
        <sz val="10.0"/>
      </rPr>
      <t>Alsharji, Shahad S.</t>
    </r>
    <r>
      <rPr>
        <rFont val="Arial Narrow"/>
        <color rgb="FF000000"/>
        <sz val="10.0"/>
      </rPr>
      <t>; </t>
    </r>
    <r>
      <rPr>
        <rFont val="Arial Narrow"/>
        <color theme="1"/>
        <sz val="10.0"/>
      </rPr>
      <t>Alkiyumi, Shahad Abdullah</t>
    </r>
    <r>
      <rPr>
        <rFont val="Arial Narrow"/>
        <color rgb="FF000000"/>
        <sz val="10.0"/>
      </rPr>
      <t>; </t>
    </r>
    <r>
      <rPr>
        <rFont val="Arial Narrow"/>
        <color theme="1"/>
        <sz val="10.0"/>
      </rPr>
      <t>Alsakiti, Kothar Ali</t>
    </r>
    <r>
      <rPr>
        <rFont val="Arial Narrow"/>
        <color rgb="FF000000"/>
        <sz val="10.0"/>
      </rPr>
      <t>; </t>
    </r>
    <r>
      <rPr>
        <rFont val="Arial Narrow"/>
        <color theme="1"/>
        <sz val="10.0"/>
      </rPr>
      <t>Shadab, Mohd</t>
    </r>
    <r>
      <rPr>
        <rFont val="Arial Narrow"/>
        <color rgb="FF000000"/>
        <sz val="10.0"/>
      </rPr>
      <t>; </t>
    </r>
    <r>
      <rPr>
        <rFont val="Arial Narrow"/>
        <color theme="1"/>
        <sz val="10.0"/>
      </rPr>
      <t>Al Mahmeed, Ali</t>
    </r>
    <r>
      <rPr>
        <rFont val="Arial Narrow"/>
        <color rgb="FF000000"/>
        <sz val="10.0"/>
      </rPr>
      <t>; </t>
    </r>
    <r>
      <rPr>
        <rFont val="Arial Narrow"/>
        <color theme="1"/>
        <sz val="10.0"/>
      </rPr>
      <t>Shahid, Mohammad, Nutritionally Variant Streptococci - Its Clinical Relevance and Treatment Options: A Mini-Review, Anti-Infective Agents, Volume 21, Number 3, 2023</t>
    </r>
  </si>
  <si>
    <t>https://www.ingentaconnect.com/content/ben/aia/2023/00000021/00000003/art00004</t>
  </si>
  <si>
    <t>Thomas Erwes, Casey Godshall,Abiotrophia defectiva meningitis following ventriculoperitoneal shunt repair: Case report and literature review IDCases,
Volume 31,
2023</t>
  </si>
  <si>
    <t>https://www.sciencedirect.com/science/article/pii/S221425092300032X</t>
  </si>
  <si>
    <r>
      <rPr>
        <rFont val="Arial Narrow"/>
        <color rgb="FF212121"/>
        <sz val="10.0"/>
      </rPr>
      <t>Cochicho Ramalho A, Marques Santos S, Abecasis J, Rodrigues R, Araújo F, Cantante H. </t>
    </r>
    <r>
      <rPr>
        <rFont val="Arial Narrow"/>
        <i/>
        <color rgb="FF212121"/>
        <sz val="10.0"/>
      </rPr>
      <t>Abiotrophia defectiva</t>
    </r>
    <r>
      <rPr>
        <rFont val="Arial Narrow"/>
        <color rgb="FF212121"/>
        <sz val="10.0"/>
      </rPr>
      <t> Endocarditis: A Rare Cause with Aggressive Systemic Embolisation and Need of Valve Replacement. Eur J Case Rep Intern Med. 2023</t>
    </r>
  </si>
  <si>
    <t>https://www.ncbi.nlm.nih.gov/pmc/articles/PMC9930876/</t>
  </si>
  <si>
    <r>
      <rPr>
        <rFont val="Arial Narrow"/>
        <color rgb="FF333333"/>
        <sz val="10.0"/>
      </rPr>
      <t> Hamid NA, PS Muthialu VRNM, Mazlan MZ, Wan Isa WYH, Hashim AMB, Mamat AZ, Zon EM, Hassan SA, Salmuna ZN.</t>
    </r>
    <r>
      <rPr>
        <rFont val="Arial Narrow"/>
        <i/>
        <color rgb="FF333333"/>
        <sz val="10.0"/>
      </rPr>
      <t> Granulicatella adiacens </t>
    </r>
    <r>
      <rPr>
        <rFont val="Arial Narrow"/>
        <color rgb="FF333333"/>
        <sz val="10.0"/>
      </rPr>
      <t>infective endocarditis complicated with splenic infarct in pregnancy:  A case report and literature review. Anaesth. pain intensive care 2023;27(6):786−789</t>
    </r>
  </si>
  <si>
    <t>https://www.apicareonline.com/index.php/APIC/article/view/2359</t>
  </si>
  <si>
    <t>Ani Ioana Cotar (Institut Cantacuziono), Elena Fălcuță (Institut Cantacuziono), Sorin Dinu (Institut Cantacuziono), Adriana Necula(Centru transfuzii, Victoria Bîrluțiu (ULBS), Cornelia Svetlana Ceianu (Institut Cantacuziono), Florian Liviu Prioteasa(Institut Cantacuziono)</t>
  </si>
  <si>
    <t>West Nile virus lineage 2 in Romania, 2015–2016: Co-circulation and strain replacement</t>
  </si>
  <si>
    <r>
      <rPr>
        <rFont val="Arial Narrow"/>
        <color rgb="FF222222"/>
        <sz val="10.0"/>
      </rPr>
      <t>Prioteasa, F.L.; Dinu, S.; Tiron, G.V.; Stancu, I.G.; Fălcuță, E.; Ceianu, C.S.; Cotar, A.I. First Detection and Molecular Characterization of Usutu Virus in </t>
    </r>
    <r>
      <rPr>
        <rFont val="Arial Narrow"/>
        <i/>
        <color rgb="FF222222"/>
        <sz val="10.0"/>
      </rPr>
      <t>Culex pipiens</t>
    </r>
    <r>
      <rPr>
        <rFont val="Arial Narrow"/>
        <color rgb="FF222222"/>
        <sz val="10.0"/>
      </rPr>
      <t> Mosquitoes Collected in Romania. </t>
    </r>
    <r>
      <rPr>
        <rFont val="Arial Narrow"/>
        <i/>
        <color rgb="FF222222"/>
        <sz val="10.0"/>
      </rPr>
      <t>Microorganisms</t>
    </r>
    <r>
      <rPr>
        <rFont val="Arial Narrow"/>
        <color rgb="FF222222"/>
        <sz val="10.0"/>
      </rPr>
      <t> </t>
    </r>
    <r>
      <rPr>
        <rFont val="Arial Narrow"/>
        <b/>
        <color rgb="FF222222"/>
        <sz val="10.0"/>
      </rPr>
      <t>2023</t>
    </r>
  </si>
  <si>
    <t>https://www.mdpi.com/2076-2607/11/3/684</t>
  </si>
  <si>
    <r>
      <rPr>
        <rFont val="Arial Narrow"/>
        <color rgb="FF2A2A2A"/>
        <sz val="10.0"/>
      </rPr>
      <t>Pauline Dianne Santos, Anne Günther, Markus Keller, Timo Homeier-Bachmann, Martin H Groschup, Martin Beer, Dirk Höper, Ute Ziegler, An advanced sequence clustering and designation workflow reveals the enzootic maintenance of a dominant West Nile virus subclade in Germany, </t>
    </r>
    <r>
      <rPr>
        <rFont val="Arial Narrow"/>
        <i/>
        <color rgb="FF2A2A2A"/>
        <sz val="10.0"/>
      </rPr>
      <t>Virus Evolution</t>
    </r>
    <r>
      <rPr>
        <rFont val="Arial Narrow"/>
        <color rgb="FF2A2A2A"/>
        <sz val="10.0"/>
      </rPr>
      <t>, Volume 9, Issue 1, 2023</t>
    </r>
  </si>
  <si>
    <t>https://academic.oup.com/ve/article/9/1/vead013/7162516</t>
  </si>
  <si>
    <r>
      <rPr>
        <rFont val="Arial Narrow"/>
        <color rgb="FF222222"/>
        <sz val="10.0"/>
      </rPr>
      <t>Emmerich, P.; Jakupi, X.; Sherifi, K.; Dreshaj, S.; Kalaveshi, A.; Hemmer, C.; Hajdari, D.P.; von Possel, R.; Cadar, D.; Tomazatos, A. Serologic and Genomic Investigation of West Nile Virus in Kosovo. </t>
    </r>
    <r>
      <rPr>
        <rFont val="Arial Narrow"/>
        <i/>
        <color rgb="FF222222"/>
        <sz val="10.0"/>
      </rPr>
      <t>Viruses</t>
    </r>
    <r>
      <rPr>
        <rFont val="Arial Narrow"/>
        <color rgb="FF222222"/>
        <sz val="10.0"/>
      </rPr>
      <t> </t>
    </r>
    <r>
      <rPr>
        <rFont val="Arial Narrow"/>
        <b/>
        <color rgb="FF222222"/>
        <sz val="10.0"/>
      </rPr>
      <t>2024</t>
    </r>
  </si>
  <si>
    <t>https://www.mdpi.com/1999-4915/16/1/66</t>
  </si>
  <si>
    <r>
      <rPr>
        <rFont val="Arial Narrow"/>
        <color rgb="FF222222"/>
        <sz val="10.0"/>
      </rPr>
      <t>Rajaiah, Paramasivan, Muniaraj Mayilsamy, and Ashwani Kumar. "West Nile virus in India: An update on its genetic lineages." </t>
    </r>
    <r>
      <rPr>
        <rFont val="Arial Narrow"/>
        <i/>
        <color rgb="FF222222"/>
        <sz val="10.0"/>
      </rPr>
      <t>Journal of Vector Borne Diseases</t>
    </r>
    <r>
      <rPr>
        <rFont val="Arial Narrow"/>
        <color rgb="FF222222"/>
        <sz val="10.0"/>
      </rPr>
      <t> 60.3 (2023): 225-237.</t>
    </r>
  </si>
  <si>
    <t>https://journals.lww.com/jvbd/_layouts/15/oaks.journals/downloadpdf.aspx?an=01196045-202360030-00001</t>
  </si>
  <si>
    <r>
      <rPr>
        <rFont val="Arial Narrow"/>
        <color rgb="FF222222"/>
        <sz val="10.0"/>
      </rPr>
      <t>Crivei, Luciana Alexandra, et al. "Detection of west nile virus lineage 2 in eastern romania and first identification of sindbis virus rna in mosquitoes analyzed using high-throughput microfluidic real-time PCR." </t>
    </r>
    <r>
      <rPr>
        <rFont val="Arial Narrow"/>
        <i/>
        <color rgb="FF222222"/>
        <sz val="10.0"/>
      </rPr>
      <t>Viruses</t>
    </r>
    <r>
      <rPr>
        <rFont val="Arial Narrow"/>
        <color rgb="FF222222"/>
        <sz val="10.0"/>
      </rPr>
      <t> 15.1 (2023): 186.</t>
    </r>
  </si>
  <si>
    <t>https://www.mdpi.com/1999-4915/15/1/186</t>
  </si>
  <si>
    <t>Jin Yong Kim (Koreea Sud), Oana Săndulescu (UMFCD), Liliana-Lucia Preotescu(UMFCD), Norma E Rivera-Martínez (Mexic), Marta Dobryanska (Ukraina), Victoria Birlutiu (ULBS), Egidia G Miftode (UMF Iasi), Natalia Gaibu (Moldova), Olga Caliman-Sturdza (Univ Suceava), Simin-Aysel Florescu(UMFCD), Hye Jin Shi, Anca Streinu-Cercel (UMFCD) , Adrian Streinu-Cercel(UMFCD), Sang Joon Le (Koreea Sud)e, Sung Hyun Kim(Koreea Sud), Ilsung Chang(Koreea Sud), Yun Ju Bae(Koreea Sud), Jee Hye Suh(Koreea Sud), Da Rae Chung(Koreea Sud), Sun Jung Kim(Koreea Sud), Mi Rim Kim(Koreea Sud), Seul Gi Lee(Koreea Sud), Gahee Park(Koreea Sud), Joong Sik Eom (Koreea Sud)</t>
  </si>
  <si>
    <t>A randomized clinical trial of regdanvimab in high-risk patients with mild-to-moderate coronavirus disease 2019</t>
  </si>
  <si>
    <r>
      <rPr>
        <rFont val="Arial Narrow"/>
        <color rgb="FF222222"/>
        <sz val="10.0"/>
      </rPr>
      <t>Miljanovic, Danijela, et al. "Clinical efficacy of anti‐SARS‐CoV‐2 monoclonal antibodies in preventing hospitalisation and mortality among patients infected with Omicron variants: A systematic review and meta‐analysis." </t>
    </r>
    <r>
      <rPr>
        <rFont val="Arial Narrow"/>
        <i/>
        <color rgb="FF222222"/>
        <sz val="10.0"/>
      </rPr>
      <t>Reviews in Medical Virology</t>
    </r>
    <r>
      <rPr>
        <rFont val="Arial Narrow"/>
        <color rgb="FF222222"/>
        <sz val="10.0"/>
      </rPr>
      <t> 33.4 (2023): e2439.</t>
    </r>
  </si>
  <si>
    <t>https://onlinelibrary.wiley.com/doi/abs/10.1002/rmv.2439</t>
  </si>
  <si>
    <r>
      <rPr>
        <rFont val="Arial Narrow"/>
        <color rgb="FF222222"/>
        <sz val="10.0"/>
      </rPr>
      <t>Salmanton-García, Jon, et al. "Nirmatrelvir/ritonavir in COVID-19 patients with haematological malignancies: a report from the EPICOVIDEHA registry." </t>
    </r>
    <r>
      <rPr>
        <rFont val="Arial Narrow"/>
        <i/>
        <color rgb="FF222222"/>
        <sz val="10.0"/>
      </rPr>
      <t>EClinicalMedicine</t>
    </r>
    <r>
      <rPr>
        <rFont val="Arial Narrow"/>
        <color rgb="FF222222"/>
        <sz val="10.0"/>
      </rPr>
      <t> 58 (2023)</t>
    </r>
  </si>
  <si>
    <t>https://pubmed.ncbi.nlm.nih.gov/37041967/</t>
  </si>
  <si>
    <r>
      <rPr>
        <rFont val="Arial Narrow"/>
        <color rgb="FF222222"/>
        <sz val="10.0"/>
      </rPr>
      <t>Chopra, Arvind, et al. "Co-administration of AYUSH 64 as an adjunct to standard of care in mild and moderate COVID-19: A randomized, controlled, multicentric clinical trial." </t>
    </r>
    <r>
      <rPr>
        <rFont val="Arial Narrow"/>
        <i/>
        <color rgb="FF222222"/>
        <sz val="10.0"/>
      </rPr>
      <t>Plos one</t>
    </r>
    <r>
      <rPr>
        <rFont val="Arial Narrow"/>
        <color rgb="FF222222"/>
        <sz val="10.0"/>
      </rPr>
      <t> 18.3 (2023): e0282688.</t>
    </r>
  </si>
  <si>
    <t>https://journals.plos.org/plosone/article?id=10.1371/journal.pone.0282688</t>
  </si>
  <si>
    <t>Săndulescu O, Apostolescu CG, Preoțescu LL, Streinu-Cercel A, Săndulescu M. Therapeutic developments for SARS-CoV-2 infection—molecular mechanisms of action of antivirals and strategies for mitigating resistance in emerging variants in clinical practice. Frontiers in microbiology. 2023 Mar 2;14:1132501.</t>
  </si>
  <si>
    <t>https://www.frontiersin.org/journals/microbiology/articles/10.3389/fmicb.2023.1132501/full</t>
  </si>
  <si>
    <t>Sullivan DJ, Focosi D, Hanley DF, Cruciani M, Franchini M, Ou J, Casadevall A, Paneth N. Outpatient randomized controlled trials to reduce COVID‐19 hospitalization: Systematic review and meta‐analysis. Journal of Medical Virology. 2023 Dec;95(12):e29310.</t>
  </si>
  <si>
    <t>https://onlinelibrary.wiley.com/doi/full/10.1002/jmv.29310</t>
  </si>
  <si>
    <t>Padasas BT, Españo E, Kim SH, Song Y, Lee CK, Kim JK. COVID-19 therapeutics: an update on effective treatments against infection with SARS-CoV-2 variants. Immune Network. 2023 Apr;23(2).</t>
  </si>
  <si>
    <t>https://www.ncbi.nlm.nih.gov/pmc/articles/PMC10166656/</t>
  </si>
  <si>
    <t>Yu SY, Choi M, Cheong C, Ryoo S, Huh K, Yoon YK, Choi J, Kim SB. Clinical efficacy and safety of SARS-CoV-2-neutralizing monoclonal antibody in patients with COVID-19: A living systematic review and meta-analysis. Journal of Microbiology, Immunology and Infection. 2023 Jul 31.</t>
  </si>
  <si>
    <t>https://www.sciencedirect.com/science/article/pii/S1684118223001287</t>
  </si>
  <si>
    <t>Fedson DS. Treating COVID-19: targeting the host response, not the virus. Life. 2023 Mar 6;13(3):712.</t>
  </si>
  <si>
    <t>https://www.mdpi.com/2075-1729/13/3/712</t>
  </si>
  <si>
    <t>Amani B, Amani B. Efficacy and safety of regdanvimab in patients with mild to moderate COVID‐19: A rapid review and meta‐analysis. British Journal of Clinical Pharmacology. 2023 Apr;89(4):1282-90.</t>
  </si>
  <si>
    <t>https://bpspubs.onlinelibrary.wiley.com/doi/full/10.1111/bcp.15676</t>
  </si>
  <si>
    <t>Lee JY, Bu SH, Song E, Cho S, Yu S, Kim J, Kym S, Seo KW, Kwon KT, Kim JY, Kim S. Safety and Effectiveness of Regdanvimab for COVID-19 Treatment: A Phase 4 Post-marketing Surveillance Study Conducted in South Korea. Infectious Diseases and Therapy. 2023 Oct;12(10):2417-35.</t>
  </si>
  <si>
    <t>https://link.springer.com/article/10.1007/s40121-023-00859-1</t>
  </si>
  <si>
    <t>Nikiforov VV, Petrov VA, Stremoukhov AA, Avdeeva MG, Shvarts YG, Kravchenko IE, Nikolaeva IV, Ushakova SE, Belousova ON, Natal'ia AE, Teplykh SV. The effect of etiopathogenetic therapy of COVID-19 on the severity of the disease: results of a multicenter double-blind placebo-controlled randomized trial. Terapevticheskii arkhiv. 2023 Dec 22;95(11):958-64.</t>
  </si>
  <si>
    <t>https://ter-arkhiv.ru/0040-3660/article/view/623522</t>
  </si>
  <si>
    <t>Adrian Boicean (ULBS), Victoria Birlutiu(ULBS), Cristian Ichim (ULBS), Paula Anderco (ULBS), Sabrina Birsan(ULBS)</t>
  </si>
  <si>
    <t>Boicean A, Bratu D, Bacila C, Tanasescu C, Fleacă RS, Mohor CI, Comaniciu A, Băluță T, Roman MD, Chicea R, Cristian AN. Therapeutic Perspectives for Microbiota Transplantation in Digestive Diseases and Neoplasia—A Literature Review. Pathogens. 2023 May 26;12(6):766.</t>
  </si>
  <si>
    <t>Mihai I, Boicean A, Teodoru CA, Grigore N, Iancu GM, Dura H, Bratu DG, Roman MD, Mohor CI, Todor SB, Ichim C. Laparoscopic Adrenalectomy: Tailoring Approaches for the Optimal Resection of Adrenal Tumors. Diagnostics. 2023 Oct 31;13(21):3351.</t>
  </si>
  <si>
    <t>Jaramillo AP, Awosusi BL, Ayyub J, Dabhi KN, Gohil NV, Tanveer N, Hussein S, Pingili S, Makkena VK. Effectiveness of Fecal Microbiota Transplantation Treatment in Patients with Recurrent Clostridium Difficile Infection, Ulcerative Colitis, and Crohn's Disease: A Systematic Review. Cureus. 2023 Jul 19;15(7).</t>
  </si>
  <si>
    <t>chrome-extension://efaidnbmnnnibpcajpcglclefindmkaj/https://www.cureus.com/articles/161822-effectiveness-of-fecal-microbiota-transplantation-treatment-in-patients-with-recurrent-clostridium-difficile-infection-ulcerative-colitis-and-crohns-disease-a-systematic-review.pdf</t>
  </si>
  <si>
    <t>Hașegan A, Mihai I, Bratu D, Bacilă C, Roman MD, Mohor CI, Teodoru A, Birsan S, Mutu C, Chibelean C, Totan M. Severe Acute Ischemia of Glans Penis after Achieving Treatment with Only Hyperbaric Oxygen Therapy: A Rare Case Report and Systematic Literature Review. Journal of Personalized Medicine. 2023 Sep 12;13(9):1370.</t>
  </si>
  <si>
    <t>Anand A, Shaikh NP, Aggarwal Y, Fatima U, Chapagain S, Chidurala R, Vaghela J, Surana A, Parikh C, Patel RH. Vowst’s FDA approval is a boon for the prevention of recurrent Clostridioides difficile infection. Annals of Medicine and Surgery. 2023 Dec 1;85(12):5852-4.</t>
  </si>
  <si>
    <t>https://journals.lww.com/annals-of-medicine-and-surgery/fulltext/2024/01000/need_to_address_the_gender_disparities_in.8.aspx</t>
  </si>
  <si>
    <t>Daniel Popa, Bogdan Neamtu (ULBS), Manuela Mihalache(ULBS), Adrian Boicean(ULBS), Adela Banciu (Politehnica Buc), Daniel Dumitru Banciu (Politehnica Buc), Doru Florian Cornel Moga(ULBS), Victoria Birlutiu(ULBS)</t>
  </si>
  <si>
    <t>Bainum TB, Reveles KR, Hall RG, Cornell K, Alvarez CA. Controversies in the prevention and treatment of clostridioides difficile infection in adults: a narrative review. Microorganisms. 2023 Feb 3;11(2):387.</t>
  </si>
  <si>
    <t>https://www.mdpi.com/2076-2607/11/2/387</t>
  </si>
  <si>
    <t>Salandre A, Delannoy J, Goudiaby MT, Barbut F, Thomas M, Waligora-Dupriet AJ, Kapel N. A Simple In Vitro Test to Select Stools for Fecal Microbiota Transplantation to Limit Intestinal Carriage of Extensively Drug-Resistant Bacteria. Microorganisms. 2023 Nov 11;11(11):2753.</t>
  </si>
  <si>
    <t>https://www.mdpi.com/2076-2607/11/11/2753</t>
  </si>
  <si>
    <t>Zhao JW, Chang B, Sang LX. Fecal microbiota transplantation as potential first-line treatment for patients with Clostridioides difficile infection and prior appendectomy. World Journal of Gastrointestinal Surgery. 2023 Feb 2;15(2):303.</t>
  </si>
  <si>
    <t>https://www.ncbi.nlm.nih.gov/pmc/articles/PMC9988638/</t>
  </si>
  <si>
    <t>Gabriela Mariana Iancu (ULBS), Adelaida Solomon (ULBS), Victoria Birlutiu (ULBS)</t>
  </si>
  <si>
    <t>Viral exanthema as manifestation of SARS-CoV-2 infection: a case report</t>
  </si>
  <si>
    <t>Musat O, Sorop VB, Sorop MI, Lazar V, Marti DT, Susan M, Avram CR, Oprisoni A, Vulcanescu DD, Horhat FG, Bagiu IC. COVID-19 and Laboratory Markers from Romanian Patients—A Narrative Review. Life. 2023 Aug 30;13(9):1837.</t>
  </si>
  <si>
    <t>Iancu GM, Molnar E, Ungureanu L, Șenilă SC, Hașegan A, Rotaru M. SARS-CoV-2 infection—a trigger factor for telogen effluvium: review of the literature with a case-based guidance for clinical evaluation. Life. 2023 Jul 18;13(7):1576.</t>
  </si>
  <si>
    <t>https://www.mdpi.com/2075-1729/13/7/1576</t>
  </si>
  <si>
    <t>Mihai Dan Roman, Radu Sorin Fleaca, Adrian Boicean, Dan Bratu, Victoria Birlutiu, Luca Liviu Rus, Cristian Tantar, Sebastian Ioan Cernusca Mitariu (toti ULBS)</t>
  </si>
  <si>
    <t>Assesment of synovial fluid pH in osteoarthritis of the HIP and knee</t>
  </si>
  <si>
    <t>Reina-Mahecha A, Beers MJ, van der Veen HC, Zuhorn IS, van Kooten TG, Sharma PK. A Review of the Role of Bioreactors for iPSCs-Based Tissue-Engineered Articular Cartilage. Tissue engineering and regenerative medicine. 2023 Dec;20(7):1041-52.</t>
  </si>
  <si>
    <t>https://link.springer.com/article/10.1007/s13770-023-00573-6</t>
  </si>
  <si>
    <t>del Olmo JA, Martínez VS, de Cestafe NM, Alonso JM, Ibeas CG, de Heredia MU, Cid SB, González RP. Resistance to enzymatic degradation and efficacy evaluation of crosslinked hyaluronic acid based commercial viscosupplements for knee osteoarthritis treatment. Carbohydrate Polymer Technologies and Applications. 2023 Dec 1;6:100392.</t>
  </si>
  <si>
    <t>https://www.sciencedirect.com/science/article/pii/S2666893923001135</t>
  </si>
  <si>
    <t>Khan NM, Diaz-Hernandez ME, Martin WN, Patel B, Chihab S, Drissi H. pH-sensing G protein-coupled orphan receptor GPR68 is expressed in human cartilage and correlates with degradation of extracellular matrix during OA progression. PeerJ. 2023 Dec 5;11:e16553.</t>
  </si>
  <si>
    <t>https://peerj.com/articles/16553/</t>
  </si>
  <si>
    <t>Rares Mircea Birlutiu (ULBS), Victoria Birlutiu (ULBS), Manuela Mihalache(ULBS), Cosmin Mihalache(ULBS), Razvan Silviu Cismasiu(ULBS)</t>
  </si>
  <si>
    <t>Liu Y, Dong T, Chen Y, Sun N, Liu Q, Huang Z, Yang Y, Cheng H, Yue K. Biodegradable and cytocompatible hydrogel coating with antibacterial activity for the prevention of implant-associated infection. ACS Applied Materials &amp; Interfaces. 2023 Feb 28;15(9):11507-19.</t>
  </si>
  <si>
    <t>https://pubs.acs.org/doi/abs/10.1021/acsami.2c20401</t>
  </si>
  <si>
    <t>Shaikh S, Lapin NA, Prasad B, Sturge CR, Pybus C, Pifer R, Wang Q, Evers BM, Chopra R, Greenberg DE. Intermittent alternating magnetic fields diminish metal-associated biofilm in vivo. Scientific reports. 2023 Dec 17;13(1):22456.</t>
  </si>
  <si>
    <t>https://www.nature.com/articles/s41598-023-49660-7</t>
  </si>
  <si>
    <t>Kiridena SD, Wijayaratna UN, Wang R, Anker JN. X‐Ray Visualized Synovial Fluid Carbon Dioxide Sensor for Early Detection of Prosthetic Hip Infections. Advanced Sensor Research. 2023 Nov;2(11):2300001.</t>
  </si>
  <si>
    <t>https://onlinelibrary.wiley.com/doi/full/10.1002/adsr.202300001</t>
  </si>
  <si>
    <t>Rares Mircea Birlutiu (ULBS), Victoria Birlutiu (ULBS)</t>
  </si>
  <si>
    <t>The management of abdominal hydatidosis after the rupture of a pancreatic hydatid cyst: a case report</t>
  </si>
  <si>
    <t>Afilal I, Abbou W, Oukrid K, Aichouni N, Nasri S, Kamaoui I, Skiker I. Acute pancreatitis revealing an isolated hydatid pancreatic cyst simulating a pseudocyst: A case report. Radiology Case Reports. 2023 May 1;18(5):1868-71.</t>
  </si>
  <si>
    <t>https://www.sciencedirect.com/science/article/pii/S1930043323000663</t>
  </si>
  <si>
    <t>Victoria Birlutiu (ULBS), Rares Mircea Birlutiu (ULBS), Liana Chicea (ULBS)</t>
  </si>
  <si>
    <t>Off-label tocilizumab and adjuvant iron chelator effectiveness in a group of severe COVID-19 pneumonia patients: a single center experience</t>
  </si>
  <si>
    <t>Hafizi M, Kalanaky S, Fakharzadeh S, Karimi P, Fakharian A, Lookzadeh S, Mortaz E, Mirenayat MS, Heshmatnia J, Karam MB, Zamani H. Beneficial effects of the combination of BCc1 and Hep-S nanochelating-based medicines on IL-6 in hospitalized moderate COVID-19 adult patients: a randomized, double-blind, placebo-controlled clinical trial. Trials. 2023 Nov 11;24(1):720.</t>
  </si>
  <si>
    <t>https://link.springer.com/article/10.1186/s13063-023-07624-2</t>
  </si>
  <si>
    <t>Lefebvre T, Boutten A, Raulet-Bussian C, Raynor A, Manceau H, Puy H, Moulouel B, Schmitt C, Timsit JF, Lefort A, Weiss E. Evaluation of iron metabolism in hospitalized COVID-19 patients. Clinica Chimica Acta. 2023 Aug 1;548:117509.</t>
  </si>
  <si>
    <t>https://www.sciencedirect.com/science/article/pii/S000989812300311X?casa_token=JMNUJi85UpoAAAAA:CMPjHTWuMFRoKjGLKzohJKPozmaUorojCy9C7eDUUwyQe8HFqTTbbmvi1UZXFkTr6G3L7rWYRA</t>
  </si>
  <si>
    <t>Victoria Birlutiu (ULBS), Alin Iulian Feiereisz (SCJUS), George Oprinca(ULBS), Simona Dobritoiu(ULBS), Maria Rotaru(ULBS), Rares Mircea Birlutiu(ULBS), Gabriela Mariana Iancu(ULBS)</t>
  </si>
  <si>
    <t>Cutaneous manifestations associated with anosmia, ageusia and enteritis in SARS-CoV-2 infection–A possible pattern? Observational study and review of the literature</t>
  </si>
  <si>
    <t>Medina CE. Manifestaciones Cutáneas Asociadas a la Severidad por Covid-19: Revisión Teórica. Ciencia Latina Revista Científica Multidisciplinar. 2023;7(6):8656-80.</t>
  </si>
  <si>
    <t>https://ciencialatina.org/index.php/cienciala/article/view/9491</t>
  </si>
  <si>
    <t>Victoria Birlutiu (ULBS), Rares Mircea Birlutiu (ULBS), Gabriela Mariana Iancu(ULBS)</t>
  </si>
  <si>
    <t>Pityriasis rosea Gibert triggered by SARS-CoV-2 infection: A case report</t>
  </si>
  <si>
    <t>Wong N, Cascardo CA, Mansour M, Qian V, Potts GA, Cascardo C. A review of pityriasis rosea in relation to SARS-CoV-2/COVID-19 infection and vaccination. Cureus. 2023 May 9;15(5).</t>
  </si>
  <si>
    <t>chrome-extension://efaidnbmnnnibpcajpcglclefindmkaj/https://www.cureus.com/articles/132761-a-review-of-pityriasis-rosea-in-relation-to-sars-cov-2covid-19-infection-and-vaccination.pdf</t>
  </si>
  <si>
    <t>Victoria Birlutiu (ULBS), Rares Mircea Birlutiu(ULBS), Marius Baicu(Spit Pediatrie Sibiu), Gabriela Mariana Iancu (ULBS)</t>
  </si>
  <si>
    <t>A case report of double etiology of ecthyma gangrenosum: Pseudomonas aeruginosa and Enterococcus faecalis in an immunocompromised child occurred during influenza evolution</t>
  </si>
  <si>
    <t>Gatica S, Fuentes B, Rivera-Asín E, Ramírez-Céspedes P, Sepúlveda-Alfaro J, Catalán EA, Bueno SM, Kalergis AM, Simon F, Riedel CA, Melo-Gonzalez F. Novel evidence on sepsis-inducing pathogens: from laboratory to bedside. Frontiers in Microbiology. 2023 Jun 23;14:1198200.</t>
  </si>
  <si>
    <t>https://www.frontiersin.org/journals/microbiology/articles/10.3389/fmicb.2023.1198200/full</t>
  </si>
  <si>
    <t>García‐López C, Medina‐Vera I, Orozco‐Covarrubias L, Saez‐de‐Ocariz M. Ecthyma gangrenosum in pediatric patients: 10‐year experience at the National Institute of Pediatrics. International Journal of Dermatology. 2023 Nov;62(11):1359-64.</t>
  </si>
  <si>
    <t>https://onlinelibrary.wiley.com/doi/abs/10.1111/ijd.16842</t>
  </si>
  <si>
    <t>Ali AI, Mohamed AA, Hirsi IM, Ali MN. An Infant with Measles Developed Ecthyma Gangrenosum Caused by Coagulase-Negative Staphylococcus: A Rare Case Report from Somalia. International Medical Case Reports Journal. 2023 Dec 31:763-6.</t>
  </si>
  <si>
    <t>https://www.tandfonline.com/doi/full/10.2147/IMCRJ.S432275</t>
  </si>
  <si>
    <t>Zahmatkesh A, Jamee M, Chavoshzadeh Z, Karimi A, Armin S, Ghanaie RM, Mesdaghi M, Sharafian S. Ecthyma Gangrenosum in Three Unrelated Patients with Combined Immunodeficiency. Journal of Clinical Pediatrics and Child Care Research. 2023 Apr 4;4(1):4-11.</t>
  </si>
  <si>
    <t>https://www.opastpublishers.com/peer-review/ecthyma-gangrenosum-in-three-unrelated-patients-with-combined-immunodeficiency-5350.html</t>
  </si>
  <si>
    <t>García LE, Hernández SI, Corona AM, Alberto CH, Guadarrama NV, Bustamante ME, Ortega JO. Gangrenous ecthyma in the periocular region due to multidrug-resistant Pseudomonas aeruginosa. Revista Latinoamericana de Infectología Pediátrica. 2023 Feb 7;35(4):146-50.</t>
  </si>
  <si>
    <t>https://www.medigraphic.com/cgi-bin/new/resumenI.cgi?IDARTICULO=109407</t>
  </si>
  <si>
    <t>Sandes, Valcieny, Albert Figueras, and Elisangela Costa Lima. "Pharmacovigilance Strategies to Address Resistance to Antibiotics and Inappropriate Use—A Narrative Review." Antibiotics 13.5 (2024): 457</t>
  </si>
  <si>
    <t>https://www.mdpi.com/2079-6382/13/5/457</t>
  </si>
  <si>
    <t>Mihai, Ionela, Adrian Boicean, Cosmin Adrian Teodoru, Nicolae Grigore, Gabriela Mariana Iancu, Horatiu Dura, Dan Georgian Bratu et al. "Laparoscopic Adrenalectomy: Tailoring Approaches for the Optimal Resection of Adrenal Tumors." Diagnostics 13, no. 21 (2023): 3351</t>
  </si>
  <si>
    <r>
      <rPr>
        <rFont val="Arial"/>
        <color rgb="FF222222"/>
        <sz val="10.0"/>
      </rPr>
      <t>Cismasiu, Razvan Silviu, Rares-Mircea Birlutiu, and Liliana Lucia Preoțescu. "Uncommon Septic Arthritis of the Hip Joint in an Immunocompetent Adult Patient Due to Bacillus pumilus and Paenibacillus barengoltzii Managed with Long-Term Treatment with Linezolid: A Case Report and Short Literature Review." </t>
    </r>
    <r>
      <rPr>
        <rFont val="Arial"/>
        <i/>
        <color rgb="FF222222"/>
        <sz val="10.0"/>
      </rPr>
      <t>Pharmaceuticals</t>
    </r>
    <r>
      <rPr>
        <rFont val="Arial"/>
        <color rgb="FF222222"/>
        <sz val="10.0"/>
      </rPr>
      <t> 16.12 (2023): 1743.</t>
    </r>
  </si>
  <si>
    <r>
      <rPr>
        <rFont val="Arial"/>
        <color rgb="FF222222"/>
        <sz val="10.0"/>
      </rPr>
      <t>Ali, Asghar, et al. "Microbial biofilms: applications, clinical consequences, and alternative therapies." </t>
    </r>
    <r>
      <rPr>
        <rFont val="Arial"/>
        <i/>
        <color rgb="FF222222"/>
        <sz val="10.0"/>
      </rPr>
      <t>Microorganisms</t>
    </r>
    <r>
      <rPr>
        <rFont val="Arial"/>
        <color rgb="FF222222"/>
        <sz val="10.0"/>
      </rPr>
      <t>11.8 (2023): 1934</t>
    </r>
  </si>
  <si>
    <t>https://www.mdpi.com/2076-2607/11/8/1934</t>
  </si>
  <si>
    <r>
      <rPr>
        <rFont val="Arial"/>
        <color rgb="FF222222"/>
        <sz val="10.0"/>
      </rPr>
      <t>Marcut, Lavinia, et al. "Antimicrobial Solutions for Endotracheal Tubes in Prevention of Ventilator-Associated Pneumonia." </t>
    </r>
    <r>
      <rPr>
        <rFont val="Arial"/>
        <i/>
        <color rgb="FF222222"/>
        <sz val="10.0"/>
      </rPr>
      <t>Materials</t>
    </r>
    <r>
      <rPr>
        <rFont val="Arial"/>
        <color rgb="FF222222"/>
        <sz val="10.0"/>
      </rPr>
      <t> 16.14 (2023): 5034.</t>
    </r>
  </si>
  <si>
    <t>https://www.mdpi.com/1996-1944/16/14/5034</t>
  </si>
  <si>
    <t>Victoria Birlutiu (ULBS)</t>
  </si>
  <si>
    <t>Sepsis due to Erysipelothrix rhusiopathiae in a patient with chronic lymphocytic leukemia associated with bronchopneumonia due to Pseudomonas aeruginosa and Escherichia coli: a case report</t>
  </si>
  <si>
    <t>Deng, Chaowen, et al. "Erysipeloid and Erysipelothrix rhusiopathiae Bacteremia Secondary to a Crab Stab Wound: A Case Report and Literature Review." Infectious Microbes &amp; Diseases (2023): 10-1097</t>
  </si>
  <si>
    <t>https://journals.lww.com/imd/pages/results.aspx?txtKeywords=Erysipeloid+and+Erysipelothrix+rhusiopathiae+Bacteremia+Secondary+to+a+Crab+Stab+Wound%3a+A+Case+Report+and+Literature+Review</t>
  </si>
  <si>
    <t>Vintila, BI (ULBS) ; Arseniu, AM (ULBS) ; Butuca, A (ULBS) ; Sava, M (ULBS) ; Bîrlutiu, V (ULBS) ; Rus, LL (ULBS) ; Axente, DD (Univ Cluj N) ; Morgovan, C (ULBS) ; Gligor, FG (ULBS)</t>
  </si>
  <si>
    <r>
      <rPr>
        <rFont val="Arial"/>
        <color rgb="FF222222"/>
        <sz val="10.0"/>
      </rPr>
      <t>Cismasiu, Razvan Silviu, Rares-Mircea Birlutiu, and Liliana Lucia Preoțescu. "Uncommon Septic Arthritis of the Hip Joint in an Immunocompetent Adult Patient Due to Bacillus pumilus and Paenibacillus barengoltzii Managed with Long-Term Treatment with Linezolid: A Case Report and Short Literature Review." </t>
    </r>
    <r>
      <rPr>
        <rFont val="Arial"/>
        <i/>
        <color rgb="FF222222"/>
        <sz val="10.0"/>
      </rPr>
      <t>Pharmaceuticals</t>
    </r>
    <r>
      <rPr>
        <rFont val="Arial"/>
        <color rgb="FF222222"/>
        <sz val="10.0"/>
      </rPr>
      <t> 16.12 (2023): 1743.</t>
    </r>
  </si>
  <si>
    <r>
      <rPr>
        <rFont val="Arial"/>
        <color rgb="FF222222"/>
        <sz val="10.0"/>
      </rPr>
      <t>Ciccullo, Carlo, et al. "Antibiotic Prophylaxis in One-Stage Revision of Septic Total Knee Arthroplasty: A Scoping Review." </t>
    </r>
    <r>
      <rPr>
        <rFont val="Arial"/>
        <i/>
        <color rgb="FF222222"/>
        <sz val="10.0"/>
      </rPr>
      <t>Antibiotics</t>
    </r>
    <r>
      <rPr>
        <rFont val="Arial"/>
        <color rgb="FF222222"/>
        <sz val="10.0"/>
      </rPr>
      <t> 12.3 (2023): 606</t>
    </r>
  </si>
  <si>
    <t>https://www.mdpi.com/2079-6382/12/3/606</t>
  </si>
  <si>
    <r>
      <rPr>
        <rFont val="Arial"/>
        <color rgb="FF222222"/>
        <sz val="10.0"/>
      </rPr>
      <t>Wakabayashi, Hiroki, et al. "Outcome of Irrigation and Debridement with Topical Antibiotic Delivery Using Antibiotic-Impregnated Calcium Hydroxyapatite for the Management of Periprosthetic Hip Joint Infection." </t>
    </r>
    <r>
      <rPr>
        <rFont val="Arial"/>
        <i/>
        <color rgb="FF222222"/>
        <sz val="10.0"/>
      </rPr>
      <t>Antibiotics</t>
    </r>
    <r>
      <rPr>
        <rFont val="Arial"/>
        <color rgb="FF222222"/>
        <sz val="10.0"/>
      </rPr>
      <t> 12.5 (2023): 938</t>
    </r>
  </si>
  <si>
    <t>https://www.mdpi.com/2079-6382/12/5/938</t>
  </si>
  <si>
    <r>
      <rPr>
        <rFont val="Arial"/>
        <color rgb="FF222222"/>
        <sz val="10.0"/>
      </rPr>
      <t>Cismasiu, Razvan Silviu, Rares-Mircea Birlutiu, and Liliana Lucia Preoțescu. "Uncommon Septic Arthritis of the Hip Joint in an Immunocompetent Adult Patient Due to Bacillus pumilus and Paenibacillus barengoltzii Managed with Long-Term Treatment with Linezolid: A Case Report and Short Literature Review." </t>
    </r>
    <r>
      <rPr>
        <rFont val="Arial"/>
        <i/>
        <color rgb="FF222222"/>
        <sz val="10.0"/>
      </rPr>
      <t>Pharmaceuticals</t>
    </r>
    <r>
      <rPr>
        <rFont val="Arial"/>
        <color rgb="FF222222"/>
        <sz val="10.0"/>
      </rPr>
      <t> 16.12 (2023): 1743.</t>
    </r>
  </si>
  <si>
    <t>Rares Mircea Birlutiu (ULBS), Victoria Birlutiu(ULBS), Razvan Silviu Cismasiu (UMFCD), Manuela Mihalache (ULBS)</t>
  </si>
  <si>
    <r>
      <rPr>
        <rFont val="Arial"/>
        <color rgb="FF222222"/>
        <sz val="10.0"/>
      </rPr>
      <t>Cismasiu, Razvan Silviu, Rares-Mircea Birlutiu, and Liliana Lucia Preoțescu. "Uncommon Septic Arthritis of the Hip Joint in an Immunocompetent Adult Patient Due to Bacillus pumilus and Paenibacillus barengoltzii Managed with Long-Term Treatment with Linezolid: A Case Report and Short Literature Review." </t>
    </r>
    <r>
      <rPr>
        <rFont val="Arial"/>
        <i/>
        <color rgb="FF222222"/>
        <sz val="10.0"/>
      </rPr>
      <t>Pharmaceuticals</t>
    </r>
    <r>
      <rPr>
        <rFont val="Arial"/>
        <color rgb="FF222222"/>
        <sz val="10.0"/>
      </rPr>
      <t> 16.12 (2023): 1743.</t>
    </r>
  </si>
  <si>
    <t>Our experience with 80 cases of SARS-CoV-2-Clostridioides difficile co-infection: An observational study</t>
  </si>
  <si>
    <t>Victoria Birlutiu (ULBS), Elena Simona Dobritoiu (ULBS), Claudia Daniela Lupu (ULBS), Claudiu Herteliu(Univ Buc), Rares Mircea Birlutiu (Spit Foisor), Dan Dragomirescu (Univ Buc), Andreea Vorovenci(Univ Buc)</t>
  </si>
  <si>
    <t>Witt, Lucy S., et al. "The impact of COVID-19 on multidrug-resistant organisms causing healthcare-associated infections: a narrative review." JAC-Antimicrobial Resistance 5.1 (2023): dlac130</t>
  </si>
  <si>
    <t>https://academic.oup.com/jacamr/article/5/1/dlac130/6964822</t>
  </si>
  <si>
    <t>Is SARS-CoV-2 directly responsible for cardiac injury? Clinical aspects and postmortem histopathologic and immunohistochemical analysis</t>
  </si>
  <si>
    <t>George-Călin Oprinca (ULBS), Lilioara-Alexandra Oprinca-Muja (ULBS), Manuela Mihalache (ULBS), Rares-Mircea Birlutiu (Spit Foisor), Victoria Birlutiu (ULBS)</t>
  </si>
  <si>
    <r>
      <rPr>
        <rFont val="Arial"/>
        <color rgb="FF222222"/>
        <sz val="10.0"/>
      </rPr>
      <t>He, Wu, et al. "Immunopathogenesis and immunomodulatory therapy for myocarditis." </t>
    </r>
    <r>
      <rPr>
        <rFont val="Arial"/>
        <i/>
        <color rgb="FF222222"/>
        <sz val="10.0"/>
      </rPr>
      <t>Science China Life Sciences</t>
    </r>
    <r>
      <rPr>
        <rFont val="Arial"/>
        <color rgb="FF222222"/>
        <sz val="10.0"/>
      </rPr>
      <t> 66.9 (2023): 2112-2137.</t>
    </r>
  </si>
  <si>
    <t>Sepsis due to Streptococcus pneumoniae associated with secondary hemophagocytic lymphohistiocytosis in a splenectomized patient for spherocytosis: a case report</t>
  </si>
  <si>
    <t>V Birlutiu (ULBS), RM Birlutiu (ULBS)</t>
  </si>
  <si>
    <r>
      <rPr>
        <rFont val="Arial"/>
        <color rgb="FF222222"/>
        <sz val="10.0"/>
      </rPr>
      <t>Che, Xinren, et al. "Analysis of 13-valent pneumococcal polysaccharide conjugate vaccine among children born in Hangzhou from 2017 to 2021." </t>
    </r>
    <r>
      <rPr>
        <rFont val="Arial"/>
        <i/>
        <color rgb="FF222222"/>
        <sz val="10.0"/>
      </rPr>
      <t>Frontiers in Public Health</t>
    </r>
    <r>
      <rPr>
        <rFont val="Arial"/>
        <color rgb="FF222222"/>
        <sz val="10.0"/>
      </rPr>
      <t> 11 (2023): 1184059</t>
    </r>
  </si>
  <si>
    <t>https://www.frontiersin.org/journals/public-health/articles/10.3389/fpubh.2023.1184059/full</t>
  </si>
  <si>
    <r>
      <rPr>
        <rFont val="Arial"/>
        <color rgb="FF222222"/>
        <sz val="10.0"/>
      </rPr>
      <t>Lim, Anthony M., et al. "Sepsis as the Grand Mimic of Secondary Hemophagocytic Lymphohistiocytosis: Serratia marcescens Bacteremia with Concomitant Decompensated Cirrhotic Liver Disease." </t>
    </r>
    <r>
      <rPr>
        <rFont val="Arial"/>
        <i/>
        <color rgb="FF222222"/>
        <sz val="10.0"/>
      </rPr>
      <t>Case Reports in Critical Care</t>
    </r>
    <r>
      <rPr>
        <rFont val="Arial"/>
        <color rgb="FF222222"/>
        <sz val="10.0"/>
      </rPr>
      <t> 2023 (2023)</t>
    </r>
  </si>
  <si>
    <t>https://www.hindawi.com/journals/cricc/2023/9916937/</t>
  </si>
  <si>
    <r>
      <rPr>
        <rFont val="Arial"/>
        <color rgb="FF222222"/>
        <sz val="10.0"/>
      </rPr>
      <t>Hașegan, Adrian, et al. "Severe Acute Ischemia of Glans Penis after Achieving Treatment with Only Hyperbaric Oxygen Therapy: A Rare Case Report and Systematic Literature Review." </t>
    </r>
    <r>
      <rPr>
        <rFont val="Arial"/>
        <i/>
        <color rgb="FF222222"/>
        <sz val="10.0"/>
      </rPr>
      <t>Journal of Personalized Medicine</t>
    </r>
    <r>
      <rPr>
        <rFont val="Arial"/>
        <color rgb="FF222222"/>
        <sz val="10.0"/>
      </rPr>
      <t> 13.9 (2023): 1370</t>
    </r>
  </si>
  <si>
    <t>Role of biological markers and CT severity score in predicting mortality in patients with COVID‑19: An observational retrospective study</t>
  </si>
  <si>
    <t>Samuel-Bogdan Todor (ULBS), Victoria Bîrluțiu (ULBS), Diana Topîrcean (ULBS), Romeo-Gabriel Mihăilă (ULBS)</t>
  </si>
  <si>
    <r>
      <rPr>
        <rFont val="Arial"/>
        <color rgb="FF222222"/>
        <sz val="10.0"/>
      </rPr>
      <t>Musat, Ovidiu, et al. "COVID-19 and Laboratory Markers from Romanian Patients—A Narrative Review." </t>
    </r>
    <r>
      <rPr>
        <rFont val="Arial"/>
        <i/>
        <color rgb="FF222222"/>
        <sz val="10.0"/>
      </rPr>
      <t>Life</t>
    </r>
    <r>
      <rPr>
        <rFont val="Arial"/>
        <color rgb="FF222222"/>
        <sz val="10.0"/>
      </rPr>
      <t> 13.9 (2023): 1837</t>
    </r>
  </si>
  <si>
    <r>
      <rPr>
        <rFont val="Arial"/>
        <color rgb="FF222222"/>
        <sz val="10.0"/>
      </rPr>
      <t>Kubiliute, Ieva, et al. "Clinical characteristics and predictors for in-hospital mortality in adult COVID-19 patients: A retrospective single center cohort study in Vilnius, Lithuania." </t>
    </r>
    <r>
      <rPr>
        <rFont val="Arial"/>
        <i/>
        <color rgb="FF222222"/>
        <sz val="10.0"/>
      </rPr>
      <t>Plos one</t>
    </r>
    <r>
      <rPr>
        <rFont val="Arial"/>
        <color rgb="FF222222"/>
        <sz val="10.0"/>
      </rPr>
      <t> 18.8 (2023): e0290656</t>
    </r>
  </si>
  <si>
    <t>https://journals.plos.org/plosone/article?id=10.1371/journal.pone.0290656</t>
  </si>
  <si>
    <r>
      <rPr>
        <rFont val="Arial"/>
        <color rgb="FF222222"/>
        <sz val="10.0"/>
      </rPr>
      <t>Fuzio, Diana, et al. "Inflammation as prognostic hallmark of clinical outcome in patients with SARS-CoV-2 infection." </t>
    </r>
    <r>
      <rPr>
        <rFont val="Arial"/>
        <i/>
        <color rgb="FF222222"/>
        <sz val="10.0"/>
      </rPr>
      <t>Life</t>
    </r>
    <r>
      <rPr>
        <rFont val="Arial"/>
        <color rgb="FF222222"/>
        <sz val="10.0"/>
      </rPr>
      <t>13.2 (2023): 322</t>
    </r>
  </si>
  <si>
    <t>https://www.mdpi.com/2075-1729/13/2/322</t>
  </si>
  <si>
    <r>
      <rPr>
        <rFont val="Arial"/>
        <color rgb="FF222222"/>
        <sz val="10.0"/>
      </rPr>
      <t>Mitrea, Adriana, et al. "A gyulladásos biomarkerek profilja SARS-CoV-2-fertőzésben szenvedő betegekben: mennyire tükrözik a tüdőérintettséget?." </t>
    </r>
    <r>
      <rPr>
        <rFont val="Arial"/>
        <i/>
        <color rgb="FF222222"/>
        <sz val="10.0"/>
      </rPr>
      <t>Orvosi Hetilap</t>
    </r>
    <r>
      <rPr>
        <rFont val="Arial"/>
        <color rgb="FF222222"/>
        <sz val="10.0"/>
      </rPr>
      <t> 164.41 (2023): 1607-1615</t>
    </r>
  </si>
  <si>
    <t>https://akjournals.com/view/journals/650/164/41/article-p1607.xml</t>
  </si>
  <si>
    <t>Therapeutic Effect of Regdanvimab in Patients with Mild to Moderate COVID-19: Day 28 Results from a Multicentre, Randomised, Controlled Pivotal Trial</t>
  </si>
  <si>
    <t>Michael G Ison, Jin Yong Kim, Oana Sandulescu (UMFCD), Liliana-Lucia Preotescu (UMFCD), Norma Erendira Rivera Martinez, Marta Dobryanska, Victoria Birlutiu (ULBS), Egidia Gabriela Miftode (UMF Iasi), Natalia Gaibu, Olga Adriana Caliman-Sturdza (Univ Suceava), Simin-Aysel Florescu (UMFCD), Anca Streinu-Cercel (UMFCD), Sang Joon Lee, Sung Hyun Kim, Il Sung Chang, Yun Ju Bae, Jee Hye Suh, Mi Rim Kim, Da Re Chung, Sun Jung Kim, Seul Gi Lee, Ga Hee Park, Joong Sik Eom</t>
  </si>
  <si>
    <t>A rare association of chronic lymphocytic leukemia with c-ANCA-positive Wegener’s granulomatosis: a case report</t>
  </si>
  <si>
    <t>Victoria Bîrluţiu (ULBS), Elena Cristina Rezi (ULBS), Rares Mircea Bîrluţiu (ULBS), Ioan Sorin Zaharie (SCJUS)</t>
  </si>
  <si>
    <t>Dallinga, Marchien Geesje, et al. "Moraxella nonliquefaciens-associated infectious scleritis." (2023)</t>
  </si>
  <si>
    <t>https://casereports.bmj.com/content/16/5/e254113</t>
  </si>
  <si>
    <t>Rares Mircea Birlutiu (ULBS), Manuela Mihalache (ULBS), Patricia Mihalache, Razvan Silviu Cismasiu (UMFCD), Victoria Birlutiu (UKBS)</t>
  </si>
  <si>
    <r>
      <rPr>
        <rFont val="Arial"/>
        <color rgb="FF222222"/>
        <sz val="10.0"/>
      </rPr>
      <t>Sousa, Ricardo, et al. "Interval between two-stage exchanges: what is optimal and how do you know?." </t>
    </r>
    <r>
      <rPr>
        <rFont val="Arial"/>
        <i/>
        <color rgb="FF222222"/>
        <sz val="10.0"/>
      </rPr>
      <t>Arthroplasty</t>
    </r>
    <r>
      <rPr>
        <rFont val="Arial"/>
        <color rgb="FF222222"/>
        <sz val="10.0"/>
      </rPr>
      <t> 5.1 (2023): 33</t>
    </r>
  </si>
  <si>
    <t>https://link.springer.com/article/10.1186/s42836-023-00185-4</t>
  </si>
  <si>
    <r>
      <rPr>
        <rFont val="Arial"/>
        <color rgb="FF222222"/>
        <sz val="10.0"/>
      </rPr>
      <t>Cismasiu, Razvan Silviu, Rares-Mircea Birlutiu, and Liliana Lucia Preoțescu. "Uncommon Septic Arthritis of the Hip Joint in an Immunocompetent Adult Patient Due to Bacillus pumilus and Paenibacillus barengoltzii Managed with Long-Term Treatment with Linezolid: A Case Report and Short Literature Review." </t>
    </r>
    <r>
      <rPr>
        <rFont val="Arial"/>
        <i/>
        <color rgb="FF222222"/>
        <sz val="10.0"/>
      </rPr>
      <t>Pharmaceuticals</t>
    </r>
    <r>
      <rPr>
        <rFont val="Arial"/>
        <color rgb="FF222222"/>
        <sz val="10.0"/>
      </rPr>
      <t> 16.12 (2023): 1743.</t>
    </r>
  </si>
  <si>
    <t>V Birlutiu (ULBS), RG Mihaila (ULBS), RM Birlutiu (ULBS), CR Cipaian (ULBS)</t>
  </si>
  <si>
    <r>
      <rPr>
        <rFont val="Arial"/>
        <color rgb="FF222222"/>
        <sz val="10.0"/>
      </rPr>
      <t>Ahamad, Afrinash, et al. "Metabolism and gene sequence variation in Turicella otitidis implies its adaptability and pathogenicity in extra-otic infection: a systematic review." </t>
    </r>
    <r>
      <rPr>
        <rFont val="Arial"/>
        <i/>
        <color rgb="FF222222"/>
        <sz val="10.0"/>
      </rPr>
      <t>BMC Infectious Diseases</t>
    </r>
    <r>
      <rPr>
        <rFont val="Arial"/>
        <color rgb="FF222222"/>
        <sz val="10.0"/>
      </rPr>
      <t> 23.1 (2023): 735</t>
    </r>
  </si>
  <si>
    <t>https://link.springer.com/article/10.1186/s12879-023-08721-y</t>
  </si>
  <si>
    <t>Under Evaluated Rotavirus Infection In Romania, Prospective Clinical And Epidemiological Study. Therapeutic And Economic Implications</t>
  </si>
  <si>
    <r>
      <rPr>
        <rFont val="Arial"/>
        <color rgb="FF222222"/>
        <sz val="10.0"/>
      </rPr>
      <t>Donos, Ala, and Albina-Mihaela Iliev. "Prospective, Descriptive Study of Rotaviral Infection in Vaccinated and Non-vaccinated Infants from Republic of Moldova." </t>
    </r>
    <r>
      <rPr>
        <rFont val="Arial"/>
        <i/>
        <color rgb="FF222222"/>
        <sz val="10.0"/>
      </rPr>
      <t>International Conference on Nanotechnologies and Biomedical Engineering</t>
    </r>
    <r>
      <rPr>
        <rFont val="Arial"/>
        <color rgb="FF222222"/>
        <sz val="10.0"/>
      </rPr>
      <t>. Cham: Springer Nature Switzerland, 2023</t>
    </r>
  </si>
  <si>
    <t>https://link.springer.com/chapter/10.1007/978-3-031-42782-4_43</t>
  </si>
  <si>
    <t>Positivity Trends of Bacterial Cultures from Cases of Acute and Chronic Periprosthetic Joint Infections</t>
  </si>
  <si>
    <t>RM Birlutiu (ULBS), CI Stoica (UMFCD), O Russu (UMF TgM), RS Cismasiu (UMFCD), V Birlutiu (ULBS)</t>
  </si>
  <si>
    <t>Cismasiu, Razvan Silviu, Rares-Mircea Birlutiu, and Liliana Lucia Preoțescu. "Uncommon Septic Arthritis of the Hip Joint in an Immunocompetent Adult Patient Due to Bacillus pumilus and Paenibacillus barengoltzii Managed with Long-Term Treatment with Linezolid: A Case Report and Short Literature Review." Pharmaceuticals 16.12 (2023): 1743.	https://www.mdpi.com/1424-8247/16/12/1743</t>
  </si>
  <si>
    <t>Sphingomonas paucimobilis-a rare cause of splenic abscesses: A case report</t>
  </si>
  <si>
    <t>V Birlutiu (ULBS), SE Dobritoiu (ULBS), AM Ghibu (ULBS), RM Birlutiu (Spit Foisor), Camelia Boicean (ULBS)</t>
  </si>
  <si>
    <r>
      <rPr>
        <rFont val="Arial"/>
        <color rgb="FF222222"/>
        <sz val="10.0"/>
      </rPr>
      <t>Boguś, Mieczysława Irena, et al. "A comprehensive analysis of chemical and biological pollutants (natural and anthropogenic origin) of soil and dandelion (Taraxacum officinale) samples." </t>
    </r>
    <r>
      <rPr>
        <rFont val="Arial"/>
        <i/>
        <color rgb="FF222222"/>
        <sz val="10.0"/>
      </rPr>
      <t>Plos one</t>
    </r>
    <r>
      <rPr>
        <rFont val="Arial"/>
        <color rgb="FF222222"/>
        <sz val="10.0"/>
      </rPr>
      <t> 18.1 (2023): e0280810.</t>
    </r>
  </si>
  <si>
    <t>https://journals.plos.org/plosone/article?id=10.1371/journal.pone.0280810</t>
  </si>
  <si>
    <t>The management of staphylococcal toxic shock syndrome. A case report</t>
  </si>
  <si>
    <t>V Bîrluţiu (ULBS), O Criştiu (Spit Pediatrie), M Baicu (Spit Pediatrie), RM Bîrluţiu (ULBS)</t>
  </si>
  <si>
    <r>
      <rPr>
        <rFont val="Arial"/>
        <color rgb="FF222222"/>
        <sz val="10.0"/>
      </rPr>
      <t>Chavez-Galan, Leslie, et al. "The SEB1741 aptamer is an efficient tool for blocking CD4+ T cell activation induced by staphylococcal enterotoxin B." </t>
    </r>
    <r>
      <rPr>
        <rFont val="Arial"/>
        <i/>
        <color rgb="FF222222"/>
        <sz val="10.0"/>
      </rPr>
      <t>Molecules</t>
    </r>
    <r>
      <rPr>
        <rFont val="Arial"/>
        <color rgb="FF222222"/>
        <sz val="10.0"/>
      </rPr>
      <t> 28.8 (2023): 3480</t>
    </r>
  </si>
  <si>
    <t>https://www.mdpi.com/1420-3049/28/8/3480</t>
  </si>
  <si>
    <t>Victoria Birlutiu (ULBS), Rares-Mircea Birlutiu (UMFCD), Minodora Teodoru (ULBS), Alina Camelia Catana (ULBS), Cristian Ioan Stoica (UMFCD)</t>
  </si>
  <si>
    <r>
      <rPr>
        <rFont val="Arial"/>
        <color rgb="FF222222"/>
        <sz val="10.0"/>
      </rPr>
      <t>Papapanagiotou, Michalis, et al. "Streptococcus pseudoporcinus bacteremia in a patient with skin and soft tissue infection. A case report and literature review." </t>
    </r>
    <r>
      <rPr>
        <rFont val="Arial"/>
        <i/>
        <color rgb="FF222222"/>
        <sz val="10.0"/>
      </rPr>
      <t>Le Infezioni in Medicina</t>
    </r>
    <r>
      <rPr>
        <rFont val="Arial"/>
        <color rgb="FF222222"/>
        <sz val="10.0"/>
      </rPr>
      <t> 31.3 (2023): 399</t>
    </r>
  </si>
  <si>
    <t>https://www.ncbi.nlm.nih.gov/pmc/articles/PMC10495064/</t>
  </si>
  <si>
    <t>Association of hiccup and SARS-CoV-2 infection with the administration of dexamethasone: a case report</t>
  </si>
  <si>
    <t>V Bîrluţiu (ULBS), CR Şofariu (Spit Pediatrie)</t>
  </si>
  <si>
    <r>
      <rPr>
        <rFont val="Arial"/>
        <color rgb="FF222222"/>
        <sz val="10.0"/>
      </rPr>
      <t>Musat, Ovidiu, et al. "COVID-19 and Laboratory Markers from Romanian Patients—A Narrative Review." </t>
    </r>
    <r>
      <rPr>
        <rFont val="Arial"/>
        <i/>
        <color rgb="FF222222"/>
        <sz val="10.0"/>
      </rPr>
      <t>Life</t>
    </r>
    <r>
      <rPr>
        <rFont val="Arial"/>
        <color rgb="FF222222"/>
        <sz val="10.0"/>
      </rPr>
      <t> 13.9 (2023): 1837.</t>
    </r>
  </si>
  <si>
    <t>Victoria Birlutiu(1Spitalul Clinic Judeţean de Urgenţă Sibiu, Clinica Boli Infecţioase Adulţi
² Universitatea „ Lucian Blaga”, Sibiu, Facultatea de Medicină, Sibiu)Elena-Simona Dobritoiu(1Spitalul Clinic Judeţean de Urgenţă Sibiu, Clinica Boli Infecţioase Adulţi
² Universitatea „ Lucian Blaga”, Sibiu, Facultatea de Medicină, Sibiu)Claudia Daniela Lupu(1Spitalul Clinic Judeţean de Urgenţă Sibiu, Clinica Boli Infecţioase Adulţi
² Universitatea „ Lucian Blaga”, Sibiu, Facultatea de Medicină, Sibiu)Claudiu Herteliu((Universitatea de Studii Economice Bucuresti),Rares Mircea Birlutiu(, ULB Sibiu, Spitalul Clinic de Ortopedie si Traumatologie Foisor Bucuresti), Dan Dragomirescu (Universitatea de Studii Economice Bucuresti),Andreea Elena Vorovenci(Universitatea de Studii Economice Bucuresti)</t>
  </si>
  <si>
    <t>Our experience with 80 cases of SARS-CoV-2- Clostridioides difficile co-infection An observational study</t>
  </si>
  <si>
    <t xml:space="preserve"> Victoria Birlutiu, Bogdan Neamtu, Rares Birlutiu , Identification of Factors Associated with Mortality in the Elderly Population with SARS-CoV-2 Infection: Results from a Longitudinal Observational Study from Romania, Pharmaceuticals, </t>
  </si>
  <si>
    <t>https://www.mdpi.com/1424-8247/17/2/202</t>
  </si>
  <si>
    <t>Bogdan Ioan Vintila 1,2, Anca Maria Arseniu 3,*, Claudiu Morgovan 3 , Anca Butuca 3, Mihai Sava 1,2,*,Victoria Bîrlut, iu 2,4, Luca Liviu Rus 3 , Steliana Ghibu 5 , Alina Simona Bereanu 1,2, Ioana Roxana Codru 1,2and Felicia Gabriela Gligor 3. A Pharmacovigilance Study Regarding the Risk of Antibiotic-Associated Clostridioides difficile Infection Based on Reports from the EudraVigilance Database: Analysis of Some of the Most Used Antibiotics in Intensive Care Units. Pharmaceuticals.</t>
  </si>
  <si>
    <t>https://www.researchgate.net/publication/375516820_A_Pharmacovigilance_Study_Regarding_the_Risk_of_Antibiotic-Associated_Clostridioides_difficile_Infection_Based_on_Reports_from_the_EudraVigilance_Database_Analysis_of_Some_of_the_Most_Used_Antibiotics</t>
  </si>
  <si>
    <t>Victoria Birlutiu(1Spitalul Clinic Judeţean de Urgenţă Sibiu, Clinica Boli Infecţioase Adulţi
² Universitatea „ Lucian Blaga”, Sibiu, Facultatea de Medicină, Sibiu)Elena-Simona Dobritoiu(1Spitalul Clinic Judeţean de Urgenţă Sibiu, Clinica Boli Infecţioase Adulţi
² Universitatea „ Lucian Blaga”, Sibiu, Facultatea de Medicină, Sibiu)Andreea Magdalena Ghibu(1Spitalul Clinic Judeţean de Urgenţă Sibiu, Clinica Boli Infecţioase Adulţi
² Universitatea „ Lucian Blaga”, Sibiu, Facultatea de Medicină, Sibiu),Rares Mircea Birlutiu(ULB Sibiu, Spitalul Clinic de Ortopedie si Traumatologie Foisor Bucuresti), Loredana Camelia Boicean (Spitalul Clinic Judeţean de Urgenţă Sibiu, 
 Universitatea „ Lucian Blaga”, Sibiu, Facultatea de Medicină, Sibiu)</t>
  </si>
  <si>
    <t>Sphingomonas paucimobilis -a rare cause of splenic abscesses A case report</t>
  </si>
  <si>
    <t>Mitra Kar1 , Nidhi Tejan2 , Ashima Jamwal3 , Shailesh Sengar4 , Chinmoy Sahu5 , Sangram S Patel6,Sphingomonas paucimobilis Bacteremia in an
Immunocompetent Patient: A Case Report and Review of
Literature. Indian Journal of Critical Care Case Report</t>
  </si>
  <si>
    <t>https://www.ijccr.org/doi/pdf/10.5005/jp-journals-11006-0062</t>
  </si>
  <si>
    <t>Boguś MI, Wrońska AK, Kaczmarek A, Drozdowski M, Laskowski Z, et al. (2023) A comprehensive analysis of chemical and biological pollutants (natural and anthropogenic origin) of soil and dandelion (Taraxacum officinale) samples. PLOS ONE 18</t>
  </si>
  <si>
    <t>https://www.researchgate.net/publication/367308991_A_comprehensive_analysis_of_chemical_and_biological_pollutants_natural_and_anthropogenic_origin_of_soil_and_dandelion_Taraxacum_officinale_samples</t>
  </si>
  <si>
    <t>Victoria Birlutiu(1Spitalul Clinic Judeţean de Urgenţă Sibiu, Clinica Boli Infecţioase Adulţi
² Universitatea „ Lucian Blaga”, Sibiu, Facultatea de Medicină, Sibiu)
Alin Iulian Feiereisz(1Spitalul Clinic Judeţean de Urgenţă Sibiu, Clinica Boli Infecţioase Adulţi
² Universitatea „ Lucian Blaga”, Sibiu, Facultatea de Medicină, Sibiu)
George Oprinca(1Spitalul Clinic Judeţean de Urgenţă Sibiu,
² Universitatea „ Lucian Blaga”, Sibiu, Facultatea de Medicină, Sibiu)
Simona Dobritoiu(1Spitalul Clinic Judeţean de Urgenţă Sibiu, Clinica Boli Infecţioase Adulţi
² Universitatea „ Lucian Blaga”, Sibiu, Facultatea de Medicină, Sibiu)
Maria Rotaru(1Spitalul Clinic Judeţean de Urgenţă Sibiu,
² Universitatea „ Lucian Blaga”, Sibiu, Facultatea de Medicină, Sibiu)
Rares Mircea Birlutiu
Gabriela Mariana Iancu(1Spitalul Clinic Judeţean de Urgenţă Sibiu,
² Universitatea „ Lucian Blaga”, Sibiu, Facultatea de Medicină, Sibiu)</t>
  </si>
  <si>
    <t>Cutaneous manifestations associated with anosmia, ageusia and enteritis in SARS-CoV-2 infection – A possible pattern? Observational study and review of the literature</t>
  </si>
  <si>
    <t>Gabriela Mariana Iancu 1,2,*ORCID,Estera Molnar 2,Loredana Ungureanu 3,4,Simona Corina Șenilă 3,4,Adrian Hașegan 5,6 andMaria Rotaru 1,2. SARS-CoV-2 Infection—A Trigger Factor for Telogen Effluvium: Review of the Literature with a Case-Based Guidance for Clinical Evaluation, Life.</t>
  </si>
  <si>
    <t>Roxana-Mihaela Crisan 1,2ORCID,Ciprian Ionut Bacila 3,*ORCID,Bogdan Neamtu 4,5ORCID,Adrian Nicolae Cristian 2,6,Elena Topîrcean 2,6,Adriana Popescu 4 andSilviu Morar 2,6
1
Doctoral Department, Faculty of Medicine, Lucian Blaga University from Sibiu, 550024 Sibiu, Romania
2
Forensic Department, County Clinical Emergency Hospital of Sibiu, Corneliu Coposu Boulevard 2–4, 550245 Sibiu, Romania
3
Dental Medicine and Nursing Department, Faculty of Medicine, Lucian Blaga University from Sibiu, “Gh. Preda” Clinical Pshychiatry Hospital, 550024 Sibiu, Romania
4
Clinical Department Faculty of Medicine, Lucian Blaga University from Sibiu, 550024 Sibiu, Romania
5
Research Department, Pediatric Clinic, Pediatric Clinical Hospital Sibiu, 550166 Sibiu, Romania
6
Preclinical Department, Faculty of Medicine, Lucian Blaga University from Sibiu, 550024 Sibiu, Romania</t>
  </si>
  <si>
    <t>Băcilă, C.; Ștef, L.; Bucuță, M.; Anghel, C.E.; Neamțu, B.; Boicean, A.; Mohor, C.; Ștețiu, A.A.; Roman, M. The Impact of the COVID-19 Pandemic on the Management of Mental Health Services for Hospitalized Patients in Sibiu County—Central Region, Romania. Healthcare 2023, 11, 1291. https://doi.org/10.3390/healthcare11091291</t>
  </si>
  <si>
    <t>https://www.mdpi.com/2275102</t>
  </si>
  <si>
    <t>Healthcare 2023, 11(9), 1291; https://doi.org/10.3390/healthcare11091291</t>
  </si>
  <si>
    <t>Veskovic, M; Sutulovic, N; Mladenovic, D
The Interconnection between Hepatic Insulin Resistance and Metabolic Dysfunction-Associated Steatotic Liver Disease-The Transition from an Adipocentric to Liver-Centric Approach
CURRENT ISSUES IN MOLECULAR BIOLOGY</t>
  </si>
  <si>
    <t>WOS:001119907000001</t>
  </si>
  <si>
    <t>Suárez, M; Martínez, R; Mateo, J
Personalized Risk Assessment of Hepatic Fibrosis after Cholecystectomy in Metabolic-Associated Steatotic Liver Disease: A Machine Learning Approach
JOURNAL OF CLINICAL MEDICINE</t>
  </si>
  <si>
    <t>WOS:001099457900001</t>
  </si>
  <si>
    <t>Adrian Boicean, Bogdan Neamtu, Sabrina Birsan, Florina Batar, Ciprian Tanasescu, Horatiu Dura, Mihai Dan Roman, Adrian Hașegan, Dan Bratu, Alin Mihetiu, Călin Ilie Mohor, Cosmin Mohor, Ciprian Bacila, Mihai Octavian Negrea, Sorin Radu Fleaca</t>
  </si>
  <si>
    <t>Boicean, A; Birlutiu, V; Birsan, S
Fecal Microbiota Transplantation in Inflammatory Bowel Disease
BIOMEDICINES</t>
  </si>
  <si>
    <t>WOS:000978893900001</t>
  </si>
  <si>
    <t>Boicean, A; Bratu, D; Mohor, CI
Therapeutic Perspectives for Microbiota Transplantation in Digestive Diseases and Neoplasia-A Literature Review
PATHOGENS</t>
  </si>
  <si>
    <t>Vintila, BI; Arseniu, AM; Gligor, FG
A Pharmacovigilance Study Regarding the Risk of Antibiotic-Associated Clostridioides difficile Infection Based on Reports from the EudraVigilance Database: Analysis of Some of the Most Used Antibiotics in Intensive Care Units
PHARMACEUTICALS</t>
  </si>
  <si>
    <t>Bachour, SP; Dalal, R; Allegretti, JR
The impact of the COVID-19 pandemic on Clostridioides difficile infection and utilization of fecal microbiota transplantation
THERAPEUTIC ADVANCES IN GASTROENTEROLOGY</t>
  </si>
  <si>
    <t>WOS:000973195800001</t>
  </si>
  <si>
    <t>He, KY; Lei, XY; Jian, YP
Development and management of gastrointestinal symptoms in long-term COVID-19
FRONTIERS IN MICROBIOLOGY</t>
  </si>
  <si>
    <t>WOS:001136289800001</t>
  </si>
  <si>
    <t>Mullish, BH (Mullish, Benjamin H.) ; Merrick, B (Merrick, Blair) ; Quraishi, MN (Quraishi, Mohammed Nabil) ; Bak, A (Bak, Aggie) ; Green, CA (Green, Christopher A.) ; Moore, DJ (Moore, David J.) ; Porter, RJ (Porter, Robert J.) ; Elumogo, NT (Elumogo, Ngozi T.) ; Segal, JP (Segal, Jonathan P.) ; Sharma, N (Sharma, Naveen) ; Marsh, B (Marsh, Belinda) ; Kontkowski, G (Kontkowski, Graziella) ; Manzoor, SE (Manzoor, Susan E.) ; Hart, AL (Hart, Ailsa L.) ; Settle, C (Settle, Christopher) ; Keller, JJ (Keller, Josbert J.) ; Hawkey, P (Hawkey, Peter) ; Iqbal, TH (Iqbal, Tariq H.) ; Goldenberg, SD (Goldenberg, Simon D.) ; Williams, HRT (Williams, Horace R. T.)
The use of faecal microbiota transplant as treatment for recurrent or refractory Clostridioides difficile infection and other potential indications: second edition of joint British Society of Gastroenterology (BSG) and Healthcare Infection Society (HIS) guidelines
GUT</t>
  </si>
  <si>
    <t>https://www.sciencedirect.com/science/article/pii/S019567012400080X?casa_token=IcAOg-GGJI8AAAAA:v9VAYx2vbhi_qJqujx4uewLfo37kpQXVpJ_dgYuNDwQa11w1gnc8dFVag7dU-ygEqjU4DFs757c</t>
  </si>
  <si>
    <t>WOS:001206546900001</t>
  </si>
  <si>
    <t>Adrian Boicean, Victoria Birlutiu , Cristian Ichim, Olga Brusnic, Danusia Maria Onișor 
Fecal Microbiota Transplantation in Liver Cirrhosis
Biomedicines</t>
  </si>
  <si>
    <t>Boicean, A; Bratu, D; Hasegan, A
Exploring the Potential of Fecal Microbiota Transplantation as a Therapy in Tuberculosis and Inflammatory Bowel Disease
PATHOGENS</t>
  </si>
  <si>
    <t>Mihai, I; Boicean, A; Hasegan, A
Laparoscopic Adrenalectomy: Tailoring Approaches for the Optimal Resection of Adrenal Tumors
DIAGNOSTICS</t>
  </si>
  <si>
    <t>Serban, D; Stoica, PL; Costea, DO
The Significance of Preoperative Neutrophil-to-Lymphocyte Ratio (NLR), Platelet-to-Lymphocyte Ratio (PLR), and Systemic Inflammatory Index (SII) in Predicting Severity and Adverse Outcomes in Acute Calculous Cholecystitis
JOURNAL OF CLINICAL MEDICINE</t>
  </si>
  <si>
    <t>Hasegan, A (Hasegan, Adrian) ; Mihai, I (Mihai, Ionela) ; Bratu, D (Bratu, Dan) ; Bacila, C (Bacila, Ciprian) ; Roman, MD (Roman, Mihai Dan) ; Mohor, CI (Mohor, Cosmin Ioan) ; Teodoru, A (Teodoru, Adrian) ; Birsan, S (Birsan, Sabrina) ; Mutu, C (Mutu, Cosmin) ; Chibelean, C (Chibelean, Calin) ; Totan, M (Totan, Maria) ; Grigore, N (Grigore, Nicolae) ; Iancu, G (Iancu, Gabriela) ; Dura, H (Dura, Horatiu) ; Boicean, A (Boicean, Adrian)
Severe Acute Ischemia of Glans Penis after Achieving Treatment with Only Hyperbaric Oxygen Therapy: A Rare Case Report and Systematic Literature Review
JOURNAL OF PERSONALIZED MEDICINE</t>
  </si>
  <si>
    <t>Dascalu, AM (Dascalu, Ana Maria) ; Cherecheanu, AP (Cherecheanu, Alina Popa) ; Serban, D (Serban, Dragos) ; Alexandrescu, C (Alexandrescu, Cristina) ; Stana, D (Stana, Daniela) ; Costea, AC (Costea, Andreea Cristina) ; Tribus, LC (Tribus, Laura Carina) ; Tanasescu, D (Tanasescu, Denisa) ; Smarandache, CG (Smarandache, Catalin Gabriel) ; Cristea, BM (Cristea, Bogdan Mihai) ; Alius, C (Alius, Catalin) ; Serboiu, C (Serboiu, Crenguta) ; Comandasu, M (Comandasu, Meda) ; Tudor, C (Tudor, Corneliu) ; Moroianu, LA (Moroianu, Lavinia-alexandra) ; Bratu, DG (Bratu, Dan Georgian)
COMBINED ANTI-ANG2/TIE AND ANTI-VEGF INTRAVITREAL THERAPY IN AGE-RELATED MACULAR DEGENERATION - A SYSTEMATIC REVIEW
FARMACIA</t>
  </si>
  <si>
    <t>https://openurl.ebsco.com/EPDB%3Agcd%3A4%3A22774868/detailv2?sid=ebsco%3Aplink%3Ascholar&amp;id=ebsco%3Agcd%3A174700442&amp;crl=c</t>
  </si>
  <si>
    <t>Bogdan Neamtu, Andreea Barbu, Mihai Octavian Negrea, Cristian Ștefan Berghea-Neamțu, Dragoș Popescu, Marius Zăhan, Vioara Mireșan</t>
  </si>
  <si>
    <t>Carrageenan-based compounds as wound healing materials</t>
  </si>
  <si>
    <t>Sheokand, B; Vats, M; Pathak, SR
Natural polymers used in the dressing materials for wound healing: Past, present and future
JOURNAL OF POLYMER SCIENCE</t>
  </si>
  <si>
    <t>https://onlinelibrary.wiley.com/doi/full/10.1002/pol.20220734</t>
  </si>
  <si>
    <t>WOS:000952693400001</t>
  </si>
  <si>
    <t>Liu, F; Duan, GC; Yang, HY
Recent advances in exploiting carrageenans as a versatile functional material for promising biomedical applications
INTERNATIONAL JOURNAL OF BIOLOGICAL MACROMOLECULES</t>
  </si>
  <si>
    <t>https://www.sciencedirect.com/science/article/pii/S0141813023006815?casa_token=fqBdZ4BSH3sAAAAA:RaNHorwFuOIA3ULVAm43Pp6n3KWwwK2XcsW4XsJUdI5TeYv9RCi5BZ-EvwpM5e-CPsqm8lrhPAM</t>
  </si>
  <si>
    <t>WOS:000996277700001</t>
  </si>
  <si>
    <t>Fu, YY; Jiao, HX; Liu, J
Structure-activity relationships of bioactive polysaccharides extracted from macroalgae towards biomedical application: A review
CARBOHYDRATE POLYMERS</t>
  </si>
  <si>
    <t>https://www.sciencedirect.com/science/article/pii/S0144861723009980?casa_token=vAyVtcnrI7kAAAAA:-p11C-WgPEGesDp3iwezxu72BIdKvTrshPZLsfc8mj1mbmfO5_g3iM-qm9fZP0BSVDGx-JtQ4Z0</t>
  </si>
  <si>
    <t>WOS:001109914300001</t>
  </si>
  <si>
    <t>Jiang, ZW; Zheng, ZJ; Yang, L
Nanofiber Scaffolds as Drug Delivery Systems Promoting Wound Healing
PHARMACEUTICS</t>
  </si>
  <si>
    <t>https://www.mdpi.com/1999-4923/15/7/1829</t>
  </si>
  <si>
    <t>WOS:001039016700001</t>
  </si>
  <si>
    <t>Lin, QQ; Si, YX; Cha, RT
Advances in polysaccharides for probiotic delivery: Properties, methods, and applications
CARBOHYDRATE POLYMERS</t>
  </si>
  <si>
    <t>https://www.sciencedirect.com/science/article/pii/S0144861723008792?casa_token=t87gpz-dFAYAAAAA:hVt1EET77G9zfp5G19R52Hgfu5ojT13igMHv82IRHy4dMKEjid3Bzp8xPB41hA2zW-WrDP2MDaY</t>
  </si>
  <si>
    <t xml:space="preserve">
WOS:001082257900001</t>
  </si>
  <si>
    <t>Kolipaka, T; Pandey, G; Srivastava, S
Stimuli-responsive polysaccharide-based smart hydrogels for diabetic wound healing: Design aspects, preparation methods and regulatory perspectives
CARBOHYDRATE POLYMERS</t>
  </si>
  <si>
    <t>https://www.sciencedirect.com/science/article/pii/S0144861723010020?casa_token=UzMiH2Odq14AAAAA:fxx-sACw9wFHgn5RHyrJdwstbsYgY1LH878ZIvP16_WEJ-LWKupFzeeB-eaTbyTM77-jCE7EX4M</t>
  </si>
  <si>
    <t>WOS:001114884500001</t>
  </si>
  <si>
    <t>Agili, FA (Agili, Fatimah A.) ; Mohamed, SF (Mohamed, Sahera F.)
Synthesis and Characterization of a Self-Crosslinked Organic Copolymer Kappa-Carrageenan/Polyacrylamide/Cetrimide (κ-CAR/PAAm/CI) Hydrogel with Antimicrobial and Anti-Inflammatory Activities for Wound Healing
CHEMISTRY-SWITZERLAND</t>
  </si>
  <si>
    <t>https://www.mdpi.com/2073-4360/15/11/2511</t>
  </si>
  <si>
    <t>WOS:001132248300001</t>
  </si>
  <si>
    <t>Al-Musawi, MH; Mahmoudi, E; Ghorbani, M
The effect of κ-carrageenan and ursolic acid on the physicochemical properties of the electrospun nanofibrous mat for biomedical application
INTERNATIONAL JOURNAL OF BIOLOGICAL MACROMOLECULES</t>
  </si>
  <si>
    <t>https://www.sciencedirect.com/science/article/pii/S0141813023036760?casa_token=YDeAGd0oyQ0AAAAA:M_jXjKBNl7W-J3h9L5cljeIOwLusWbLpdJ2yqnCm5EzSixEpUoT3paq8jChuOm_xcmajDnUBqtM</t>
  </si>
  <si>
    <t>WOS:001078414900001</t>
  </si>
  <si>
    <t>Zanotti, A; Baldino, L; Reverchon, E
Production of Exopolysaccharide-Based Porous Structures for Biomedical Applications: A Review
NANOMATERIALS</t>
  </si>
  <si>
    <t>https://www.mdpi.com/2079-4991/13/22/2920</t>
  </si>
  <si>
    <t>WOS:001121057000001</t>
  </si>
  <si>
    <t>Choudary, R (Choudary, Rohit) ; Saini, N (Saini, Neha) ; Chopra, DS (Chopra, Dimple Sethi) ; Singh, D (Singh, Dhandeep) ; Singh, N (Singh, Nirmal)
A comprehensive review of 3D bioprinting biomaterials: Properties, strategies and wound healing application
JOURNAL OF MATERIALS RESEARCH</t>
  </si>
  <si>
    <t>https://link.springer.com/article/10.1557/s43578-023-01078-7</t>
  </si>
  <si>
    <t>WOS:001019830200001</t>
  </si>
  <si>
    <t>Krebs, J; Stealey, S; Case, N
Carrageenan-Based Crowding and Confinement Combination Approach to Increase Collagen Deposition for In Vitro Tissue Development
GELS</t>
  </si>
  <si>
    <t>https://www.mdpi.com/2310-2861/9/9/705</t>
  </si>
  <si>
    <t>WOS:001075854500001</t>
  </si>
  <si>
    <t>Thipsawat, S
Dietary Consumption on Glycemic Control Among Prediabetes: A Review of the Literature
SAGE OPEN NURSING</t>
  </si>
  <si>
    <t>https://journals.sagepub.com/doi/full/10.1177/23779608231218189</t>
  </si>
  <si>
    <t>WOS:001128645000001</t>
  </si>
  <si>
    <t>Farrag, Y (Farrag, Yousof) ; Eldjoudi, DA (Eldjoudi, Djedjiga Ait) ; Farrag, M (Farrag, Mariam) ; González-Rodríguez, M (Gonzalez-Rodriguez, Maria) ; Ruiz-Fernández, C (Ruiz-Fernandez, Clara) ; Cordero, A (Cordero, Alfonso) ; Varela-García, M (Varela-Garcia, Maria) ; Pulpón, CT (Torrijos Pulpon, Carlos) ; Bouza, R (Bouza, Rebeca) ; Lago, F (Lago, Francisca) ; Pino, J (Pino, Jesus) ; Alvarez-Lorenzo, C (Alvarez-Lorenzo, Carmen) ; Gualillo, O (Gualillo, Oreste) 
Poly(ethylene Glycol) Methyl Ether Methacrylate-Based Injectable Hydrogels: Swelling, Rheological, and In Vitro Biocompatibility Properties with ATDC5 Chondrogenic Lineage
POLYMERS</t>
  </si>
  <si>
    <t>https://www.mdpi.com/2073-4360/15/24/4635</t>
  </si>
  <si>
    <t>WOS:001131016000001</t>
  </si>
  <si>
    <t>Shyichuk, A (Shyichuk, Alexander) ; Ziolkowska, D (Ziolkowska, Dorota) ; Szulc, J (Szulc, Joanna)
Coagulation of Hydrophobic Ionic Associates of Cetyltrimethylammonium Bromide and Carrageenan
MOLECULES</t>
  </si>
  <si>
    <t>https://www.mdpi.com/1420-3049/28/22/7584</t>
  </si>
  <si>
    <t>WOS:001119882600001</t>
  </si>
  <si>
    <t>Harbuz, I (Harbuz, Iuliana) ; Banciu, DD (Banciu, Daniel Dumitru) ; David, R (David, Rodica) ; Cercel, C (Cercel, Cristina) ; Cotirta, O (Cotirta, Octavian) ; Ciurea, BM (Ciurea, Bogdan Marius) ; Radu, SM (Radu, Sorin Mihai) ; Dinescu, S (Dinescu, Stela) ; Jinga, SI (Jinga, Sorin Ion) ; Banciu, A (Banciu, Adela)
Perspectives on Scaffold Designs with Roles in Liver Cell Asymmetry and Medical and Industrial Applications by Using a New Type of Specialized 3D Bioprinter
INTERNATIONAL JOURNAL OF MOLECULAR SCIENCES</t>
  </si>
  <si>
    <t>WOS:001099932400001</t>
  </si>
  <si>
    <t>Toader, AG; Vlasceanu, GM; Ionita, M
Double-Reinforced Fish Gelatin Composite Scaffolds for Osteochondral Substitutes
MATERIALS</t>
  </si>
  <si>
    <t>https://www.mdpi.com/1996-1944/16/5/1815</t>
  </si>
  <si>
    <t>WOS:000947823100001</t>
  </si>
  <si>
    <t>Massey, RS (Massey, Roslyn S.) ; Song, XY (Song, Xiaoyu) ; Prakash, R (Prakash, Ravi)
Direct Printed Flexible Organic Thin-Film Transistors With Cross-Linked PVA-Carrageenan Gate Dielectric
IEEE SENSORS LETTERS</t>
  </si>
  <si>
    <t>https://ieeexplore.ieee.org/abstract/document/10109789</t>
  </si>
  <si>
    <t>WOS:000991631200004</t>
  </si>
  <si>
    <t>EL-Ghoul, Y; Al-Fakeh, MS; Al-Subaie, NS
Synthesis and Characterization of a New Alginate/Carrageenan Crosslinked Biopolymer and Study of the Antibacterial, Antioxidant, and Anticancer Performance of Its Mn(II), Fe(III), Ni(II), and Cu(II) Polymeric Complexes
POLYMERS</t>
  </si>
  <si>
    <t>https://www.mdpi.com/2624-8549/5/4/152</t>
  </si>
  <si>
    <t>WOS:001005421500001</t>
  </si>
  <si>
    <t>Simone S. Silva, Emanuel M. Fernandes, Luísa C. Rodrigues &amp; Rui L. Reis 
Antimicrobial Marine-Derived Materials
SpringerLink</t>
  </si>
  <si>
    <t>https://link.springer.com/referenceworkentry/10.1007/978-3-030-92090-6_56-1</t>
  </si>
  <si>
    <t>https://www.preprints.org/manuscript/202310.0811/v1</t>
  </si>
  <si>
    <t>Atharva Markale ,Tarun Mateti ,Likhith K. ,S. Supriya Bhatt ,Rajesh K. M. ,Vishwanath Managuli ,Manasa Nune ,Ritu Raval ,Pradeep Kumar ,Goutam Thakur
Fostering Κ-carrageenan Hydrogels with the Power of Natural Crosslinkers: A Comparison between Tender Coconut Water and Potassium Chloride for Antibacterial Therapy
ChemRxiv</t>
  </si>
  <si>
    <t>https://chemrxiv.org/engage/chemrxiv/article-details/6518689eade1178b246c3065</t>
  </si>
  <si>
    <t>Jiang, ZW (Jiang, Ziwei) ; Zheng, ZJ (Zheng, Zijun) ; Yu, SX (Yu, Shengxiang) ; Gao, YB (Gao, Yanbin) ; Ma, J (Ma, Jun) ; Huang, L (Huang, Lei) ; Yang, L (Yang, Lei)
Nanofiber Scaffolds as Drug Delivery Systems Promoting Wound Healing
PHARMACEUTICS</t>
  </si>
  <si>
    <t>https://europepmc.org/article/pmc/pmc10384736</t>
  </si>
  <si>
    <t>Daniel Dumitru Banciu, Dragoș Crețoiu, Sanda Maria Crețoiu, Adela Banciu, Daniel Popa, Rodica David, Cristian Stefan Berghea-Neamtu, Calin Remus Cipaian, Mihai Octavian Negrea, Mihaela Gheonea, Bogdan Neamtu</t>
  </si>
  <si>
    <t>Telocytes’ role in modulating gut motility function and development: Medical hypotheses and literature review</t>
  </si>
  <si>
    <t>Díaz-Flores, L (Diaz-Flores, Lucio) ; Gutiérrez, R (Gutierrez, Ricardo) ; González-Gómez, M (Gonzalez-Gomez, Miriam) ; García, MD (Garcia, Maria del Pino) ; Carrasco, JL (Carrasco, Jose Luis) ; Madrid, JF (Madrid, Juan Francisco) ; Díaz-Flores, L Jr (Diaz-Flores Jr, Lucio)
Telocytes/CD34+Stromal Cells in the Normal, Hyperplastic, and Adenomatous Human Parathyroid Glands
INTERNATIONAL JOURNAL OF MOLECULAR SCIENCES</t>
  </si>
  <si>
    <t xml:space="preserve">
WOS:001045641500001</t>
  </si>
  <si>
    <t>Nakano-Doi, A; Kubo, S; Nakagomi, T
Different Contacted Cell Types Contribute to Acquiring Different Properties in Brain Microglial Cells upon Intercellular Interaction
INTERNATIONAL JOURNAL OF MOLECULAR SCIENCES</t>
  </si>
  <si>
    <t>WOS:000915682600001</t>
  </si>
  <si>
    <t>Mihai Octavian Negrea, Dumitru Zdrenghea, Minodora Teodoru, Bogdan Neamțu, Călin Remus Cipăian, Dana Pop</t>
  </si>
  <si>
    <t>Gender particularities and prevalence of atypical clinical presentation in non-ST elevation acute coronary syndrome</t>
  </si>
  <si>
    <t xml:space="preserve">
Santos, CCLD (Santos, Celia C. Lima Dos) ; Matharoo, AS (Matharoo, Arshveer S.) ; Cueva, EP (Cueva, Emilio Pinzon) ; Amin, U (Amin, Uzma) ; Ramos, AAP (Ramos, Aida A. Perez) ; Mann, NK (Mann, Navpreet K.) ; Maheen, S (Maheen, Sara) ; Butchireddy, J (Butchireddy, Jyothsna) ; Falki, VB (Falki, Vaibhavkumar B.) ; Itrat, A (Itrat, Abeeha) ; Rajkumar, N (Rajkumar, Nithyalakshmi) ; ul Haq, MZ (ul Haq, Muhammad Zia)
The Influence of Sex, Age, and Race on Coronary Artery Disease: A Narrative Review
CUREUS JOURNAL OF MEDICAL SCIENCE</t>
  </si>
  <si>
    <t>WOS:001111622600011</t>
  </si>
  <si>
    <t>Bortnick, AE (Bortnick, Anna E.) ; Pllana, E (Pllana, Edita) ; Wolfe, DS (Wolfe, Diana S.) ; Taub, CC (Taub, Cynthia C.)
Women's Cardiovascular Health: Prioritizing the Majority Minority
JOURNAL OF CARDIOVASCULAR DEVELOPMENT AND DISEASE</t>
  </si>
  <si>
    <t>WOS:000959980300001</t>
  </si>
  <si>
    <t>Daniel Popa, Bogdan Neamtu, Manuela Mihalache, Adrian Boicean, Adela Banciu, Daniel Dumitru Banciu, Doru Florian Cornel Moga, Victoria Birlutiu</t>
  </si>
  <si>
    <t>Boicean, A (Boicean, Adrian) ; Bratu, D (Bratu, Dan) ; Bacila, C (Bacila, Ciprian) ; Tanasescu, C (Tanasescu, Ciprian) ; Fleaca, RS (Fleaca, Radu Sorin) ; Mohor, CI (Mohor, Calin Ilie) ; Comaniciu, A (Comaniciu, Andra) ; Baluta, T (Baluta, Teodora) ; Roman, MD (Roman, Mihai Dan) ; Chicea, R (Chicea, Radu) ; Cristian, AN (Cristian, Adrian Nicolae) ; Hasegan, A (Hasegan, Adrian) ; Birsan, S (Birsan, Sabrina) ; Dura, H (Dura, Horatiu) ; Mohor, CI (Mohor, Cosmin Ioan) 
Therapeutic Perspectives for Microbiota Transplantation in Digestive Diseases and Neoplasia-A Literature Review
PATHOGENS</t>
  </si>
  <si>
    <t>Bainum, TB (Bainum, Taryn B.) ; Reveles, KR (Reveles, Kelly R.) ; Hall, RG (Hall, Ronald G.) ; Cornell, K (Cornell, Kelli) ; Alvarez, CA (Alvarez, Carlos A.)
Controversies in the Prevention and Treatment of Clostridioides difficile Infection in Adults: A Narrative Review
MICROORGANISMS</t>
  </si>
  <si>
    <t>WOS:000940519500001</t>
  </si>
  <si>
    <t>Vintila, BI (Vintila, Bogdan Ioan) ; Arseniu, AM (Arseniu, Anca Maria) ; Morgovan, C (Morgovan, Claudiu) ; Butuca, A (Butuca, Anca) ; Sava, M (Sava, Mihai) ; Bîrlutiu, V (Birlutiu, Victoria) ; Rus, LL (Rus, Luca Liviu) ; Ghibu, S (Ghibu, Steliana) ; Bereanu, AS (Bereanu, Alina Simona) ; Codru, IR (Codru, Ioana Roxana) ; Gligor, FG (Gligor, Felicia Gabriela)
A Pharmacovigilance Study Regarding the Risk of Antibiotic-Associated Clostridioides difficile Infection Based on Reports from the EudraVigilance Database: Analysis of Some of the Most Used Antibiotics in Intensive Care Units
PHARMACEUTICALS</t>
  </si>
  <si>
    <t xml:space="preserve">
Boicean, A (Boicean, Adrian) ; Birlutiu, V (Birlutiu, Victoria) ; Ichim, C (Ichim, Cristian) ; Brusnic, O (Brusnic, Olga) ; Onisor, DM (Onisor, Danusa Maria)
Fecal Microbiota Transplantation in Liver Cirrhosis
BIOMEDICINES</t>
  </si>
  <si>
    <t>Salandre, A (Salandre, Angelique) ; Delannoy, J (Delannoy, Johanne) ; Goudiaby, MTB (Goudiaby, Marie Therese Barba) ; Barbut, F (Barbut, Frederic) ; Thomas, M (Thomas, Muriel) ; Waligora-Dupriet, AJ (Waligora-Dupriet, Anne-Judith) ; Kapel, N (Kapel, Nathalie)
A Simple In Vitro Test to Select Stools for Fecal Microbiota Transplantation to Limit Intestinal Carriage of Extensively Drug-Resistant Bacteria
MICROORGANISMS</t>
  </si>
  <si>
    <t>WOS:001122516200001</t>
  </si>
  <si>
    <t>Zhao, JW (Zhao, Jing-Wen) ; Chang, B (Chang, Bing) ; Sang, LX (Sang, Li-Xuan)
Fecal microbiota transplantation as potential first-line treatment for patients with Clostridioides difficile infection and prior appendectomy
WORLD JOURNAL OF GASTROINTESTINAL SURGERY</t>
  </si>
  <si>
    <t>WOS:000946678400017</t>
  </si>
  <si>
    <t>Mihai Octavian Negrea, Bogdan Neamtu, Ioana Dobrotă, Ciprian Radu Sofariu, Roxana Mihaela Crisan, Bacila Ionut Ciprian, Carmen Daniela Domnariu, Minodora Teodoru</t>
  </si>
  <si>
    <t>Causative mechanisms of childhood and adolescent obesity leading to adult cardiometabolic disease: a literature review</t>
  </si>
  <si>
    <t>Schirinzi, V; Poli, C; Leone, A
Browning of Adipocytes: A Potential Therapeutic Approach to Obesity
NUTRIENTS</t>
  </si>
  <si>
    <t>https://www.mdpi.com/2072-6643/15/9/2229</t>
  </si>
  <si>
    <t>WOS:000987296100001</t>
  </si>
  <si>
    <t>Montes-de-Oca-García, A (Montes-de-Oca-Garcia, Adrian) ; Perez-Bey, A (Perez-Bey, Alejandro) ; Corral-Pérez, J (Corral-Perez, Juan) ; Marín-Galindo, A (Marin-Galindo, Alberto) ; Calderon-Dominguez, M (Calderon-Dominguez, Maria) ; Velázquez-Díaz, D (Velazquez-Diaz, Daniel) ; Casals, C (Casals, Cristina) ; Ponce-Gonzalez, JG (Ponce-Gonzalez, Jesus G. G.)
Influence of Gender on Plasma Leptin Levels, Fat Oxidation, and Insulin Sensitivity in Young Adults: The Mediating Role of Fitness and Fatness
NUTRIENTS</t>
  </si>
  <si>
    <t>https://www.mdpi.com/2072-6643/15/11/2628</t>
  </si>
  <si>
    <t>WOS:001004928200001</t>
  </si>
  <si>
    <t>Darling, KE (Darling, Katherine E.) ; Warnick, J (Warnick, Jennifer) ; Guthrie, KM (Guthrie, Kate M.) ; Santos, M (Santos, Melissa) ; Jelalian, E (Jelalian, Elissa)
Referral to Adolescent Weight Management Interventions: Qualitative Perspectives From Providers
JOURNAL OF PEDIATRIC PSYCHOLOGY</t>
  </si>
  <si>
    <t>https://academic.oup.com/jpepsy/article-abstract/48/10/815/7286536?login=false</t>
  </si>
  <si>
    <t>WOS:001075371900001</t>
  </si>
  <si>
    <t>Dundar, C (Dundar, Cihad) ; Terzi, O (Terzi, Ozlem) ; Arslan, HN (Arslan, Hatice Nilden)
Comparison of the ability of HOMA-IR, VAI, and TyG indexes to predict metabolic syndrome in children with obesity: a cross-sectional study
BMC PEDIATRICS</t>
  </si>
  <si>
    <t>https://link.springer.com/article/10.1186/s12887-023-03892-8</t>
  </si>
  <si>
    <t>WOS:000932835900003</t>
  </si>
  <si>
    <t xml:space="preserve">
Bacila, C (Bacila, Ciprian) ; Stef, L (Stef, Laura) ; Bucuta, M (Bucuta, Mihaela) ; Anghel, CE (Anghel, Claudia Elena) ; Neamtu, B (Neamtu, Bogdan) ; Boicean, A (Boicean, Adrian) ; Mohor, C (Mohor, Cosmin) ; Stetiu, AA (Stetiu, Andreea Angela) ; Roman, M (Roman, Mihai)
The Impact of the COVID-19 Pandemic on the Management of Mental Health Services for Hospitalized Patients in Sibiu County-Central Region, Romania
HEALTHCARE</t>
  </si>
  <si>
    <t>Olaru, I (Olaru, Iulia) ; Olaru, FS (Olaru, Florin- Stefan) ; Bolos, A (Bolos, Alexandra) ; Olaru, A (Olaru, Adriana)
THE ROLE OF PSYCHOSOCIAL INTERVENTIONS IN THE REHABILITATION OF PATIENTS WITH SURGICAL INTERVENTIONS FOR ORAL CANCER
ROMANIAN JOURNAL OF ORAL REHABILITATION</t>
  </si>
  <si>
    <t>WOS:000971343300008</t>
  </si>
  <si>
    <t xml:space="preserve"> Olaru, I (Olaru, Iulia) ; Olaru, FS (Olaru, Florin-Stefan) ; Macovei, G (Macovei, Georgiana) ; Bolos, A (Bolos, Alexandra)
PSYCHOSOCIAL ASPECTS AND THE ROLE OF THE MULTIDISCIPLINARY TEAM IN THE DIAGNOSIS AND TREATMENT OF ORAL CANCER
ROMANIAN JOURNAL OF ORAL REHABILITATION</t>
  </si>
  <si>
    <t>WOS:000971343300020</t>
  </si>
  <si>
    <t>Mireșan V Barbu Andreea, Neamtu B, Zăhan M, Iancu GM, Bacila C</t>
  </si>
  <si>
    <t>Current Trends in Advanced Alginate-Based Wound Dressings for Chronic Wounds</t>
  </si>
  <si>
    <t>Yuan, NN; Shao, K; Chen, C
Chitosan, alginate, hyaluronic acid and other novel multifunctional hydrogel dressings for wound healing: A review
INTERNATIONAL JOURNAL OF BIOLOGICAL MACROMOLECULES</t>
  </si>
  <si>
    <t>https://www.sciencedirect.com/science/article/pii/S0141813023012151?casa_token=HXY-1_QYgqkAAAAA:hcp2kOnFPMl_3oHmg5nZAN3K1JtObBLxP6m85g2UBkCXsJfQvE15Pp22Q-HRlfY7VuMH_I5CJGA</t>
  </si>
  <si>
    <t>WOS:000981655900001</t>
  </si>
  <si>
    <t>Fernandes, A; Rodrigues, PM; Tavaria, FK
A systematic review of natural products for skin applications: Targeting inflammation, wound healing, and photo-aging
PHYTOMEDICINE</t>
  </si>
  <si>
    <t>https://www.sciencedirect.com/science/article/pii/S094471132300185X</t>
  </si>
  <si>
    <t>WOS:000988962300001</t>
  </si>
  <si>
    <t>Corrales-Orovio, R (Corrales-Orovio, Rocio) ; Carvajal, F (Carvajal, Felipe) ; Holmes, C (Holmes, Christopher) ; Miranda, M (Miranda, Miguel) ; González-Itier, S (Gonzalez-Itier, Sergio) ; Cárdenas, C (Cardenas, Camila) ; Vera, C (Vera, Constanza) ; Schenck, TL (Schenck, Thilo L.) ; Egaña, JT (Egana, Jose Tomas)
Development of a photosynthetic hydrogel as potential wound dressing for the local delivery of oxygen and bioactive molecules
ACTA BIOMATERIALIA</t>
  </si>
  <si>
    <t>https://www.sciencedirect.com/science/article/pii/S1742706122007656?casa_token=aSE_CXBNnb4AAAAA:S-Zgq25bKXOrxyZWOnOOqTY_Ia298xyvTmr2AzonA_6rH7_oOvngYtiwsf7aplamDUlOQeybeTU</t>
  </si>
  <si>
    <t>WOS:000923265500001</t>
  </si>
  <si>
    <t>Samiraninezhad, N (Samiraninezhad, Nazafarin) ; Asadi, K (Asadi, Khatereh) ; Rezazadeh, H (Rezazadeh, Hojat) ; Gholami, A (Gholami, Ahmad)
Using chitosan, hyaluronic acid, alginate, and gelatin-based smart biological hydrogels for drug delivery in oral mucosal lesions: A review
NTERNATIONAL JOURNAL OF BIOLOGICAL MACROMOLECULES</t>
  </si>
  <si>
    <t>https://www.sciencedirect.com/science/article/pii/S0141813023034694?casa_token=i2fWTke28jMAAAAA:LyP55sD-5Y683Lz_qZ-w9CjSptYb2TcJxe3hlMqRvMNIP6Qqcqnnrv1i7u5tJf2oVwNXQ7bvo2E</t>
  </si>
  <si>
    <t>WOS:001080024600001</t>
  </si>
  <si>
    <t>Wu, SZ (Wu, Shizhou) ; Qin, BQ (Qin, Boquan) ; Tang, XF (Tang, Xiaofang) ; Cui, T (Cui, Ting) ; Yin, SJ (Yin, Shijiu) ; Dong, HX (Dong, Hongxian) ; Liu, YJ (Liu, Yunjie) ; Deng, S (Deng, Shu) ; Zhang, H (Zhang, Hui) ; Feng, GY (Feng, Guoying) ; Xie, HQ (Xie, Huiqi) ; Lei, L (Lei, Lei)
Enzyme-responsive microneedle patch for bacterial infection and accelerated healing of diabetic wounds
CHEMICAL ENGINEERING JOURNAL</t>
  </si>
  <si>
    <t>https://www.sciencedirect.com/science/article/pii/S1385894723018570?casa_token=S_fSEUqiEjUAAAAA:9Cq2exL6nZvoqlFjghL0Wsk1JLLDKiF3naoh0PZuSkENHzSbJCjrpZNJQCqBNe6Esjkxfg6yASc</t>
  </si>
  <si>
    <t>WOS:000998563000001</t>
  </si>
  <si>
    <t>Tyeb, S; Verma, V; Kumar, N
Polysaccharide based transdermal patches for chronic wound healing: Recent advances and clinical perspective
CARBOHYDRATE POLYMERS</t>
  </si>
  <si>
    <t>https://www.sciencedirect.com/science/article/pii/S0144861723005039?casa_token=zm91UiF47OUAAAAA:NFo9OPTp8Z-y6l3Jl5rjfFnAzzYaK5wIPC7AuhAYiJ3tfVC2DXAEOye9cnf85IU1SQTTbKt-pHA</t>
  </si>
  <si>
    <t>WOS:001013630800001</t>
  </si>
  <si>
    <t>Kolipaka, T (Kolipaka, Tejaswini) ; Pandey, G (Pandey, Giriraj) ; Abraham, N (Abraham, Noella) ; Srinivasarao, DA (Srinivasarao, Dadi A.) ; Raghuvanshi, RS (Raghuvanshi, Rajeev Singh) ; Rajinikanth, PS (Rajinikanth, P. S.) ; Tickoo, V (Tickoo, Vidya) ; Srivastava, S (Srivastava, Saurabh)
Stimuli-responsive polysaccharide-based smart hydrogels for diabetic wound healing: Design aspects, preparation methods and regulatory perspectives
CARBOHYDRATE POLYMERS</t>
  </si>
  <si>
    <t>https://www.sciencedirect.com/science/article/pii/S0144861723010020?casa_token=S_gw3xTZtH4AAAAA:Q8iGOOAt_UOqPK8_lAbDyfpaUyD2rs9viJwqXac8GRluHqrHdlITGn1tsLav9YRDu2ZfTsgvcVA</t>
  </si>
  <si>
    <t xml:space="preserve">
Su, LL (Su, Linlin) ; Jia, YH (Jia, Yanhui) ; Fu, LQ (Fu, Lanqing) ; Guo, K (Guo, Kai) ; Xie, ST (Xie, Songtao)
The emerging progress on wound dressings and their application in clinic wound management
HELIYON</t>
  </si>
  <si>
    <t>https://www.cell.com/heliyon/pdf/S2405-8440(23)09728-1.pdf</t>
  </si>
  <si>
    <t xml:space="preserve">
WOS:001127997600001</t>
  </si>
  <si>
    <t>Da Silva, J (Da Silva, Jessica) ; Leal, EC (Leal, Ermelindo C.) ; Carvalho, E (Carvalho, Eugenia) ; Silva, EA (Silva, Eduardo A.)
Innovative Functional Biomaterials as Therapeutic Wound Dressings for Chronic Diabetic Foot Ulcers
INTERNATIONAL JOURNAL OF MOLECULAR SCIENCES</t>
  </si>
  <si>
    <t>https://www.mdpi.com/1422-0067/24/12/9900</t>
  </si>
  <si>
    <t>WOS:001015350700001</t>
  </si>
  <si>
    <t>Raileanu, M (Raileanu, Mina) ; Borlan, R (Borlan, Raluca) ; Campu, A (Campu, Andreea) ; Janosi, L (Janosi, Lorant) ; Turcu, I (Turcu, Ioan) ; Focsan, M (Focsan, Monica) ; Bacalum, M (Bacalum, Mihaela)
No country for old antibiotics! Antimicrobial peptides (AMPs) as next-generation treatment for skin and soft tissue infection
INTERNATIONAL JOURNAL OF PHARMACEUTICS</t>
  </si>
  <si>
    <t>https://www.sciencedirect.com/science/article/pii/S0378517323005896?casa_token=_zNQCtZtc7QAAAAA:YSz84DRt8elnpK8eKldRti-AEzptOl7OWG2lGS82HYEDuxRjyDUg9vcLVCSBh0Kpah8-DevBLlU</t>
  </si>
  <si>
    <t>WOS:001035384100001</t>
  </si>
  <si>
    <t>Mariana P. Silva, Ishrat Jahan Badruddin, Thierry Tonon, Sameer Rahatekar, Leonardo D. Gomez 
Environmentally benign alginate extraction and fibres spinning from different European Brown algae species
International Journal of Biological Macromolecules</t>
  </si>
  <si>
    <t>https://www.sciencedirect.com/science/article/pii/S0141813022028719</t>
  </si>
  <si>
    <t>Puccetti, M (Puccetti, Matteo) ; Donnadio, A (Donnadio, Anna) ; Ricci, M (Ricci, Maurizio) ; Latterini, L (Latterini, Loredana) ; Quaglia, G (Quaglia, Giulia) ; Pietrella, D (Pietrella, Donatella) ; Di Michele, A (Di Michele, Alessandro) ; Ambrogi, V (Ambrogi, Valeria)
Alginate Ag/AgCl Nanoparticles Composite Films for Wound Dressings with Antibiofilm and Antimicrobial Activities
JOURNAL OF FUNCTIONAL BIOMATERIALS</t>
  </si>
  <si>
    <t>https://www.mdpi.com/2079-4983/14/2/84</t>
  </si>
  <si>
    <t>WOS:000938533300001</t>
  </si>
  <si>
    <t>Ana Torres ,Liliana Rego,Márcia S. Martins ,Marta S. Ferreira,Maria T. Cruz ,Emília Sousa, Isabel F. Almeida
How to Promote Skin Repair? In-Depth Look at Pharmaceutical and Cosmetic Strategies
Pharmaceuticals</t>
  </si>
  <si>
    <t>https://www.mdpi.com/1424-8247/16/4/573</t>
  </si>
  <si>
    <t>Wang, Z (Wang, Zhe) ; Wang, XP (Wang, Xinpei) ; Xu, WT (Xu, Wanting) ; Li, YX (Li, Yongxiao) ; Lai, RZ (Lai, Ruizhi) ; Qiu, XH (Qiu, Xiaohui) ; Chen, X (Chen, Xu) ; Chen, ZD (Chen, Zhidong) ; Mi, BB (Mi, Bobin) ; Wu, MY (Wu, Meiying) ; Wang, JQ (Wang, Junqing) 
Translational Challenges and Prospective Solutions in the Implementation of Biomimetic Delivery Systems
PHARMACEUTICS</t>
  </si>
  <si>
    <t>https://www.mdpi.com/1999-4923/15/11/2623</t>
  </si>
  <si>
    <t>WOS:001119706300001</t>
  </si>
  <si>
    <t>Wu, PX (Wu, Peixuan) ; Cui, YX (Cui, Yunxi) ; Sun, ZC (Sun, Zhicheng) ; Cao, MJ (Cao, Meijuan) ; Liu, YY (Liu, Yuanyuan) ; Fu, K (Fu, Kun) ; Zhou, Y (Zhou, Yang)
Sodium alginate coupled with organosilane quaternary ammonium salt for the antibacterial application
CELLULOSE</t>
  </si>
  <si>
    <t>https://link.springer.com/article/10.1007/s10570-022-04911-0</t>
  </si>
  <si>
    <t>WOS:000878038600002</t>
  </si>
  <si>
    <t>Simona-Maria Tatarusanu,Florentina-Geanina Lupascu ,Bianca-Stefania Profire,Andrei Szilagyi,Ioannis Gardikiotis ,Andreea-Teodora Iacob ,Iulian Caluian,Lorena Herciu ,Tudor-Catalin Giscă ,Mihaela-Cristina Baican ,Florina Crivoi, Lenuta Profire
Modern Approaches in Wounds Management
POLYMERS</t>
  </si>
  <si>
    <t>https://www.mdpi.com/2073-4360/15/17/3648</t>
  </si>
  <si>
    <t>WOS:001062697800001</t>
  </si>
  <si>
    <t>Yiren Wang, Lei Yang, Bo Liu, Shuang Liao, Xiao Fu, Yun Zhou, Ping Zhou
Radiation Skin Injury Care in Radiotherapy for Oncology: Mechanisms, Drug Therapy and Novel Biomaterial Application Strategies
Wiley Online Library</t>
  </si>
  <si>
    <t>https://onlinelibrary.wiley.com/doi/abs/10.1002/adtp.202300024</t>
  </si>
  <si>
    <t>Mariana I. Neves, Mariana V. Magalhães, Sílvia J. Bidarra, Lorenzo Moroni, Cristina C. Barrias 
Versatile click alginate hydrogels with protease-sensitive domains as cell responsive/instructive 3D microenvironments
Carbohydrate Polymers</t>
  </si>
  <si>
    <t>https://www.sciencedirect.com/science/article/pii/S0144861723006914?casa_token=MUR4XicBicYAAAAA:IqujKQi-yT3-mjfqTA5vZAs2Zy5ktCSjoP7UfnZmRIkWsDMtBiFUWzzYPNA8y47bR7r6YvHBGgI</t>
  </si>
  <si>
    <t xml:space="preserve"> Ning Wang ,Yixuan Wei,Yanrong Hu,Xiaoting Sun, Xiaohong Wang
Microfluidic Preparation of pH-Responsive Microsphere Fibers and Their Controlled Drug Release Properties
Molecules </t>
  </si>
  <si>
    <t>https://www.mdpi.com/1420-3049/29/1/193</t>
  </si>
  <si>
    <t>Rida Badar, Saima Zulfiqar, Alap Ali Zahid, Nadia Mehmood, Rabia Zeeshan, Ayesha Nawaz, Najiya al-Arifa, Anwarul Hasan, Sher Zaman Safi, Ihtesham ur Rehman, Muhammad Yar 
Thyroxine incorporated commercially available alginate dressings to stimulate angiogenesis for wound healing applications
Journal of Drug Delivery Science and Technology</t>
  </si>
  <si>
    <t>https://www.sciencedirect.com/science/article/pii/S177322472300878X?casa_token=IKTM9c3yrkwAAAAA:7U-rUsoxgB6ik1v5Pqk2xQm6xAmAGCYCMj6uqQ6PMEoCHLsPBmbPukMNH9FRtMr2FRFMhFJtIfE</t>
  </si>
  <si>
    <t>WOS:001105940000001</t>
  </si>
  <si>
    <t>Mrozinska, Z (Mrozinska, Zdzislawa) ; Ponczek, M (Ponczek, Michal) ; Kaczmarek, A (Kaczmarek, Anna) ; Bogun, M (Bogun, Maciej) ; Sulak, E (Sulak, Edyta) ; Kudzin, MH (Kudzin, Marcin H.)
Blood Coagulation Activities of Cotton-Alginate-Copper Composites
MARINE DRUGS</t>
  </si>
  <si>
    <t>https://www.mdpi.com/1660-3397/21/12/625</t>
  </si>
  <si>
    <t>WOS:001130661000001</t>
  </si>
  <si>
    <t xml:space="preserve"> Tamilarasi, Ganesan P.; Sabarees, Govindaraj; Manikandan, Krishnan; Gouthaman, Siddan; Alagarsamy, Veerachamy; Solomon, Viswas Raja
Recent Trends in Electrospun Antibacterial Nanofibers for Chronic Wound Management
 Bentham Science Publishers</t>
  </si>
  <si>
    <t>https://www.ingentaconnect.com/content/ben/cnanom/2023/00000013/00000003/art00003</t>
  </si>
  <si>
    <t>Elgegren, M (Elgegren, Mariela) ; Nakamatsu, J (Nakamatsu, Javier) ; Galarreta, B (Galarreta, Betty) ; Kim, S (Kim, Suyeon)
Three-Dimensional Membranes of Natural Polymer Complex Nanoparticle for Potential Medical Applications
GELS</t>
  </si>
  <si>
    <t>https://www.mdpi.com/2310-2861/9/11/847</t>
  </si>
  <si>
    <t>WOS:001114575100001</t>
  </si>
  <si>
    <t>Bernardo, MP (Bernardo, Marcela P.) ; Pasquini, D (Pasquini, Daniel) ; Mattoso, LHC (Mattoso, Luiz H. C.)
Enhanced antibacterial activity of wound dressings based on alginate/hydroxyapatite modified with copper and naproxen
JOURNAL OF MATERIALS RESEARCH</t>
  </si>
  <si>
    <t>https://link.springer.com/article/10.1557/s43578-023-01266-5</t>
  </si>
  <si>
    <t>WOS:001127184700010</t>
  </si>
  <si>
    <t>Suyeon Kim
Recent Trends and Notable Advances of Alginate Based Nano-Particles for Effective Biomedical Materials: Wound Healing and Drug Delivery
Trans Tech Publications Ltd, Switzerland</t>
  </si>
  <si>
    <t>https://www.scientific.net/KEM.945.27</t>
  </si>
  <si>
    <t>Barbosa, CD (Barbosa, Carlos de Almeida) ; Simeoni, RB (Simeoni, Rossana Baggio) ; Gamba, LK (Gamba, Luize Kremer) ; Ribeiro, VST (Ribeiro, Victoria Stadler Tasca) ; Cardoso, MA (Cardoso, Marco Andre) ; Cunha, RC (Cunha, Ricardo Correa) ; de Souza, CF (de Souza, Clayton Fernandes) ; Francisco, JC (Francisco, Julio Cesar) ; Guarita-Souza, LC (Guarita-Souza, Luiz Cesar) ; Fernandes, BL (Fernandes, Beatriz Luci)
Alginate/Chitosan Associates a Platelet-rich in Fibrin Exudates as Drug Delivery Systems in Wounds: a Mini-Review
BRAZILIAN ARCHIVES OF BIOLOGY AND TECHNOLOGY</t>
  </si>
  <si>
    <t>https://www.scielo.br/j/babt/a/G6gbjgXCkfvVnppyZMVRqxq/</t>
  </si>
  <si>
    <t>WOS:001019515200001</t>
  </si>
  <si>
    <t>Trinath Biswal
Future perspectives of biopolymeric industry
Physical Sciences Reviews</t>
  </si>
  <si>
    <t>https://www.degruyter.com/document/doi/10.1515/psr-2022-0192/html</t>
  </si>
  <si>
    <t>Lissette Agüero,  Marcos L. Dias 
Alginate Carriers in Wound Healing Applications
Alginate Biomaterial</t>
  </si>
  <si>
    <t>https://link.springer.com/chapter/10.1007/978-981-19-6937-9_12</t>
  </si>
  <si>
    <t>Ariane Regina Souza Rossin, Fabiana Cardoso Lima, Camila Cassia Cordeiro, Erica Fernanda Poruczinski, Josiane Caetano, Douglas Cardoso Dragunski
Biodegradable Polymers in Drug Delivery
Handbook of Bioplastics and Biocomposites Engineering Applications, 2nd Edition</t>
  </si>
  <si>
    <t>https://onlinelibrary.wiley.com/</t>
  </si>
  <si>
    <t>Raluca Maria Costea, Ionela Maniu, Luminita Dobrota, Rubén Pérez-Elvira, Maria Agudo, Javier Oltra-Cucarella, Andrei Dragomir, Ciprian Bacilă, Adela Banciu, Daniel Dumitru Banciu, Călin Remus Cipăian, Roxana Crișan, Bogdan Neamtu</t>
  </si>
  <si>
    <t>Exploring inflammatory status in febrile seizures associated with urinary tract infections: a two-step cluster approach</t>
  </si>
  <si>
    <t>Mumenin, KM (Mumenin, Khondoker Mirazul) ; Biswas, P (Biswas, Prapti) ; Khan, MA (Khan, Md. Al-Masrur) ; Alammary, AS (Alammary, Ali Saleh) ; Nahid, AA (Nahid, Abdullah-Al)
A Modified Aquila-Based Optimized XGBoost Framework for Detecting Probable Seizure Status in Neonates
SENSORS</t>
  </si>
  <si>
    <t>WOS:001055747500001</t>
  </si>
  <si>
    <t>Ahmadi, A (Ahmadi, Amirmahdi) ; Shariatmadari, F (Shariatmadari, Fakhreddin) ; Yousefichaijan, P (Yousefichaijan, Parsa) ; Sarmadian, R (Sarmadian, Roham) ; Dorreh, F (Dorreh, Fatemeh) ; Shabestari, AA (Shabestari, Ali Arjmand)
Evaluation of Renal Function and Urinalysis in Children With Simple Febrile Convulsions
CLINICAL PEDIATRICS</t>
  </si>
  <si>
    <t>https://journals.sagepub.com/doi/abs/10.1177/00099228221142127</t>
  </si>
  <si>
    <t xml:space="preserve">
WOS:000894565800001</t>
  </si>
  <si>
    <t>Ionela Maniu, Raluca Costea, George Maniu, Bogdan Mihai Neamtu</t>
  </si>
  <si>
    <t>Inflammatory biomarkers in febrile seizure: a comprehensive bibliometric, review and visualization analysis</t>
  </si>
  <si>
    <t>Ratiu, A (Ratiu, Augusta) ; Maniu, I (Maniu, Ionela) ; Pop, EL (Pop, Emilia-Loredana)
EntreComp Framework: A Bibliometric Review and Research Trends
SUSTAINABILITY</t>
  </si>
  <si>
    <t>https://www.mdpi.com/2071-1050/15/2/1285</t>
  </si>
  <si>
    <t xml:space="preserve">
WOS:000927222900001</t>
  </si>
  <si>
    <t>Maniu, I (Maniu, Ionela) ; Maniu, GC (Maniu, George Constantin) ; Antonescu, E (Antonescu, Elisabeta) ; Duica, L (Duica, Lavinia) ; Grigore, N (Grigore, Nicolae) ; Totan, M (Totan, Maria)
SARS-CoV-2 Antibody Responses in Pediatric Patients: A Bibliometric Analysis
BIOMEDICINES</t>
  </si>
  <si>
    <t>Tao, ZB (Tao, Zhongbin) ; Xu, CH (Xu, Caihua) ; Cheng, LY (Cheng, Luying) ; Zhang, MY (Zhang, Mingyue) ; Xu, JG (Xu, Jianguo) ; Zheng, QY (Zheng, Qingyong) ; Zhang, J (Zhang, Jun) ; Lu, WJ (Lu, Wenjun) ; Sheng, CY (Sheng, Caiyi) ; Tian, JH (Tian, Jinhui)
Tracking trends in COVID-19 vaccines based on 47 different vaccines: A bibliometric review
HUMAN VACCINES &amp; IMMUNOTHERAPEUTICS</t>
  </si>
  <si>
    <t>https://www.tandfonline.com/doi/full/10.1080/21645515.2023.2242747</t>
  </si>
  <si>
    <t>WOS:001044803400001</t>
  </si>
  <si>
    <t>Belete, TM (Belete, Tafere Mulaw)
Recent Progress in the Development of New Antiepileptic Drugs with Novel Targets
ANNALS OF NEUROSCIENCES</t>
  </si>
  <si>
    <t>https://journals.sagepub.com/doi/full/10.1177/09727531231185991</t>
  </si>
  <si>
    <t>WOS:001106864600005</t>
  </si>
  <si>
    <t>Luo, YH (Luo, Yuhuan) ; Shen, GH (Shen, Guanghong) ; Wang, G (Wang, Guo) ; Lou, CJ (Lou, Chengjian) ; Cao, JQ (Cao, Jianqing) ; Zhu, XF (Zhu, Xuefen) ; Zhang, XJ (Zhang, Xinjuan) ; Liu, ZL (Liu, Zhanli) ; Fang, MR (Fang, Marong)
Upregulations of high mobility group box 1 and TLR4/NF-κB signaling pathway in hippocampus and serum of rats with febrile seizure
INTERNATIONAL JOURNAL OF NEUROSCIENCE</t>
  </si>
  <si>
    <t>https://www.tandfonline.com/doi/full/10.1080/00207454.2023.2208278?casa_token=WBsyTcGG3ZYAAAAA%3AzzPQFBc2BKzyjqSiklY8-I2_OmXUjWGco31JJiVsZE7DTFOja5MIIT0SkVBFt0fxnM_wX5oikSx3gA</t>
  </si>
  <si>
    <t>WOS:000982050400001</t>
  </si>
  <si>
    <t xml:space="preserve">
Denche-Zamorano, A (Denche-Zamorano, Angel) ; Mayordomo-Pinilla, N (Mayordomo-Pinilla, Noelia) ; Barrios-Fernandez, S (Barrios-Fernandez, Sabina) ; Campo, VLD (Luis-del Campo, Vicente) ; Gómez-Paniagua, S (Gomez-Paniagua, Santiago) ; Rojo-Ramos, J (Rojo-Ramos, Jorge) ; Castillo-Paredes, A (Castillo-Paredes, Antonio) ; Muñoz-Bermejo, L (Munoz-Bermejo, Laura)
A scientometrics analysis of physical activity and transcranial stimulation research
MEDICINE</t>
  </si>
  <si>
    <t>https://journals.lww.com/md-journal/fulltext/2023/11240/a_scientometrics_analysis_of_physical_activity_and.117.aspx?context=latestarticles</t>
  </si>
  <si>
    <t>WOS:001116496400022</t>
  </si>
  <si>
    <t xml:space="preserve">
Hsieh, MH (Hsieh, Ming-Hsuan) ; Lin, WC (Lin, Wei-Chih) ; Yeh, TC (Yeh, Te-Chun) ; Liu, CJ (Liu, Chia-Jen) ; Chen, MC (Chen, Mingchih) ; Liu, CK (Liu, Chih-Kuang)
Bibliometric and Visualized Analysis of Good Death Research from 2001-2021
OMEGA-JOURNAL OF DEATH AND DYING</t>
  </si>
  <si>
    <t>https://journals.sagepub.com/doi/abs/10.1177/00302228231184301</t>
  </si>
  <si>
    <t>WOS:001009300700001</t>
  </si>
  <si>
    <t xml:space="preserve">
Ghanbarzadeh, B (Ghanbarzadeh, Bahar) ; Dadashzadeh, E (Dadashzadeh, Elnaz) ; Zare Ebrahimabad, M (Zare Ebrahimabad, Mojtaba) ; Rahmati, M (Rahmati, Mina) ; Behnampour, N (Behnampour, Nasser) ; Hosseini, P (Hosseini, Parniansadat) ; Mohammadi, S (Mohammadi, Saeed) ; Hosseini, SA (Hosseini, Seyed Ahmad)
Tumor Necrosis Factor Alpha (TNFα) Gene Promoter Polymorphisms and Haplotypes are Associated with the Febrile Seizure (FS) and TNFα Serum Levels
IRANIAN JOURNAL OF CHILD NEUROLOGY</t>
  </si>
  <si>
    <t>https://www.ncbi.nlm.nih.gov/pmc/articles/PMC10704284/</t>
  </si>
  <si>
    <t>WOS:001102547000005</t>
  </si>
  <si>
    <t>Morris H. Scantlebury, Aylin Y. Reid, Quentin J. Pittman
Contributions of cytokines to febrile seizures
Febrile Seizures (Second Edition)
New Concepts and Consequences</t>
  </si>
  <si>
    <t>https://www.sciencedirect.com/science/article/abs/pii/B9780323899321000093</t>
  </si>
  <si>
    <t>Corry Novita Mahama, Melva Louisa, Fitri Octaviana, Dwi Anita Suryandari, Astri Budikayanti, Heri Wibowo
Investigation of Correlation between Resistance to Diazepam and Expression of Inflammatory Markers in The Peripheral Blood of Patients with Status Epilepticus
Acta Medica Academica
Academy of Sciences and Arts of Bosnia and Herzegovina</t>
  </si>
  <si>
    <t>https://www.ama.ba/index.php/ama/article/view/542</t>
  </si>
  <si>
    <t>Xinrui Feng, Xiaojie Sun, Min Zheng, Xiantao Shen
Associations of multiple metals with inflammatory markers in US adults: NHANES 2013-2016
Research Square</t>
  </si>
  <si>
    <t>https://www.researchsquare.com/article/rs-2841813/v1</t>
  </si>
  <si>
    <t>Yalçın, Gülşen; Ersen, Atilla; Anıl, Murat
Evaluation of laboratory parameters in febrile seizure types.
NEUROLOGY ASIA</t>
  </si>
  <si>
    <t>https://openurl.ebsco.com/EPDB%3Agcd%3A12%3A3830876/detailv2?sid=ebsco%3Aplink%3Ascholar&amp;id=ebsco%3Agcd%3A164714177&amp;crl=c</t>
  </si>
  <si>
    <t>WOS:001027573300006</t>
  </si>
  <si>
    <t>Bogdan Mihai Neamțu, Gabriela Visa, Ionela Maniu, Maria Livia Ognean, Rubén Pérez-Elvira, Andrei Dragomir, Maria Agudo, Ciprian Radu Șofariu, Mihaela Gheonea, Antoniu Pitic, Remus Brad, Claudiu Matei, Minodora Teodoru, Ciprian Băcilă</t>
  </si>
  <si>
    <t>A decision-tree approach to assist in forecasting the outcomes of the neonatal brain injury</t>
  </si>
  <si>
    <t>Agoston, DV; Helmy, A
Fluid-Based Protein Biomarkers in Traumatic Brain Injury: The View from the Bedside
INTERNATIONAL JOURNAL OF MOLECULAR SCIENCES</t>
  </si>
  <si>
    <t>https://www.mdpi.com/1422-0067/24/22/16267</t>
  </si>
  <si>
    <t>WOS:001115349000001</t>
  </si>
  <si>
    <t xml:space="preserve"> Špela But,Brigita Celar, Petja Fister 
Tackling Neonatal Sepsis—Can It Be Predicted?
International Journal of Environmental Research and Public Health</t>
  </si>
  <si>
    <t>https://www.mdpi.com/1660-4601/20/4/3644</t>
  </si>
  <si>
    <t xml:space="preserve">Chia-Tien Hsu,Kai-Chih Pai,Lun-Chi Chen,Shau-Hung Lin, Ming-Ju Wu
Machine Learning Models to Predict the Risk of Rapidly Progressive Kidney Disease and the Need for Nephrology Referral in Adult Patients with Type 2 Diabetes
International Journal of Environmental Research and Public Health
</t>
  </si>
  <si>
    <t>https://www.mdpi.com/1660-4601/20/4/3396</t>
  </si>
  <si>
    <t>Arthur Ricardo De Sousa Vitória; Adriel Lenner Vinhal Mori; Diogo Fernandes Costa Silva; Daniel Do Prado Pagotto; Clarimar José Coelho, Arlindo Rodrigues Galvão Filho
Live Births Forecasting Across Health Regions of Goiás Using Artificial Neural Networks: A Clustering Approach
IEEE International Conference on Healthcare Informatics (ICHI)</t>
  </si>
  <si>
    <t>https://ieeexplore.ieee.org/abstract/document/10336923</t>
  </si>
  <si>
    <t>Rubén Pérez-Elvira, Javier Oltra-Cucarella, José Antonio Carrobles, Minodora Teodoru, Ciprian Bacila, Bogdan Neamtu</t>
  </si>
  <si>
    <t>Individual alpha peak frequency, an important biomarker for live z-score training neurofeedback in adolescents with learning disabilities</t>
  </si>
  <si>
    <t>Aung, T (Aung, Thinzar) ; Kim, BR (Kim, Bo Ram) ; Kwak, HS (Kwak, Han Sub) ; Kim, MJ (Kim, Mi Jeong)
Neuroimaging Approach: Effects of Hot and Cold Germinated Wheat Beverages on Electroencephalographic (EEG) Activity of the Human Brain
FOODS</t>
  </si>
  <si>
    <t>https://www.mdpi.com/2304-8158/12/18/3493</t>
  </si>
  <si>
    <t>WOS:001081856500001</t>
  </si>
  <si>
    <t>Lauren Sidelinger, Mengsen Zhang, Flavio Frohlich, Stacey B. Daughters
Day-to-day individual alpha frequency variability measured by a mobile EEG device relates to anxiety
Wiley Online Library</t>
  </si>
  <si>
    <t>https://onlinelibrary.wiley.com/doi/full/10.1111/ejn.16002</t>
  </si>
  <si>
    <t>WOS:000988358300001</t>
  </si>
  <si>
    <t>Ahire, NK (Ahire, Nitin Kisan) ; Awale, RN (Awale, R. N.) ; Wagh, A (Wagh, Abhay)
Attention module-based fused deep cnn for learning disabilities identification using EEG signal
MULTIMEDIA TOOLS AND APPLICATIONS</t>
  </si>
  <si>
    <t>https://link.springer.com/article/10.1007/s11042-023-17277-7</t>
  </si>
  <si>
    <t xml:space="preserve">
WOS:001096936900005</t>
  </si>
  <si>
    <t>Audrey-Ann Fauteux, Rocio Gutierrez Rojas, Kristian Agbogba, Mitchel Benovoy, Audrey-Rose Charlebois-Poirier, Eve Lalancette, Sarah Lippé, Nagib Dahdah
Electroencephalography signals and neurodevelopment after Kawasaki disease: A pilot study
Wiley Online Library</t>
  </si>
  <si>
    <t>https://onlinelibrary.wiley.com/doi/full/10.1111/ped.15482</t>
  </si>
  <si>
    <t>WOS:000978822300001</t>
  </si>
  <si>
    <t>Vioara Mireșan, Andreea Barbu, Mihai Bogdan Neamțu, Marius Zăhan</t>
  </si>
  <si>
    <t>Trends in alginate-based films and membranes for wound healing</t>
  </si>
  <si>
    <t>Borbolla-Jiménez, FV (Borbolla-Jimenez, Fabiola V.) ; Peña-Corona, SI (Pena-Corona, Sheila I.) ; Farah, SJ (Farah, Sonia J.) ; Jiménez-Valdés, MT (Jimenez-Valdes, Maria Teresa) ; Pineda-Pérez, E (Pineda-Perez, Emiliano) ; Romero-Montero, A (Romero-Montero, Alejandra) ; Del Prado-Audelo, ML (Del Prado-Audelo, Maria Luisa) ; Bernal-Chávez, SA (Bernal-Chavez, Sergio Alberto) ; Magaña, JJ (Magana, Jonathan J.) ; Leyva-Gómez, G (Leyva-Gomez, Gerardo)
Films for Wound Healing Fabricated Using a Solvent Casting Technique
PHARMACEUTICS</t>
  </si>
  <si>
    <t>https://www.mdpi.com/1999-4923/15/7/1914</t>
  </si>
  <si>
    <t>WOS:001036391000001</t>
  </si>
  <si>
    <t>Liu, SF (Liu, Shanfei) ; Wu, GL (Wu, Guilin) ; Wang, W (Wang, Wen) ; Wang, H (Wang, Heng) ; Gao, YJ (Gao, Yingjun) ; Yang, XH (Yang, Xuhong)
In Situ Electrospinning of "Dry-Wet" Conversion Nanofiber Dressings for Wound Healing
MARINE DRUGS</t>
  </si>
  <si>
    <t>https://www.mdpi.com/1660-3397/21/4/241</t>
  </si>
  <si>
    <t>WOS:000977375600001</t>
  </si>
  <si>
    <t xml:space="preserve">
Bernardo, MP (Bernardo, Marcela P.) ; Pasquini, D (Pasquini, Daniel) ; Mattoso, LHC (Mattoso, Luiz H. C.)
Enhanced antibacterial activity of wound dressings based on alginate/hydroxyapatite modified with copper and naproxen
JOURNAL OF MATERIALS RESEARCH</t>
  </si>
  <si>
    <t>Bogdan Neamtu Raluca Maria Costea,Ionela Maniu,Luminita Dobrota</t>
  </si>
  <si>
    <t>Stress Hyperglycemia as Predictive Factor of Recurrence in Children with Febrile Seizures</t>
  </si>
  <si>
    <t>Bartolini, E (Bartolini, Emanuele) ; Ferrari, AR (Ferrari, Anna Rita) ; Fiori, S (Fiori, Simona) ; Della Vecchia, S (Della Vecchia, Stefania)
Glycaemic Imbalances in Seizures and Epilepsy of Paediatric Age: A Literature Review
JOURNAL OF CLINICAL MEDICINE</t>
  </si>
  <si>
    <t>WOS:000969711300001</t>
  </si>
  <si>
    <t>Lingling Shao, Youna Yu
Development of a prediction nomogram model of recurrent febrile seizures in pediatric children
European Journal of Pediatrics</t>
  </si>
  <si>
    <t>WOS:001051562300002</t>
  </si>
  <si>
    <t>Nakasato, Y (Nakasato, Yoshitaka) ; Terashita, S (Terashita, Shintaro) ; Kusabiraki, S (Kusabiraki, Shohei) ; Horie, S (Horie, Sadashi) ; Wada, T (Wada, Takuya) ; Nakabayashi, M (Nakabayashi, Motokazu) ; Nakamura, M (Nakamura, Megumi) ; Yorifuji, T (Yorifuji, Tohru)
Glucokinase maturity-onset diabetes of the young as a mimicker of stress hyperglycemia: a case report
CLINICAL PEDIATRIC ENDOCRINOLOGY</t>
  </si>
  <si>
    <t>https://www.jstage.jst.go.jp/article/cpe/32/1/32_2022-0024/_article/-char/ja/</t>
  </si>
  <si>
    <t>WOS:000926276100007</t>
  </si>
  <si>
    <t xml:space="preserve">
Welsch, S (Welsch, Sophie) ; Mailleux, V (Mailleux, Virginie) ; de Beaulieu, PL (de Beaulieu, Priscilla le Hardy) ; Ranguelov, N (Ranguelov, Nadejda) ; Godefroid, N (Godefroid, Nathalie) ; Robert, A (Robert, Annie) ; Stephenne, X (Stephenne, Xavier) ; Scheers, I (Scheers, Isabelle) ; Reding, R (Reding, Raymond) ; Sokal, EM (Sokal, Etienne M.) ; Lysy, PA (Lysy, Philippe A.) 
Characterization, evolution and risk factors of diabetes and prediabetes in a pediatric cohort of renal and liver transplant recipients
FRONTIERS IN PEDIATRICS</t>
  </si>
  <si>
    <t>WOS:000934154600001</t>
  </si>
  <si>
    <t>Lee, D (Lee, Dongwook) ; Moon, HJ (Moon, Hyung Jun) ; Lee, HJ (Lee, Hyun Jung) ; Jeong, D (Jeong, Dongkil) ; Kim, HJ (Kim, Hyun Joon) ; Noh, H (Noh, Hyun) ; Jang, HY (Jang, Hye Young) ; Cho, YS (Cho, Young Soon)
Role of lactate measurement in predicting recurrence of seizure within 24 hours in simple febrile seizure patients
SIGNA VITAE</t>
  </si>
  <si>
    <t>https://openurl.ebsco.com/EPDB%3Agcd%3A15%3A21194815/detailv2?sid=ebsco%3Aplink%3Ascholar&amp;id=ebsco%3Agcd%3A163706825&amp;crl=c</t>
  </si>
  <si>
    <t>WOS:000989999900024</t>
  </si>
  <si>
    <t>Evaluation of laboratory parameters in febrile seizure types
Yalçin, G (Yalcin, Gulsen) ; Ersen, A (Ersen, Atilla) ; Anil, M (Anil, Murat)
NEUROLOGY ASIA</t>
  </si>
  <si>
    <t>Ionela Maniu, George Maniu, Bogdan Neamţu</t>
  </si>
  <si>
    <t>Quality of life measurement instruments for headache and migraine disorders.</t>
  </si>
  <si>
    <t>Benjamin Ziegeler, Wendyl D’ Souza, Anita Vinton, Sarah Mulukutla, Cameron Shaw, Ross Carne
Neurological Health: Not Merely the Absence of Disease: Current Wellbeing Instruments Across the Spectrum of Neurology
American Journal of Lifestyle Medicine</t>
  </si>
  <si>
    <t>https://journals.sagepub.com/doi/abs/10.1177/15598276221086584</t>
  </si>
  <si>
    <t>REMUS Nerișanu, RALUCA-ANDREEA Nerișanu, Ionela Maniu, BOGDAN Neamțu</t>
  </si>
  <si>
    <t>Cerebral palsy and eye-gaze technology. Interaction, perspective and usability. A review</t>
  </si>
  <si>
    <t>Kelli Vessoyan, Eric Smart, Gill Steckle &amp; Meaghan McKillop 
A Scoping Review of Eye Tracking Technology for Communication: Current Progress and Next Steps
Current Developmental Disorders Reports</t>
  </si>
  <si>
    <t>https://link.springer.com/article/10.1007/s40474-023-00271-x</t>
  </si>
  <si>
    <t xml:space="preserve">
WOS:000797451600001</t>
  </si>
  <si>
    <t>Vasile Nicolae, Bogdan Neamtu, Oana Picu, Maria Alexandra Martu Stefanache, Vladimir Sorin Ibric Cioranu</t>
  </si>
  <si>
    <t>The comparative evaluation of salivary biomarkers (Calcium, Phosphate, Salivary pH) in cario-resistance versus cario-activity</t>
  </si>
  <si>
    <t>He, YP; Vasilev, K; Zilm, P
pH-Responsive Biomaterials for the Treatment of Dental Caries-A Focussed and Critical Review
PHARMACEUTICS</t>
  </si>
  <si>
    <t>https://www.mdpi.com/1999-4923/15/7/1837</t>
  </si>
  <si>
    <t xml:space="preserve">
WOS:001038837200001</t>
  </si>
  <si>
    <t>Anchidic, M (Anchidic, Mihaela) ; Savin, CN (Savin, Carmen Nicoleta) ; Tatarciuc, M (Tatarciuc, Monica) ; Bejan, O (Bejan, Oana) ; Butnaru, OM (Butnaru, Oana Maria) ; Cenusa, C (Cenusa, Cristina) ; Martu, I (Martu, Ioana)
EARLY CARIES IN CHILDREN: ETIOLOGY, DIAGNOSIS AND TREATMENT. A NARRATIVE REVIEW
ROMANIAN JOURNAL OF ORAL REHABILITATION</t>
  </si>
  <si>
    <t>https://www.rjor.ro/wp-content/uploads/2023/04/EARLY-CARIES-IN-CHILDREN-ETIOLOGY-DIAGNOSIS-AND-TREATMENT.-A-NARRATIVE-REVIEW.-1.pdf</t>
  </si>
  <si>
    <t>WOS:000971343300019</t>
  </si>
  <si>
    <t>Nichitean, G (Nichitean, Giorgio) ; Luchian, I (Luchian, Ionut) ; Martu, I (Martu, Ioana) ; Diaconu-Popa, D (Diaconu-Popa, Diana) ; Goriuc, A (Goriuc, Ancuta) ; Tibeica, C (Tibeica, Catalin) ; Butnaru, O (Butnaru, Oana) ; Bejan, O (Bejan, Oana) ; Tatarciuc, M (Tatarciuc, Monica) ; Ursu, RG (Ursu, Ramona Gabriela)
TOWARDS A BETTER DIAGNOSIS AND PROGNOSIS IN PERI-IMPLANT DISEASE FROM A MICROBIOLOGICAL PERSPECTIVE. A NARRATIVE REVIEW
ROMANIAN JOURNAL OF ORAL REHABILITATION</t>
  </si>
  <si>
    <t>https://www.umfiasi.ro/ro/academic/programe-de-studii/doctorat/Documents/Abilitare/2023-2024/Prof.%20univ.%20dr.%20TATARCIUC%20Monica%20Silvia/04.pdf</t>
  </si>
  <si>
    <t>WOS:000971343300010</t>
  </si>
  <si>
    <t>Barbu A (Spital Pediatrie Sibiu), Neamtu B (ULBS), Zahan M (UASVM Cluj), Iancu GM (ULBS), Bacila C (ULBS), Miresan V (UASVM Cluj)</t>
  </si>
  <si>
    <t>Ahmad N. In Vitro and In Vivo Characterization Methods for Evaluation of Modern Wound Dressings. Pharmaceutics. 2023; 15(1):42.</t>
  </si>
  <si>
    <t>Pharmaceutics | Free Full-Text | In Vitro and In Vivo Characterization Methods for Evaluation of Modern Wound Dressings (mdpi.com)</t>
  </si>
  <si>
    <t xml:space="preserve">de Almeida Barbosa C, Simeoni RB, Gamba LK, Ribeiro VST, Cardoso MA, Cunha RC, et al.. Alginate/Chitosan Associates a Platelet-rich in Fibrin Exudates as Drug Delivery Systems in Wounds: a Mini-Review. Braz arch biol technol [Internet]. 2023;66:e23220880. </t>
  </si>
  <si>
    <t>SciELO - Brazil - Alginate/Chitosan Associates a Platelet-rich in Fibrin Exudates as Drug Delivery Systems in Wounds: a Mini-Review Alginate/Chitosan Associates a Platelet-rich in Fibrin Exudates as Drug Delivery Systems in Wounds: a Mini-Review</t>
  </si>
  <si>
    <t xml:space="preserve">Puccetti M, Donnadio A, Ricci M, Latterini L, Quaglia G, Pietrella D, Di Michele A, Ambrogi V. Alginate Ag/AgCl Nanoparticles Composite Films for Wound Dressings with Antibiofilm and Antimicrobial Activities. Journal of Functional Biomaterials. 2023; 14(2):84. </t>
  </si>
  <si>
    <t>JFB | Free Full-Text | Alginate Ag/AgCl Nanoparticles Composite Films for Wound Dressings with Antibiofilm and Antimicrobial Activities (mdpi.com)</t>
  </si>
  <si>
    <t>Torres A, Rego L, Martins MS, Ferreira MS, Cruz MT, Sousa E, Almeida IF. How to Promote Skin Repair? In-Depth Look at Pharmaceutical and Cosmetic Strategies. Pharmaceuticals. 2023; 16(4):573.</t>
  </si>
  <si>
    <t>Pharmaceuticals | Free Full-Text | How to Promote Skin Repair? In-Depth Look at Pharmaceutical and Cosmetic Strategies (mdpi.com)</t>
  </si>
  <si>
    <t>Yuan N, Shao K, Huang S, Chen C. Chitosan, alginate, hyaluronic acid and other novel multifunctional hydrogel dressings for wound healing: A review. Int J Biolog Macromolec. 240, 124321, 2023</t>
  </si>
  <si>
    <t>https://1510abygk-y-https-www-sciencedirect-com.z.e-nformation.ro/science/article/pii/S0141813023012151?via%3Dihub</t>
  </si>
  <si>
    <t>Fernandes A, Rodrigues PM, Pintado M, Tavaria FK. A systematic review of natural products for skin applications: Targeting inflammation, wound healing, and photo-aging
Author links open overlay panel. Phytomedicine. 115, 154824, 2023</t>
  </si>
  <si>
    <t>https://1510abygk-y-https-www-sciencedirect-com.z.e-nformation.ro/science/article/pii/S094471132300185X?via%3Dihub</t>
  </si>
  <si>
    <t>Wu S, Qin B, Xiaofang Tang, Ting Cui, Shijiu Yin, Hongxian Dong, Yunjie Liu, Shu Deng, Hui Zhang, Guoying Feng, Huiqi Xie, Lei Lei,
Enzyme-responsive microneedle patch for bacterial infection and accelerated healing of diabetic wounds,
Chemical Engineering Journal,
Volume 466,
143126, 2023</t>
  </si>
  <si>
    <t>https://1510abygk-y-https-www-sciencedirect-com.z.e-nformation.ro/science/article/pii/S1385894723018570?via%3Dihub</t>
  </si>
  <si>
    <t>Tyeb S, Verma V, Kumar N.Polysaccharide based transdermal patches for chronic wound healing: Recent advances and clinical perspective,
Carbohydrate Polymers, 316:121038, 2023</t>
  </si>
  <si>
    <t>https://1510abygk-y-https-www-sciencedirect-com.z.e-nformation.ro/science/article/pii/S0144861723005039?via%3Dihub</t>
  </si>
  <si>
    <t xml:space="preserve">Da Silva J, Leal EC, Carvalho E, Silva EA. Innovative Functional Biomaterials as Therapeutic Wound Dressings for Chronic Diabetic Foot Ulcers. International Journal of Molecular Sciences. 2023; 24(12):9900. </t>
  </si>
  <si>
    <t>Choudary R, Saini N, Chopra DS et al. A comprehensive review of 3D bioprinting biomaterials: Properties, strategies and wound healing application. Journal of Materials Research 38, 3264–3300, 2023</t>
  </si>
  <si>
    <t>https://1510gbyhb-y-https-link-springer-com.z.e-nformation.ro/article/10.1557/s43578-023-01078-7</t>
  </si>
  <si>
    <t>Răileanu M, Borlan R, Campu A, Janosi L, Turcu I, Focsan M,Bacalum M. No country for old antibiotics! Antimicrobial peptides (AMPs) as next-generation treatment for skin and soft tissue infection, International Journal of Pharmaceutics, 642:123169, 2023</t>
  </si>
  <si>
    <t>https://1510abygk-y-https-www-sciencedirect-com.z.e-nformation.ro/science/article/pii/S0378517323005896?via%3Dihub</t>
  </si>
  <si>
    <t>Wang Y, Yang L, Liu B, Liao S, Fu X, Zhou Y, Zhou P. Radiation Skin Injury Care in Radiotherapy for Oncology: Mechanisms, Drug Therapy and Novel Biomaterial Application Strategies. Adv. Therap. 6, 2300024, 2023</t>
  </si>
  <si>
    <t>https://1511hbyhf-y-https-onlinelibrary-wiley-com.z.e-nformation.ro/doi/10.1002/adtp.202300024</t>
  </si>
  <si>
    <t>Neves MI, Magalhães MV, Bidarra SJ, Moroni L, Barrias CC. Versatile click alginate hydrogels with protease-sensitive domains as cell responsive/instructive 3D microenvironments, Carbohydrate Polymers, 320:121226, 2023</t>
  </si>
  <si>
    <t>https://1510abygk-y-https-www-sciencedirect-com.z.e-nformation.ro/science/article/pii/S0144861723006914?via%3Dihub</t>
  </si>
  <si>
    <t>Samiraninezhad N, Asadi K, Rezazadeh H, Gholami A. Using chitosan, hyaluronic acid, alginate, and gelatin-based smart biological hydrogels for drug delivery in oral mucosal lesions: A review, International Journal of Biological Macromolecules, 252:126573, 2023</t>
  </si>
  <si>
    <t>https://1510abygk-y-https-www-sciencedirect-com.z.e-nformation.ro/science/article/pii/S0141813023034694?via%3Dihub</t>
  </si>
  <si>
    <t>Tatarusanu SM, Lupascu FG, Profire BS, Szilagyi A, Gardikiotis I, Iacob AT, Caluian I, Herciu L, Giscă TC, Baican MC, et al. Modern Approaches in Wounds Management. Polymers. 2023; 15(17):3648.</t>
  </si>
  <si>
    <t>Contardi, M., Summa, M., Lenzuni, M., Miracoli, L., Bertora, F., Mendez, M. D., Athanassiou, A., Bertorelli, R., Combining Alginate/PVPI-Based Film with Frequency Rhythmic Electrical Modulation System (FREMS) Technology as an Advanced Strategy for Diabetic Wounds. Macromol. Biosci. 2300349, 2023</t>
  </si>
  <si>
    <t>https://1511hbyhf-y-https-onlinelibrary-wiley-com.z.e-nformation.ro/doi/10.1002/mabi.202300349</t>
  </si>
  <si>
    <t>Mrozińska Z, Ponczek M, Kaczmarek A, Boguń M, Sulak E, Kudzin MH. Blood Coagulation Activities of Cotton–Alginate–Copper Composites. Marine Drugs. 2023; 21(12):625. https://doi.org/10.3390/md21120625</t>
  </si>
  <si>
    <t>Su L, Jia Y, Fu L, Guo K, Xie S. The emerging progress on wound dressings and their application in clinic wound management,
Heliyon, 9 (12):e22520, 2023</t>
  </si>
  <si>
    <t>https://doi.org/10.1016/j.heliyon.2023.e22520.</t>
  </si>
  <si>
    <t>Wang Z, Wang X, Xu W, Li Y, Lai R, Qiu X, Chen X, Chen Z, Mi B, Wu M, et al. Translational Challenges and Prospective Solutions in the Implementation of Biomimetic Delivery Systems. Pharmaceutics. 2023; 15(11):2623. https://doi.org/10.3390/pharmaceutics15112623</t>
  </si>
  <si>
    <t>Elgegren M, Nakamatsu J, Galarreta B, Kim S. Three-Dimensional Membranes of Natural Polymer Complex Nanoparticle for Potential Medical Applications. Gels. 2023; 9(11):847</t>
  </si>
  <si>
    <t>Wu P, Cui Y, Sun Z, Cao M, Liu Y, Fu K, Zhou Y. Sodium alginate coupled with organosilane quaternary ammonium salt for the antibacterial application. Cellulose. 30(1):449-462, 2023</t>
  </si>
  <si>
    <t>https://1510gbzov-y-https-link-springer-com.z.e-nformation.ro/article/10.1007/s10570-022-04911-0</t>
  </si>
  <si>
    <t>Corrales-Orovio R, Carvajal F, Holmes C, Miranda M, González-Itier S, Cárdenas C, Vera C, Schenck TL, Egaña JT.
Development of a photosynthetic hydrogel as potential wound dressing for the local delivery of oxygen and bioactive molecules,
Acta Biomaterialia, 155:154-166, 2023
Volume 155,
2023,
Pages 154-166,
ISSN 1742-7061,</t>
  </si>
  <si>
    <t>https://1510abzp0-y-https-www-sciencedirect-com.z.e-nformation.ro/science/article/pii/S1742706122007656?via%3Dihub</t>
  </si>
  <si>
    <t>Agüero L, Dias ML. Alginate Carriers in Wound Healing Applications. In: Jana, S., Jana, S. (eds) Alginate Biomaterial. Springer, Singapore. 2023. https://doi.org/10.1007/978-981-19-6937-9_12</t>
  </si>
  <si>
    <t>https://1510gbzov-y-https-link-springer-com.z.e-nformation.ro/chapter/10.1007/978-981-19-6937-9_12</t>
  </si>
  <si>
    <t xml:space="preserve">Kim S. Recent Trends and Notable Advances of Alginate Based Nano-Particles for Effective Biomedical Materials: Wound Healing and Drug Delivery. KEM 2023;945:27–32. </t>
  </si>
  <si>
    <t xml:space="preserve">Oliveira C, Sousa D, Teixeira JA, Ferreira-Santos P, Botelho CM. Polymeric biomaterials for wound healing. Frontiers in Bioengineering and Biotechnology, 11:1136077, 2023   </t>
  </si>
  <si>
    <t>https://www.frontiersin.org/articles/10.3389/fbioe.2023.1136077/full</t>
  </si>
  <si>
    <t>Biswal T. Future perspectives of biopolymeric industry. Physical Sciences Reviews, 2023. https://doi.org/10.1515/psr-2022-0192</t>
  </si>
  <si>
    <t>https://1510tbzpc-y-https-www-degruyter-com.z.e-nformation.ro/document/doi/10.1515/psr-2022-0192/html</t>
  </si>
  <si>
    <t>Tamilarasi PG, Sabarees G, Manikandan K, Gouthaman S, Alagarsamy V, Solomon RV. Recent Trends in Electrospun Antibacterial Nanofibers for Chronic Wound Management, Current Nanomedicine 2023; 13 (3) . https://dx.doi.org/10.2174/2468187313666230817151543</t>
  </si>
  <si>
    <t>https://www.eurekaselect.com/article/133762</t>
  </si>
  <si>
    <t>Talbi C, Elmarrakchy S,  Youssfi M, Bouzroud S,  Belfquih M, Sifou A, Bouhaddou N, Badaoui B, BalahbibA, Bouyahya A, Bourais I. Bacterial    Exopolysaccharides:    From    Production toFunctional Features. Progress in microbes and molecular biology. 6:1, 2023</t>
  </si>
  <si>
    <t>https://journals.hh-publisher.com/index.php/pmmb/article/view/887</t>
  </si>
  <si>
    <t>Silva MP, Badruddin IJ, Tonon T, Rahatekar S, Gomez LD. Environmentally benign alginate extraction and fibres spinning from different European Brown algae species, International Journal of Biological Macromolecules, 226: 434-442, 2023</t>
  </si>
  <si>
    <t>https://1510abzp0-y-https-www-sciencedirect-com.z.e-nformation.ro/science/article/pii/S0141813022028719?via%3Dihub</t>
  </si>
  <si>
    <t>Badar R, Zulfiqar S, Zahid AA, Mehmood N, Zeeshan R, Nawaz A, al-Arifa N, Hasan A, Safi SZ, Rehman I, Yar M. Thyroxine incorporated commercially available alginate dressings to stimulate angiogenesis for wound healing applications, Journal of Drug Delivery Science and Technology, 89: 105026, 2023</t>
  </si>
  <si>
    <t>https://1510abzp0-y-https-www-sciencedirect-com.z.e-nformation.ro/science/article/pii/S177322472300878X?via%3Dihub</t>
  </si>
  <si>
    <t xml:space="preserve">Harbuz I, Banciu DD, David R, Cercel C, Cotîrță O, Ciurea BM, Radu SM, Dinescu S, Jinga SI, Banciu A. Perspectives on Scaffold Designs with Roles in Liver Cell Asymmetry and Medical and Industrial Applications by Using a New Type of Specialized 3D Bioprinter. International Journal of Molecular Sciences. 2023; 24(19):14722. </t>
  </si>
  <si>
    <t xml:space="preserve">Iancu Gabriela Mariana (ULBS) Solomon Adelaida (doctorand ULBS), Birlutiu Victoria (ULBS) </t>
  </si>
  <si>
    <t>Viral exanthema as manifestation of SARS-CoV-2 infection: A case report</t>
  </si>
  <si>
    <t xml:space="preserve">Musat O, Sorop VB, Sorop MI, Lazar V, Marti DT, Susan M, Avram CR, Oprisoni A, Vulcanescu DD, Horhat FG, et al. COVID-19 and Laboratory Markers from Romanian Patients—A Narrative Review. Life. 2023; 13(9):1837. </t>
  </si>
  <si>
    <t>Rotaru Maria (SCJUS), Jitian CR (SCJUS), Iancu GM (ULBS)</t>
  </si>
  <si>
    <t>A 10-year retrospective study of melanoma stage at diagnosis in the academic emergency hospital of Sibiu county</t>
  </si>
  <si>
    <t>Mihulecea C-R, Rotaru M. Review: The Key Factors to Melanomagenesis. Life. 2023; 13(1):181.</t>
  </si>
  <si>
    <t>https://www.mdpi.com/2075-1729/13/1/181</t>
  </si>
  <si>
    <t>Endres L (UMF Oradea), Tit DM (UMF Oradea), Bungau S (UMF Oradea), Pascalau NA (UMF Oradea), Maghiar Țodan L (UMF Oradea), Bimbo-Szuhai E (UMF Oradea), Iancu GM (ULBS), Negrut N (UMF Oradea)</t>
  </si>
  <si>
    <t>Incidence and Clinical Implications of Autoimmune Thyroiditis in the Development of Acne in Young Patients</t>
  </si>
  <si>
    <t xml:space="preserve">Huniadi A, Bimbo-Szuhai E, Botea M, Zaha I, Beiusanu C, Pallag A, Stefan L, Bodog A, Șandor M, Grierosu C. Fertility Predictors in Intrauterine Insemination (IUI). Journal of Personalized Medicine. 2023; 13(3):395. </t>
  </si>
  <si>
    <t>https://www.mdpi.com/2075-4426/13/3/395</t>
  </si>
  <si>
    <t>Bungau AF, Radu AF, Bungau SG, Vesa CM, Tit DM, Endres LM. Oxidative stress and metabolic syndrome in acne vulgaris: Pathogenetic connections and potential role of dietary supplements and phytochemicals, Biomedicine &amp; Pharmacotherapy, 164:115003, 2023</t>
  </si>
  <si>
    <t>https://1510abygk-y-https-www-sciencedirect-com.z.e-nformation.ro/science/article/pii/S075333222300793X?via%3Dihub</t>
  </si>
  <si>
    <t xml:space="preserve">Burlou-Nagy C, Bănică F, Negrean RA, Jurca T, Vicaș LG, Marian E, Bácskay I, Kiss R, Fehér P, Vicaș SI, et al. Determination of the Bioactive Compounds from Echinacea purpurea (L.) Moench Leaves Extracts in Correlation with the Antimicrobial Activity and the In Vitro Wound Healing Potential. Molecules. 2023; 28(15):5711. </t>
  </si>
  <si>
    <t>https://www.mdpi.com/1420-3049/28/15/5711</t>
  </si>
  <si>
    <t>Liu Z, Qiu D, Yang T, Su J, Liu C, Su X, Li A, Sun P, Li J, Yan L, et al. Research Progress of Dihydroquercetin in the Treatment of Skin Diseases. Molecules. 2023; 28(19):6989.</t>
  </si>
  <si>
    <t>https://www.mdpi.com/1420-3049/28/19/6989</t>
  </si>
  <si>
    <t xml:space="preserve">Bungau AF, Tit DM, Vesa CM, Negru AP, Tarce AG, Radu AF. The use of essential oils in acne vulgaris - updated analysis of the web of science literature landscape. Archives of balkan medical union. 58(4):347-357, 2023   </t>
  </si>
  <si>
    <t>https://15109k9m8-y-https-www-scopus-com.z.e-nformation.ro/record/display.uri?eid=2-s2.0-85184565699&amp;origin=resultslist&amp;sort=plf-f&amp;cite=2-s2.0-85106533496&amp;src=s&amp;imp=t&amp;sid=b50fb09fa072ef81591461acbff41f79&amp;sot=cite&amp;sdt=a&amp;sl=0&amp;relpos=1&amp;citeCnt=0&amp;searchTerm=</t>
  </si>
  <si>
    <t>Ungureanu L (UMF Cluj), Apostu AP (UMF Cluj), Vesa ȘC (UMF Cluj), Cășeriu AE (UMF Cluj), Frățilă S (UMF Oradea), Iancu G (ULBS), Bejinariu N (Santomar Cluj), Munteanu M (Insitut Oncologic Cluj), Șenilă SC (UMF Cluj), Vasilovici A (UMF Cluj)</t>
  </si>
  <si>
    <t>Impact of the COVID-19 Pandemic on Melanoma Diagnosis in Romania—Data from Two University Centers</t>
  </si>
  <si>
    <t xml:space="preserve">Avram A, Scurtu L G, Costache M, et al. (March 13, 2023) A Disguising Fast-Growing Metachronous Melanoma and COVID-19. Cureus 15(3): e36108. </t>
  </si>
  <si>
    <t>https://www.cureus.com/articles/142570-a-disguising-fast-growing-metachronous-melanoma-and-covid-19#!/</t>
  </si>
  <si>
    <t>Aw K, Lau R, Nessim C. Prioritizing Melanoma Surgeries to Prevent Wait Time Delays and Upstaging of Melanoma during the COVID-19 Pandemic. Current Oncology. 2023; 30(9):8328-8337.</t>
  </si>
  <si>
    <t>https://www.mdpi.com/1718-7729/30/9/604</t>
  </si>
  <si>
    <t>Henry T, Khachemoune A. Dermatologic conditions and risk factors in people experiencing homelessness (PEH): systematic review. Arch Dermatol Res 315, 2795–2803, 2023</t>
  </si>
  <si>
    <t>https://1510gbyhb-y-https-link-springer-com.z.e-nformation.ro/article/10.1007/s00403-023-02722-2</t>
  </si>
  <si>
    <t>Xiong DD, Bordeaux J.The impact of the COVID-19 pandemic in 2020 on the diagnosis, treatment, and outcomes of invasive cutaneous melanoma: A retrospective national cohort study, Journal of the American Academy of Dermatology, 89 (6): 1167-1176, 2023</t>
  </si>
  <si>
    <t>https://1510abzp0-y-https-www-sciencedirect-com.z.e-nformation.ro/science/article/pii/S0190962223025951?via%3Dihub</t>
  </si>
  <si>
    <t>Birlutiu Victoria (ULBS), Birlutiu Rares Mircea (Spital Foisor Bucuresti), Baicu Marius (Spital Pediatrie Sibiu), Iancu Gabriela Mariana (ULBS)</t>
  </si>
  <si>
    <t>A case report of double etiology of ecthyma gangrenosum
Pseudomonas aeruginosa and Enterococcus faecalis in an immunocompromised child occurred during influenza evolution</t>
  </si>
  <si>
    <t>Gatica S, Fuentes B, Rivera-Asín E, Ramírez-Céspedes P, Sepúlveda-Alfaro J, Catalán EA, Bueno SM, Kalergis AM, Simon F, Riedel CA, Melo-Gonzalez F. Novel evidence on sepsis-inducing pathogens: from laboratory to bedside. Frontiers in Microbiology, 14, 2023</t>
  </si>
  <si>
    <t>https://www.frontiersin.org/articles/10.3389/fmicb.2023.1198200/full</t>
  </si>
  <si>
    <t>García-López C, Medina-Vera I, Orozco-Covarrubias L, Saez-de-Ocariz M. Ecthyma gangrenosum in pediatric patients: 10-year experience at the National Institute of Pediatrics. Int J Dermatol, 62: 1359-1364, 2023</t>
  </si>
  <si>
    <t>https://1511hbyhf-y-https-onlinelibrary-wiley-com.z.e-nformation.ro/doi/10.1111/ijd.16842</t>
  </si>
  <si>
    <t>Ali AI, Mohamed AA, Hirsi IM, Ali MN. An Infant with Measles Developed Ecthyma Gangrenosum Caused by Coagulase-Negative Staphylococcus: A Rare Case Report from Somalia. Int Med Case Rep J. 2023;16:763-766</t>
  </si>
  <si>
    <t>https://www.dovepress.com/an-infant-with-measles-developed-ecthyma-gangrenosum-caused-by-coagula-peer-reviewed-fulltext-article-IMCRJ</t>
  </si>
  <si>
    <t>Iancu GM (ULBS), Molnar E (SCJUS), Ungureanu L (UMF Cluj), Șenilă SC (UMF Cluj), Hașegan A (ULBS), Rotaru M (SCJUS)</t>
  </si>
  <si>
    <t>Awad NEHA, Obaid ZM, Zaky MS et al. Hair disorders associated with post-COVID-19 infection in females: a cross-sectional study. Ir J Med Sci (2023).</t>
  </si>
  <si>
    <t>https://1510gbyhb-y-https-link-springer-com.z.e-nformation.ro/article/10.1007/s11845-023-03509-0</t>
  </si>
  <si>
    <t>Iancu GM (ULBS), Rotaru M (SCJUS)</t>
  </si>
  <si>
    <t>Evolution of syphilis incidence in Sibiu county (Romania) over a period of 10 years (2009‑2018)</t>
  </si>
  <si>
    <t>Silva ER da, Bueno D, Pilger D. Consumption of benzylpenicillin as a syphilis control indicator. Braz J Pharm Sci [Internet]. 2023;59:e21931</t>
  </si>
  <si>
    <t>https://www.scielo.br/j/bjps/a/vKsrTqQPvCnjs9QpJbxPpDC/?lang=en</t>
  </si>
  <si>
    <t>Rotaru M (SCJUS), Iancu GM (ULBS), Matran IM (student UMF Mures)</t>
  </si>
  <si>
    <t>Importance of food in the control of inflammation in atopic dermatitis</t>
  </si>
  <si>
    <t>Chang L-S, Kuo H-C, Suen JJ-B, Yang P-H, Hou C-P, Sun H-R, Lee Z-M, Huang Y-H. Multimedia Mixed Reality Interactive Shared Decision-Making Game in Children with Moderate to Severe Atopic Dermatitis, a Pilot Study. Children. 2023; 10(3):574</t>
  </si>
  <si>
    <t>https://www.mdpi.com/2227-9067/10/3/574</t>
  </si>
  <si>
    <t>Birlutiu V (ULBS), Feiereisz AI (SCJUS), Oprica G (SCJUS), Dobritoiu S (ULBS), Rotaru M (SCJUS), Birlutiu RM (Spitalul Foisor Bucuresti), Iancu GM (ULBS)</t>
  </si>
  <si>
    <t>Wang SC. Herbal Prescriptions for Signs and Symptoms: GMP Herbal Formulations for Treating Clinical Manifestations of Diseases. 1-388, 2023</t>
  </si>
  <si>
    <t>https://novapublishers.com/shop/herbal-prescriptions-for-signs-and-symptoms-gmp-herbal-formulations-for-treating-clinical-manifestations-of-diseases/</t>
  </si>
  <si>
    <t xml:space="preserve">Mihai I (ULBS), Boicean A (ULBS), Teodoru CA (ULBS), Grigore N (ULBS), Iancu GM (ULBS), Roman MD (ULBS), Mohor CI (ULBS), Todor SB (ULBS), Ichim C (ULBS), Matacuta IB (ULBS), Bacila C (ULBS), Bacalbasa N (UMF Bucuresti), Bolca CN (Canada), Hasegan A (ULBS) </t>
  </si>
  <si>
    <t>Hasegan A, Mihai I, Teodoru CA, Matacuta IB, Dura H, Todor SB, Ichim C, Tanasescu d, Grigore N, Bolca CN, Mohor CI, Mohor CI. Exploring the Challenges of Using Minimal Invasive Surgery to Treat Stress Urinary Incontinence:
Insights from a Retrospective Case-Control Study
(2024) Diagnostics, 14 (3), art. no. 323</t>
  </si>
  <si>
    <t>https://15109k9m8-y-https-www-scopus-com.z.e-nformation.ro/record/display.uri?eid=2-s2.0-85184696907&amp;origin=resultslist&amp;sort=plf-f&amp;cite=2-s2.0-85176435183&amp;src=s&amp;imp=t&amp;sid=b9955b4c5870684e90ee38dcf76537c7&amp;sot=cite&amp;sdt=a&amp;sl=0&amp;relpos=0&amp;citeCnt=0&amp;searchTerm=</t>
  </si>
  <si>
    <t>Solomon A, Negrea MO, Cipăian CR, Boicean A, Mihaila R, Rezi C, Cristinescu BA, Berghea-Neamtu CS, Popa ML, Teodoru M, Stoia O, Neamtu B.</t>
  </si>
  <si>
    <t>Vesković M, Šutulović N, Hrnčić D, Stanojlović O, Macut D, Mladenović D. The Interconnection between Hepatic Insulin Resistance and Metabolic Dysfunction-Associated Steatotic Liver Disease-The Transition from an Adipocentric to Liver-Centric Approach. Curr Issues Mol Biol. 2023 Nov 14;45(11):9084-9102. </t>
  </si>
  <si>
    <t xml:space="preserve">Suárez M, Martínez R, Torres AM, Ramón A, Blasco P, Mateo J. Personalized Risk Assessment of Hepatic Fibrosis after Cholecystectomy in Metabolic-Associated Steatotic Liver Disease: A Machine Learning Approach. J Clin Med. 2023 Oct 12;12(20):6489. </t>
  </si>
  <si>
    <t>Todor SB, Bîrluțiu V, Topîrcean D, Mihăilă RG</t>
  </si>
  <si>
    <t>Role of biological markers and CT severity score in predicting mortality in patients with COVID-19: An observational retrospective study</t>
  </si>
  <si>
    <t>Mitrea A, Postolache P, Man MA, Motoc NS, Sárközi HK, Dumea E, Zamfir V, Dantes E. A gyulladásos biomarkerek profilja SARS-CoV-2-fertőzésben szenvedő betegekben: mennyire tükrözik a tüdőérintettséget? [The profile of serum inflammatory biomarkers in patients with SARS-CoV-2 infection: how well do they reflect the presence of pulmonary involvement?]. Orv Hetil. 2023 Oct 15;164(41):1607-1615. </t>
  </si>
  <si>
    <t>Boicean A, Birlutiu V, Ichim C, Todor SB, Hasegan A, Bacila C, Solomon A, Cristian A, Dura H. Predictors of Post-ERCP Pancreatitis (P.E.P.) in Choledochal Lithiasis Extraction. J Pers Med. 2023 Sep 5;13(9):1356.</t>
  </si>
  <si>
    <t>Musat O, Sorop VB, Sorop MI, Lazar V, Marti DT, Susan M, Avram CR, Oprisoni A, Vulcanescu DD, Horhat FG, Bagiu IC, Horhat DI, Diaconu MM. COVID-19 and Laboratory Markers from Romanian Patients-A Narrative Review. Life (Basel). 2023 Aug 30;13(9):1837. </t>
  </si>
  <si>
    <t>Kubiliute I, Vitkauskaite M, Urboniene J, Svetikas L, Zablockiene B, Jancoriene L. Clinical characteristics and predictors for in-hospital mortality in adult COVID-19 patients: A retrospective single center cohort study in Vilnius, Lithuania. PLoS One. 2023 Aug 25;18(8):e0290656. </t>
  </si>
  <si>
    <t>Fuzio D, Inchingolo AM, Ruggieri V, Fasano M, Federico M, Mandorino M, Dirienzo L, Scacco S, Rizzello A, Delvecchio M, Parise M, Rana R, Faccilongo N, Rapone B, Inchingolo F, Mancini A, Fatone MC, Gnoni A, Dipalma G, Dirienzo G. Inflammation as Prognostic Hallmark of Clinical Outcome in Patients with SARS-CoV-2 Infection. Life (Basel). 2023 Jan 23;13(2):322. </t>
  </si>
  <si>
    <t>Lazureanu PC, Popescu FG, Stef L, Focsa M, Vaida MA, Mihaila R</t>
  </si>
  <si>
    <t>The Influence of Periodontal Disease on Oral Health Quality of Life in Patients with Cardiovascular Disease: A Cross-Sectional Observational Single-Center Study</t>
  </si>
  <si>
    <t xml:space="preserve">Schwarz C, Hajdu AI, Dumitrescu R, Sava-Rosianu R, Bolchis V, Anusca D, Hanghicel A, Fratila AD, Oancea R, Jumanca D, Galuscan A, Leretter M. Link between Oral Health, Periodontal Disease, Smoking, and Systemic Diseases in Romanian Patients. Healthcare (Basel). 2023 Aug 21;11(16):2354. </t>
  </si>
  <si>
    <t>https://www.mdpi.com/2227-9032/11/16/2354</t>
  </si>
  <si>
    <t>Leng Y, Hu Q, Ling Q, Yao X, Liu M, Chen J, Yan Z, Dai Q. Periodontal disease is associated with the risk of cardiovascular disease independent of sex: A meta-analysis. Front Cardiovasc Med. 2023 Feb 27;10:1114927.</t>
  </si>
  <si>
    <t>https://www.frontiersin.org/articles/10.3389/fcvm.2023.1114927/full</t>
  </si>
  <si>
    <t>Boitor O, Stoica F, Mihăilă R, Stoica LF, Stef L. Automated Machine Learning to Develop Predictive Models of Metabolic Syndrome in Patients with Periodontal Disease. Diagnostics (Basel). 2023 Dec 8;13(24):3631.</t>
  </si>
  <si>
    <t>Shetty B, Fazal I, Khan SF, Nambiar M, D KI, Prasad R, Raj A. Association between cardiovascular diseases and periodontal disease: more than what meets the eye. Drug Target Insights. 2023 Feb 2;17:31-38. </t>
  </si>
  <si>
    <t>https://journals.aboutscience.eu/index.php/dti/article/view/2510</t>
  </si>
  <si>
    <t>Mihaila RG</t>
  </si>
  <si>
    <t>Management of patients with chronic lymphocytic leukemia during the SARS-CoV-2 pandemic</t>
  </si>
  <si>
    <t>Shafeghat Z, Dorfaki M, Dehrouyeh S, Arab FL, Roozbehani M, Falak R, Faraji F, Jafari R. Mesenchymal stem cell-derived exosomes for managing graft-versus-host disease: An updated view. Transpl Immunol. 2023 Dec;81:101957. </t>
  </si>
  <si>
    <t>https://www.sciencedirect.com/science/article/abs/pii/S0966327423001740?via%3Dihub</t>
  </si>
  <si>
    <t>Lăzureanu PC, Popescu F, Tudor A, Stef L, Negru AG, Mihăilă R</t>
  </si>
  <si>
    <t>Saliva pH and Flow Rate in Patients with Periodontal Disease and Associated Cardiovascular Disease</t>
  </si>
  <si>
    <t>Elad A, Pul L, Rider P, Rogge S, Witte F, Tadić D, Mijiritsky E, Kačarević ŽP, Steigmann L. Resorbable magnesium metal membrane for sinus lift procedures: a case series. BMC Oral Health. 2023 Dec 14;23(1):1006.</t>
  </si>
  <si>
    <t>https://bmcoralhealth.biomedcentral.com/articles/10.1186/s12903-023-03695-4</t>
  </si>
  <si>
    <t>Boitor O, Stoica F, Mihăilă R, Stoica LF, Stef L. Automated Machine Learning to Develop Predictive Models of Metabolic Syndrome in Patients with Periodontal Disease. Diagnostics (Basel). 2023 Dec 8;13(24):3631. </t>
  </si>
  <si>
    <t>Zürcher C, Humpel C. Saliva: a challenging human fluid to diagnose brain disorders with a focus on Alzheimer's disease. Neural Regen Res. 2023 Dec;18(12):2606-2610</t>
  </si>
  <si>
    <t>https://journals.lww.com/nrronline/fulltext/2023/12000/saliva__a_challenging_human_fluid_to_diagnose.8.aspx</t>
  </si>
  <si>
    <t>Nanba Y, Matsuda Y, Watanabe S, Takeda M, Abe T, Tominaga K, Isomura M, Kanno T. Association of the number of remaining teeth with kidney function in community-dwelling healthy older adults: a cross-sectional study. J Korean Assoc Oral Maxillofac Surg. 2023 Oct 31;49(5):243-251</t>
  </si>
  <si>
    <t>https://www.jkaoms.org/journal/view.html?doi=10.5125/jkaoms.2023.49.5.243</t>
  </si>
  <si>
    <t>Contardo I, Guzmán F, Enrione J. Conformational and Structural Changes in Chickpea Proteins Caused by Simulated Salivary Alterations in the Elderly. Foods. 2023 Oct 5;12(19):3668. </t>
  </si>
  <si>
    <t>https://www.mdpi.com/2304-8158/12/19/3668</t>
  </si>
  <si>
    <t>Xu X, Jia Z, Chen N, Lele SM, Arash S, Reinhardt RA, Killeen AC, Wang D. The Development of Thermoresponsive Polymeric Simvastatin Prodrug for the Treatment of Experimental Periodontitis in Rats. Mol Pharm. 2023 Nov 6;20(11):5631-5645. </t>
  </si>
  <si>
    <t>https://pubs.acs.org/doi/10.1021/acs.molpharmaceut.3c00508</t>
  </si>
  <si>
    <t>Ghesquière J, Simoens K, Koos E, Boon N, Teughels W, Bernaerts K. Spatiotemporal monitoring of a periodontal multispecies biofilm model: demonstration of prebiotic treatment responses. Appl Environ Microbiol. 2023 Oct 31;89(10):e0108123. </t>
  </si>
  <si>
    <t>https://journals.asm.org/doi/10.1128/aem.01081-23</t>
  </si>
  <si>
    <t>Lee YH, Shin SI, Hong JY. Investigation of volatile sulfur compound level and halitosis in patients with gingivitis and periodontitis. Sci Rep. 2023 Aug 14;13(1):13175.</t>
  </si>
  <si>
    <t>https://www.nature.com/articles/s41598-023-40391-3</t>
  </si>
  <si>
    <t>Kazem NM, Abdulkareem AA, Milward MR. Salivary E-cadherin as a biomarker for diagnosis and predicting grade of periodontitis. J Periodontal Res. 2023 Aug;58(4):715-722. </t>
  </si>
  <si>
    <t>https://onlinelibrary.wiley.com/doi/10.1111/jre.13125</t>
  </si>
  <si>
    <t>Rodríguez-Agurto A, Bravo M, Magán-Fernandez A, López-Toruño A, Muñoz R, Ferrer J, Mesa F. Randomized clinical trial on the clinical effects of a toothpaste containing extra virgin olive oil, xylitol, and betaine in gingivitis. Sci Rep. 2023 Apr 18;13(1):6294. </t>
  </si>
  <si>
    <t>https://www.nature.com/articles/s41598-023-33521-4</t>
  </si>
  <si>
    <t>Novozhilova N, Andreeva E, Polyakova M, Makeeva I, Sokhova I, Doroshina V, Zaytsev A, Babina K. Antigingivitis, Desensitizing, and Antiplaque Effects of Alkaline Toothpastes: A Randomized Clinical Trial. Dent J (Basel). 2023 Apr 4;11(4):96</t>
  </si>
  <si>
    <t>https://www.mdpi.com/2304-6767/11/4/96</t>
  </si>
  <si>
    <t>Venugopal DC, Senthilnathan RD, Maanvizhi S, Madhavan Y, Sankarapandian S, Ramshankar V, Kalachaveedu M. Preparation and Characterization of Silymarin Gel: A Novel Topical Mucoadhesive Formulation for Potential Applicability in Oral Pathologies. Gels. 2023 Feb 7;9(2):139.</t>
  </si>
  <si>
    <t>https://www.mdpi.com/2310-2861/9/2/139</t>
  </si>
  <si>
    <t>Mihaila RG, Mihaila MD</t>
  </si>
  <si>
    <t>Coagulation disorders in SARS-CoV-2 infection</t>
  </si>
  <si>
    <t>Zhang K, Wang L, Peng J, Sangji K, Luo Y, Zeng Y, Zeweng Y, Fan G. Traditional Tibetan medicine to fight against COVID-19: Basic theory and therapeutic drugs. Front Pharmacol. 2023 Feb 16;14:1098253.</t>
  </si>
  <si>
    <t>https://www.frontiersin.org/journals/pharmacology/articles/10.3389/fphar.2023.1098253/full</t>
  </si>
  <si>
    <t>Pragmatic Analysis of Dyslipidemia Involvement in Coronary Artery Disease: A Narrative Review</t>
  </si>
  <si>
    <t>Liu J, Diao L, Xia W, Zeng X, Li W, Zou J, Liu T, Pang X, Wang Y. Meteorin-like protein elevation post-exercise improved vascular inflammation among coronary artery disease patients by downregulating NLRP3 inflammasome activity. Aging (Albany NY). 2023 Dec 4;15(24):14720-14732. </t>
  </si>
  <si>
    <t>chrome-extension://efaidnbmnnnibpcajpcglclefindmkaj/https://www.aging-us.com/article/205268/pdf</t>
  </si>
  <si>
    <t>El Hussein, Mohamed Toufic PhD, RN, NP; Sharma, Aditi RN; Parmar, Komal RN; Shelat, Krupa RN. Pharmacotherapeutics for dyslipidemia management. The Nurse Practitioner 48(6):p 36-47, June 2023</t>
  </si>
  <si>
    <t>https://journals.lww.com/tnpj/abstract/2023/06000/pharmacotherapeutics_for_dyslipidemia_management.8.aspx</t>
  </si>
  <si>
    <t>Mihaila RG, Sandu M</t>
  </si>
  <si>
    <t>Liver infarction in a patient with Clostridium Difficile colitis. A possible connection?</t>
  </si>
  <si>
    <t>Moller K, Zadeh ES, Görg C, Jenssen C, Hocke M, De Molo C, Serra C, Dong Y, Cui XW, Lim A, Thees-Laurenz R, Faiss S, Dietrich CF. Comments and illustrations of the WFUMB CEUS liver guidelines: Rare vascular pathology, part II. Med Ultrason. 2023 Jun 26;25(2):189-200</t>
  </si>
  <si>
    <t>https://medultrason.ro/medultrason/index.php/medultrason/article/view/4013</t>
  </si>
  <si>
    <t>Liver stiffness in chronic hepatitis C virus infection</t>
  </si>
  <si>
    <t>Otero-Sobrino Á, Blanco-Carlón P, Navarro-Aguadero MÁ, Gallardo M, Martínez-López J, Velasco-Estévez M. Mechanosensitive Ion Channels: Their Physiological Importance and Potential Key Role in Cancer. Int J Mol Sci. 2023 Sep 5;24(18):13710.</t>
  </si>
  <si>
    <t>https://www.mdpi.com/1422-0067/24/18/13710</t>
  </si>
  <si>
    <t>Bîrlutiu, V; Mihaila, RG; Bîrlutiu, RM; Cipaian, CR</t>
  </si>
  <si>
    <t>Bacteremia with Turicella otitidis in an institutionalized elderly patient with multiple hospital admissions: a case report</t>
  </si>
  <si>
    <t>Ahamad A, Yuan C, Chung C, Blair B, Tran A, Tehreem B. Metabolism and gene sequence variation in Turicella otitidis implies its adaptability and pathogenicity in extra-otic infection: a systematic review. BMC Infect Dis. 2023 Oct 27;23(1):735. </t>
  </si>
  <si>
    <t>https://bmcinfectdis.biomedcentral.com/articles/10.1186/s12879-023-08721-y</t>
  </si>
  <si>
    <t>Thrombin generation - a potentially useful biomarker of thrombotic risk in Philadelphia-negative myeloproliferative neoplasms</t>
  </si>
  <si>
    <t>Jiang M, Jiang S, Yang Y, Yao R, Hu M. Primary hepatic lymphoma a case report and literature review. Medicine (Baltimore). 2023 Dec 15;102(50):e36688.</t>
  </si>
  <si>
    <t>https://www.future-science.com/doi/10.4155/bio-2023-0058</t>
  </si>
  <si>
    <t>Liver Graft versus Host Disease after Allogeneic Peripheral Stem Cell Transplantation: Update on Etiopathogenesis and Diagnosis</t>
  </si>
  <si>
    <t>Xuan J, Zhang J, He J, Zhao K, Miao S, Chen G, Wei S. RNA-Sequencing Analysis and Expression of Lymphocyte-Specific Protein Tyrosine Kinase, Linker for Activation of T Cells, and 70-kDa T-Cell Receptor Zeta-Chain Associated Protein Kinase in Rat Liver Transplant Rejection. Exp Clin Transplant. 2023 Dec;21(12):961-972. </t>
  </si>
  <si>
    <t>https://pubmed.ncbi.nlm.nih.gov/38263783/</t>
  </si>
  <si>
    <t>Dezan MGF, Cavalcante LN, Cotrim HP, Lyra AC. Hepatobiliary disease after bone marrow transplant. Expert Rev Gastroenterol Hepatol. 2023 Feb;17(2):129-143.</t>
  </si>
  <si>
    <t>https://www.tandfonline.com/doi/full/10.1080/17474124.2023.2169671</t>
  </si>
  <si>
    <t>Voriconazole and the liver</t>
  </si>
  <si>
    <t>Abhishek Sharma a 1, Chanti Babu Katta a 1, Deepankar Bahuguna a, Harithasree Veerabomma a, Atul Mourya a, Vaskuri G.S Sainaga Jyothi a, Amol G. Dikundwar b, Shashi Bala Singh c, Jitender Madan. Voriconazole-syringic acid co-crystals reduced voriconazole-induced hepatotoxicity: In vitro and in vivo studies. Journal of Drug Delivery Science and Technology
Volume 86, September 2023, 104685</t>
  </si>
  <si>
    <t>https://www.sciencedirect.com/science/article/abs/pii/S1773224723005373</t>
  </si>
  <si>
    <t>Nader M AlthomaliRaed S AlshammariThamer S Al-AtawiShow all 6 authorsGhareb M SolimanGhareb M Soliman. Impact of Biocompatible Poly(ethylene glycol)-block- Poly(ε-caprolactone) Nano-Micelles on the Antifungal Efficacy of Voriconazole. Biointerface Research in Applied Chemistry. Volume 13, Issue 1, 2023, 62</t>
  </si>
  <si>
    <t>https://www.researchgate.net/publication/372157303_Impact_of_Biocompatible_Polyethylene_glycol-block-_Polye-caprolactone_Nano-Micelles_on_the_Antifungal_Efficacy_of_Voriconazole#fullTextFileContent</t>
  </si>
  <si>
    <t>Gavrila, GA; Mihaila, RG; Manitiu, I</t>
  </si>
  <si>
    <t>Differential diagnosis problems in a patient with dysphonia and chronic lymphocytic leukemia</t>
  </si>
  <si>
    <t>Fusaroli M, Simonsen A, Borrie SA, Low DM, Parola A, Raschi E, Poluzzi E, Fusaroli R. Identifying Medications Underlying Communication Atypicalities in Psychotic and Affective Disorders: A Pharmacovigilance Study Within the FDA Adverse Event Reporting System. J Speech Lang Hear Res. 2023 Sep 13;66(9):3242-3259.</t>
  </si>
  <si>
    <t>https://pubs.asha.org/doi/10.1044/2023_JSLHR-22-00739</t>
  </si>
  <si>
    <t>Park EJ, Yoo SD. Vitamin D level in relation to phonetic function among subacute stroke patients. Medicine (Baltimore). 2022 Dec 16;101(50):e31769. </t>
  </si>
  <si>
    <t>https://journals.lww.com/md-journal/fulltext/2022/12160/vitamin_d_level_in_relation_to_phonetic_function.15.aspx</t>
  </si>
  <si>
    <t>A minireview on NHE1 inhibitors. A rediscovered hope in oncohematology</t>
  </si>
  <si>
    <t>Gardner CC, James PF. Na+/H+ Exchangers (NHEs) in Mammalian Sperm: Essential Contributors to Male Fertility. Int J Mol Sci. 2023 Oct 7;24(19):14981.</t>
  </si>
  <si>
    <t>https://www.mdpi.com/1422-0067/24/19/14981</t>
  </si>
  <si>
    <r>
      <rPr>
        <rFont val="Arial"/>
        <color rgb="FF4125AF"/>
        <sz val="8.0"/>
        <u/>
      </rPr>
      <t>Antonescu, OR</t>
    </r>
    <r>
      <rPr>
        <rFont val="Arial"/>
        <color rgb="FF000000"/>
        <sz val="8.0"/>
        <u/>
      </rPr>
      <t> </t>
    </r>
    <r>
      <rPr>
        <rFont val="Arial"/>
        <color rgb="FF000000"/>
        <sz val="8.0"/>
        <u/>
      </rPr>
      <t>; Silisteanu, AE </t>
    </r>
    <r>
      <rPr>
        <rFont val="Arial"/>
        <color rgb="FF000000"/>
        <sz val="8.0"/>
        <u/>
      </rPr>
      <t>; Racheriu, M </t>
    </r>
    <r>
      <rPr>
        <rFont val="Arial"/>
        <color rgb="FF5D33BF"/>
        <sz val="8.0"/>
        <u/>
      </rPr>
      <t> </t>
    </r>
    <r>
      <rPr>
        <rFont val="Arial"/>
        <color rgb="FF000000"/>
        <sz val="8.0"/>
        <u/>
      </rPr>
      <t>; Mihalache, C </t>
    </r>
  </si>
  <si>
    <r>
      <rPr>
        <rFont val="Arial"/>
        <color rgb="FF222222"/>
        <sz val="8.0"/>
      </rPr>
      <t>Vizitiu, E., Costea, A. I., &amp; Silişteanu, S. C. (2023). Prevalence of osteoporosis and risk factors in different age categories in adult women. </t>
    </r>
    <r>
      <rPr>
        <rFont val="Arial"/>
        <i/>
        <color rgb="FF222222"/>
        <sz val="8.0"/>
      </rPr>
      <t>Balneo &amp; PRM Research Journal</t>
    </r>
    <r>
      <rPr>
        <rFont val="Arial"/>
        <color rgb="FF222222"/>
        <sz val="8.0"/>
      </rPr>
      <t>, </t>
    </r>
    <r>
      <rPr>
        <rFont val="Arial"/>
        <i/>
        <color rgb="FF222222"/>
        <sz val="8.0"/>
      </rPr>
      <t>14</t>
    </r>
    <r>
      <rPr>
        <rFont val="Arial"/>
        <color rgb="FF222222"/>
        <sz val="8.0"/>
      </rPr>
      <t>(4).</t>
    </r>
  </si>
  <si>
    <t>ANTONESC OANA RALUCA</t>
  </si>
  <si>
    <r>
      <rPr>
        <rFont val="Arial"/>
        <color rgb="FF4125AF"/>
        <sz val="8.0"/>
        <u/>
      </rPr>
      <t>Silisteanu, SC</t>
    </r>
    <r>
      <rPr>
        <rFont val="Arial"/>
        <color rgb="FF000000"/>
        <sz val="8.0"/>
        <u/>
      </rPr>
      <t> </t>
    </r>
    <r>
      <rPr>
        <rFont val="Arial"/>
        <color rgb="FF000000"/>
        <sz val="8.0"/>
        <u/>
      </rPr>
      <t>; Totan, M </t>
    </r>
    <r>
      <rPr>
        <rFont val="Arial"/>
        <color rgb="FF000000"/>
        <sz val="8.0"/>
        <u/>
      </rPr>
      <t>; Antonescu, OR</t>
    </r>
    <r>
      <rPr>
        <rFont val="Arial"/>
        <color rgb="FF000000"/>
        <sz val="8.0"/>
        <u/>
      </rPr>
      <t>; Duica, L </t>
    </r>
    <r>
      <rPr>
        <rFont val="Arial"/>
        <color rgb="FF000000"/>
        <sz val="8.0"/>
        <u/>
      </rPr>
      <t>; Antonescu, E </t>
    </r>
    <r>
      <rPr>
        <rFont val="Arial"/>
        <color rgb="FF000000"/>
        <sz val="8.0"/>
        <u/>
      </rPr>
      <t>; Silisteanu, AE </t>
    </r>
  </si>
  <si>
    <r>
      <rPr>
        <rFont val="Arial"/>
        <color rgb="FF222222"/>
        <sz val="8.0"/>
      </rPr>
      <t>Murariu, G., Mocanu, G. D., &amp; Tureac, D. I. (2024). Investigating the Possibility of Implementing Kayak-canoe and Rowing Topics in the School Curriculum for the Danube Delta Area. </t>
    </r>
    <r>
      <rPr>
        <rFont val="Arial"/>
        <i/>
        <color rgb="FF222222"/>
        <sz val="8.0"/>
      </rPr>
      <t>Revista Romaneasca pentru Educatie Multidimensionala</t>
    </r>
    <r>
      <rPr>
        <rFont val="Arial"/>
        <color rgb="FF222222"/>
        <sz val="8.0"/>
      </rPr>
      <t>, </t>
    </r>
    <r>
      <rPr>
        <rFont val="Arial"/>
        <i/>
        <color rgb="FF222222"/>
        <sz val="8.0"/>
      </rPr>
      <t>16</t>
    </r>
    <r>
      <rPr>
        <rFont val="Arial"/>
        <color rgb="FF222222"/>
        <sz val="8.0"/>
      </rPr>
      <t>(1), 257-292.</t>
    </r>
  </si>
  <si>
    <t>https://lumenpublishing.com/journals/index.php/rrem/article/view/6506</t>
  </si>
  <si>
    <r>
      <rPr>
        <rFont val="Arial"/>
        <color rgb="FF4125AF"/>
        <sz val="8.0"/>
        <u/>
      </rPr>
      <t>Silisteanu, SC</t>
    </r>
    <r>
      <rPr>
        <rFont val="Arial"/>
        <color rgb="FF000000"/>
        <sz val="8.0"/>
        <u/>
      </rPr>
      <t> </t>
    </r>
    <r>
      <rPr>
        <rFont val="Arial"/>
        <color rgb="FF000000"/>
        <sz val="8.0"/>
        <u/>
      </rPr>
      <t>; Totan, M </t>
    </r>
    <r>
      <rPr>
        <rFont val="Arial"/>
        <color rgb="FF000000"/>
        <sz val="8.0"/>
        <u/>
      </rPr>
      <t>; Antonescu, OR</t>
    </r>
    <r>
      <rPr>
        <rFont val="Arial"/>
        <color rgb="FF000000"/>
        <sz val="8.0"/>
        <u/>
      </rPr>
      <t>; Duica, L </t>
    </r>
    <r>
      <rPr>
        <rFont val="Arial"/>
        <color rgb="FF000000"/>
        <sz val="8.0"/>
        <u/>
      </rPr>
      <t>; Antonescu, E </t>
    </r>
    <r>
      <rPr>
        <rFont val="Arial"/>
        <color rgb="FF000000"/>
        <sz val="8.0"/>
        <u/>
      </rPr>
      <t>; Silisteanu, AE </t>
    </r>
  </si>
  <si>
    <r>
      <rPr>
        <rFont val="Arial"/>
        <color rgb="FF222222"/>
        <sz val="8.0"/>
      </rPr>
      <t>Mocanu, G. D., Adam, A. M., Postelnicu, M. G., &amp; Popa, C. Differences in body composition pa-rameters between female handball players and non-athlete girls during puberty. </t>
    </r>
    <r>
      <rPr>
        <rFont val="Arial"/>
        <i/>
        <color rgb="FF222222"/>
        <sz val="8.0"/>
      </rPr>
      <t>Balneo and PRM Research Journal 2023, 14 (4)</t>
    </r>
    <r>
      <rPr>
        <rFont val="Arial"/>
        <color rgb="FF222222"/>
        <sz val="8.0"/>
      </rPr>
      <t>, </t>
    </r>
    <r>
      <rPr>
        <rFont val="Arial"/>
        <i/>
        <color rgb="FF222222"/>
        <sz val="8.0"/>
      </rPr>
      <t>609</t>
    </r>
    <r>
      <rPr>
        <rFont val="Arial"/>
        <color rgb="FF222222"/>
        <sz val="8.0"/>
      </rPr>
      <t>.</t>
    </r>
  </si>
  <si>
    <t>https://www.researchgate.net/profile/Madalina-Gabriela-Postelnicu-2/publication/376851319_Differences_in_body_composition_parameters_between_female_handball_players_and_non-athlete_girls_during_puberty/links/658c2f860bb2c7472b155a24/Differences-in-body-composition-parameters-between-female-handball-players-and-non-athlete-girls-during-puberty.pdf</t>
  </si>
  <si>
    <r>
      <rPr>
        <rFont val="Arial"/>
        <color rgb="FF4125AF"/>
        <sz val="8.0"/>
        <u/>
      </rPr>
      <t>Silisteanu, SC</t>
    </r>
    <r>
      <rPr>
        <rFont val="Arial"/>
        <color rgb="FF000000"/>
        <sz val="8.0"/>
        <u/>
      </rPr>
      <t> </t>
    </r>
    <r>
      <rPr>
        <rFont val="Arial"/>
        <color rgb="FF000000"/>
        <sz val="8.0"/>
        <u/>
      </rPr>
      <t>; Totan, M </t>
    </r>
    <r>
      <rPr>
        <rFont val="Arial"/>
        <color rgb="FF000000"/>
        <sz val="8.0"/>
        <u/>
      </rPr>
      <t>; Antonescu, OR</t>
    </r>
    <r>
      <rPr>
        <rFont val="Arial"/>
        <color rgb="FF000000"/>
        <sz val="8.0"/>
        <u/>
      </rPr>
      <t>; Duica, L </t>
    </r>
    <r>
      <rPr>
        <rFont val="Arial"/>
        <color rgb="FF000000"/>
        <sz val="8.0"/>
        <u/>
      </rPr>
      <t>; Antonescu, E </t>
    </r>
    <r>
      <rPr>
        <rFont val="Arial"/>
        <color rgb="FF000000"/>
        <sz val="8.0"/>
        <u/>
      </rPr>
      <t>; Silisteanu, AE </t>
    </r>
  </si>
  <si>
    <r>
      <rPr>
        <rFont val="Arial"/>
        <color rgb="FF222222"/>
        <sz val="8.0"/>
      </rPr>
      <t>Yotsidi, V., Nikolatou, E. K., Kourkoutas, E., &amp; Kougioumtzis, G. A. (2023). Mental distress and well-being of university students amid COVID-19 pandemic: findings from an online integrative intervention for psychology trainees. </t>
    </r>
    <r>
      <rPr>
        <rFont val="Arial"/>
        <i/>
        <color rgb="FF222222"/>
        <sz val="8.0"/>
      </rPr>
      <t>Frontiers in Psychology</t>
    </r>
    <r>
      <rPr>
        <rFont val="Arial"/>
        <color rgb="FF222222"/>
        <sz val="8.0"/>
      </rPr>
      <t>, </t>
    </r>
    <r>
      <rPr>
        <rFont val="Arial"/>
        <i/>
        <color rgb="FF222222"/>
        <sz val="8.0"/>
      </rPr>
      <t>14</t>
    </r>
    <r>
      <rPr>
        <rFont val="Arial"/>
        <color rgb="FF222222"/>
        <sz val="8.0"/>
      </rPr>
      <t>, 1171225.</t>
    </r>
  </si>
  <si>
    <r>
      <rPr>
        <rFont val="Arial"/>
        <color rgb="FF4125AF"/>
        <sz val="8.0"/>
        <u/>
      </rPr>
      <t>Silisteanu, SC</t>
    </r>
    <r>
      <rPr>
        <rFont val="Arial"/>
        <color rgb="FF000000"/>
        <sz val="8.0"/>
        <u/>
      </rPr>
      <t> </t>
    </r>
    <r>
      <rPr>
        <rFont val="Arial"/>
        <color rgb="FF000000"/>
        <sz val="8.0"/>
        <u/>
      </rPr>
      <t>; Totan, M </t>
    </r>
    <r>
      <rPr>
        <rFont val="Arial"/>
        <color rgb="FF000000"/>
        <sz val="8.0"/>
        <u/>
      </rPr>
      <t>; Antonescu, OR</t>
    </r>
    <r>
      <rPr>
        <rFont val="Arial"/>
        <color rgb="FF000000"/>
        <sz val="8.0"/>
        <u/>
      </rPr>
      <t>; Duica, L </t>
    </r>
    <r>
      <rPr>
        <rFont val="Arial"/>
        <color rgb="FF000000"/>
        <sz val="8.0"/>
        <u/>
      </rPr>
      <t>; Antonescu, E </t>
    </r>
    <r>
      <rPr>
        <rFont val="Arial"/>
        <color rgb="FF000000"/>
        <sz val="8.0"/>
        <u/>
      </rPr>
      <t>; Silisteanu, AE </t>
    </r>
  </si>
  <si>
    <r>
      <rPr>
        <rFont val="Arial"/>
        <color rgb="FF222222"/>
        <sz val="8.0"/>
      </rPr>
      <t>Mocanu, G. D., Postelnicu, M. G., Adam, A. M., Murariu, G., &amp; Potop, V. (2023). Body composition analysis for non-athlete urban schoolgirls in the pubertal stage. </t>
    </r>
    <r>
      <rPr>
        <rFont val="Arial"/>
        <i/>
        <color rgb="FF222222"/>
        <sz val="8.0"/>
      </rPr>
      <t>Pedagogy of Physical Culture and Sports</t>
    </r>
    <r>
      <rPr>
        <rFont val="Arial"/>
        <color rgb="FF222222"/>
        <sz val="8.0"/>
      </rPr>
      <t>, 254-266.</t>
    </r>
  </si>
  <si>
    <r>
      <rPr>
        <rFont val="Arial"/>
        <color rgb="FF4125AF"/>
        <sz val="8.0"/>
        <u/>
      </rPr>
      <t>Silisteanu, SC</t>
    </r>
    <r>
      <rPr>
        <rFont val="Arial"/>
        <color rgb="FF000000"/>
        <sz val="8.0"/>
        <u/>
      </rPr>
      <t> </t>
    </r>
    <r>
      <rPr>
        <rFont val="Arial"/>
        <color rgb="FF000000"/>
        <sz val="8.0"/>
        <u/>
      </rPr>
      <t>; Silisteanu, AE </t>
    </r>
    <r>
      <rPr>
        <rFont val="Arial"/>
        <color rgb="FF000000"/>
        <sz val="8.0"/>
        <u/>
      </rPr>
      <t>; Antonescu, OR</t>
    </r>
    <r>
      <rPr>
        <rFont val="Arial"/>
        <color rgb="FF000000"/>
        <sz val="8.0"/>
        <u/>
      </rPr>
      <t>; Duica, LC </t>
    </r>
  </si>
  <si>
    <r>
      <rPr>
        <rFont val="Arial"/>
        <color rgb="FF222222"/>
        <sz val="8.0"/>
      </rPr>
      <t>Badau, D., Badau, A., Joksimović, M., Oancea, B. M., Manescu, C. O., Graur, C., ... &amp; Silisteanu, S. C. (2023). The effects of 6-weeks program of physical therapeutic exergames on cognitive flexibility focused by reaction times in relation to manual and podal motor abilities. </t>
    </r>
    <r>
      <rPr>
        <rFont val="Arial"/>
        <i/>
        <color rgb="FF222222"/>
        <sz val="8.0"/>
      </rPr>
      <t>Balneo &amp; PRM Research Journal</t>
    </r>
    <r>
      <rPr>
        <rFont val="Arial"/>
        <color rgb="FF222222"/>
        <sz val="8.0"/>
      </rPr>
      <t>, </t>
    </r>
    <r>
      <rPr>
        <rFont val="Arial"/>
        <i/>
        <color rgb="FF222222"/>
        <sz val="8.0"/>
      </rPr>
      <t>14</t>
    </r>
    <r>
      <rPr>
        <rFont val="Arial"/>
        <color rgb="FF222222"/>
        <sz val="8.0"/>
      </rPr>
      <t>(3).</t>
    </r>
  </si>
  <si>
    <r>
      <rPr>
        <rFont val="Arial Narrow"/>
        <color rgb="FF424242"/>
        <sz val="10.0"/>
      </rPr>
      <t>A Pharmacovigilance Study Regarding the Risk of Antibiotic-Associated </t>
    </r>
    <r>
      <rPr>
        <rFont val="Arial Narrow"/>
        <i/>
        <color rgb="FF424242"/>
        <sz val="10.0"/>
      </rPr>
      <t>Clostridioides difficile</t>
    </r>
    <r>
      <rPr>
        <rFont val="Arial Narrow"/>
        <color rgb="FF424242"/>
        <sz val="10.0"/>
      </rPr>
      <t> Infection Based on Reports from the EudraVigilance Database: Analysis of Some of the Most Used Antibiotics in Intensive Care Units</t>
    </r>
  </si>
  <si>
    <t>Uncommon Septic Arthritis of the Hip Joint in an Immunocompetent Adult Patient Due to Bacillus pumilus and Paenibacillus barengoltzii Managed with Long-Term Treatment with Linezolid: A Case Report and Short Literature Review</t>
  </si>
  <si>
    <t>Antimicrobial Solutions for Endotracheal Tubes in Prevention of Ventilator-Associated Pneumonia</t>
  </si>
  <si>
    <t>Microbial Biofilms: Applications, Clinical Consequences, and Alternative Therapies</t>
  </si>
  <si>
    <t>Bogdan Neamtu (Pediatric Research Department, Pediatric Hospital Sibiu; Faculty of Medicine and Faculty of Enginering, ULB Sibiu), Andreea Barbu (Pediatric Research Department, Pediatric Hospital Sibiu; Faculty of Animal Science and Biotechnologies, University of Agricultural Sciences and Veterinary Medicine Cluj-Napoca), Mihai Octavian Negrea (Faculty of Medicine, ULB Sibiu), Cristian-Stefan Berghea-Neamtu (Faculty of Medicine, ULB Sibiu; 
Department of Pediatric Surgery, Pediatric Hospital Sibiu), Dragos Popescu 
(Faculty of Medicine, ULB Sibiu; Obstetrics and Gynecology Clinic, County Clinical Emergency Hospital), Marius Zahan (
Faculty of Animal Science and Biotechnologies, University of Agricultural Sciences and Veterinary Medicine Cluj-Napoca), Vioara Miresan (Faculty of Animal Science and Biotechnologies, University of Agricultural Sciences and Veterinary Medicine Cluj-Napoca)</t>
  </si>
  <si>
    <t>Carrageenan-Based Compounds as Wound Healing Materials</t>
  </si>
  <si>
    <t xml:space="preserve">Natural polymers used in the dressing materials for wound healing: Past, present and future.
Bharti Sheokand, Monika Vats, Anand Kumar, Chander Mohan Srivastava, Indra Bahadur, Seema R. Pathak. Journal of polymer science: Volume61, Issue14, 15 July 2023, Pages 1389-1414
</t>
  </si>
  <si>
    <t>Scopus, Clarivate Analytics</t>
  </si>
  <si>
    <t>Recent advances in exploiting carrageenans as a versatile functional material for promising biomedical applications
Author links open overlay panel. Liu F, Duan G, Yang H, International Journal of Biological Macromolecules
Volume 235, 30 April 2023, 123787</t>
  </si>
  <si>
    <t>https://www.sciencedirect.com/science/article/pii/S0141813023006815?casa_token=3C60N3_Vv1gAAAAA:rWIwZwaKqrQPXwkrT_BTWTlnLtu6Tdktbmt7rUMoY1yMTLX1wsxVDvVHWHzcPvEan1cawgaaww</t>
  </si>
  <si>
    <t>Structure-activity relationships of bioactive polysaccharides extracted from macroalgae towards biomedical application: A review. Fu Y, Jiao H, Sun J, Obinwanne Okoye, Zhang H, Li Y, Lu X, Wang Q, Liu J, Carbohydrate polymers, 2023</t>
  </si>
  <si>
    <t>https://www.sciencedirect.com/science/article/abs/pii/S0144861723009980?via%3Dihub</t>
  </si>
  <si>
    <t>Nanofiber Scaffolds as Drug Delivery Systems Promoting Wound Healing. Jiang Z, Zheng Z, Yu S, Gao Y, Ma J, Huang L, Yang L. Pharmaceutics 2023, 15(7), 1829; https://doi.org/10.3390/pharmaceutics15071829</t>
  </si>
  <si>
    <t>Google scholar</t>
  </si>
  <si>
    <t>Advances in polysaccharides for probiotic delivery: Properties, methods, and applications. Lin Q, Si Y, Zhou F, Hao W, Zhang P, Jiang P, Cha R. Carbohydrate Polymers, 2023</t>
  </si>
  <si>
    <t>https://www.sciencedirect.com/science/article/abs/pii/S0144861723008792?casa_token=dfQM5vB1hDkAAAAA:nOASmwmEIPXL5_rm-fkFOWIS54OxJOwn5gUr6ftjT6Y2Rnn0xOjhpZyMnXOR-h6aVrqP3AQtQQ</t>
  </si>
  <si>
    <t>Stimuli-responsive polysaccharide-based smart hydrogels for diabetic wound healing: Design aspects, preparation methods and regulatory perspectives. Kolipaka T, Pandey G, Abraham N, Srinivasarao D, Raghuvanshi R, Rajinikanth PS, Tickoo V, Srivastava S. Carbohydrate polymers, 2023</t>
  </si>
  <si>
    <t>https://www.sciencedirect.com/science/article/abs/pii/S0144861723010020?casa_token=DokD_Kgfg24AAAAA:spVgdm0TRlAYSrZ3w_u5DalLbik2KDwAMYHmFH_XvziwW5B2RtZG7PBAavmU_M2XjxYmJ4v8LQ</t>
  </si>
  <si>
    <t xml:space="preserve">Synthesis and Characterization of a New Alginate/Carrageenan Crosslinked Biopolymer and Study of the Antibacterial, Antioxidant, and Anticancer Performance of Its Mn(II), Fe(III), Ni(II), and Cu(II) Polymeric Complexes. El-Ghoul Y, Al-Fakeh MS, Al-Subaie NS.  Polymers 2023, 15(11), 2511; https://doi.org/10.3390/polym15112511 </t>
  </si>
  <si>
    <t>The effect of κ-carrageenan and ursolic acid on the physicochemical properties of the electrospun nanofibrous mat for biomedical application. Al-Musawi MH, Mahmoudi E, Kamil MM, Almajidi YQ, Mohammadzadeh V, Ghorbani M,  International Journal of Biological Macromolecules, Volume 253, Part 2, 31 December 2023, 126779</t>
  </si>
  <si>
    <t>https://www.sciencedirect.com/science/article/pii/S0141813023036760?casa_token=OchCEnr6oYwAAAAA:I3Iwf4ATFnaDsC_XWmjpSeqU7DMXVpRI19W8JRytqA1CYaKGavcWQZUVW8KMdOMu2nn8iPlbsw</t>
  </si>
  <si>
    <t>Production of Exopolysaccharide-Based Porous Structures for Biomedical Applications: A Review. Zanotti A, Baldino L, Reverchon E. Nanomaterials,  2023, 13(22), 2920; https://doi.org/10.3390/nano13222920</t>
  </si>
  <si>
    <t>Scilit</t>
  </si>
  <si>
    <t xml:space="preserve">A comprehensive review of 3D bioprinting biomaterials: Properties, strategies and wound healing application. Choudary R, Saini N, Sethi Chopra D, Singh D, Singh N. Journal of Materials Research,  Volume 38, pages 3264–3300, (2023)
</t>
  </si>
  <si>
    <t xml:space="preserve">Carrageenan-Based Crowding and Confinement Combination Approach to Increase Collagen Deposition for In Vitro Tissue Development. Krebs J, Stealey S, Brown A, Krohn A, Petrova Zustiak S, Case N, </t>
  </si>
  <si>
    <t xml:space="preserve"> Gels 2023, 9(9), 705; https://doi.org/10.3390/gels9090705 </t>
  </si>
  <si>
    <t>Dietary Consumption on Glycemic Control Among Prediabetes: A Review of the Literature. Thipsawat S. Sage journal 2023</t>
  </si>
  <si>
    <t>Clarivate</t>
  </si>
  <si>
    <t xml:space="preserve">Poly(ethylene Glycol) Methyl Ether Methacrylate-Based Injectable Hydrogels: Swelling, Rheological, and In Vitro Biocompatibility Properties with ATDC5 Chondrogenic Lineage. Farrag Y, Ait Eldjoudi D, Farrag M, Gonzalez-Rodriguez M, Ruiz-Fernandez C, Cordero A, Varela-Garcia M, Torrijos Pulpon C, Bouza R, Lago F, Pino J, Alvarez-Lorenzo C, Gualillo O.  Polymers 2023, 15(24), 4635; https://doi.org/10.3390/polym15244635 </t>
  </si>
  <si>
    <t xml:space="preserve">Coagulation of Hydrophobic Ionic Associates of Cetyltrimethylammonium Bromide and Carrageenan. Shyichuk A, Ziolkowska D, Szulc J, Molecules 2023, 28(22), 7584; https://doi.org/10.3390/molecules28227584  </t>
  </si>
  <si>
    <t xml:space="preserve">Perspectives on Scaffold Designs with Roles in Liver Cell Asymmetry and Medical and Industrial Applications by Using a New Type of Specialized 3D Bioprinter. Harbuz I, Banciu DD, David R, Cercel C, Cotirta O, Ciurea BM, Radu SM, Dinescu S, Jinga SI, Banciu A.  Int. J. Mol. Sci. 2023, 24(19), 14722; https://doi.org/10.3390/ijms241914722  </t>
  </si>
  <si>
    <t xml:space="preserve">Double-Reinforced Fish Gelatin Composite Scaffolds for Osteochondral Substitutes. Toader AG, Vlasceanu GM, Serafim A, Banciu A, Ionita M. Materials 2023, 16(5), 1815; https://doi.org/10.3390/ma16051815  </t>
  </si>
  <si>
    <t>Direct Printed Flexible Organic Thin-Film Transistors With Cross-Linked PVA-Carrageenan Gate Dielectric. Roslyn S. Massey; Xiaoyu Song; Ravi Prakash; IEEE Sensors Letters &gt;Volume: 7 Issue: 5, 2023; https://ieeexplore.ieee.org/abstract/document/10109789</t>
  </si>
  <si>
    <t>IEEE</t>
  </si>
  <si>
    <t xml:space="preserve">Synthesis and Characterization of a Self-Crosslinked Organic Copolymer Kappa-Carrageenan/Polyacrylamide/Cetrimide (κ-CAR/PAAm/CI) Hydrogel with Antimicrobial and Anti-Inflammatory Activities for Wound Healing. Agili FA, Mohamed SF.  Chemistry 2023, 5(4), 2273-2287; https://doi.org/10.3390/chemistry5040152 </t>
  </si>
  <si>
    <t xml:space="preserve">Investigation of the rheological alterations in Iota carrageenan through the exchange of potassium with calcium ions.Shashank Kailkhura, Akanksha Bhatt, Priyank purohit. Research square, https://doi.org/10.21203/rs.3.rs-3421472/v2
</t>
  </si>
  <si>
    <t>https://www.researchsquare.com/article/rs-3421472/v2</t>
  </si>
  <si>
    <t xml:space="preserve">Antimicrobial Marine-Derived Materials.     Simone S. Silva, Emanuel M. Fernandes, Luísa C. Rodrigues &amp; Rui L. Reis. Handbook of the Extracellular Matrix, </t>
  </si>
  <si>
    <t xml:space="preserve">The Interconnection between Hepatic Insulin Resistance and Metabolic Dysfunction-Associated Steatotic Liver Disease—The Transition from an Adipocentric to Liver-Centric Approach. Veskovic M, Sutulovic N, Hrncic D, Stanojlovic O, Macut D, Mladenovic D. Curr. Issues Mol. Biol. 2023, 45(11), 9084-9102; https://doi.org/10.3390/cimb45110570  </t>
  </si>
  <si>
    <t xml:space="preserve">Telocytes/CD34+ Stromal Cells in the Normal, Hyperplastic, and Adenomatous Human Parathyroid Glands. Diaz-Flores L, Gutierrez R, Gonzalez-Gomez M, del Pino Garcia M, Carrasco JL, Madrid JF, Diaz-Flores L. Int. J. Mol. Sci. 2023, 24(15), 12118; https://doi.org/10.3390/ijms241512118  </t>
  </si>
  <si>
    <t xml:space="preserve">Different Contacted Cell Types Contribute to Acquiring Different Properties in Brain Microglial Cells upon Intercellular Interaction. Nakano-Doi A, Kubo S, Sonoda E, Taguchi A, Nakagomi T.  Int. J. Mol. Sci. 2023, 24(2), 1774; https://doi.org/10.3390/ijms24021774 </t>
  </si>
  <si>
    <t xml:space="preserve">Perspectives on Scaffold Designs with Roles in Liver Cell Asymmetry and Medical and Industrial Applications by Using a New Type of Specialized 3D Bioprinter.  Harbuz I, Banciu DD, David R, Cercel C, Cotirta O, Ciurea BM, Radu SM, Dinescu S, Jinga SI, Banciu A.  Int. J. Mol. Sci. 2023, 24(19), 14722; https://doi.org/10.3390/ijms241914722   </t>
  </si>
  <si>
    <r>
      <rPr>
        <rFont val="Arial"/>
        <color rgb="FF536479"/>
        <sz val="9.0"/>
        <u/>
      </rPr>
      <t>M. Roman</t>
    </r>
    <r>
      <rPr>
        <rFont val="Arial"/>
        <color rgb="FF536479"/>
        <sz val="9.0"/>
        <u/>
      </rPr>
      <t>, </t>
    </r>
    <r>
      <rPr>
        <rFont val="Arial"/>
        <color rgb="FF536479"/>
        <sz val="9.0"/>
        <u/>
      </rPr>
      <t>R. Fleacă</t>
    </r>
    <r>
      <rPr>
        <rFont val="Arial"/>
        <color rgb="FF536479"/>
        <sz val="9.0"/>
        <u/>
      </rPr>
      <t>, </t>
    </r>
    <r>
      <rPr>
        <rFont val="Arial"/>
        <color rgb="FF536479"/>
        <sz val="9.0"/>
        <u/>
      </rPr>
      <t>A. Boicean</t>
    </r>
    <r>
      <rPr>
        <rFont val="Arial"/>
        <color rgb="FF536479"/>
        <sz val="9.0"/>
        <u/>
      </rPr>
      <t>, </t>
    </r>
    <r>
      <rPr>
        <rFont val="Arial"/>
        <color rgb="FF536479"/>
        <sz val="9.0"/>
        <u/>
      </rPr>
      <t>D. Bratu</t>
    </r>
    <r>
      <rPr>
        <rFont val="Arial"/>
        <color rgb="FF536479"/>
        <sz val="9.0"/>
        <u/>
      </rPr>
      <t>, </t>
    </r>
    <r>
      <rPr>
        <rFont val="Arial"/>
        <color rgb="FF536479"/>
        <sz val="9.0"/>
        <u/>
      </rPr>
      <t>V. Bîrluțiu</t>
    </r>
    <r>
      <rPr>
        <rFont val="Arial"/>
        <color rgb="FF536479"/>
        <sz val="9.0"/>
        <u/>
      </rPr>
      <t>, </t>
    </r>
    <r>
      <rPr>
        <rFont val="Arial"/>
        <color rgb="FF536479"/>
        <sz val="9.0"/>
        <u/>
      </rPr>
      <t>L. Rus</t>
    </r>
    <r>
      <rPr>
        <rFont val="Arial"/>
        <color rgb="FF536479"/>
        <sz val="9.0"/>
        <u/>
      </rPr>
      <t>, </t>
    </r>
    <r>
      <rPr>
        <rFont val="Arial"/>
        <color rgb="FF536479"/>
        <sz val="9.0"/>
        <u/>
      </rPr>
      <t>C. Tantar</t>
    </r>
    <r>
      <rPr>
        <rFont val="Arial"/>
        <color rgb="FF536479"/>
        <sz val="9.0"/>
        <u/>
      </rPr>
      <t>, </t>
    </r>
    <r>
      <rPr>
        <rFont val="Arial"/>
        <color rgb="FF1857B6"/>
        <sz val="9.0"/>
        <u/>
      </rPr>
      <t>Sebastian Ioan Cernusca Mitariu</t>
    </r>
  </si>
  <si>
    <r>
      <rPr>
        <rFont val="Arial"/>
        <b/>
        <color rgb="FF424242"/>
        <sz val="8.0"/>
      </rPr>
      <t>Assesment of Synovial Fluid </t>
    </r>
    <r>
      <rPr>
        <rFont val="Arial"/>
        <b/>
        <i/>
        <color rgb="FF424242"/>
        <sz val="8.0"/>
      </rPr>
      <t>p</t>
    </r>
    <r>
      <rPr>
        <rFont val="Arial"/>
        <b/>
        <color rgb="FF424242"/>
        <sz val="8.0"/>
      </rPr>
      <t>H in Osteoarthritis of the HIP and Knee</t>
    </r>
  </si>
  <si>
    <t>Khan, NM; Diaz-Hernandez, ME; (...); Drissi, H  pH-sensing G protein-coupled orphan receptor GPR68 is expressed in human cartilage and correlates with degradation of extracellular matrix during OA progression      PEERJ</t>
  </si>
  <si>
    <t>https://www.webofscience.com/wos/woscc/full-record/WOS:001120109900004</t>
  </si>
  <si>
    <t xml:space="preserve">BRATU DAN </t>
  </si>
  <si>
    <r>
      <rPr>
        <rFont val="Arial"/>
        <color rgb="FF536479"/>
        <sz val="9.0"/>
        <u/>
      </rPr>
      <t>M. Roman</t>
    </r>
    <r>
      <rPr>
        <rFont val="Arial"/>
        <color rgb="FF536479"/>
        <sz val="9.0"/>
        <u/>
      </rPr>
      <t>, </t>
    </r>
    <r>
      <rPr>
        <rFont val="Arial"/>
        <color rgb="FF536479"/>
        <sz val="9.0"/>
        <u/>
      </rPr>
      <t>R. Fleacă</t>
    </r>
    <r>
      <rPr>
        <rFont val="Arial"/>
        <color rgb="FF536479"/>
        <sz val="9.0"/>
        <u/>
      </rPr>
      <t>, </t>
    </r>
    <r>
      <rPr>
        <rFont val="Arial"/>
        <color rgb="FF536479"/>
        <sz val="9.0"/>
        <u/>
      </rPr>
      <t>A. Boicean</t>
    </r>
    <r>
      <rPr>
        <rFont val="Arial"/>
        <color rgb="FF536479"/>
        <sz val="9.0"/>
        <u/>
      </rPr>
      <t>, </t>
    </r>
    <r>
      <rPr>
        <rFont val="Arial"/>
        <color rgb="FF536479"/>
        <sz val="9.0"/>
        <u/>
      </rPr>
      <t>D. Bratu</t>
    </r>
    <r>
      <rPr>
        <rFont val="Arial"/>
        <color rgb="FF536479"/>
        <sz val="9.0"/>
        <u/>
      </rPr>
      <t>, </t>
    </r>
    <r>
      <rPr>
        <rFont val="Arial"/>
        <color rgb="FF536479"/>
        <sz val="9.0"/>
        <u/>
      </rPr>
      <t>V. Bîrluțiu</t>
    </r>
    <r>
      <rPr>
        <rFont val="Arial"/>
        <color rgb="FF536479"/>
        <sz val="9.0"/>
        <u/>
      </rPr>
      <t>, </t>
    </r>
    <r>
      <rPr>
        <rFont val="Arial"/>
        <color rgb="FF536479"/>
        <sz val="9.0"/>
        <u/>
      </rPr>
      <t>L. Rus</t>
    </r>
    <r>
      <rPr>
        <rFont val="Arial"/>
        <color rgb="FF536479"/>
        <sz val="9.0"/>
        <u/>
      </rPr>
      <t>, </t>
    </r>
    <r>
      <rPr>
        <rFont val="Arial"/>
        <color rgb="FF536479"/>
        <sz val="9.0"/>
        <u/>
      </rPr>
      <t>C. Tantar</t>
    </r>
    <r>
      <rPr>
        <rFont val="Arial"/>
        <color rgb="FF536479"/>
        <sz val="9.0"/>
        <u/>
      </rPr>
      <t>, </t>
    </r>
    <r>
      <rPr>
        <rFont val="Arial"/>
        <color rgb="FF1857B6"/>
        <sz val="9.0"/>
        <u/>
      </rPr>
      <t>Sebastian Ioan Cernusca Mitariu</t>
    </r>
  </si>
  <si>
    <r>
      <rPr>
        <rFont val="Arial"/>
        <b/>
        <color rgb="FF424242"/>
        <sz val="8.0"/>
      </rPr>
      <t>Assesment of Synovial Fluid </t>
    </r>
    <r>
      <rPr>
        <rFont val="Arial"/>
        <b/>
        <i/>
        <color rgb="FF424242"/>
        <sz val="8.0"/>
      </rPr>
      <t>p</t>
    </r>
    <r>
      <rPr>
        <rFont val="Arial"/>
        <b/>
        <color rgb="FF424242"/>
        <sz val="8.0"/>
      </rPr>
      <t>H in Osteoarthritis of the HIP and Knee</t>
    </r>
  </si>
  <si>
    <t>Bai, L; Han, QB; (...); Hao, YF   Stem Cells Expansion Vector via Bioadhesive Porous Microspheres for Accelerating Articular Cartilage Regeneration     ADVANCED HEALTHCARE MATERIALS</t>
  </si>
  <si>
    <r>
      <rPr>
        <rFont val="Arial"/>
        <color rgb="FF536479"/>
        <sz val="9.0"/>
        <u/>
      </rPr>
      <t>M. Roman</t>
    </r>
    <r>
      <rPr>
        <rFont val="Arial"/>
        <color rgb="FF536479"/>
        <sz val="9.0"/>
        <u/>
      </rPr>
      <t>, </t>
    </r>
    <r>
      <rPr>
        <rFont val="Arial"/>
        <color rgb="FF536479"/>
        <sz val="9.0"/>
        <u/>
      </rPr>
      <t>R. Fleacă</t>
    </r>
    <r>
      <rPr>
        <rFont val="Arial"/>
        <color rgb="FF536479"/>
        <sz val="9.0"/>
        <u/>
      </rPr>
      <t>, </t>
    </r>
    <r>
      <rPr>
        <rFont val="Arial"/>
        <color rgb="FF536479"/>
        <sz val="9.0"/>
        <u/>
      </rPr>
      <t>A. Boicean</t>
    </r>
    <r>
      <rPr>
        <rFont val="Arial"/>
        <color rgb="FF536479"/>
        <sz val="9.0"/>
        <u/>
      </rPr>
      <t>, </t>
    </r>
    <r>
      <rPr>
        <rFont val="Arial"/>
        <color rgb="FF536479"/>
        <sz val="9.0"/>
        <u/>
      </rPr>
      <t>D. Bratu</t>
    </r>
    <r>
      <rPr>
        <rFont val="Arial"/>
        <color rgb="FF536479"/>
        <sz val="9.0"/>
        <u/>
      </rPr>
      <t>, </t>
    </r>
    <r>
      <rPr>
        <rFont val="Arial"/>
        <color rgb="FF536479"/>
        <sz val="9.0"/>
        <u/>
      </rPr>
      <t>V. Bîrluțiu</t>
    </r>
    <r>
      <rPr>
        <rFont val="Arial"/>
        <color rgb="FF536479"/>
        <sz val="9.0"/>
        <u/>
      </rPr>
      <t>, </t>
    </r>
    <r>
      <rPr>
        <rFont val="Arial"/>
        <color rgb="FF536479"/>
        <sz val="9.0"/>
        <u/>
      </rPr>
      <t>L. Rus</t>
    </r>
    <r>
      <rPr>
        <rFont val="Arial"/>
        <color rgb="FF536479"/>
        <sz val="9.0"/>
        <u/>
      </rPr>
      <t>, </t>
    </r>
    <r>
      <rPr>
        <rFont val="Arial"/>
        <color rgb="FF536479"/>
        <sz val="9.0"/>
        <u/>
      </rPr>
      <t>C. Tantar</t>
    </r>
    <r>
      <rPr>
        <rFont val="Arial"/>
        <color rgb="FF536479"/>
        <sz val="9.0"/>
        <u/>
      </rPr>
      <t>, </t>
    </r>
    <r>
      <rPr>
        <rFont val="Arial"/>
        <color rgb="FF1857B6"/>
        <sz val="9.0"/>
        <u/>
      </rPr>
      <t>Sebastian Ioan Cernusca Mitariu</t>
    </r>
  </si>
  <si>
    <r>
      <rPr>
        <rFont val="Arial"/>
        <b/>
        <color rgb="FF424242"/>
        <sz val="8.0"/>
      </rPr>
      <t>Assesment of Synovial Fluid </t>
    </r>
    <r>
      <rPr>
        <rFont val="Arial"/>
        <b/>
        <i/>
        <color rgb="FF424242"/>
        <sz val="8.0"/>
      </rPr>
      <t>p</t>
    </r>
    <r>
      <rPr>
        <rFont val="Arial"/>
        <b/>
        <color rgb="FF424242"/>
        <sz val="8.0"/>
      </rPr>
      <t>H in Osteoarthritis of the HIP and Knee</t>
    </r>
  </si>
  <si>
    <t xml:space="preserve">del Olmo, JA; Martínez, VS; (...); González, RP Resistance to enzymatic degradation and efficacy evaluation of crosslinked hyaluronic acid based commercial viscosupplements for knee osteoarthritis treatment   ARBOHYDRATE POLYMER TECHNOLOGIES AND APPLICATIONS  </t>
  </si>
  <si>
    <r>
      <rPr>
        <rFont val="Arial"/>
        <color rgb="FF536479"/>
        <sz val="9.0"/>
        <u/>
      </rPr>
      <t>M. Roman</t>
    </r>
    <r>
      <rPr>
        <rFont val="Arial"/>
        <color rgb="FF536479"/>
        <sz val="9.0"/>
        <u/>
      </rPr>
      <t>, </t>
    </r>
    <r>
      <rPr>
        <rFont val="Arial"/>
        <color rgb="FF536479"/>
        <sz val="9.0"/>
        <u/>
      </rPr>
      <t>R. Fleacă</t>
    </r>
    <r>
      <rPr>
        <rFont val="Arial"/>
        <color rgb="FF536479"/>
        <sz val="9.0"/>
        <u/>
      </rPr>
      <t>, </t>
    </r>
    <r>
      <rPr>
        <rFont val="Arial"/>
        <color rgb="FF536479"/>
        <sz val="9.0"/>
        <u/>
      </rPr>
      <t>A. Boicean</t>
    </r>
    <r>
      <rPr>
        <rFont val="Arial"/>
        <color rgb="FF536479"/>
        <sz val="9.0"/>
        <u/>
      </rPr>
      <t>, </t>
    </r>
    <r>
      <rPr>
        <rFont val="Arial"/>
        <color rgb="FF536479"/>
        <sz val="9.0"/>
        <u/>
      </rPr>
      <t>D. Bratu</t>
    </r>
    <r>
      <rPr>
        <rFont val="Arial"/>
        <color rgb="FF536479"/>
        <sz val="9.0"/>
        <u/>
      </rPr>
      <t>, </t>
    </r>
    <r>
      <rPr>
        <rFont val="Arial"/>
        <color rgb="FF536479"/>
        <sz val="9.0"/>
        <u/>
      </rPr>
      <t>V. Bîrluțiu</t>
    </r>
    <r>
      <rPr>
        <rFont val="Arial"/>
        <color rgb="FF536479"/>
        <sz val="9.0"/>
        <u/>
      </rPr>
      <t>, </t>
    </r>
    <r>
      <rPr>
        <rFont val="Arial"/>
        <color rgb="FF536479"/>
        <sz val="9.0"/>
        <u/>
      </rPr>
      <t>L. Rus</t>
    </r>
    <r>
      <rPr>
        <rFont val="Arial"/>
        <color rgb="FF536479"/>
        <sz val="9.0"/>
        <u/>
      </rPr>
      <t>, </t>
    </r>
    <r>
      <rPr>
        <rFont val="Arial"/>
        <color rgb="FF536479"/>
        <sz val="9.0"/>
        <u/>
      </rPr>
      <t>C. Tantar</t>
    </r>
    <r>
      <rPr>
        <rFont val="Arial"/>
        <color rgb="FF536479"/>
        <sz val="9.0"/>
        <u/>
      </rPr>
      <t>, </t>
    </r>
    <r>
      <rPr>
        <rFont val="Arial"/>
        <color rgb="FF1857B6"/>
        <sz val="9.0"/>
        <u/>
      </rPr>
      <t>Sebastian Ioan Cernusca Mitariu</t>
    </r>
  </si>
  <si>
    <r>
      <rPr>
        <rFont val="Arial"/>
        <b/>
        <color rgb="FF424242"/>
        <sz val="8.0"/>
      </rPr>
      <t>Assesment of Synovial Fluid </t>
    </r>
    <r>
      <rPr>
        <rFont val="Arial"/>
        <b/>
        <i/>
        <color rgb="FF424242"/>
        <sz val="8.0"/>
      </rPr>
      <t>p</t>
    </r>
    <r>
      <rPr>
        <rFont val="Arial"/>
        <b/>
        <color rgb="FF424242"/>
        <sz val="8.0"/>
      </rPr>
      <t>H in Osteoarthritis of the HIP and Knee</t>
    </r>
  </si>
  <si>
    <t>Reina-Mahecha, A; Beers, MJ; (...); Sharma, PKA Review of the Role of Bioreactors for iPSCs-Based Tissue-Engineered Articular Cartilage  TISSUE ENGINEERING AND REGENERATIVE MEDICINE</t>
  </si>
  <si>
    <t>https://www.webofscience.com/wos/woscc/full-record/WOS:001087740200001</t>
  </si>
  <si>
    <t>Micu R, Chicea AL, Bratu DG, Nita P, Nemeti G, Chicea R.</t>
  </si>
  <si>
    <t>Ultrasound and magnetic resonance imaging in the prenatal diagnosis of open spina bifida. Med Ultrason. 2018 May 2;20(2):221-227. doi: 10.11152/mu-1325. PMID: 29730690.</t>
  </si>
  <si>
    <r>
      <rPr>
        <rFont val="Arial"/>
        <color rgb="FF5D33BF"/>
        <sz val="8.0"/>
        <u/>
      </rPr>
      <t>König, J</t>
    </r>
    <r>
      <rPr>
        <rFont val="Arial"/>
        <color rgb="FF000000"/>
        <sz val="8.0"/>
        <u/>
      </rPr>
      <t>; </t>
    </r>
    <r>
      <rPr>
        <rFont val="Arial"/>
        <color rgb="FF5D33BF"/>
        <sz val="8.0"/>
        <u/>
      </rPr>
      <t>Rahn, A</t>
    </r>
    <r>
      <rPr>
        <rFont val="Arial"/>
        <color rgb="FF000000"/>
        <sz val="8.0"/>
        <u/>
      </rPr>
      <t>; (...); </t>
    </r>
    <r>
      <rPr>
        <rFont val="Arial"/>
        <color rgb="FF4125AF"/>
        <sz val="8.0"/>
        <u/>
      </rPr>
      <t>Streckenbach, F Effects of prenatal Doppler ultrasound on the retina of the chick embryo in ovo ANATOMIA HISTOLOGIA EMBRYOLOGIA</t>
    </r>
  </si>
  <si>
    <t>https://www.webofscience.com/wos/woscc/full-record/WOS:001061541700001</t>
  </si>
  <si>
    <t xml:space="preserve">Bowman, RM; Lee, JY; (...); Wang, KC 
Myelomeningocele: the evolution of care over the last 50 years CHILDS NERVOUS SYSTEM
</t>
  </si>
  <si>
    <t>https://www.webofscience.com/wos/woscc/full-record/WOS:001023979300001</t>
  </si>
  <si>
    <t>Caceres, A; Jimenez-Chaverri, AL; (...); Wong-McClure, R Pre and postnatal care characteristics and management features of children born with myelomeningocele in the post-folate fortification era of staple foods in Costa Rica (2004-2022)CHILDS NERVOUS SYSTEM</t>
  </si>
  <si>
    <t>https://www.webofscience.com/wos/woscc/full-record/WOS:000980356600001</t>
  </si>
  <si>
    <t>Boicean A, Neamtu B, Birsan S, Batar F, Tanasescu C, Dura H, Roman MD, Hașegan A, Bratu D, Mihetiu A, Mohor CI, Mohor C, Bacila C, Negrea MO, Fleaca SR</t>
  </si>
  <si>
    <r>
      <rPr>
        <rFont val="Quattrocento Sans"/>
        <color rgb="FF212121"/>
        <sz val="8.0"/>
      </rPr>
      <t>ecal Microbiota Transplantation in Patients Co-Infected with SARS-CoV2 and </t>
    </r>
    <r>
      <rPr>
        <rFont val="Segoe UI"/>
        <i/>
        <color rgb="FF212121"/>
        <sz val="8.0"/>
      </rPr>
      <t>Clostridioides difficile</t>
    </r>
  </si>
  <si>
    <t>He, KY; Lei, XY; (...); Jian, YP Development and management of gastrointestinal symptoms in long-term COVID-19 FRONTIERS IN MICROBIOLOGY</t>
  </si>
  <si>
    <r>
      <rPr>
        <rFont val="Quattrocento Sans"/>
        <color rgb="FF212121"/>
        <sz val="8.0"/>
      </rPr>
      <t>ecal Microbiota Transplantation in Patients Co-Infected with SARS-CoV2 and </t>
    </r>
    <r>
      <rPr>
        <rFont val="Segoe UI"/>
        <i/>
        <color rgb="FF212121"/>
        <sz val="8.0"/>
      </rPr>
      <t>Clostridioides difficile</t>
    </r>
  </si>
  <si>
    <t>Bachour, SP; Dalal, R and Allegretti, JR The impact of the COVID-19 pandemic on Clostridioides difficile infection and utilization of fecal microbiota transplantation THERAPEUTIC ADVANCES IN GASTROENTEROLOGY</t>
  </si>
  <si>
    <t>Bratu D, Chicea R, Ciprian T, Beli L, Dan S, Mihetiu A, Adrian B.</t>
  </si>
  <si>
    <t>A rare case of ileus caused by ileum endometriosis. </t>
  </si>
  <si>
    <t xml:space="preserve">Musat, F; Paduraru, DN; (...); Andronic, O Endometriosis as an Uncommon Cause of Intestinal Obstruction-A Comprehensive Literature Review JOURNAL OF CLINICAL MEDICINE
</t>
  </si>
  <si>
    <t>https://www.webofscience.com/wos/woscc/full-record/WOS:001081191400001</t>
  </si>
  <si>
    <t xml:space="preserve">Gillen, N; Kovacs, T and Leahy, J Diagnosis and management of small bowel obstruction in the ileum caused by endometriosis: A case report CASE REPORTS IN WOMENS HEALTH </t>
  </si>
  <si>
    <t>https://www.webofscience.com/wos/woscc/full-record/WOS:001095892000001</t>
  </si>
  <si>
    <t>Tanasescu, C; Moisin, A; (...); Bratu, DG</t>
  </si>
  <si>
    <t>The use of polypropylene mesh in inguinal hernia surgery: A retrospective study</t>
  </si>
  <si>
    <t xml:space="preserve">Cremer, J; Kaltschmidt, BP; (...); Anselmetti, D Aging of Industrial Polypropylene Surfaces in Detergent Solution and Its Consequences for Biofilm Formation POLYMERS
</t>
  </si>
  <si>
    <t>https://www.webofscience.com/wos/woscc/full-record/WOS:000948159900001</t>
  </si>
  <si>
    <t>Barlas, AM and Altiner, S Performance and Safety Evaluation of Polypropylene Mesh Used in Inguinal Hernia Repairs DUZCE MEDICAL JOURNAL</t>
  </si>
  <si>
    <t>https://www.webofscience.com/wos/woscc/full-record/WOS:001207169800012</t>
  </si>
  <si>
    <t>Miheţiu AF, Bratu DG, Popescu OM, Juravle C, Dumitrean IE, Chicea R. </t>
  </si>
  <si>
    <t>A rare case of situs inversus totalis associated with sigmoid diverticulitis and appendicular agenesis. Embryological, clinical considerations and literature review</t>
  </si>
  <si>
    <t xml:space="preserve">Tian, B Situs inversus totalis combined with polysplenia syndrome and malrotation of the ectopic kidney diagnosed by CT: A rare case report ASIAN JOURNAL OF SURGERY
</t>
  </si>
  <si>
    <t>https://www.webofscience.com/wos/woscc/full-record/WOS:001155354600001</t>
  </si>
  <si>
    <t xml:space="preserve">Chiu, BY; Chuang, SH; (...); Kuo, KK Laparoscopic common bile duct exploration to treat choledocholithiasis in situs inversus patients: A technical review WORLD JOURNAL OF CLINICAL CASES
</t>
  </si>
  <si>
    <t>https://www.webofscience.com/wos/woscc/full-record/WOS:000960850400005</t>
  </si>
  <si>
    <t xml:space="preserve">Zhu, KF; Hu, Q and Sun, YS Case report: Laparoscopic-assisted distal gastrectomy for gastric cancer in a patient with situs inversus totalis FRONTIERS IN SURGERY
</t>
  </si>
  <si>
    <t>https://www.webofscience.com/wos/woscc/full-record/WOS:000962697800001</t>
  </si>
  <si>
    <t xml:space="preserve">Lee, SC Left Side Appendicitis with Abscess Caused by Midgut Malrotation Mimicked by Complicated Diverticulitis of Sigmoid Colon: A Case Report KOREAN JOURNAL OF GASTROENTEROLOGY
</t>
  </si>
  <si>
    <t>https://www.webofscience.com/wos/woscc/full-record/WOS:000940463100006</t>
  </si>
  <si>
    <t>R Chicea, D Bratu, AL Chicea, A Mihetiu, V Preluca, C Tantar, M Sava</t>
  </si>
  <si>
    <t>Comparative Study Between Tissues Induced Immunohistochemical Changes of Thread Granulomas and Textile Allografts</t>
  </si>
  <si>
    <t>Boaianu, PVH; Tutuianu, F; (...); Boaianu, AMV Early Outcome after Sublay versus Onlay Polypropylene Mesh Repair for Ventral Midline Incisional Hernia - A Single Center Retrospective Analysis Chirurgia</t>
  </si>
  <si>
    <t>https://www.webofscience.com/wos/woscc/full-record/WOS:001171060600011</t>
  </si>
  <si>
    <t>Dascalu AM, Serban D, Tanasescu D, Vancea G, Cristea BM, Stana D, Nicolae VA, Serboiu C, Tribus LC, Tudor C, Georgescu A, Tudosie MS, Costea DO, Bratu DG. </t>
  </si>
  <si>
    <t>The Value of White Cell Inflammatory Biomarkers as Potential Predictors for Diabetic Retinopathy in Type 2 Diabetes Mellitus (T2DM</t>
  </si>
  <si>
    <t xml:space="preserve">Badawi, SA; Takruri, M; (...); Nileshwar, AKArteriovenous Length Ratio: A Novel Method for Evaluating Retinal Vasculature Morphology and Its Diagnostic Potential in Eye-Related Diseases JOURNAL OF IMAGING
 </t>
  </si>
  <si>
    <t xml:space="preserve">Tunc, MA; Amireh, K; (...); Podcheko, ALate-Onset Type 1 Diabetes Mellitus and Unexplained Subcutaneous Lesions
CUREUS JOURNAL OF MEDICAL SCIENCE
</t>
  </si>
  <si>
    <t xml:space="preserve">Mihețiu A, Sandu A, Bratu D, Mihețiu C. </t>
  </si>
  <si>
    <t>Laparoscopic management of primary omental torsion</t>
  </si>
  <si>
    <t>Öztaş M, Türkoğlu B, Öztas B, Alakuş Ü, Meral UM. Rare causes of acute abdomen and review of literature: Primary/secondary omental torsion, isolated segmental omental necrosis, and epiploic appendagitis. Ulus Travma Acil Cerrahi Derg 2023;29:193-202</t>
  </si>
  <si>
    <t>https://jag.journalagent.com/travma/pdfs/UTD_29_2_193_202.pdf</t>
  </si>
  <si>
    <t>Carrillo, L. M., de Jesús Marín-López, J., Díaz-Barrera, O., Olvera-Rodríguez, J. A., Gutiérrez-Gutiérrez, L. Y., &amp; Herrera-Gutiérrez, J. (2023). Omental torsion; an unusual case of acute abdomen. Case report. International journal of surgery case reports, 103, 107901.</t>
  </si>
  <si>
    <t>https://www.sciencedirect.com/science/article/pii/S2210261223000299</t>
  </si>
  <si>
    <t>Dias, S. J. T., Gobishangar, S., Sureska, G. M., Vaishnavi, T., Priyatharsan, K., &amp; Theepan, J. M. M. (2023). Omental torsion-A mimicker of the acute appendicitis-A case report. International Journal of Surgery Case Reports, 112, 108958.</t>
  </si>
  <si>
    <t>https://www.sciencedirect.com/science/article/pii/S2210261223010878</t>
  </si>
  <si>
    <t>Dumitrescu V, Serban D, Costea DO, Dumitrescu D, Bobirca F, Geavlete B, Bratu DG, Tribus L, Serboiu C, Alius C, Tudor C, Dascalu AM, Tudosie MS, Serban B, Moga DF. T</t>
  </si>
  <si>
    <t>Anghel, B; Serboiu, C; (...); Stanescu, ADRecent Advances and Adaptive Strategies in Image Guidance for Cervical Cancer RadiotherapyMEDICINA-LITHUANIA</t>
  </si>
  <si>
    <t>https://www.webofscience.com/wos/woscc/full-record/WOS:001095513100001</t>
  </si>
  <si>
    <t>Roman MD, Fleacă SR, Boicean AG, Mohor CI, Morar S, Dura H, Cristian AN, Bratu D, Tanasescu C, Teodoru A, Necula R, Russu O.</t>
  </si>
  <si>
    <t>ailure in Medical Practice: Human Error, System Failure, or Case Severity?</t>
  </si>
  <si>
    <t>Braga, L; Lopes, R; (...); Mota, F The global patent landscape of artificial intelligence applications for cancer
 NATURE BIOTECHNOLOGY</t>
  </si>
  <si>
    <t>https://www.webofscience.com/wos/woscc/full-record/WOS:001124489800023</t>
  </si>
  <si>
    <t>Tapia, JL and Duñabeitia, JA Driving safety: Investigating the cognitive foundations of accident prevention HELIYON</t>
  </si>
  <si>
    <t>https://www.webofscience.com/wos/woscc/full-record/WOS:001101302500001</t>
  </si>
  <si>
    <t>Alius C, Serban D, Bratu DG, Tribus LC, Vancea G, Stoica PL, Motofei I, Tudor C, Serboiu C, Costea DO</t>
  </si>
  <si>
    <t>When Critical View of Safety Fails: A Practical Perspective on Difficult Laparoscopic Cholecystectomy.</t>
  </si>
  <si>
    <t>Park, JB; Lee, HS and Cho, HC Investigating Effective Data Augmentation Techniques for Accurate Gastric Classification in the Development of a Deep Learning-Based Computer-Aided Diagnosis System APPLIED SCIENCES-BASEL</t>
  </si>
  <si>
    <t>https://www.webofscience.com/wos/woscc/full-record/WOS:001119893700001</t>
  </si>
  <si>
    <t>Bratu, Dan; Mihetiu, Alin; Davițoiu, Dragoș Virgil; Băleanu, Vlad Dumitru; Andronache, Liliana Florina; and Popescu, Oana </t>
  </si>
  <si>
    <t>Acute chylous peritonitis due to idiopathic pancreatitis mimicking acute appendicitis</t>
  </si>
  <si>
    <t>Shah, ZA; Fatima, K; (...); Zeb, M Acute pancreatitis with chylous ascites mimicking acute appendicitis: A rare case report NTERNATIONAL JOURNAL OF SURGERY CASE REPORTS</t>
  </si>
  <si>
    <t>https://www.webofscience.com/wos/woscc/full-record/WOS:001041785200001</t>
  </si>
  <si>
    <t>Micu Romeo (Obstetrics and Gynecology, Mother and Child Department, “Iuliu Hatieganu” University of Medicine and Pharmacy
Cluj-Napoca), Chicea Anca Lucia (Department of Obstetrics and Gynecology,“Lucian Blaga” University Sibiu, Romania), Bratu Dan Georgian (Department of Obstetrics and Gynecology,“Lucian Blaga” University Sibiu, Romania), Nita Paula (Department of Obstetrics and Gynecology,“Lucian Blaga” University Sibiu, Romania), Nemeti Georgiana (Obstetrics and Gynecology, Mother and Child Department, “Iuliu Hatieganu” University of Medicine and Pharmacy
Cluj-Napoca), Chicea Radu (Department of Obstetrics and Gynecology,“Lucian Blaga” University Sibiu, Romania)</t>
  </si>
  <si>
    <t>Ultrasound and magnetic resonance imaging in the prenatal diagnosis
of open spina bifida</t>
  </si>
  <si>
    <t>Robin M. Bowman, Ji Yeoun Lee, Jeyul Yang, Kyung Hyun Kim &amp; Kyu-Chang Wang. Myelomeningocele: the evolution of care over the last 50 years. Child's Nervous System (2023) 39:2829–2845
https://doi.org/10.1007/s00381-023-06057-1</t>
  </si>
  <si>
    <t>https://link.springer.com/article/10.1007/s00381-023-06057-1</t>
  </si>
  <si>
    <t>Eliab Batista Barros, Maria Luiza Nóbrega Lins, Luciana Shiguemi Yamada, Patrick Romulo Correia da Silva, Ronald Santos da Silva, Isabela Maria Clemens Borges, Alexia Luana Roma Dos Santos, Laura Mansur Ferreira de Oliveira, Serena Kangombe Dipanda,Tiago Esteves do Rego,Tiago André Souza Melo Verçosa, Vitor Lins Acioli Barreto. Epidemiological Profile of Live Births with Spina Bifida in Northeast Brazil from 2012 to 2021. Brazilian Journal of Implantology and Health Sciences Vol. 5 No. 5 (2023); https://doi.org/10.36557/2674-8169.2023v5n5p2709-2718</t>
  </si>
  <si>
    <t>https://bjihs.emnuvens.com.br/bjihs/article/view/821</t>
  </si>
  <si>
    <t>Julia König, Anja Rahn, Jana Schätzel, Marcus Frank, Thomas Stahnke, Martin Witt, Angrit Stachs, Oliver Stachs, Inga Langner, Tobias Lindner, Ebba Beller, Dagmar-C. Fischer, Felix Streckenbach. Effects of prenatal Doppler ultrasound on the retina of the chick embryo in ovo.  Anatomia Histologia Embryologia; Volume52, Issue6, November 2023, Pages 1003-1009;
https://doi.org/10.1111/ahe.12960</t>
  </si>
  <si>
    <t>https://onlinelibrary.wiley.com/doi/10.1111/ahe.12960</t>
  </si>
  <si>
    <t>Clarivate Analytics</t>
  </si>
  <si>
    <t>Grigore Mihaela (Department of Obstetrics and Gynecology, “Grigore T. Popa” University of Medicine and Pharmacy Iasi), Micu Romeo (Department of Obstetrics and Gynecology, “Iuliu Hatieganu” University of Medicine and Pharmacy Cluj), Matasariu Roxana (Department of Obstetrics and Gynecology, “Grigore T. Popa” University of Medicine and Pharmacy Iasi), Duma Odetta (Department of Epide-
miology, “Grigore T. Popa” University of Medicine and Pharmacy Iasi), Chicea Anca Lucia (Department of Obstetrics and Gynecology,
University of Medicine “Lucian Blaga”, Sibiu, Romania), Chicea Radu (Department of Obstetrics and Gynecology, University of Medicine “Lucian Blaga”, Sibiu, Romania)</t>
  </si>
  <si>
    <t>Cantrell syndrome in the first trimester of pregnancy:
imagistic findings and literature review</t>
  </si>
  <si>
    <t>Jianyi Liao, Hongjuan Huang, Xin Li. Surgical treatment of neonatal Cantrell pentalogy: a case report and literature review. AME Case Rep. 2023; 7: 22.
Published online 2023 Jul 12. doi: 10.21037/acr-23-14</t>
  </si>
  <si>
    <t>https://www.ncbi.nlm.nih.gov/pmc/articles/PMC10364013/</t>
  </si>
  <si>
    <t>WOS:001026131200001</t>
  </si>
  <si>
    <t xml:space="preserve">Wilmar Saldarriaga, Laura Ramírez, Juan E. Vidal, John C. Cleves. Cantrells pentalogy diagnosed in the first trimester: case report.Rev. chil. obstet. gincol. vol.88 no.4 Santiago ago. 2023
http://dx.doi.org/10.24875/rechog.22000050
</t>
  </si>
  <si>
    <t>https://www.scielo.cl/scielo.php?pid=S0717-75262023000400248&amp;script=sci_arttext</t>
  </si>
  <si>
    <t>SciELO, Google Scholar</t>
  </si>
  <si>
    <t xml:space="preserve">CACERES, A., JIMENEZ-CHAVERRI, A. L., ALPIZAR-QUIROS, P. A., &amp; WONG-MCCLURE, R. (2023). Pre and postnatal care characteristics and management features of children born with myelomeningocele in the post-folate fortification era of staple foods in Costa Rica (2004-2022). Childs Nervous System, 39(7), 1755-1764. https://doi.org/10.1007/s00381-023-05951-y </t>
  </si>
  <si>
    <t>https://link.springer.com/article/10.1007/s00381-023-05951-y</t>
  </si>
  <si>
    <t xml:space="preserve">WOS:000980356600001.
</t>
  </si>
  <si>
    <t>CHICEA, D. (“VICTOR PAPILIAN” Medical School, University Lucian Blaga of Sibiu), NEAMTU, B. (“VICTOR PAPILIAN” Medical School, University Lucian Blaga of Sibiu), CHICEA, R.(“VICTOR PAPILIAN” Medical School, University Lucian Blaga of Sibiu), CHICEA, L. M.(“VICTOR PAPILIAN” Medical School, University Lucian Blaga of Sibiu)</t>
  </si>
  <si>
    <t xml:space="preserve">THE APPLICATION OF AFM FOR BIOLOGICAL SAMPLES IMAGING. </t>
  </si>
  <si>
    <t xml:space="preserve">CHICEA, D., NICOLAE-MARANCIUC, A., DOROSHKEVICH, A. S., CHICEA, L. M., &amp; OZKENDIR, O. M. (2023). Comparative Synthesis of Silver Nanoparticles: Evaluation of Chemical Reduction Procedures, AFM and DLS Size Analysis. Materials, 16(15), Article 5244. https://doi.org/10.3390/ma16155244 </t>
  </si>
  <si>
    <t xml:space="preserve">WOS:001045682600001.
</t>
  </si>
  <si>
    <t>BOICEAN, A. (Faculty of Medicine, Lucian Blaga University of Sibiu), BRATU, D. (Faculty of Medicine, Lucian Blaga University of Sibiu), BACILA, C. (Faculty of Medicine, Lucian Blaga University of Sibiu), TANASESCU, C. (Faculty of Medicine, Lucian Blaga University of Sibiu), FLEACA, R. S. (Faculty of Medicine, Lucian Blaga University of Sibiu), MOHOR, C. I. (Faculty of Medicine, Lucian Blaga University of Sibiu), COMANICIU, A.(County Clinical Emergency Hospital of Sibiu), BALUTA, T. (County Clinical Emergency Hospital of Sibiu), ROMAN, M. D. (Faculty of Medicine, Lucian Blaga University of Sibiu), CHICEA, R. (Faculty of Medicine, Lucian Blaga University of Sibiu), CRISTIAN, A. N. (Faculty of Medicine, Lucian Blaga University of Sibiu), HASEGAN, A. (Faculty of Medicine, Lucian Blaga University of Sibiu), BIRSAN, S. (Faculty of Medicine, Lucian Blaga University of Sibiu), DURA, H. (Faculty of Medicine, Lucian Blaga University of Sibiu), MOHOR, C. I. (Faculty of Medicine, Lucian Blaga University of Sibiu)</t>
  </si>
  <si>
    <t xml:space="preserve">Therapeutic Perspectives for Microbiota Transplantation in Digestive Diseases and Neoplasia-A Literature Review. </t>
  </si>
  <si>
    <t xml:space="preserve">BOICEAN, A., BIRLUTIU, V., ICHIM, C., BRUSNIC, O., &amp; ONISOR, D. M. (2023). Fecal Microbiota Transplantation in Liver Cirrhosis. Biomedicines, 11(11), Article 2930. https://doi.org/10.3390/biomedicines11112930 </t>
  </si>
  <si>
    <t xml:space="preserve">BOICEAN, A., BRATU, D., FLEACA, S. R., VASILE, G., SHELLY, L., BIRSAN, S., BACILA, C., &amp; HASEGAN, A. (2023). Exploring the Potential of Fecal Microbiota Transplantation as a Therapy in Tuberculosis and Inflammatory Bowel Disease. Pathogens, 12(9), Article 1149. </t>
  </si>
  <si>
    <t xml:space="preserve">WOS:001074147600001.
</t>
  </si>
  <si>
    <t xml:space="preserve">HASEGAN, A., MIHAI, I., BRATU, D., BACILA, C., ROMAN, M. D., MOHOR, C. I., TEODORU, A., BIRSAN, S., MUTU, C., CHIBELEAN, C., TOTAN, M., GRIGORE, N., IANCU, G., DURA, H., &amp; BOICEAN, A. (2023). Severe Acute Ischemia of Glans Penis after Achieving Treatment with Only Hyperbaric Oxygen Therapy: A Rare Case Report and Systematic Literature Review. Journal of Personalized Medicine, 13(9), Article 1370. https://doi.org/10.3390/jpm13091370 </t>
  </si>
  <si>
    <t xml:space="preserve">WOS:001078673900001.
</t>
  </si>
  <si>
    <t xml:space="preserve">MIHAI, I., BOICEAN, A., TEODORU, C. A., GRIGORE, N., IANCU, G. M., DURA, H., BRATU, D. G., ROMAN, M. D., MOHOR, C. I., TODOR, S. B., ICHIM, C., MATACUTA, I. B., BACILA, C., BACALBASA, N., BOLCA, C. N., &amp; HASEGAN, A. (2023). Laparoscopic Adrenalectomy: Tailoring Approaches for the Optimal Resection of Adrenal Tumors. Diagnostics, 13(21), Article 3351. https://doi.org/10.3390/diagnostics13213351 </t>
  </si>
  <si>
    <t xml:space="preserve">WOS:001103368700001.
</t>
  </si>
  <si>
    <t xml:space="preserve">CHICEA, R. (LBUS), ISPASOIU, F.(Polisano Clinic, Sibiu), FOCSA, M (University of Medicine and Pharmacy, Victor Babes, Timisoara, Romania) </t>
  </si>
  <si>
    <t>Seminal plasma insemination during ovum-pickup-a method to increase pregnancy rate in IVF/ICSI procedure. A pilot randomized trial.</t>
  </si>
  <si>
    <t xml:space="preserve">VAN DEN BERG, J. S., MOLINA, N. M., ALTMÄE, S., ARENDS, B., &amp; STEBA, G. S. (2024). A systematic review identifying seminal plasma biomarkers and their predictive ability on IVF and ICSI outcomes. Reproductive Biomedicine Online, 48(2), Article 103622. https://doi.org/10.1016/j.rbmo.2023.103622 WOS:001143648700001.
</t>
  </si>
  <si>
    <t>https://www.rbmojournal.com/article/S1472-6483(23)00721-6/fulltext</t>
  </si>
  <si>
    <t xml:space="preserve">WOS:001143648700001.
</t>
  </si>
  <si>
    <t xml:space="preserve">VALLET-BUISAN, M., MECCA, R., JONES, C., COWARD, K., &amp; YESTE, M. (2023). Contribution of semen to early embryo development: fertilization and beyond. Human Reproduction Update, 29(4), 395-433. https://doi.org/10.1093/humupd/dmad006 </t>
  </si>
  <si>
    <t>https://academic.oup.com/humupd/article-abstract/29/4/395/7071807?redirectedFrom=fulltext</t>
  </si>
  <si>
    <t xml:space="preserve">WOS:000945265000001.
</t>
  </si>
  <si>
    <t>ISPASOIU, C. A. (Astra Clinic, Sibiu, Romania), CHICEA, R. (Obstetrics and Gynaecology Department, University of Medicine “Victor Papilian”), STAMATIAN, F. V. (1st Obstetrics and Gynaecology Department, University of Medicine and Pharmacy, “Iuliu Hatieganu”, Cluj-Napoca, Romania), ISPASOIU, F. (Polisano Clinic, Sibiu, Romania)</t>
  </si>
  <si>
    <t>High Fasting Insulin Levels and Insulin Resistance May Be Linked to Idiopathic Recurrent Pregnancy Loss: A Case-Control Study.</t>
  </si>
  <si>
    <t xml:space="preserve">ALGHAMDI, A. A., &amp; ALOTAIBI, A. S. (2023). High insulin resistance in saudi women with unexplained recurrent pregnancy loss: A case-control study. Saudi Journal of Medicine &amp; Medical Sciences, 11(4), 314-318. https://doi.org/10.4103/sjmms.sjmms_82_23 </t>
  </si>
  <si>
    <t>https://journals.lww.com/sjmm/fulltext/2023/11040/high_insulin_resistance_in_saudi_women_with.7.aspx</t>
  </si>
  <si>
    <t xml:space="preserve">WOS:001095978900007.
</t>
  </si>
  <si>
    <t xml:space="preserve">HANTOUSHZADEH, S., GARGARI, O. K., SHAFIEE, A., SEIGHALI, N., &amp; GHAEMI, M. (2023). Glucose metabolism tests and recurrent pregnancy loss: evidence from a systematic review and meta-analysis. Diabetology &amp; Metabolic Syndrome, 15(1), Article 3. https://doi.org/10.1186/s13098-022-00973-z </t>
  </si>
  <si>
    <t>https://dmsjournal.biomedcentral.com/articles/10.1186/s13098-022-00973-z</t>
  </si>
  <si>
    <t xml:space="preserve">WOS:000909504300002.
</t>
  </si>
  <si>
    <t xml:space="preserve">SUDHIR, N., KAUR, M., SINGH, S., BERI, A., KAUR, T., &amp; KAUR, A. (2023). Impact of Interleukin-10 Promoter Region Polymorphisms on Recurrent Miscarriage: A Case-Control Approach. Journal of Human Reproductive Sciences, 16(2), 156-165. https://doi.org/10.4103/jhrs.jhrs_43_23 </t>
  </si>
  <si>
    <t>https://journals.lww.com/jhrs/fulltext/2023/16020/impact_of_interleukin_10_promoter_region.11.aspx</t>
  </si>
  <si>
    <t xml:space="preserve">WOS:001193675800011.
</t>
  </si>
  <si>
    <t xml:space="preserve">ZHU, J., JIN, J. X., QI, Q., LI, L. S., ZHOU, J., CAO, L. W., &amp; WANG, L. (2023). The association of gut microbiome with recurrent pregnancy loss: A comprehensive review. Drug Discoveries and Therapeutics. https://doi.org/10.5582/ddt.2023.01010 </t>
  </si>
  <si>
    <t>https://www.jstage.jst.go.jp/article/ddt/17/3/17_2023.01010/_article</t>
  </si>
  <si>
    <t xml:space="preserve">WOS:001021364900001.
</t>
  </si>
  <si>
    <t>ZAFAR, J. (Institute of Industrial Biotechnology, Government College University Lahore, Pakistan), AQEEL, A. (Institute of Industrial Biotechnology, Government College University Lahore, Pakistan), SHAH, F. I. (Institute of Industrial Biotechnology, Government College University Lahore, Pakistan), EHSAN, N. (Institute of Industrial Biotechnology, Government College University Lahore, Pakistan), GOHAR, U. F. (Institute of Industrial Biotechnology, Government College University Lahore, Pakistan), MOGA, M. A. (Faculty of Medicine, Transilvania University of Brasov, Romania), FESTILA, D. (Radiology and Maxilo Facial Surgery Department, Iuliu Hatieganu University of Medicine and Pharmacy, Cluj Napoca, Romania), CIUREA, C. (Faculty of Medicine, Transilvania University of Brasov, Romania), IRIMIE, M. (Faculty of Medicine, Transilvania University of Brasov, Romania), CHICEA, R. (Faculty of Medicine, “Lucian Blaga” University Sibiu)</t>
  </si>
  <si>
    <t xml:space="preserve">Biochemical and Immunological implications of Lutein and Zeaxanthin. </t>
  </si>
  <si>
    <t xml:space="preserve">ISLAM, F., KHAN, J., ZEHRAVI, M., DAS, R., HAQUE, M. A., BANU, A., PARWAIZ, S., NAINU, F., NAFADY, M. H., SHAHRIAR, S. M. S., HOSSAIN, M. J., MUZAMMIL, K., &amp; BIN EMRAN, T. (2024). Synergistic effects of carotenoids: Therapeutic benefits on human health. Process Biochemistry, 136, 254-272. https://doi.org/10.1016/j.procbio.2023.11.033 </t>
  </si>
  <si>
    <t>https://www.sciencedirect.com/science/article/abs/pii/S1359511323003938?via%3Dihub</t>
  </si>
  <si>
    <t xml:space="preserve">WOS:001163939600001.
</t>
  </si>
  <si>
    <t xml:space="preserve">AHIRWAR, A., DAS, S., DAS, S., YANG, Y. H., BHATIA, S. K., VINAYAK, V., &amp; GHANGREKAR, M. M. (2023). Photosynthetic microbial fuel cell for bioenergy and valuable production: A review of circular bio-economy approach. Algal Research-Biomass Biofuels and Bioproducts, 70, Article 102973. https://doi.org/10.1016/j.algal.2023.102973 </t>
  </si>
  <si>
    <t>https://www.sciencedirect.com/science/article/abs/pii/S2211926423000061?via%3Dihub</t>
  </si>
  <si>
    <t xml:space="preserve">WOS:000924537500001.
</t>
  </si>
  <si>
    <t xml:space="preserve">BASILE, G., DE MAIO, A. C., CATALANO, A., CERAMELLA, J., IACOPETTA, D., BONOFIGLIO, D., SATURNINO, C., &amp; SINICROPI, M. S. (2023). Ancient Wheat as Promising Nutraceuticals for the Prevention of Chronic and Degenerative Diseases. Current Medicinal Chemistry, 30(30), 3384-3403. https://doi.org/10.2174/0929867329666220915122216 </t>
  </si>
  <si>
    <t>https://www.eurekaselect.com/article/126340</t>
  </si>
  <si>
    <t xml:space="preserve">WOS:001008022400001.
</t>
  </si>
  <si>
    <t xml:space="preserve">BOUIN, A., ZHANG, C. Q., LINDLEY, N. D., TRUAN, G., &amp; LAUTIER, T. (2023). Exploring linker's sequence diversity to fuse carotene cyclase and hydroxylase for zeaxanthin biosynthesis. Metabolic Engineering Communications, 16, Article e00222. https://doi.org/10.1016/j.mec.2023.e00222 </t>
  </si>
  <si>
    <t>https://www.sciencedirect.com/science/article/pii/S2214030123000056?via%3Dihub</t>
  </si>
  <si>
    <t xml:space="preserve">WOS:000990985000001.
</t>
  </si>
  <si>
    <t xml:space="preserve">JURJA, S., NEGREANU-PIRJOL, T., VASILE, M., HINCU, M. M., COVILTIR, V., &amp; NEGREANU-PIRJOL, B. S. (2023). Xanthophyll pigments dietary supplements administration and retinal health in the context of increasing life expectancy trend. Frontiers in Nutrition, 10, Article 1226686. https://doi.org/10.3389/fnut.2023.1226686 </t>
  </si>
  <si>
    <t>https://www.frontiersin.org/articles/10.3389/fnut.2023.1226686/full</t>
  </si>
  <si>
    <t xml:space="preserve">WOS:001080005000001.
</t>
  </si>
  <si>
    <t xml:space="preserve">LOZADA, D. N., PULICHERLA, S. R., &amp; HOLGUIN, F. O. (2023). Widely Targeted Metabolomics Reveals Metabolite Diversity in Jalapeno and Serrano Chile Peppers (Capsicum annuum L.). Metabolites, 13(2), Article 288. https://doi.org/10.3390/metabo13020288 </t>
  </si>
  <si>
    <t>https://www.mdpi.com/2218-1989/13/2/288</t>
  </si>
  <si>
    <t xml:space="preserve">WOS:000940506000001.
</t>
  </si>
  <si>
    <t xml:space="preserve">MAHESHWARI, N., ARYA, R. K., VERROS, G. D., DHAMOLE, P. B., &amp; KANNAN, A. (2023). Surfactant-Enhanced Extraction of Lutein from Marigold Petals using an Aqueous Two-Phase System. Separations, 10(2), Article 133. https://doi.org/10.3390/separations10020133 </t>
  </si>
  <si>
    <t>https://www.mdpi.com/2297-8739/10/2/133</t>
  </si>
  <si>
    <t xml:space="preserve">WOS:000941422500001.
</t>
  </si>
  <si>
    <t xml:space="preserve">SATAROVA, T. M., DENYSIUK, K. V., CHERCHEL, V. Y., &amp; DZIUBETSKYI, B. V. (2023). Distribution of Alleles of β-Carotene Hydroxylase 1 Gene in Modern Genotypes of Zea mays L. Cytology and Genetics, 57(1), 35-43. https://doi.org/10.3103/s0095452723010115 </t>
  </si>
  <si>
    <t>https://link.springer.com/article/10.3103/S0095452723010115</t>
  </si>
  <si>
    <t xml:space="preserve">WOS:000948735200004.
</t>
  </si>
  <si>
    <t xml:space="preserve">SHI, H. Y., DENG, X. J., JI, X. Y., LIU, N., &amp; CAI, H. Y. (2023). Sources, dynamics in vivo, and application of astaxanthin and lutein in laying hens: A review. Animal Nutrition, 13, 324-333. https://doi.org/10.1016/j.aninu.2023.02.008 </t>
  </si>
  <si>
    <t>https://www.sciencedirect.com/science/article/pii/S2405654523000276?via%3Dihub</t>
  </si>
  <si>
    <t xml:space="preserve">WOS:000994758000001.
</t>
  </si>
  <si>
    <t xml:space="preserve">WANG, N., PENG, H. K., YANG, C. F., GUO, W. F., WANG, M. Q., LI, G. Q., &amp; LIU, D. H. (2023). Metabolic Engineering of Model Microorganisms for the Production of Xanthophyll. Microorganisms, 11(5), Article 1252. https://doi.org/10.3390/microorganisms11051252 </t>
  </si>
  <si>
    <t>https://www.mdpi.com/2076-2607/11/5/1252</t>
  </si>
  <si>
    <t xml:space="preserve">WOS:000996871500001.
</t>
  </si>
  <si>
    <t>WAHID, M. (Department of Pharmacology, Faculty of Pharmacy, Bahauddin Zakariya University, Multan, Pakistan), SAQIB, F. (Department of Pharmacology, Faculty of Pharmacy, Bahauddin Zakariya University, Multan, Pakistan), AHMEDAH, H. T. (Department of Medical Laboratory Technology, Faculty of Applied Medical Sciences, King Abdulaziz University, Rabigh, Saudi Arabia), GAVRIS, C. M. (Faculty of Medicine, Transilvania University of Brasov), DE FEO, V. (Department of Pharmacy, Salerno University, Fisciano, Salerno, Italy), HOGEA, M. (Faculty of Medicine, Transilvania University of Brasov), MOGA, M. (Faculty of Medicine, Transilvania University of Brasov), CHICEA, R. (Faculty of Medicine, Lucian Blaga University, Sibiu, Romania)</t>
  </si>
  <si>
    <t xml:space="preserve">Cucumis sativus L. Seeds Ameliorate Muscular Spasm-Induced Gastrointestinal and Respiratory Disorders by Simultaneously Inhibiting Calcium Mediated Signaling Pathway. </t>
  </si>
  <si>
    <t xml:space="preserve">ALI, A., &amp; SAQIB, F. (2023). Ethnopharmacological basis and pharmacodynamics prospectives for folkloric claims of Rosa webbiana wall. Ex. Royle in diarrhea and asthma via In vitro, In vivo and In silico techniques. Journal of Ethnopharmacology, 317, Article 116696. https://doi.org/10.1016/j.jep.2023.116696 </t>
  </si>
  <si>
    <t>https://www.sciencedirect.com/science/article/abs/pii/S0378874123005640?via%3Dihub</t>
  </si>
  <si>
    <t xml:space="preserve">WOS:001028962900001.
</t>
  </si>
  <si>
    <t xml:space="preserve">IQBAL, I., SAQIB, F., LATIF, M. F., SHAHZAD, H., DIMA, L., SAJER, B., MANEA, R., POJALA, C., &amp; NECULA, R. (2023). Pharmacological Basis for Antispasmodic, Bronchodilator, and Antidiarrheal Potential of Dryopteris ramosa (Hope) C. via In Vitro, In Vivo, and In Silico Studies. Acs Omega, 8(30), 26982-27001. https://doi.org/10.1021/acsomega.3c01907 </t>
  </si>
  <si>
    <t>https://pubs.acs.org/doi/10.1021/acsomega.3c01907</t>
  </si>
  <si>
    <t xml:space="preserve">WOS:001033869800001.
</t>
  </si>
  <si>
    <t xml:space="preserve">KHURM, M., GUO, Y. T., WU, Q. Q., ZHANG, X. X., GHORI, M. U., RASOOL, M. F., IMRAN, I., SAQIB, F., WAHID, M., &amp; GUO, Z. J. (2023). Conocarpus lancifolius (Combretaceae): Pharmacological Effects, LC-ESI-MS/MS Profiling and In Silico Attributes. Metabolites, 13(7), Article 794. https://doi.org/10.3390/metabo13070794 </t>
  </si>
  <si>
    <t xml:space="preserve">WOS:001038994900001.
</t>
  </si>
  <si>
    <t>TIAN, X., HOU, J. L., YANG, M. X., ZHANG, M. T., SUN, W. J., GUAN, S., DU, Y. F., &amp; JIN, Y. R. (2023). Characterization of Fritillariae cirrhosae bulbus from multiple sources by potential Q-marker based on metabolomics and network pharmacology. Rapid Communications in Mass Spectrometry, 37(1), Article e9403. https://doi.org/10.1002/rcm.9403</t>
  </si>
  <si>
    <t>https://analyticalsciencejournals.onlinelibrary.wiley.com/doi/10.1002/rcm.9403</t>
  </si>
  <si>
    <t>WOS:000880357400001.</t>
  </si>
  <si>
    <t xml:space="preserve">WAHID, M., SAQIB, F., AKHTAR, S., ALI, A., TALLEI, T. E., &amp; GANDARA, J. S. (2023). Mechanistic insights of Cucumis melo L. seeds for gastrointestinal muscle spasms through calcium signaling pathway-related gene regulation networks in WGCNA and&lt;i&gt; in&lt;/i&gt;&lt;i&gt; vitro,&lt;/i&gt;&lt;i&gt; in&lt;/i&gt;&lt;i&gt; vivo&lt;/i&gt; studies. Computers in Biology and Medicine, 155, Article 106596. https://doi.org/10.1016/j.compbiomed.2023.106596 </t>
  </si>
  <si>
    <t>https://www.sciencedirect.com/science/article/pii/S0010482523000616?via%3Dihub</t>
  </si>
  <si>
    <t xml:space="preserve">WOS:000944709200001.
</t>
  </si>
  <si>
    <t>BRATU, D. (Lucian Blaga University-Faculty of Medicine Sibiu, Second Surgery Clinic Academic Emergency Hospital Sibiu Romania, Romania), CHICEA, R. (Lucian Blaga University-Faculty of Medicine Sibiu, Obstetrics and Gynecology Clinic Academic Emergency Hospital Sibiu Romania, Romania), TANASESCU, C (Lucian Blaga University-Faculty of Medicine Sibiu, First Surgery Clinic Academic Emergency Hospital Sibiu Romania, Romania), BELI, L (Lucian Blaga University-Faculty of Medicine Sibiu, Second Surgery Clinic Academic Emergency Hospital Sibiu Romania, Romania)., SABAU, D. (Lucian Blaga University-Faculty of Medicine Sibiu, Second Surgery Clinic Academic Emergency Hospital Sibiu Romania, Romania), MIHETIU, A (Lucian Blaga University-Faculty of Medicine Sibiu, Second Surgery Clinic Academic Emergency Hospital Sibiu Romania, Romania)., BOICEAN, A. (Lucian Blaga University-Faculty of Medicine Sibiu, First Medical Clinic Academic Emergency Hospital Sibiu Romania, Romania)</t>
  </si>
  <si>
    <t xml:space="preserve"> A rare case of ileus caused by ileum endometriosis.</t>
  </si>
  <si>
    <t xml:space="preserve">GILLEN, N., KOVACS, T., &amp; LEAHY, J. (2023). Diagnosis and management of small bowel obstruction in the ileum caused by endometriosis: A case report. Case Reports in Womens Health, 38, Article e00522. https://doi.org/10.1016/j.crwh.2023.e00522 </t>
  </si>
  <si>
    <t>https://www.sciencedirect.com/science/article/pii/S2214911223000462?via%3Dihub</t>
  </si>
  <si>
    <t xml:space="preserve">WOS:001095892000001.
</t>
  </si>
  <si>
    <t xml:space="preserve">MUSAT, F., PADURARU, D. N., BOLOCAN, A., CONSTANTINESCU, A., ION, D., &amp; ANDRONIC, O. (2023). Endometriosis as an Uncommon Cause of Intestinal Obstruction-A Comprehensive Literature Review. Journal of Clinical Medicine, 12(19), Article 6376. https://doi.org/10.3390/jcm12196376 </t>
  </si>
  <si>
    <t>https://www.mdpi.com/2077-0383/12/19/6376</t>
  </si>
  <si>
    <t xml:space="preserve">WOS:001081191400001.
</t>
  </si>
  <si>
    <t>CHICEA Radu (Faculty of Medicine, LBUS), BRATU Dan (Faculty of Medicine, LBUS), CHICEA Anca Lucia (Faculty of Medicine, LBUS), MIHETIU Alin (Faculty of Medicine, LBUS), PRELUCA Vlad (Faculty of Medicine, LBUS), TANTAR Cristian (Faculty of Medicine, LBUS), SAVA Mihai (Faculty of Medicine, LBUS)</t>
  </si>
  <si>
    <t>A comparative Histologic and Immunohistochemistry Evaluation
Between Normal Aponeurotic Tissue, Fibrotic Aponeurotic Scars and
Polypropylene Embedded Aponeurotic Scars</t>
  </si>
  <si>
    <t xml:space="preserve">Alius Catalin, Serban Dragos, Bratu Dan Georgian, Tribus Laura Carina, Vancea Geta, Stoica Paul Lorin, Motofei Ion, Tudor Corneliu, Serboiu Crenguta, Costea Daniel Ovidiu, Serban Bogdan, Dascalu Ana Maria, Tanasescu Ciprian, Geavlete Bogdan, Cristea Bogdan Mihai. When Critical View of Safety Fails: A Practical Perspective on Difficult Laparoscopic Cholecystectomy.  Medicina 2023, 59(8), 1491; https://doi.org/10.3390/medicina59081491 </t>
  </si>
  <si>
    <t xml:space="preserve">WOS:001057085800001.
</t>
  </si>
  <si>
    <t>DASCALU Ana Maria; CHERECHEANU Alina Popa; SERBAN, Dragos; ALEXANDRESCU Cristina; STANA Daniela; COSTEA Andreea Cristina; TRIBUS Laura Carina; TANASESCU Denisa; SMARANDACHE Catalin Gabriel; CRISTEA Bogdan Mihai; ALIUS Catalin; SERBOIU Crenguta; COMANDASU Meda; TUDOR Corneliu; MOROIANU Lavinia Alexandra; BRATU Dan Georgian. Combined anti-ANG2/TIE and ANTI-VEGF Intravitreal therapy in age-related macular degeneration - a systematic review. Farmacia, 2023, Vol 71, Issue 6, p1120; doi: 10.31925/farmacia.2023.6.2</t>
  </si>
  <si>
    <t xml:space="preserve">Serban Dragos, Stoica Paul Lorin, Dascalu Ana Maria, Bratu Dan Georgian, Cristea Bogdan Mihai, Alius Catalin, Motofei Ion, Tudor Corneliu, Tribus Laura Carina, Serboiu Crenguta, Tudosie Mihail Silviu, Tanasescu Denisa, Vancea Geta, Costea Daniel Ovidiu. The Significance of Preoperative Neutrophil-to-Lymphocyte Ratio (NLR), Platelet-to-Lymphocyte Ratio (PLR), and Systemic Inflammatory Index (SII) in Predicting Severity and Adverse Outcomes in Acute Calculous Cholecystitis.  J. Clin. Med. 2023, 12(21), 6946; https://doi.org/10.3390/jcm12216946 </t>
  </si>
  <si>
    <t>GRIGORE, N. (Lucian Blaga University of Sibiu, Faculty of Medicine), TOTAN, M. (Lucian Blaga University of Sibiu, Faculty of Medicine), PIRVUT, V. (Lucian Blaga University of Sibiu, Faculty of Medicine), MITARIU CERNUSCA, IS. (Lucian Blaga University of Sibiu, Faculty of Medicine), CHICEA, R. (Lucian Blaga University of Sibiu, Faculty of Medicine), SAVA, M. (Lucian Blaga University of Sibiu, Faculty of Medicine), HASEGAN, A (Lucian Blaga University of Sibiu, Faculty of Medicine).</t>
  </si>
  <si>
    <t xml:space="preserve">Risk Assessment of Clostridium Difficile Infection after Antibiotherapy for Urinary Tract Infections in the Urology Department for Hospitalized Patients. </t>
  </si>
  <si>
    <t>VINTILA, B. I., ARSENIU, A. M., MORGOVAN, C., BUTUCA, A., SAVA, M., BÎRLUTIU, V., RUS, L. L., GHIBU, S., BEREANU, A. S., CODRU, I. R., &amp; GLIGOR, F. G. (2023). A Pharmacovigilance Study Regarding the Risk of Antibiotic-Associated Clostridioides difficile Infection Based on Reports from the EudraVigilance Database: Analysis of Some of the Most Used Antibiotics in Intensive Care Units. Pharmaceuticals, 16(11), Article 1585. https://doi.org/10.3390/ph16111585</t>
  </si>
  <si>
    <t>FLEACA, S. R. (Faculty of Medicine, ‘Lucian Blaga’ University of Sibiu), MOHOR, C. I. (Faculty of Medicine, ‘Lucian Blaga’ University of Sibiu), DURA, H. (Faculty of Medicine, ‘Lucian Blaga’ University of Sibiu), CHICEA, R. (Faculty of Medicine, ‘Lucian Blaga’ University of Sibiu), MOHOR, C. (Faculty of Medicine, ‘Lucian Blaga’ University of Sibiu), BOICEAN, A. (Faculty of Medicine, ‘Lucian Blaga’ University of Sibiu), ROMAN, M. D.(Faculty of Medicine, ‘Lucian Blaga’ University of Sibiu)</t>
  </si>
  <si>
    <t xml:space="preserve">EIEL, E. S., DONNELLY, P., CHEN, A. F., &amp; SLOAN, M. (2023). Outcomes and Survivorships of Total Knee Arthroplasty Comparing Resurfaced and Unresurfaced Patellae. Journal of Arthroplasty, 38(7), S227-S232. https://doi.org/10.1016/j.arth.2023.02.060 </t>
  </si>
  <si>
    <t>https://www.arthroplastyjournal.org/article/S0883-5403(23)00191-2/fulltext</t>
  </si>
  <si>
    <t>WOS:001040690400036</t>
  </si>
  <si>
    <t xml:space="preserve">NARDELLI, P., NEURURER, S., GRUBER, K., WIPPEL, D., KOGLER, N., ENDER, S., LEITNER, H., KOLLER, B., FISCHER, M., DAMMERER, D., &amp; LIEBENSTEINER, M. (2023). Total knee arthroplasty without patella resurfacing leads to worse results in patients with patellafemoral osteoarthritis Iwano Stages 3-4: a study based on arthroplasty registry data. Knee Surgery Sports Traumatology Arthroscopy, 31(9), 3941-3946. https://doi.org/10.1007/s00167-023-07387-y </t>
  </si>
  <si>
    <t>WOS:000963036800002</t>
  </si>
  <si>
    <t xml:space="preserve">ROOF, M. A., LYGRISSE, K., SHICHMAN, I., MARWIN, S. E., MEFTAH, M., &amp; SCHWARZKOPF, R. (2023). Multiply revised TKAs have worse outcomes compared to index revision TKAs. Bone &amp; Joint Open, 4(5), 393-398. https://doi.org/10.1302/2633-1462.45.Bjo-2023-0025.R1 </t>
  </si>
  <si>
    <t>https://boneandjoint.org.uk/Article/10.1302/2633-1462.45.BJO-2023-0025.R1</t>
  </si>
  <si>
    <t>WOS:001043942000009</t>
  </si>
  <si>
    <t xml:space="preserve">SAMIH, M., FADILI, H., CHAGOU, A., JAAFAR, A., &amp; ZRYOUIL, B. (2023). Resurfacing Versus Non-resurfacing Patella in Total Knee Replacement: When and What to Choose. Cureus Journal of Medical Science, 15(8), Article e44276. https://doi.org/10.7759/cureus.44276 </t>
  </si>
  <si>
    <t>https://www.cureus.com/articles/134594-resurfacing-versus-non-resurfacing-patella-in-total-knee-replacement-when-and-what-to-choose#!/</t>
  </si>
  <si>
    <t>WOS:001063050600010</t>
  </si>
  <si>
    <t>CHICEA Radu (Lucian Blaga University of Sibiu, Faculty of Medicine), CHICEA Anca Lucia (Lucian Blaga University of Sibiu, Faculty of Medicine), MIHETIU Alin (Lucian Blaga University of Sibiu, Faculty of Medicine), TANTAR Cristian Alexandru (Lucian Blaga University of Sibiu, Faculty of Medicine), CERNUSCA MITARIU Mihaela Maria (Lucian Blaga University of Sibiu, Faculty of Medicine), CERNUSCA MITARIU Sebastian Ioan (Lucian Blaga University of Sibiu, Faculty of Medicine), ROMAN Corina (Lucian Blaga University of Sibiu, Faculty of Medicine), COMANEANU Raluca Monica (Titu Maiorescu University of Bucharest,Faculty of Dental Medicine), BRATU Dan (Lucian Blaga University of Sibiu, Faculty of Medicine), MANEA Marinela Minodora (UMF Iuliu Hatieganu Cluj Napoca)</t>
  </si>
  <si>
    <t>Comparative Study Between Tissues Induced Immunohistochemical
Changes of Thread Granulomas and Textile Allografts</t>
  </si>
  <si>
    <t xml:space="preserve">BOAIANU, P. V. H., TUTUIANU, F., RADOI, C., LADANYI, E., &amp; BOAIANU, A. M. V. (2023). Early Outcome after Sublay versus Onlay Polypropylene Mesh Repair for Ventral Midline Incisional Hernia - A Single Center Retrospective Analysis. Chirurgia, 118(6), 673-679. https://doi.org/10.21614/chirurgia.2023.v.118.i.6.p.673 </t>
  </si>
  <si>
    <t>https://doi.org/10.21614/chirurgia.2023.v.118.i.6.p.673</t>
  </si>
  <si>
    <t>WOS:001171060600011</t>
  </si>
  <si>
    <t>Dan Bratu, Alin Mihetiu, Alexandra Sandu, Crenguta Serboiu, Corneliu Tudor, Laurentiu Simion, Dragos Cretoiu, Florin Bobirca, Dragos Davitoiu, Bogdan Serban, Claudiu Eduard Nistor. Is open surgery still part of the current treatment of inguinal hernias? Journal of Mind and Medical Sciences: Vol. 10: Iss. 2, Article 19, 2023
DOI: https://doi.org/10.22543/2392-7674.1413</t>
  </si>
  <si>
    <t>MIHETIU, A. F (Faculty of Medicine,
Lucian Blaga University of Sibiu), BRATU, D. G. (Faculty of Medicine,
Lucian Blaga University of Sibiu), POPESCU, O. M. (Faculty of Medicine, Lucian Blaga University of Sibiu), JURAVLE, C. (Department of Radiology, Emergency County Hospital, Sibiu, Romania), DUMITREAN, I. E. (Pneumophthisiology Hospital, Sibiu, Romania), CHICEA, R. (Faculty of Medicine, Lucian Blaga University of Sibiu)</t>
  </si>
  <si>
    <t xml:space="preserve">A rare case of situs inversus totalis associated with sigmoid diverticulitis and appendicular agenesis. Embryological, clinical considerations and literature review. </t>
  </si>
  <si>
    <t xml:space="preserve">TIAN, B. (2024). Situs inversus totalis combined with polysplenia syndrome and malrotation of the ectopic kidney diagnosed by CT: A rare case report. Asian Journal of Surgery, 47(1), 837-838. https://doi.org/10.1016/j.asjsur.2023.10.065 </t>
  </si>
  <si>
    <t>https://www.sciencedirect.com/science/article/pii/S1015958423016780?via%3Dihub</t>
  </si>
  <si>
    <t xml:space="preserve">WOS:001155354600001.
</t>
  </si>
  <si>
    <t xml:space="preserve">CHIU, B. Y., CHUANG, S. H., CHUANG, S. C., &amp; KUO, K. K. (2023). Laparoscopic common bile duct exploration to treat choledocholithiasis in situs inversus patients: A technical review. World Journal of Clinical Cases, 11(9), 1939-1950. https://doi.org/10.12998/wjcc.v11.i9.1939 </t>
  </si>
  <si>
    <t>https://www.wjgnet.com/2307-8960/full/v11/i9/1939.htm</t>
  </si>
  <si>
    <t>WOS:000960850400005</t>
  </si>
  <si>
    <t xml:space="preserve">LEE, S. C. (2023). Left Side Appendicitis with Abscess Caused by Midgut Malrotation Mimicked by Complicated Diverticulitis of Sigmoid Colon: A Case Report. Korean Journal of Gastroenterology, 81(2), 95-99. https://doi.org/10.4166/kjg.2022.118 </t>
  </si>
  <si>
    <t>https://www.kjg.or.kr/journal/view.html?doi=10.4166/kjg.2022.118</t>
  </si>
  <si>
    <t>WOS:000940463100006</t>
  </si>
  <si>
    <t xml:space="preserve">ZHU, K. F., HU, Q., &amp; SUN, Y. S. (2023). Case report: Laparoscopic-assisted distal gastrectomy for gastric cancer in a patient with situs inversus totalis. Frontiers in Surgery, 10, Article 1090910. https://doi.org/10.3389/fsurg.2023.1090910 </t>
  </si>
  <si>
    <t>https://www.frontiersin.org/articles/10.3389/fsurg.2023.1090910/full</t>
  </si>
  <si>
    <t>WOS:000962697800001</t>
  </si>
  <si>
    <t>PLES, L. (Department of Obstetrics and Gynecology, Carol Davila University of Medicine and Pharmacy, Bucharest, Romania), RADOSA, J. C. (Department for Gynaecology, Obstetrics and Reproductive Medicine, Saarland University Hospital, Homburg, Germany), SIMA, R. M. (Department of Obstetrics and Gynecology, Carol Davila University of Medicine and Pharmacy, Bucharest, Romania), CHICEA, R. (Faculty of Medicine, Lucian Blaga University of Sibiu), OLARU, O. G. (Department of Obstetrics and Gynecology, Carol Davila University of Medicine and Pharmacy, Bucharest, Romania), POENARU, M. O. (Department of Obstetrics and Gynecology, Carol Davila University of Medicine and Pharmacy, Bucharest, Romania)</t>
  </si>
  <si>
    <t>The Accuracy of Cytology, Colposcopy and Pathology in Evaluating Precancerous Cervical Lesions</t>
  </si>
  <si>
    <t>LI, X. X., XIANG, F. F., ZHAO, Y. Z., LI, Q., GU, Q., ZHANG, X. P., CHEN, Z. X., ZHANG, M. Z., WANG, J., LIU, R. R., KANG, X. D., &amp; WU, R. (2023). Detection of cervical high-grade squamous intraepithelial lesions and assessing diagnostic performance of colposcopy among women with oncogenic HPV. Bmc Womens Health, 23(1), Article 411. https://doi.org/10.1186/s12905-023-02538-2</t>
  </si>
  <si>
    <t>https://bmcwomenshealth.biomedcentral.com/articles/10.1186/s12905-023-02538-2</t>
  </si>
  <si>
    <t>WOS:001043081500004</t>
  </si>
  <si>
    <t xml:space="preserve">YOUNESZADE, N., MARJANI, M., &amp; PEI, C. P. (2023). Deep Learning in Cervical Cancer Diagnosis: Architecture, Opportunities, and Open Research Challenges. Ieee Access, 11, 6133-6149. https://doi.org/10.1109/access.2023.3235833 </t>
  </si>
  <si>
    <t>https://ieeexplore.ieee.org/document/10013651</t>
  </si>
  <si>
    <t>WOS:000922818700001</t>
  </si>
  <si>
    <t xml:space="preserve">YOUNESZADE, N., MARJANI, M., &amp; RAY, S. K. (2023). A Predictive Model to Detect Cervical Diseases Using Convolutional Neural Network Algorithms and Digital Colposcopy Images. Ieee Access, 11, 59882-59898. https://doi.org/10.1109/access.2023.3285409 </t>
  </si>
  <si>
    <t>https://ieeexplore.ieee.org/document/10148990</t>
  </si>
  <si>
    <t>WOS:001017202500001</t>
  </si>
  <si>
    <t>LESNIC, A. (Department of Obstetrics and Gynecology, Carol Davila University of Medicine and Pharmacy, Bucharest, Romania), HAMOUD, B. H. (Department for Gynaecology, Obstetrics and Reproductive Medicine, Saarland University Hospital, Homburg, Germany), POENARU, M. O. (Department of Obstetrics and Gynecology, Carol Davila University of Medicine and Pharmacy, Bucharest, Romania), MOLDOVAN, V. T. (Department of Pathology “Victor Babeş”, National Institute for Research and Development in Pathology and Biomedical Sciences, Bucharest, Romania), CHICEA, R. (Medicine Faculty, Lucian Blaga University, Sibiu, Romania), SIMA, R. M. (Department of Obstetrics and Gynecology, Carol Davila University of Medicine and Pharmacy, Bucharest, Romania), POPESCU, M. (Department of Anaesthesia and Critical Care, Carol Davila University of Medicine and Pharmacy, Bucharest, Romania), PLES, L. (Department of Obstetrics and Gynecology, Carol Davila University of Medicine and Pharmacy, Bucharest, Romania)</t>
  </si>
  <si>
    <t xml:space="preserve">Can SARS-CoV-2 Induce Uterine Vascular Anomalies and Poor Contractile Response?-A Case Report. </t>
  </si>
  <si>
    <t xml:space="preserve">TOMA, A. I., HAMOUD, B. H., GAVRIL-PARFENE, C., FARCAS, M., SIMA, R. M., &amp; PLES, L. (2023). Foetal Intrapartum Compromise at Term: Could COVID-19 Infection Be Involved? A Case Report. Medicina-Lithuania, 59(3), Article 552. https://doi.org/10.3390/medicina59030552 </t>
  </si>
  <si>
    <t>https://www.mdpi.com/1648-9144/59/3/552</t>
  </si>
  <si>
    <t>WOS:000958709400001</t>
  </si>
  <si>
    <t>POENARU, M. O. (Department of Obstetrics and Gynecology, The ‘Carol Davila’ University of Medicine and Pharmacy, Bucharest, Romania), HAMOUD, B. H. (Department for Gynecology, Obstetrics and Reproductive Medicine, Saarland University Hospital, Homburg, Germany), SIMA, R. M. (Department of Obstetrics and Gynecology, The ‘Carol Davila’ University of Medicine and Pharmacy, Bucharest, Romania), VALCEA, I. D. (The “Bucur” Maternity—‘Saint John’ Hospital, Bucharest, Romania), CHICEA, R. (Faculty of Medicine, ‘Lucian Blaga’ University of Sibiu), PLES, L. (Department of Obstetrics and Gynecology, The ‘Carol Davila’ University of Medicine and Pharmacy, Bucharest, Romania)</t>
  </si>
  <si>
    <t>Persistent Left Superior Vena Cava Significance in Prenatal Diagnosis-Case Series</t>
  </si>
  <si>
    <t>KAHRAMANOGLU, O., DEMIRCI, O., UYGUR, L., EROL, N., SCHIATTARELLA, A., &amp; RAPISARDA, A. M. C. (2024). Persistant Left Superior Vena Cava with and Without Right Superior Vena Cava: Significance of Prenatal Diagnosis. Pediatric Cardiology, 45(1), 121-132. https://doi.org/10.1007/s00246-023-03353-0</t>
  </si>
  <si>
    <t>https://link.springer.com/article/10.1007/s00246-023-03353-0</t>
  </si>
  <si>
    <t>WOS:001129178300001</t>
  </si>
  <si>
    <t xml:space="preserve">YANG, X., SU, X. H., ZENG, Z., FAN, Y., WU, Y., GUO, L. L., &amp; XU, X. Y. (2023). Integrated analysis of comorbidity, pregnant outcomes, and amniotic fluid cytogenetics of fetuses with persistent left superior vena cava. World Journal of Cardiology, 15(10), 500-507. https://doi.org/10.4330/wjc.v15.i10.500 </t>
  </si>
  <si>
    <t>https://www.wjgnet.com/1949-8462/full/v15/i10/500.htm</t>
  </si>
  <si>
    <t>WOS:001101333600004</t>
  </si>
  <si>
    <t>MOHOR, C. I. (Faculty of Medicine, Lucian Blaga University of Sibiu), FLEACA, S. R. (Faculty of Medicine, Lucian Blaga University of Sibiu), MUJA, A. O. (Faculty of Medicine, Lucian Blaga University of Sibiu), OPRINCA, G. C. (Faculty of Medicine, Lucian Blaga University of Sibiu), ROMAN, M. D. (Faculty of Medicine, Lucian Blaga University of Sibiu), CHICEA, R.(Faculty of Medicine, Lucian Blaga University of Sibiu), BOICEAN, A. G.(Faculty of Medicine, Lucian Blaga University of Sibiu), DURA, H.(Faculty of Medicine, Lucian Blaga University of Sibiu), TANASESCU, C. (Faculty of Medicine, Lucian Blaga University of Sibiu), ION, N. C. I. (Faculty of Medicine, Lucian Blaga University of Sibiu), FAUR, M. (Faculty of Medicine, Lucian Blaga University of Sibiu), BACILA, C. I.(Faculty of Medicine, Lucian Blaga University of Sibiu), BATAR, F. (Faculty of Medicine, Lucian Blaga University of Sibiu), MOHOR, C. I. (Faculty of Medicine, Lucian Blaga University of Sibiu)</t>
  </si>
  <si>
    <t xml:space="preserve">GAROUT, W. G. (2023). The Successful Management of Gangrenous Pneumococcal Infection in an Infant With Polysplenia Syndrome. Cureus Journal of Medical Science, 15(7), Article e41390. https://doi.org/10.7759/cureus.41390 </t>
  </si>
  <si>
    <t>https://doi.org/10.7759/cureus.41390</t>
  </si>
  <si>
    <t>WOS:001055896400043</t>
  </si>
  <si>
    <t>PLES, L. (Department of Obstetrics and Gynecology, ‘Carol Davila’ University of Medicine and Pharmacy, Bucharest, Romania), CIRSTOVEANU, C. (Department of Pediatrics, ‘Carol Davila’ University of Medicine and Pharmacy, Bucharest, Romania), SIMA, R. M. (Department of Obstetrics and Gynecology, ‘Carol Davila’ University of Medicine and Pharmacy, Bucharest, Romania), GORECKI, G. P. (Faculty of Medicine, ‘Titu Maiorescu’ University, Bucharest, Romania), CHICEA, R. (Faculty of Medicine, ‘Lucian Blaga’ University of Sibiu), HAMOUD, B. H. (Department for Gynecology, Obstetrics and Reproductive Medicine, Saarland University Hospital, Homburg, Germany)</t>
  </si>
  <si>
    <t>Prenatal Diagnosis of Bovine Aortic Arch Anatomic Variant.</t>
  </si>
  <si>
    <t xml:space="preserve">SOLEIMANTABAR, H., SABOURI, S., &amp; SHIRBANDI, K. (2023). RISK OF CARDIAC ANOMALIES IN ABERRANT RIGHT SUBCLAVIAN ARTERY RELATIVE AORTIC ARCH ANOMALIES FOR PEDIATRICS: A CROSS-SECTIONAL STUDY. New Armenian Medical Journal, 17(4). https://doi.org/10.56936/18290825-2023.17.f-36 </t>
  </si>
  <si>
    <t>https://ysmu.am/v2/wp-content/uploads/2023/09/4.-Soleimantabar-Article-NAMJ-DOI-V17-2023-Is-4.pdf</t>
  </si>
  <si>
    <t>WOS:001145031600013</t>
  </si>
  <si>
    <t xml:space="preserve">XUE, H. L., ZHANG, L., YU, A. L., LIN, M., GUO, Q., XU, L. P., &amp; HUANG, H. L. (2023). Prenatal genetic analysis of fetal aberrant right subclavian artery with or without additional ultrasound anomalies in a third level referral center. Scientific Reports, 13(1), Article 3414. https://doi.org/10.1038/s41598-023-30598-9 </t>
  </si>
  <si>
    <t>https://www.nature.com/articles/s41598-023-30598-9</t>
  </si>
  <si>
    <t>WOS:000943287300046</t>
  </si>
  <si>
    <t>BOBEI, T. I. (“Carol Davila” University of Medicine and Pharmacy, Bucharest, Romania), SIMA, R. M. (“Carol Davila” University of Medicine and Pharmacy, Bucharest, Romania), GORECKI, G. P. (Faculty of Medicine, Titu Maiorescu University, Bucharest, Romania), POENARU, M. O. (“Carol Davila” University of Medicine and Pharmacy, Bucharest, Romania), OLARU, O. G. (“Carol Davila” University of Medicine and Pharmacy, Bucharest, Romania), BOBIRCA, A. (“Carol Davila” University of Medicine and Pharmacy, Bucharest, Romania), CIRSTOVEANU, C. (“Carol Davila” University of Medicine and Pharmacy, Bucharest, Romania), CHICEA, R. (Faculty of Medicine, “Lucian Blaga” University of Sibiu), TOPIRCEANU-ANDREOIU, O. M. (OncoTeam Diagnostic, Bucharest, Romania), PLES, L (“Carol Davila” University of Medicine and Pharmacy, Bucharest, Romania)</t>
  </si>
  <si>
    <t>Placenta, the Key Witness of COVID-19 Infection in Premature Births</t>
  </si>
  <si>
    <t xml:space="preserve">KOSINSKA-KACZYNSKA, K., MALICKA, E., SZYMUSIK, I., DERA, N., PRUC, M., FEDUNIW, S., RAFIQUE, Z., &amp; SZARPAK, L. (2023). The sFlt-1/PlGF Ratio in Pregnant Patients Affected by COVID-19. Journal of Clinical Medicine, 12(3), Article 1059. https://doi.org/10.3390/jcm12031059 </t>
  </si>
  <si>
    <t>https://www.mdpi.com/2077-0383/12/3/1059</t>
  </si>
  <si>
    <t>WOS:000930038600001</t>
  </si>
  <si>
    <t xml:space="preserve">Boicean, A (ULBS) ; Neamtu, B (ULBS) ; Birsan, S (ULBS) ; Batar, F (ULBS) ; Tanasescu, C (ULBS) ; Dura, H (ULBS) ; Roman, MD (ULBS) ; Hasegan, A (ULBS) ; Bratu, D (ULBS) ; Mihetiu, A (ULBS) ; Mohor, CI (ULBS) ; Mohor, C (ULBS) ; Bacila, C (ULBS) ; Negrea, MO (ULBS) ; Fleaca, SR (ULBS) </t>
  </si>
  <si>
    <t>Mihai, I (Mihai, Ionela) ; Boicean, A (Boicean, Adrian) ; Teodoru, CA (Teodoru, Cosmin Adrian) ; Grigore, N (Grigore, Nicolae) ; Iancu, GM (Iancu, Gabriela Mariana) ; Dura, H (Dura, Horatiu) ; Bratu, DG (Bratu, Dan Georgian) ; Roman, MD (Roman, Mihai Dan) ; Mohor, CI (Mohor, Cosmin Ioan) ; Todor, SB (Todor, Samuel Bogdan) ; Ichim, C (Ichim, Cristian) ; Matacuta, IB (Matacuta, Ioana Bogdan) ; Bacila, C (Bacila, Ciprian) ; Bacalbasa, N (Bacalbasa, Nicolae) ; Bolca, CN (Bolca, Ciprian Nicolae) ; Hasegan, A (Hasegan, Adrian); Laparoscopic Adrenalectomy: Tailoring Approaches for the Optimal Resection of Adrenal Tumors; DIAGNOSTICS</t>
  </si>
  <si>
    <t>Hasegan, A (Hasegan, Adrian) ; Mihai, I (Mihai, Ionela) ; Bratu, D (Bratu, Dan) ; Bacila, C (Bacila, Ciprian) ; Roman, MD (Roman, Mihai Dan) ; Mohor, CI (Mohor, Cosmin Ioan) ; Teodoru, A (Teodoru, Adrian) ; Birsan, S (Birsan, Sabrina) ; Mutu, C (Mutu, Cosmin) ; Chibelean, C (Chibelean, Calin) ; Totan, M (Totan, Maria) ; Grigore, N (Grigore, Nicolae) ; Iancu, G (Iancu, Gabriela) ; Dura, H (Dura, Horatiu) ; Boicean, A (Boicean, Adrian); Severe Acute Ischemia of Glans Penis after Achieving Treatment with Only Hyperbaric Oxygen Therapy: A Rare Case Report and Systematic Literature Review; JOURNAL OF PERSONALIZED MEDICINE</t>
  </si>
  <si>
    <t>Boicean, A (ULBS) ; Birlutiu, V (ULBS) ; Ichim, C (ULBS) ; Todor, SB (County Clinical Emergency Hospital of Sibiu, 550245 Sibiu, Romania) ; Hasegan, A (ULBS) ; Bacila, C (ULBS) ; Solomon, A (ULBS) ; Cristian, A (ULBS) ; Dura, H (ULBS)</t>
  </si>
  <si>
    <t>Hasegan, A (ULBS) ; Mihai, I (ULBS) ; Bratu, D (ULBS) ; Bacila, C (ULBS) ; Roman, MD (ULBS) ; Mohor, CI (ULBS) ; Teodoru, A (ULBS) ; Birsan, S (ULBS) ; Mutu, C (ULBS) ; Chibelean, C (UMFST) ; Totan, M (ULBS) ; Grigore, N (ULBS) ; Iancu, G (IULBS) ; Dura, H (ULBS) ; Boicean, A (ULBS) Severe Acute Ischemia of Glans Penis after Achieving Treatment with Only Hyperbaric Oxygen Therapy: A Rare Case Report and Systematic Literature Review; Journal of Personalized Medicine</t>
  </si>
  <si>
    <t xml:space="preserve">Boicean, A (ULBS) ; Bratu, D (ULBS) ; Bacila, C (ULBS) ; Tanasescu, C (ULBS) ; Fleaca, RS (ULBS) ; Mohor, CI (ULBS) ; Comaniciu, A (County Clinical Emergency Hospital of Sibiu, 550245 Sibiu, Romania) ; Baluta, T (County Clinical Emergency Hospital of Sibiu, 550245 Sibiu, Romania) ; Roman, MD (ULBS) ; Chicea, R (ULBS) ; Cristian, AN (ULBS) ; Hasegan, A (ULBS) ; Birsan, S (ULBS) ; Dura, H (ULBS) ; Mohor, CI (ULBS) </t>
  </si>
  <si>
    <t>Hasegan, A (ULBS) ; Totan, M (ULBS) ; Antonescu, E (ULBS) ; Bumbu, AG (FMF ORADEA) ; Pantis, C (FMF ORADEA) ; Furau, C (UVVG) ; Bardaca, C (UPB); Grigore, N (ULBS)</t>
  </si>
  <si>
    <t>Jamshidbeigi, T (Jamshidbeigi, Tayebe) ; Adibi, A (Adibi, Amir) ; Hashemipour, SMA (Hashemipour, Seyed Mohammad Amin) ; Sarokhani, D (Sarokhani, Diana) ; Dehkordi, AH (Dehkordi, Ali Hasanpour) ; Fakhri, M (Fakhri, Moloud) ; Alaienezhad, S (Alaienezhad, Shakiba); A systematic review and meta-analysis of prevalence of urinary tract infection in childhood; JOURNAL OF RENAL INJURY PREVENTION</t>
  </si>
  <si>
    <t>https://www.webofscience.com/wos/woscc/full-record/WOS:000937632700001</t>
  </si>
  <si>
    <t>Pirvut, MV (Academic Emergency County Hospital, 2-4 Corneliu Coposu Str., 550245, Sibiu, Romania) ; Grigore, N (ULBS) ; Mihai, I (Academic Emergency County Hospital, 2-4 Corneliu Coposu Str., 550245, Sibiu, Romania) ; Priporeanu, AT (Clinical Institute Fundeni, 258 Fundeni, 022328, Bucharest, Romania) ; Racheriu, M (ULBS) ; Cretu, D (ULBS) ; Teodoru, A (ULBS) ; Sabau, D (ULBS) ; Mitariu, L (ULBS) ; Ranga, R (ULBS) ; Manea, MM (UMF Iuliu Hatieganu, Department of Medical Psychology, 8 Victor Babes Str, 400012, Cluj Napoca, Romania) ; Hasegan, A (ULBS)</t>
  </si>
  <si>
    <t>Comparative Study Between Polydioxanone Unidirectional Barbed Suture and Absorbable Polyglactin Running Suture in Partial Nephrectomy</t>
  </si>
  <si>
    <t>Mihai, I (Mihai, Ionela) ; Boicean, A (Boicean, Adrian) ; Teodoru, CA (Teodoru, Cosmin Adrian) ; Grigore, N (Grigore, Nicolae) ; Iancu, GM (Iancu, Gabriela Mariana) ; Dura, H (Dura, Horatiu) ; Bratu, DG (Bratu, Dan Georgian) ; Roman, MD (Roman, Mihai Dan) ; Mohor, CI (Mohor, Cosmin Ioan) ; Todor, SB (Todor, Samuel Bogdan) ; Ichim, C (Ichim, Cristian) ; Matacuta, IB (Matacuta, Ioana Bogdan) ; Bacila, C (Bacila, Ciprian) ; Bacalbasa, N (Bacalbasa, Nicolae) ; Bolca, CN (Bolca, Ciprian Nicolae) ; Hasegan, A; Laparoscopic Adrenalectomy: Tailoring Approaches for the Optimal Resection of Adrenal Tumors (Hasegan, Adrian); Laparoscopic Adrenalectomy: Tailoring Approaches; DIAGNOSTICS for the Optimal Resection of Adrenal Tumors; DIAGNOSTICS</t>
  </si>
  <si>
    <t>Grigore, N (ULBS) ; Totan, M (ULBS) ; Pirvut, V (ULBS) ; Ioan, S (ULBS) ; Mitariu, C (ULBS) ; Chicea, R (ULBS) ; Sava, M (ULBS) ; Hasegan, A (ULBS)</t>
  </si>
  <si>
    <t>Vintila, BI (Vintila, Bogdan Ioan) ; Arseniu, AM (Arseniu, Anca Maria) ; Morgovan, C (Morgovan, Claudiu) ; Butuca, A (Butuca, Anca) ; Sava, M (Sava, Mihai) ; Bîrlutiu, V (Birlutiu, Victoria) ; Rus, LL (Rus, Luca Liviu) ; Ghibu, S (Ghibu, Steliana) ; Bereanu, AS (Bereanu, Alina Simona) ; Codru, IR (Codru, Ioana Roxana) ; Gligor, FG (Gligor, Felicia Gabriela); A Pharmacovigilance Study Regarding the Risk of Antibiotic-Associated Clostridioides difficile Infection Based on Reports from the EudraVigilance Database: Analysis of Some of the Most Used Antibiotics in Intensive Care Units; PHARMACEUTICALS</t>
  </si>
  <si>
    <t>Grigore, N (ULBS) ; Pirvut, V (ULBS) ; Mihai, I (ULBS) ; Mitariu, SIC (ULBS) ; Sava, M (ULBS) ; Hasegan, A (ULBS)</t>
  </si>
  <si>
    <t>Polymer Ligating Clips in Urologic Laparoscopic Surgery</t>
  </si>
  <si>
    <t>Boicean, A (ULBS) ; Bratu, D (ULBS) ; Fleaca, SR (ULBS) ; Vasile, G (County Clinical Emergency Hospital of Sibiu, 550245 Sibiu, Romania) ; Shelly, L (County Clinical Emergency Hospital of Sibiu, 550245 Sibiu, Romania) ; Birsan, S (ULBS) ; Bacila, C (ULBS) ; Hasegan, A (ULBS)</t>
  </si>
  <si>
    <t>Zheng, YD; Bonfili, L; Eleuteri, AM; Understanding the Gut-Brain Axis and Its Therapeutic Implications for Neurodegenerative Disorders; 
NUTRIENTS</t>
  </si>
  <si>
    <t>https://www.webofscience.com/wos/woscc/full-record/WOS:001100365500001</t>
  </si>
  <si>
    <t>Boicean, A (Boicean, Adrian) ; Birlutiu, V (Birlutiu, Victoria) ; Ichim, C (Ichim, Cristian) ; Brusnic, O (Brusnic, Olga) ; Onisor, DM (Onisor, Danusia Maria); Fecal Microbiota Transplantation in Liver Cirrhosis; BIOMEDICINES</t>
  </si>
  <si>
    <t>Boicean, A (Boicean, Adrian) ; Bratu, D (Bratu, Dan) ; Fleaca, SR (Fleaca, Sorin Radu) ; Vasile, G (Vasile, Gligor) ; Shelly, L (Shelly, Leeb) ; Birsan, S (Birsan, Sabrina) ; Bacila, C (Bacila, Ciprian) ; Hasegan, A (Hasegan, Adrian); Exploring the Potential of Fecal Microbiota Transplantation as a Therapy in Tuberculosis and Inflammatory Bowel Disease; PATHOGENS</t>
  </si>
  <si>
    <t>Teodoru, CA (ULBS) ; Tudor, C (Department of Ophthalmology, Sibiu County Emergency Clinical Hospital, 550245 Sibiu, Romania) ; Cerghedean-Florea, ME (ULBS) ; Dura, H (ULBS) ; Tanasescu, C (ULBS) ; Roman, MD (ULBS) ; Hasegan, A (ULBS) ; Munteanu, M (Department of Cellular and Molecular Biology, “Iuliu Haţieganu” University of Medicine and Pharmacy, 400012 Cluj-Napoca, Romania) ; Popa, C (Institute of Legal Medicine, 400006 Cluj-Napoca, Romania) ; Vica, ML (Institute of Legal Medicine, 400006 Cluj-Napoca, Romania) ; Matei, HV (Institute of Legal Medicine, 400006 Cluj-Napoca, Romania) ; Stanca, H (Department of Ophthalmology, “Carol Davila” University of Medicine and Pharmacy, 050474 Bucharest, Romania)</t>
  </si>
  <si>
    <t>Benlghazi, A (Benlghazi, Abdelhamid) ; Bouhtouri, Y (Bouhtouri, Yassine) ; Belouad, M (Belouad, Moad) ; Brarou, H (Brarou, Houda) ; Messaoudi, H (Messaoudi, Hamza) ; Benali, S (Benali, Saad) ; El Hassani, MM (El Hassani, Moulay Mehdi) ; Kouach, J (Kouach, Jaouad); Bilateral serous retinal detachment in pre-eclampsia a rare but favorable complication: case report; OXFORD MEDICAL CASE REPORTS</t>
  </si>
  <si>
    <t>https://www.webofscience.com/wos/woscc/full-record/WOS:001107644000002</t>
  </si>
  <si>
    <t>Teodoru, CA (ULBS) ; Munteanu, M (Department of Ophthalmology, “Victor Babes” University of Medicine and Pharmacy,300041 Timisoara, Romania) ; Mercea, N (Ophthalmology Clinic, Municipal Clinical Emergency Hospital, 300254 Timisoara, Romania) ; Moatar, A (Ophthalmology Clinic, Municipal Clinical Emergency Hospital, 300254 Timisoara, Romania) ; Stanca, H (Department of Ophthalmology, “Carol Davila” University of Medicine and Pharmacy,050474 Bucharest, Romania) ; Popescu, FG (Department of Occupational Medicine, “Victor Babes” University of Medicine and Pharmacy,300041 Timisoara, Romania) ; Dura, H (ULBS) ; Hasegan, A (ULBS) ; Giurgiu, DI (ULBS) ; Cerghedean-Florea, ME (ULBS)</t>
  </si>
  <si>
    <t>Teodoru, CA (Teodoru, Cosmin Adrian) ; Tudor, C (Tudor, Corina) ; Cerghedean-Florea, ME (Cerghedean-Florea, Maria-Emilia) ; Dura, H (Dura, Horatiu) ; Tanasescu, C (Tanasescu, Ciprian) ; Roman, MD (Roman, Mihai Dan) ; Hasegan, A (Hasegan, Adrian) ; Munteanu, M (Munteanu, Mihnea) ; Popa, C (Popa, Carmen) ; Vica, ML (Vica, Mihaela Laura) ; Matei, HV (Matei, Horea Vladi) ; Stanca, H (Stanca, Horia); Bilateral Serous Retinal Detachment as a Complication of HELLP Syndrome; DIAGNOSTICS</t>
  </si>
  <si>
    <t>He, KY (He, Kai-Yue) ; Lei, XY (Lei, Xin-Yuan) ; Zhang, L (Zhang, Lei) ; Wu, DH (Wu, Dan-Hui) ; Li, JQ (Li, Jun-Qi) ; Lu, LY (Lu, Li-Yuan) ; Laila, UE (Laila, Umm E.) ; Cui, CY (Cui, Cui-Yun) ; Xu, ZX (Xu, Zhi-Xiang) ; Jian, YP (Jian, Yong-Ping); Development and management of gastrointestinal symptoms in long-term COVID-19; FRONTIERS IN MICROBIOLOGY</t>
  </si>
  <si>
    <t>Dascalu, AM (Dascalu, Ana Maria) ; Cherecheanu, AP (Cherecheanu, Alina Popa) ; Serban, D (Serban, Dragos) ; Alexandrescu, C (Alexandrescu, Cristina) ; Stana, D (Stana, Daniela) ; Costea, AC (Costea, Andreea Cristina) ; Tribus, LC (Tribus, Laura Carina) ; Tanasescu, D (Tanasescu, Denisa) ; Smarandache, CG (Smarandache, Catalin Gabriel) ; Cristea, BM (Cristea, Bogdan Mihai) ; Alius, C (Alius, Catalin) ; Serboiu, C (Serboiu, Crenguta) ; Comandasu, M (Comandasu, Meda) ; Tudor, C (Tudor, Corneliu) ; Moroianu, LA (Moroianu, Lavinia-alexandra) ; Bratu, DG (Bratu, Dan Georgian); COMBINED ANTI-ANG2/TIE AND ANTI-VEGF INTRAVITREAL THERAPY IN AGE-RELATED MACULAR DEGENERATION - A SYSTEMATIC REVIEW; FARMACIA</t>
  </si>
  <si>
    <t>Serban, D (Serban, Dragos) ; Stoica, PL (Stoica, Paul Lorin) ; Dascalu, AM (Dascalu, Ana Maria) ; Bratu, DG (Bratu, Dan Georgian) ; Cristea, BM (Cristea, Bogdan Mihai) ; Alius, C (Alius, Catalin) ; Motofei, I (Motofei, Ion) ; Tudor, C (Tudor, Corneliu) ; Tribus, LC (Tribus, Laura Carina) ; Serboiu, C (Serboiu, Crenguta) ; Tudosie, MS (Tudosie, Mihail Silviu) ; Tanasescu, D (Tanasescu, Denisa) ; Vancea, G (Vancea, Geta) ; Costea, DO (Costea, Daniel Ovidiu); The Significance of Preoperative Neutrophil-to-Lymphocyte Ratio (NLR), Platelet-to-Lymphocyte Ratio (PLR), and Systemic Inflammatory Index (SII) in Predicting Severity and Adverse Outcomes in Acute Calculous Cholecystitis; JOURNAL OF CLINICAL MEDICINE</t>
  </si>
  <si>
    <t>Boicean, A (Boicean, Adrian) ; Bratu, D (Bratu, Dan) ; Bacila, C (Bacila, Ciprian) ; Tanasescu, C (Tanasescu, Ciprian) ; Fleaca, RS (Fleaca, Radu Sorin) ; Mohor, CI (Mohor, Calin Ilie) ; Comaniciu, A (Comaniciu, Andra) ; Baluta, T (Baluta, Teodora) ; Roman, MD (Roman, Mihai Dan) ; Chicea, R (Chicea, Radu) ; Cristian, AN (Cristian, Adrian Nicolae) ; Hasegan, A (Hasegan, Adrian) ; Birsan, S (Birsan, Sabrina) ; Dura, H (Dura, Horatiu) ; Mohor, CI (Mohor, Cosmin Ioan); Therapeutic Perspectives for Microbiota Transplantation in Digestive Diseases and Neoplasia-A Literature Review; PATHOGENS</t>
  </si>
  <si>
    <t>Boicean, A (Boicean, Adrian) ; Birlutiu, V (Birlutiu, Victoria) ; Ichim, C (Ichim, Cristian) ; Anderco, P (Anderco, Paula) ; Birsan, S (Birsan, Sabrina); Fecal Microbiota Transplantation in Inflammatory Bowel Disease; BIOMEDICINES</t>
  </si>
  <si>
    <t>Bachour, SP (Bachour, Salam P.) ; Dalal, R (Dalal, Rahul) ; Allegretti, JR (Allegretti, Jessica R.); The impact of the COVID-19 pandemic on Clostridioides difficile infection and utilization of fecal microbiota transplantation; THERAPEUTIC ADVANCES IN GASTROENTEROLOGY</t>
  </si>
  <si>
    <t>Cofaru, II (Faculty of Engineering, “Lucian Blaga” University, 550024 Sibiu, Romania) ; Oleksik, M (Faculty of Engineering, “Lucian Blaga” University, 550024 Sibiu, Romania) ; Cofaru, NF (Faculty of Engineering, “Lucian Blaga” University, 550024 Sibiu, Romania) ; Branescu, AH (Faculty of Engineering, “Lucian Blaga” University, 550024 Sibiu, Romania) ; Hasegan, A (ULBS) ; Roman, MD (ULBS) ; Fleaca, SR (ULBS) ; Dobrota, RD (Central Military Emergency Hospital Dr. Carol Davila, 010825 Bucharest, Romania)</t>
  </si>
  <si>
    <t>A Computer-Assisted Approach Regarding the Optimization of the Geometrical Planning of Medial Opening Wedge High Tibial Osteotomy</t>
  </si>
  <si>
    <t>Zhong, R (Zhong, Rui) ; Yu, G (Yu, Gang) ; Wang, YM (Wang, Yingming) ; Fang, C (Fang, Chao) ; Lu, S (Lu, Shuai) ; Liu, ZL (Liu, Zhilin) ; Gao, JY (Gao, Jingyu) ; Yan, CY (Yan, Chengyuan) ; Zhao, QC (Zhao, Qichun); Research on the Influence of the Allogeneic Bone Graft in Postoperative Recovery After MOWHTO: A Retrospective Study; THERAPEUTICS AND CLINICAL RISK MANAGEMENT</t>
  </si>
  <si>
    <t>https://www.webofscience.com/wos/woscc/full-record/WOS:000937234100001</t>
  </si>
  <si>
    <t>Neamtu Bogdan (ULBS), Andreea Barbu (USAMV Cluj), Mihai Octavian Negrea (Spitalul Clinic Judetean de Urgenta Sibiu-Cardiologie),  Cristian Stefan Berghea-Neamtu (ULBS), Dragos Popescu (ULBS), Marius Zăhan (USAMV Cluj), Mireşan Vioara (USAMV Cluj)</t>
  </si>
  <si>
    <t>Synthesis and Characterization of a Self-Crosslinked Organic Copolymer Kappa-Carrageenan/Polyacrylamide/Cetrimide (κ-CAR/PAAm/CI) Hydrogel with Antimicrobial and Anti-Inflammatory Activities for Wound Healing-Agili, FA (Agili, Fatimah A.) ; Mohamed, SF (Mohamed, Sahera F.)-CHEMISTRY-SWITZERLAND</t>
  </si>
  <si>
    <t>POPESCU DRAGOS</t>
  </si>
  <si>
    <t>Poly(ethylene Glycol) Methyl Ether Methacrylate-Based Injectable Hydrogels: Swelling, Rheological, and In Vitro Biocompatibility Properties with ATDC5 Chondrogenic Lineage-Farrag, Y (Farrag, Yousof) ; Eldjoudi, DA (Eldjoudi, Djedjiga Ait) ; Farrag, M (Farrag, Mariam) ; González-Rodríguez, M (Gonzalez-Rodriguez, Maria) ; Ruiz-Fernández, C (Ruiz-Fernandez, Clara) ; Cordero, A (Cordero, Alfonso) ; Varela-García, M (Varela-Garcia, Maria) ; Pulpón, CT (Torrijos Pulpon, Carlos) ; Bouza, R (Bouza, Rebeca) ; Lago, F (Lago, Francisca) ; Pino, J (Pino, Jesus) ; Alvarez-Lorenzo, C (Alvarez-Lorenzo, Carmen) ; Gualillo, O (Gualillo, Oreste)-POLYMERS</t>
  </si>
  <si>
    <t>Production of Exopolysaccharide-Based Porous Structures for Biomedical Applications: A Review-Zanotti, A (Zanotti, Alessandra) ; Baldino, L (Baldino, Lucia) ; Reverchon, E (Reverchon, Ernesto)-NANOMATERIALS</t>
  </si>
  <si>
    <t>Coagulation of Hydrophobic Ionic Associates of Cetyltrimethylammonium Bromide and Carrageenan-Shyichuk, A (Shyichuk, Alexander) ; Ziolkowska, D (Ziolkowska, Dorota) ; Szulc, J (Szulc, Joanna)-MOLECULES</t>
  </si>
  <si>
    <t>Perspectives on Scaffold Designs with Roles in Liver Cell Asymmetry and Medical and Industrial Applications by Using a New Type of Specialized 3D Bioprinter-Harbuz, I (Harbuz, Iuliana) ; Banciu, DD (Banciu, Daniel Dumitru) ; David, R (David, Rodica) ; Cercel, C (Cercel, Cristina) ; Cotirta, O (Cotirta, Octavian) ; Ciurea, BM (Ciurea, Bogdan Marius) ; Radu, SM (Radu, Sorin Mihai) ; Dinescu, S (Dinescu, Stela) ; Jinga, SI (Jinga, Sorin Ion) ; Banciu, A (Banciu, Adela)-INTERNATIONAL JOURNAL OF MOLECULAR SCIENCES</t>
  </si>
  <si>
    <t>The effect of κ-carrageenan and ursolic acid on the physicochemical properties of the electrospun nanofibrous mat for biomedical application-Al-Musawi, MH (Al-Musawi, Mastafa H.) ; Mahmoudi, E (Mahmoudi, Elham) ; Kamil, MM (Kamil, Marwa M.) ; Almajidi, YQ (Almajidi, Yasir Q.) ; Mohammadzadeh, V (Mohammadzadeh, Vahid) ; Ghorbani, M (Ghorbani, Marjan)-INTERNATIONAL JOURNAL OF BIOLOGICAL MACROMOLECULES</t>
  </si>
  <si>
    <t>https://pubmed.ncbi.nlm.nih.gov/37683747/</t>
  </si>
  <si>
    <t>Carrageenan-Based Crowding and Confinement Combination Approach to Increase Collagen Deposition for In Vitro Tissue Development-Krebs, J (Krebs, Joseph) ; Stealey, S (Stealey, Samuel) ; Brown, A (Brown, Alyssa) ; Krohn, A (Krohn, Austin) ; Zustiak, SP (Zustiak, Silviya Petrova) ; Case, N (Case, Natasha)-GELS</t>
  </si>
  <si>
    <t>Nanofiber Scaffolds as Drug Delivery Systems Promoting Wound Healing-Jiang, ZW (Jiang, Ziwei) ; Zheng, ZJ (Zheng, Zijun) ; Yu, SX (Yu, Shengxiang) ; Gao, YB (Gao, Yanbin) ; Ma, J (Ma, Jun) ; Huang, L (Huang, Lei) ; Yang, L (Yang, Lei)-PHARMACEUTICS</t>
  </si>
  <si>
    <t>https://pubmed.ncbi.nlm.nih.gov/37514015/</t>
  </si>
  <si>
    <t>A comprehensive review of 3D bioprinting biomaterials: Properties, strategies and wound healing application-Choudary, R (Choudary, Rohit) ; Saini, N (Saini, Neha) ; Chopra, DS (Chopra, Dimple Sethi) ; Singh, D (Singh, Dhandeep) ; Singh, N (Singh, Nirmal)-JOURNAL OF MATERIALS RESEARCH</t>
  </si>
  <si>
    <t>https://ui.adsabs.harvard.edu/abs/2023JMatR..38.3264C/abstract</t>
  </si>
  <si>
    <t>Synthesis and Characterization of a New Alginate/Carrageenan Crosslinked Biopolymer and Study of the Antibacterial, Antioxidant, and Anticancer Performance of Its Mn(II), Fe(III), Ni(II), and Cu(II) Polymeric Complexes-EL-Ghoul, Y (EL-Ghoul, Yassine) ; Al-Fakeh, MS (Al-Fakeh, Maged S.) ; Al-Subaie, NS (Al-Subaie, Nora S.)-POLYMERS</t>
  </si>
  <si>
    <t>Direct Printed Flexible Organic Thin-Film Transistors With Cross-Linked PVA-Carrageenan Gate Dielectric-Massey, RS (Massey, Roslyn S.) ; Song, XY (Song, Xiaoyu) ; Prakash, R (Prakash, Ravi)-IEEE SENSORS LETTERS</t>
  </si>
  <si>
    <t>https://ieeexplore.ieee.org/document/10109789</t>
  </si>
  <si>
    <t>Natural polymers used in the dressing materials for wound healing: Past, present and future-Sheokand, B (Sheokand, Bharti) ; Vats, M (Vats, Monika) ; Kumar, A (Kumar, Anand) ; Srivastava, CM (Srivastava, Chander Mohan) ; Bahadur, I (Bahadur, Indra) ; Pathak, SR (Pathak, Seema R.)-JOURNAL OF POLYMER SCIENCE</t>
  </si>
  <si>
    <t>Recent advances in exploiting carrageenans as a versatile functional material for promising biomedical applications-Liu, F (Liu, Fang) ; Duan, GC (Duan, Guangcai) ; Yang, HY (Yang, Haiyan)-INTERNATIONAL JOURNAL OF BIOLOGICAL MACROMOLECULES</t>
  </si>
  <si>
    <t>https://pubmed.ncbi.nlm.nih.gov/36858089/</t>
  </si>
  <si>
    <t>Double-Reinforced Fish Gelatin Composite Scaffolds for Osteochondral Substitutes-Toader, AG (Toader, Alin Georgian) ; Vlasceanu, GM (Vlasceanu, George Mihail) ; Serafim, A (Serafim, Andrada) ; Banciu, A (Banciu, Adela) ; Ionita, M (Ionita, Mariana)-MATERIALS</t>
  </si>
  <si>
    <t>Dietary Consumption on Glycemic Control Among Prediabetes: A Review of the Literature-Thipsawat, S (Thipsawat, Sopida)-SAGE OPEN NURSING</t>
  </si>
  <si>
    <t>https://pubmed.ncbi.nlm.nih.gov/38130469/</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</si>
  <si>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</si>
  <si>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Kumar Sharma, B., &amp; Gandhi, R. (2023). Entropy-driven optimization of radiative Jeffrey tetrahybrid nanofluid flow through a stenosed bifurcated artery with Hall effects. </t>
    </r>
    <r>
      <rPr>
        <rFont val="Arial"/>
        <i/>
        <color rgb="FF222222"/>
        <sz val="8.0"/>
      </rPr>
      <t>Physics of Fluids</t>
    </r>
    <r>
      <rPr>
        <rFont val="Arial"/>
        <color rgb="FF222222"/>
        <sz val="8.0"/>
      </rPr>
      <t>, </t>
    </r>
    <r>
      <rPr>
        <rFont val="Arial"/>
        <i/>
        <color rgb="FF222222"/>
        <sz val="8.0"/>
      </rPr>
      <t>35</t>
    </r>
    <r>
      <rPr>
        <rFont val="Arial"/>
        <color rgb="FF222222"/>
        <sz val="8.0"/>
      </rPr>
      <t>(12).</t>
    </r>
  </si>
  <si>
    <t>https://pubs.aip.org/aip/pof/article-abstract/35/12/121903/2928916/Entropy-driven-optimization-of-radiative-Jeffrey?redirectedFrom=fulltext</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</si>
  <si>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</si>
  <si>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Hafed, Z. S., Arafa, A. A., Hussein, S. A., Ahmed, S. E., &amp; Morsy, Z. (2023). Bioconvective blood flow of tetra composition nanofluids passing through a stenotic artery with Arrhenius energy. </t>
    </r>
    <r>
      <rPr>
        <rFont val="Arial"/>
        <i/>
        <color rgb="FF222222"/>
        <sz val="8.0"/>
      </rPr>
      <t>Numerical Heat Transfer, Part B: Fundamentals</t>
    </r>
    <r>
      <rPr>
        <rFont val="Arial"/>
        <color rgb="FF222222"/>
        <sz val="8.0"/>
      </rPr>
      <t>, 1-24.</t>
    </r>
  </si>
  <si>
    <t>https://www.tandfonline.com/doi/abs/10.1080/10407790.2023.2289505</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</si>
  <si>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</si>
  <si>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Gandhi, R., Sharma, B. K., &amp; Khanduri, U. (2023). Electromagnetohydrodynamics Casson pulsatile nanofluid flow through a bifurcated stenosed artery: Magnetically targeted drug delivery. </t>
    </r>
    <r>
      <rPr>
        <rFont val="Arial"/>
        <i/>
        <color rgb="FF222222"/>
        <sz val="8.0"/>
      </rPr>
      <t>Journal of Applied Physics</t>
    </r>
    <r>
      <rPr>
        <rFont val="Arial"/>
        <color rgb="FF222222"/>
        <sz val="8.0"/>
      </rPr>
      <t>, </t>
    </r>
    <r>
      <rPr>
        <rFont val="Arial"/>
        <i/>
        <color rgb="FF222222"/>
        <sz val="8.0"/>
      </rPr>
      <t>134</t>
    </r>
    <r>
      <rPr>
        <rFont val="Arial"/>
        <color rgb="FF222222"/>
        <sz val="8.0"/>
      </rPr>
      <t>(18).</t>
    </r>
  </si>
  <si>
    <t>https://pubs.aip.org/aip/jap/article-abstract/134/18/184701/2921405/Electromagnetohydrodynamics-Casson-pulsatile?redirectedFrom=fulltext</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</si>
  <si>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</si>
  <si>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Elsaid, E. M., Sayed, A. A. M., &amp; Abdel-wahed, M. S. (2023). Electromagnetohydrodynamic unsteady blood flow with ternary nanoparticles in a vertical irregular peristaltic flow: an exact treatment. </t>
    </r>
    <r>
      <rPr>
        <rFont val="Arial"/>
        <i/>
        <color rgb="FF222222"/>
        <sz val="8.0"/>
      </rPr>
      <t>Journal of Thermal Analysis and Calorimetry</t>
    </r>
    <r>
      <rPr>
        <rFont val="Arial"/>
        <color rgb="FF222222"/>
        <sz val="8.0"/>
      </rPr>
      <t>, </t>
    </r>
    <r>
      <rPr>
        <rFont val="Arial"/>
        <i/>
        <color rgb="FF222222"/>
        <sz val="8.0"/>
      </rPr>
      <t>148</t>
    </r>
    <r>
      <rPr>
        <rFont val="Arial"/>
        <color rgb="FF222222"/>
        <sz val="8.0"/>
      </rPr>
      <t>(24), 14163-14181.</t>
    </r>
  </si>
  <si>
    <t>https://link.springer.com/article/10.1007/s10973-023-12598-z</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</si>
  <si>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</si>
  <si>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Rehman, A., Alhefthi, R. K., Inc, M., &amp; Jan, R. (2024). Analytical investigation of MgO–CuO∖ H2O, hybrid nanofluid MHD stagnation point flow with the influence of viscous dissipation for enhancement of heat transfer ratio. </t>
    </r>
    <r>
      <rPr>
        <rFont val="Arial"/>
        <i/>
        <color rgb="FF222222"/>
        <sz val="8.0"/>
      </rPr>
      <t>Modern Physics Letters B</t>
    </r>
    <r>
      <rPr>
        <rFont val="Arial"/>
        <color rgb="FF222222"/>
        <sz val="8.0"/>
      </rPr>
      <t>, </t>
    </r>
    <r>
      <rPr>
        <rFont val="Arial"/>
        <i/>
        <color rgb="FF222222"/>
        <sz val="8.0"/>
      </rPr>
      <t>38</t>
    </r>
    <r>
      <rPr>
        <rFont val="Arial"/>
        <color rgb="FF222222"/>
        <sz val="8.0"/>
      </rPr>
      <t>(15), 2450108.</t>
    </r>
  </si>
  <si>
    <t>https://www.worldscientific.com/doi/abs/10.1142/S0217984924501082</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</si>
  <si>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</si>
  <si>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Boujelbene, M., Majeed, A., Baazaoui, N., Barghout, K., Ijaz, N., Abu-Libdeh, N., ... &amp; Ali, M. R. (2023). Effect of electrostatic force and thermal radiation of viscoelastic nanofluid flow with motile microorganisms surrounded by PST and PHF: Bacillus anthracis in biological applications. </t>
    </r>
    <r>
      <rPr>
        <rFont val="Arial"/>
        <i/>
        <color rgb="FF222222"/>
        <sz val="8.0"/>
      </rPr>
      <t>Case Studies in Thermal Engineering</t>
    </r>
    <r>
      <rPr>
        <rFont val="Arial"/>
        <color rgb="FF222222"/>
        <sz val="8.0"/>
      </rPr>
      <t>, </t>
    </r>
    <r>
      <rPr>
        <rFont val="Arial"/>
        <i/>
        <color rgb="FF222222"/>
        <sz val="8.0"/>
      </rPr>
      <t>52</t>
    </r>
    <r>
      <rPr>
        <rFont val="Arial"/>
        <color rgb="FF222222"/>
        <sz val="8.0"/>
      </rPr>
      <t>, 103691.</t>
    </r>
  </si>
  <si>
    <t>https://www.sciencedirect.com/science/article/pii/S2214157X23009978</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</si>
  <si>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</si>
  <si>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t>Fatima, A., Sagheer, M., &amp; Hussain, S. (2023). A study of inclined magnetically driven Casson nanofluid using the Cattaneo-Christov heat flux model with multiple slips towards a chemically reacting radially stretching sheet. Journal of Central South University, 30(11), 3721-3736.</t>
  </si>
  <si>
    <t>https://link.springer.com/article/10.1007/s11771-023-5485-3</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</si>
  <si>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</si>
  <si>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Koosha, N., Mosavi, V., Kheirollah, J., Najafi, N., Abdi, N., Alizadeh, A. A., ... &amp; Aminian, S. (2023). Numerical simulation of effect of hybrid nanofluid on heat transfer and flow of the Newtonian pulsatile blood through 3D occluded artery: Silver and gold nanoparticles. </t>
    </r>
    <r>
      <rPr>
        <rFont val="Arial"/>
        <i/>
        <color rgb="FF222222"/>
        <sz val="8.0"/>
      </rPr>
      <t>Journal of Thermal Biology</t>
    </r>
    <r>
      <rPr>
        <rFont val="Arial"/>
        <color rgb="FF222222"/>
        <sz val="8.0"/>
      </rPr>
      <t>, </t>
    </r>
    <r>
      <rPr>
        <rFont val="Arial"/>
        <i/>
        <color rgb="FF222222"/>
        <sz val="8.0"/>
      </rPr>
      <t>117</t>
    </r>
    <r>
      <rPr>
        <rFont val="Arial"/>
        <color rgb="FF222222"/>
        <sz val="8.0"/>
      </rPr>
      <t>, 103718.</t>
    </r>
  </si>
  <si>
    <t>https://www.sciencedirect.com/science/article/abs/pii/S0306456523002590</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</si>
  <si>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</si>
  <si>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Alraddadi, I., Ayub, A., Hussain, S. M., Khan, U., Hussain Shah, S. Z., &amp; Hassan, A. M. (2023). The significance of ternary hybrid cross bio-nanofluid model in expanding/contracting cylinder with inclined magnetic field. </t>
    </r>
    <r>
      <rPr>
        <rFont val="Arial"/>
        <i/>
        <color rgb="FF222222"/>
        <sz val="8.0"/>
      </rPr>
      <t>Frontiers in Materials</t>
    </r>
    <r>
      <rPr>
        <rFont val="Arial"/>
        <color rgb="FF222222"/>
        <sz val="8.0"/>
      </rPr>
      <t>, </t>
    </r>
    <r>
      <rPr>
        <rFont val="Arial"/>
        <i/>
        <color rgb="FF222222"/>
        <sz val="8.0"/>
      </rPr>
      <t>10</t>
    </r>
    <r>
      <rPr>
        <rFont val="Arial"/>
        <color rgb="FF222222"/>
        <sz val="8.0"/>
      </rPr>
      <t>, 1242085.</t>
    </r>
  </si>
  <si>
    <t>https://www.frontiersin.org/articles/10.3389/fmats.2023.1242085/full</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</si>
  <si>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</si>
  <si>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Hayat, T., Yazman, M., Muhammad, K., &amp; Alsaedi, A. (2024). Entropy generation in MHD Darcy–Forchheimer flow of hybrid nanomaterial: A numerical study of local similar solution. </t>
    </r>
    <r>
      <rPr>
        <rFont val="Arial"/>
        <i/>
        <color rgb="FF222222"/>
        <sz val="8.0"/>
      </rPr>
      <t>ZAMM‐Journal of Applied Mathematics and Mechanics/Zeitschrift für Angewandte Mathematik und Mechanik</t>
    </r>
    <r>
      <rPr>
        <rFont val="Arial"/>
        <color rgb="FF222222"/>
        <sz val="8.0"/>
      </rPr>
      <t>, e202200557.</t>
    </r>
  </si>
  <si>
    <t>https://onlinelibrary.wiley.com/doi/abs/10.1002/zamm.202200557</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</si>
  <si>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</si>
  <si>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Rehman, A., Inc, M., &amp; Alhefthi, R. (2024). Analytical investigation of graphene oxide blood base nanofluid with the impact of dynamic viscosity and viscous dissipation. </t>
    </r>
    <r>
      <rPr>
        <rFont val="Arial"/>
        <i/>
        <color rgb="FF222222"/>
        <sz val="8.0"/>
      </rPr>
      <t>Modern Physics Letters B</t>
    </r>
    <r>
      <rPr>
        <rFont val="Arial"/>
        <color rgb="FF222222"/>
        <sz val="8.0"/>
      </rPr>
      <t>, </t>
    </r>
    <r>
      <rPr>
        <rFont val="Arial"/>
        <i/>
        <color rgb="FF222222"/>
        <sz val="8.0"/>
      </rPr>
      <t>38</t>
    </r>
    <r>
      <rPr>
        <rFont val="Arial"/>
        <color rgb="FF222222"/>
        <sz val="8.0"/>
      </rPr>
      <t>(06), 2450019.</t>
    </r>
  </si>
  <si>
    <t>https://www.worldscientific.com/doi/abs/10.1142/S0217984924500192</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</si>
  <si>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</si>
  <si>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Mishra, N. K., Sohail, M. U., Bani-Fwaz, M. Z., &amp; Hassan, A. M. (2023). Thermal analysis of radiated (aluminum oxide)/water through a magnet based geometry subject to Cattaneo-Christov and Corcione’s models. </t>
    </r>
    <r>
      <rPr>
        <rFont val="Arial"/>
        <i/>
        <color rgb="FF222222"/>
        <sz val="8.0"/>
      </rPr>
      <t>Case Studies in Thermal Engineering</t>
    </r>
    <r>
      <rPr>
        <rFont val="Arial"/>
        <color rgb="FF222222"/>
        <sz val="8.0"/>
      </rPr>
      <t>, </t>
    </r>
    <r>
      <rPr>
        <rFont val="Arial"/>
        <i/>
        <color rgb="FF222222"/>
        <sz val="8.0"/>
      </rPr>
      <t>49</t>
    </r>
    <r>
      <rPr>
        <rFont val="Arial"/>
        <color rgb="FF222222"/>
        <sz val="8.0"/>
      </rPr>
      <t>, 103390.</t>
    </r>
  </si>
  <si>
    <t>https://www.sciencedirect.com/science/article/pii/S2214157X23006962</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</si>
  <si>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</si>
  <si>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Alam, M. M., Arshad, M., Alharbi, F. M., Hassan, A., Haider, Q., Al-Essa, L. A., ... &amp; Galal, A. M. (2023). Comparative dynamics of mixed convection heat transfer under thermal radiation effect with porous medium flow over dual stretched surface. </t>
    </r>
    <r>
      <rPr>
        <rFont val="Arial"/>
        <i/>
        <color rgb="FF222222"/>
        <sz val="8.0"/>
      </rPr>
      <t>Scientific Reports</t>
    </r>
    <r>
      <rPr>
        <rFont val="Arial"/>
        <color rgb="FF222222"/>
        <sz val="8.0"/>
      </rPr>
      <t>, </t>
    </r>
    <r>
      <rPr>
        <rFont val="Arial"/>
        <i/>
        <color rgb="FF222222"/>
        <sz val="8.0"/>
      </rPr>
      <t>13</t>
    </r>
    <r>
      <rPr>
        <rFont val="Arial"/>
        <color rgb="FF222222"/>
        <sz val="8.0"/>
      </rPr>
      <t>(1), 12827.</t>
    </r>
  </si>
  <si>
    <t>https://www.nature.com/articles/s41598-023-40040-9</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</si>
  <si>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</si>
  <si>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Almeida, F., Keerthi, M. L., Gireesha, B. J., Venkatesh, P., Kumar, P., &amp; Nagaraja, B. (2023). Consistent ramifications of prescribed surface temperature and prescribed heat flux boundary conditions for the slip flow of Walter B fluid in a stretching channel. </t>
    </r>
    <r>
      <rPr>
        <rFont val="Arial"/>
        <i/>
        <color rgb="FF222222"/>
        <sz val="8.0"/>
      </rPr>
      <t>International Journal of Modelling and Simulation</t>
    </r>
    <r>
      <rPr>
        <rFont val="Arial"/>
        <color rgb="FF222222"/>
        <sz val="8.0"/>
      </rPr>
      <t>, 1-14.</t>
    </r>
  </si>
  <si>
    <t>https://www.tandfonline.com/doi/abs/10.1080/02286203.2023.2237845</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</si>
  <si>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</si>
  <si>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Sandeep, N., Ranjana, B., Sulochana, C., &amp; Ashwinkumar, G. P. (2023). Flow and heat transfer mechanism of engine-oil based hybrid nanofluid due to a nonlinearly extending surface: A comparative study. </t>
    </r>
    <r>
      <rPr>
        <rFont val="Arial"/>
        <i/>
        <color rgb="FF222222"/>
        <sz val="8.0"/>
      </rPr>
      <t>International Journal of Modelling and Simulation</t>
    </r>
    <r>
      <rPr>
        <rFont val="Arial"/>
        <color rgb="FF222222"/>
        <sz val="8.0"/>
      </rPr>
      <t>, 1-17.</t>
    </r>
  </si>
  <si>
    <t>https://www.tandfonline.com/doi/abs/10.1080/02286203.2023.2235539</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</si>
  <si>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</si>
  <si>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Kanimozhi, N., Vijayaragavan, R., &amp; Rushi Kumar, B. (2024). Impacts of multiple slip on magnetohydrodynamic Williamson and Maxwell nanofluid over a stretching sheet saturated in a porous medium. </t>
    </r>
    <r>
      <rPr>
        <rFont val="Arial"/>
        <i/>
        <color rgb="FF222222"/>
        <sz val="8.0"/>
      </rPr>
      <t>Numerical Heat Transfer, Part B: Fundamentals</t>
    </r>
    <r>
      <rPr>
        <rFont val="Arial"/>
        <color rgb="FF222222"/>
        <sz val="8.0"/>
      </rPr>
      <t>, </t>
    </r>
    <r>
      <rPr>
        <rFont val="Arial"/>
        <i/>
        <color rgb="FF222222"/>
        <sz val="8.0"/>
      </rPr>
      <t>85</t>
    </r>
    <r>
      <rPr>
        <rFont val="Arial"/>
        <color rgb="FF222222"/>
        <sz val="8.0"/>
      </rPr>
      <t>(3), 344-360.</t>
    </r>
  </si>
  <si>
    <t>https://www.tandfonline.com/doi/abs/10.1080/10407790.2023.2235079</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</si>
  <si>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</si>
  <si>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Aslam, M. A., Yao, H., Al Mesfer, M. K., Irshad, K., Chuhan, I. S., Danish, M., ... &amp; Eldin, S. M. (2023). Finite element modeling of dual convection in a Y shaped porous cavity containing viscus fluid. </t>
    </r>
    <r>
      <rPr>
        <rFont val="Arial"/>
        <i/>
        <color rgb="FF222222"/>
        <sz val="8.0"/>
      </rPr>
      <t>Frontiers in Physics</t>
    </r>
    <r>
      <rPr>
        <rFont val="Arial"/>
        <color rgb="FF222222"/>
        <sz val="8.0"/>
      </rPr>
      <t>, </t>
    </r>
    <r>
      <rPr>
        <rFont val="Arial"/>
        <i/>
        <color rgb="FF222222"/>
        <sz val="8.0"/>
      </rPr>
      <t>11</t>
    </r>
    <r>
      <rPr>
        <rFont val="Arial"/>
        <color rgb="FF222222"/>
        <sz val="8.0"/>
      </rPr>
      <t>, 1-13.</t>
    </r>
  </si>
  <si>
    <t>https://www.researchgate.net/profile/Aqib-Aslam/publication/372121476_Finite_element_modeling_of_dual_convection_in_a_Y_shaped_porous_cavity_containing_viscus_fluid/links/65055eeda69a4e63181001eb/Finite-element-modeling-of-dual-convection-in-a-Y-shaped-porous-cavity-containing-viscus-fluid.pdf</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</si>
  <si>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</si>
  <si>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Sharma, B. K., Sharma, P., Mishra, N. K., Noeiaghdam, S., &amp; Fernandez-Gamiz, U. (2023). Bayesian regularization networks for micropolar ternary hybrid nanofluid flow of blood with homogeneous and heterogeneous reactions: Entropy generation optimization. </t>
    </r>
    <r>
      <rPr>
        <rFont val="Arial"/>
        <i/>
        <color rgb="FF222222"/>
        <sz val="8.0"/>
      </rPr>
      <t>Alexandria Engineering Journal</t>
    </r>
    <r>
      <rPr>
        <rFont val="Arial"/>
        <color rgb="FF222222"/>
        <sz val="8.0"/>
      </rPr>
      <t>, </t>
    </r>
    <r>
      <rPr>
        <rFont val="Arial"/>
        <i/>
        <color rgb="FF222222"/>
        <sz val="8.0"/>
      </rPr>
      <t>77</t>
    </r>
    <r>
      <rPr>
        <rFont val="Arial"/>
        <color rgb="FF222222"/>
        <sz val="8.0"/>
      </rPr>
      <t>, 127-148.</t>
    </r>
  </si>
  <si>
    <t>https://www.sciencedirect.com/science/article/pii/S1110016823005550</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</si>
  <si>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</si>
  <si>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t>Reddy, AS ; Thamizharasan, T; Kumar, BR ; Prasad, VR ; Jagadeshkumar, K ; A comparative study on pulsating flow of Au plus SWCNT/blood and Au plus MWCNT/blood based Jeffrey hybrid nanofluid in a vertical porous channel with entropy generation; NUMERICAL HEAT TRANSFER PART A-APPLICATIONS, 2023</t>
  </si>
  <si>
    <t>https://1511mkv0h-y-https-www-tandfonline-com.z.e-nformation.ro/doi/full/10.1080/10407782.2023.2226349</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</si>
  <si>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</si>
  <si>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Sudarmozhi, K., Iranian, D., &amp; Khan, I. (2023). A steady flow of MHD Maxwell viscoelastic fluid on a flat porous plate with the outcome of radiation and heat generation. </t>
    </r>
    <r>
      <rPr>
        <rFont val="Arial"/>
        <i/>
        <color rgb="FF222222"/>
        <sz val="8.0"/>
      </rPr>
      <t>Frontiers in Physics</t>
    </r>
    <r>
      <rPr>
        <rFont val="Arial"/>
        <color rgb="FF222222"/>
        <sz val="8.0"/>
      </rPr>
      <t>, </t>
    </r>
    <r>
      <rPr>
        <rFont val="Arial"/>
        <i/>
        <color rgb="FF222222"/>
        <sz val="8.0"/>
      </rPr>
      <t>11</t>
    </r>
    <r>
      <rPr>
        <rFont val="Arial"/>
        <color rgb="FF222222"/>
        <sz val="8.0"/>
      </rPr>
      <t>, 1126662.</t>
    </r>
  </si>
  <si>
    <t>https://www.frontiersin.org/articles/10.3389/fphy.2023.1126662/full</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</si>
  <si>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</si>
  <si>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Lone, S. A., Anwar, S., Raizah, Z., Almusawa, M. Y., &amp; Saeed, A. (2023). Higher-Order Slip Flow of Maxwell Fluids Containing Gyrotactic Microorganisms Past a Horizontal Extending Surface: Analysis with Convective Conditions. </t>
    </r>
    <r>
      <rPr>
        <rFont val="Arial"/>
        <i/>
        <color rgb="FF222222"/>
        <sz val="8.0"/>
      </rPr>
      <t>Surface Review and Letters</t>
    </r>
    <r>
      <rPr>
        <rFont val="Arial"/>
        <color rgb="FF222222"/>
        <sz val="8.0"/>
      </rPr>
      <t>, </t>
    </r>
    <r>
      <rPr>
        <rFont val="Arial"/>
        <i/>
        <color rgb="FF222222"/>
        <sz val="8.0"/>
      </rPr>
      <t>30</t>
    </r>
    <r>
      <rPr>
        <rFont val="Arial"/>
        <color rgb="FF222222"/>
        <sz val="8.0"/>
      </rPr>
      <t>(06), 2350038.</t>
    </r>
  </si>
  <si>
    <t>https://www.worldscientific.com/doi/abs/10.1142/S0218625X23500385</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</si>
  <si>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</si>
  <si>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Hussain, S. M., Eid, M. R., Prakash, M., Jamshed, W., Khan, A., &amp; Alqahtani, H. (2023). Thermal characterization of heat source (sink) on hybridized (Cu–Ag/EG) nanofluid flow via solid stretchable sheet. </t>
    </r>
    <r>
      <rPr>
        <rFont val="Arial"/>
        <i/>
        <color rgb="FF222222"/>
        <sz val="8.0"/>
      </rPr>
      <t>Open Physics</t>
    </r>
    <r>
      <rPr>
        <rFont val="Arial"/>
        <color rgb="FF222222"/>
        <sz val="8.0"/>
      </rPr>
      <t>, </t>
    </r>
    <r>
      <rPr>
        <rFont val="Arial"/>
        <i/>
        <color rgb="FF222222"/>
        <sz val="8.0"/>
      </rPr>
      <t>21</t>
    </r>
    <r>
      <rPr>
        <rFont val="Arial"/>
        <color rgb="FF222222"/>
        <sz val="8.0"/>
      </rPr>
      <t>(1), 20220245.</t>
    </r>
  </si>
  <si>
    <t>https://www.degruyter.com/document/doi/10.1515/phys-2022-0245/html</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</si>
  <si>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</si>
  <si>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Zeeshan, A., Ahmad, M., Ellahi, R., Sait, S. M., &amp; Shehzad, N. (2023). Hydromagnetic flow of two immiscible nanofluids under the combined effects of Ohmic and viscous dissipation between two parallel moving plates. </t>
    </r>
    <r>
      <rPr>
        <rFont val="Arial"/>
        <i/>
        <color rgb="FF222222"/>
        <sz val="8.0"/>
      </rPr>
      <t>Journal of Magnetism and Magnetic Materials</t>
    </r>
    <r>
      <rPr>
        <rFont val="Arial"/>
        <color rgb="FF222222"/>
        <sz val="8.0"/>
      </rPr>
      <t>, </t>
    </r>
    <r>
      <rPr>
        <rFont val="Arial"/>
        <i/>
        <color rgb="FF222222"/>
        <sz val="8.0"/>
      </rPr>
      <t>575</t>
    </r>
    <r>
      <rPr>
        <rFont val="Arial"/>
        <color rgb="FF222222"/>
        <sz val="8.0"/>
      </rPr>
      <t>, 170741.</t>
    </r>
  </si>
  <si>
    <t>https://www.sciencedirect.com/science/article/abs/pii/S0304885323003906</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</si>
  <si>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</si>
  <si>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Abbas, N., Shatanawi, W., Abodayeh, K., &amp; Shatnawi, T. A. (2023). Comparative analysis of unsteady flow of induced MHD radiative Sutterby fluid flow at nonlinear stretching cylinder/sheet: Variable thermal conductivity. </t>
    </r>
    <r>
      <rPr>
        <rFont val="Arial"/>
        <i/>
        <color rgb="FF222222"/>
        <sz val="8.0"/>
      </rPr>
      <t>Alexandria Engineering Journal</t>
    </r>
    <r>
      <rPr>
        <rFont val="Arial"/>
        <color rgb="FF222222"/>
        <sz val="8.0"/>
      </rPr>
      <t>, </t>
    </r>
    <r>
      <rPr>
        <rFont val="Arial"/>
        <i/>
        <color rgb="FF222222"/>
        <sz val="8.0"/>
      </rPr>
      <t>72</t>
    </r>
    <r>
      <rPr>
        <rFont val="Arial"/>
        <color rgb="FF222222"/>
        <sz val="8.0"/>
      </rPr>
      <t>, 451-461.</t>
    </r>
  </si>
  <si>
    <t>https://www.sciencedirect.com/science/article/pii/S1110016823002910</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</si>
  <si>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</si>
  <si>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Faizan Ahmed, M., Khalid, M., Ali, F., Al-Bossly, A., Alduais, F. S., Eldin, S. M., &amp; Saeed, A. (2023). Importance of bioconvection flow on tangent hyperbolic nanofluid with entropy minimization. </t>
    </r>
    <r>
      <rPr>
        <rFont val="Arial"/>
        <i/>
        <color rgb="FF222222"/>
        <sz val="8.0"/>
      </rPr>
      <t>Frontiers in Physics</t>
    </r>
    <r>
      <rPr>
        <rFont val="Arial"/>
        <color rgb="FF222222"/>
        <sz val="8.0"/>
      </rPr>
      <t>, </t>
    </r>
    <r>
      <rPr>
        <rFont val="Arial"/>
        <i/>
        <color rgb="FF222222"/>
        <sz val="8.0"/>
      </rPr>
      <t>11</t>
    </r>
    <r>
      <rPr>
        <rFont val="Arial"/>
        <color rgb="FF222222"/>
        <sz val="8.0"/>
      </rPr>
      <t>, 1154478.</t>
    </r>
  </si>
  <si>
    <t>https://www.frontiersin.org/articles/10.3389/fphy.2023.1154478/full</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</si>
  <si>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</si>
  <si>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Sabir, Z., Akkurt, N., &amp; Said, S. B. (2023). A novel radial basis Bayesian regularization deep neural network for the Maxwell nanofluid applied on the Buongiorno model. </t>
    </r>
    <r>
      <rPr>
        <rFont val="Arial"/>
        <i/>
        <color rgb="FF222222"/>
        <sz val="8.0"/>
      </rPr>
      <t>Arabian Journal of Chemistry</t>
    </r>
    <r>
      <rPr>
        <rFont val="Arial"/>
        <color rgb="FF222222"/>
        <sz val="8.0"/>
      </rPr>
      <t>, </t>
    </r>
    <r>
      <rPr>
        <rFont val="Arial"/>
        <i/>
        <color rgb="FF222222"/>
        <sz val="8.0"/>
      </rPr>
      <t>16</t>
    </r>
    <r>
      <rPr>
        <rFont val="Arial"/>
        <color rgb="FF222222"/>
        <sz val="8.0"/>
      </rPr>
      <t>(6), 104706.</t>
    </r>
  </si>
  <si>
    <t>https://www.sciencedirect.com/science/article/pii/S1878535223001685</t>
  </si>
  <si>
    <r>
      <rPr>
        <rFont val="Arial"/>
        <color rgb="FF4125AF"/>
        <sz val="8.0"/>
        <u/>
      </rPr>
      <t>Deebani, W</t>
    </r>
    <r>
      <rPr>
        <rFont val="Arial"/>
        <color rgb="FF000000"/>
        <sz val="8.0"/>
        <u/>
      </rPr>
      <t> ; Jan, R</t>
    </r>
    <r>
      <rPr>
        <rFont val="Arial"/>
        <color rgb="FF5D33BF"/>
        <sz val="8.0"/>
        <u/>
      </rPr>
      <t> </t>
    </r>
    <r>
      <rPr>
        <rFont val="Arial"/>
        <color rgb="FF000000"/>
        <sz val="8.0"/>
        <u/>
      </rPr>
      <t>; Shah, Z </t>
    </r>
    <r>
      <rPr>
        <rFont val="Arial"/>
        <color rgb="FF5D33BF"/>
        <sz val="8.0"/>
        <u/>
      </rPr>
      <t> </t>
    </r>
    <r>
      <rPr>
        <rFont val="Arial"/>
        <color rgb="FF000000"/>
        <sz val="8.0"/>
        <u/>
      </rPr>
      <t>; Vrinceanu, N ; Racheriu, M</t>
    </r>
  </si>
  <si>
    <t>Modeling the transmission phenomena of water-borne disease with non-singular and non-local kernel</t>
  </si>
  <si>
    <r>
      <rPr>
        <rFont val="Arial"/>
        <color rgb="FF222222"/>
        <sz val="8.0"/>
      </rPr>
      <t>Kumar, M. (2023). Spreading behavior of biological SIR system of a COVID-19 disease through a fast Taylor wavelet based numerical algorithm. </t>
    </r>
    <r>
      <rPr>
        <rFont val="Arial"/>
        <i/>
        <color rgb="FF222222"/>
        <sz val="8.0"/>
      </rPr>
      <t>Results in Control and Optimization</t>
    </r>
    <r>
      <rPr>
        <rFont val="Arial"/>
        <color rgb="FF222222"/>
        <sz val="8.0"/>
      </rPr>
      <t>, </t>
    </r>
    <r>
      <rPr>
        <rFont val="Arial"/>
        <i/>
        <color rgb="FF222222"/>
        <sz val="8.0"/>
      </rPr>
      <t>13</t>
    </r>
    <r>
      <rPr>
        <rFont val="Arial"/>
        <color rgb="FF222222"/>
        <sz val="8.0"/>
      </rPr>
      <t>, 100316.</t>
    </r>
  </si>
  <si>
    <t>https://www.sciencedirect.com/science/article/pii/S2666720723001182</t>
  </si>
  <si>
    <r>
      <rPr>
        <rFont val="Arial"/>
        <color rgb="FF4125AF"/>
        <sz val="8.0"/>
        <u/>
      </rPr>
      <t>Deebani, W</t>
    </r>
    <r>
      <rPr>
        <rFont val="Arial"/>
        <color rgb="FF000000"/>
        <sz val="8.0"/>
        <u/>
      </rPr>
      <t> ; Jan, R</t>
    </r>
    <r>
      <rPr>
        <rFont val="Arial"/>
        <color rgb="FF5D33BF"/>
        <sz val="8.0"/>
        <u/>
      </rPr>
      <t> </t>
    </r>
    <r>
      <rPr>
        <rFont val="Arial"/>
        <color rgb="FF000000"/>
        <sz val="8.0"/>
        <u/>
      </rPr>
      <t>; Shah, Z </t>
    </r>
    <r>
      <rPr>
        <rFont val="Arial"/>
        <color rgb="FF5D33BF"/>
        <sz val="8.0"/>
        <u/>
      </rPr>
      <t> </t>
    </r>
    <r>
      <rPr>
        <rFont val="Arial"/>
        <color rgb="FF000000"/>
        <sz val="8.0"/>
        <u/>
      </rPr>
      <t>; Vrinceanu, N ; Racheriu, M</t>
    </r>
  </si>
  <si>
    <r>
      <rPr>
        <rFont val="Arial"/>
        <color rgb="FF222222"/>
        <sz val="8.0"/>
      </rPr>
      <t>Anwar, N., Ahmad, I., Kiani, A. K., Shoaib, M., &amp; Raja, M. A. Z. (2023). Numerical treatment for mathematical model of farming awareness in crop pest management. </t>
    </r>
    <r>
      <rPr>
        <rFont val="Arial"/>
        <i/>
        <color rgb="FF222222"/>
        <sz val="8.0"/>
      </rPr>
      <t>Front Appl Math Stat</t>
    </r>
    <r>
      <rPr>
        <rFont val="Arial"/>
        <color rgb="FF222222"/>
        <sz val="8.0"/>
      </rPr>
      <t>, </t>
    </r>
    <r>
      <rPr>
        <rFont val="Arial"/>
        <i/>
        <color rgb="FF222222"/>
        <sz val="8.0"/>
      </rPr>
      <t>9</t>
    </r>
    <r>
      <rPr>
        <rFont val="Arial"/>
        <color rgb="FF222222"/>
        <sz val="8.0"/>
      </rPr>
      <t>.</t>
    </r>
  </si>
  <si>
    <t>https://core.ac.uk/download/pdf/581825944.pdf</t>
  </si>
  <si>
    <r>
      <rPr>
        <rFont val="Arial"/>
        <color rgb="FF4125AF"/>
        <sz val="8.0"/>
        <u/>
      </rPr>
      <t>Deebani, W</t>
    </r>
    <r>
      <rPr>
        <rFont val="Arial"/>
        <color rgb="FF000000"/>
        <sz val="8.0"/>
        <u/>
      </rPr>
      <t> ; Jan, R</t>
    </r>
    <r>
      <rPr>
        <rFont val="Arial"/>
        <color rgb="FF5D33BF"/>
        <sz val="8.0"/>
        <u/>
      </rPr>
      <t> </t>
    </r>
    <r>
      <rPr>
        <rFont val="Arial"/>
        <color rgb="FF000000"/>
        <sz val="8.0"/>
        <u/>
      </rPr>
      <t>; Shah, Z </t>
    </r>
    <r>
      <rPr>
        <rFont val="Arial"/>
        <color rgb="FF5D33BF"/>
        <sz val="8.0"/>
        <u/>
      </rPr>
      <t> </t>
    </r>
    <r>
      <rPr>
        <rFont val="Arial"/>
        <color rgb="FF000000"/>
        <sz val="8.0"/>
        <u/>
      </rPr>
      <t>; Vrinceanu, N ; Racheriu, M</t>
    </r>
  </si>
  <si>
    <r>
      <rPr>
        <rFont val="Arial"/>
        <color rgb="FF222222"/>
        <sz val="8.0"/>
      </rPr>
      <t>Lacitignola, D., Diele, F., Marangi, C., Monti, A., Serini, T., &amp; Vernocchi, S. (2023). Effects of Vitamin D Supplementation and Degradation on the Innate Immune System Response: Insights on SARS-CoV-2. </t>
    </r>
    <r>
      <rPr>
        <rFont val="Arial"/>
        <i/>
        <color rgb="FF222222"/>
        <sz val="8.0"/>
      </rPr>
      <t>Mathematics</t>
    </r>
    <r>
      <rPr>
        <rFont val="Arial"/>
        <color rgb="FF222222"/>
        <sz val="8.0"/>
      </rPr>
      <t>, </t>
    </r>
    <r>
      <rPr>
        <rFont val="Arial"/>
        <i/>
        <color rgb="FF222222"/>
        <sz val="8.0"/>
      </rPr>
      <t>11</t>
    </r>
    <r>
      <rPr>
        <rFont val="Arial"/>
        <color rgb="FF222222"/>
        <sz val="8.0"/>
      </rPr>
      <t>(17), 3711.</t>
    </r>
  </si>
  <si>
    <t>https://www.mdpi.com/2227-7390/11/17/3711</t>
  </si>
  <si>
    <r>
      <rPr>
        <rFont val="Arial"/>
        <color rgb="FF4125AF"/>
        <sz val="8.0"/>
        <u/>
      </rPr>
      <t>Deebani, W</t>
    </r>
    <r>
      <rPr>
        <rFont val="Arial"/>
        <color rgb="FF000000"/>
        <sz val="8.0"/>
        <u/>
      </rPr>
      <t> ; Jan, R</t>
    </r>
    <r>
      <rPr>
        <rFont val="Arial"/>
        <color rgb="FF5D33BF"/>
        <sz val="8.0"/>
        <u/>
      </rPr>
      <t> </t>
    </r>
    <r>
      <rPr>
        <rFont val="Arial"/>
        <color rgb="FF000000"/>
        <sz val="8.0"/>
        <u/>
      </rPr>
      <t>; Shah, Z </t>
    </r>
    <r>
      <rPr>
        <rFont val="Arial"/>
        <color rgb="FF5D33BF"/>
        <sz val="8.0"/>
        <u/>
      </rPr>
      <t> </t>
    </r>
    <r>
      <rPr>
        <rFont val="Arial"/>
        <color rgb="FF000000"/>
        <sz val="8.0"/>
        <u/>
      </rPr>
      <t>; Vrinceanu, N ; Racheriu, M</t>
    </r>
  </si>
  <si>
    <r>
      <rPr>
        <rFont val="Arial"/>
        <color rgb="FF222222"/>
        <sz val="8.0"/>
      </rPr>
      <t>Sher, M., Shah, K., Sarwar, M., Abdallab, B., &amp; Abdeljawad, T. (2023). Study of fractional-order alcohol-abuse mathematical model using the concept of piecewise operator. </t>
    </r>
    <r>
      <rPr>
        <rFont val="Arial"/>
        <i/>
        <color rgb="FF222222"/>
        <sz val="8.0"/>
      </rPr>
      <t>International journal of modern physics. C, Physics and computers</t>
    </r>
    <r>
      <rPr>
        <rFont val="Arial"/>
        <color rgb="FF222222"/>
        <sz val="8.0"/>
      </rPr>
      <t>.</t>
    </r>
  </si>
  <si>
    <t>https://www.safetylit.org/citations/index.php?fuseaction=citations.viewdetails&amp;citationIds[]=citjournalarticle_765979_1</t>
  </si>
  <si>
    <r>
      <rPr>
        <rFont val="Arial"/>
        <color rgb="FF4125AF"/>
        <sz val="8.0"/>
        <u/>
      </rPr>
      <t>Deebani, W</t>
    </r>
    <r>
      <rPr>
        <rFont val="Arial"/>
        <color rgb="FF000000"/>
        <sz val="8.0"/>
        <u/>
      </rPr>
      <t> ; Jan, R</t>
    </r>
    <r>
      <rPr>
        <rFont val="Arial"/>
        <color rgb="FF5D33BF"/>
        <sz val="8.0"/>
        <u/>
      </rPr>
      <t> </t>
    </r>
    <r>
      <rPr>
        <rFont val="Arial"/>
        <color rgb="FF000000"/>
        <sz val="8.0"/>
        <u/>
      </rPr>
      <t>; Shah, Z </t>
    </r>
    <r>
      <rPr>
        <rFont val="Arial"/>
        <color rgb="FF5D33BF"/>
        <sz val="8.0"/>
        <u/>
      </rPr>
      <t> </t>
    </r>
    <r>
      <rPr>
        <rFont val="Arial"/>
        <color rgb="FF000000"/>
        <sz val="8.0"/>
        <u/>
      </rPr>
      <t>; Vrinceanu, N ; Racheriu, M</t>
    </r>
  </si>
  <si>
    <r>
      <rPr>
        <rFont val="Arial"/>
        <color rgb="FF222222"/>
        <sz val="8.0"/>
      </rPr>
      <t>Jan, R., Khurshaid, A., Alotaibi, H., &amp; Inc, M. (2023). A robust study of the transmission dynamics of syphilis infection through non-integer derivative. </t>
    </r>
    <r>
      <rPr>
        <rFont val="Arial"/>
        <i/>
        <color rgb="FF222222"/>
        <sz val="8.0"/>
      </rPr>
      <t>globe</t>
    </r>
    <r>
      <rPr>
        <rFont val="Arial"/>
        <color rgb="FF222222"/>
        <sz val="8.0"/>
      </rPr>
      <t>, </t>
    </r>
    <r>
      <rPr>
        <rFont val="Arial"/>
        <i/>
        <color rgb="FF222222"/>
        <sz val="8.0"/>
      </rPr>
      <t>9</t>
    </r>
    <r>
      <rPr>
        <rFont val="Arial"/>
        <color rgb="FF222222"/>
        <sz val="8.0"/>
      </rPr>
      <t>, 11.</t>
    </r>
  </si>
  <si>
    <t>https://www.aimspress.com/aimspress-data/math/2023/3/PDF/math-08-03-314.pdf</t>
  </si>
  <si>
    <t>Tang, TQ; Jan, R ; Khurshaid, A  ; Shah, Z ; Vrinceanu, N ; Racheriu, M </t>
  </si>
  <si>
    <r>
      <rPr>
        <rFont val="Arial"/>
        <color rgb="FF222222"/>
        <sz val="8.0"/>
      </rPr>
      <t>Jan, R., Boulaaras, S., Alnegga, M., &amp; Abdullah, F. A. (2024). Fractional‐calculus analysis of the dynamics of typhoid fever with the effect of vaccination and carriers. </t>
    </r>
    <r>
      <rPr>
        <rFont val="Arial"/>
        <i/>
        <color rgb="FF222222"/>
        <sz val="8.0"/>
      </rPr>
      <t>International Journal of Numerical Modelling: Electronic Networks, Devices and Fields</t>
    </r>
    <r>
      <rPr>
        <rFont val="Arial"/>
        <color rgb="FF222222"/>
        <sz val="8.0"/>
      </rPr>
      <t>, </t>
    </r>
    <r>
      <rPr>
        <rFont val="Arial"/>
        <i/>
        <color rgb="FF222222"/>
        <sz val="8.0"/>
      </rPr>
      <t>37</t>
    </r>
    <r>
      <rPr>
        <rFont val="Arial"/>
        <color rgb="FF222222"/>
        <sz val="8.0"/>
      </rPr>
      <t>(2), e3184.</t>
    </r>
  </si>
  <si>
    <t>https://onlinelibrary.wiley.com/doi/abs/10.1002/jnm.3184</t>
  </si>
  <si>
    <r>
      <rPr>
        <rFont val="Arial"/>
        <color rgb="FF222222"/>
        <sz val="8.0"/>
      </rPr>
      <t>Jan, R., Razak, N. N. A., Boulaaras, S., &amp; Rehman, Z. U. (2023). Fractional insights into Zika virus transmission: Exploring preventive measures from a dynamical perspective. </t>
    </r>
    <r>
      <rPr>
        <rFont val="Arial"/>
        <i/>
        <color rgb="FF222222"/>
        <sz val="8.0"/>
      </rPr>
      <t>Nonlinear Engineering</t>
    </r>
    <r>
      <rPr>
        <rFont val="Arial"/>
        <color rgb="FF222222"/>
        <sz val="8.0"/>
      </rPr>
      <t>, </t>
    </r>
    <r>
      <rPr>
        <rFont val="Arial"/>
        <i/>
        <color rgb="FF222222"/>
        <sz val="8.0"/>
      </rPr>
      <t>12</t>
    </r>
    <r>
      <rPr>
        <rFont val="Arial"/>
        <color rgb="FF222222"/>
        <sz val="8.0"/>
      </rPr>
      <t>(1), 20220352.</t>
    </r>
  </si>
  <si>
    <t>https://www.degruyter.com/document/doi/10.1515/nleng-2022-0352/html</t>
  </si>
  <si>
    <t xml:space="preserve">Tang, TQ ; Rooman, M ; Shah, Z ; Khan, S ; Vrinceanu, N  ; Alshehri, A  ; Racheriu, M </t>
  </si>
  <si>
    <r>
      <rPr>
        <rFont val="Arial"/>
        <color rgb="FF222222"/>
        <sz val="8.0"/>
      </rPr>
      <t>Hassani, H., Avazzadeh, Z., Agarwal, P., Mehrabi, S., Ebadi, M. J., Dahaghin, M. S., &amp; Naraghirad, E. (2023). A study on fractional tumor-immune interaction model related to lung cancer via generalized Laguerre polynomials. </t>
    </r>
    <r>
      <rPr>
        <rFont val="Arial"/>
        <i/>
        <color rgb="FF222222"/>
        <sz val="8.0"/>
      </rPr>
      <t>BMC medical research methodology</t>
    </r>
    <r>
      <rPr>
        <rFont val="Arial"/>
        <color rgb="FF222222"/>
        <sz val="8.0"/>
      </rPr>
      <t>, </t>
    </r>
    <r>
      <rPr>
        <rFont val="Arial"/>
        <i/>
        <color rgb="FF222222"/>
        <sz val="8.0"/>
      </rPr>
      <t>23</t>
    </r>
    <r>
      <rPr>
        <rFont val="Arial"/>
        <color rgb="FF222222"/>
        <sz val="8.0"/>
      </rPr>
      <t>(1), 189.</t>
    </r>
  </si>
  <si>
    <t>https://link.springer.com/article/10.1186/s12874-023-02006-3</t>
  </si>
  <si>
    <r>
      <rPr>
        <rFont val="Arial"/>
        <color rgb="FF222222"/>
        <sz val="8.0"/>
      </rPr>
      <t>Durmaz, E., Sertkaya, S., Yilmaz, H., Olgun, C., Ozcelik, O., Tozluoglu, A., &amp; Candan, Z. (2023). Lignocellulosic bionanomaterials for biosensor applications. </t>
    </r>
    <r>
      <rPr>
        <rFont val="Arial"/>
        <i/>
        <color rgb="FF222222"/>
        <sz val="8.0"/>
      </rPr>
      <t>Micromachines</t>
    </r>
    <r>
      <rPr>
        <rFont val="Arial"/>
        <color rgb="FF222222"/>
        <sz val="8.0"/>
      </rPr>
      <t>, </t>
    </r>
    <r>
      <rPr>
        <rFont val="Arial"/>
        <i/>
        <color rgb="FF222222"/>
        <sz val="8.0"/>
      </rPr>
      <t>14</t>
    </r>
    <r>
      <rPr>
        <rFont val="Arial"/>
        <color rgb="FF222222"/>
        <sz val="8.0"/>
      </rPr>
      <t>(7), 1450.</t>
    </r>
  </si>
  <si>
    <t>https://www.mdpi.com/2072-666X/14/7/1450</t>
  </si>
  <si>
    <r>
      <rPr>
        <rFont val="Arial"/>
        <color rgb="FF4125AF"/>
        <sz val="8.0"/>
        <u/>
      </rPr>
      <t>Tang, TQ</t>
    </r>
    <r>
      <rPr>
        <rFont val="Arial"/>
        <color rgb="FF5D33BF"/>
        <sz val="8.0"/>
        <u/>
      </rPr>
      <t> </t>
    </r>
    <r>
      <rPr>
        <rFont val="Arial"/>
        <color rgb="FF000000"/>
        <sz val="8.0"/>
        <u/>
      </rPr>
      <t>; Jan, R</t>
    </r>
    <r>
      <rPr>
        <rFont val="Arial"/>
        <color rgb="FF5D33BF"/>
        <sz val="8.0"/>
        <u/>
      </rPr>
      <t> </t>
    </r>
    <r>
      <rPr>
        <rFont val="Arial"/>
        <color rgb="FF000000"/>
        <sz val="8.0"/>
        <u/>
      </rPr>
      <t>; Rehman, ZU </t>
    </r>
    <r>
      <rPr>
        <rFont val="Arial"/>
        <color rgb="FF5D33BF"/>
        <sz val="8.0"/>
        <u/>
      </rPr>
      <t> </t>
    </r>
    <r>
      <rPr>
        <rFont val="Arial"/>
        <color rgb="FF000000"/>
        <sz val="8.0"/>
        <u/>
      </rPr>
      <t>; Shah, Z </t>
    </r>
    <r>
      <rPr>
        <rFont val="Arial"/>
        <color rgb="FF5D33BF"/>
        <sz val="8.0"/>
        <u/>
      </rPr>
      <t> </t>
    </r>
    <r>
      <rPr>
        <rFont val="Arial"/>
        <color rgb="FF000000"/>
        <sz val="8.0"/>
        <u/>
      </rPr>
      <t>; Vrinceanu, N </t>
    </r>
    <r>
      <rPr>
        <rFont val="Arial"/>
        <color rgb="FF5D33BF"/>
        <sz val="8.0"/>
        <u/>
      </rPr>
      <t> </t>
    </r>
    <r>
      <rPr>
        <rFont val="Arial"/>
        <color rgb="FF000000"/>
        <sz val="8.0"/>
        <u/>
      </rPr>
      <t>; Racheriu, M</t>
    </r>
  </si>
  <si>
    <t>MODELING THE DYNAMICS OF CHRONIC MYELOGENOUS LEUKEMIA THROUGH FRACTIONAL-CALCULUS</t>
  </si>
  <si>
    <r>
      <rPr>
        <rFont val="Arial"/>
        <color rgb="FF222222"/>
        <sz val="8.0"/>
      </rPr>
      <t>Kumar, M. (2023). Spreading behavior of biological SIR system of a COVID-19 disease through a fast Taylor wavelet based numerical algorithm. </t>
    </r>
    <r>
      <rPr>
        <rFont val="Arial"/>
        <i/>
        <color rgb="FF222222"/>
        <sz val="8.0"/>
      </rPr>
      <t>Results in Control and Optimization</t>
    </r>
    <r>
      <rPr>
        <rFont val="Arial"/>
        <color rgb="FF222222"/>
        <sz val="8.0"/>
      </rPr>
      <t>, </t>
    </r>
    <r>
      <rPr>
        <rFont val="Arial"/>
        <i/>
        <color rgb="FF222222"/>
        <sz val="8.0"/>
      </rPr>
      <t>13</t>
    </r>
    <r>
      <rPr>
        <rFont val="Arial"/>
        <color rgb="FF222222"/>
        <sz val="8.0"/>
      </rPr>
      <t>, 100316.</t>
    </r>
  </si>
  <si>
    <r>
      <rPr>
        <rFont val="Arial"/>
        <color rgb="FF4125AF"/>
        <sz val="8.0"/>
        <u/>
      </rPr>
      <t>Tang, TQ</t>
    </r>
    <r>
      <rPr>
        <rFont val="Arial"/>
        <color rgb="FF5D33BF"/>
        <sz val="8.0"/>
        <u/>
      </rPr>
      <t> </t>
    </r>
    <r>
      <rPr>
        <rFont val="Arial"/>
        <color rgb="FF000000"/>
        <sz val="8.0"/>
        <u/>
      </rPr>
      <t>; Jan, R</t>
    </r>
    <r>
      <rPr>
        <rFont val="Arial"/>
        <color rgb="FF5D33BF"/>
        <sz val="8.0"/>
        <u/>
      </rPr>
      <t> </t>
    </r>
    <r>
      <rPr>
        <rFont val="Arial"/>
        <color rgb="FF000000"/>
        <sz val="8.0"/>
        <u/>
      </rPr>
      <t>; Rehman, ZU </t>
    </r>
    <r>
      <rPr>
        <rFont val="Arial"/>
        <color rgb="FF5D33BF"/>
        <sz val="8.0"/>
        <u/>
      </rPr>
      <t> </t>
    </r>
    <r>
      <rPr>
        <rFont val="Arial"/>
        <color rgb="FF000000"/>
        <sz val="8.0"/>
        <u/>
      </rPr>
      <t>; Shah, Z </t>
    </r>
    <r>
      <rPr>
        <rFont val="Arial"/>
        <color rgb="FF5D33BF"/>
        <sz val="8.0"/>
        <u/>
      </rPr>
      <t> </t>
    </r>
    <r>
      <rPr>
        <rFont val="Arial"/>
        <color rgb="FF000000"/>
        <sz val="8.0"/>
        <u/>
      </rPr>
      <t>; Vrinceanu, N </t>
    </r>
    <r>
      <rPr>
        <rFont val="Arial"/>
        <color rgb="FF5D33BF"/>
        <sz val="8.0"/>
        <u/>
      </rPr>
      <t> </t>
    </r>
    <r>
      <rPr>
        <rFont val="Arial"/>
        <color rgb="FF000000"/>
        <sz val="8.0"/>
        <u/>
      </rPr>
      <t>; Racheriu, M</t>
    </r>
  </si>
  <si>
    <r>
      <rPr>
        <rFont val="Arial"/>
        <color rgb="FF222222"/>
        <sz val="8.0"/>
      </rPr>
      <t>Anwar, N., Ahmad, I., Kiani, A. K., Shoaib, M., &amp; Raja, M. A. Z. (2023). Numerical treatment for mathematical model of farming awareness in crop pest management. </t>
    </r>
    <r>
      <rPr>
        <rFont val="Arial"/>
        <i/>
        <color rgb="FF222222"/>
        <sz val="8.0"/>
      </rPr>
      <t>Front Appl Math Stat</t>
    </r>
    <r>
      <rPr>
        <rFont val="Arial"/>
        <color rgb="FF222222"/>
        <sz val="8.0"/>
      </rPr>
      <t>, </t>
    </r>
    <r>
      <rPr>
        <rFont val="Arial"/>
        <i/>
        <color rgb="FF222222"/>
        <sz val="8.0"/>
      </rPr>
      <t>9</t>
    </r>
    <r>
      <rPr>
        <rFont val="Arial"/>
        <color rgb="FF222222"/>
        <sz val="8.0"/>
      </rPr>
      <t>.</t>
    </r>
  </si>
  <si>
    <r>
      <rPr>
        <rFont val="Arial"/>
        <color rgb="FF4125AF"/>
        <sz val="8.0"/>
        <u/>
      </rPr>
      <t>Antonescu, OR</t>
    </r>
    <r>
      <rPr>
        <rFont val="Arial"/>
        <color rgb="FF000000"/>
        <sz val="8.0"/>
        <u/>
      </rPr>
      <t> ; Silisteanu, AE ; Racheriu, M </t>
    </r>
    <r>
      <rPr>
        <rFont val="Arial"/>
        <color rgb="FF5D33BF"/>
        <sz val="8.0"/>
        <u/>
      </rPr>
      <t> </t>
    </r>
    <r>
      <rPr>
        <rFont val="Arial"/>
        <color rgb="FF000000"/>
        <sz val="8.0"/>
        <u/>
      </rPr>
      <t>; Mihalache, C </t>
    </r>
  </si>
  <si>
    <r>
      <rPr>
        <rFont val="Arial"/>
        <color rgb="FF222222"/>
        <sz val="8.0"/>
      </rPr>
      <t>Vizitiu, E., Costea, A. I., &amp; Silişteanu, S. C. (2023). Prevalence of osteoporosis and risk factors in different age categories in adult women. </t>
    </r>
    <r>
      <rPr>
        <rFont val="Arial"/>
        <i/>
        <color rgb="FF222222"/>
        <sz val="8.0"/>
      </rPr>
      <t>Balneo &amp; PRM Research Journal</t>
    </r>
    <r>
      <rPr>
        <rFont val="Arial"/>
        <color rgb="FF222222"/>
        <sz val="8.0"/>
      </rPr>
      <t>, </t>
    </r>
    <r>
      <rPr>
        <rFont val="Arial"/>
        <i/>
        <color rgb="FF222222"/>
        <sz val="8.0"/>
      </rPr>
      <t>14</t>
    </r>
    <r>
      <rPr>
        <rFont val="Arial"/>
        <color rgb="FF222222"/>
        <sz val="8.0"/>
      </rPr>
      <t>(4).</t>
    </r>
  </si>
  <si>
    <r>
      <rPr>
        <rFont val="Arial"/>
        <color rgb="FF000000"/>
        <sz val="8.0"/>
      </rPr>
      <t>Pirvut, MV </t>
    </r>
    <r>
      <rPr>
        <rFont val="Arial"/>
        <color rgb="FF5D33BF"/>
        <sz val="8.0"/>
      </rPr>
      <t> </t>
    </r>
    <r>
      <rPr>
        <rFont val="Arial"/>
        <color rgb="FF000000"/>
        <sz val="8.0"/>
      </rPr>
      <t>; Grigore, N</t>
    </r>
    <r>
      <rPr>
        <rFont val="Arial"/>
        <color rgb="FF5D33BF"/>
        <sz val="8.0"/>
      </rPr>
      <t> </t>
    </r>
    <r>
      <rPr>
        <rFont val="Arial"/>
        <color rgb="FF000000"/>
        <sz val="8.0"/>
      </rPr>
      <t>; Mihai, I </t>
    </r>
    <r>
      <rPr>
        <rFont val="Arial"/>
        <color rgb="FF5D33BF"/>
        <sz val="8.0"/>
      </rPr>
      <t> </t>
    </r>
    <r>
      <rPr>
        <rFont val="Arial"/>
        <color rgb="FF000000"/>
        <sz val="8.0"/>
      </rPr>
      <t>; Priporeanu, AT</t>
    </r>
    <r>
      <rPr>
        <rFont val="Arial"/>
        <color rgb="FF5D33BF"/>
        <sz val="8.0"/>
      </rPr>
      <t> </t>
    </r>
    <r>
      <rPr>
        <rFont val="Arial"/>
        <color rgb="FF000000"/>
        <sz val="8.0"/>
      </rPr>
      <t>; Racheriu, M</t>
    </r>
    <r>
      <rPr>
        <rFont val="Arial"/>
        <color rgb="FF5D33BF"/>
        <sz val="8.0"/>
      </rPr>
      <t> </t>
    </r>
    <r>
      <rPr>
        <rFont val="Arial"/>
        <color rgb="FF000000"/>
        <sz val="8.0"/>
      </rPr>
      <t>; Cretu, D </t>
    </r>
    <r>
      <rPr>
        <rFont val="Arial"/>
        <color rgb="FF5D33BF"/>
        <sz val="8.0"/>
      </rPr>
      <t> </t>
    </r>
    <r>
      <rPr>
        <rFont val="Arial"/>
        <color rgb="FF000000"/>
        <sz val="8.0"/>
      </rPr>
      <t>; Teodoru, A</t>
    </r>
    <r>
      <rPr>
        <rFont val="Arial"/>
        <color rgb="FF5D33BF"/>
        <sz val="8.0"/>
      </rPr>
      <t> </t>
    </r>
    <r>
      <rPr>
        <rFont val="Arial"/>
        <color rgb="FF000000"/>
        <sz val="8.0"/>
      </rPr>
      <t>; Sabau, D </t>
    </r>
    <r>
      <rPr>
        <rFont val="Arial"/>
        <color rgb="FF5D33BF"/>
        <sz val="8.0"/>
      </rPr>
      <t> </t>
    </r>
    <r>
      <rPr>
        <rFont val="Arial"/>
        <color rgb="FF000000"/>
        <sz val="8.0"/>
      </rPr>
      <t>; Mitariu, L </t>
    </r>
    <r>
      <rPr>
        <rFont val="Arial"/>
        <color rgb="FF5D33BF"/>
        <sz val="8.0"/>
      </rPr>
      <t> </t>
    </r>
    <r>
      <rPr>
        <rFont val="Arial"/>
        <color rgb="FF000000"/>
        <sz val="8.0"/>
      </rPr>
      <t>; Ranga, R </t>
    </r>
    <r>
      <rPr>
        <rFont val="Arial"/>
        <color rgb="FF5D33BF"/>
        <sz val="8.0"/>
      </rPr>
      <t> </t>
    </r>
    <r>
      <rPr>
        <rFont val="Arial"/>
        <color rgb="FF000000"/>
        <sz val="8.0"/>
      </rPr>
      <t>; Manea, MM </t>
    </r>
    <r>
      <rPr>
        <rFont val="Arial"/>
        <color rgb="FF5D33BF"/>
        <sz val="8.0"/>
      </rPr>
      <t> </t>
    </r>
    <r>
      <rPr>
        <rFont val="Arial"/>
        <color rgb="FF000000"/>
        <sz val="8.0"/>
      </rPr>
      <t>; Hasegan, A </t>
    </r>
  </si>
  <si>
    <r>
      <rPr>
        <rFont val="Arial"/>
        <color rgb="FF222222"/>
        <sz val="8.0"/>
      </rPr>
      <t>Mihai, I., Boicean, A., Teodoru, C. A., Grigore, N., Iancu, G. M., Dura, H., ... &amp; Hașegan, A. (2023). Laparoscopic Adrenalectomy: Tailoring Approaches for the Optimal Resection of Adrenal Tumors. </t>
    </r>
    <r>
      <rPr>
        <rFont val="Arial"/>
        <i/>
        <color rgb="FF222222"/>
        <sz val="8.0"/>
      </rPr>
      <t>Diagnostics</t>
    </r>
    <r>
      <rPr>
        <rFont val="Arial"/>
        <color rgb="FF222222"/>
        <sz val="8.0"/>
      </rPr>
      <t>, </t>
    </r>
    <r>
      <rPr>
        <rFont val="Arial"/>
        <i/>
        <color rgb="FF222222"/>
        <sz val="8.0"/>
      </rPr>
      <t>13</t>
    </r>
    <r>
      <rPr>
        <rFont val="Arial"/>
        <color rgb="FF222222"/>
        <sz val="8.0"/>
      </rPr>
      <t>(21), 3351.</t>
    </r>
  </si>
  <si>
    <t xml:space="preserve">Serban, D (Serban, Dragos) ; Badiu, DC (Badiu, Dumitru Cristinel) ; Davitoiu, D (Davitoiu, Dragos) ; Tanasescu, C (Tanasescu, Ciprian) ; Tudosie, MS (Tudosie, Mihail Silviu) ; Sabau, AD (Sabau, Alexandru Dan) ; Dascalu, AM (Dascalu, Ana Maria) ; Tudor, C (Tudor, Corneliu) ; Balasescu, SA (Balasescu, Simona Andreea) ; Socea, B (Socea, Bogdan) ; Costea, DO (Costea, Daniel Ovidiu) ; Zgura, A (Zgura, Anca) ; Costea, AC (Costea, Andreea Cristina) ; Tribus, LC (Tribus, Laura Carina) ; Smarandache, CG (Smarandache, Catalin Gabriel) </t>
  </si>
  <si>
    <t>Systematic review of the role of indocyanine green near-infrared fluorescence in safe laparoscopic cholecystectomy (Review)</t>
  </si>
  <si>
    <t>Satoshi Tokuda • Akitsugu Fujita • Akihiko Takagi • Hideyuki Kanemoto • Noriyuki Oba, Indocyanine Green Following Laparoscopic Cholecystectomy, Cureus</t>
  </si>
  <si>
    <t>https://www.cureus.com/articles/162281-repair-of-bile-duct-injury-using-indocyanine-green-following-laparoscopic-cholecystectomy#!/</t>
  </si>
  <si>
    <t>Pantelis, AG; Machairiotis, N; Drakakis, P, Current applications of indocyanine green (ICG) in abdominal, gynecologic and urologic surgery: a meta-review and quality analysis with use of the AMSTAR 2 instrument, SURGICAL ENDOSCOPY AND OTHER INTERVENTIONAL TECHNIQUES
Volume37Issue12Page8991-9000
DOI10.1007/s00464-023-10546-4</t>
  </si>
  <si>
    <t>https://www.webofscience.com/wos/woscc/full-record/WOS:001103756400004</t>
  </si>
  <si>
    <t xml:space="preserve">
Serban, D; Stoica, PL; Costea, DO, The Significance of Preoperative Neutrophil-to-Lymphocyte Ratio (NLR), Platelet-to-Lymphocyte Ratio (PLR), and Systemic Inflammatory Index (SII) in Predicting Severity and Adverse Outcomes in Acute Calculous Cholecystitis, JOURNAL OF CLINICAL MEDICINE
Volume12Issue21
DOI10.3390/jcm12216946</t>
  </si>
  <si>
    <t xml:space="preserve">
Yoo, D (Yoo, Daegwang), Laparoscopic choledocholithotomy and transductal T-tube insertion with indocyanine green fluorescence imaging and laparoscopic ultrasound: A case report, 
WORLD JOURNAL OF CLINICAL CASES
Volume11Issue29Page7193-7199
DOI10.12998/wjcc.v11.i29.7193</t>
  </si>
  <si>
    <t>https://www.webofscience.com/wos/woscc/full-record/WOS:001103150600026</t>
  </si>
  <si>
    <t xml:space="preserve">
Pachl, MJ (Pachl, Max J.), Anaesthetic implications of intra-operative Indocyanine Green use in pediatric surgery, PHOTODIAGNOSIS AND PHOTODYNAMIC THERAPY</t>
  </si>
  <si>
    <t>https://www.webofscience.com/wos/woscc/full-record/WOS:001149776600001</t>
  </si>
  <si>
    <t>Fransvea, P; Fico, V; Sganga, G, Application of fluorescence-guided surgery in the acute care setting: a systematic literature review, 
LANGENBECKS ARCHIVES OF SURGERY
Volume408Issue1
DOI10.1007/s00423-023-03109-7</t>
  </si>
  <si>
    <t>https://www.webofscience.com/wos/woscc/full-record/WOS:001071297300001</t>
  </si>
  <si>
    <t>Alius, C; Serban, D; Cristea, BM, When Critical View of Safety Fails: A Practical Perspective on Difficult Laparoscopic Cholecystectomy, 
MEDICINA-LITHUANIA
Volume59Issue8
DOI10.3390/medicina59081491</t>
  </si>
  <si>
    <t>Guidetti, C (Guidetti, Cristiano) ; Pang, NQ (Pang, Ning Q.) ; Catellani, B (Catellani, Barbara) ; Magistri, P (Magistri, Paolo) ; Caracciolo, D (Caracciolo, Daniela) ; Guerrini, GP (Guerrini, Gian P.) ; Pecchi, A (Pecchi, Annarita) ; Di Sandro, S (Di Sandro, Stefano) ; Di Benedetto, F (Di Benedetto, Fabrizio), Liver transplantation for iatrogenic injuries secondary to cholecystectomy: a systematic review, INTERNATIONAL JOURNAL OF SURGERY</t>
  </si>
  <si>
    <t>https://www.webofscience.com/wos/woscc/full-record/WOS:001035761700027</t>
  </si>
  <si>
    <t xml:space="preserve">
Endo, Y (Endo, Yuichi) ; Tokuyasu, T (Tokuyasu, Tatsushi) ; Mori, Y (Mori, Yasuhisa) ; Asai, K (Asai, Koji) ; Umezawa, A (Umezawa, Akiko) ; Kawamura, M (Kawamura, Masahiro) ; Fujinaga, A (Fujinaga, Atsuro) ; Ejima, A (Ejima, Aika) ; Kimura, M (Kimura, Misako) ; Inomata, M (Inomata, Masafumi), Impact of AI system on recognition for anatomical landmarks related to reducing bile duct injury during laparoscopic cholecystectomy, SURGICAL ENDOSCOPY AND OTHER INTERVENTIONAL TECHNIQUES</t>
  </si>
  <si>
    <t>https://www.webofscience.com/wos/woscc/full-record/WOS:001016469600005</t>
  </si>
  <si>
    <t xml:space="preserve">
Liu, H (Liu, Hui) ; Kuang, J (Kuang, Jiao) ; Xu, YJ (Xu, Yujie) ; Li, TY (Li, Tianyang) ; Li, PL (Li, Peilin) ; Huang, ZS (Huang, Zisheng) ; Zhang, S (Zhang, Shuai) ; Weng, JF (Weng, Jiefeng) ; Lai, YY (Lai, Yueyuan) ; Wu, ZF (Wu, Zhaofeng) ; Lin, F (Lin, Fan) ; Gu, WL (Gu, Weili) ; Huang, Y (Huang, Yu), Investigation of the optimal indocyanine green dose in real-time fluorescent cholangiography during laparoscopic cholecystectomy with an ultra-high-definition 4K fluorescent system: a randomized controlled trial, UPDATES IN SURGERY</t>
  </si>
  <si>
    <t>https://www.webofscience.com/wos/woscc/full-record/WOS:001007602000001</t>
  </si>
  <si>
    <t>López-Sánchez, J; Garrosa-Muñoz, S; Muñoz-Bellvís, L, Dose and administration time of indocyanine green in near-infrared fluorescence cholangiography during laparoscopic cholecystectomy (DOTIG): study protocol for a randomised clinical trial, 
BMJ OPEN
Volume13Issue3
DOI10.1136/bmjopen-2022-067794</t>
  </si>
  <si>
    <t>https://www.webofscience.com/wos/woscc/full-record/WOS:000960988700016</t>
  </si>
  <si>
    <t>Constantin, VD (Constantin, Vlad Denis) ; Silaghi, A (Silaghi, Adrian) ; Rebegea, LF (Rebegea, Laura Florentina) ; Paunica, S (Paunica, Stana) ; Dumitriu, AS (Dumitriu, Anca Silvia) ; Mihai, DA (Mihai, Doina Andrada) ; Paunica, I (Paunica, Ioana) ; Epistatu, D (Epistatu, Dragos), Barrett's esophagus as a premalignant condition; medical and surgical therapeutic management, 
Journal information
JOURNAL OF MIND AND MEDICAL SCIENCES</t>
  </si>
  <si>
    <t>https://www.webofscience.com/wos/woscc/full-record/WOS:001099791100002</t>
  </si>
  <si>
    <t>Silaghi, A (Silaghi, Adrian) ; Rebegea, LF (Rebegea, Laura Florentina) ; Balan, DG (Balan, Daniela Gabriela) ; Dumitriu, A (Dumitriu, Anca) ; Paunica, S (Paunica, Stana) ; Balalau, C (Balalau, Cristian) ; Cojan, ST (Cojan, Stefanita Tenea) ; Epistatu, D (Epistatu, Dragos) ; Constantin, VD (Constantin, Vlad Denis, Gastric cancer; actualities and perspectives of early diagnosis and targeted therapy, JOURNAL OF MIND AND MEDICAL SCIENCES</t>
  </si>
  <si>
    <t>https://www.webofscience.com/wos/woscc/full-record/WOS:001099791100004</t>
  </si>
  <si>
    <t xml:space="preserve">
Gorecki, GP (Gorecki, Gabriel Petre) ; Balalau, OD (Balalau, Oana Denisa) ; Comandasu, DE (Comandasu, Diana Elena) ; Stanescu, AD (Stanescu, Anca Daniela) ; Tomescu, DR (Tomescu, Dana Rodica), Best therapeutic practices in the management of obstetric sepsis, JOURNAL OF MIND AND MEDICAL SCIENCES</t>
  </si>
  <si>
    <t>https://www.webofscience.com/wos/woscc/full-record/WOS:001099791100015</t>
  </si>
  <si>
    <t>Popa, C (Popa, Carmen) ; Moisin, A (Moisin, Andrei) ; Faur, M (Faur, Mihai) ; Racheriu, M (Racheriu, Mihaela) ; Coca, R (Coca, Ramona) ; Branescu, CM (Branescu, Cristian Mihai) ; Trotea, T (Trotea, Tiberiu) ; Tanasescu, D (Tanasescu, Denisa), Tips and tricks for laparoscopic cholecystectomy in the patient with ventriculoperitoneal shunt; a case report, JOURNAL OF MIND AND MEDICAL SCIENCES</t>
  </si>
  <si>
    <t xml:space="preserve">
Lie, H; Irawan, A; Hariyanto, TI, Efficacy and Safety of Near-Infrared Florescence Cholangiography Using Indocyanine Green in Laparoscopic Cholecystectomy: A Systematic Review and Meta-Analysis, 
JOURNAL OF LAPAROENDOSCOPIC &amp; ADVANCED SURGICAL TECHNIQUES
Volume33Issue5Page434-446
DOI10.1089/lap.2022.0495</t>
  </si>
  <si>
    <t>https://www.webofscience.com/wos/woscc/full-record/WOS:000905190800001</t>
  </si>
  <si>
    <t>Faur, M (Faur, Mihai) ; Moisin, A (Moisin, Andrei) ; Sabau, AD (Sabau, Alexandru Dan) ; Sabau, D (Sabau, Dan)</t>
  </si>
  <si>
    <t xml:space="preserve">
Vázquez-Frias, R (Vazquez-Frias, R.) ; Rivera-Suazo, Y (Rivera-Suazo, Y.) ; Aguayo-Elorriaga, AK (Aguayo-Elorriaga, A. K.) ; Alfaro-Bolaños, JE (Alfaro-Bolanos, J. E.) ; Argueello-Arévalo, GA (Argueello-Arevalo, G. A.) ; Cadena-León, JF (Cadena-Leon, J. F.) ; Chávez-Sáenz, JA (Chavez-Saenz, J. A.) ; Consuelo-Sánchez, A (Consuelo-Sanchez, A.) ; Cruz-Romero, EV (Cruz-Romero, E. V.) ; Espinosa-Saavedra, D (Espinosa-Saavedra, D.) ; Espriu-Ramírez, MX (Espriu-Ramirez, M. X.) ; Flores-Calderón, J (Flores-Calderon, J.) ; Gonzalez-Ortiz, B (Gonzalez-Ortiz, B.) ; Hernandez-Rosiles, V (Hernandez-Rosiles, V.) ; Ignorosa-Arellano, KR (Ignorosa-Arellano, K. R.) ; Jaramillo-Esparza, CM (Jaramillo-Esparza, C. M.) ; Lozano-Hernández, FR (Lozano-Hernandez, F. R.) ; Larrosa-Haro, A (Larrosa-Haro, A.) ; Leal-Quiroga, U (Leal-Quiroga, U.) ; Macias-Flores, JA (Macias-Flores, J. A.) ; Martínez-Leo, BA (Martinez-Leo, B. A.) ; Martínez-Vázquez, A (Martinez-Vazquez, A.) ; Mendoza-Tavera, NMJ (Mendoza-Tavera, N. M. J.) ; Pacheco-Sotelo, S (Pacheco-Sotelo, S.) ; Reyes-Apodaca, M (Reyes-Apodaca, M.) ; Sánchez-Ramírez, CA (Sanchez-Ramirez, C. A.) ; Sifuentes-Vela, CA (Sifuentes-Vela, C. A.) ; Sosa-Arce, M (Sosa-Arce, M.) ; Zárate-Mondragón, FE (Zarate-Mondragon, F. E.), 
Search
Search
The Asociacion Mexicana de Gastroenterología consensus on the diagnosis and treatment of acute pancreatitis in children and adolescents, REVISTA DE GASTROENTEROLOGIA DE MEXICO</t>
  </si>
  <si>
    <t>https://www.webofscience.com/wos/woscc/full-record/WOS:001084221300001</t>
  </si>
  <si>
    <t>Trotea, AM (Trotea, Andra Maria) ; Grigorescu, R (Grigorescu, Raluca) ; Serban, D (Serban, Dragos) ; Palade, R (Palade, Radu) ; Balasescu, S (Balasescu, Simona) ; Branescu, CM (Branescu, Cristian Mihai) ; Radu, D (Radu, Daniel) ; Tudor, C (Tudor, Corneliu) ; Trotea, TA (Trotea, Tiberiu Alexandru), Impact of risk factors on the evolution of severe acute pancreatitis, JOURNAL OF MIND AND MEDICAL SCIENCES</t>
  </si>
  <si>
    <t>Silaghi, A (Silaghi, Adrian) ; Socea, B (Socea, Bogdan) ; Banu, P (Banu, Petrisor) ; Baleanu, VD (Baleanu, Vlad Dumitru) ; Epistatu, D (Epistatu, Dragos) ; Paunica, I (Paunica, Ioana) ; Constantin, VD (Constantin, Vlad Denis), Acute lithiasis cholecystitis; particularities of diagnosis and treatment in the elderly,  JOURNAL OF MIND AND MEDICAL SCIENCES</t>
  </si>
  <si>
    <t>Serban, D (Serban, Dragos) ; Costea, DO (Costea, Daniel Ovidiu) ; Zgura, A (Zgura, Anca) ; Tudosie, MS (Tudosie, Mihail Silviu) ; Dascalu, AM (Dascalu, Ana Maria) ; Gangura, GA (Gangura, Gabriel Andrei) ; Smarandache, CG (Smarandache, Catalin Gabriel) ; Sabau, AD (Sabau, Alexandru Dan) ; Tudor, C (Tudor, Corneliu) ; Faur, M (Faur, Mihai) ; Costea, AC (Costea, Andreea Cristina) ; Stana, D (Stana, Daniela) ; Balasescu, SA (Balasescu, Simona Andreea) ; Tribus, LC (Tribus, Laura Carina) ; Tanasescu, C (Tanasescu, Ciprian)</t>
  </si>
  <si>
    <t>Ocular Side Effects of Aromatase Inhibitor Endocrine Therapy in Breast Cancer - A Review</t>
  </si>
  <si>
    <t>Cucciniello, L (Cucciniello, Linda) ; Garufi, G (Garufi, Giovanna) ; Di Rienzo, R (Di Rienzo, Rossana) ; Martinelli, C (Martinelli, Claudia) ; Pavone, G (Pavone, Giuliana) ; Giuliano, M (Giuliano, Mario) ; Arpino, G (Arpino, Grazia) ; Montemurro, F (Montemurro, Filippo) ; Del Mastro, L (Del Mastro, Lucia) ; De Laurentiis, M (De Laurentiis, Michelino) ; Puglisi, F (Puglisi, Fabio), Estrogen deprivation effects of endocrine therapy in breast cancer patients: Incidence, management and outcome, CANCER TREATMENT REVIEWS</t>
  </si>
  <si>
    <t>https://www.webofscience.com/wos/woscc/full-record/WOS:001149544200001</t>
  </si>
  <si>
    <t>Van Keulen, S; Hom, M; Baik, FM, The Evolution of Fluorescence-Guided Surgery, 
MOLECULAR IMAGING AND BIOLOGY
Volume25Issue1Page36-45Special IssueSI
DOI10.1007/s11307-022-01772-8</t>
  </si>
  <si>
    <t>https://www.webofscience.com/wos/woscc/full-record/WOS:000855763000001</t>
  </si>
  <si>
    <t>Tudosie, M (Tudosie, Mihail) ; Caragea, G (Caragea, Genica) ; Popescu, D (Popescu, Dragos) ; Avram, O (Avram, Oana) ; Serban, D (Serban, Dragos) ; Smarandache, C (Smarandache, Catalin) ; Tudor, C (Tudor, Corneliu) ; Badiu, C (Badiu, Cristinel) ; Socea, B (Socea, Bogdan) ; Sabau, AD (Sabau, Alexandru Dan) ; Comandasu, M (Comandasu, Meda) ; Spataru, R (Spataru, Radu) ; Costea, D (Costea, Daniel) ; Tanasescu, C (Tanasescu, Ciprian) ; Dascalu, A (Dascalu, Ana</t>
  </si>
  <si>
    <t>Optimization of a GF-AAS method for lead testing in blood and urine: A useful tool in acute abdominal pain management in emergency</t>
  </si>
  <si>
    <t>Zhu, DL; Guo, Y; Hui, CY, Pb(II)-inducible proviolacein biosynthesis enables a dual-color biosensor toward environmental lead, FRONTIERS IN MICROBIOLOGY
Volume14
DOI10.3389/fmicb.2023.1218933</t>
  </si>
  <si>
    <t>https://www.webofscience.com/wos/woscc/full-record/WOS:001044903800001</t>
  </si>
  <si>
    <t>Dascalu, AM (Dascalu, Ana Maria) ; Stoian, AP (Stoian, Anca Pantea) ; Cherecheanu, AP (Cherecheanu, Alina Popa) ; Serban, D (Serban, Dragos) ; Costea, DO (Costea, Daniel Ovidiu) ; Tudosie, MS (Tudosie, Mihail Silviu) ; Stana, D (Stana, Daniela) ; Tanasescu, D (Tanasescu, Denisa) ; Sabau, AD (Sabau, Alexandru Dan) ; Gangura, GA (Gangura, Gabriel Andrei) ; Costea, AC (Costea, Andreea Cristina) ; Nicolae, VA (Nicolae, Vanessa Andrada) ; Smarandache, CG (Smarandache, Catalin Gabriel</t>
  </si>
  <si>
    <t>Serban, D; Dascalu, AM; Tanasescu, C, Gut Microbiota Dysbiosis in Diabetic Retinopathy-Current Knowledge and Future Therapeutic Targets, 
LIFE-BASEL</t>
  </si>
  <si>
    <t>Mirghani, H (Mirghani, Hyder) ; Alkaabneh, WA (Alkaabneh, Waad Ali) ; Alatawi, AM (Alatawi, Atheer Mansour) ; ALQasir, DA (ALQasir, Dhuha Abdullah) ; Altemani, OS (Altemani, Omniah Salem) ; AlJayani, RT (AlJayani, Rabab Talal), The Effects of Bariatric Surgery on Diabetic Retinopathy Course: A Review and Meta-Analysis., INTERNATIONAL JOURNAL OF LIFE SCIENCE AND PHARMA RESEARCH</t>
  </si>
  <si>
    <t>Boariu, S (Boariu, Sorina) ; Scutariu, AM (Scutariu, Ana Maria) ; Cureniuc, A (Cureniuc, Adrian) ; Meauca, A (Meauca, Anamaria) ; Stoica, RA (Stoica, Roxana Adriana) ; Stoian, AP (Stoian, Anca Pantea) ; Pintilei, DR (Pintilei, Delia Reurean), Follow-up care after metabolic surgery - a prospective study in the North-Eastern region of Romania, JOURNAL OF MIND AND MEDICAL SCIENCES</t>
  </si>
  <si>
    <t>Serban, D (Serban, Dragos) ; Cherecheanu, AP (Popa Cherecheanu, Alina) ; Dascalu, AM (Dascalu, Ana Maria) ; Socea, B (Socea, Bogdan) ; Vancea, G (Vancea, Geta) ; Stana, D (Stana, Daniela) ; Smarandache, GC (Smarandache, Gabriel Catalin) ; Sabau, AD (Sabau, Alexandru Dan) ; Costea, DO (Costea, Daniel Ovidiu)</t>
  </si>
  <si>
    <r>
      <rPr>
        <rFont val="Arial"/>
        <color rgb="FF424242"/>
        <sz val="9.0"/>
      </rPr>
      <t>Hypervirulent </t>
    </r>
    <r>
      <rPr>
        <rFont val="Arial"/>
        <i/>
        <color rgb="FF424242"/>
        <sz val="9.0"/>
      </rPr>
      <t>Klebsiella pneumoniae</t>
    </r>
    <r>
      <rPr>
        <rFont val="Arial"/>
        <color rgb="FF424242"/>
        <sz val="9.0"/>
      </rPr>
      <t> Endogenous Endophthalmitis-A Global Emerging Disease</t>
    </r>
  </si>
  <si>
    <t xml:space="preserve">
Isolation and characterization of three novel lytic phages against K54 serotype carbapenem-resistant hypervirulent Klebsiella pneumoniae
Fang, CJ; Dai, XY; (...); Zhang, LH
Dec 12 2023
FRONTIERS IN CELLULAR AND INFECTION MICROBIOLOGY</t>
  </si>
  <si>
    <t>https://www.webofscience.com/wos/woscc/summary/4d872243-c307-491a-9ac8-15297e969b0f-e8827571/date-descending/1</t>
  </si>
  <si>
    <r>
      <rPr>
        <rFont val="Arial"/>
        <color rgb="FF424242"/>
        <sz val="9.0"/>
      </rPr>
      <t>Hypervirulent </t>
    </r>
    <r>
      <rPr>
        <rFont val="Arial"/>
        <i/>
        <color rgb="FF424242"/>
        <sz val="9.0"/>
      </rPr>
      <t>Klebsiella pneumoniae</t>
    </r>
    <r>
      <rPr>
        <rFont val="Arial"/>
        <color rgb="FF424242"/>
        <sz val="9.0"/>
      </rPr>
      <t> Endogenous Endophthalmitis-A Global Emerging Disease</t>
    </r>
  </si>
  <si>
    <t xml:space="preserve">
Endogenous endophthalmitis caused by urinary tract infection: A case report
Ren, C; Li, ZE; (...); Guo, B
Nov 17 2023
MEDICINE 102 (46)</t>
  </si>
  <si>
    <r>
      <rPr>
        <rFont val="Arial"/>
        <color rgb="FF424242"/>
        <sz val="9.0"/>
      </rPr>
      <t>Hypervirulent </t>
    </r>
    <r>
      <rPr>
        <rFont val="Arial"/>
        <i/>
        <color rgb="FF424242"/>
        <sz val="9.0"/>
      </rPr>
      <t>Klebsiella pneumoniae</t>
    </r>
    <r>
      <rPr>
        <rFont val="Arial"/>
        <color rgb="FF424242"/>
        <sz val="9.0"/>
      </rPr>
      <t> Endogenous Endophthalmitis-A Global Emerging Disease</t>
    </r>
  </si>
  <si>
    <t>Association Between Neutrophil-to-Lymphocyte Ratio (NLR) and Platelet-to-Lymphocyte Ratio (PLR) With Diabetic Retinopathy in Type 2 Diabetic Patients
Dascalu, AM; Georgescu, A; (...); Bratu, DG
Nov 9 2023
CUREUS JOURNAL OF MEDICAL SCIENCE 15 (11)</t>
  </si>
  <si>
    <r>
      <rPr>
        <rFont val="Arial"/>
        <color rgb="FF424242"/>
        <sz val="9.0"/>
      </rPr>
      <t>Hypervirulent </t>
    </r>
    <r>
      <rPr>
        <rFont val="Arial"/>
        <i/>
        <color rgb="FF424242"/>
        <sz val="9.0"/>
      </rPr>
      <t>Klebsiella pneumoniae</t>
    </r>
    <r>
      <rPr>
        <rFont val="Arial"/>
        <color rgb="FF424242"/>
        <sz val="9.0"/>
      </rPr>
      <t> Endogenous Endophthalmitis-A Global Emerging Disease</t>
    </r>
  </si>
  <si>
    <t xml:space="preserve">
When Not to Operate on Acute Cases-A Surgeon's Perspective on Rapid Assessment of Emergency Abdominopelvic Computed Tomography
Alius, C; Serban, D; (...); Bratu, DG
Oct 2023
JOURNAL OF IMAGING 9 (10)</t>
  </si>
  <si>
    <r>
      <rPr>
        <rFont val="Arial"/>
        <color rgb="FF424242"/>
        <sz val="9.0"/>
      </rPr>
      <t>Hypervirulent </t>
    </r>
    <r>
      <rPr>
        <rFont val="Arial"/>
        <i/>
        <color rgb="FF424242"/>
        <sz val="9.0"/>
      </rPr>
      <t>Klebsiella pneumoniae</t>
    </r>
    <r>
      <rPr>
        <rFont val="Arial"/>
        <color rgb="FF424242"/>
        <sz val="9.0"/>
      </rPr>
      <t> Endogenous Endophthalmitis-A Global Emerging Disease</t>
    </r>
  </si>
  <si>
    <t xml:space="preserve">
Pyogenic liver abscess caused by extended-spectrum β-lactamase-producing hypervirulent Klebsiella pneumoniae diagnosed by third-generation sequencing: a case report and literature review
Zhang, T; Huang, XY; (...); Cui, MM
Oct 2023
JOURNAL OF INTERNATIONAL MEDICAL RESEARCH 51 (10)</t>
  </si>
  <si>
    <r>
      <rPr>
        <rFont val="Arial"/>
        <color rgb="FF424242"/>
        <sz val="9.0"/>
      </rPr>
      <t>Hypervirulent </t>
    </r>
    <r>
      <rPr>
        <rFont val="Arial"/>
        <i/>
        <color rgb="FF424242"/>
        <sz val="9.0"/>
      </rPr>
      <t>Klebsiella pneumoniae</t>
    </r>
    <r>
      <rPr>
        <rFont val="Arial"/>
        <color rgb="FF424242"/>
        <sz val="9.0"/>
      </rPr>
      <t> Endogenous Endophthalmitis-A Global Emerging Disease</t>
    </r>
  </si>
  <si>
    <t xml:space="preserve">
Unrelenting Vision Loss: The Virulence of Klebsiella pneumoniae
Prasad, M; Kosowsky, T; (...); Subramanian, ML
Sep 6 2023
CUREUS JOURNAL OF MEDICAL SCIENCE 15 (9)</t>
  </si>
  <si>
    <r>
      <rPr>
        <rFont val="Arial"/>
        <color rgb="FF424242"/>
        <sz val="9.0"/>
      </rPr>
      <t>Hypervirulent </t>
    </r>
    <r>
      <rPr>
        <rFont val="Arial"/>
        <i/>
        <color rgb="FF424242"/>
        <sz val="9.0"/>
      </rPr>
      <t>Klebsiella pneumoniae</t>
    </r>
    <r>
      <rPr>
        <rFont val="Arial"/>
        <color rgb="FF424242"/>
        <sz val="9.0"/>
      </rPr>
      <t> Endogenous Endophthalmitis-A Global Emerging Disease</t>
    </r>
  </si>
  <si>
    <t>Klebsiella Endogenous Endophthalmitis During the COVID-19 Pandemic
Agi, N; Zarbin, MA and Bhagat, N
Jul 2023
JOURNAL OF VITREORETINAL DISEASES 7 (4) , pp.316-321</t>
  </si>
  <si>
    <r>
      <rPr>
        <rFont val="Arial"/>
        <color rgb="FF424242"/>
        <sz val="9.0"/>
      </rPr>
      <t>Hypervirulent </t>
    </r>
    <r>
      <rPr>
        <rFont val="Arial"/>
        <i/>
        <color rgb="FF424242"/>
        <sz val="9.0"/>
      </rPr>
      <t>Klebsiella pneumoniae</t>
    </r>
    <r>
      <rPr>
        <rFont val="Arial"/>
        <color rgb="FF424242"/>
        <sz val="9.0"/>
      </rPr>
      <t> Endogenous Endophthalmitis-A Global Emerging Disease</t>
    </r>
  </si>
  <si>
    <t>Case report: A case of acute postoperative endophthalmitis following penetrating keratoplasty due to carbapenem-resistant Klebsiella Pneumoniae and literature review
Yuan, Y; Liu, XY; (...); Zheng, JH
May 17 2023
FRONTIERS IN MEDICINE 10</t>
  </si>
  <si>
    <r>
      <rPr>
        <rFont val="Arial"/>
        <color rgb="FF424242"/>
        <sz val="9.0"/>
      </rPr>
      <t>Hypervirulent </t>
    </r>
    <r>
      <rPr>
        <rFont val="Arial"/>
        <i/>
        <color rgb="FF424242"/>
        <sz val="9.0"/>
      </rPr>
      <t>Klebsiella pneumoniae</t>
    </r>
    <r>
      <rPr>
        <rFont val="Arial"/>
        <color rgb="FF424242"/>
        <sz val="9.0"/>
      </rPr>
      <t> Endogenous Endophthalmitis-A Global Emerging Disease</t>
    </r>
  </si>
  <si>
    <t>Gut Microbiota Dysbiosis in Diabetic Retinopathy-Current Knowledge and Future Therapeutic Targets
Serban, D; Dascalu, AM; (...); Tanasescu, C
Apr 2023
LIFE-BASEL 13 (4)</t>
  </si>
  <si>
    <r>
      <rPr>
        <rFont val="Arial"/>
        <color rgb="FF424242"/>
        <sz val="9.0"/>
      </rPr>
      <t>Hypervirulent </t>
    </r>
    <r>
      <rPr>
        <rFont val="Arial"/>
        <i/>
        <color rgb="FF424242"/>
        <sz val="9.0"/>
      </rPr>
      <t>Klebsiella pneumoniae</t>
    </r>
    <r>
      <rPr>
        <rFont val="Arial"/>
        <color rgb="FF424242"/>
        <sz val="9.0"/>
      </rPr>
      <t> Endogenous Endophthalmitis-A Global Emerging Disease</t>
    </r>
  </si>
  <si>
    <t xml:space="preserve">
Clinical and Microbiological Characteristics of Endogenous Klebsiella pneumoniae Endophthalmitis in a Tertiary Hospital in Shanghai, China
Zhou, Y; Zhang, YX; (...); Li, Y
Jan 2023 (Early Access)
OCULAR IMMUNOLOGY AND INFLAMMATION</t>
  </si>
  <si>
    <r>
      <rPr>
        <rFont val="Arial"/>
        <color rgb="FF424242"/>
        <sz val="9.0"/>
      </rPr>
      <t>Hypervirulent </t>
    </r>
    <r>
      <rPr>
        <rFont val="Arial"/>
        <i/>
        <color rgb="FF424242"/>
        <sz val="9.0"/>
      </rPr>
      <t>Klebsiella pneumoniae</t>
    </r>
    <r>
      <rPr>
        <rFont val="Arial"/>
        <color rgb="FF424242"/>
        <sz val="9.0"/>
      </rPr>
      <t> Endogenous Endophthalmitis-A Global Emerging Disease</t>
    </r>
  </si>
  <si>
    <t>The role of inflammation in age-related macular degeneration
Tricorache, DF; Dascalu, AM; (...); Tribus, LC
2023
JOURNAL OF MIND AND MEDICAL SCIENCES 10 (2) , pp.254-259</t>
  </si>
  <si>
    <r>
      <rPr>
        <rFont val="Arial"/>
        <color rgb="FF424242"/>
        <sz val="9.0"/>
      </rPr>
      <t>Hypervirulent </t>
    </r>
    <r>
      <rPr>
        <rFont val="Arial"/>
        <i/>
        <color rgb="FF424242"/>
        <sz val="9.0"/>
      </rPr>
      <t>Klebsiella pneumoniae</t>
    </r>
    <r>
      <rPr>
        <rFont val="Arial"/>
        <color rgb="FF424242"/>
        <sz val="9.0"/>
      </rPr>
      <t> Endogenous Endophthalmitis-A Global Emerging Disease</t>
    </r>
  </si>
  <si>
    <t>Endoscopic approach to recurrent inguinal hernia after previous open surgery
Moga, D; Serban, D; (...); Oprea, V
2023
JOURNAL OF MIND AND MEDICAL SCIENCES 10 (2) , pp.276-282</t>
  </si>
  <si>
    <r>
      <rPr>
        <rFont val="Arial"/>
        <color rgb="FF424242"/>
        <sz val="9.0"/>
      </rPr>
      <t>Hypervirulent </t>
    </r>
    <r>
      <rPr>
        <rFont val="Arial"/>
        <i/>
        <color rgb="FF424242"/>
        <sz val="9.0"/>
      </rPr>
      <t>Klebsiella pneumoniae</t>
    </r>
    <r>
      <rPr>
        <rFont val="Arial"/>
        <color rgb="FF424242"/>
        <sz val="9.0"/>
      </rPr>
      <t> Endogenous Endophthalmitis-A Global Emerging Disease</t>
    </r>
  </si>
  <si>
    <t>Revascularization impact: quality of life enhancement in chronic limb-threatening ischemia
Paius, CT; Constantin, VD; (...); Tinica, G
2023
JOURNAL OF MIND AND MEDICAL SCIENCES 10 (2) , pp.321-329</t>
  </si>
  <si>
    <r>
      <rPr>
        <rFont val="Arial"/>
        <color rgb="FF424242"/>
        <sz val="9.0"/>
      </rPr>
      <t>Hypervirulent </t>
    </r>
    <r>
      <rPr>
        <rFont val="Arial"/>
        <i/>
        <color rgb="FF424242"/>
        <sz val="9.0"/>
      </rPr>
      <t>Klebsiella pneumoniae</t>
    </r>
    <r>
      <rPr>
        <rFont val="Arial"/>
        <color rgb="FF424242"/>
        <sz val="9.0"/>
      </rPr>
      <t> Endogenous Endophthalmitis-A Global Emerging Disease</t>
    </r>
  </si>
  <si>
    <t>Periodontal status and inflammatory markers in gingival crevicular fluid of patients with periodontitis and colorectal cancer
Râmboiu, S; Nicolae, FM; (...); Surlin, P
2023
JOURNAL OF MIND AND MEDICAL SCIENCES 10 (2) , pp.347-355</t>
  </si>
  <si>
    <r>
      <rPr>
        <rFont val="Arial"/>
        <color rgb="FF424242"/>
        <sz val="9.0"/>
      </rPr>
      <t>Hypervirulent </t>
    </r>
    <r>
      <rPr>
        <rFont val="Arial"/>
        <i/>
        <color rgb="FF424242"/>
        <sz val="9.0"/>
      </rPr>
      <t>Klebsiella pneumoniae</t>
    </r>
    <r>
      <rPr>
        <rFont val="Arial"/>
        <color rgb="FF424242"/>
        <sz val="9.0"/>
      </rPr>
      <t> Endogenous Endophthalmitis-A Global Emerging Disease</t>
    </r>
  </si>
  <si>
    <t xml:space="preserve">
Impact of risk factors on the evolution of severe acute pancreatitis
Trotea, AM; Grigorescu, R; (...); Trotea, TA
2023
JOURNAL OF MIND AND MEDICAL SCIENCES 10 (1) , pp.113-120</t>
  </si>
  <si>
    <r>
      <rPr>
        <rFont val="Arial"/>
        <color rgb="FF424242"/>
        <sz val="9.0"/>
      </rPr>
      <t>Hypervirulent </t>
    </r>
    <r>
      <rPr>
        <rFont val="Arial"/>
        <i/>
        <color rgb="FF424242"/>
        <sz val="9.0"/>
      </rPr>
      <t>Klebsiella pneumoniae</t>
    </r>
    <r>
      <rPr>
        <rFont val="Arial"/>
        <color rgb="FF424242"/>
        <sz val="9.0"/>
      </rPr>
      <t> Endogenous Endophthalmitis-A Global Emerging Disease</t>
    </r>
  </si>
  <si>
    <t>Fetal Growth Restriction and Clinical Parameters of Newborns from HIV-Infected Romanian Women
Cambrea, SC; Dumea, E; (...); Dumitrescu, F
Jan 2023
MEDICINA-LITHUANIA 59 (1)</t>
  </si>
  <si>
    <t>Serban, D (Serban, Dragos) ; Socea, B (Socea, Bogdan) ; Balasescu, SA (Balasescu, Simona Andreea) ; Badiu, CD (Badiu, Cristinel Dumitru) ; Tudor, C (Tudor, Corneliu) ; Dascalu, AM (Dascalu, Ana Maria) ; Vancea, G (Vancea, Geta) ; Spataru, RI (Spataru, Radu Iulian) ; Sabau, AD (Sabau, Alexandru Dan) ; Sabau, D (Sabau, Dan) ; Tanasescu, C (Tanasescu, Ciprian)</t>
  </si>
  <si>
    <t>Safety of Laparoscopic Cholecystectomy for Acute Cholecystitis in the Elderly: A Multivariate Analysis of Risk Factors for Intra and Postoperative Complications</t>
  </si>
  <si>
    <t>A new method for predicting SIRS after percutaneous transhepatic gallbladder drainage
Zhang, XF; Yang, LL; (...); Wang, XC
Dec 6 2023
SCIENTIFIC REPORTS 13 (1)</t>
  </si>
  <si>
    <t>https://www.webofscience.com/wos/woscc/summary/777be8f9-a8c9-4428-86df-6dc5245ab824-e882bab5/date-descending/1</t>
  </si>
  <si>
    <t>Management of Acute Cholecystitis in High-Risk Patients: Percutaneous Gallbladder Drainage as a Definitive Treatment vs. Emergency Cholecystectomy-Systematic Review and Meta-Analysis
Cirocchi, R; Amato, L; (...); Brachini, G
Aug 2023
JOURNAL OF CLINICAL MEDICINE 12 (15)</t>
  </si>
  <si>
    <t>Early laparoscopic cholecystectomy for acute cholecystitis: Does age matter?
Barka, M; Jarrar, MS; (...); Youssef, S
Sep 2023
GERIATRICS &amp; GERONTOLOGY INTERNATIONAL 23 (9) , pp.671-675</t>
  </si>
  <si>
    <t xml:space="preserve">
Efficacy of early laparoscopic cholecystectomy compared with percutaneous transhepatic gallbladder drainage in treating acute calculous cholecystitis in elderly patients
Huang, WH; Xu, HS; (...); Wu, TC
Jul 2023 (Early Access)
ACTA CHIRURGICA BELGICA</t>
  </si>
  <si>
    <t xml:space="preserve">
Early Management of Severe Biliary Infection in the Era of the Tokyo Guidelines
Nve, E; Badia, JM; (...); Jorba, R
Jul 2023
JOURNAL OF CLINICAL MEDICINE 12 (14)</t>
  </si>
  <si>
    <t xml:space="preserve">
Laparoscopic cholecystectomy in super elderly (&amp;gt; 90 years of age): safety and outcomes
Ramírez-Giraldo, C; Rosas-Morales, C; (...); Vargas-Barato, F
Aug 2023
SURGICAL ENDOSCOPY AND OTHER INTERVENTIONAL TECHNIQUES 37 (8) , pp.5989-5998</t>
  </si>
  <si>
    <t>Value of monocyte distribution width for predicting severe cholecystitis: a retrospective cohort study
Kao, CH; Liu, YH; (...); Shih, HM
Sep 26 2023
CLINICAL CHEMISTRY AND LABORATORY MEDICINE 61 (10) , pp.1850-1857</t>
  </si>
  <si>
    <t>The Efficacy and Safety of EUS-Guided Gallbladder Drainage as a Bridge to Surgery for Patients with Acute Cholecystitis
Ishii, K; Fujita, Y; (...); Nakajima, A
Apr 2023
JOURNAL OF CLINICAL MEDICINE 12 (8)</t>
  </si>
  <si>
    <t xml:space="preserve">
Colonoscopy in the nonagenarian population
Chen, MZ; Tan, M; (...); Barto, W
Sep 2023
ANZ JOURNAL OF SURGERY 93 (9) , pp.2143-2147</t>
  </si>
  <si>
    <t xml:space="preserve">
The enhanced recovery after surgery (ERAS) protocol in elderly patients with acute cholecystitis: A retrospective study
Yu, TY; Zhao, LW; (...); Yu, AJ
Feb 10 2023
MEDICINE 102 (6)</t>
  </si>
  <si>
    <t xml:space="preserve">
Evaluation of indocyanine green-enhanced fluorescence in hepatobiliary conditions in pediatric surgery
Emam, MS; Youssef, AA; (...); El Naggar, O
Jan-mar 2023
EGYPTIAN JOURNAL OF SURGERY 42 (1) , pp.250-259</t>
  </si>
  <si>
    <t>Tips and tricks for laparoscopic cholecystectomy in the patient with ventriculoperitoneal shunt; a case report
Popa, C; Moisin, A; (...); Tanasescu, D
2023
JOURNAL OF MIND AND MEDICAL SCIENCES 10 (1) , pp.163-171</t>
  </si>
  <si>
    <t>Alius, C (Alius, Catalin) ; Tudor, C (Tudor, Corneliu) ; Badiu, CD (Badiu, Cristinel Dumitru) ; Dascalu, AM (Dascalu, Ana Maria) ; Smarandache, CG (Smarandache, Catalin Gabriel) ; Sabau, AD (Sabau, Alexandru Dan) ; Tanasescu, C (Tanasescu, Ciprian) ; Balasescu, SA (Balasescu, Simona Andreea) ; Serban, D (Serban, Dragos)</t>
  </si>
  <si>
    <t>Indocyanine Green-Enhanced Colorectal Surgery-between Being Superfluous and Being a Game-Changer</t>
  </si>
  <si>
    <t>Use of ureteric catheters and indocyanine green in complex pelvic surgery: a must or a luxury in 2023?
Othman, B; Pham, T; (...); Warrier, S
Oct 2023
ANZ JOURNAL OF SURGERY 93 (10) , pp.2287-2288</t>
  </si>
  <si>
    <t>https://www.webofscience.com/wos/woscc/summary/d0c108fd-3404-4a06-ba5f-984afa81e9b6-e882eaff/date-descending/1</t>
  </si>
  <si>
    <t>The primary application of indocyanine green fluorescence imaging in surgical oncology
Dai, ZY; Shen, C; (...); Pu, Q
Feb 17 2023
FRONTIERS IN SURGERY 10</t>
  </si>
  <si>
    <r>
      <rPr>
        <rFont val="Arial Narrow"/>
        <color rgb="FF424242"/>
        <sz val="10.0"/>
      </rPr>
      <t>A Pharmacovigilance Study Regarding the Risk of Antibiotic-Associated </t>
    </r>
    <r>
      <rPr>
        <rFont val="Arial Narrow"/>
        <i/>
        <color rgb="FF424242"/>
        <sz val="10.0"/>
      </rPr>
      <t>Clostridioides difficile</t>
    </r>
    <r>
      <rPr>
        <rFont val="Arial Narrow"/>
        <color rgb="FF424242"/>
        <sz val="10.0"/>
      </rPr>
      <t> Infection Based on Reports from the EudraVigilance Database: Analysis of Some of the Most Used Antibiotics in Intensive Care Units</t>
    </r>
  </si>
  <si>
    <r>
      <rPr>
        <rFont val="Arial Narrow"/>
        <color theme="1"/>
        <sz val="10.0"/>
      </rPr>
      <t>Uncommon Septic Arthritis of the Hip Joint in an Immunocompetent Adult Patient Due to </t>
    </r>
    <r>
      <rPr>
        <rFont val="Arial Narrow"/>
        <i/>
        <color theme="1"/>
        <sz val="10.0"/>
      </rPr>
      <t>Bacillus pumilus</t>
    </r>
    <r>
      <rPr>
        <rFont val="Arial Narrow"/>
        <color theme="1"/>
        <sz val="10.0"/>
      </rPr>
      <t> and </t>
    </r>
    <r>
      <rPr>
        <rFont val="Arial Narrow"/>
        <i/>
        <color theme="1"/>
        <sz val="10.0"/>
      </rPr>
      <t>Paenibacillus barengoltzii</t>
    </r>
    <r>
      <rPr>
        <rFont val="Arial Narrow"/>
        <color theme="1"/>
        <sz val="10.0"/>
      </rPr>
      <t> Managed with Long-Term Treatment with Linezolid: A Case Report and Short Literature Review</t>
    </r>
  </si>
  <si>
    <t>https://www.mdpi.com/2075-4418/14/3/323</t>
  </si>
  <si>
    <t>Aurora Gajta(Dept.of Ophthalmology, General Hospital Vrsac, Abraseviceva bb.,Vrsac, Serbia), Alexandra Maria Jurca (doctorand ULBS Sibiu), Adriana Stănilă (ULBS Sibiu),Dan Stănilă ( ULBS Sibiu)</t>
  </si>
  <si>
    <t>The effects of microwave radiation generated by mobile phones on the tear film</t>
  </si>
  <si>
    <t>Relationship between low-frequency electromagnetic field and computer vision syndrome</t>
  </si>
  <si>
    <t>https://www.webofscience.com/wos/woscc/full-record/WOS:000959553700011</t>
  </si>
  <si>
    <t xml:space="preserve">Stănilă D-M (ULBS), Stănilă A (ULBS) </t>
  </si>
  <si>
    <t>TFOS European Ambassador meeting: Unmet needs and future scientific and clinical solutions for ocular surface diseases</t>
  </si>
  <si>
    <t>The work-related burden of dry eye</t>
  </si>
  <si>
    <t>The work-related burden of dry eye-Web of Science Core Collection</t>
  </si>
  <si>
    <t>Development and validation of a multiplex electrochemiluminescence immunoassay to evaluate dry eye disease in rat tear fluids</t>
  </si>
  <si>
    <t>https://www.webofscience.com/wos/woscc/full-record/WOS:001039076900019</t>
  </si>
  <si>
    <t>Mapping the research on Sjogren's syndrome-related dry eye disease: a bibliometric network analysis of the past 20 years</t>
  </si>
  <si>
    <t>https://www.webofscience.com/wos/woscc/full-record/WOS:000979857500001</t>
  </si>
  <si>
    <r>
      <rPr>
        <rFont val="Arial Narrow"/>
        <color rgb="FF424242"/>
        <sz val="10.0"/>
      </rPr>
      <t>A Pharmacovigilance Study Regarding the Risk of Antibiotic-Associated </t>
    </r>
    <r>
      <rPr>
        <rFont val="Arial Narrow"/>
        <i/>
        <color rgb="FF424242"/>
        <sz val="10.0"/>
      </rPr>
      <t>Clostridioides difficile</t>
    </r>
    <r>
      <rPr>
        <rFont val="Arial Narrow"/>
        <color rgb="FF424242"/>
        <sz val="10.0"/>
      </rPr>
      <t> Infection Based on Reports from the EudraVigilance Database: Analysis of Some of the Most Used Antibiotics in Intensive Care Units</t>
    </r>
  </si>
  <si>
    <r>
      <rPr>
        <rFont val="Arial Narrow"/>
        <color theme="1"/>
        <sz val="10.0"/>
      </rPr>
      <t>Uncommon Septic Arthritis of the Hip Joint in an Immunocompetent Adult Patient Due to </t>
    </r>
    <r>
      <rPr>
        <rFont val="Arial Narrow"/>
        <i/>
        <color theme="1"/>
        <sz val="10.0"/>
      </rPr>
      <t>Bacillus pumilus</t>
    </r>
    <r>
      <rPr>
        <rFont val="Arial Narrow"/>
        <color theme="1"/>
        <sz val="10.0"/>
      </rPr>
      <t> and </t>
    </r>
    <r>
      <rPr>
        <rFont val="Arial Narrow"/>
        <i/>
        <color theme="1"/>
        <sz val="10.0"/>
      </rPr>
      <t>Paenibacillus barengoltzii</t>
    </r>
    <r>
      <rPr>
        <rFont val="Arial Narrow"/>
        <color theme="1"/>
        <sz val="10.0"/>
      </rPr>
      <t> Managed with Long-Term Treatment with Linezolid: A Case Report and Short Literature Review</t>
    </r>
  </si>
  <si>
    <t>Serban, D (Serban, Dragos) [1] , [2] ; Socea, B (Socea, Bogdan) [2] , [3] ; Balasescu, SA (Balasescu, Simona Andreea) [1] ; Badiu, CD (Badiu, Cristinel Dumitru) [2] , [4] ; Tudor, C (Tudor, Corneliu) [1] ; Dascalu, AM (Dascalu, Ana Maria) [2] ; Vancea, G (Vancea, Geta) [2] ; Spataru, RI (Spataru, Radu Iulian) [2] , [5] ; Sabau, AD (Sabau, Alexandru Dan) [6] ; Sabau, D (Sabau, Dan) [6] ; Tanasescu, C (Tanasescu, Ciprian)</t>
  </si>
  <si>
    <t>A new method for predicting SIRS after percutaneous transhepatic gallbladder drainage</t>
  </si>
  <si>
    <t>https://15102kil3-y-https-www-nature-com.z.e-nformation.ro/articles/s41598-023-48908-6</t>
  </si>
  <si>
    <t>Management of Acute Cholecystitis in High-Risk Patients: Percutaneous Gallbladder Drainage as a Definitive Treatment vs. Emergency Cholecystectomy-Systematic Review and Meta-Analysis</t>
  </si>
  <si>
    <t>https://1510qkiky-y-https-www-webofscience-com.z.e-nformation.ro/wos/woscc/full-record/WOS:001045540300001</t>
  </si>
  <si>
    <t>Early laparoscopic cholecystectomy for acute cholecystitis: Does age matter?</t>
  </si>
  <si>
    <t>https://1510qkiky-y-https-www-webofscience-com.z.e-nformation.ro/wos/woscc/full-record/WOS:001031776000001</t>
  </si>
  <si>
    <t>Efficacy of early laparoscopic cholecystectomy compared with percutaneous transhepatic gallbladder drainage in treating acute calculous cholecystitis in elderly patients</t>
  </si>
  <si>
    <t>https://1510qkiky-y-https-www-webofscience-com.z.e-nformation.ro/wos/woscc/full-record/WOS:001047947000001</t>
  </si>
  <si>
    <t>Early Management of Severe Biliary Infection in the Era of the Tokyo Guidelines</t>
  </si>
  <si>
    <t>https://1510qkiky-y-https-www-webofscience-com.z.e-nformation.ro/wos/woscc/full-record/WOS:001035320700001</t>
  </si>
  <si>
    <t>Laparoscopic cholecystectomy in super elderly (&amp;gt; 90 years of age): safety and outcomes</t>
  </si>
  <si>
    <t>https://1510qkiky-y-https-www-webofscience-com.z.e-nformation.ro/wos/woscc/full-record/WOS:000974771400002</t>
  </si>
  <si>
    <t>Value of monocyte distribution width for predicting severe cholecystitis: a retrospective cohort study</t>
  </si>
  <si>
    <t>https://1510qkiky-y-https-www-webofscience-com.z.e-nformation.ro/wos/woscc/full-record/WOS:000975572800001</t>
  </si>
  <si>
    <t>The Efficacy and Safety of EUS-Guided Gallbladder Drainage as a Bridge to Surgery for Patients with Acute Cholecystitis</t>
  </si>
  <si>
    <t>https://1510qkiky-y-https-www-webofscience-com.z.e-nformation.ro/wos/woscc/full-record/WOS:000977122100001</t>
  </si>
  <si>
    <t>Colonoscopy in the nonagenarian population</t>
  </si>
  <si>
    <t>https://1510qkiky-y-https-www-webofscience-com.z.e-nformation.ro/wos/woscc/full-record/WOS:000945120800001</t>
  </si>
  <si>
    <t>The enhanced recovery after surgery (ERAS) protocol in elderly patients with acute cholecystitis: A retrospective study</t>
  </si>
  <si>
    <t>https://1510qkiky-y-https-www-webofscience-com.z.e-nformation.ro/wos/woscc/full-record/WOS:000935609400052</t>
  </si>
  <si>
    <t>Evaluation of indocyanine green-enhanced fluorescence in hepatobiliary conditions in pediatric surgery</t>
  </si>
  <si>
    <t>https://1510qkiky-y-https-www-webofscience-com.z.e-nformation.ro/wos/woscc/full-record/WOS:001046486200013</t>
  </si>
  <si>
    <t>https://1510qkiky-y-https-www-webofscience-com.z.e-nformation.ro/wos/woscc/full-record/WOS:000986732100018</t>
  </si>
  <si>
    <t>Iancu, G (Iancu, George) [1] , [2] ; Serban, D (Serban, Dragos) [3] , [4] ; Badiu, CD (Badiu, Cristinel Dumitru) [3] , [5] ; Tanasescu, C (Tanasescu, Ciprian) [6] ; Tudosie, MS (Tudosie, Mihai Silviu) [7] , [8] ; Tudor, C (Tudor, Corneliu) [3] ; Costea, DO (Costea, Daniel Ovidiu) [9] , [10] ; Zgura, A (Zgura, Anca) [11] ; Iancu, R (Iancu, Raluca) [12] , [13] ; Vasile, D (Vasile, Danut)</t>
  </si>
  <si>
    <t>Tyrosine kinase inhibitors in breast cancer</t>
  </si>
  <si>
    <t xml:space="preserve">
Genetic insights into thymic carcinomas and thymic neuroendocrine neoplasms denote prognosis signatures and pathways</t>
  </si>
  <si>
    <t>https://1510qkiky-y-https-www-webofscience-com.z.e-nformation.ro/wos/woscc/full-record/WOS:001117527400003</t>
  </si>
  <si>
    <t>Iancu, G (Iancu, George) [1] , [2] ; Serban, D (Serban, Dragos) [3] , [4] ; Badiu, CD (Badiu, Cristinel Dumitru) [3] , [5] ; Tanasescu, C (Tanasescu, Ciprian) [6] ; Tudosie, MS (Tudosie, Mihai Silviu) [7] , [8] ; Tudor, C (Tudor,</t>
  </si>
  <si>
    <t>Integration of incomplete multi-omics data using Knowledge Distillation and Supervised Variational Autoencoders for disease progression prediction</t>
  </si>
  <si>
    <t>https://1510qkiky-y-https-www-webofscience-com.z.e-nformation.ro/wos/woscc/full-record/WOS:001099780600001</t>
  </si>
  <si>
    <t>Neratinib for HER2-positive breast cancer with an overlooked option</t>
  </si>
  <si>
    <t>https://1510qkiky-y-https-www-webofscience-com.z.e-nformation.ro/wos/woscc/full-record/WOS:001076512700001</t>
  </si>
  <si>
    <t>Conceptual Framework of the Design of Pleiotropic Drugs against Alzheimer's Disease</t>
  </si>
  <si>
    <t>https://1510qkiky-y-https-www-webofscience-com.z.e-nformation.ro/wos/woscc/full-record/WOS:001095355300001</t>
  </si>
  <si>
    <t>Small-molecule inhibitors of kinases in breast cancer therapy: recent advances, opportunities, and challenges</t>
  </si>
  <si>
    <t>https://1510qkiky-y-https-www-webofscience-com.z.e-nformation.ro/wos/woscc/full-record/WOS:001064803900001</t>
  </si>
  <si>
    <t>Steroidal Saponins: Naturally Occurring Compounds as Inhibitors of the Hallmarks of Cancer</t>
  </si>
  <si>
    <t>https://1510qkiky-y-https-www-webofscience-com.z.e-nformation.ro/wos/woscc/full-record/WOS:001046086600001</t>
  </si>
  <si>
    <t>Pyrotinib in combination with letrozole for hormone receptor-positive, human epidermal growth factor receptor 2-positive metastatic breast cancer (PLEHERM): a multicenter, single-arm, phase II trial</t>
  </si>
  <si>
    <t>https://1510qkiky-y-https-www-webofscience-com.z.e-nformation.ro/wos/woscc/full-record/WOS:001021638200003</t>
  </si>
  <si>
    <t>Targeted RASSF1A expression inhibits proliferation of HER2-positive breast cancer cells in vitro</t>
  </si>
  <si>
    <t>https://1510qkiky-y-https-www-webofscience-com.z.e-nformation.ro/wos/woscc/summary/0d569bef-33f5-4e61-8af9-d5f82b3f8495-e7553b7e/date-descending/1</t>
  </si>
  <si>
    <t>Acalabrutinib as a novel hope for the treatment of breast and lung cancer: an in-silico proof of concept</t>
  </si>
  <si>
    <t>https://1510qkiky-y-https-www-webofscience-com.z.e-nformation.ro/wos/woscc/full-record/WOS:000999777200001</t>
  </si>
  <si>
    <t>Repositioning Cannabinoids and Terpenes as Novel EGFR-TKIs Candidates for Targeted Therapy Against Cancer: A virtual screening model using CADD and biophysical simulations</t>
  </si>
  <si>
    <t>https://1510qkiky-y-https-www-webofscience-com.z.e-nformation.ro/wos/woscc/full-record/WOS:000999117900001</t>
  </si>
  <si>
    <t>Nanotechnology Approaches for Prevention and Treatment of Chemotherapy-Induced Neurotoxicity, Neuropathy, and Cardiomyopathy in Breast and Ovarian Cancer Survivors</t>
  </si>
  <si>
    <t>https://1510qkiky-y-https-www-webofscience-com.z.e-nformation.ro/wos/woscc/full-record/WOS:000971084700001</t>
  </si>
  <si>
    <t>UPLC-MS/MS Method for Simultaneous Estimation of Neratinib and Naringenin in Rat Plasma: Greenness Assessment and Application to Therapeutic Drug Monitoring</t>
  </si>
  <si>
    <t>https://1510qkiky-y-https-www-webofscience-com.z.e-nformation.ro/wos/woscc/full-record/WOS:000958202600001</t>
  </si>
  <si>
    <t>Biological Activity of Oleanolic Acid Derivatives HIMOXOL and Br-HIMOLID in Breast Cancer Cells Is Mediated by ER and EGFR</t>
  </si>
  <si>
    <t>https://1510qkiky-y-https-www-webofscience-com.z.e-nformation.ro/wos/woscc/full-record/WOS:000955726700001</t>
  </si>
  <si>
    <t>Engineered Hybrid Nanosystem for Homologous Targeting of EMT Induced Triple Negative Breast Cancer Cells</t>
  </si>
  <si>
    <t>https://1510qkiky-y-https-www-webofscience-com.z.e-nformation.ro/wos/woscc/full-record/WOS:000924054800001</t>
  </si>
  <si>
    <t>Sentinel node biopsy for personalized breast cancer management; advances and controversies</t>
  </si>
  <si>
    <t>https://1510qkiky-y-https-www-webofscience-com.z.e-nformation.ro/wos/woscc/full-record/WOS:001099791100008</t>
  </si>
  <si>
    <t>Best therapeutic practices in the management of obstetric sepsis</t>
  </si>
  <si>
    <t>https://1510qkiky-y-https-www-webofscience-com.z.e-nformation.ro/wos/woscc/full-record/WOS:001099791100015</t>
  </si>
  <si>
    <t>https://1510qkiky-y-https-www-webofscience-com.z.e-nformation.ro/wos/woscc/full-record/WOS:001099791100017</t>
  </si>
  <si>
    <t>ANTICANCER POTENTIAL OF COMPOUNDS BEARING THIAZOLIDIN-4-ONE SCAFFOLD: COMPREHENSIVE REVIEW</t>
  </si>
  <si>
    <t>https://1510qkiky-y-https-www-webofscience-com.z.e-nformation.ro/wos/woscc/full-record/WOS:000943153000001</t>
  </si>
  <si>
    <t>Transcriptomic Analysis of Subtype-Specific Tyrosine Kinases as Triple Negative Breast Cancer Biomarkers</t>
  </si>
  <si>
    <t>https://1510qkiky-y-https-www-webofscience-com.z.e-nformation.ro/wos/woscc/full-record/WOS:000917098800001</t>
  </si>
  <si>
    <t>Serban, D (Serban, Dragos) [1] , [2] ; Tribus, LC (Tribus, Laura Carina) [3] , [4] ; Vancea, G (Vancea, Geta) [1] , [5] ; Stoian, AP (Stoian, Anca Pantea) [1] ; Dascalu, AM (Dascalu, Ana Maria) [1] ; Suceveanu, AI (Suceveanu, Andra Iulia) [6] ; Tanasescu, C (Tanasescu, Ciprian) [7] , [8] ; Costea, AC (Costea, Andreea Cristina) [9] ; Tudosie, MS (Tudosie, Mihail Silviu) [1] ; Tudor, C (Tudor, Corneliu) [2] ; Gangura, GA (Gangura, Gabriel Andrei) [1] , [10] ; Duta, L (Duta, Lucian) [2] ; Costea, DO (Costea, Daniel Ovidiu)</t>
  </si>
  <si>
    <t>Acute Mesenteric Ischemia in COVID-19 Patients</t>
  </si>
  <si>
    <t>SARS-CoV-2 Variant-Specific Gastrointestinal Symptoms of COVID-19: 2023 Update</t>
  </si>
  <si>
    <t>https://1510qkiky-y-https-www-webofscience-com.z.e-nformation.ro/wos/woscc/full-record/WOS:001131142600001</t>
  </si>
  <si>
    <t>Implications of COVID-19 in Acute Mesenteric Ischemia and Bowel Necrosis: A Case Report</t>
  </si>
  <si>
    <t>https://1510qkiky-y-https-www-webofscience-com.z.e-nformation.ro/wos/woscc/full-record/WOS:001164798600027</t>
  </si>
  <si>
    <t>Outcomes of Acute Mesenteric Ischemia in Patients With COVID-19: A Nationwide Database Study</t>
  </si>
  <si>
    <t>https://1510qkiky-y-https-www-webofscience-com.z.e-nformation.ro/wos/woscc/full-record/WOS:001041300400025</t>
  </si>
  <si>
    <t>The Phthalic Selenoanhydride Decreases Rat Blood Pressure and Tension of Isolated Mesenteric, Femoral and Renal Arteries</t>
  </si>
  <si>
    <t>https://1510qkiky-y-https-www-webofscience-com.z.e-nformation.ro/wos/woscc/full-record/WOS:001015013000001</t>
  </si>
  <si>
    <t>Clinical characteristics of COVID-19 associated vasculopathic diseases</t>
  </si>
  <si>
    <t>https://1510qkiky-y-https-www-webofscience-com.z.e-nformation.ro/wos/woscc/full-record/WOS:000993503700001</t>
  </si>
  <si>
    <t>Thromboembolic complications in patients with COVID-19-experiences of the General Surgery Department of Zemun Clinical Hospital Center</t>
  </si>
  <si>
    <t>https://1510qkiky-y-https-www-webofscience-com.z.e-nformation.ro/wos/woscc/full-record/WOS:001045268200003</t>
  </si>
  <si>
    <t>Superior Mesenteric Artery Thrombosis and Intestinal Ischemia as a Consequence of COVID-19 Infection</t>
  </si>
  <si>
    <t>https://1510qkiky-y-https-www-webofscience-com.z.e-nformation.ro/wos/woscc/full-record/WOS:000978112600028</t>
  </si>
  <si>
    <t>COVID-19 and Gastrointestinal Disease: Current Insights and Future Management</t>
  </si>
  <si>
    <t>https://1510qkiky-y-https-www-webofscience-com.z.e-nformation.ro/wos/woscc/full-record/WOS:000969998600001</t>
  </si>
  <si>
    <t>COVID-19 induced mesenteric ischemia in a patient with ulcerative colitis and paroxysmal nocturnal haemoglobinuria despite thromboprophylaxis</t>
  </si>
  <si>
    <t>https://1510qkiky-y-https-www-webofscience-com.z.e-nformation.ro/wos/woscc/full-record/WOS:000973541600014</t>
  </si>
  <si>
    <t>Spontaneous dissection of the superior mesenteric artery related to COVID-19 Case report and systematic review of the literature</t>
  </si>
  <si>
    <t>https://1510qkiky-y-https-www-webofscience-com.z.e-nformation.ro/wos/woscc/full-record/WOS:001111072900005</t>
  </si>
  <si>
    <t>The Impact of COVID-19 Infection on Miscellaneous Inflammatory Disorders of the Gastrointestinal Tract</t>
  </si>
  <si>
    <t>https://1510qkiky-y-https-www-webofscience-com.z.e-nformation.ro/wos/woscc/full-record/WOS:000944234600001</t>
  </si>
  <si>
    <t>Small bowel ischaemia secondary to COVID-19 disease in children: A case report and review of the literature</t>
  </si>
  <si>
    <t>https://1510qkiky-y-https-www-webofscience-com.z.e-nformation.ro/wos/woscc/full-record/WOS:000926909800001</t>
  </si>
  <si>
    <t>Mesanteric ischemia in a COVID-19 patient with no risk factors: A case report</t>
  </si>
  <si>
    <t>https://1510qkiky-y-https-www-webofscience-com.z.e-nformation.ro/wos/woscc/full-record/WOS:000921315000001</t>
  </si>
  <si>
    <t>https://1510qkiky-y-https-www-webofscience-com.z.e-nformation.ro/wos/woscc/full-record/WOS:000986732100012</t>
  </si>
  <si>
    <t>Serban, D (Serban, Dragos) [1] , [2] ; Badiu, DC (Badiu, Dumitru Cristinel) [1] , [3] ; Davitoiu, D (Davitoiu, Dragos) [1] , [4] ; Tanasescu, C (Tanasescu, Ciprian) [5] ; Tudosie, MS (Tudosie, Mihail Silviu) [6] , [7] ; Sabau, AD (Sabau, Alexandru Dan) [5] ; Dascalu, AM (Dascalu, Ana Maria) [1] ; Tudor, C (Tudor, Corneliu) [2] ; Balasescu, SA (Balasescu, Simona Andreea) [2] ; Socea, B (Socea, Bogdan) [1] , [8] ; Costea, DO (Costea, Daniel Ovidiu) [9] , [10] ; Zgura, A (Zgura, Anca) [11] , [12] ; Costea, AC (Costea, Andreea Cristina) [13] ; Tribus, LC (Tribus, Laura Carina) [14] , [15] ; Smarandache, CG (Smarandache, Catalin Gabriel)</t>
  </si>
  <si>
    <t>Systematic review of the role of indocyanine green near-infrared fluorescence in safe laparoscopic cholecystectomy</t>
  </si>
  <si>
    <t xml:space="preserve">
Repair of Bile Duct Injury Using Indocyanine Green Following Laparoscopic Cholecystectomy</t>
  </si>
  <si>
    <t>https://1510qkiky-y-https-www-webofscience-com.z.e-nformation.ro/wos/woscc/full-record/WOS:001115562700011</t>
  </si>
  <si>
    <t>Current applications of indocyanine green (ICG) in abdominal, gynecologic and urologic surgery: a meta-review and quality analysis with use of the AMSTAR 2 instrument</t>
  </si>
  <si>
    <t>https://1510qkiky-y-https-www-webofscience-com.z.e-nformation.ro/wos/woscc/full-record/WOS:001103756400004</t>
  </si>
  <si>
    <t>https://1510qkiky-y-https-www-webofscience-com.z.e-nformation.ro/wos/woscc/full-record/WOS:001103297600001</t>
  </si>
  <si>
    <t>Laparoscopic choledocholithotomy and transductal T-tube insertion with indocyanine green fluorescence imaging and laparoscopic ultrasound: A case report</t>
  </si>
  <si>
    <t>https://1510qkiky-y-https-www-webofscience-com.z.e-nformation.ro/wos/woscc/full-record/WOS:001103150600026</t>
  </si>
  <si>
    <t>Anaesthetic implications of intra-operative Indocyanine Green use in pediatric surgery</t>
  </si>
  <si>
    <t>https://1510qkiky-y-https-www-webofscience-com.z.e-nformation.ro/wos/woscc/full-record/WOS:001149776600001</t>
  </si>
  <si>
    <t>Application of fluorescence-guided surgery in the acute care setting: a systematic literature review</t>
  </si>
  <si>
    <t>https://1510qkiky-y-https-www-webofscience-com.z.e-nformation.ro/wos/woscc/full-record/WOS:001071297300001</t>
  </si>
  <si>
    <t>https://1510qkiky-y-https-www-webofscience-com.z.e-nformation.ro/wos/woscc/full-record/WOS:001057085800001</t>
  </si>
  <si>
    <t>Liver transplantation for iatrogenic injuries secondary to cholecystectomy: a systematic review</t>
  </si>
  <si>
    <t>https://1510qkiky-y-https-www-webofscience-com.z.e-nformation.ro/wos/woscc/full-record/WOS:001035761700027</t>
  </si>
  <si>
    <t>Impact of AI system on recognition for anatomical landmarks related to reducing bile duct injury during laparoscopic cholecystectomy</t>
  </si>
  <si>
    <t>https://1510qkiky-y-https-www-webofscience-com.z.e-nformation.ro/wos/woscc/full-record/WOS:001016469600005</t>
  </si>
  <si>
    <t>Investigation of the optimal indocyanine green dose in real-time fluorescent cholangiography during laparoscopic cholecystectomy with an ultra-high-definition 4K fluorescent system: a randomized controlled trial</t>
  </si>
  <si>
    <t>https://1510qkiky-y-https-www-webofscience-com.z.e-nformation.ro/wos/woscc/full-record/WOS:001007602000001</t>
  </si>
  <si>
    <t>Dose and administration time of indocyanine green in near-infrared fluorescence cholangiography during laparoscopic cholecystectomy (DOTIG): study protocol for a randomised clinical trial</t>
  </si>
  <si>
    <t>https://1510qkiky-y-https-www-webofscience-com.z.e-nformation.ro/wos/woscc/full-record/WOS:000960988700016</t>
  </si>
  <si>
    <t>Barrett's esophagus as a premalignant condition; medical and surgical therapeutic management</t>
  </si>
  <si>
    <t>https://1510qkiky-y-https-www-webofscience-com.z.e-nformation.ro/wos/woscc/full-record/WOS:001099791100002</t>
  </si>
  <si>
    <t>Gastric cancer; actualities and perspectives of early diagnosis and targeted therapy</t>
  </si>
  <si>
    <t>https://1510qkiky-y-https-www-webofscience-com.z.e-nformation.ro/wos/woscc/full-record/WOS:001099791100004</t>
  </si>
  <si>
    <t>Efficacy and Safety of Near-Infrared Florescence Cholangiography Using Indocyanine Green in Laparoscopic Cholecystectomy: A Systematic Review and Meta-Analysis</t>
  </si>
  <si>
    <t>https://1510qkiky-y-https-www-webofscience-com.z.e-nformation.ro/wos/woscc/full-record/WOS:000905190800001</t>
  </si>
  <si>
    <t>The Evolution of Fluorescence-Guided Surgery</t>
  </si>
  <si>
    <t>https://1510qkiky-y-https-www-webofscience-com.z.e-nformation.ro/wos/woscc/full-record/WOS:000855763000001</t>
  </si>
  <si>
    <t>Alius, C (Alius, Catalin) [1] ; Tudor, C (Tudor, Corneliu) [1] , [3] ; Badiu, CD (Badiu, Cristinel Dumitru) [2] ; Dascalu, AM (Dascalu, Ana Maria) [1] , [2] ; Smarandache, CG (Smarandache, Catalin Gabriel) [1] , [2] ; Sabau, AD (Sabau, Alexandru Dan) [4] ; Tanasescu, C (Tanasescu, Ciprian) [4] ; Balasescu, SA (Balasescu, Simona Andreea) [1] ; Serban, D (Serban, Dragos)</t>
  </si>
  <si>
    <t>Repair of Bile Duct Injury Using Indocyanine Green Following Laparoscopic Cholecystectomy</t>
  </si>
  <si>
    <t>https://1510qkj2o-y-https-www-webofscience-com.z.e-nformation.ro/wos/woscc/full-record/WOS:001115562700011</t>
  </si>
  <si>
    <t>https://1510qkj2o-y-https-www-webofscience-com.z.e-nformation.ro/wos/woscc/full-record/WOS:001103756400004</t>
  </si>
  <si>
    <t>https://1510qkj2o-y-https-www-webofscience-com.z.e-nformation.ro/wos/woscc/full-record/WOS:001103297600001</t>
  </si>
  <si>
    <t>https://1510qkj2o-y-https-www-webofscience-com.z.e-nformation.ro/wos/woscc/full-record/WOS:001103150600026</t>
  </si>
  <si>
    <t>https://1510qkj2o-y-https-www-webofscience-com.z.e-nformation.ro/wos/woscc/full-record/WOS:001149776600001</t>
  </si>
  <si>
    <t>https://1510qkj2o-y-https-www-webofscience-com.z.e-nformation.ro/wos/woscc/full-record/WOS:001071297300001</t>
  </si>
  <si>
    <t>https://1510qkj2o-y-https-www-webofscience-com.z.e-nformation.ro/wos/woscc/full-record/WOS:001057085800001</t>
  </si>
  <si>
    <t>https://1510qkj2o-y-https-www-webofscience-com.z.e-nformation.ro/wos/woscc/full-record/WOS:001035761700027</t>
  </si>
  <si>
    <t>https://1510qkj2o-y-https-www-webofscience-com.z.e-nformation.ro/wos/woscc/full-record/WOS:001016469600005</t>
  </si>
  <si>
    <t>https://1510qkj2o-y-https-www-webofscience-com.z.e-nformation.ro/wos/woscc/full-record/WOS:001007602000001</t>
  </si>
  <si>
    <t>https://1510qkj2o-y-https-www-webofscience-com.z.e-nformation.ro/wos/woscc/full-record/WOS:000960988700016</t>
  </si>
  <si>
    <t>https://1510qkj2o-y-https-www-webofscience-com.z.e-nformation.ro/wos/woscc/full-record/WOS:001099791100002</t>
  </si>
  <si>
    <t>https://1510qkj2o-y-https-www-webofscience-com.z.e-nformation.ro/wos/woscc/full-record/WOS:001099791100004</t>
  </si>
  <si>
    <t>https://1510qkj2o-y-https-www-webofscience-com.z.e-nformation.ro/wos/woscc/full-record/WOS:001099791100015</t>
  </si>
  <si>
    <t>https://1510qkj2o-y-https-www-webofscience-com.z.e-nformation.ro/wos/woscc/full-record/WOS:000986732100018</t>
  </si>
  <si>
    <t>https://1510qkj2o-y-https-www-webofscience-com.z.e-nformation.ro/wos/woscc/full-record/WOS:000905190800001</t>
  </si>
  <si>
    <t>https://1510qkj2o-y-https-www-webofscience-com.z.e-nformation.ro/wos/woscc/full-record/WOS:000855763000001</t>
  </si>
  <si>
    <t>Serban, D (Serban, Dragos) [1] , [2] ; Branescu, CM (Branescu, Cristian Mihai) [2] ; Smarandache, GC (Smarandache, Gabriel Catalin) [1] , [2] ; Tudor, C (Tudor, Corneliu) [2] ; Tanasescu, C (Tanasescu, Ciprian) [3] ; Tudosie, MS (Tudosie, Mihai Silviu) [1] ; Stana, D (Stana, Daniela) [4] ; Costea, DO (Costea, Daniel Ovidiu) [5] , [6] ; Dascalu, AM (Dascalu, Ana Maria) [1] , [4] ; Spataru, RI (Spataru, Radu Iulian)</t>
  </si>
  <si>
    <t>SAFE SURGERY IN DAY CARE CENTERS: FOCUS ON PREVENTING MEDICAL LEGAL ISSUES</t>
  </si>
  <si>
    <t>https://1510qkj2o-y-https-www-webofscience-com.z.e-nformation.ro/wos/woscc/full-record/WOS:001053889900007</t>
  </si>
  <si>
    <t>https://1510qkj2o-y-https-www-webofscience-com.z.e-nformation.ro/wos/woscc/full-record/WOS:001025500200003</t>
  </si>
  <si>
    <t>Serban, D (Serban, Dragos) [1] , [2] ; Socea, B (Socea, Bogdan) [1] , [3] ; Badiu, CD (Badiu, Cristinel Dumitru) [1] , [4] ; Tudor, C (Tudor, Corneliu) [2] ; Balasescu, SA (Balasescu, Simona Andreea) [2] ; Dumitrescu, D (Dumitrescu, Dan) [1] , [2] ; Trotea, AM (Trotea, Andra Maria) [1] , [5] ; Spataru, RI (Spataru, Radu Iulian) [1] , [6] ; Vancea, G (Vancea, Geta) [1] , [7] ; Dascalu, AM (Dascalu, Ana Maria) [1] ; Tanasescu, C (Tanasescu, Ciprian</t>
  </si>
  <si>
    <t>Acute surgical abdomen during the COVID-19 pandemic: Clinical and therapeutic challenges</t>
  </si>
  <si>
    <t>Clinical outcomes of obstructive colorectal cancer patients during the coronavirus disease 2019 pandemic</t>
  </si>
  <si>
    <t>https://1510qkj2o-y-https-www-webofscience-com.z.e-nformation.ro/wos/woscc/full-record/WOS:001008925000003</t>
  </si>
  <si>
    <t xml:space="preserve">
Impact of the coronavirus disease 2019 pandemic on the management of acute peptic ulcer perforation: to be reconsidered(?)</t>
  </si>
  <si>
    <t>https://1510qkj2o-y-https-www-webofscience-com.z.e-nformation.ro/wos/woscc/full-record/WOS:000936794200001</t>
  </si>
  <si>
    <t xml:space="preserve">Dascalu, AM (Dascalu, Ana Maria) [1] , [2] ; Anghelache, A (Anghelache, Anca) [2] ; Stana, D (Stana, Daniela) [2] ; Costea, AC (Costea, Andreea Cristina) [3] ; Nicolae, VA (Nicolae, Vanessa Andrada) [2] ; Tanasescu, D (Tanasescu, Denisa) [4] , [5] ; Costea, DO (Costea, Daniel Ovidiu) [7] ; Tribus, LC (Tribus, Laura Carina) [6] , [8] ; Zgura, A (Zgura, Anca) [9] , [10] ; Serban, D (Serban, Dragos) [11] , [12] ; Duta, L (Duta, Lucian) [12] ; Tudosie, M (Tudosie, Miruna) [13] ; Balasescu, SA (Balasescu, Simona Andreea) [12] ; Tanasescu, C (Tanasescu, Ciprian) [14] , [15] ; Tudosie, MS (Tudosie, Mihail Silviu) </t>
  </si>
  <si>
    <t xml:space="preserve">Serum levels of copper and zinc in diabetic retinopathy: Potential new therapeutic targets </t>
  </si>
  <si>
    <t>https://1510qkj2o-y-https-www-webofscience-com.z.e-nformation.ro/wos/woscc/full-record/WOS:001126866900031</t>
  </si>
  <si>
    <t>Dascalu, AM (Dascalu, Ana Maria) [1] , [2] ; Anghelache, A (Anghelache, Anca) [2] ; Stana, D (Stana, Daniela) [2] ; Costea, AC (Costea, Andreea Cristina) [3] ; Nicolae, VA (Nicolae, Vanessa Andrada) [2] ; Tanasescu, D (Tanasescu, Denisa) [4] , [5] ; Costea, DO (Costea, Daniel Ovidiu) [7] ; Tribus, LC (Tribus, Laura Carina) [6] , [8] ; Zgura, A (Zgura, Anca) [9] , [10] ; Serban, D (Serban, Dragos) [11] , [12] ; Duta, L (Duta, Lucian) [12] ; Tudosie, M (Tudosie, Miruna) [13] ; Balasescu, SA (Balasescu, Simona Andreea) [12] ; Tanasescu, C (Tanasescu, Ciprian) [14] , [15] ; Tudosie, MS (Tudosie, Mihail Silviu)</t>
  </si>
  <si>
    <t>https://1510qkj2o-y-https-www-webofscience-com.z.e-nformation.ro/wos/woscc/full-record/WOS:001132227900001</t>
  </si>
  <si>
    <t>https://1510qkj2o-y-https-www-webofscience-com.z.e-nformation.ro/wos/woscc/full-record/WOS:001030496500001</t>
  </si>
  <si>
    <t>https://1510qkj2o-y-https-www-webofscience-com.z.e-nformation.ro/wos/woscc/full-record/WOS:001036527600001</t>
  </si>
  <si>
    <t>Serum levels of copper and zinc in diabetic retinopathy: Potential new therapeutic targets </t>
  </si>
  <si>
    <t>https://1510qkj2o-y-https-www-webofscience-com.z.e-nformation.ro/wos/woscc/full-record/WOS:001028235100001</t>
  </si>
  <si>
    <t>https://1510qkj2o-y-https-www-webofscience-com.z.e-nformation.ro/wos/woscc/full-record/WOS:001133481200002</t>
  </si>
  <si>
    <t>https://1510qkj2o-y-https-www-webofscience-com.z.e-nformation.ro/wos/woscc/full-record/WOS:000903463800001</t>
  </si>
  <si>
    <t>Boicean, A (Boicean, Adrian) [1] , [2] ; Neamtu, B (Neamtu, Bogdan) [2] , [3] ; Birsan, S (Birsan, Sabrina) [1] , [2] ; Batar, F (Batar, Florina) [1] , [2] ; Tanasescu, C (Tanasescu, Ciprian) [1] , [2] ; Dura, H (Dura, Horatiu) [1] , [2] ; Roman, MD (Roman, Mihai Dan) [1] , [2] ; Hasegan, A (Hasegan, Adrian) [1] , [2] ; Bratu, D (Bratu, Dan) [1] , [2] ; Mihetiu, A (Mihetiu, Alin) [1] , [2] ; Mohor, CI (Mohor, Calin Ilie) [1] , [2] ; Mohor, C (Mohor, Cosmin) [1] , [2] ; Bacila, C (Bacila, Ciprian) [2] , [4] ; Negrea, MO (Negrea, Mihai Octavian) [1] , [2] ; Fleaca, SR (Fleaca, Sorin Radu)</t>
  </si>
  <si>
    <t>https://1510qkj2o-y-https-www-webofscience-com.z.e-nformation.ro/wos/woscc/full-record/WOS:001136289800001</t>
  </si>
  <si>
    <t xml:space="preserve">
COMBINED ANTI-ANG2/TIE AND ANTI-VEGF INTRAVITREAL THERAPY IN AGE-RELATED MACULAR DEGENERATION - A SYSTEMATIC REVIEW</t>
  </si>
  <si>
    <t>https://1510qkj2o-y-https-www-webofscience-com.z.e-nformation.ro/wos/woscc/full-record/WOS:001137201800022</t>
  </si>
  <si>
    <t>https://1510qkj2o-y-https-www-webofscience-com.z.e-nformation.ro/wos/woscc/full-record/WOS:001122764800001</t>
  </si>
  <si>
    <t>https://1510qkj2o-y-https-www-webofscience-com.z.e-nformation.ro/wos/woscc/full-record/WOS:001103368700001</t>
  </si>
  <si>
    <t>https://1510qkj2o-y-https-www-webofscience-com.z.e-nformation.ro/wos/woscc/full-record/WOS:001078673900001</t>
  </si>
  <si>
    <t>https://1510qkj2o-y-https-www-webofscience-com.z.e-nformation.ro/wos/woscc/full-record/WOS:001074147600001</t>
  </si>
  <si>
    <t>https://1510qkj2o-y-https-www-webofscience-com.z.e-nformation.ro/wos/woscc/full-record/WOS:001017451600001</t>
  </si>
  <si>
    <t>https://1510qkj2o-y-https-www-webofscience-com.z.e-nformation.ro/wos/woscc/full-record/WOS:000978893900001</t>
  </si>
  <si>
    <t>https://1510qkj2o-y-https-www-webofscience-com.z.e-nformation.ro/wos/woscc/full-record/WOS:000973195800001</t>
  </si>
  <si>
    <t>Bratu, D (Bratu, Dan) [1] ; Chicea, R (Chicea, Radu) [2] ; Ciprian, T (Ciprian, Tanasescu) [3] ; Beli, L (Beli, Laurentiu) [1] ; Dan, S (Dan, Sabau) [1] ; Mihetiu, A (Mihetiu, Alin) [1] ; Adrian, B (Adrian, Boicean)</t>
  </si>
  <si>
    <t>A rare case of ileus caused by ileum endometriosis</t>
  </si>
  <si>
    <t>Endometriosis as an Uncommon Cause of Intestinal Obstruction-A Comprehensive Literature Review</t>
  </si>
  <si>
    <t>https://1510qkj2o-y-https-www-webofscience-com.z.e-nformation.ro/wos/woscc/full-record/WOS:001081191400001</t>
  </si>
  <si>
    <t>Diagnosis and management of small bowel obstruction in the ileum caused by endometriosis: A case report</t>
  </si>
  <si>
    <t>https://1510qkj2o-y-https-www-webofscience-com.z.e-nformation.ro/wos/woscc/full-record/WOS:001095892000001</t>
  </si>
  <si>
    <t>Radu, N (Radu, Nicoleta) [1] ; Roman, V (Roman, Viviana) [2] ; Tanasescu, C (Tanasescu, Ciprian)</t>
  </si>
  <si>
    <t>Biomaterials obtained from probiotic consortia of microorganisms. Potential applications in regenerative medicine</t>
  </si>
  <si>
    <t>The role of probiotics in tissue engineering and regenerative medicine</t>
  </si>
  <si>
    <t>https://1510qkj2o-y-https-www-webofscience-com.z.e-nformation.ro/wos/woscc/full-record/WOS:001033110100001</t>
  </si>
  <si>
    <t>Potential Antitumor Effect of Functional Yogurts Formulated with Prebiotics from Cereals and a Consortium of Probiotic Bacteria</t>
  </si>
  <si>
    <t>https://1510qkj2o-y-https-www-webofscience-com.z.e-nformation.ro/wos/woscc/full-record/WOS:000958056700001</t>
  </si>
  <si>
    <t>Influence of some spice food based bioproducts on human monocytic cells line type THP-1</t>
  </si>
  <si>
    <t xml:space="preserve">Radu, N (Radu, Nicoleta) [1] ; Roman, V (Roman, Viviana) [2] ; Bostan, M (Bostan, Marinela) [2] ; Radu, E (Radu, Elena) [1] ; Tanasescu, C (Tanasescu, Ciprian </t>
  </si>
  <si>
    <t>Pathological evidence in support of total mesorectal excision in the management of rectal cancer</t>
  </si>
  <si>
    <t xml:space="preserve">Kiss, L (Kiss, L.) [1] ; Kiss, R (Kiss, R.) [1] ; Porr, PJ (Porr, P. J.) [3] ; Nica, C (Nica, Cr) [2] ; Nica, C (Nica, C.) [2] ; Bardac, O (Bardac, O.) [1] ; Tanasescu, C (Tanasescu, C.) [1] ; Barbulescu, B (Barbulescu, B.) [1] ; Bundache, M (Bundache, M.) [1] ; Ilie, S (Ilie, S.) [1] ; Maniu, D (Maniu, D.) [1] ; Zaharie, SI (Zaharie, S. I.) [1] ; Hulpus, R (Hulpus, R. </t>
  </si>
  <si>
    <t>Required distal mesorectal resection margin in partial mesorectal excision: a systematic review on distal mesorectal spread</t>
  </si>
  <si>
    <t>https://1510qkj2o-y-https-www-webofscience-com.z.e-nformation.ro/wos/woscc/full-record/WOS:000847251000002</t>
  </si>
  <si>
    <t>Textile Polypropylene Allografts and their Postoperative Tissue Reaction in the Surgery of Inguinal Hernia</t>
  </si>
  <si>
    <t xml:space="preserve">Bratu, D (Bratu, Dan) [1] ; Boicean, A (Boicean, Adrian) [1] ; Tanasescu, C (Tanasescu, Ciprian) [1] ; Sofariu, C (Sofariu, Ciprian) [2] ; Mihetiu, A (Mihetiu, Alin) [1] ; Mitariu, ISC (Mitariu, Ioan Sebastian Cernusca) [1] ; Ognean, L (Ognean, Livia) [3] ; Moldovan, C (Moldovan, Cosmin) [4] ; Boitor, C (Boitor, Cornel) </t>
  </si>
  <si>
    <t xml:space="preserve">Boicean, A (Boicean, Adrian) [1] , [2] ; Bratu, D (Bratu, Dan) [1] , [2] ; Bacila, C (Bacila, Ciprian) [1] ; Tanasescu, C (Tanasescu, Ciprian) [1] , [2] ; Fleaca, RS (Fleaca, Radu Sorin) [1] , [2] ; Mohor, CI (Mohor, Calin Ilie) [1] , [2] ; Comaniciu, A (Comaniciu, Andra) [1] ; Baluta, T (Baluta, Teodora) [1] ; Roman, MD (Roman, Mihai Dan) [1] , [2] ; Chicea, R (Chicea, Radu) [1] , [2] ; Cristian, AN (Cristian, Adrian Nicolae) [1] , [2] ; Hasegan, A (Hasegan, Adrian) [1] , [2] ; Birsan, S (Birsan, Sabrina) [1] , [2] ; Dura, H (Dura, Horatiu) [1] , [2] ; Mohor, CI (Mohor, Cosmin Ioan) </t>
  </si>
  <si>
    <t>https://1510qkj2o-y-https-www-webofscience-com.z.e-nformation.ro/wos/woscc/full-record/WOS:001118108800001</t>
  </si>
  <si>
    <t>Tanasescu, C (Tanasescu, Ciprian) [1] , [2] ; Moisin, A (Moisin, Andrei) [1] ; Mihetiu, A (Mihetiu, Alin) [1] , [2] ; Serban, D (Serban, Dragos) [3] ; Costache, A (Costache, Adrian) [4] ; Bratu, DG (Bratu, Dan Georgian</t>
  </si>
  <si>
    <t>Aging of Industrial Polypropylene Surfaces in Detergent Solution and Its Consequences for Biofilm Formation</t>
  </si>
  <si>
    <t>https://1510qkj2o-y-https-www-webofscience-com.z.e-nformation.ro/wos/woscc/full-record/WOS:000948159900001</t>
  </si>
  <si>
    <t>Performance and Safety Evaluation of Polypropylene Mesh Used in Inguinal Hernia Repairs</t>
  </si>
  <si>
    <t>https://1510qkj2o-y-https-www-webofscience-com.z.e-nformation.ro/wos/woscc/full-record/WOS:001207169800012</t>
  </si>
  <si>
    <t>https://1510qkj2o-y-https-www-webofscience-com.z.e-nformation.ro/wos/woscc/full-record/WOS:001099791100019</t>
  </si>
  <si>
    <t>Tanasescu, C (Tanasescu, Ciprian) [1] ; Faur, M (Faur, Mihai) [1] ; Sabau, D (Sabau, Dan)</t>
  </si>
  <si>
    <t>Day-case Surgery in the Context of Inguinal Hernia Repair by the Modified Lichtenstein Technique - A Single Centre Experience</t>
  </si>
  <si>
    <t>Tanasescu, D (Tanasescu, Denisa) [1] ; Moisin, A (Moisin, Andrei) [2] , [9] ; Fleaca, R (Fleaca, Radu) [2] , [3] ; Popa, C (Popa, Carmen) [4] ; Bacila, C (Bacila, Ciprian) [5] , [6] ; Mohor, C (Mohor, Cosmin) [2] , [6] ; Gherman, CD (Gherman, Claudia Diana) [7] ; Gaspar, B (Gaspar, Bogdan) [8] ; Tanasescu, C (Tanasescu, Ciprian</t>
  </si>
  <si>
    <t>https://1510qkj2o-y-https-www-webofscience-com.z.e-nformation.ro/wos/woscc/full-record/WOS:001025804900031</t>
  </si>
  <si>
    <t>https://1510qkj2o-y-https-www-webofscience-com.z.e-nformation.ro/wos/woscc/full-record/WOS:001099791100017</t>
  </si>
  <si>
    <t>https://1510qkj2o-y-https-www-webofscience-com.z.e-nformation.ro/wos/woscc/full-record/WOS:001099791100022</t>
  </si>
  <si>
    <t>https://1510qkj2o-y-https-www-webofscience-com.z.e-nformation.ro/wos/woscc/full-record/WOS:000986732100015</t>
  </si>
  <si>
    <t>Roman, MD (Roman, Mihai Dan) [1] ; Fleaca, SR (Fleaca, Sorin Radu) [1] ; Boicean, AG (Boicean, Adrian Gheorghe) [1] ; Mohor, CI (Mohor, Cosmin Ioan) [1] ; Morar, S (Morar, Silviu) [1] ; Dura, H (Dura, Horatiu) [1] ; Cristian, AN (Cristian, Adrian Nicolae) [1] ; Bratu, D (Bratu, Dan) [1] ; Tanasescu, C (Tanasescu, Ciprian) [1] ; Teodoru, A (Teodoru, Adrian) [1] ; Necula, R (Necula, Radu) [2] ; Russu, O (Russu, Octav)</t>
  </si>
  <si>
    <t>Driving safety: Investigating the cognitive foundations of accident prevention</t>
  </si>
  <si>
    <t>https://1510qkj2o-y-https-www-webofscience-com.z.e-nformation.ro/wos/woscc/full-record/WOS:001101302500001</t>
  </si>
  <si>
    <t>Survival Analysis and Failure Modes of Total Hip Arthroplasty Using a Cemented Semi-Retentive Acetabular Cup</t>
  </si>
  <si>
    <t>https://1510qkj2o-y-https-www-webofscience-com.z.e-nformation.ro/wos/woscc/full-record/WOS:001136177200001</t>
  </si>
  <si>
    <t>Antonia-Elena Ranetti (
Doctoral School, University of Medicine and Pharmacy “Carol Davila”, 020021 București, Romania),Horia Tudor Stanca (
Clinical Department of Ophthalmology, “Carol Davila” University of Medicine and Pharmacy, 020021 Bucharest, Romania),Bogdana Tăbăcaru (
Clinical Department of Ophthalmology, “Carol Davila” University of Medicine and Pharmacy, 020021 Bucharest, Romania),Adrian Teodoru (
Clinical Surgical Department, Faculty of Medicine, “Lucian Blaga” University Sibiu, 550169 Sibiu, Romania),Mihnea Munteanu (
Department of Ophthalmology, “Victor Babes” University of Medicine and Pharmacy, 300041 Timisoara, Romania) and Simona Stanca (
Clinical Department of Pediatrics, University of Medicine and Pharmacy “Carol Davila”, 020021 București, Romania)</t>
  </si>
  <si>
    <t>Sukkarieh G, Issa M, Bruneau S, Couturier A, Tadayoni R. Retromode imaging in retinal diseases: A systematic review of the literature. Surv Ophthalmol. 2023;68(6):1027-1037. doi:10.1016/j.survophthal.2023.07.004</t>
  </si>
  <si>
    <t>https://linkinghub.elsevier.com/retrieve/pii/S0039-6257(23)00099-1</t>
  </si>
  <si>
    <t>Wylęgała A, Wozniak P, Sędziak-Marcinek B, Bolek B, Szkodny D, Wylęgała E. Retro-Mode in NIDEK Mirante: A Comparative Analysis with Other Imaging Modalities for AMD and CSR. Diagnostics. 2023; 13(17):2846. https://doi.org/10.3390/diagnostics13172846</t>
  </si>
  <si>
    <t>https://www.mdpi.com/2075-4418/13/17/2846</t>
  </si>
  <si>
    <t>Mihaela Laura Vică (
Department of Cellular and Molecular Biology, “Iuliu Hațieganu” University of Medicine and Pharmacy, 400012 Cluj-Napoca, Romania),Mirel Glevitzky(
Faculty of Exact Science and Engineering, “1 Decembrie 1918” University of Alba Iulia, 510009 Alba Iulia, Romania( ,Ramona Cristina Heghedűş-Mîndru (
Faculty of Food Engineering, University of Life Science “King Mihai I”, 300645 Timișoara, Romania) ,Gabriela-Alina Dumitrel(
Faculty of Industrial Chemistry and Environmental Engineering, Politehnica University of Timisoara, 300223 Timișoara, Romania) ,Gabriel Heghedűş-Mîndru (
Faculty of Food Engineering, University of Life Science “King Mihai I”, 300645 Timișoara, Romania),Maria Popa(
Faculty of Exact Science and Engineering, “1 Decembrie 1918” University of Alba Iulia, 510009 Alba Iulia, Romania) ,Doriana Maria Faur(
Clinical Emergency Hospital for Children, 400398 Cluj Napoca, Romania),Ștefana Bâlici (
Department of Cellular and Molecular Biology, “Iuliu Hațieganu” University of Medicine and Pharmacy, 400012 Cluj-Napoca, Romania) and Cosmin Adrian Teodoru (
Clinical Surgical Department, Faculty of Medicine, “Lucian Blaga” University of Sibiu, 550025 Sibiu, Romania)</t>
  </si>
  <si>
    <t>Bankova, V.; Popova, M. Propolis: Harnessing Nature’s Hidden Treasure for Sustainable Agriculture. Agrochemicals 2023, 2, 581-597</t>
  </si>
  <si>
    <t>https://www.mdpi.com/2813-3145/2/4/33</t>
  </si>
  <si>
    <t xml:space="preserve">Roman MD, Russu O, Mohor C, Necula R, Boicean A, Todor A, Mohor C and Fleaca SR: </t>
  </si>
  <si>
    <t>Outcomes in revision total knee arthroplasty (Review). Exp Ther Med 23: 29, 2022</t>
  </si>
  <si>
    <r>
      <rPr>
        <rFont val="Arial Narrow"/>
        <color rgb="FF000000"/>
        <sz val="10.0"/>
      </rPr>
      <t xml:space="preserve">De Marziani, L., Boffa, A., Di Martino, A. </t>
    </r>
    <r>
      <rPr>
        <rFont val="Arial Narrow"/>
        <i/>
        <color rgb="FF000000"/>
        <sz val="10.0"/>
      </rPr>
      <t>et al.</t>
    </r>
    <r>
      <rPr>
        <rFont val="Arial Narrow"/>
        <color rgb="FF000000"/>
        <sz val="10.0"/>
      </rPr>
      <t xml:space="preserve"> The reimbursement system can influence the treatment choice and favor joint replacement versus other less invasive solutions in patients affected by osteoarthritis. </t>
    </r>
    <r>
      <rPr>
        <rFont val="Arial Narrow"/>
        <i/>
        <color rgb="FF000000"/>
        <sz val="10.0"/>
      </rPr>
      <t>J EXP ORTOP</t>
    </r>
    <r>
      <rPr>
        <rFont val="Arial Narrow"/>
        <color rgb="FF000000"/>
        <sz val="10.0"/>
      </rPr>
      <t xml:space="preserve"> </t>
    </r>
    <r>
      <rPr>
        <rFont val="Arial Narrow"/>
        <b/>
        <color rgb="FF000000"/>
        <sz val="10.0"/>
      </rPr>
      <t>10</t>
    </r>
    <r>
      <rPr>
        <rFont val="Arial Narrow"/>
        <color rgb="FF000000"/>
        <sz val="10.0"/>
      </rPr>
      <t xml:space="preserve">, 146 (2023). </t>
    </r>
    <r>
      <rPr>
        <rFont val="Arial Narrow"/>
        <color rgb="FF00FF00"/>
        <sz val="10.0"/>
        <u/>
      </rPr>
      <t>https://doi.org/10.1186/s40634-023-00699-5</t>
    </r>
  </si>
  <si>
    <r>
      <rPr>
        <rFont val="Arial Narrow"/>
        <color rgb="FF00FF00"/>
        <sz val="10.0"/>
        <u/>
      </rPr>
      <t>https://jeo-esska.springeropen.com/articles/10.1186/s40634-023-00699-5</t>
    </r>
  </si>
  <si>
    <r>
      <rPr>
        <rFont val="Arial Narrow"/>
        <color rgb="FF000000"/>
        <sz val="10.0"/>
      </rPr>
      <t xml:space="preserve">Karnuta, J. M.; Shaikh, H. J. F.; Murphy, M. P.; Brown, N. M.; Pearle, A. D.; Nawabi, D. H.; Chen, A. F.; Ramkumar, P. N. Artificial Intelligence for Automated Implant Identification in Knee Arthroplasty: A Multicenter External Validation Study Exceeding 3.5 Million Plain Radiographs. </t>
    </r>
    <r>
      <rPr>
        <rFont val="Arial Narrow"/>
        <i/>
        <color rgb="FF000000"/>
        <sz val="10.0"/>
      </rPr>
      <t>The Journal of Arthroplasty</t>
    </r>
    <r>
      <rPr>
        <rFont val="Arial Narrow"/>
        <color rgb="FF000000"/>
        <sz val="10.0"/>
      </rPr>
      <t xml:space="preserve"> </t>
    </r>
    <r>
      <rPr>
        <rFont val="Arial Narrow"/>
        <b/>
        <color rgb="FF000000"/>
        <sz val="10.0"/>
      </rPr>
      <t>2023</t>
    </r>
  </si>
  <si>
    <r>
      <rPr>
        <rFont val="Arial Narrow"/>
        <color rgb="FF00FF00"/>
        <sz val="10.0"/>
        <u/>
      </rPr>
      <t>https://www.arthroplastyjournal.org/article/S0883-5403(23)00269-3/fulltext</t>
    </r>
  </si>
  <si>
    <r>
      <rPr>
        <rFont val="Arial Narrow"/>
        <color rgb="FF000000"/>
        <sz val="10.0"/>
      </rPr>
      <t xml:space="preserve">Buddhiraju, A.; Chen, T. L.-W.; Subih, M. A.; Seo, H. H.; Esposito, J. G.; Kwon, Y.-M. Validation and Generalizability of Machine Learning Models for the Prediction of Discharge Disposition Following Revision Total Knee Arthroplasty. The Journal of Arthroplasty 2023, 38 (6), S253–S258. </t>
    </r>
    <r>
      <rPr>
        <rFont val="Arial Narrow"/>
        <color rgb="FF00FF00"/>
        <sz val="10.0"/>
        <u/>
      </rPr>
      <t>https://doi.org/10.1016/j.arth.2023.02.054</t>
    </r>
    <r>
      <rPr>
        <rFont val="Arial Narrow"/>
        <color rgb="FF000000"/>
        <sz val="10.0"/>
      </rPr>
      <t>.</t>
    </r>
  </si>
  <si>
    <r>
      <rPr>
        <rFont val="Arial Narrow"/>
        <color rgb="FF00FF00"/>
        <sz val="10.0"/>
        <u/>
      </rPr>
      <t>https://www.arthroplastyjournal.org/article/S0883-5403(23)00185-7/fulltext</t>
    </r>
  </si>
  <si>
    <t>Roof MA, Lygrisse K, Shichman I, Marwin SE, Meftah M, Schwarzkopf R. Multiply revised TKAs have worse outcomes compared to index revision TKAs. Bone Jt Open. 2023;4(5):393-398. doi:10.1302/2633-1462.45.BJO-2023-0025.R1</t>
  </si>
  <si>
    <r>
      <rPr>
        <rFont val="Arial Narrow"/>
        <color rgb="FF00FF00"/>
        <sz val="10.0"/>
        <u/>
      </rPr>
      <t>.</t>
    </r>
    <r>
      <rPr>
        <rFont val="Arial Narrow"/>
        <color rgb="FF00FF00"/>
        <sz val="10.0"/>
        <u/>
      </rPr>
      <t>http://dx.doi.org/10.1302/2633-1462.45.BJO-2023-0025.R1</t>
    </r>
  </si>
  <si>
    <r>
      <rPr>
        <rFont val="Arial Narrow"/>
        <color rgb="FF000000"/>
        <sz val="10.0"/>
      </rPr>
      <t xml:space="preserve">Kanna, R., Murali, S.M., Ramanathan, A.T. </t>
    </r>
    <r>
      <rPr>
        <rFont val="Arial Narrow"/>
        <i/>
        <color rgb="FF000000"/>
        <sz val="10.0"/>
      </rPr>
      <t>et al.</t>
    </r>
    <r>
      <rPr>
        <rFont val="Arial Narrow"/>
        <color rgb="FF000000"/>
        <sz val="10.0"/>
      </rPr>
      <t xml:space="preserve"> Cruciate retaining total knee arthroplasty has a better 10 year survival than posterior stabilized total knee arthroplasty: a systematic review and meta-analysis. </t>
    </r>
    <r>
      <rPr>
        <rFont val="Arial Narrow"/>
        <i/>
        <color rgb="FF000000"/>
        <sz val="10.0"/>
      </rPr>
      <t>J EXP ORTOP</t>
    </r>
    <r>
      <rPr>
        <rFont val="Arial Narrow"/>
        <color rgb="FF000000"/>
        <sz val="10.0"/>
      </rPr>
      <t xml:space="preserve"> </t>
    </r>
    <r>
      <rPr>
        <rFont val="Arial Narrow"/>
        <b/>
        <color rgb="FF000000"/>
        <sz val="10.0"/>
      </rPr>
      <t>10</t>
    </r>
    <r>
      <rPr>
        <rFont val="Arial Narrow"/>
        <color rgb="FF000000"/>
        <sz val="10.0"/>
      </rPr>
      <t xml:space="preserve">, 19 (2023). </t>
    </r>
    <r>
      <rPr>
        <rFont val="Arial Narrow"/>
        <color rgb="FF00FF00"/>
        <sz val="10.0"/>
        <u/>
      </rPr>
      <t>https://doi.org/10.1186/s40634-023-00583-2</t>
    </r>
  </si>
  <si>
    <r>
      <rPr>
        <rFont val="Arial Narrow"/>
        <color rgb="FF00FF00"/>
        <sz val="10.0"/>
        <u/>
      </rPr>
      <t xml:space="preserve"> </t>
    </r>
    <r>
      <rPr>
        <rFont val="Arial Narrow"/>
        <color rgb="FF00FF00"/>
        <sz val="10.0"/>
        <u/>
      </rPr>
      <t>https://jeo-esska.springeropen.com/articles/10.1186/s40634-023-00583-2#citeas</t>
    </r>
  </si>
  <si>
    <t>WOS, Scopus, DOAJ, Embase, OCLC, PubMed</t>
  </si>
  <si>
    <r>
      <rPr>
        <rFont val="Arial Narrow"/>
        <color rgb="FF000000"/>
        <sz val="10.0"/>
      </rPr>
      <t xml:space="preserve">Arndt, K. B.; Schrøder, H. M.; Troelsen, A.; Lindberg-Larsen, M. Patient-Reported Outcomes and Satisfaction 1 to 3 Years After Revisions of Total Knee Arthroplasties for Unexplained Pain Versus Aseptic Loosening. </t>
    </r>
    <r>
      <rPr>
        <rFont val="Arial Narrow"/>
        <i/>
        <color rgb="FF000000"/>
        <sz val="10.0"/>
      </rPr>
      <t>The Journal of Arthroplasty</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38</t>
    </r>
    <r>
      <rPr>
        <rFont val="Arial Narrow"/>
        <color rgb="FF000000"/>
        <sz val="10.0"/>
      </rPr>
      <t xml:space="preserve"> (3), 535-540.e3</t>
    </r>
  </si>
  <si>
    <r>
      <rPr>
        <rFont val="Arial Narrow"/>
        <color rgb="FF00FF00"/>
        <sz val="10.0"/>
        <u/>
      </rPr>
      <t>https://www.sciencedirect.com/science/article/pii/S0883540322009391</t>
    </r>
  </si>
  <si>
    <r>
      <rPr>
        <rFont val="Arial Narrow"/>
        <color rgb="FF000000"/>
        <sz val="10.0"/>
      </rPr>
      <t xml:space="preserve">Kanar, M.; Cam, N. KNEE ARTHRODESIS WITH COMPUTER-ASSISTED EXTERNAL FIXATOR SYSTEM AFTER PROSTHETIC JOINT INFECTION FOR ELDERLY POPULATION. </t>
    </r>
    <r>
      <rPr>
        <rFont val="Arial Narrow"/>
        <i/>
        <color rgb="FF000000"/>
        <sz val="10.0"/>
      </rPr>
      <t>tjgeri</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26</t>
    </r>
    <r>
      <rPr>
        <rFont val="Arial Narrow"/>
        <color rgb="FF000000"/>
        <sz val="10.0"/>
      </rPr>
      <t xml:space="preserve"> (1), 60–67</t>
    </r>
  </si>
  <si>
    <r>
      <rPr>
        <rFont val="Arial Narrow"/>
        <color rgb="FF00FF00"/>
        <sz val="10.0"/>
        <u/>
      </rPr>
      <t>https://www.geriatri.dergisi.org/abstract.php?id=1375</t>
    </r>
  </si>
  <si>
    <r>
      <rPr>
        <rFont val="Arial Narrow"/>
        <color rgb="FF000000"/>
        <sz val="10.0"/>
      </rPr>
      <t xml:space="preserve">Kyaw, N.; Tram, M. K.; Lakra, A.; Bernasek, T.; Lyons, S. T.; O’Connor, C. M. Patient Frailty Is Correlated with Increased Adverse Events and Costs after Revision Knee Arthroplasty Type of Study: Level III Retrospective Cohort Study. </t>
    </r>
    <r>
      <rPr>
        <rFont val="Arial Narrow"/>
        <i/>
        <color rgb="FF000000"/>
        <sz val="10.0"/>
      </rPr>
      <t>The Journal of Arthroplasty</t>
    </r>
    <r>
      <rPr>
        <rFont val="Arial Narrow"/>
        <color rgb="FF000000"/>
        <sz val="10.0"/>
      </rPr>
      <t xml:space="preserve"> </t>
    </r>
    <r>
      <rPr>
        <rFont val="Arial Narrow"/>
        <b/>
        <color rgb="FF000000"/>
        <sz val="10.0"/>
      </rPr>
      <t>2023</t>
    </r>
    <r>
      <rPr>
        <rFont val="Arial Narrow"/>
        <color rgb="FF000000"/>
        <sz val="10.0"/>
      </rPr>
      <t xml:space="preserve">, S088354032301241X. </t>
    </r>
    <r>
      <rPr>
        <rFont val="Arial Narrow"/>
        <color rgb="FF993366"/>
        <sz val="10.0"/>
        <u/>
      </rPr>
      <t>https://doi.org/10.1016/j.arth.2023.12.025</t>
    </r>
    <r>
      <rPr>
        <rFont val="Arial Narrow"/>
        <color rgb="FF000000"/>
        <sz val="10.0"/>
      </rPr>
      <t>.</t>
    </r>
  </si>
  <si>
    <r>
      <rPr>
        <rFont val="Arial Narrow"/>
        <color rgb="FF00FF00"/>
        <sz val="10.0"/>
        <u/>
      </rPr>
      <t>https://www.arthroplastyjournal.org/article/S0883-5403(23)01241-X/fulltext</t>
    </r>
  </si>
  <si>
    <t>Roman, M.D.; Fleacă, S.R.; Boicean, A.G.; Mohor, C.I.; Morar, S.; Dura, H.; Cristian, A.N.; Bratu, D.; Tanasescu, C.; Teodoru, A.; Necula, R.; Russu, O.</t>
  </si>
  <si>
    <r>
      <rPr>
        <rFont val="Arial Narrow"/>
        <color rgb="FF000000"/>
        <sz val="10.0"/>
      </rPr>
      <t xml:space="preserve">Failure in Medical Practice: Human Error, System Failure, or Case Severity? </t>
    </r>
    <r>
      <rPr>
        <rFont val="Arial Narrow"/>
        <i/>
        <color rgb="FF000000"/>
        <sz val="10.0"/>
      </rPr>
      <t>Healthcare</t>
    </r>
    <r>
      <rPr>
        <rFont val="Arial Narrow"/>
        <color rgb="FF000000"/>
        <sz val="10.0"/>
      </rPr>
      <t xml:space="preserve"> </t>
    </r>
    <r>
      <rPr>
        <rFont val="Arial Narrow"/>
        <b/>
        <color rgb="FF000000"/>
        <sz val="10.0"/>
      </rPr>
      <t>2022</t>
    </r>
  </si>
  <si>
    <r>
      <rPr>
        <rFont val="Arial Narrow"/>
        <color rgb="FF000000"/>
        <sz val="10.0"/>
      </rPr>
      <t xml:space="preserve">Tapia, J. L.; Duñabeitia, J. A. Driving Safety: Investigating the Cognitive Foundations of Accident Prevention. </t>
    </r>
    <r>
      <rPr>
        <rFont val="Arial Narrow"/>
        <i/>
        <color rgb="FF000000"/>
        <sz val="10.0"/>
      </rPr>
      <t>Heliyon</t>
    </r>
    <r>
      <rPr>
        <rFont val="Arial Narrow"/>
        <color rgb="FF000000"/>
        <sz val="10.0"/>
      </rPr>
      <t xml:space="preserve"> </t>
    </r>
    <r>
      <rPr>
        <rFont val="Arial Narrow"/>
        <b/>
        <color rgb="FF000000"/>
        <sz val="10.0"/>
      </rPr>
      <t>2023</t>
    </r>
    <r>
      <rPr>
        <rFont val="Arial Narrow"/>
        <color rgb="FF000000"/>
        <sz val="10.0"/>
      </rPr>
      <t xml:space="preserve">, e21355. </t>
    </r>
    <r>
      <rPr>
        <rFont val="Arial Narrow"/>
        <color rgb="FF993366"/>
        <sz val="10.0"/>
        <u/>
      </rPr>
      <t>https://doi.org/10.1016/j.heliyon.2023.e21355</t>
    </r>
    <r>
      <rPr>
        <rFont val="Arial Narrow"/>
        <color rgb="FF000000"/>
        <sz val="10.0"/>
      </rPr>
      <t xml:space="preserve">.
</t>
    </r>
  </si>
  <si>
    <r>
      <rPr>
        <rFont val="Arial Narrow"/>
        <color rgb="FF00FF00"/>
        <sz val="10.0"/>
        <u/>
      </rPr>
      <t>https://www.cell.com/heliyon/fulltext/S2405-8440(23)08563-8?_returnURL=https://linkinghub.elsevier.com/retrieve/pii/S2405844023085638?showall=true</t>
    </r>
  </si>
  <si>
    <r>
      <rPr>
        <rFont val="Arial Narrow"/>
        <color rgb="FF000000"/>
        <sz val="10.0"/>
      </rPr>
      <t xml:space="preserve">Failure in Medical Practice: Human Error, System Failure, or Case Severity? </t>
    </r>
    <r>
      <rPr>
        <rFont val="Arial Narrow"/>
        <i/>
        <color rgb="FF000000"/>
        <sz val="10.0"/>
      </rPr>
      <t>Healthcare</t>
    </r>
    <r>
      <rPr>
        <rFont val="Arial Narrow"/>
        <color rgb="FF000000"/>
        <sz val="10.0"/>
      </rPr>
      <t xml:space="preserve"> </t>
    </r>
    <r>
      <rPr>
        <rFont val="Arial Narrow"/>
        <b/>
        <color rgb="FF000000"/>
        <sz val="10.0"/>
      </rPr>
      <t>2022</t>
    </r>
  </si>
  <si>
    <t xml:space="preserve">Stan, G (Stan, Gabriel) [1] ; Roman, MD (Roman, Mihai Dan) [2] ; Orban, H (Orban, Horia) [1] ; Georgeanu, VA (Georgeanu, Vlad Alexandru) [1] ; Deculescu, RS (Deculescu, Rares Stefan) [1] ; Brinduse, LA (Brinduse, Lacramioara Aurelia) [1] ; Gheorghiu, N (Gheorghiu, Nicolae) [1] , Survival Analysis and Failure Modes of Total Hip Arthroplasty Using a Cemented Semi-Retentive Acetabular Cup, JOURNAL OF CLINICAL MEDICINE </t>
  </si>
  <si>
    <t xml:space="preserve">https://pubmed.ncbi.nlm.nih.gov/38137575/, </t>
  </si>
  <si>
    <r>
      <rPr>
        <rFont val="Arial Narrow"/>
        <color rgb="FF000000"/>
        <sz val="10.0"/>
      </rPr>
      <t xml:space="preserve">Failure in Medical Practice: Human Error, System Failure, or Case Severity? </t>
    </r>
    <r>
      <rPr>
        <rFont val="Arial Narrow"/>
        <i/>
        <color rgb="FF000000"/>
        <sz val="10.0"/>
      </rPr>
      <t>Healthcare</t>
    </r>
    <r>
      <rPr>
        <rFont val="Arial Narrow"/>
        <color rgb="FF000000"/>
        <sz val="10.0"/>
      </rPr>
      <t xml:space="preserve"> </t>
    </r>
    <r>
      <rPr>
        <rFont val="Arial Narrow"/>
        <b/>
        <color rgb="FF000000"/>
        <sz val="10.0"/>
      </rPr>
      <t>2022</t>
    </r>
  </si>
  <si>
    <t>Braga L, Lopes R, Alves L, Mota F. The global patent landscape of artificial intelligence applications for cancer. Nat Biotechnol. 2023 Dec;41(12):1679-1687. doi: 10.1038/s41587-023-02051-9. PMID: 38082076.</t>
  </si>
  <si>
    <r>
      <rPr>
        <rFont val="Arial Narrow"/>
        <color rgb="FF00FF00"/>
        <sz val="10.0"/>
        <u/>
      </rPr>
      <t xml:space="preserve"> </t>
    </r>
    <r>
      <rPr>
        <rFont val="Arial Narrow"/>
        <color rgb="FF00FF00"/>
        <sz val="10.0"/>
        <u/>
      </rPr>
      <t>https://www.nature.com/articles/s41587-023-02051-9</t>
    </r>
  </si>
  <si>
    <t>Fleaca, S.R., Mohor, C.I., Dura, H., Chicea, R., Mohor, C., Boicean, A., &amp; Roman, M.D.</t>
  </si>
  <si>
    <t>Samih M, Fadili H, Chagou A, et al. (August 28, 2023) Resurfacing Versus Non-resurfacing Patella in Total Knee Replacement: When and What to Choose. Cureus 15(8): e44276. doi:10.7759/cureus.44276</t>
  </si>
  <si>
    <r>
      <rPr>
        <rFont val="Arial Narrow"/>
        <color rgb="FF00FF00"/>
        <sz val="10.0"/>
        <u/>
      </rPr>
      <t>https://www.cureus.com/articles/134594-resurfacing-versus-non-resurfacing-patella-in-total-knee-replacement-when-and-what-to-choose#!/</t>
    </r>
  </si>
  <si>
    <r>
      <rPr>
        <rFont val="Arial Narrow"/>
        <color rgb="FF000000"/>
        <sz val="10.0"/>
      </rPr>
      <t xml:space="preserve">Eiel, E. S.; Donnelly, P.; Chen, A. F.; Sloan, M. Outcomes and Survivorships of Total Knee Arthroplasty Comparing Resurfaced and Unresurfaced Patellae. </t>
    </r>
    <r>
      <rPr>
        <rFont val="Arial Narrow"/>
        <i/>
        <color rgb="FF000000"/>
        <sz val="10.0"/>
      </rPr>
      <t>The Journal of Arthroplasty</t>
    </r>
    <r>
      <rPr>
        <rFont val="Arial Narrow"/>
        <color rgb="FF000000"/>
        <sz val="10.0"/>
      </rPr>
      <t xml:space="preserve">. </t>
    </r>
    <r>
      <rPr>
        <rFont val="Arial Narrow"/>
        <color rgb="FF993366"/>
        <sz val="10.0"/>
        <u/>
      </rPr>
      <t>https://doi.org/10.1016/j.arth.2023.02.060</t>
    </r>
    <r>
      <rPr>
        <rFont val="Arial Narrow"/>
        <color rgb="FF000000"/>
        <sz val="10.0"/>
      </rPr>
      <t xml:space="preserve">.
</t>
    </r>
  </si>
  <si>
    <r>
      <rPr>
        <rFont val="Arial Narrow"/>
        <color rgb="FF00FF00"/>
        <sz val="10.0"/>
        <u/>
      </rPr>
      <t>https://www.arthroplastyjournal.org/article/S0883-5403(23)00191-2/fulltext</t>
    </r>
  </si>
  <si>
    <r>
      <rPr>
        <rFont val="Arial Narrow"/>
        <color rgb="FF00FF00"/>
        <sz val="10.0"/>
        <u/>
      </rPr>
      <t>.</t>
    </r>
    <r>
      <rPr>
        <rFont val="Arial Narrow"/>
        <color rgb="FF00FF00"/>
        <sz val="10.0"/>
        <u/>
      </rPr>
      <t>http://dx.doi.org/10.1302/2633-1462.45.BJO-2023-0025.R1</t>
    </r>
  </si>
  <si>
    <r>
      <rPr>
        <rFont val="Arial Narrow"/>
        <color rgb="FF000000"/>
        <sz val="10.0"/>
      </rPr>
      <t xml:space="preserve">Nardelli, P., Neururer, S., Gruber, K. </t>
    </r>
    <r>
      <rPr>
        <rFont val="Arial Narrow"/>
        <i/>
        <color rgb="FF000000"/>
        <sz val="10.0"/>
      </rPr>
      <t>et al.</t>
    </r>
    <r>
      <rPr>
        <rFont val="Arial Narrow"/>
        <color rgb="FF000000"/>
        <sz val="10.0"/>
      </rPr>
      <t xml:space="preserve"> Total knee arthroplasty without patella resurfacing leads to worse results in patients with patellafemoral osteoarthritis Iwano Stages 3–4: a study based on arthroplasty registry data. </t>
    </r>
    <r>
      <rPr>
        <rFont val="Arial Narrow"/>
        <i/>
        <color rgb="FF000000"/>
        <sz val="10.0"/>
      </rPr>
      <t>Knee Surg Sports Traumatol Arthrosc</t>
    </r>
    <r>
      <rPr>
        <rFont val="Arial Narrow"/>
        <color rgb="FF000000"/>
        <sz val="10.0"/>
      </rPr>
      <t xml:space="preserve"> (2023). </t>
    </r>
    <r>
      <rPr>
        <rFont val="Arial Narrow"/>
        <color rgb="FF00FF00"/>
        <sz val="10.0"/>
        <u/>
      </rPr>
      <t>https://doi.org/10.1007/s00167-023-07387-y</t>
    </r>
  </si>
  <si>
    <r>
      <rPr>
        <rFont val="Arial Narrow"/>
        <color rgb="FF00FF00"/>
        <sz val="10.0"/>
        <u/>
      </rPr>
      <t>https://link.springer.com/article/10.1007/s00167-023-07387-y#citeas</t>
    </r>
  </si>
  <si>
    <t>Roman, M.D.; Bocea, B.-A.; Ion, N.-I.; Vorovenci, A.E.; Dragomirescu, D.; Birlutiu, R.-M.; Birlutiu, V.; Fleaca, S.R.</t>
  </si>
  <si>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</si>
  <si>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Cismasiu, R. S.; Birlutiu, R.-M.; Preoțescu, L. L. Uncommon Septic Arthritis of the Hip Joint in an Immunocompetent Adult Patient Due to Bacillus Pumilus and Paenibacillus Barengoltzii Managed with Long-Term Treatment with Linezolid: A Case Report and Short Literature Review. Pharmaceuticals 2023, 16 (12), 1743. </t>
    </r>
    <r>
      <rPr>
        <rFont val="Arial Narrow"/>
        <color rgb="FF00FF00"/>
        <sz val="10.0"/>
        <u/>
      </rPr>
      <t>https://doi.org/10.3390/ph16121743</t>
    </r>
    <r>
      <rPr>
        <rFont val="Arial Narrow"/>
        <color rgb="FFFFFFCC"/>
        <sz val="10.0"/>
      </rPr>
      <t xml:space="preserve">.
</t>
    </r>
  </si>
  <si>
    <r>
      <rPr>
        <rFont val="Arial Narrow"/>
        <color rgb="FF00FF00"/>
        <sz val="10.0"/>
        <u/>
      </rPr>
      <t>https://www.mdpi.com/1424-8247/16/12/1743</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</si>
  <si>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</si>
  <si>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Wakabayashi, H.; Hasegawa, M.; Naito, Y.; Tone, S.; Sudo, A. Outcome of Irrigation and Debridement with Topical Antibiotic Delivery Using Antibiotic-Impregnated Calcium Hydroxyapatite for the Management of Periprosthetic Hip Joint Infection. </t>
    </r>
    <r>
      <rPr>
        <rFont val="Arial Narrow"/>
        <i/>
        <color rgb="FFFFFFCC"/>
        <sz val="10.0"/>
      </rPr>
      <t>Antibiotics</t>
    </r>
    <r>
      <rPr>
        <rFont val="Arial Narrow"/>
        <color rgb="FFFFFFCC"/>
        <sz val="10.0"/>
      </rPr>
      <t xml:space="preserve"> </t>
    </r>
    <r>
      <rPr>
        <rFont val="Arial Narrow"/>
        <b/>
        <color rgb="FFFFFFCC"/>
        <sz val="10.0"/>
      </rPr>
      <t>2023</t>
    </r>
    <r>
      <rPr>
        <rFont val="Arial Narrow"/>
        <color rgb="FFFFFFCC"/>
        <sz val="10.0"/>
      </rPr>
      <t xml:space="preserve">, </t>
    </r>
    <r>
      <rPr>
        <rFont val="Arial Narrow"/>
        <i/>
        <color rgb="FFFFFFCC"/>
        <sz val="10.0"/>
      </rPr>
      <t>12</t>
    </r>
    <r>
      <rPr>
        <rFont val="Arial Narrow"/>
        <color rgb="FFFFFFCC"/>
        <sz val="10.0"/>
      </rPr>
      <t xml:space="preserve">, 938. </t>
    </r>
    <r>
      <rPr>
        <rFont val="Arial Narrow"/>
        <color rgb="FF00FF00"/>
        <sz val="10.0"/>
        <u/>
      </rPr>
      <t>https://doi.org/10.3390/antibiotics12050938</t>
    </r>
  </si>
  <si>
    <r>
      <rPr>
        <rFont val="Arial Narrow"/>
        <color rgb="FF00FF00"/>
        <sz val="10.0"/>
        <u/>
      </rPr>
      <t>https://www.mdpi.com/2079-6382/12/5/938</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</si>
  <si>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</si>
  <si>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Vintila, B. I.; Arseniu, A. M.; Butuca, A.; Sava, M.; Bîrluțiu, V.; Rus, L. L.; Axente, D. D.; Morgovan, C.; Gligor, F. G. Adverse Drug Reactions Relevant to Drug Resistance and Ineffectiveness Associated with Meropenem, Linezolid, and Colistin: An Analysis Based on Spontaneous Reports from the European Pharmacovigilance Database. Antibiotics 2023, 12 (5), 918. </t>
    </r>
    <r>
      <rPr>
        <rFont val="Arial Narrow"/>
        <color rgb="FF00FF00"/>
        <sz val="10.0"/>
        <u/>
      </rPr>
      <t>https://doi.org/10.3390/antibiotics12050918</t>
    </r>
    <r>
      <rPr>
        <rFont val="Arial Narrow"/>
        <color rgb="FFFFFFCC"/>
        <sz val="10.0"/>
      </rPr>
      <t xml:space="preserve">.
</t>
    </r>
  </si>
  <si>
    <r>
      <rPr>
        <rFont val="Arial Narrow"/>
        <color rgb="FF000000"/>
        <sz val="10.0"/>
      </rPr>
      <t xml:space="preserve"> </t>
    </r>
    <r>
      <rPr>
        <rFont val="Arial Narrow"/>
        <color rgb="FF00FF00"/>
        <sz val="10.0"/>
        <u/>
      </rPr>
      <t>https://www.mdpi.com/2079-6382/12/5/918</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</si>
  <si>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</si>
  <si>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Codru, I. R.; Sava, M.; Vintilă, B. I.; Bereanu, A. S.; Bîrluțiu, V. A Study on the Contributions of Sonication to the Identification of Bacteria Associated with Intubation Cannula Biofilm and the Risk of Ventilator-Associated Pneumonia. Medicina 2023, 59 (6), 1058. </t>
    </r>
    <r>
      <rPr>
        <rFont val="Arial Narrow"/>
        <color rgb="FF00FF00"/>
        <sz val="10.0"/>
        <u/>
      </rPr>
      <t>https://doi.org/10.3390/medicina59061058</t>
    </r>
    <r>
      <rPr>
        <rFont val="Arial Narrow"/>
        <color rgb="FFFFFFCC"/>
        <sz val="10.0"/>
      </rPr>
      <t xml:space="preserve">.
</t>
    </r>
  </si>
  <si>
    <r>
      <rPr>
        <rFont val="Arial Narrow"/>
        <color rgb="FF000000"/>
        <sz val="10.0"/>
      </rPr>
      <t xml:space="preserve"> </t>
    </r>
    <r>
      <rPr>
        <rFont val="Arial Narrow"/>
        <color rgb="FF00FF00"/>
        <sz val="10.0"/>
        <u/>
      </rPr>
      <t>https://www.mdpi.com/1648-9144/59/6/1058</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</si>
  <si>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</si>
  <si>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Birlutiu, V.; Birlutiu, R.-M.; Dobritoiu, E. S. Lelliottia Amnigena and Pseudomonas Putida Coinfection Associated with a Critical SARS-CoV-2 Infection: A Case Report. Microorganisms 2023, 11 (9), 2143. </t>
    </r>
    <r>
      <rPr>
        <rFont val="Arial Narrow"/>
        <color rgb="FF00FF00"/>
        <sz val="10.0"/>
        <u/>
      </rPr>
      <t>https://doi.org/10.3390/microorganisms11092143</t>
    </r>
    <r>
      <rPr>
        <rFont val="Arial Narrow"/>
        <color rgb="FFFFFFCC"/>
        <sz val="10.0"/>
      </rPr>
      <t>.</t>
    </r>
  </si>
  <si>
    <r>
      <rPr>
        <rFont val="Arial Narrow"/>
        <color rgb="FF000000"/>
        <sz val="10.0"/>
      </rPr>
      <t xml:space="preserve"> </t>
    </r>
    <r>
      <rPr>
        <rFont val="Arial Narrow"/>
        <color rgb="FF00FF00"/>
        <sz val="10.0"/>
        <u/>
      </rPr>
      <t>https://www.mdpi.com/2076-2607/11/9/2143</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</si>
  <si>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</si>
  <si>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Ciccullo, C.; Neri, T.; Farinelli, L.; Gigante, A.; Philippot, R.; Farizon, F.; Boyer, B. Antibiotic Prophylaxis in One-Stage Revision of Septic Total Knee Arthroplasty: A Scoping Review. </t>
    </r>
    <r>
      <rPr>
        <rFont val="Arial Narrow"/>
        <i/>
        <color rgb="FFFFFFCC"/>
        <sz val="10.0"/>
      </rPr>
      <t>Antibiotics</t>
    </r>
    <r>
      <rPr>
        <rFont val="Arial Narrow"/>
        <color rgb="FFFFFFCC"/>
        <sz val="10.0"/>
      </rPr>
      <t xml:space="preserve"> </t>
    </r>
    <r>
      <rPr>
        <rFont val="Arial Narrow"/>
        <b/>
        <color rgb="FFFFFFCC"/>
        <sz val="10.0"/>
      </rPr>
      <t>2023</t>
    </r>
    <r>
      <rPr>
        <rFont val="Arial Narrow"/>
        <color rgb="FFFFFFCC"/>
        <sz val="10.0"/>
      </rPr>
      <t xml:space="preserve">, </t>
    </r>
    <r>
      <rPr>
        <rFont val="Arial Narrow"/>
        <i/>
        <color rgb="FFFFFFCC"/>
        <sz val="10.0"/>
      </rPr>
      <t>12</t>
    </r>
    <r>
      <rPr>
        <rFont val="Arial Narrow"/>
        <color rgb="FFFFFFCC"/>
        <sz val="10.0"/>
      </rPr>
      <t xml:space="preserve">, 606. </t>
    </r>
    <r>
      <rPr>
        <rFont val="Arial Narrow"/>
        <color rgb="FF00FF00"/>
        <sz val="10.0"/>
        <u/>
      </rPr>
      <t>https://doi.org/10.3390/antibiotics12030606</t>
    </r>
  </si>
  <si>
    <r>
      <rPr>
        <rFont val="Arial Narrow"/>
        <color rgb="FF00FF00"/>
        <sz val="10.0"/>
        <u/>
      </rPr>
      <t>https://www.mdpi.com/2079-6382/12/3/606</t>
    </r>
  </si>
  <si>
    <t>Cofaru, N.F.; Roman, M.D.; Cofaru, I.I.; Oleksik, V.S.; Fleaca, S.R</t>
  </si>
  <si>
    <r>
      <rPr>
        <rFont val="Arial Narrow"/>
        <color rgb="FF000000"/>
        <sz val="10.0"/>
      </rPr>
      <t xml:space="preserve">Medial Opening Wedge High Tibial Osteotomy in Knee Osteoarthritis—A Biomechanical Approach. </t>
    </r>
    <r>
      <rPr>
        <rFont val="Arial Narrow"/>
        <i/>
        <color rgb="FF000000"/>
        <sz val="10.0"/>
      </rPr>
      <t>Appl. Sci.</t>
    </r>
    <r>
      <rPr>
        <rFont val="Arial Narrow"/>
        <color rgb="FF000000"/>
        <sz val="10.0"/>
      </rPr>
      <t xml:space="preserve"> </t>
    </r>
    <r>
      <rPr>
        <rFont val="Arial Narrow"/>
        <b/>
        <color rgb="FF000000"/>
        <sz val="10.0"/>
      </rPr>
      <t>2020</t>
    </r>
  </si>
  <si>
    <r>
      <rPr>
        <rFont val="Arial Narrow"/>
        <color rgb="FF000000"/>
        <sz val="10.0"/>
      </rPr>
      <t xml:space="preserve">Przystalski, K., Paleczek, A., Szustakowski, K. </t>
    </r>
    <r>
      <rPr>
        <rFont val="Arial Narrow"/>
        <i/>
        <color rgb="FF000000"/>
        <sz val="10.0"/>
      </rPr>
      <t>et al.</t>
    </r>
    <r>
      <rPr>
        <rFont val="Arial Narrow"/>
        <color rgb="FF000000"/>
        <sz val="10.0"/>
      </rPr>
      <t xml:space="preserve"> Automated correction angle calculation in high tibial osteotomy planning. </t>
    </r>
    <r>
      <rPr>
        <rFont val="Arial Narrow"/>
        <i/>
        <color rgb="FF000000"/>
        <sz val="10.0"/>
      </rPr>
      <t>Sci Rep</t>
    </r>
    <r>
      <rPr>
        <rFont val="Arial Narrow"/>
        <color rgb="FF000000"/>
        <sz val="10.0"/>
      </rPr>
      <t xml:space="preserve"> </t>
    </r>
    <r>
      <rPr>
        <rFont val="Arial Narrow"/>
        <b/>
        <color rgb="FF000000"/>
        <sz val="10.0"/>
      </rPr>
      <t>13</t>
    </r>
    <r>
      <rPr>
        <rFont val="Arial Narrow"/>
        <color rgb="FF000000"/>
        <sz val="10.0"/>
      </rPr>
      <t xml:space="preserve">, 12876 (2023). </t>
    </r>
    <r>
      <rPr>
        <rFont val="Arial Narrow"/>
        <color rgb="FF00FF00"/>
        <sz val="10.0"/>
        <u/>
      </rPr>
      <t>https://doi.org/10.1038/s41598-023-39967-w</t>
    </r>
  </si>
  <si>
    <r>
      <rPr>
        <rFont val="Arial Narrow"/>
        <color rgb="FF00FF00"/>
        <sz val="10.0"/>
        <u/>
      </rPr>
      <t>https://www.nature.com/articles/s41598-023-39967-w</t>
    </r>
  </si>
  <si>
    <r>
      <rPr>
        <rFont val="Arial Narrow"/>
        <color rgb="FF000000"/>
        <sz val="10.0"/>
      </rPr>
      <t xml:space="preserve">Medial Opening Wedge High Tibial Osteotomy in Knee Osteoarthritis—A Biomechanical Approach. </t>
    </r>
    <r>
      <rPr>
        <rFont val="Arial Narrow"/>
        <i/>
        <color rgb="FF000000"/>
        <sz val="10.0"/>
      </rPr>
      <t>Appl. Sci.</t>
    </r>
    <r>
      <rPr>
        <rFont val="Arial Narrow"/>
        <color rgb="FF000000"/>
        <sz val="10.0"/>
      </rPr>
      <t xml:space="preserve"> </t>
    </r>
    <r>
      <rPr>
        <rFont val="Arial Narrow"/>
        <b/>
        <color rgb="FF000000"/>
        <sz val="10.0"/>
      </rPr>
      <t>2020</t>
    </r>
  </si>
  <si>
    <r>
      <rPr>
        <rFont val="Arial Narrow"/>
        <color rgb="FF008080"/>
        <sz val="10.0"/>
      </rPr>
      <t xml:space="preserve">Mederake, M., Eleftherakis, G., Schüll, D. </t>
    </r>
    <r>
      <rPr>
        <rFont val="Arial Narrow"/>
        <i/>
        <color rgb="FF008080"/>
        <sz val="10.0"/>
      </rPr>
      <t>et al.</t>
    </r>
    <r>
      <rPr>
        <rFont val="Arial Narrow"/>
        <color rgb="FF008080"/>
        <sz val="10.0"/>
      </rPr>
      <t xml:space="preserve"> The gap height in open wedge high tibial osteotomy is not affected by the starting point of the osteotomy. </t>
    </r>
    <r>
      <rPr>
        <rFont val="Arial Narrow"/>
        <i/>
        <color rgb="FF008080"/>
        <sz val="10.0"/>
      </rPr>
      <t>BMC Musculoskelet Disord</t>
    </r>
    <r>
      <rPr>
        <rFont val="Arial Narrow"/>
        <color rgb="FF008080"/>
        <sz val="10.0"/>
      </rPr>
      <t xml:space="preserve"> </t>
    </r>
    <r>
      <rPr>
        <rFont val="Arial Narrow"/>
        <b/>
        <color rgb="FF008080"/>
        <sz val="10.0"/>
      </rPr>
      <t>24</t>
    </r>
    <r>
      <rPr>
        <rFont val="Arial Narrow"/>
        <color rgb="FF008080"/>
        <sz val="10.0"/>
      </rPr>
      <t xml:space="preserve">, 373 (2023). </t>
    </r>
    <r>
      <rPr>
        <rFont val="Arial Narrow"/>
        <color rgb="FF00FF00"/>
        <sz val="10.0"/>
        <u/>
      </rPr>
      <t>https://doi.org/10.1186/s12891-023-06478-8</t>
    </r>
  </si>
  <si>
    <r>
      <rPr>
        <rFont val="Arial Narrow"/>
        <color rgb="FF00FF00"/>
        <sz val="10.0"/>
        <u/>
      </rPr>
      <t>https://bmcmusculoskeletdisord.biomedcentral.com/articles/10.1186/s12891-023-06478-8</t>
    </r>
  </si>
  <si>
    <r>
      <rPr>
        <rFont val="Arial Narrow"/>
        <color rgb="FF000000"/>
        <sz val="10.0"/>
      </rPr>
      <t xml:space="preserve">Medial Opening Wedge High Tibial Osteotomy in Knee Osteoarthritis—A Biomechanical Approach. </t>
    </r>
    <r>
      <rPr>
        <rFont val="Arial Narrow"/>
        <i/>
        <color rgb="FF000000"/>
        <sz val="10.0"/>
      </rPr>
      <t>Appl. Sci.</t>
    </r>
    <r>
      <rPr>
        <rFont val="Arial Narrow"/>
        <color rgb="FF000000"/>
        <sz val="10.0"/>
      </rPr>
      <t xml:space="preserve"> </t>
    </r>
    <r>
      <rPr>
        <rFont val="Arial Narrow"/>
        <b/>
        <color rgb="FF000000"/>
        <sz val="10.0"/>
      </rPr>
      <t>2020</t>
    </r>
  </si>
  <si>
    <r>
      <rPr>
        <rFont val="Arial Narrow"/>
        <color rgb="FF000000"/>
        <sz val="10.0"/>
      </rPr>
      <t xml:space="preserve">Ravandi, M. R.M.; Dezianian, S.; Ahmad, M. T.; Ghoddosian, A.; Azadi, M. Compressive Strength of Metamaterial Bones Fabricated by 3D Printing with Different Porosities in Cubic Cells. </t>
    </r>
    <r>
      <rPr>
        <rFont val="Arial Narrow"/>
        <i/>
        <color rgb="FF000000"/>
        <sz val="10.0"/>
      </rPr>
      <t>Materials Chemistry and Physics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299</t>
    </r>
    <r>
      <rPr>
        <rFont val="Arial Narrow"/>
        <color rgb="FF000000"/>
        <sz val="10.0"/>
      </rPr>
      <t xml:space="preserve">, 127515. </t>
    </r>
    <r>
      <rPr>
        <rFont val="Arial Narrow"/>
        <color rgb="FF993366"/>
        <sz val="10.0"/>
        <u/>
      </rPr>
      <t>https://doi.org/10.1016/j.matchemphys.2023.127515</t>
    </r>
    <r>
      <rPr>
        <rFont val="Arial Narrow"/>
        <color rgb="FF000000"/>
        <sz val="10.0"/>
      </rPr>
      <t>.</t>
    </r>
  </si>
  <si>
    <r>
      <rPr>
        <rFont val="Arial Narrow"/>
        <color rgb="FF00FF00"/>
        <sz val="10.0"/>
        <u/>
      </rPr>
      <t>.</t>
    </r>
    <r>
      <rPr>
        <rFont val="Arial Narrow"/>
        <color rgb="FF00FF00"/>
        <sz val="10.0"/>
        <u/>
      </rPr>
      <t>https://www.sciencedirect.com/science/article/abs/pii/S0254058423002237?via=ihub#abs0015</t>
    </r>
  </si>
  <si>
    <t>WOS,                Scopus,                                           Science Citation Index, Cambridge Scientific Abstracts, Abstracts of Sci-Tech Journals of ROC</t>
  </si>
  <si>
    <t>Cofaru, I.I.; Oleksik, M.; Cofaru, N.F.; Branescu, A.H.; Haşegan, A.; Roman, M.D.; Fleaca, S.R.; Dobrotă, R.D. A</t>
  </si>
  <si>
    <r>
      <rPr>
        <rFont val="Arial Narrow"/>
        <color rgb="FF000000"/>
        <sz val="10.0"/>
      </rPr>
      <t xml:space="preserve">A Computer-Assisted Approach Regarding the Optimization of the Geometrical Planning of Medial Opening Wedge High Tibial Osteotomy. </t>
    </r>
    <r>
      <rPr>
        <rFont val="Arial Narrow"/>
        <i/>
        <color rgb="FF000000"/>
        <sz val="10.0"/>
      </rPr>
      <t>Appl. Sci.</t>
    </r>
    <r>
      <rPr>
        <rFont val="Arial Narrow"/>
        <color rgb="FF000000"/>
        <sz val="10.0"/>
      </rPr>
      <t xml:space="preserve"> </t>
    </r>
    <r>
      <rPr>
        <rFont val="Arial Narrow"/>
        <b/>
        <color rgb="FF000000"/>
        <sz val="10.0"/>
      </rPr>
      <t>2022</t>
    </r>
    <r>
      <rPr>
        <rFont val="Arial Narrow"/>
        <color rgb="FF000000"/>
        <sz val="10.0"/>
      </rPr>
      <t>,</t>
    </r>
  </si>
  <si>
    <t xml:space="preserve">Zhong R, Yu G, Wang Y, Fang C, Lu S, Liu Z, Gao J, Yan C, Zhao Q. Research on the Influence of the Allogeneic Bone Graft in Postoperative Recovery After MOWHTO: A Retrospective Study. Ther Clin Risk Manag. 2023 Feb 24;19:193-205. doi: 10.2147/TCRM.S400354. </t>
  </si>
  <si>
    <r>
      <rPr>
        <rFont val="Arial Narrow"/>
        <color rgb="FF00FF00"/>
        <sz val="10.0"/>
        <u/>
      </rPr>
      <t>https://pubmed.ncbi.nlm.nih.gov/36876223/</t>
    </r>
  </si>
  <si>
    <t xml:space="preserve">Cofaru, N.F.; Oleksik, V.; Cofaru, I.I.; Simion, C.M.; Roman, M.D.; Lebada, I.C.; Fleaca, S.R. </t>
  </si>
  <si>
    <r>
      <rPr>
        <rFont val="Arial Narrow"/>
        <color rgb="FF000000"/>
        <sz val="10.0"/>
      </rPr>
      <t xml:space="preserve">Geometrical Planning of the Medial Opening Wedge High Tibial Osteotomy—An Experimental Approach. </t>
    </r>
    <r>
      <rPr>
        <rFont val="Arial Narrow"/>
        <i/>
        <color rgb="FF000000"/>
        <sz val="10.0"/>
      </rPr>
      <t>Appl. Sci.</t>
    </r>
    <r>
      <rPr>
        <rFont val="Arial Narrow"/>
        <color rgb="FF000000"/>
        <sz val="10.0"/>
      </rPr>
      <t xml:space="preserve"> </t>
    </r>
    <r>
      <rPr>
        <rFont val="Arial Narrow"/>
        <b/>
        <color rgb="FF000000"/>
        <sz val="10.0"/>
      </rPr>
      <t>2022</t>
    </r>
    <r>
      <rPr>
        <rFont val="Arial Narrow"/>
        <color rgb="FF000000"/>
        <sz val="10.0"/>
      </rPr>
      <t xml:space="preserve">, </t>
    </r>
    <r>
      <rPr>
        <rFont val="Arial Narrow"/>
        <i/>
        <color rgb="FF000000"/>
        <sz val="10.0"/>
      </rPr>
      <t>12</t>
    </r>
    <r>
      <rPr>
        <rFont val="Arial Narrow"/>
        <color rgb="FF000000"/>
        <sz val="10.0"/>
      </rPr>
      <t xml:space="preserve">, 2475. </t>
    </r>
    <r>
      <rPr>
        <rFont val="Arial Narrow"/>
        <color rgb="FF00FF00"/>
        <sz val="10.0"/>
        <u/>
      </rPr>
      <t>https://doi.org/10.3390/app12052475</t>
    </r>
  </si>
  <si>
    <r>
      <rPr>
        <rFont val="Arial Narrow"/>
        <color rgb="FF000000"/>
        <sz val="10.0"/>
      </rPr>
      <t xml:space="preserve">Zhong R, Yu G, Wang Y, Fang C, Lu S, Liu Z, Gao J, Yan C, Zhao Q. Research on the Influence of the Allogeneic Bone Graft in Postoperative Recovery After MOWHTO: A Retrospective Study. </t>
    </r>
    <r>
      <rPr>
        <rFont val="Arial Narrow"/>
        <i/>
        <color rgb="FF000000"/>
        <sz val="10.0"/>
      </rPr>
      <t>Ther Clin Risk Manag</t>
    </r>
    <r>
      <rPr>
        <rFont val="Arial Narrow"/>
        <color rgb="FF000000"/>
        <sz val="10.0"/>
      </rPr>
      <t xml:space="preserve">. 2023;19:193-205 </t>
    </r>
    <r>
      <rPr>
        <rFont val="Arial Narrow"/>
        <color rgb="FF00FF00"/>
        <sz val="10.0"/>
        <u/>
      </rPr>
      <t>https://doi.org/10.2147/TCRM.S400354</t>
    </r>
  </si>
  <si>
    <r>
      <rPr>
        <rFont val="Arial Narrow"/>
        <color rgb="FF00FF00"/>
        <sz val="10.0"/>
        <u/>
      </rPr>
      <t>https://www.dovepress.com/research-on-the-influence-of-the-allogeneic-bone-graft-in-postoperativ-peer-reviewed-fulltext-article-TCRM</t>
    </r>
  </si>
  <si>
    <t>Boicean A, Neamtu B, Birsan S, Batar F, Tanasescu C, Dura H, Roman MD, Hașegan A, Bratu D, Mihetiu A, Mohor CI, Mohor C, Bacila C, Negrea MO, Fleaca SR.</t>
  </si>
  <si>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</si>
  <si>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t>He KY, Lei X-Y, Zhang L, Wu D-H, Li J-Q, Lu L-Y, Laila UE, Cui C-Y, Xu Z-X and Jian Y-P (2023) Development and management of gastrointestinal symptoms in long-term COVID-19. Front. Microbiol. 14:1278479. doi: 10.3389/fmicb.2023.1278479</t>
  </si>
  <si>
    <r>
      <rPr>
        <rFont val="Arial Narrow"/>
        <color rgb="FF00FF00"/>
        <sz val="10.0"/>
        <u/>
      </rPr>
      <t>https://www.frontiersin.org/articles/10.3389/fmicb.2023.1278479/full</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</si>
  <si>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</si>
  <si>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Dascalu, A. M. COMBINED ANTI-ANG2/TIE AND ANTI-VEGF INTRAVITREAL THERAPY IN AGE-RELATED MACULAR DEGENERATION – A SYSTEMATIC REVIEW. FARMACIA 2023, 71 (6), 1120–1128. </t>
    </r>
    <r>
      <rPr>
        <rFont val="Arial Narrow"/>
        <color rgb="FF00FF00"/>
        <sz val="10.0"/>
        <u/>
      </rPr>
      <t>https://doi.org/10.31925/farmacia.2023.6.2</t>
    </r>
    <r>
      <rPr>
        <rFont val="Arial Narrow"/>
        <color rgb="FF000000"/>
        <sz val="10.0"/>
      </rPr>
      <t xml:space="preserve">.
</t>
    </r>
  </si>
  <si>
    <r>
      <rPr>
        <rFont val="Arial Narrow"/>
        <color rgb="FF00FF00"/>
        <sz val="10.0"/>
        <u/>
      </rPr>
      <t>https://farmaciajournal.com/issue-articles/combined-anti-ang2-tie-and-anti-vegf-intravitreal-therapy-in-age-related-macular-degeneration-a-systematic-review/</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</si>
  <si>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</si>
  <si>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Vintila, B.I.; Arseniu, A.M.; Morgovan, C.; Butuca, A.; Sava, M.; Bîrluțiu, V.; Rus, L.L.; Ghibu, S.; Bereanu, A.S.; Roxana Codru, I.; et al. A Pharmacovigilance Study Regarding the Risk of Antibiotic-Associated </t>
    </r>
    <r>
      <rPr>
        <rFont val="Arial Narrow"/>
        <i/>
        <color rgb="FF000000"/>
        <sz val="10.0"/>
      </rPr>
      <t>Clostridioides difficile</t>
    </r>
    <r>
      <rPr>
        <rFont val="Arial Narrow"/>
        <color rgb="FF000000"/>
        <sz val="10.0"/>
      </rPr>
      <t xml:space="preserve"> Infection Based on Reports from the EudraVigilance Database: Analysis of Some of the Most Used Antibiotics in Intensive Care Units. </t>
    </r>
    <r>
      <rPr>
        <rFont val="Arial Narrow"/>
        <i/>
        <color rgb="FF000000"/>
        <sz val="10.0"/>
      </rPr>
      <t>Pharmaceuticals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16</t>
    </r>
    <r>
      <rPr>
        <rFont val="Arial Narrow"/>
        <color rgb="FF000000"/>
        <sz val="10.0"/>
      </rPr>
      <t xml:space="preserve">, 1585. </t>
    </r>
    <r>
      <rPr>
        <rFont val="Arial Narrow"/>
        <color rgb="FF00FF00"/>
        <sz val="10.0"/>
        <u/>
      </rPr>
      <t>https://doi.org/10.3390/ph16111585</t>
    </r>
  </si>
  <si>
    <r>
      <rPr>
        <rFont val="Arial Narrow"/>
        <color rgb="FF00FF00"/>
        <sz val="10.0"/>
        <u/>
      </rPr>
      <t>https://www.mdpi.com/2227-9059/11/1/7</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</si>
  <si>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</si>
  <si>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Serban, D.; Stoica, P. L.; Dascalu, A. M.; Bratu, D. G.; Cristea, B. M.; Alius, C.; Motofei, I.; Tudor, C.; Tribus, L. C.; Serboiu, C.; Tudosie, M. S.; Tanasescu, D.; Vancea, G.; Costea, D. O. The Significance of Preoperative Neutrophil-to-Lymphocyte Ratio (NLR), Platelet-to-Lymphocyte Ratio (PLR), and Systemic Inflammatory Index (SII) in Predicting Severity and Adverse Outcomes in Acute Calculous Cholecystitis. JCM 2023, 12 (21), 6946. </t>
    </r>
    <r>
      <rPr>
        <rFont val="Arial Narrow"/>
        <color rgb="FF00FF00"/>
        <sz val="10.0"/>
        <u/>
      </rPr>
      <t>https://doi.org/10.3390/jcm12216946</t>
    </r>
    <r>
      <rPr>
        <rFont val="Arial Narrow"/>
        <color rgb="FF000000"/>
        <sz val="10.0"/>
      </rPr>
      <t>.</t>
    </r>
  </si>
  <si>
    <r>
      <rPr>
        <rFont val="Arial Narrow"/>
        <color rgb="FF000000"/>
        <sz val="10.0"/>
      </rPr>
      <t xml:space="preserve"> </t>
    </r>
    <r>
      <rPr>
        <rFont val="Arial Narrow"/>
        <color rgb="FF00FF00"/>
        <sz val="10.0"/>
        <u/>
      </rPr>
      <t>https://www.mdpi.com/2077-0383/12/21/6946</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</si>
  <si>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</si>
  <si>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Mihai, I.; Boicean, A.; Teodoru, C. A.; Grigore, N.; Iancu, G. M.; Dura, H.; Bratu, D. G.; Roman, M. D.; Mohor, C. I.; Todor, S. B.; Ichim, C.; Mătacuță, I. B.; Băcilă, C.; Bacalbașa, N.; Bolca, C. N.; Hașegan, A. Laparoscopic Adrenalectomy: Tailoring Approaches for the Optimal Resection of Adrenal Tumors. Diagnostics 2023, 13 (21), 3351. </t>
    </r>
    <r>
      <rPr>
        <rFont val="Arial Narrow"/>
        <color rgb="FF00FF00"/>
        <sz val="10.0"/>
        <u/>
      </rPr>
      <t>https://doi.org/10.3390/diagnostics13213351</t>
    </r>
    <r>
      <rPr>
        <rFont val="Arial Narrow"/>
        <color rgb="FF000000"/>
        <sz val="10.0"/>
      </rPr>
      <t>.</t>
    </r>
  </si>
  <si>
    <r>
      <rPr>
        <rFont val="Arial Narrow"/>
        <color rgb="FF000000"/>
        <sz val="10.0"/>
      </rPr>
      <t xml:space="preserve">. </t>
    </r>
    <r>
      <rPr>
        <rFont val="Arial Narrow"/>
        <color rgb="FF00FF00"/>
        <sz val="10.0"/>
        <u/>
      </rPr>
      <t>https://www.mdpi.com/2075-4418/13/21/3351</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</si>
  <si>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</si>
  <si>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Hașegan, A.; Mihai, I.; Bratu, D.; Bacilă, C.; Roman, M. D.; Mohor, C. I.; Teodoru, A.; Birsan, S.; Mutu, C.; Chibelean, C.; Totan, M.; Grigore, N.; Iancu, G.; Dura, H.; Boicean, A. Severe Acute Ischemia of Glans Penis after Achieving Treatment with Only Hyperbaric Oxygen Therapy: A Rare Case Report and Systematic Literature Review. JPM 2023, 13 (9), 1370. </t>
    </r>
    <r>
      <rPr>
        <rFont val="Arial Narrow"/>
        <color rgb="FF00FF00"/>
        <sz val="10.0"/>
        <u/>
      </rPr>
      <t>https://doi.org/10.3390/jpm13091370</t>
    </r>
    <r>
      <rPr>
        <rFont val="Arial Narrow"/>
        <color rgb="FF000000"/>
        <sz val="10.0"/>
      </rPr>
      <t>.</t>
    </r>
  </si>
  <si>
    <r>
      <rPr>
        <rFont val="Arial Narrow"/>
        <color rgb="FF00FF00"/>
        <sz val="10.0"/>
        <u/>
      </rPr>
      <t>https://www.mdpi.com/2075-4426/13/9/1370</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</si>
  <si>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</si>
  <si>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t xml:space="preserve">Boicean, A (Boicean, Adrian) [1] ; Bratu, D (Bratu, Dan) [1] ; Fleaca, SR (Fleaca, Sorin Radu) [1] ; Vasile, G (Vasile, Gligor) [2] ; Shelly, L (Shelly, Leeb) [2] ; Birsan, S (Birsan, Sabrina) [1] ; Bacila, C (Bacila, Ciprian) [1] ; Hasegan, A (Hasegan, Adrian) , Exploring the Potential of Fecal Microbiota Transplantation as a Therapy in Tuberculosis and Inflammatory Bowel Disease, PATHOGENS </t>
  </si>
  <si>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</si>
  <si>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t xml:space="preserve">Boicean, A (Boicean, Adrian) [1] , [2] ; Bratu, D (Bratu, Dan) [1] , [2] ; Bacila, C (Bacila, Ciprian) [1] ; Tanasescu, C (Tanasescu, Ciprian) [1] , [2] ; Fleaca, RS (Fleaca, Radu Sorin) [1] , [2] ; Mohor, CI (Mohor, Calin Ilie) [1] , [2] ; Comaniciu, A (Comaniciu, Andra) [1] ; Baluta, T (Baluta, Teodora) [1] ; Roman, MD (Roman, Mihai Dan) [1] , [2] ; Chicea, R (Chicea, Radu) [1] , [2] ; Cristian, AN (Cristian, Adrian Nicolae) [1] , [2] ; Hasegan, A (Hasegan, Adrian) [1] , [2] ; Birsan, S (Birsan, Sabrina) [1] , [2] ; Dura, H (Dura, Horatiu) [1] , [2] ; Mohor, CI (Mohor, Cosmin Ioan) [1] , [2, Therapeutic Perspectives for Microbiota Transplantation in Digestive Diseases and Neoplasia-A Literature Review, PATHOGENS </t>
  </si>
  <si>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</si>
  <si>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t xml:space="preserve">Boicean, A (Boicean, Adrian) [1] , [2] ; Birlutiu, V (Birlutiu, Victoria) [1] , [2] ; Ichim, C (Ichim, Cristian) [1] , [2] ; Anderco, P (Anderco, Paula) [2] ; Birsan, S (Birsan, Sabrina) [1] , [2] , Fecal Microbiota Transplantation in Inflammatory Bowel Disease, BIOMEDICINES </t>
  </si>
  <si>
    <t>https://www.nature.com/articles/mi201667</t>
  </si>
  <si>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</si>
  <si>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Bachour SP, Dalal R, Allegretti JR. The impact of the COVID-19 pandemic on Clostridioides difficile infection and utilization of fecal microbiota transplantation. </t>
    </r>
    <r>
      <rPr>
        <rFont val="Arial Narrow"/>
        <i/>
        <color rgb="FF000000"/>
        <sz val="10.0"/>
      </rPr>
      <t>Therapeutic Advances in Gastroenterology</t>
    </r>
    <r>
      <rPr>
        <rFont val="Arial Narrow"/>
        <color rgb="FF000000"/>
        <sz val="10.0"/>
      </rPr>
      <t>. 2023;16. doi:</t>
    </r>
    <r>
      <rPr>
        <rFont val="Arial Narrow"/>
        <color rgb="FFCCFFFF"/>
        <sz val="10.0"/>
        <u/>
      </rPr>
      <t>10.1177/17562848231165581</t>
    </r>
  </si>
  <si>
    <r>
      <rPr>
        <rFont val="Arial Narrow"/>
        <color rgb="FF00FF00"/>
        <sz val="10.0"/>
        <u/>
      </rPr>
      <t>https://journals.sagepub.com/doi/10.1177/17562848231165581</t>
    </r>
  </si>
  <si>
    <t>Boicean, A.; Bratu, D.; Bacila, C.; Tanasescu, C.; Fleacă, R.S.; Mohor, C.I.; Comaniciu, A.; Băluță, T.; Roman, M.D.; Chicea, R.; Cristian, A.N., Hasegan, A., Brian, S., Dura, H., Mohor.C.I.</t>
  </si>
  <si>
    <r>
      <rPr>
        <rFont val="Arial Narrow"/>
        <color rgb="FF000000"/>
        <sz val="10.0"/>
      </rPr>
      <t xml:space="preserve">Therapeutic Perspectives for Microbiota Transplantation in Digestive Diseases and Neoplasia—A Literature Review. </t>
    </r>
    <r>
      <rPr>
        <rFont val="Arial Narrow"/>
        <i/>
        <color rgb="FF000000"/>
        <sz val="10.0"/>
      </rPr>
      <t>Pathogens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xml:space="preserve">, 766. </t>
    </r>
    <r>
      <rPr>
        <rFont val="Arial Narrow"/>
        <color rgb="FF00FF00"/>
        <sz val="10.0"/>
        <u/>
      </rPr>
      <t>https://doi.org/10.3390/pathogens12060766</t>
    </r>
  </si>
  <si>
    <r>
      <rPr>
        <rFont val="Arial Narrow"/>
        <color rgb="FF000000"/>
        <sz val="10.0"/>
      </rPr>
      <t xml:space="preserve">Boicean, A.; Bratu, D.; Fleaca, S. R.; Vasile, G.; Shelly, L.; Birsan, S.; Bacila, C.; Hasegan, A. Exploring the Potential of Fecal Microbiota Transplantation as a Therapy in Tuberculosis and Inflammatory Bowel Disease. Pathogens 2023, 12 (9), 1149. </t>
    </r>
    <r>
      <rPr>
        <rFont val="Arial Narrow"/>
        <color rgb="FF00FF00"/>
        <sz val="10.0"/>
        <u/>
      </rPr>
      <t>https://doi.org/10.3390/pathogens12091149</t>
    </r>
    <r>
      <rPr>
        <rFont val="Arial Narrow"/>
        <color rgb="FF000000"/>
        <sz val="10.0"/>
      </rPr>
      <t>.</t>
    </r>
  </si>
  <si>
    <r>
      <rPr>
        <rFont val="Arial Narrow"/>
        <color rgb="FF000000"/>
        <sz val="10.0"/>
      </rPr>
      <t xml:space="preserve"> </t>
    </r>
    <r>
      <rPr>
        <rFont val="Arial Narrow"/>
        <color rgb="FF00FF00"/>
        <sz val="10.0"/>
        <u/>
      </rPr>
      <t>https://www.mdpi.com/2076-0817/12/9/1149</t>
    </r>
  </si>
  <si>
    <t xml:space="preserve">Boicean, A.; Bratu, D.; Bacila, C.; Tanasescu, C.; Fleacă, R.S.; Mohor, C.I.; Comaniciu, A.; Băluță, T.; Roman, M.D.; Chicea, R.; Cristian, A.N., Hasegan, A., Brian, S., Dura, H., Mohor.C.I. Severe Acute Ischemia of Glans Penis after Achieving Treatment with Only Hyperbaric Oxygen Therapy: A Rare Case Report and Systematic Literature Review , JOURNAL OF PERSONALIZED MEDICINE </t>
  </si>
  <si>
    <r>
      <rPr>
        <rFont val="Arial Narrow"/>
        <color rgb="FF000000"/>
        <sz val="10.0"/>
      </rPr>
      <t xml:space="preserve">Therapeutic Perspectives for Microbiota Transplantation in Digestive Diseases and Neoplasia—A Literature Review. </t>
    </r>
    <r>
      <rPr>
        <rFont val="Arial Narrow"/>
        <i/>
        <color rgb="FF000000"/>
        <sz val="10.0"/>
      </rPr>
      <t>Pathogens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xml:space="preserve">, 766. </t>
    </r>
    <r>
      <rPr>
        <rFont val="Arial Narrow"/>
        <color rgb="FF00FF00"/>
        <sz val="10.0"/>
        <u/>
      </rPr>
      <t>https://doi.org/10.3390/pathogens12060766</t>
    </r>
  </si>
  <si>
    <t>Hasegan, A (Hasegan, Adrian) [1] ; Mihai, I (Mihai, Ionela) [1] ; Bratu, D (Bratu, Dan) [1] ; Bacila, C (Bacila, Ciprian) [1] ; Roman, MD (Roman, Mihai Dan) [1] ; Mohor, CI (Mohor, Cosmin Ioan) [1] ; Teodoru, A (Teodoru, Adrian) [1] ; Birsan, S (Birsan, Sabrina) [1] ; Mutu, C (Mutu, Cosmin) [1] ; Chibelean, C (Chibelean, Calin) [2] ; Totan, M (Totan, Maria) [1] ; Grigore, N (Grigore, Nicolae) [1] ; Iancu, G (Iancu, Gabriela) [1] ; Dura, H (Dura, Horatiu) [1] ; Boicean, A (Boicean, Adrian) [1], Severe Acute Ischemia of Glans Penis after Achieving Treatment with Only Hyperbaric Oxygen Therapy: A Rare Case Report and Systematic Literature Review</t>
  </si>
  <si>
    <r>
      <rPr>
        <rFont val="Arial Narrow"/>
        <color rgb="FF000000"/>
        <sz val="10.0"/>
      </rPr>
      <t xml:space="preserve">Therapeutic Perspectives for Microbiota Transplantation in Digestive Diseases and Neoplasia—A Literature Review. </t>
    </r>
    <r>
      <rPr>
        <rFont val="Arial Narrow"/>
        <i/>
        <color rgb="FF000000"/>
        <sz val="10.0"/>
      </rPr>
      <t>Pathogens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xml:space="preserve">, 766. </t>
    </r>
    <r>
      <rPr>
        <rFont val="Arial Narrow"/>
        <color rgb="FF00FF00"/>
        <sz val="10.0"/>
        <u/>
      </rPr>
      <t>https://doi.org/10.3390/pathogens12060766</t>
    </r>
  </si>
  <si>
    <r>
      <rPr>
        <rFont val="Arial Narrow"/>
        <color rgb="FF000000"/>
        <sz val="10.0"/>
      </rPr>
      <t xml:space="preserve">Boicean, A.; Birlutiu, V.; Ichim, C.; Brusnic, O.; Onișor, D. M. Fecal Microbiota Transplantation in Liver Cirrhosis. Biomedicines 2023, 11 (11), 2930. </t>
    </r>
    <r>
      <rPr>
        <rFont val="Arial Narrow"/>
        <color rgb="FF00FF00"/>
        <sz val="10.0"/>
        <u/>
      </rPr>
      <t>https://doi.org/10.3390/biomedicines11112930</t>
    </r>
    <r>
      <rPr>
        <rFont val="Arial Narrow"/>
        <color rgb="FF000000"/>
        <sz val="10.0"/>
      </rPr>
      <t xml:space="preserve">.
</t>
    </r>
  </si>
  <si>
    <r>
      <rPr>
        <rFont val="Arial Narrow"/>
        <color rgb="FF000000"/>
        <sz val="10.0"/>
      </rPr>
      <t xml:space="preserve"> </t>
    </r>
    <r>
      <rPr>
        <rFont val="Arial Narrow"/>
        <color rgb="FF00FF00"/>
        <sz val="10.0"/>
        <u/>
      </rPr>
      <t>https://www.mdpi.com/2227-9059/11/11/2930</t>
    </r>
  </si>
  <si>
    <t xml:space="preserve">Sopon, M.; Oleksik, V.; Roman, M.; Cofaru, N.; Oleksik, M.; Mohor, C.; Boicean, A.; Fleaca, R. </t>
  </si>
  <si>
    <r>
      <rPr>
        <rFont val="Arial Narrow"/>
        <color rgb="FF000000"/>
        <sz val="10.0"/>
      </rPr>
      <t xml:space="preserve">Biomechanical Study of the Osteoporotic Spine Fracture: Optical Approach. J. Pers. Med. 2021, 11, 907. </t>
    </r>
    <r>
      <rPr>
        <rFont val="Arial Narrow"/>
        <color rgb="FF000000"/>
        <sz val="10.0"/>
        <u/>
      </rPr>
      <t>https://doi.org/10.3390/jpm11090907</t>
    </r>
    <r>
      <rPr>
        <rFont val="Arial Narrow"/>
        <color rgb="FF000000"/>
        <sz val="10.0"/>
      </rPr>
      <t xml:space="preserve">
</t>
    </r>
  </si>
  <si>
    <r>
      <rPr>
        <rFont val="Arial Narrow"/>
        <color rgb="FFFFFFCC"/>
        <sz val="10.0"/>
      </rPr>
      <t xml:space="preserve">Wang, F., Sun, R., Zhang, SD. </t>
    </r>
    <r>
      <rPr>
        <rFont val="Arial Narrow"/>
        <i/>
        <color rgb="FFFFFFCC"/>
        <sz val="10.0"/>
      </rPr>
      <t>et al.</t>
    </r>
    <r>
      <rPr>
        <rFont val="Arial Narrow"/>
        <color rgb="FFFFFFCC"/>
        <sz val="10.0"/>
      </rPr>
      <t xml:space="preserve"> Comparison of thoracolumbar versus non-thoracolumbar osteoporotic vertebral compression fractures in risk factors, vertebral compression degree and pre-hospital back pain. </t>
    </r>
    <r>
      <rPr>
        <rFont val="Arial Narrow"/>
        <i/>
        <color rgb="FFFFFFCC"/>
        <sz val="10.0"/>
      </rPr>
      <t>J Orthop Surg Res</t>
    </r>
    <r>
      <rPr>
        <rFont val="Arial Narrow"/>
        <color rgb="FFFFFFCC"/>
        <sz val="10.0"/>
      </rPr>
      <t xml:space="preserve"> </t>
    </r>
    <r>
      <rPr>
        <rFont val="Arial Narrow"/>
        <b/>
        <color rgb="FFFFFFCC"/>
        <sz val="10.0"/>
      </rPr>
      <t>18</t>
    </r>
    <r>
      <rPr>
        <rFont val="Arial Narrow"/>
        <color rgb="FFFFFFCC"/>
        <sz val="10.0"/>
      </rPr>
      <t xml:space="preserve">, 643 (2023). </t>
    </r>
    <r>
      <rPr>
        <rFont val="Arial Narrow"/>
        <color rgb="FF00FF00"/>
        <sz val="10.0"/>
        <u/>
      </rPr>
      <t>https://doi.org/10.1186/s13018-023-04140-6</t>
    </r>
  </si>
  <si>
    <r>
      <rPr>
        <rFont val="Arial Narrow"/>
        <color rgb="FF00FF00"/>
        <sz val="10.0"/>
        <u/>
      </rPr>
      <t>https://josr-online.biomedcentral.com/articles/10.1186/s13018-023-04140-6#citeas</t>
    </r>
  </si>
  <si>
    <r>
      <rPr>
        <rFont val="Arial Narrow"/>
        <color rgb="FF000000"/>
        <sz val="10.0"/>
      </rPr>
      <t xml:space="preserve">R.M. Birlutiu, M.D. Roman, R.S. Cismasiu, S.R. Fleaca, C.M. Popa, M. Mihalache, </t>
    </r>
    <r>
      <rPr>
        <rFont val="Arial Narrow"/>
        <i/>
        <color rgb="FF000000"/>
        <sz val="10.0"/>
      </rPr>
      <t>et al.</t>
    </r>
  </si>
  <si>
    <t>Sonication contribution to identifying prosthetic joint infection with Ralstonia pickettii: a case report and review of the literature, BMC Musculoskelet Disord, 18 (2017</t>
  </si>
  <si>
    <r>
      <rPr>
        <rFont val="Arial Narrow"/>
        <color rgb="FFFFFFCC"/>
        <sz val="10.0"/>
      </rPr>
      <t xml:space="preserve">Cismasiu, R. S.; Birlutiu, R.-M.; Preoțescu, L. L. Uncommon Septic Arthritis of the Hip Joint in an Immunocompetent Adult Patient Due to Bacillus Pumilus and Paenibacillus Barengoltzii Managed with Long-Term Treatment with Linezolid: A Case Report and Short Literature Review. Pharmaceuticals 2023, 16 (12), 1743. </t>
    </r>
    <r>
      <rPr>
        <rFont val="Arial Narrow"/>
        <color rgb="FF00FF00"/>
        <sz val="10.0"/>
        <u/>
      </rPr>
      <t>https://doi.org/10.3390/ph16121743</t>
    </r>
    <r>
      <rPr>
        <rFont val="Arial Narrow"/>
        <color rgb="FFFFFFCC"/>
        <sz val="10.0"/>
      </rPr>
      <t>.</t>
    </r>
  </si>
  <si>
    <r>
      <rPr>
        <rFont val="Arial Narrow"/>
        <color rgb="FF00FF00"/>
        <sz val="10.0"/>
        <u/>
      </rPr>
      <t>https://www.mdpi.com/1424-8247/16/12/1743</t>
    </r>
  </si>
  <si>
    <r>
      <rPr>
        <rFont val="Arial Narrow"/>
        <color rgb="FF000000"/>
        <sz val="10.0"/>
      </rPr>
      <t xml:space="preserve">R.M. Birlutiu, M.D. Roman, R.S. Cismasiu, S.R. Fleaca, C.M. Popa, M. Mihalache, </t>
    </r>
    <r>
      <rPr>
        <rFont val="Arial Narrow"/>
        <i/>
        <color rgb="FF000000"/>
        <sz val="10.0"/>
      </rPr>
      <t>et al.</t>
    </r>
  </si>
  <si>
    <r>
      <rPr>
        <rFont val="Arial Narrow"/>
        <color rgb="FFFFFFCC"/>
        <sz val="10.0"/>
      </rPr>
      <t xml:space="preserve">Codru, I. R.; Sava, M.; Vintilă, B. I.; Bereanu, A. S.; Bîrluțiu, V. A Study on the Contributions of Sonication to the Identification of Bacteria Associated with Intubation Cannula Biofilm and the Risk of Ventilator-Associated Pneumonia. Medicina 2023, 59 (6), 1058. </t>
    </r>
    <r>
      <rPr>
        <rFont val="Arial Narrow"/>
        <color rgb="FF00FF00"/>
        <sz val="10.0"/>
        <u/>
      </rPr>
      <t>https://doi.org/10.3390/medicina59061058</t>
    </r>
    <r>
      <rPr>
        <rFont val="Arial Narrow"/>
        <color rgb="FFFFFFCC"/>
        <sz val="10.0"/>
      </rPr>
      <t>.</t>
    </r>
  </si>
  <si>
    <r>
      <rPr>
        <rFont val="Arial Narrow"/>
        <color rgb="FF000000"/>
        <sz val="10.0"/>
      </rPr>
      <t xml:space="preserve"> </t>
    </r>
    <r>
      <rPr>
        <rFont val="Arial Narrow"/>
        <color rgb="FF00FF00"/>
        <sz val="10.0"/>
        <u/>
      </rPr>
      <t>https://www.mdpi.com/1648-9144/59/6/1058</t>
    </r>
  </si>
  <si>
    <r>
      <rPr>
        <rFont val="Arial Narrow"/>
        <color rgb="FF000000"/>
        <sz val="10.0"/>
      </rPr>
      <t xml:space="preserve">R.M. Birlutiu, M.D. Roman, R.S. Cismasiu, S.R. Fleaca, C.M. Popa, M. Mihalache, </t>
    </r>
    <r>
      <rPr>
        <rFont val="Arial Narrow"/>
        <i/>
        <color rgb="FF000000"/>
        <sz val="10.0"/>
      </rPr>
      <t>et al.</t>
    </r>
  </si>
  <si>
    <t xml:space="preserve">Roman, MD (Roman, Mihai Dan) [1] , [2] ; Bocea, BA (Bocea, Bogdan-Axente) [1] , [2] ; Ion, NIC (Nicolas-Ionut-Catalin Ion) [1] , [2] ; Vorovenci, AE (Vorovenci, Andreea Elena) [3] ; Dragomirescu, D (Dragomirescu, Dan) [3] ; Birlutiu, RM (Birlutiu, Rares-Mircea) [4] ; Birlutiu, V (Birlutiu, Victoria) [1] , [2] ; Fleaca, SR (Fleaca, Sorin Radu) [1] , [2] , Are There Any Changes in the Causative Microorganisms Isolated in the Last Years from Hip and Knee Periprosthetic Joint Infections? Antimicrobial Susceptibility Test Results Analysis, MICROORGANISMS </t>
  </si>
  <si>
    <r>
      <rPr>
        <rFont val="Arial Narrow"/>
        <color rgb="FF000000"/>
        <sz val="10.0"/>
      </rPr>
      <t xml:space="preserve">R.M. Birlutiu, M.D. Roman, R.S. Cismasiu, S.R. Fleaca, C.M. Popa, M. Mihalache, </t>
    </r>
    <r>
      <rPr>
        <rFont val="Arial Narrow"/>
        <i/>
        <color rgb="FF000000"/>
        <sz val="10.0"/>
      </rPr>
      <t>et al.</t>
    </r>
  </si>
  <si>
    <r>
      <rPr>
        <rFont val="Arial Narrow"/>
        <color rgb="FFFFFFCC"/>
        <sz val="10.0"/>
      </rPr>
      <t xml:space="preserve">Wu, H. H. L.; Collier, J.; Crosby, L.; Holder, D.; Trautt, E.; Lewis, D.; Poulikakos, D.; Chinnadurai, R. Peritoneal Dialysis‐associated Peritonitis Presenting with </t>
    </r>
    <r>
      <rPr>
        <rFont val="Arial Narrow"/>
        <i/>
        <color rgb="FFFFFFCC"/>
        <sz val="10.0"/>
      </rPr>
      <t>Ralstonia pickettii</t>
    </r>
    <r>
      <rPr>
        <rFont val="Arial Narrow"/>
        <color rgb="FFFFFFCC"/>
        <sz val="10.0"/>
      </rPr>
      <t xml:space="preserve"> Infection: A Novel Series of Three Cases during the COVID‐19 Pandemic. </t>
    </r>
    <r>
      <rPr>
        <rFont val="Arial Narrow"/>
        <i/>
        <color rgb="FFFFFFCC"/>
        <sz val="10.0"/>
      </rPr>
      <t>Seminars in Dialysis</t>
    </r>
    <r>
      <rPr>
        <rFont val="Arial Narrow"/>
        <color rgb="FFFFFFCC"/>
        <sz val="10.0"/>
      </rPr>
      <t xml:space="preserve"> </t>
    </r>
    <r>
      <rPr>
        <rFont val="Arial Narrow"/>
        <b/>
        <color rgb="FFFFFFCC"/>
        <sz val="10.0"/>
      </rPr>
      <t>2023</t>
    </r>
    <r>
      <rPr>
        <rFont val="Arial Narrow"/>
        <color rgb="FFFFFFCC"/>
        <sz val="10.0"/>
      </rPr>
      <t xml:space="preserve">, </t>
    </r>
    <r>
      <rPr>
        <rFont val="Arial Narrow"/>
        <i/>
        <color rgb="FFFFFFCC"/>
        <sz val="10.0"/>
      </rPr>
      <t>36</t>
    </r>
    <r>
      <rPr>
        <rFont val="Arial Narrow"/>
        <color rgb="FFFFFFCC"/>
        <sz val="10.0"/>
      </rPr>
      <t xml:space="preserve"> (1), 70–74. </t>
    </r>
    <r>
      <rPr>
        <rFont val="Arial Narrow"/>
        <color rgb="FF993366"/>
        <sz val="10.0"/>
        <u/>
      </rPr>
      <t>https://doi.org/10.1111/sdi.13133</t>
    </r>
    <r>
      <rPr>
        <rFont val="Arial Narrow"/>
        <color rgb="FFFFFFCC"/>
        <sz val="10.0"/>
      </rPr>
      <t>.</t>
    </r>
  </si>
  <si>
    <r>
      <rPr>
        <rFont val="Arial Narrow"/>
        <color rgb="FF00FF00"/>
        <sz val="10.0"/>
        <u/>
      </rPr>
      <t>https://onlinelibrary.wiley.com/doi/full/10.1111/sdi.13133</t>
    </r>
  </si>
  <si>
    <t>Roman, M.; Fleaca, S.R.; Boicean, A.; Bratu, D.; Birlutiu, V.; Rus, L.; Tantar, C.; Cernusca, M.S.</t>
  </si>
  <si>
    <r>
      <rPr>
        <rFont val="Arial Narrow"/>
        <color rgb="FF008080"/>
        <sz val="10.0"/>
      </rPr>
      <t xml:space="preserve">Assesment of Synovial Fluid ph in Osteoarthritis of the Hip and Knee. </t>
    </r>
    <r>
      <rPr>
        <rFont val="Arial Narrow"/>
        <i/>
        <color rgb="FF008080"/>
        <sz val="10.0"/>
      </rPr>
      <t>Rev. Chim.</t>
    </r>
    <r>
      <rPr>
        <rFont val="Arial Narrow"/>
        <color rgb="FF008080"/>
        <sz val="10.0"/>
      </rPr>
      <t xml:space="preserve"> </t>
    </r>
    <r>
      <rPr>
        <rFont val="Arial Narrow"/>
        <b/>
        <color rgb="FF008080"/>
        <sz val="10.0"/>
      </rPr>
      <t>2017</t>
    </r>
  </si>
  <si>
    <r>
      <rPr>
        <rFont val="Arial Narrow"/>
        <color rgb="FFFFFFCC"/>
        <sz val="10.0"/>
      </rPr>
      <t xml:space="preserve">Khan NM, Diaz-Hernandez ME, Martin WN, Patel B, Chihab S, Drissi H. 2023. pH-sensing G protein-coupled orphan receptor </t>
    </r>
    <r>
      <rPr>
        <rFont val="Arial Narrow"/>
        <i/>
        <color rgb="FFFFFFCC"/>
        <sz val="10.0"/>
      </rPr>
      <t>GPR68</t>
    </r>
    <r>
      <rPr>
        <rFont val="Arial Narrow"/>
        <color rgb="FFFFFFCC"/>
        <sz val="10.0"/>
      </rPr>
      <t xml:space="preserve"> is expressed in human cartilage and correlates with degradation of extracellular matrix during OA progression. </t>
    </r>
    <r>
      <rPr>
        <rFont val="Arial Narrow"/>
        <i/>
        <color rgb="FFFFFFCC"/>
        <sz val="10.0"/>
      </rPr>
      <t>PeerJ</t>
    </r>
    <r>
      <rPr>
        <rFont val="Arial Narrow"/>
        <color rgb="FFFFFFCC"/>
        <sz val="10.0"/>
      </rPr>
      <t xml:space="preserve"> 11:e16553 </t>
    </r>
    <r>
      <rPr>
        <rFont val="Arial Narrow"/>
        <color rgb="FF660066"/>
        <sz val="10.0"/>
      </rPr>
      <t>https://doi.org/10.7717/peerj.16553</t>
    </r>
  </si>
  <si>
    <r>
      <rPr>
        <rFont val="Arial Narrow"/>
        <color rgb="FF00FF00"/>
        <sz val="10.0"/>
        <u/>
      </rPr>
      <t>https://peerj.com/articles/16553/</t>
    </r>
  </si>
  <si>
    <r>
      <rPr>
        <rFont val="Arial Narrow"/>
        <color rgb="FF008080"/>
        <sz val="10.0"/>
      </rPr>
      <t xml:space="preserve">Assesment of Synovial Fluid ph in Osteoarthritis of the Hip and Knee. </t>
    </r>
    <r>
      <rPr>
        <rFont val="Arial Narrow"/>
        <i/>
        <color rgb="FF008080"/>
        <sz val="10.0"/>
      </rPr>
      <t>Rev. Chim.</t>
    </r>
    <r>
      <rPr>
        <rFont val="Arial Narrow"/>
        <color rgb="FF008080"/>
        <sz val="10.0"/>
      </rPr>
      <t xml:space="preserve"> </t>
    </r>
    <r>
      <rPr>
        <rFont val="Arial Narrow"/>
        <b/>
        <color rgb="FF008080"/>
        <sz val="10.0"/>
      </rPr>
      <t>2017</t>
    </r>
  </si>
  <si>
    <r>
      <rPr>
        <rFont val="Arial Narrow"/>
        <color rgb="FFFFFFCC"/>
        <sz val="10.0"/>
      </rPr>
      <t xml:space="preserve">Bai, L., Han, Q., Han, Z., Zhang, X., Zhao, J., Ruan, H., Wang, J., Lin, F., Cui, W., Yang, X., Hao, Y., Stem Cells Expansion Vector via Bioadhesive Porous Microspheres for Accelerating Articular Cartilage Regeneration. </t>
    </r>
    <r>
      <rPr>
        <rFont val="Arial Narrow"/>
        <i/>
        <color rgb="FFFFFFCC"/>
        <sz val="10.0"/>
      </rPr>
      <t>Adv. Healthcare Mater.</t>
    </r>
    <r>
      <rPr>
        <rFont val="Arial Narrow"/>
        <color rgb="FFFFFFCC"/>
        <sz val="10.0"/>
      </rPr>
      <t xml:space="preserve"> 2023, 2302327. </t>
    </r>
    <r>
      <rPr>
        <rFont val="Arial Narrow"/>
        <b/>
        <color rgb="FFFF8080"/>
        <sz val="10.0"/>
      </rPr>
      <t>https://doi.org/10.1002/adhm.202302327</t>
    </r>
  </si>
  <si>
    <r>
      <rPr>
        <rFont val="Arial Narrow"/>
        <color rgb="FF00FF00"/>
        <sz val="10.0"/>
        <u/>
      </rPr>
      <t>https://onlinelibrary.wiley.com/doi/10.1002/adhm.202302327</t>
    </r>
  </si>
  <si>
    <r>
      <rPr>
        <rFont val="Arial Narrow"/>
        <color rgb="FF008080"/>
        <sz val="10.0"/>
      </rPr>
      <t xml:space="preserve">Assesment of Synovial Fluid ph in Osteoarthritis of the Hip and Knee. </t>
    </r>
    <r>
      <rPr>
        <rFont val="Arial Narrow"/>
        <i/>
        <color rgb="FF008080"/>
        <sz val="10.0"/>
      </rPr>
      <t>Rev. Chim.</t>
    </r>
    <r>
      <rPr>
        <rFont val="Arial Narrow"/>
        <color rgb="FF008080"/>
        <sz val="10.0"/>
      </rPr>
      <t xml:space="preserve"> </t>
    </r>
    <r>
      <rPr>
        <rFont val="Arial Narrow"/>
        <b/>
        <color rgb="FF008080"/>
        <sz val="10.0"/>
      </rPr>
      <t>2017</t>
    </r>
  </si>
  <si>
    <r>
      <rPr>
        <rFont val="Arial Narrow"/>
        <color rgb="FFFFFFCC"/>
        <sz val="10.0"/>
      </rPr>
      <t xml:space="preserve">Olmo, J. A.; Martínez, V. S.; Cestafe, N. M. de; Alonso, J. M.; Ibeas, C. G.; Heredia, M. U. L. de; Cid, S. B.; González, R. P. Resistance to Enzymatic Degradation and Efficacy Evaluation of Crosslinked Hyaluronic Acid Based Commercial Viscosupplements for Knee Osteoarthritis Treatment. </t>
    </r>
    <r>
      <rPr>
        <rFont val="Arial Narrow"/>
        <i/>
        <color rgb="FFFFFFCC"/>
        <sz val="10.0"/>
      </rPr>
      <t>Carbohydrate Polymer Technologies and Applications</t>
    </r>
    <r>
      <rPr>
        <rFont val="Arial Narrow"/>
        <color rgb="FFFFFFCC"/>
        <sz val="10.0"/>
      </rPr>
      <t xml:space="preserve"> </t>
    </r>
    <r>
      <rPr>
        <rFont val="Arial Narrow"/>
        <b/>
        <color rgb="FFFFFFCC"/>
        <sz val="10.0"/>
      </rPr>
      <t>2023</t>
    </r>
    <r>
      <rPr>
        <rFont val="Arial Narrow"/>
        <color rgb="FFFFFFCC"/>
        <sz val="10.0"/>
      </rPr>
      <t xml:space="preserve">, 100392. </t>
    </r>
    <r>
      <rPr>
        <rFont val="Arial Narrow"/>
        <color rgb="FF993366"/>
        <sz val="10.0"/>
        <u/>
      </rPr>
      <t>https://doi.org/10.1016/j.carpta.2023.100392</t>
    </r>
    <r>
      <rPr>
        <rFont val="Arial Narrow"/>
        <color rgb="FFFFFFCC"/>
        <sz val="10.0"/>
      </rPr>
      <t>.</t>
    </r>
  </si>
  <si>
    <r>
      <rPr>
        <rFont val="Arial Narrow"/>
        <color rgb="FF00FF00"/>
        <sz val="10.0"/>
        <u/>
      </rPr>
      <t>https://www.sciencedirect.com/science/article/pii/S2666893923001135?via=ihub</t>
    </r>
  </si>
  <si>
    <r>
      <rPr>
        <rFont val="Arial Narrow"/>
        <color rgb="FF008080"/>
        <sz val="10.0"/>
      </rPr>
      <t xml:space="preserve">Assesment of Synovial Fluid ph in Osteoarthritis of the Hip and Knee. </t>
    </r>
    <r>
      <rPr>
        <rFont val="Arial Narrow"/>
        <i/>
        <color rgb="FF008080"/>
        <sz val="10.0"/>
      </rPr>
      <t>Rev. Chim.</t>
    </r>
    <r>
      <rPr>
        <rFont val="Arial Narrow"/>
        <color rgb="FF008080"/>
        <sz val="10.0"/>
      </rPr>
      <t xml:space="preserve"> </t>
    </r>
    <r>
      <rPr>
        <rFont val="Arial Narrow"/>
        <b/>
        <color rgb="FF008080"/>
        <sz val="10.0"/>
      </rPr>
      <t>2017</t>
    </r>
  </si>
  <si>
    <r>
      <rPr>
        <rFont val="Arial Narrow"/>
        <color rgb="FFFFFFCC"/>
        <sz val="10.0"/>
      </rPr>
      <t xml:space="preserve">Reina-Mahecha, A., Beers, M.J., van der Veen, H.C. </t>
    </r>
    <r>
      <rPr>
        <rFont val="Arial Narrow"/>
        <i/>
        <color rgb="FFFFFFCC"/>
        <sz val="10.0"/>
      </rPr>
      <t>et al.</t>
    </r>
    <r>
      <rPr>
        <rFont val="Arial Narrow"/>
        <color rgb="FFFFFFCC"/>
        <sz val="10.0"/>
      </rPr>
      <t xml:space="preserve"> A Review of the Role of Bioreactors for iPSCs-Based Tissue-Engineered Articular Cartilage. </t>
    </r>
    <r>
      <rPr>
        <rFont val="Arial Narrow"/>
        <i/>
        <color rgb="FFFFFFCC"/>
        <sz val="10.0"/>
      </rPr>
      <t>Tissue Eng Regen Med</t>
    </r>
    <r>
      <rPr>
        <rFont val="Arial Narrow"/>
        <color rgb="FFFFFFCC"/>
        <sz val="10.0"/>
      </rPr>
      <t xml:space="preserve"> (2023). </t>
    </r>
    <r>
      <rPr>
        <rFont val="Arial Narrow"/>
        <color rgb="FF00FF00"/>
        <sz val="10.0"/>
        <u/>
      </rPr>
      <t>https://doi.org/10.1007/s13770-023-00573-6</t>
    </r>
  </si>
  <si>
    <r>
      <rPr>
        <rFont val="Arial Narrow"/>
        <color rgb="FF00FF00"/>
        <sz val="10.0"/>
        <u/>
      </rPr>
      <t>https://link.springer.com/article/10.1007/s13770-023-00573-6</t>
    </r>
  </si>
  <si>
    <t>Oleksik, V., Pascu, A., Deac, C., Fleaca, R., Roman, M., Bologa, O</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</si>
  <si>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t>
  </si>
  <si>
    <r>
      <rPr>
        <rFont val="Arial Narrow"/>
        <color rgb="FF000000"/>
        <sz val="10.0"/>
      </rPr>
      <t xml:space="preserve">G. Hussain, Malik Hassan, Hongyu Wei, J. Buhl, Maohua Xiao, Asif Iqbal, Hamza Qayyum, Asim Ahmed Riaz, Riaz Muhammad, Kostya (Ken) Ostrikov,
</t>
    </r>
    <r>
      <rPr>
        <rFont val="Arial Narrow"/>
        <color rgb="FF000000"/>
        <sz val="10.0"/>
      </rPr>
      <t xml:space="preserve">Advances on Incremental forming of composite materials,
</t>
    </r>
    <r>
      <rPr>
        <rFont val="Arial Narrow"/>
        <color rgb="FF000000"/>
        <sz val="10.0"/>
      </rPr>
      <t xml:space="preserve">Alexandria Engineering Journal,
</t>
    </r>
    <r>
      <rPr>
        <rFont val="Arial Narrow"/>
        <color rgb="FF000000"/>
        <sz val="10.0"/>
      </rPr>
      <t xml:space="preserve">Volume 79,
</t>
    </r>
    <r>
      <rPr>
        <rFont val="Arial Narrow"/>
        <color rgb="FF000000"/>
        <sz val="10.0"/>
      </rPr>
      <t xml:space="preserve">2023,
</t>
    </r>
    <r>
      <rPr>
        <rFont val="Arial Narrow"/>
        <color rgb="FF000000"/>
        <sz val="10.0"/>
      </rPr>
      <t xml:space="preserve">Pages 308-336,
</t>
    </r>
    <r>
      <rPr>
        <rFont val="Arial Narrow"/>
        <color rgb="FF000000"/>
        <sz val="10.0"/>
      </rPr>
      <t xml:space="preserve">ISSN 1110-0168,
</t>
    </r>
    <r>
      <rPr>
        <rFont val="Arial Narrow"/>
        <color rgb="FF00FF00"/>
        <sz val="10.0"/>
        <u/>
      </rPr>
      <t>https://doi.org/10.1016/j.aej.2023.07.045</t>
    </r>
    <r>
      <rPr>
        <rFont val="Arial Narrow"/>
        <color rgb="FF000000"/>
        <sz val="10.0"/>
      </rPr>
      <t>.</t>
    </r>
  </si>
  <si>
    <r>
      <rPr>
        <rFont val="Arial Narrow"/>
        <color rgb="FF00FF00"/>
        <sz val="10.0"/>
        <u/>
      </rPr>
      <t>https://www.sciencedirect.com/science/article/pii/S1110016823006282?via=ihub</t>
    </r>
  </si>
  <si>
    <t>WOS (Q1), Scopus</t>
  </si>
  <si>
    <r>
      <rPr>
        <rFont val="Arial Narrow"/>
        <color rgb="FF000000"/>
        <sz val="10.0"/>
      </rPr>
      <t xml:space="preserve">Ruxiong, L., Tao, W., &amp; Feng, L. (2023). Research on TA1 mesh low-melting-point alloy filling incremental forming process for cranial prosthesis. </t>
    </r>
    <r>
      <rPr>
        <rFont val="Arial Narrow"/>
        <i/>
        <color rgb="FF000000"/>
        <sz val="10.0"/>
      </rPr>
      <t>Materials Research Express</t>
    </r>
    <r>
      <rPr>
        <rFont val="Arial Narrow"/>
        <color rgb="FF000000"/>
        <sz val="10.0"/>
      </rPr>
      <t xml:space="preserve">, </t>
    </r>
    <r>
      <rPr>
        <rFont val="Arial Narrow"/>
        <i/>
        <color rgb="FF000000"/>
        <sz val="10.0"/>
      </rPr>
      <t>10</t>
    </r>
    <r>
      <rPr>
        <rFont val="Arial Narrow"/>
        <color rgb="FF000000"/>
        <sz val="10.0"/>
      </rPr>
      <t>(4), 046513.</t>
    </r>
  </si>
  <si>
    <r>
      <rPr>
        <rFont val="Arial Narrow"/>
        <color rgb="FF00FF00"/>
        <sz val="10.0"/>
        <u/>
      </rPr>
      <t>https://iopscience.iop.org/article/10.1088/2053-1591/acca67/meta</t>
    </r>
  </si>
  <si>
    <t>WOS, Scopus</t>
  </si>
  <si>
    <r>
      <rPr>
        <rFont val="Arial Narrow"/>
        <color rgb="FF000000"/>
        <sz val="10.0"/>
      </rPr>
      <t xml:space="preserve">Panwar, G., Khanduja, D., &amp; Upadhyay, V. (2023). Impact of Processing Variables on Formability of AA7079 Sheet by SPIF Technique. </t>
    </r>
    <r>
      <rPr>
        <rFont val="Arial Narrow"/>
        <i/>
        <color rgb="FF000000"/>
        <sz val="10.0"/>
      </rPr>
      <t>Journal of The Institution of Engineers (India): Series D</t>
    </r>
    <r>
      <rPr>
        <rFont val="Arial Narrow"/>
        <color rgb="FF000000"/>
        <sz val="10.0"/>
      </rPr>
      <t xml:space="preserve">, 1-8.
</t>
    </r>
  </si>
  <si>
    <r>
      <rPr>
        <rFont val="Arial Narrow"/>
        <color rgb="FF00FF00"/>
        <sz val="10.0"/>
        <u/>
      </rPr>
      <t>https://link.springer.com/article/10.1007/s40033-023-00450-5</t>
    </r>
  </si>
  <si>
    <r>
      <rPr>
        <rFont val="Arial Narrow"/>
        <color rgb="FF000000"/>
        <sz val="10.0"/>
      </rPr>
      <t xml:space="preserve">C, V. Ajay.; S, Elengovan.; As, Kamarja.; K, Karthik, Kumar; S, Pratheesh, Kumar. Optimization and Prediction of Incremental Sheet Forming Parameters of Titanium Grade 5 Sheet Using a Response Surface Methodology and Artificial Neural Network. Proceedings of the Institution of Mechanical Engineers, Part C: Journal of Mechanical Engineering Science 2023, 237 (8), 1818–1833. </t>
    </r>
    <r>
      <rPr>
        <rFont val="Arial Narrow"/>
        <color rgb="FF00FF00"/>
        <sz val="10.0"/>
        <u/>
      </rPr>
      <t>https://doi.org/10.1177/09544062221133674</t>
    </r>
    <r>
      <rPr>
        <rFont val="Arial Narrow"/>
        <color rgb="FF000000"/>
        <sz val="10.0"/>
      </rPr>
      <t xml:space="preserve">.
</t>
    </r>
  </si>
  <si>
    <r>
      <rPr>
        <rFont val="Arial Narrow"/>
        <color rgb="FF00FF00"/>
        <sz val="10.0"/>
        <u/>
      </rPr>
      <t>https://journals.sagepub.com/doi/abs/10.1177/09544062221133674?download=true&amp;journalCode=picb</t>
    </r>
  </si>
  <si>
    <r>
      <rPr>
        <rFont val="Arial Narrow"/>
        <color rgb="FF000000"/>
        <sz val="10.0"/>
      </rPr>
      <t xml:space="preserve">Kumar, R.; Kumar, V.; Kumar, A. A Review on Effect of Computer‐Aided Machining Parameters in Incremental Sheet Forming. In Handbook of Flexible and Smart Sheet Forming Techniques; Ajay, Parveen, Singh, H., Gulati, V., Singh, P. K., Eds.; Wiley, 2023; pp 29–58. </t>
    </r>
    <r>
      <rPr>
        <rFont val="Arial Narrow"/>
        <color rgb="FF00FF00"/>
        <sz val="10.0"/>
        <u/>
      </rPr>
      <t>https://doi.org/10.1002/9781119986454.ch3</t>
    </r>
    <r>
      <rPr>
        <rFont val="Arial Narrow"/>
        <color rgb="FF000000"/>
        <sz val="10.0"/>
      </rPr>
      <t xml:space="preserve">.
</t>
    </r>
  </si>
  <si>
    <r>
      <rPr>
        <rFont val="Arial Narrow"/>
        <color rgb="FF00FF00"/>
        <sz val="10.0"/>
        <u/>
      </rPr>
      <t>https://www.scopus.com/record/display.uri?eid=2-s2.0-85174116060&amp;origin=resultslist&amp;sort=plf-f&amp;cite=2-s2.0-77956125381&amp;src=s&amp;imp=t&amp;sid=ed3ba8bc3f3ff00ad1a5fbdf84c44781&amp;sot=cite&amp;sdt=a&amp;sl=0&amp;relpos=4&amp;citeCnt=0&amp;searchTerm=</t>
    </r>
  </si>
  <si>
    <t>Mohor, C.I.; Fleaca, S.R.; Oprinca Muja, A.; Oprinca, G.C.; Roman, M.D.; Chicea, R.; Boicean, A.G.; Dura, H.; Tanasescu, C.; Ion, N.C.I.; et al.</t>
  </si>
  <si>
    <r>
      <rPr>
        <rFont val="Arial Narrow"/>
        <color rgb="FF000000"/>
        <sz val="10.0"/>
      </rPr>
      <t xml:space="preserve">A Rare Case of Polysplenia Syndrome Associated with Severe Cardiac Malformations and Congenital Alveolar Dysplasia in a One-Month-Old Infant: A Complete Macroscopic and Histopathologic Study. </t>
    </r>
    <r>
      <rPr>
        <rFont val="Arial Narrow"/>
        <i/>
        <color rgb="FF000000"/>
        <sz val="10.0"/>
      </rPr>
      <t>J. Cardiovasc. Dev. Dis.</t>
    </r>
    <r>
      <rPr>
        <rFont val="Arial Narrow"/>
        <color rgb="FF000000"/>
        <sz val="10.0"/>
      </rPr>
      <t xml:space="preserve"> </t>
    </r>
    <r>
      <rPr>
        <rFont val="Arial Narrow"/>
        <b/>
        <color rgb="FF000000"/>
        <sz val="10.0"/>
      </rPr>
      <t>2022</t>
    </r>
    <r>
      <rPr>
        <rFont val="Arial Narrow"/>
        <color rgb="FF000000"/>
        <sz val="10.0"/>
      </rPr>
      <t xml:space="preserve">, </t>
    </r>
    <r>
      <rPr>
        <rFont val="Arial Narrow"/>
        <i/>
        <color rgb="FF000000"/>
        <sz val="10.0"/>
      </rPr>
      <t>9</t>
    </r>
    <r>
      <rPr>
        <rFont val="Arial Narrow"/>
        <color rgb="FF000000"/>
        <sz val="10.0"/>
      </rPr>
      <t xml:space="preserve">, 135. </t>
    </r>
    <r>
      <rPr>
        <rFont val="Arial Narrow"/>
        <color rgb="FF00FF00"/>
        <sz val="10.0"/>
        <u/>
      </rPr>
      <t>https://doi.org/10.3390/jcdd9050135</t>
    </r>
  </si>
  <si>
    <t>Garout W (July 05, 2023) The Successful Management of Gangrenous Pneumococcal Infection in an Infant With Polysplenia Syndrome. Cureus 15(7): e41390. doi:10.7759/cureus.41390</t>
  </si>
  <si>
    <r>
      <rPr>
        <rFont val="Arial Narrow"/>
        <color rgb="FF00FF00"/>
        <sz val="10.0"/>
        <u/>
      </rPr>
      <t>https://www.cureus.com/articles/165567-the-successful-management-of-gangrenous-pneumococcal-infection-in-an-infant-with-polysplenia-syndrome#!/</t>
    </r>
  </si>
  <si>
    <t>Marcu, G. M.; Radu, A. M.; Bucuță, M. D.; Fleacă, R. S.; Tanasescu, C.; Roman, M. D.; Boicean, A.; Bacilă, C. I.</t>
  </si>
  <si>
    <r>
      <rPr>
        <rFont val="Arial Narrow"/>
        <color rgb="FF000000"/>
        <sz val="10.0"/>
      </rPr>
      <t xml:space="preserve">Cognitive and Behavioral Factors Predicting the Decision to Vaccinate against COVID-19 in Clinical Psychiatric Population—A Cross-Sectional Survey. Vaccines 2023, 11 (2), 441. </t>
    </r>
    <r>
      <rPr>
        <rFont val="Arial Narrow"/>
        <color rgb="FF00FF00"/>
        <sz val="10.0"/>
        <u/>
      </rPr>
      <t>https://doi.org/10.3390/vaccines11020441</t>
    </r>
    <r>
      <rPr>
        <rFont val="Arial Narrow"/>
        <color rgb="FF000000"/>
        <sz val="10.0"/>
      </rPr>
      <t xml:space="preserve">.
</t>
    </r>
  </si>
  <si>
    <r>
      <rPr>
        <rFont val="Arial Narrow"/>
        <color rgb="FF000000"/>
        <sz val="10.0"/>
      </rPr>
      <t xml:space="preserve">Băcilă, C.; Ștef, L.; Bucuță, M.; Anghel, C. E.; Neamțu, B.; Boicean, A.; Mohor, C.; Ștețiu, A. A.; Roman, M. The Impact of the COVID-19 Pandemic on the Management of Mental Health Services for Hospitalized Patients in Sibiu County—Central Region, Romania. Healthcare 2023, 11 (9), 1291. </t>
    </r>
    <r>
      <rPr>
        <rFont val="Arial Narrow"/>
        <color rgb="FF00FF00"/>
        <sz val="10.0"/>
        <u/>
      </rPr>
      <t>https://doi.org/10.3390/healthcare11091291</t>
    </r>
    <r>
      <rPr>
        <rFont val="Arial Narrow"/>
        <color rgb="FF000000"/>
        <sz val="10.0"/>
      </rPr>
      <t xml:space="preserve">.
</t>
    </r>
  </si>
  <si>
    <r>
      <rPr>
        <rFont val="Arial Narrow"/>
        <color rgb="FF000000"/>
        <sz val="10.0"/>
      </rPr>
      <t xml:space="preserve"> </t>
    </r>
    <r>
      <rPr>
        <rFont val="Arial Narrow"/>
        <color rgb="FF00FF00"/>
        <sz val="10.0"/>
        <u/>
      </rPr>
      <t>https://www.mdpi.com/2227-9032/11/9/1291</t>
    </r>
  </si>
  <si>
    <t xml:space="preserve">
Zheng, YD; Bonfili, L ; Wei, T; Eleuteri, AM, Understanding the Gut-Brain Axis and Its Therapeutic Implications for Neurodegenerative Disorders, Nutrients</t>
  </si>
  <si>
    <t>https://www.mdpi.com/2072-6643/15/21/4631</t>
  </si>
  <si>
    <t xml:space="preserve">Antonescu, E ; Totan, M ; Boitor, GC  ; Szakacs, J (Szakacs, Julianna) [2] ; Silisteanu, SC (Silisteanu, Sinziana Calina) [3] ; Fleaca, SR (Fleaca, Sorin Radu) [1] ; Mitariu, SC (Mitariu, Sebastian Cernusca) [1] ; Serb, BH (Serb, Bogdan Horatiu) [1] </t>
  </si>
  <si>
    <t xml:space="preserve">Vizitiu, E; Costea, AI and Silisteanu, SC, Prevalence of osteoporosis and risk factors in different age categories in adult women, BALNEO AND PRM RESEARCH JOURNAL </t>
  </si>
  <si>
    <t>https://www.researchgate.net/publication/377322442_Prevalence_of_osteoporosis_and_risk_factors_in_different_age_categories_in_adult_women</t>
  </si>
  <si>
    <t xml:space="preserve">Roman, MD (Roman, Mihai Dan) [1] ; Mohor, CI (Mohor, Cosmin Ioan) [1] ; Melinte, PR (Melinte, Petru Razvan) [2] ; Chicea, R (Chicea, Radu) [1] ; Georgeanu, VA (Georgeanu, Vlad Alexandru) [3] ; Hasegan, A (Hasegan, Adrian) [1] ; Boicean, AG (Boicean, Adrian Gheorghe) [1] ; Fleaca, SR (Fleaca, Sorin Radu) [1] </t>
  </si>
  <si>
    <t>Meniscal Tear Management Associated with ACL Reconstruction</t>
  </si>
  <si>
    <t xml:space="preserve">D'Ambrosi, R (D'Ambrosi, Riccardo) [1] , [2] ; Meena, A (Meena, Amit) [3] ; Raj, A (Raj, Akshya) [4] ; Giorgino, R (Giorgino, Riccardo) [1] , [2] ; Ursino, N (Ursino, Nicola) [1] ; Mangiavini, L (Mangiavini, Laura) [1] , [2] ;KNEE SURGERY SPORTS TRAUMATOLOGY ARTHROSCOPY  Karlsson, J (Karlsson, Jon) [5] , Good results after treatment of RAMP lesions in association with ACL reconstruction: a systematic review, </t>
  </si>
  <si>
    <t>https://pubmed.ncbi.nlm.nih.gov/35869982/</t>
  </si>
  <si>
    <t xml:space="preserve">
Zhang, LS; Zhang, Z ; Zheng, XW ; Lu, Y; Dai, L ; Li, WQ ; Liu, H; Wen, SX; Xie, QP ; Zhang, XM; Wang, P; Wu, YY ; Gao, W , A novel microRNA panel exhibited significant potential in evaluating the progression of laryngeal squamous cell carcinoma, Non-Coding RNA Research
</t>
  </si>
  <si>
    <t>https://www.ncbi.nlm.nih.gov/pmc/articles/PMC10432973/</t>
  </si>
  <si>
    <t xml:space="preserve">
Mihai, I ; Boicean, A ; Teodoru, CA; Grigore, N ; Iancu, GM  ; Dura, H  ; Bratu, DG ; Roman, MD ; Mohor, CI ; Todor, SB ; Ichim, C; Matacuta, IB  ; Bacila, C ; Bacalbasa, N  ; Bolca, CN ; Hasegan, A, Laparoscopic Adrenalectomy: Tailoring Approaches for the Optimal Resection of Adrenal Tumors, Diagnostics </t>
  </si>
  <si>
    <t xml:space="preserve">Hosseinpoor, S; Kalroozi, F; (...); Pishgooie, SA, Examining the effect of polyurethane dressing containing silver particles on the rate of diabetic foot ulcer infection in hospitalized patients: A randomized control study, HEALTH SCIENCE REPORTS </t>
  </si>
  <si>
    <t xml:space="preserve">Li, MW; Wei, MY; (...); Wu, HJ, Stepping up foot care: assessment over foot care knowledge and behavior among individuals with diabetes of risk levels, INTERNATIONAL JOURNAL OF DIABETES IN DEVELOPING COUNTRIES </t>
  </si>
  <si>
    <t>Faur, M (Faur, Mihai) [1] , [2] ; Fleaca, SR (Fleaca, Sorin Radu) [1] ; Gherman, CD (Gherman, Claudia Diana) [3] ; Bacila, CI (Bacila, Ciprian Ionut) [4] ; Tanasescu, D (Tanasescu, Denisa) [1] ; Serban, D (Serban, Dragos) [5] , [6] ; Tribus, LC (Tribus, Laura Carina) [7] , [8] ; Tudor, C (Tudor, Corneliu) [6] ; Smarandache, GC (Smarandache, Gabriel Catalin) [5] , [6] ; Costea, DO (Costea, Daniel Ovidiu) [9] , [10] ; Tudosie, MS (Tudosie, Mihail Silviu) [11] , [12] ; Sabau, D (Sabau, Dan) [1] , [2] ; Gangura, GA (Gangura, Gabriel Andrei) [5] , [13] ; Tanasescu, C (Tanasescu, Ciprian) [1] , [2]</t>
  </si>
  <si>
    <t>Optimal Timing and Outcomes of Minimally Invasive Approach in Acute Biliary Pancreatitis. Med Sci Monit. 2022 Jul 7;28:e937016. doi: 10.12659/MSM.937016. PMID: 35794808; PMCID: PMC9275079.</t>
  </si>
  <si>
    <t>Alzerwi N. Surgical management of acute pancreatitis: Historical perspectives, challenges, and current management approaches. World J Gastrointest Surg. 2023 Mar 27;15(3):307-322. doi: 10.4240/wjgs.v15.i3.307. PMID: 37032793; PMCID: PMC10080605.</t>
  </si>
  <si>
    <t>https://pubmed.ncbi.nlm.nih.gov/37032793/</t>
  </si>
  <si>
    <t>Tanasescu, D., Moisin, A., Fleaca, R., Popa, C., Bacila, C., Mohor, C., ... &amp; Tanasescu, C</t>
  </si>
  <si>
    <t>Modern therapeutic options in diabetic foot ulcer. Journal of Mind and Medical Sciences, 9(2), 285-293.</t>
  </si>
  <si>
    <t>Fabian, O. V., Pătruţ, E. M., Șteţca, M., Galasiu, R. M., Zolog, V., Zolog, A., ... &amp; Mureşan, F. (2023). Subungual squamous cell carcinoma leading to arm amputation. Journal of Mind and Medical Sciences, 10(2), 364-369.</t>
  </si>
  <si>
    <t>https://scholar.valpo.edu/jmms/vol10/iss2/22/</t>
  </si>
  <si>
    <t>Shams-ud-Din, S., Hussain, M. T., Khan, E. B., Ali, A., Gul, M. Z., &amp; Khan, S. S. (2023). Vacuum-assisted closure in diabetic foot: A tertiary care experience. Rawal Med J, 48(2), 390-393.</t>
  </si>
  <si>
    <t>https://1510qkl80-y-https-www-webofscience-com.z.e-nformation.ro/wos/woscc/full-record/WOS:001025804900031</t>
  </si>
  <si>
    <t>Paius, C. T., Constantin, V. D., Carap, A., Tarus, A., &amp; Tinica, G. (2023). Revascularization impact: quality of life enhancement in chronic limb-threatening ischemia. Journal of Mind and Medical Sciences, 10(2), 321-329.</t>
  </si>
  <si>
    <t>https://scholar.valpo.edu/jmms/vol10/iss2/17/</t>
  </si>
  <si>
    <t>Paunică-Panea, G., Teodorescu, S., Preda, A., Gligor, L. E., Silaghi, A., &amp; Constantin, V. D. (2023). Chronic wound management; surgical therapy and complementary nursing with Manuka honey. Journal of Mind and Medical Sciences, 10(1), 139-147.</t>
  </si>
  <si>
    <t>https://scholar.valpo.edu/jmms/vol10/iss1/15/</t>
  </si>
  <si>
    <t xml:space="preserve">Russu M (Russu, Octav Marius) [1] ; Ciorcila, E (Ciorcila, Emilian) [1] ; Feier, AM (Feier, Andrei Marian) [1] ; Fleaca, R (Fleaca, Radu) [2] ; Zuh, SG (Zuh, Sandor Gyorgy) [1] ; Ioanovici, AC (Ioanovici, Andrei Constantin) [3] ; Gergely, I (Gergely, Istvan) [1] </t>
  </si>
  <si>
    <t>Early Outcomes in Anterior Cruciate Ligament Reconstruction: Full Tibial tunnel technique compared to all-inside technique</t>
  </si>
  <si>
    <t xml:space="preserve">Mogos, S (Mogos, Stefan) [1] ; Antonescu, D (Antonescu, Dinu) [2] ; Stoica, IC (Stoica, Ioan-Cristian) [1] , [2] ; D'Ambrosi, R (D'Ambrosi, Riccardo) [3] , [4] , Superior rotational stability and lower re-ruptures rate after combined anteroelateral and anterior cruciate ligament reconstruction compared to isolated anterior cruciate ligament reconstruction: a 2-year prospective randomized clinical trial, PHYSICIAN AND SPORTSMEDICINE </t>
  </si>
  <si>
    <t>https://pubmed.ncbi.nlm.nih.gov/35968574/</t>
  </si>
  <si>
    <t>Radu Fleaca(ULBS), SI Mitariu(ULBS), Valentin Oleksik, Mihaela Oleksik, Mihai Roman(ULBS)</t>
  </si>
  <si>
    <t>Mechanical behaviour of orthopaedic cement loaded with antibiotics in the operation room</t>
  </si>
  <si>
    <t>Stan, G., Roman, M. D., Orban, H., Georgeanu, V. A., Deculescu, R. S., Brinduse, L. A., &amp; Gheorghiu, N. (2023). Survival Analysis and Failure Modes of Total Hip Arthroplasty Using a Cemented Semi-Retentive Acetabular Cup. Journal of Clinical Medicine, 12(24), 7506.</t>
  </si>
  <si>
    <t>Oleksik, V (Oleksik, V.) [1] ; Pascu, A (Pascu, A.) [2] ; Deac, C (Deac, C.) [3] ; Fleaca, R (Fleaca, R.) [4] ; Bologa, O (Bologa, O.) [1] ; Racz, G (Racz, G.) [1] ,</t>
  </si>
  <si>
    <t>EXPERIMENTAL STUDY ON THE SURFACE QUALITY OF THE MEDICAL IMPLANTS OBTAINED BY SINGLE POINT INCREMENTAL FORMING</t>
  </si>
  <si>
    <t xml:space="preserve">Makwana, R; Modi, B and Patel, K, Experimental study on single point incremental hole flanging of aluminium 5052 material, ADVANCES IN MATERIALS AND PROCESSING TECHNOLOGIES </t>
  </si>
  <si>
    <t>https://www.researchgate.net/publication/226913965_Experimental_study_on_the_surface_quality_of_the_medical_implants_obtained_by_single_point_incremental_forming</t>
  </si>
  <si>
    <t xml:space="preserve">Kumar, N (Kumar, Narinder) [1] ; Upadhyay, RK (Upadhyay, Ravi Kant) [1] ; Sharma, CS (Sharma, Chander Shekhar) [1] ; Agrawal, A (Agrawal, Anupam) [1] , Surface quality enhancement of warm incremental forming process using solid lubricant with varying etching period, PROCEEDINGS OF THE INSTITUTION OF MECHANICAL ENGINEERS PART B-JOURNAL OF ENGINEERING MANUFACTURE </t>
  </si>
  <si>
    <t>https://journals.sagepub.com/doi/abs/10.1177/09544054231194106?ai=1gvoi&amp;mi=3ricys&amp;af=R</t>
  </si>
  <si>
    <t xml:space="preserve">Nagargoje, A (Nagargoje, Aniket) [1] ; Kankar, PK (Kankar, Pavan Kumar) [2] ; Jain, PK (Jain, Prashant Kumar) [1] ; Tandon, P (Tandon, Puneet) [1] , Application of artificial intelligence techniques in incremental forming: a state-of-the-art review, JOURNAL OF INTELLIGENT MANUFACTURING </t>
  </si>
  <si>
    <t>https://www.researchgate.net/publication/355927363_Application_of_artificial_intelligence_techniques_in_incremental_forming_a_state-of-the-art_review</t>
  </si>
  <si>
    <r>
      <rPr>
        <rFont val="Arial Narrow"/>
        <color rgb="FF000000"/>
        <sz val="10.0"/>
      </rPr>
      <t xml:space="preserve">De Marziani, L., Boffa, A., Di Martino, A. </t>
    </r>
    <r>
      <rPr>
        <rFont val="Arial Narrow"/>
        <i/>
        <color rgb="FF000000"/>
        <sz val="10.0"/>
      </rPr>
      <t>et al.</t>
    </r>
    <r>
      <rPr>
        <rFont val="Arial Narrow"/>
        <color rgb="FF000000"/>
        <sz val="10.0"/>
      </rPr>
      <t xml:space="preserve"> The reimbursement system can influence the treatment choice and favor joint replacement versus other less invasive solutions in patients affected by osteoarthritis. </t>
    </r>
    <r>
      <rPr>
        <rFont val="Arial Narrow"/>
        <i/>
        <color rgb="FF000000"/>
        <sz val="10.0"/>
      </rPr>
      <t>J EXP ORTOP</t>
    </r>
    <r>
      <rPr>
        <rFont val="Arial Narrow"/>
        <color rgb="FF000000"/>
        <sz val="10.0"/>
      </rPr>
      <t xml:space="preserve"> </t>
    </r>
    <r>
      <rPr>
        <rFont val="Arial Narrow"/>
        <b/>
        <color rgb="FF000000"/>
        <sz val="10.0"/>
      </rPr>
      <t>10</t>
    </r>
    <r>
      <rPr>
        <rFont val="Arial Narrow"/>
        <color rgb="FF000000"/>
        <sz val="10.0"/>
      </rPr>
      <t xml:space="preserve">, 146 (2023). </t>
    </r>
    <r>
      <rPr>
        <rFont val="Arial Narrow"/>
        <color rgb="FF00FF00"/>
        <sz val="10.0"/>
        <u/>
      </rPr>
      <t>https://doi.org/10.1186/s40634-023-00699-5</t>
    </r>
  </si>
  <si>
    <r>
      <rPr>
        <rFont val="Arial Narrow"/>
        <color rgb="FF00FF00"/>
        <sz val="10.0"/>
        <u/>
      </rPr>
      <t>https://jeo-esska.springeropen.com/articles/10.1186/s40634-023-00699-5</t>
    </r>
  </si>
  <si>
    <r>
      <rPr>
        <rFont val="Arial Narrow"/>
        <color rgb="FF000000"/>
        <sz val="10.0"/>
      </rPr>
      <t xml:space="preserve">Karnuta, J. M.; Shaikh, H. J. F.; Murphy, M. P.; Brown, N. M.; Pearle, A. D.; Nawabi, D. H.; Chen, A. F.; Ramkumar, P. N. Artificial Intelligence for Automated Implant Identification in Knee Arthroplasty: A Multicenter External Validation Study Exceeding 3.5 Million Plain Radiographs. </t>
    </r>
    <r>
      <rPr>
        <rFont val="Arial Narrow"/>
        <i/>
        <color rgb="FF000000"/>
        <sz val="10.0"/>
      </rPr>
      <t>The Journal of Arthroplasty</t>
    </r>
    <r>
      <rPr>
        <rFont val="Arial Narrow"/>
        <color rgb="FF000000"/>
        <sz val="10.0"/>
      </rPr>
      <t xml:space="preserve"> </t>
    </r>
    <r>
      <rPr>
        <rFont val="Arial Narrow"/>
        <b/>
        <color rgb="FF000000"/>
        <sz val="10.0"/>
      </rPr>
      <t>2023</t>
    </r>
  </si>
  <si>
    <r>
      <rPr>
        <rFont val="Arial Narrow"/>
        <color rgb="FF00FF00"/>
        <sz val="10.0"/>
        <u/>
      </rPr>
      <t>https://www.arthroplastyjournal.org/article/S0883-5403(23)00269-3/fulltext</t>
    </r>
  </si>
  <si>
    <r>
      <rPr>
        <rFont val="Arial Narrow"/>
        <color rgb="FF000000"/>
        <sz val="10.0"/>
      </rPr>
      <t xml:space="preserve">Buddhiraju, A.; Chen, T. L.-W.; Subih, M. A.; Seo, H. H.; Esposito, J. G.; Kwon, Y.-M. Validation and Generalizability of Machine Learning Models for the Prediction of Discharge Disposition Following Revision Total Knee Arthroplasty. The Journal of Arthroplasty 2023, 38 (6), S253–S258. </t>
    </r>
    <r>
      <rPr>
        <rFont val="Arial Narrow"/>
        <color rgb="FF00FF00"/>
        <sz val="10.0"/>
        <u/>
      </rPr>
      <t>https://doi.org/10.1016/j.arth.2023.02.054</t>
    </r>
    <r>
      <rPr>
        <rFont val="Arial Narrow"/>
        <color rgb="FF000000"/>
        <sz val="10.0"/>
      </rPr>
      <t>.</t>
    </r>
  </si>
  <si>
    <r>
      <rPr>
        <rFont val="Arial Narrow"/>
        <color rgb="FF00FF00"/>
        <sz val="10.0"/>
        <u/>
      </rPr>
      <t>https://www.arthroplastyjournal.org/article/S0883-5403(23)00185-7/fulltext</t>
    </r>
  </si>
  <si>
    <r>
      <rPr>
        <rFont val="Arial Narrow"/>
        <color rgb="FF00FF00"/>
        <sz val="10.0"/>
        <u/>
      </rPr>
      <t>.</t>
    </r>
    <r>
      <rPr>
        <rFont val="Arial Narrow"/>
        <color rgb="FF00FF00"/>
        <sz val="10.0"/>
        <u/>
      </rPr>
      <t>http://dx.doi.org/10.1302/2633-1462.45.BJO-2023-0025.R1</t>
    </r>
  </si>
  <si>
    <r>
      <rPr>
        <rFont val="Arial Narrow"/>
        <color rgb="FF000000"/>
        <sz val="10.0"/>
      </rPr>
      <t xml:space="preserve">Kanna, R., Murali, S.M., Ramanathan, A.T. </t>
    </r>
    <r>
      <rPr>
        <rFont val="Arial Narrow"/>
        <i/>
        <color rgb="FF000000"/>
        <sz val="10.0"/>
      </rPr>
      <t>et al.</t>
    </r>
    <r>
      <rPr>
        <rFont val="Arial Narrow"/>
        <color rgb="FF000000"/>
        <sz val="10.0"/>
      </rPr>
      <t xml:space="preserve"> Cruciate retaining total knee arthroplasty has a better 10 year survival than posterior stabilized total knee arthroplasty: a systematic review and meta-analysis. </t>
    </r>
    <r>
      <rPr>
        <rFont val="Arial Narrow"/>
        <i/>
        <color rgb="FF000000"/>
        <sz val="10.0"/>
      </rPr>
      <t>J EXP ORTOP</t>
    </r>
    <r>
      <rPr>
        <rFont val="Arial Narrow"/>
        <color rgb="FF000000"/>
        <sz val="10.0"/>
      </rPr>
      <t xml:space="preserve"> </t>
    </r>
    <r>
      <rPr>
        <rFont val="Arial Narrow"/>
        <b/>
        <color rgb="FF000000"/>
        <sz val="10.0"/>
      </rPr>
      <t>10</t>
    </r>
    <r>
      <rPr>
        <rFont val="Arial Narrow"/>
        <color rgb="FF000000"/>
        <sz val="10.0"/>
      </rPr>
      <t xml:space="preserve">, 19 (2023). </t>
    </r>
    <r>
      <rPr>
        <rFont val="Arial Narrow"/>
        <color rgb="FF00FF00"/>
        <sz val="10.0"/>
        <u/>
      </rPr>
      <t>https://doi.org/10.1186/s40634-023-00583-2</t>
    </r>
  </si>
  <si>
    <r>
      <rPr>
        <rFont val="Arial Narrow"/>
        <color rgb="FF00FF00"/>
        <sz val="10.0"/>
        <u/>
      </rPr>
      <t xml:space="preserve"> </t>
    </r>
    <r>
      <rPr>
        <rFont val="Arial Narrow"/>
        <color rgb="FF00FF00"/>
        <sz val="10.0"/>
        <u/>
      </rPr>
      <t>https://jeo-esska.springeropen.com/articles/10.1186/s40634-023-00583-2#citeas</t>
    </r>
  </si>
  <si>
    <r>
      <rPr>
        <rFont val="Arial Narrow"/>
        <color rgb="FF000000"/>
        <sz val="10.0"/>
      </rPr>
      <t xml:space="preserve">Arndt, K. B.; Schrøder, H. M.; Troelsen, A.; Lindberg-Larsen, M. Patient-Reported Outcomes and Satisfaction 1 to 3 Years After Revisions of Total Knee Arthroplasties for Unexplained Pain Versus Aseptic Loosening. </t>
    </r>
    <r>
      <rPr>
        <rFont val="Arial Narrow"/>
        <i/>
        <color rgb="FF000000"/>
        <sz val="10.0"/>
      </rPr>
      <t>The Journal of Arthroplasty</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38</t>
    </r>
    <r>
      <rPr>
        <rFont val="Arial Narrow"/>
        <color rgb="FF000000"/>
        <sz val="10.0"/>
      </rPr>
      <t xml:space="preserve"> (3), 535-540.e3</t>
    </r>
  </si>
  <si>
    <r>
      <rPr>
        <rFont val="Arial Narrow"/>
        <color rgb="FF00FF00"/>
        <sz val="10.0"/>
        <u/>
      </rPr>
      <t>https://www.sciencedirect.com/science/article/pii/S0883540322009391</t>
    </r>
  </si>
  <si>
    <r>
      <rPr>
        <rFont val="Arial Narrow"/>
        <color rgb="FF000000"/>
        <sz val="10.0"/>
      </rPr>
      <t xml:space="preserve">Kanar, M.; Cam, N. KNEE ARTHRODESIS WITH COMPUTER-ASSISTED EXTERNAL FIXATOR SYSTEM AFTER PROSTHETIC JOINT INFECTION FOR ELDERLY POPULATION. </t>
    </r>
    <r>
      <rPr>
        <rFont val="Arial Narrow"/>
        <i/>
        <color rgb="FF000000"/>
        <sz val="10.0"/>
      </rPr>
      <t>tjgeri</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26</t>
    </r>
    <r>
      <rPr>
        <rFont val="Arial Narrow"/>
        <color rgb="FF000000"/>
        <sz val="10.0"/>
      </rPr>
      <t xml:space="preserve"> (1), 60–67</t>
    </r>
  </si>
  <si>
    <r>
      <rPr>
        <rFont val="Arial Narrow"/>
        <color rgb="FF00FF00"/>
        <sz val="10.0"/>
        <u/>
      </rPr>
      <t>https://www.geriatri.dergisi.org/abstract.php?id=1375</t>
    </r>
  </si>
  <si>
    <r>
      <rPr>
        <rFont val="Arial Narrow"/>
        <color rgb="FF000000"/>
        <sz val="10.0"/>
      </rPr>
      <t xml:space="preserve">Kyaw, N.; Tram, M. K.; Lakra, A.; Bernasek, T.; Lyons, S. T.; O’Connor, C. M. Patient Frailty Is Correlated with Increased Adverse Events and Costs after Revision Knee Arthroplasty Type of Study: Level III Retrospective Cohort Study. </t>
    </r>
    <r>
      <rPr>
        <rFont val="Arial Narrow"/>
        <i/>
        <color rgb="FF000000"/>
        <sz val="10.0"/>
      </rPr>
      <t>The Journal of Arthroplasty</t>
    </r>
    <r>
      <rPr>
        <rFont val="Arial Narrow"/>
        <color rgb="FF000000"/>
        <sz val="10.0"/>
      </rPr>
      <t xml:space="preserve"> </t>
    </r>
    <r>
      <rPr>
        <rFont val="Arial Narrow"/>
        <b/>
        <color rgb="FF000000"/>
        <sz val="10.0"/>
      </rPr>
      <t>2023</t>
    </r>
    <r>
      <rPr>
        <rFont val="Arial Narrow"/>
        <color rgb="FF000000"/>
        <sz val="10.0"/>
      </rPr>
      <t xml:space="preserve">, S088354032301241X. </t>
    </r>
    <r>
      <rPr>
        <rFont val="Arial Narrow"/>
        <color rgb="FF993366"/>
        <sz val="10.0"/>
        <u/>
      </rPr>
      <t>https://doi.org/10.1016/j.arth.2023.12.025</t>
    </r>
    <r>
      <rPr>
        <rFont val="Arial Narrow"/>
        <color rgb="FF000000"/>
        <sz val="10.0"/>
      </rPr>
      <t>.</t>
    </r>
  </si>
  <si>
    <r>
      <rPr>
        <rFont val="Arial Narrow"/>
        <color rgb="FF00FF00"/>
        <sz val="10.0"/>
        <u/>
      </rPr>
      <t>https://www.arthroplastyjournal.org/article/S0883-5403(23)01241-X/fulltext</t>
    </r>
  </si>
  <si>
    <r>
      <rPr>
        <rFont val="Arial Narrow"/>
        <color rgb="FF000000"/>
        <sz val="10.0"/>
      </rPr>
      <t xml:space="preserve">Failure in Medical Practice: Human Error, System Failure, or Case Severity? </t>
    </r>
    <r>
      <rPr>
        <rFont val="Arial Narrow"/>
        <i/>
        <color rgb="FF000000"/>
        <sz val="10.0"/>
      </rPr>
      <t>Healthcare</t>
    </r>
    <r>
      <rPr>
        <rFont val="Arial Narrow"/>
        <color rgb="FF000000"/>
        <sz val="10.0"/>
      </rPr>
      <t xml:space="preserve"> </t>
    </r>
    <r>
      <rPr>
        <rFont val="Arial Narrow"/>
        <b/>
        <color rgb="FF000000"/>
        <sz val="10.0"/>
      </rPr>
      <t>2022</t>
    </r>
  </si>
  <si>
    <r>
      <rPr>
        <rFont val="Arial Narrow"/>
        <color rgb="FF000000"/>
        <sz val="10.0"/>
      </rPr>
      <t xml:space="preserve">Tapia, J. L.; Duñabeitia, J. A. Driving Safety: Investigating the Cognitive Foundations of Accident Prevention. </t>
    </r>
    <r>
      <rPr>
        <rFont val="Arial Narrow"/>
        <i/>
        <color rgb="FF000000"/>
        <sz val="10.0"/>
      </rPr>
      <t>Heliyon</t>
    </r>
    <r>
      <rPr>
        <rFont val="Arial Narrow"/>
        <color rgb="FF000000"/>
        <sz val="10.0"/>
      </rPr>
      <t xml:space="preserve"> </t>
    </r>
    <r>
      <rPr>
        <rFont val="Arial Narrow"/>
        <b/>
        <color rgb="FF000000"/>
        <sz val="10.0"/>
      </rPr>
      <t>2023</t>
    </r>
    <r>
      <rPr>
        <rFont val="Arial Narrow"/>
        <color rgb="FF000000"/>
        <sz val="10.0"/>
      </rPr>
      <t xml:space="preserve">, e21355. </t>
    </r>
    <r>
      <rPr>
        <rFont val="Arial Narrow"/>
        <color rgb="FF993366"/>
        <sz val="10.0"/>
        <u/>
      </rPr>
      <t>https://doi.org/10.1016/j.heliyon.2023.e21355</t>
    </r>
    <r>
      <rPr>
        <rFont val="Arial Narrow"/>
        <color rgb="FF000000"/>
        <sz val="10.0"/>
      </rPr>
      <t xml:space="preserve">.
</t>
    </r>
  </si>
  <si>
    <r>
      <rPr>
        <rFont val="Arial Narrow"/>
        <color rgb="FF00FF00"/>
        <sz val="10.0"/>
        <u/>
      </rPr>
      <t>https://www.cell.com/heliyon/fulltext/S2405-8440(23)08563-8?_returnURL=https://linkinghub.elsevier.com/retrieve/pii/S2405844023085638?showall=true</t>
    </r>
  </si>
  <si>
    <r>
      <rPr>
        <rFont val="Arial Narrow"/>
        <color rgb="FF000000"/>
        <sz val="10.0"/>
      </rPr>
      <t xml:space="preserve">Failure in Medical Practice: Human Error, System Failure, or Case Severity? </t>
    </r>
    <r>
      <rPr>
        <rFont val="Arial Narrow"/>
        <i/>
        <color rgb="FF000000"/>
        <sz val="10.0"/>
      </rPr>
      <t>Healthcare</t>
    </r>
    <r>
      <rPr>
        <rFont val="Arial Narrow"/>
        <color rgb="FF000000"/>
        <sz val="10.0"/>
      </rPr>
      <t xml:space="preserve"> </t>
    </r>
    <r>
      <rPr>
        <rFont val="Arial Narrow"/>
        <b/>
        <color rgb="FF000000"/>
        <sz val="10.0"/>
      </rPr>
      <t>2022</t>
    </r>
  </si>
  <si>
    <r>
      <rPr>
        <rFont val="Arial Narrow"/>
        <color rgb="FF00FF00"/>
        <sz val="10.0"/>
        <u/>
      </rPr>
      <t xml:space="preserve"> </t>
    </r>
    <r>
      <rPr>
        <rFont val="Arial Narrow"/>
        <color rgb="FF00FF00"/>
        <sz val="10.0"/>
        <u/>
      </rPr>
      <t>https://www.nature.com/articles/s41587-023-02051-9</t>
    </r>
  </si>
  <si>
    <r>
      <rPr>
        <rFont val="Arial Narrow"/>
        <color rgb="FF00FF00"/>
        <sz val="10.0"/>
        <u/>
      </rPr>
      <t>https://www.cureus.com/articles/134594-resurfacing-versus-non-resurfacing-patella-in-total-knee-replacement-when-and-what-to-choose#!/</t>
    </r>
  </si>
  <si>
    <r>
      <rPr>
        <rFont val="Arial Narrow"/>
        <color rgb="FF000000"/>
        <sz val="10.0"/>
      </rPr>
      <t xml:space="preserve">Eiel, E. S.; Donnelly, P.; Chen, A. F.; Sloan, M. Outcomes and Survivorships of Total Knee Arthroplasty Comparing Resurfaced and Unresurfaced Patellae. </t>
    </r>
    <r>
      <rPr>
        <rFont val="Arial Narrow"/>
        <i/>
        <color rgb="FF000000"/>
        <sz val="10.0"/>
      </rPr>
      <t>The Journal of Arthroplasty</t>
    </r>
    <r>
      <rPr>
        <rFont val="Arial Narrow"/>
        <color rgb="FF000000"/>
        <sz val="10.0"/>
      </rPr>
      <t xml:space="preserve">. </t>
    </r>
    <r>
      <rPr>
        <rFont val="Arial Narrow"/>
        <color rgb="FF993366"/>
        <sz val="10.0"/>
        <u/>
      </rPr>
      <t>https://doi.org/10.1016/j.arth.2023.02.060</t>
    </r>
    <r>
      <rPr>
        <rFont val="Arial Narrow"/>
        <color rgb="FF000000"/>
        <sz val="10.0"/>
      </rPr>
      <t xml:space="preserve">.
</t>
    </r>
  </si>
  <si>
    <r>
      <rPr>
        <rFont val="Arial Narrow"/>
        <color rgb="FF00FF00"/>
        <sz val="10.0"/>
        <u/>
      </rPr>
      <t>https://www.arthroplastyjournal.org/article/S0883-5403(23)00191-2/fulltext</t>
    </r>
  </si>
  <si>
    <r>
      <rPr>
        <rFont val="Arial Narrow"/>
        <color rgb="FF00FF00"/>
        <sz val="10.0"/>
        <u/>
      </rPr>
      <t>.</t>
    </r>
    <r>
      <rPr>
        <rFont val="Arial Narrow"/>
        <color rgb="FF00FF00"/>
        <sz val="10.0"/>
        <u/>
      </rPr>
      <t>http://dx.doi.org/10.1302/2633-1462.45.BJO-2023-0025.R1</t>
    </r>
  </si>
  <si>
    <r>
      <rPr>
        <rFont val="Arial Narrow"/>
        <color rgb="FF000000"/>
        <sz val="10.0"/>
      </rPr>
      <t xml:space="preserve">Nardelli, P., Neururer, S., Gruber, K. </t>
    </r>
    <r>
      <rPr>
        <rFont val="Arial Narrow"/>
        <i/>
        <color rgb="FF000000"/>
        <sz val="10.0"/>
      </rPr>
      <t>et al.</t>
    </r>
    <r>
      <rPr>
        <rFont val="Arial Narrow"/>
        <color rgb="FF000000"/>
        <sz val="10.0"/>
      </rPr>
      <t xml:space="preserve"> Total knee arthroplasty without patella resurfacing leads to worse results in patients with patellafemoral osteoarthritis Iwano Stages 3–4: a study based on arthroplasty registry data. </t>
    </r>
    <r>
      <rPr>
        <rFont val="Arial Narrow"/>
        <i/>
        <color rgb="FF000000"/>
        <sz val="10.0"/>
      </rPr>
      <t>Knee Surg Sports Traumatol Arthrosc</t>
    </r>
    <r>
      <rPr>
        <rFont val="Arial Narrow"/>
        <color rgb="FF000000"/>
        <sz val="10.0"/>
      </rPr>
      <t xml:space="preserve"> (2023). </t>
    </r>
    <r>
      <rPr>
        <rFont val="Arial Narrow"/>
        <color rgb="FF00FF00"/>
        <sz val="10.0"/>
        <u/>
      </rPr>
      <t>https://doi.org/10.1007/s00167-023-07387-y</t>
    </r>
  </si>
  <si>
    <r>
      <rPr>
        <rFont val="Arial Narrow"/>
        <color rgb="FF00FF00"/>
        <sz val="10.0"/>
        <u/>
      </rPr>
      <t>https://link.springer.com/article/10.1007/s00167-023-07387-y#citeas</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</si>
  <si>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</si>
  <si>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Cismasiu, R. S.; Birlutiu, R.-M.; Preoțescu, L. L. Uncommon Septic Arthritis of the Hip Joint in an Immunocompetent Adult Patient Due to Bacillus Pumilus and Paenibacillus Barengoltzii Managed with Long-Term Treatment with Linezolid: A Case Report and Short Literature Review. Pharmaceuticals 2023, 16 (12), 1743. </t>
    </r>
    <r>
      <rPr>
        <rFont val="Arial Narrow"/>
        <color rgb="FF00FF00"/>
        <sz val="10.0"/>
        <u/>
      </rPr>
      <t>https://doi.org/10.3390/ph16121743</t>
    </r>
    <r>
      <rPr>
        <rFont val="Arial Narrow"/>
        <color rgb="FFFFFFCC"/>
        <sz val="10.0"/>
      </rPr>
      <t xml:space="preserve">.
</t>
    </r>
  </si>
  <si>
    <r>
      <rPr>
        <rFont val="Arial Narrow"/>
        <color rgb="FF00FF00"/>
        <sz val="10.0"/>
        <u/>
      </rPr>
      <t>https://www.mdpi.com/1424-8247/16/12/1743</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</si>
  <si>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</si>
  <si>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Wakabayashi, H.; Hasegawa, M.; Naito, Y.; Tone, S.; Sudo, A. Outcome of Irrigation and Debridement with Topical Antibiotic Delivery Using Antibiotic-Impregnated Calcium Hydroxyapatite for the Management of Periprosthetic Hip Joint Infection. </t>
    </r>
    <r>
      <rPr>
        <rFont val="Arial Narrow"/>
        <i/>
        <color rgb="FFFFFFCC"/>
        <sz val="10.0"/>
      </rPr>
      <t>Antibiotics</t>
    </r>
    <r>
      <rPr>
        <rFont val="Arial Narrow"/>
        <color rgb="FFFFFFCC"/>
        <sz val="10.0"/>
      </rPr>
      <t xml:space="preserve"> </t>
    </r>
    <r>
      <rPr>
        <rFont val="Arial Narrow"/>
        <b/>
        <color rgb="FFFFFFCC"/>
        <sz val="10.0"/>
      </rPr>
      <t>2023</t>
    </r>
    <r>
      <rPr>
        <rFont val="Arial Narrow"/>
        <color rgb="FFFFFFCC"/>
        <sz val="10.0"/>
      </rPr>
      <t xml:space="preserve">, </t>
    </r>
    <r>
      <rPr>
        <rFont val="Arial Narrow"/>
        <i/>
        <color rgb="FFFFFFCC"/>
        <sz val="10.0"/>
      </rPr>
      <t>12</t>
    </r>
    <r>
      <rPr>
        <rFont val="Arial Narrow"/>
        <color rgb="FFFFFFCC"/>
        <sz val="10.0"/>
      </rPr>
      <t xml:space="preserve">, 938. </t>
    </r>
    <r>
      <rPr>
        <rFont val="Arial Narrow"/>
        <color rgb="FF00FF00"/>
        <sz val="10.0"/>
        <u/>
      </rPr>
      <t>https://doi.org/10.3390/antibiotics12050938</t>
    </r>
  </si>
  <si>
    <r>
      <rPr>
        <rFont val="Arial Narrow"/>
        <color rgb="FF00FF00"/>
        <sz val="10.0"/>
        <u/>
      </rPr>
      <t>https://www.mdpi.com/2079-6382/12/5/938</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</si>
  <si>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</si>
  <si>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Vintila, B. I.; Arseniu, A. M.; Butuca, A.; Sava, M.; Bîrluțiu, V.; Rus, L. L.; Axente, D. D.; Morgovan, C.; Gligor, F. G. Adverse Drug Reactions Relevant to Drug Resistance and Ineffectiveness Associated with Meropenem, Linezolid, and Colistin: An Analysis Based on Spontaneous Reports from the European Pharmacovigilance Database. Antibiotics 2023, 12 (5), 918. </t>
    </r>
    <r>
      <rPr>
        <rFont val="Arial Narrow"/>
        <color rgb="FF00FF00"/>
        <sz val="10.0"/>
        <u/>
      </rPr>
      <t>https://doi.org/10.3390/antibiotics12050918</t>
    </r>
    <r>
      <rPr>
        <rFont val="Arial Narrow"/>
        <color rgb="FFFFFFCC"/>
        <sz val="10.0"/>
      </rPr>
      <t xml:space="preserve">.
</t>
    </r>
  </si>
  <si>
    <r>
      <rPr>
        <rFont val="Arial Narrow"/>
        <color rgb="FF000000"/>
        <sz val="10.0"/>
      </rPr>
      <t xml:space="preserve"> </t>
    </r>
    <r>
      <rPr>
        <rFont val="Arial Narrow"/>
        <color rgb="FF00FF00"/>
        <sz val="10.0"/>
        <u/>
      </rPr>
      <t>https://www.mdpi.com/2079-6382/12/5/918</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</si>
  <si>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</si>
  <si>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Codru, I. R.; Sava, M.; Vintilă, B. I.; Bereanu, A. S.; Bîrluțiu, V. A Study on the Contributions of Sonication to the Identification of Bacteria Associated with Intubation Cannula Biofilm and the Risk of Ventilator-Associated Pneumonia. Medicina 2023, 59 (6), 1058. </t>
    </r>
    <r>
      <rPr>
        <rFont val="Arial Narrow"/>
        <color rgb="FF00FF00"/>
        <sz val="10.0"/>
        <u/>
      </rPr>
      <t>https://doi.org/10.3390/medicina59061058</t>
    </r>
    <r>
      <rPr>
        <rFont val="Arial Narrow"/>
        <color rgb="FFFFFFCC"/>
        <sz val="10.0"/>
      </rPr>
      <t xml:space="preserve">.
</t>
    </r>
  </si>
  <si>
    <r>
      <rPr>
        <rFont val="Arial Narrow"/>
        <color rgb="FF000000"/>
        <sz val="10.0"/>
      </rPr>
      <t xml:space="preserve"> </t>
    </r>
    <r>
      <rPr>
        <rFont val="Arial Narrow"/>
        <color rgb="FF00FF00"/>
        <sz val="10.0"/>
        <u/>
      </rPr>
      <t>https://www.mdpi.com/1648-9144/59/6/1058</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</si>
  <si>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</si>
  <si>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Birlutiu, V.; Birlutiu, R.-M.; Dobritoiu, E. S. Lelliottia Amnigena and Pseudomonas Putida Coinfection Associated with a Critical SARS-CoV-2 Infection: A Case Report. Microorganisms 2023, 11 (9), 2143. </t>
    </r>
    <r>
      <rPr>
        <rFont val="Arial Narrow"/>
        <color rgb="FF00FF00"/>
        <sz val="10.0"/>
        <u/>
      </rPr>
      <t>https://doi.org/10.3390/microorganisms11092143</t>
    </r>
    <r>
      <rPr>
        <rFont val="Arial Narrow"/>
        <color rgb="FFFFFFCC"/>
        <sz val="10.0"/>
      </rPr>
      <t>.</t>
    </r>
  </si>
  <si>
    <r>
      <rPr>
        <rFont val="Arial Narrow"/>
        <color rgb="FF000000"/>
        <sz val="10.0"/>
      </rPr>
      <t xml:space="preserve"> </t>
    </r>
    <r>
      <rPr>
        <rFont val="Arial Narrow"/>
        <color rgb="FF00FF00"/>
        <sz val="10.0"/>
        <u/>
      </rPr>
      <t>https://www.mdpi.com/2076-2607/11/9/2143</t>
    </r>
  </si>
  <si>
    <r>
      <rPr>
        <rFont val="Arial Narrow"/>
        <color rgb="FF000000"/>
        <sz val="10.0"/>
      </rPr>
      <t xml:space="preserve">Are There Any Changes in the Causative Microorganisms Isolated in the Last Years from Hip and Knee Periprosthetic Joint Infections? Antimicrobial Susceptibility Test Results Analysis. </t>
    </r>
    <r>
      <rPr>
        <rFont val="Arial Narrow"/>
        <i/>
        <color rgb="FF000000"/>
        <sz val="10.0"/>
      </rPr>
      <t>Microorganisms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11</t>
    </r>
    <r>
      <rPr>
        <rFont val="Arial Narrow"/>
        <color rgb="FF000000"/>
        <sz val="10.0"/>
      </rPr>
      <t>, 116.</t>
    </r>
  </si>
  <si>
    <r>
      <rPr>
        <rFont val="Arial Narrow"/>
        <color rgb="FFFFFFCC"/>
        <sz val="10.0"/>
      </rPr>
      <t xml:space="preserve">Ciccullo, C.; Neri, T.; Farinelli, L.; Gigante, A.; Philippot, R.; Farizon, F.; Boyer, B. Antibiotic Prophylaxis in One-Stage Revision of Septic Total Knee Arthroplasty: A Scoping Review. </t>
    </r>
    <r>
      <rPr>
        <rFont val="Arial Narrow"/>
        <i/>
        <color rgb="FFFFFFCC"/>
        <sz val="10.0"/>
      </rPr>
      <t>Antibiotics</t>
    </r>
    <r>
      <rPr>
        <rFont val="Arial Narrow"/>
        <color rgb="FFFFFFCC"/>
        <sz val="10.0"/>
      </rPr>
      <t xml:space="preserve"> </t>
    </r>
    <r>
      <rPr>
        <rFont val="Arial Narrow"/>
        <b/>
        <color rgb="FFFFFFCC"/>
        <sz val="10.0"/>
      </rPr>
      <t>2023</t>
    </r>
    <r>
      <rPr>
        <rFont val="Arial Narrow"/>
        <color rgb="FFFFFFCC"/>
        <sz val="10.0"/>
      </rPr>
      <t xml:space="preserve">, </t>
    </r>
    <r>
      <rPr>
        <rFont val="Arial Narrow"/>
        <i/>
        <color rgb="FFFFFFCC"/>
        <sz val="10.0"/>
      </rPr>
      <t>12</t>
    </r>
    <r>
      <rPr>
        <rFont val="Arial Narrow"/>
        <color rgb="FFFFFFCC"/>
        <sz val="10.0"/>
      </rPr>
      <t xml:space="preserve">, 606. </t>
    </r>
    <r>
      <rPr>
        <rFont val="Arial Narrow"/>
        <color rgb="FF00FF00"/>
        <sz val="10.0"/>
        <u/>
      </rPr>
      <t>https://doi.org/10.3390/antibiotics12030606</t>
    </r>
  </si>
  <si>
    <r>
      <rPr>
        <rFont val="Arial Narrow"/>
        <color rgb="FF00FF00"/>
        <sz val="10.0"/>
        <u/>
      </rPr>
      <t>https://www.mdpi.com/2079-6382/12/3/606</t>
    </r>
  </si>
  <si>
    <r>
      <rPr>
        <rFont val="Arial Narrow"/>
        <color rgb="FF000000"/>
        <sz val="10.0"/>
      </rPr>
      <t xml:space="preserve">Medial Opening Wedge High Tibial Osteotomy in Knee Osteoarthritis—A Biomechanical Approach. </t>
    </r>
    <r>
      <rPr>
        <rFont val="Arial Narrow"/>
        <i/>
        <color rgb="FF000000"/>
        <sz val="10.0"/>
      </rPr>
      <t>Appl. Sci.</t>
    </r>
    <r>
      <rPr>
        <rFont val="Arial Narrow"/>
        <color rgb="FF000000"/>
        <sz val="10.0"/>
      </rPr>
      <t xml:space="preserve"> </t>
    </r>
    <r>
      <rPr>
        <rFont val="Arial Narrow"/>
        <b/>
        <color rgb="FF000000"/>
        <sz val="10.0"/>
      </rPr>
      <t>2020</t>
    </r>
  </si>
  <si>
    <r>
      <rPr>
        <rFont val="Arial Narrow"/>
        <color rgb="FF000000"/>
        <sz val="10.0"/>
      </rPr>
      <t xml:space="preserve">Przystalski, K., Paleczek, A., Szustakowski, K. </t>
    </r>
    <r>
      <rPr>
        <rFont val="Arial Narrow"/>
        <i/>
        <color rgb="FF000000"/>
        <sz val="10.0"/>
      </rPr>
      <t>et al.</t>
    </r>
    <r>
      <rPr>
        <rFont val="Arial Narrow"/>
        <color rgb="FF000000"/>
        <sz val="10.0"/>
      </rPr>
      <t xml:space="preserve"> Automated correction angle calculation in high tibial osteotomy planning. </t>
    </r>
    <r>
      <rPr>
        <rFont val="Arial Narrow"/>
        <i/>
        <color rgb="FF000000"/>
        <sz val="10.0"/>
      </rPr>
      <t>Sci Rep</t>
    </r>
    <r>
      <rPr>
        <rFont val="Arial Narrow"/>
        <color rgb="FF000000"/>
        <sz val="10.0"/>
      </rPr>
      <t xml:space="preserve"> </t>
    </r>
    <r>
      <rPr>
        <rFont val="Arial Narrow"/>
        <b/>
        <color rgb="FF000000"/>
        <sz val="10.0"/>
      </rPr>
      <t>13</t>
    </r>
    <r>
      <rPr>
        <rFont val="Arial Narrow"/>
        <color rgb="FF000000"/>
        <sz val="10.0"/>
      </rPr>
      <t xml:space="preserve">, 12876 (2023). </t>
    </r>
    <r>
      <rPr>
        <rFont val="Arial Narrow"/>
        <color rgb="FF00FF00"/>
        <sz val="10.0"/>
        <u/>
      </rPr>
      <t>https://doi.org/10.1038/s41598-023-39967-w</t>
    </r>
  </si>
  <si>
    <r>
      <rPr>
        <rFont val="Arial Narrow"/>
        <color rgb="FF00FF00"/>
        <sz val="10.0"/>
        <u/>
      </rPr>
      <t>https://www.nature.com/articles/s41598-023-39967-w</t>
    </r>
  </si>
  <si>
    <r>
      <rPr>
        <rFont val="Arial Narrow"/>
        <color rgb="FF000000"/>
        <sz val="10.0"/>
      </rPr>
      <t xml:space="preserve">Medial Opening Wedge High Tibial Osteotomy in Knee Osteoarthritis—A Biomechanical Approach. </t>
    </r>
    <r>
      <rPr>
        <rFont val="Arial Narrow"/>
        <i/>
        <color rgb="FF000000"/>
        <sz val="10.0"/>
      </rPr>
      <t>Appl. Sci.</t>
    </r>
    <r>
      <rPr>
        <rFont val="Arial Narrow"/>
        <color rgb="FF000000"/>
        <sz val="10.0"/>
      </rPr>
      <t xml:space="preserve"> </t>
    </r>
    <r>
      <rPr>
        <rFont val="Arial Narrow"/>
        <b/>
        <color rgb="FF000000"/>
        <sz val="10.0"/>
      </rPr>
      <t>2020</t>
    </r>
  </si>
  <si>
    <r>
      <rPr>
        <rFont val="Arial Narrow"/>
        <color rgb="FF008080"/>
        <sz val="10.0"/>
      </rPr>
      <t xml:space="preserve">Mederake, M., Eleftherakis, G., Schüll, D. </t>
    </r>
    <r>
      <rPr>
        <rFont val="Arial Narrow"/>
        <i/>
        <color rgb="FF008080"/>
        <sz val="10.0"/>
      </rPr>
      <t>et al.</t>
    </r>
    <r>
      <rPr>
        <rFont val="Arial Narrow"/>
        <color rgb="FF008080"/>
        <sz val="10.0"/>
      </rPr>
      <t xml:space="preserve"> The gap height in open wedge high tibial osteotomy is not affected by the starting point of the osteotomy. </t>
    </r>
    <r>
      <rPr>
        <rFont val="Arial Narrow"/>
        <i/>
        <color rgb="FF008080"/>
        <sz val="10.0"/>
      </rPr>
      <t>BMC Musculoskelet Disord</t>
    </r>
    <r>
      <rPr>
        <rFont val="Arial Narrow"/>
        <color rgb="FF008080"/>
        <sz val="10.0"/>
      </rPr>
      <t xml:space="preserve"> </t>
    </r>
    <r>
      <rPr>
        <rFont val="Arial Narrow"/>
        <b/>
        <color rgb="FF008080"/>
        <sz val="10.0"/>
      </rPr>
      <t>24</t>
    </r>
    <r>
      <rPr>
        <rFont val="Arial Narrow"/>
        <color rgb="FF008080"/>
        <sz val="10.0"/>
      </rPr>
      <t xml:space="preserve">, 373 (2023). </t>
    </r>
    <r>
      <rPr>
        <rFont val="Arial Narrow"/>
        <color rgb="FF00FF00"/>
        <sz val="10.0"/>
        <u/>
      </rPr>
      <t>https://doi.org/10.1186/s12891-023-06478-8</t>
    </r>
  </si>
  <si>
    <r>
      <rPr>
        <rFont val="Arial Narrow"/>
        <color rgb="FF00FF00"/>
        <sz val="10.0"/>
        <u/>
      </rPr>
      <t>https://bmcmusculoskeletdisord.biomedcentral.com/articles/10.1186/s12891-023-06478-8</t>
    </r>
  </si>
  <si>
    <r>
      <rPr>
        <rFont val="Arial Narrow"/>
        <color rgb="FF000000"/>
        <sz val="10.0"/>
      </rPr>
      <t xml:space="preserve">Medial Opening Wedge High Tibial Osteotomy in Knee Osteoarthritis—A Biomechanical Approach. </t>
    </r>
    <r>
      <rPr>
        <rFont val="Arial Narrow"/>
        <i/>
        <color rgb="FF000000"/>
        <sz val="10.0"/>
      </rPr>
      <t>Appl. Sci.</t>
    </r>
    <r>
      <rPr>
        <rFont val="Arial Narrow"/>
        <color rgb="FF000000"/>
        <sz val="10.0"/>
      </rPr>
      <t xml:space="preserve"> </t>
    </r>
    <r>
      <rPr>
        <rFont val="Arial Narrow"/>
        <b/>
        <color rgb="FF000000"/>
        <sz val="10.0"/>
      </rPr>
      <t>2020</t>
    </r>
  </si>
  <si>
    <r>
      <rPr>
        <rFont val="Arial Narrow"/>
        <color rgb="FF000000"/>
        <sz val="10.0"/>
      </rPr>
      <t xml:space="preserve">Ravandi, M. R.M.; Dezianian, S.; Ahmad, M. T.; Ghoddosian, A.; Azadi, M. Compressive Strength of Metamaterial Bones Fabricated by 3D Printing with Different Porosities in Cubic Cells. </t>
    </r>
    <r>
      <rPr>
        <rFont val="Arial Narrow"/>
        <i/>
        <color rgb="FF000000"/>
        <sz val="10.0"/>
      </rPr>
      <t>Materials Chemistry and Physics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299</t>
    </r>
    <r>
      <rPr>
        <rFont val="Arial Narrow"/>
        <color rgb="FF000000"/>
        <sz val="10.0"/>
      </rPr>
      <t xml:space="preserve">, 127515. </t>
    </r>
    <r>
      <rPr>
        <rFont val="Arial Narrow"/>
        <color rgb="FF993366"/>
        <sz val="10.0"/>
        <u/>
      </rPr>
      <t>https://doi.org/10.1016/j.matchemphys.2023.127515</t>
    </r>
    <r>
      <rPr>
        <rFont val="Arial Narrow"/>
        <color rgb="FF000000"/>
        <sz val="10.0"/>
      </rPr>
      <t>.</t>
    </r>
  </si>
  <si>
    <r>
      <rPr>
        <rFont val="Arial Narrow"/>
        <color rgb="FF00FF00"/>
        <sz val="10.0"/>
        <u/>
      </rPr>
      <t>.</t>
    </r>
    <r>
      <rPr>
        <rFont val="Arial Narrow"/>
        <color rgb="FF00FF00"/>
        <sz val="10.0"/>
        <u/>
      </rPr>
      <t>https://www.sciencedirect.com/science/article/abs/pii/S0254058423002237?via=ihub#abs0015</t>
    </r>
  </si>
  <si>
    <r>
      <rPr>
        <rFont val="Arial Narrow"/>
        <color rgb="FF000000"/>
        <sz val="10.0"/>
      </rPr>
      <t xml:space="preserve">Computer-Assisted Approach Regarding the Optimization of the Geometrical Planning of Medial Opening Wedge High Tibial Osteotomy. </t>
    </r>
    <r>
      <rPr>
        <rFont val="Arial Narrow"/>
        <i/>
        <color rgb="FF000000"/>
        <sz val="10.0"/>
      </rPr>
      <t>Appl. Sci.</t>
    </r>
    <r>
      <rPr>
        <rFont val="Arial Narrow"/>
        <color rgb="FF000000"/>
        <sz val="10.0"/>
      </rPr>
      <t xml:space="preserve"> </t>
    </r>
    <r>
      <rPr>
        <rFont val="Arial Narrow"/>
        <b/>
        <color rgb="FF000000"/>
        <sz val="10.0"/>
      </rPr>
      <t>2022</t>
    </r>
    <r>
      <rPr>
        <rFont val="Arial Narrow"/>
        <color rgb="FF000000"/>
        <sz val="10.0"/>
      </rPr>
      <t>,</t>
    </r>
  </si>
  <si>
    <r>
      <rPr>
        <rFont val="Arial Narrow"/>
        <color rgb="FF00FF00"/>
        <sz val="10.0"/>
        <u/>
      </rPr>
      <t>https://pubmed.ncbi.nlm.nih.gov/36876223/</t>
    </r>
  </si>
  <si>
    <r>
      <rPr>
        <rFont val="Arial Narrow"/>
        <color rgb="FF000000"/>
        <sz val="10.0"/>
      </rPr>
      <t xml:space="preserve">Geometrical Planning of the Medial Opening Wedge High Tibial Osteotomy—An Experimental Approach. </t>
    </r>
    <r>
      <rPr>
        <rFont val="Arial Narrow"/>
        <i/>
        <color rgb="FF000000"/>
        <sz val="10.0"/>
      </rPr>
      <t>Appl. Sci.</t>
    </r>
    <r>
      <rPr>
        <rFont val="Arial Narrow"/>
        <color rgb="FF000000"/>
        <sz val="10.0"/>
      </rPr>
      <t xml:space="preserve"> </t>
    </r>
    <r>
      <rPr>
        <rFont val="Arial Narrow"/>
        <b/>
        <color rgb="FF000000"/>
        <sz val="10.0"/>
      </rPr>
      <t>2022</t>
    </r>
    <r>
      <rPr>
        <rFont val="Arial Narrow"/>
        <color rgb="FF000000"/>
        <sz val="10.0"/>
      </rPr>
      <t xml:space="preserve">, </t>
    </r>
    <r>
      <rPr>
        <rFont val="Arial Narrow"/>
        <i/>
        <color rgb="FF000000"/>
        <sz val="10.0"/>
      </rPr>
      <t>12</t>
    </r>
    <r>
      <rPr>
        <rFont val="Arial Narrow"/>
        <color rgb="FF000000"/>
        <sz val="10.0"/>
      </rPr>
      <t xml:space="preserve">, 2475. </t>
    </r>
    <r>
      <rPr>
        <rFont val="Arial Narrow"/>
        <color rgb="FF00FF00"/>
        <sz val="10.0"/>
        <u/>
      </rPr>
      <t>https://doi.org/10.3390/app12052475</t>
    </r>
  </si>
  <si>
    <r>
      <rPr>
        <rFont val="Arial Narrow"/>
        <color rgb="FF000000"/>
        <sz val="10.0"/>
      </rPr>
      <t xml:space="preserve">Zhong R, Yu G, Wang Y, Fang C, Lu S, Liu Z, Gao J, Yan C, Zhao Q. Research on the Influence of the Allogeneic Bone Graft in Postoperative Recovery After MOWHTO: A Retrospective Study. </t>
    </r>
    <r>
      <rPr>
        <rFont val="Arial Narrow"/>
        <i/>
        <color rgb="FF000000"/>
        <sz val="10.0"/>
      </rPr>
      <t>Ther Clin Risk Manag</t>
    </r>
    <r>
      <rPr>
        <rFont val="Arial Narrow"/>
        <color rgb="FF000000"/>
        <sz val="10.0"/>
      </rPr>
      <t xml:space="preserve">. 2023;19:193-205 </t>
    </r>
    <r>
      <rPr>
        <rFont val="Arial Narrow"/>
        <color rgb="FF00FF00"/>
        <sz val="10.0"/>
        <u/>
      </rPr>
      <t>https://doi.org/10.2147/TCRM.S400354</t>
    </r>
  </si>
  <si>
    <r>
      <rPr>
        <rFont val="Arial Narrow"/>
        <color rgb="FF00FF00"/>
        <sz val="10.0"/>
        <u/>
      </rPr>
      <t>https://www.dovepress.com/research-on-the-influence-of-the-allogeneic-bone-graft-in-postoperativ-peer-reviewed-fulltext-article-TCRM</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</si>
  <si>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</si>
  <si>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FF00"/>
        <sz val="10.0"/>
        <u/>
      </rPr>
      <t>https://www.frontiersin.org/articles/10.3389/fmicb.2023.1278479/full</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</si>
  <si>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</si>
  <si>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Dascalu, A. M. COMBINED ANTI-ANG2/TIE AND ANTI-VEGF INTRAVITREAL THERAPY IN AGE-RELATED MACULAR DEGENERATION – A SYSTEMATIC REVIEW. FARMACIA 2023, 71 (6), 1120–1128. </t>
    </r>
    <r>
      <rPr>
        <rFont val="Arial Narrow"/>
        <color rgb="FF00FF00"/>
        <sz val="10.0"/>
        <u/>
      </rPr>
      <t>https://doi.org/10.31925/farmacia.2023.6.2</t>
    </r>
    <r>
      <rPr>
        <rFont val="Arial Narrow"/>
        <color rgb="FF000000"/>
        <sz val="10.0"/>
      </rPr>
      <t xml:space="preserve">.
</t>
    </r>
  </si>
  <si>
    <r>
      <rPr>
        <rFont val="Arial Narrow"/>
        <color rgb="FF00FF00"/>
        <sz val="10.0"/>
        <u/>
      </rPr>
      <t>https://farmaciajournal.com/issue-articles/combined-anti-ang2-tie-and-anti-vegf-intravitreal-therapy-in-age-related-macular-degeneration-a-systematic-review/</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</si>
  <si>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</si>
  <si>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Vintila, B.I.; Arseniu, A.M.; Morgovan, C.; Butuca, A.; Sava, M.; Bîrluțiu, V.; Rus, L.L.; Ghibu, S.; Bereanu, A.S.; Roxana Codru, I.; et al. A Pharmacovigilance Study Regarding the Risk of Antibiotic-Associated </t>
    </r>
    <r>
      <rPr>
        <rFont val="Arial Narrow"/>
        <i/>
        <color rgb="FF000000"/>
        <sz val="10.0"/>
      </rPr>
      <t>Clostridioides difficile</t>
    </r>
    <r>
      <rPr>
        <rFont val="Arial Narrow"/>
        <color rgb="FF000000"/>
        <sz val="10.0"/>
      </rPr>
      <t xml:space="preserve"> Infection Based on Reports from the EudraVigilance Database: Analysis of Some of the Most Used Antibiotics in Intensive Care Units. </t>
    </r>
    <r>
      <rPr>
        <rFont val="Arial Narrow"/>
        <i/>
        <color rgb="FF000000"/>
        <sz val="10.0"/>
      </rPr>
      <t>Pharmaceuticals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16</t>
    </r>
    <r>
      <rPr>
        <rFont val="Arial Narrow"/>
        <color rgb="FF000000"/>
        <sz val="10.0"/>
      </rPr>
      <t xml:space="preserve">, 1585. </t>
    </r>
    <r>
      <rPr>
        <rFont val="Arial Narrow"/>
        <color rgb="FF00FF00"/>
        <sz val="10.0"/>
        <u/>
      </rPr>
      <t>https://doi.org/10.3390/ph16111585</t>
    </r>
  </si>
  <si>
    <r>
      <rPr>
        <rFont val="Arial Narrow"/>
        <color rgb="FF00FF00"/>
        <sz val="10.0"/>
        <u/>
      </rPr>
      <t>https://www.mdpi.com/2227-9059/11/1/7</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</si>
  <si>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</si>
  <si>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Serban, D.; Stoica, P. L.; Dascalu, A. M.; Bratu, D. G.; Cristea, B. M.; Alius, C.; Motofei, I.; Tudor, C.; Tribus, L. C.; Serboiu, C.; Tudosie, M. S.; Tanasescu, D.; Vancea, G.; Costea, D. O. The Significance of Preoperative Neutrophil-to-Lymphocyte Ratio (NLR), Platelet-to-Lymphocyte Ratio (PLR), and Systemic Inflammatory Index (SII) in Predicting Severity and Adverse Outcomes in Acute Calculous Cholecystitis. JCM 2023, 12 (21), 6946. </t>
    </r>
    <r>
      <rPr>
        <rFont val="Arial Narrow"/>
        <color rgb="FF00FF00"/>
        <sz val="10.0"/>
        <u/>
      </rPr>
      <t>https://doi.org/10.3390/jcm12216946</t>
    </r>
    <r>
      <rPr>
        <rFont val="Arial Narrow"/>
        <color rgb="FF000000"/>
        <sz val="10.0"/>
      </rPr>
      <t>.</t>
    </r>
  </si>
  <si>
    <r>
      <rPr>
        <rFont val="Arial Narrow"/>
        <color rgb="FF000000"/>
        <sz val="10.0"/>
      </rPr>
      <t xml:space="preserve"> </t>
    </r>
    <r>
      <rPr>
        <rFont val="Arial Narrow"/>
        <color rgb="FF00FF00"/>
        <sz val="10.0"/>
        <u/>
      </rPr>
      <t>https://www.mdpi.com/2077-0383/12/21/6946</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</si>
  <si>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</si>
  <si>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Mihai, I.; Boicean, A.; Teodoru, C. A.; Grigore, N.; Iancu, G. M.; Dura, H.; Bratu, D. G.; Roman, M. D.; Mohor, C. I.; Todor, S. B.; Ichim, C.; Mătacuță, I. B.; Băcilă, C.; Bacalbașa, N.; Bolca, C. N.; Hașegan, A. Laparoscopic Adrenalectomy: Tailoring Approaches for the Optimal Resection of Adrenal Tumors. Diagnostics 2023, 13 (21), 3351. </t>
    </r>
    <r>
      <rPr>
        <rFont val="Arial Narrow"/>
        <color rgb="FF00FF00"/>
        <sz val="10.0"/>
        <u/>
      </rPr>
      <t>https://doi.org/10.3390/diagnostics13213351</t>
    </r>
    <r>
      <rPr>
        <rFont val="Arial Narrow"/>
        <color rgb="FF000000"/>
        <sz val="10.0"/>
      </rPr>
      <t>.</t>
    </r>
  </si>
  <si>
    <r>
      <rPr>
        <rFont val="Arial Narrow"/>
        <color rgb="FF000000"/>
        <sz val="10.0"/>
      </rPr>
      <t xml:space="preserve">. </t>
    </r>
    <r>
      <rPr>
        <rFont val="Arial Narrow"/>
        <color rgb="FF00FF00"/>
        <sz val="10.0"/>
        <u/>
      </rPr>
      <t>https://www.mdpi.com/2075-4418/13/21/3351</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</si>
  <si>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</si>
  <si>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Hașegan, A.; Mihai, I.; Bratu, D.; Bacilă, C.; Roman, M. D.; Mohor, C. I.; Teodoru, A.; Birsan, S.; Mutu, C.; Chibelean, C.; Totan, M.; Grigore, N.; Iancu, G.; Dura, H.; Boicean, A. Severe Acute Ischemia of Glans Penis after Achieving Treatment with Only Hyperbaric Oxygen Therapy: A Rare Case Report and Systematic Literature Review. JPM 2023, 13 (9), 1370. </t>
    </r>
    <r>
      <rPr>
        <rFont val="Arial Narrow"/>
        <color rgb="FF00FF00"/>
        <sz val="10.0"/>
        <u/>
      </rPr>
      <t>https://doi.org/10.3390/jpm13091370</t>
    </r>
    <r>
      <rPr>
        <rFont val="Arial Narrow"/>
        <color rgb="FF000000"/>
        <sz val="10.0"/>
      </rPr>
      <t>.</t>
    </r>
  </si>
  <si>
    <r>
      <rPr>
        <rFont val="Arial Narrow"/>
        <color rgb="FF00FF00"/>
        <sz val="10.0"/>
        <u/>
      </rPr>
      <t>https://www.mdpi.com/2075-4426/13/9/1370</t>
    </r>
  </si>
  <si>
    <r>
      <rPr>
        <rFont val="Arial Narrow"/>
        <color rgb="FF000000"/>
        <sz val="10.0"/>
      </rPr>
      <t xml:space="preserve">Fecal Microbiota Transplantation in Patients Co-Infected with SARS-CoV2 and </t>
    </r>
    <r>
      <rPr>
        <rFont val="Arial Narrow"/>
        <i/>
        <color rgb="FF000000"/>
        <sz val="10.0"/>
      </rPr>
      <t>Clostridioides difficile</t>
    </r>
    <r>
      <rPr>
        <rFont val="Arial Narrow"/>
        <color rgb="FF000000"/>
        <sz val="10.0"/>
      </rPr>
      <t>. Biomedicines. 2022 Dec 21;11(1):7. doi: 10.3390/biomedicines11010007.</t>
    </r>
  </si>
  <si>
    <r>
      <rPr>
        <rFont val="Arial Narrow"/>
        <color rgb="FF000000"/>
        <sz val="10.0"/>
      </rPr>
      <t xml:space="preserve">Bachour SP, Dalal R, Allegretti JR. The impact of the COVID-19 pandemic on Clostridioides difficile infection and utilization of fecal microbiota transplantation. </t>
    </r>
    <r>
      <rPr>
        <rFont val="Arial Narrow"/>
        <i/>
        <color rgb="FF000000"/>
        <sz val="10.0"/>
      </rPr>
      <t>Therapeutic Advances in Gastroenterology</t>
    </r>
    <r>
      <rPr>
        <rFont val="Arial Narrow"/>
        <color rgb="FF000000"/>
        <sz val="10.0"/>
      </rPr>
      <t>. 2023;16. doi:</t>
    </r>
    <r>
      <rPr>
        <rFont val="Arial Narrow"/>
        <color rgb="FFCCFFFF"/>
        <sz val="10.0"/>
        <u/>
      </rPr>
      <t>10.1177/17562848231165581</t>
    </r>
  </si>
  <si>
    <r>
      <rPr>
        <rFont val="Arial Narrow"/>
        <color rgb="FF00FF00"/>
        <sz val="10.0"/>
        <u/>
      </rPr>
      <t>https://journals.sagepub.com/doi/10.1177/17562848231165581</t>
    </r>
  </si>
  <si>
    <r>
      <rPr>
        <rFont val="Arial Narrow"/>
        <color rgb="FF000000"/>
        <sz val="10.0"/>
      </rPr>
      <t xml:space="preserve">Therapeutic Perspectives for Microbiota Transplantation in Digestive Diseases and Neoplasia—A Literature Review. </t>
    </r>
    <r>
      <rPr>
        <rFont val="Arial Narrow"/>
        <i/>
        <color rgb="FF000000"/>
        <sz val="10.0"/>
      </rPr>
      <t>Pathogens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xml:space="preserve">, 766. </t>
    </r>
    <r>
      <rPr>
        <rFont val="Arial Narrow"/>
        <color rgb="FF00FF00"/>
        <sz val="10.0"/>
        <u/>
      </rPr>
      <t>https://doi.org/10.3390/pathogens12060766</t>
    </r>
  </si>
  <si>
    <r>
      <rPr>
        <rFont val="Arial Narrow"/>
        <color rgb="FF000000"/>
        <sz val="10.0"/>
      </rPr>
      <t xml:space="preserve">Boicean, A.; Bratu, D.; Fleaca, S. R.; Vasile, G.; Shelly, L.; Birsan, S.; Bacila, C.; Hasegan, A. Exploring the Potential of Fecal Microbiota Transplantation as a Therapy in Tuberculosis and Inflammatory Bowel Disease. Pathogens 2023, 12 (9), 1149. </t>
    </r>
    <r>
      <rPr>
        <rFont val="Arial Narrow"/>
        <color rgb="FF00FF00"/>
        <sz val="10.0"/>
        <u/>
      </rPr>
      <t>https://doi.org/10.3390/pathogens12091149</t>
    </r>
    <r>
      <rPr>
        <rFont val="Arial Narrow"/>
        <color rgb="FF000000"/>
        <sz val="10.0"/>
      </rPr>
      <t>.</t>
    </r>
  </si>
  <si>
    <r>
      <rPr>
        <rFont val="Arial Narrow"/>
        <color rgb="FF000000"/>
        <sz val="10.0"/>
      </rPr>
      <t xml:space="preserve"> </t>
    </r>
    <r>
      <rPr>
        <rFont val="Arial Narrow"/>
        <color rgb="FF00FF00"/>
        <sz val="10.0"/>
        <u/>
      </rPr>
      <t>https://www.mdpi.com/2076-0817/12/9/1149</t>
    </r>
  </si>
  <si>
    <r>
      <rPr>
        <rFont val="Arial Narrow"/>
        <color rgb="FF000000"/>
        <sz val="10.0"/>
      </rPr>
      <t xml:space="preserve">Therapeutic Perspectives for Microbiota Transplantation in Digestive Diseases and Neoplasia—A Literature Review. </t>
    </r>
    <r>
      <rPr>
        <rFont val="Arial Narrow"/>
        <i/>
        <color rgb="FF000000"/>
        <sz val="10.0"/>
      </rPr>
      <t>Pathogens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12</t>
    </r>
    <r>
      <rPr>
        <rFont val="Arial Narrow"/>
        <color rgb="FF000000"/>
        <sz val="10.0"/>
      </rPr>
      <t xml:space="preserve">, 766. </t>
    </r>
    <r>
      <rPr>
        <rFont val="Arial Narrow"/>
        <color rgb="FF00FF00"/>
        <sz val="10.0"/>
        <u/>
      </rPr>
      <t>https://doi.org/10.3390/pathogens12060766</t>
    </r>
  </si>
  <si>
    <r>
      <rPr>
        <rFont val="Arial Narrow"/>
        <color rgb="FF000000"/>
        <sz val="10.0"/>
      </rPr>
      <t xml:space="preserve">Boicean, A.; Birlutiu, V.; Ichim, C.; Brusnic, O.; Onișor, D. M. Fecal Microbiota Transplantation in Liver Cirrhosis. Biomedicines 2023, 11 (11), 2930. </t>
    </r>
    <r>
      <rPr>
        <rFont val="Arial Narrow"/>
        <color rgb="FF00FF00"/>
        <sz val="10.0"/>
        <u/>
      </rPr>
      <t>https://doi.org/10.3390/biomedicines11112930</t>
    </r>
    <r>
      <rPr>
        <rFont val="Arial Narrow"/>
        <color rgb="FF000000"/>
        <sz val="10.0"/>
      </rPr>
      <t xml:space="preserve">.
</t>
    </r>
  </si>
  <si>
    <r>
      <rPr>
        <rFont val="Arial Narrow"/>
        <color rgb="FF000000"/>
        <sz val="10.0"/>
      </rPr>
      <t xml:space="preserve"> </t>
    </r>
    <r>
      <rPr>
        <rFont val="Arial Narrow"/>
        <color rgb="FF00FF00"/>
        <sz val="10.0"/>
        <u/>
      </rPr>
      <t>https://www.mdpi.com/2227-9059/11/11/2930</t>
    </r>
  </si>
  <si>
    <r>
      <rPr>
        <rFont val="Arial Narrow"/>
        <color rgb="FF000000"/>
        <sz val="10.0"/>
      </rPr>
      <t xml:space="preserve">Biomechanical Study of the Osteoporotic Spine Fracture: Optical Approach. J. Pers. Med. 2021, 11, 907. </t>
    </r>
    <r>
      <rPr>
        <rFont val="Arial Narrow"/>
        <color rgb="FF000000"/>
        <sz val="10.0"/>
        <u/>
      </rPr>
      <t>https://doi.org/10.3390/jpm11090907</t>
    </r>
    <r>
      <rPr>
        <rFont val="Arial Narrow"/>
        <color rgb="FF000000"/>
        <sz val="10.0"/>
      </rPr>
      <t xml:space="preserve">
</t>
    </r>
  </si>
  <si>
    <r>
      <rPr>
        <rFont val="Arial Narrow"/>
        <color rgb="FFFFFFCC"/>
        <sz val="10.0"/>
      </rPr>
      <t xml:space="preserve">Wang, F., Sun, R., Zhang, SD. </t>
    </r>
    <r>
      <rPr>
        <rFont val="Arial Narrow"/>
        <i/>
        <color rgb="FFFFFFCC"/>
        <sz val="10.0"/>
      </rPr>
      <t>et al.</t>
    </r>
    <r>
      <rPr>
        <rFont val="Arial Narrow"/>
        <color rgb="FFFFFFCC"/>
        <sz val="10.0"/>
      </rPr>
      <t xml:space="preserve"> Comparison of thoracolumbar versus non-thoracolumbar osteoporotic vertebral compression fractures in risk factors, vertebral compression degree and pre-hospital back pain. </t>
    </r>
    <r>
      <rPr>
        <rFont val="Arial Narrow"/>
        <i/>
        <color rgb="FFFFFFCC"/>
        <sz val="10.0"/>
      </rPr>
      <t>J Orthop Surg Res</t>
    </r>
    <r>
      <rPr>
        <rFont val="Arial Narrow"/>
        <color rgb="FFFFFFCC"/>
        <sz val="10.0"/>
      </rPr>
      <t xml:space="preserve"> </t>
    </r>
    <r>
      <rPr>
        <rFont val="Arial Narrow"/>
        <b/>
        <color rgb="FFFFFFCC"/>
        <sz val="10.0"/>
      </rPr>
      <t>18</t>
    </r>
    <r>
      <rPr>
        <rFont val="Arial Narrow"/>
        <color rgb="FFFFFFCC"/>
        <sz val="10.0"/>
      </rPr>
      <t xml:space="preserve">, 643 (2023). </t>
    </r>
    <r>
      <rPr>
        <rFont val="Arial Narrow"/>
        <color rgb="FF00FF00"/>
        <sz val="10.0"/>
        <u/>
      </rPr>
      <t>https://doi.org/10.1186/s13018-023-04140-6</t>
    </r>
  </si>
  <si>
    <r>
      <rPr>
        <rFont val="Arial Narrow"/>
        <color rgb="FF00FF00"/>
        <sz val="10.0"/>
        <u/>
      </rPr>
      <t>https://josr-online.biomedcentral.com/articles/10.1186/s13018-023-04140-6#citeas</t>
    </r>
  </si>
  <si>
    <r>
      <rPr>
        <rFont val="Arial Narrow"/>
        <color rgb="FF000000"/>
        <sz val="10.0"/>
      </rPr>
      <t xml:space="preserve">R.M. Birlutiu, M.D. Roman, R.S. Cismasiu, S.R. Fleaca, C.M. Popa, M. Mihalache, </t>
    </r>
    <r>
      <rPr>
        <rFont val="Arial Narrow"/>
        <i/>
        <color rgb="FF000000"/>
        <sz val="10.0"/>
      </rPr>
      <t>et al.</t>
    </r>
  </si>
  <si>
    <r>
      <rPr>
        <rFont val="Arial Narrow"/>
        <color rgb="FFFFFFCC"/>
        <sz val="10.0"/>
      </rPr>
      <t xml:space="preserve">Cismasiu, R. S.; Birlutiu, R.-M.; Preoțescu, L. L. Uncommon Septic Arthritis of the Hip Joint in an Immunocompetent Adult Patient Due to Bacillus Pumilus and Paenibacillus Barengoltzii Managed with Long-Term Treatment with Linezolid: A Case Report and Short Literature Review. Pharmaceuticals 2023, 16 (12), 1743. </t>
    </r>
    <r>
      <rPr>
        <rFont val="Arial Narrow"/>
        <color rgb="FF00FF00"/>
        <sz val="10.0"/>
        <u/>
      </rPr>
      <t>https://doi.org/10.3390/ph16121743</t>
    </r>
    <r>
      <rPr>
        <rFont val="Arial Narrow"/>
        <color rgb="FFFFFFCC"/>
        <sz val="10.0"/>
      </rPr>
      <t>.</t>
    </r>
  </si>
  <si>
    <r>
      <rPr>
        <rFont val="Arial Narrow"/>
        <color rgb="FF00FF00"/>
        <sz val="10.0"/>
        <u/>
      </rPr>
      <t>https://www.mdpi.com/1424-8247/16/12/1743</t>
    </r>
  </si>
  <si>
    <r>
      <rPr>
        <rFont val="Arial Narrow"/>
        <color rgb="FF000000"/>
        <sz val="10.0"/>
      </rPr>
      <t xml:space="preserve">R.M. Birlutiu, M.D. Roman, R.S. Cismasiu, S.R. Fleaca, C.M. Popa, M. Mihalache, </t>
    </r>
    <r>
      <rPr>
        <rFont val="Arial Narrow"/>
        <i/>
        <color rgb="FF000000"/>
        <sz val="10.0"/>
      </rPr>
      <t>et al.</t>
    </r>
  </si>
  <si>
    <r>
      <rPr>
        <rFont val="Arial Narrow"/>
        <color rgb="FFFFFFCC"/>
        <sz val="10.0"/>
      </rPr>
      <t xml:space="preserve">Codru, I. R.; Sava, M.; Vintilă, B. I.; Bereanu, A. S.; Bîrluțiu, V. A Study on the Contributions of Sonication to the Identification of Bacteria Associated with Intubation Cannula Biofilm and the Risk of Ventilator-Associated Pneumonia. Medicina 2023, 59 (6), 1058. </t>
    </r>
    <r>
      <rPr>
        <rFont val="Arial Narrow"/>
        <color rgb="FF00FF00"/>
        <sz val="10.0"/>
        <u/>
      </rPr>
      <t>https://doi.org/10.3390/medicina59061058</t>
    </r>
    <r>
      <rPr>
        <rFont val="Arial Narrow"/>
        <color rgb="FFFFFFCC"/>
        <sz val="10.0"/>
      </rPr>
      <t>.</t>
    </r>
  </si>
  <si>
    <r>
      <rPr>
        <rFont val="Arial Narrow"/>
        <color rgb="FF000000"/>
        <sz val="10.0"/>
      </rPr>
      <t xml:space="preserve"> </t>
    </r>
    <r>
      <rPr>
        <rFont val="Arial Narrow"/>
        <color rgb="FF00FF00"/>
        <sz val="10.0"/>
        <u/>
      </rPr>
      <t>https://www.mdpi.com/1648-9144/59/6/1058</t>
    </r>
  </si>
  <si>
    <r>
      <rPr>
        <rFont val="Arial Narrow"/>
        <color rgb="FF000000"/>
        <sz val="10.0"/>
      </rPr>
      <t xml:space="preserve">R.M. Birlutiu, M.D. Roman, R.S. Cismasiu, S.R. Fleaca, C.M. Popa, M. Mihalache, </t>
    </r>
    <r>
      <rPr>
        <rFont val="Arial Narrow"/>
        <i/>
        <color rgb="FF000000"/>
        <sz val="10.0"/>
      </rPr>
      <t>et al.</t>
    </r>
  </si>
  <si>
    <r>
      <rPr>
        <rFont val="Arial Narrow"/>
        <color rgb="FFFFFFCC"/>
        <sz val="10.0"/>
      </rPr>
      <t xml:space="preserve">Wu, H. H. L.; Collier, J.; Crosby, L.; Holder, D.; Trautt, E.; Lewis, D.; Poulikakos, D.; Chinnadurai, R. Peritoneal Dialysis‐associated Peritonitis Presenting with </t>
    </r>
    <r>
      <rPr>
        <rFont val="Arial Narrow"/>
        <i/>
        <color rgb="FFFFFFCC"/>
        <sz val="10.0"/>
      </rPr>
      <t>Ralstonia pickettii</t>
    </r>
    <r>
      <rPr>
        <rFont val="Arial Narrow"/>
        <color rgb="FFFFFFCC"/>
        <sz val="10.0"/>
      </rPr>
      <t xml:space="preserve"> Infection: A Novel Series of Three Cases during the COVID‐19 Pandemic. </t>
    </r>
    <r>
      <rPr>
        <rFont val="Arial Narrow"/>
        <i/>
        <color rgb="FFFFFFCC"/>
        <sz val="10.0"/>
      </rPr>
      <t>Seminars in Dialysis</t>
    </r>
    <r>
      <rPr>
        <rFont val="Arial Narrow"/>
        <color rgb="FFFFFFCC"/>
        <sz val="10.0"/>
      </rPr>
      <t xml:space="preserve"> </t>
    </r>
    <r>
      <rPr>
        <rFont val="Arial Narrow"/>
        <b/>
        <color rgb="FFFFFFCC"/>
        <sz val="10.0"/>
      </rPr>
      <t>2023</t>
    </r>
    <r>
      <rPr>
        <rFont val="Arial Narrow"/>
        <color rgb="FFFFFFCC"/>
        <sz val="10.0"/>
      </rPr>
      <t xml:space="preserve">, </t>
    </r>
    <r>
      <rPr>
        <rFont val="Arial Narrow"/>
        <i/>
        <color rgb="FFFFFFCC"/>
        <sz val="10.0"/>
      </rPr>
      <t>36</t>
    </r>
    <r>
      <rPr>
        <rFont val="Arial Narrow"/>
        <color rgb="FFFFFFCC"/>
        <sz val="10.0"/>
      </rPr>
      <t xml:space="preserve"> (1), 70–74. </t>
    </r>
    <r>
      <rPr>
        <rFont val="Arial Narrow"/>
        <color rgb="FF993366"/>
        <sz val="10.0"/>
        <u/>
      </rPr>
      <t>https://doi.org/10.1111/sdi.13133</t>
    </r>
    <r>
      <rPr>
        <rFont val="Arial Narrow"/>
        <color rgb="FFFFFFCC"/>
        <sz val="10.0"/>
      </rPr>
      <t>.</t>
    </r>
  </si>
  <si>
    <r>
      <rPr>
        <rFont val="Arial Narrow"/>
        <color rgb="FF00FF00"/>
        <sz val="10.0"/>
        <u/>
      </rPr>
      <t>https://onlinelibrary.wiley.com/doi/full/10.1111/sdi.13133</t>
    </r>
  </si>
  <si>
    <r>
      <rPr>
        <rFont val="Arial Narrow"/>
        <color rgb="FF008080"/>
        <sz val="10.0"/>
      </rPr>
      <t xml:space="preserve">Assesment of Synovial Fluid ph in Osteoarthritis of the Hip and Knee. </t>
    </r>
    <r>
      <rPr>
        <rFont val="Arial Narrow"/>
        <i/>
        <color rgb="FF008080"/>
        <sz val="10.0"/>
      </rPr>
      <t>Rev. Chim.</t>
    </r>
    <r>
      <rPr>
        <rFont val="Arial Narrow"/>
        <color rgb="FF008080"/>
        <sz val="10.0"/>
      </rPr>
      <t xml:space="preserve"> </t>
    </r>
    <r>
      <rPr>
        <rFont val="Arial Narrow"/>
        <b/>
        <color rgb="FF008080"/>
        <sz val="10.0"/>
      </rPr>
      <t>2017</t>
    </r>
  </si>
  <si>
    <r>
      <rPr>
        <rFont val="Arial Narrow"/>
        <color rgb="FFFFFFCC"/>
        <sz val="10.0"/>
      </rPr>
      <t xml:space="preserve">Khan NM, Diaz-Hernandez ME, Martin WN, Patel B, Chihab S, Drissi H. 2023. pH-sensing G protein-coupled orphan receptor </t>
    </r>
    <r>
      <rPr>
        <rFont val="Arial Narrow"/>
        <i/>
        <color rgb="FFFFFFCC"/>
        <sz val="10.0"/>
      </rPr>
      <t>GPR68</t>
    </r>
    <r>
      <rPr>
        <rFont val="Arial Narrow"/>
        <color rgb="FFFFFFCC"/>
        <sz val="10.0"/>
      </rPr>
      <t xml:space="preserve"> is expressed in human cartilage and correlates with degradation of extracellular matrix during OA progression. </t>
    </r>
    <r>
      <rPr>
        <rFont val="Arial Narrow"/>
        <i/>
        <color rgb="FFFFFFCC"/>
        <sz val="10.0"/>
      </rPr>
      <t>PeerJ</t>
    </r>
    <r>
      <rPr>
        <rFont val="Arial Narrow"/>
        <color rgb="FFFFFFCC"/>
        <sz val="10.0"/>
      </rPr>
      <t xml:space="preserve"> 11:e16553 </t>
    </r>
    <r>
      <rPr>
        <rFont val="Arial Narrow"/>
        <color rgb="FF660066"/>
        <sz val="10.0"/>
      </rPr>
      <t>https://doi.org/10.7717/peerj.16553</t>
    </r>
  </si>
  <si>
    <r>
      <rPr>
        <rFont val="Arial Narrow"/>
        <color rgb="FF00FF00"/>
        <sz val="10.0"/>
        <u/>
      </rPr>
      <t>https://peerj.com/articles/16553/</t>
    </r>
  </si>
  <si>
    <r>
      <rPr>
        <rFont val="Arial Narrow"/>
        <color rgb="FF008080"/>
        <sz val="10.0"/>
      </rPr>
      <t xml:space="preserve">Assesment of Synovial Fluid ph in Osteoarthritis of the Hip and Knee. </t>
    </r>
    <r>
      <rPr>
        <rFont val="Arial Narrow"/>
        <i/>
        <color rgb="FF008080"/>
        <sz val="10.0"/>
      </rPr>
      <t>Rev. Chim.</t>
    </r>
    <r>
      <rPr>
        <rFont val="Arial Narrow"/>
        <color rgb="FF008080"/>
        <sz val="10.0"/>
      </rPr>
      <t xml:space="preserve"> </t>
    </r>
    <r>
      <rPr>
        <rFont val="Arial Narrow"/>
        <b/>
        <color rgb="FF008080"/>
        <sz val="10.0"/>
      </rPr>
      <t>2017</t>
    </r>
  </si>
  <si>
    <r>
      <rPr>
        <rFont val="Arial Narrow"/>
        <color rgb="FFFFFFCC"/>
        <sz val="10.0"/>
      </rPr>
      <t xml:space="preserve">Bai, L., Han, Q., Han, Z., Zhang, X., Zhao, J., Ruan, H., Wang, J., Lin, F., Cui, W., Yang, X., Hao, Y., Stem Cells Expansion Vector via Bioadhesive Porous Microspheres for Accelerating Articular Cartilage Regeneration. </t>
    </r>
    <r>
      <rPr>
        <rFont val="Arial Narrow"/>
        <i/>
        <color rgb="FFFFFFCC"/>
        <sz val="10.0"/>
      </rPr>
      <t>Adv. Healthcare Mater.</t>
    </r>
    <r>
      <rPr>
        <rFont val="Arial Narrow"/>
        <color rgb="FFFFFFCC"/>
        <sz val="10.0"/>
      </rPr>
      <t xml:space="preserve"> 2023, 2302327. </t>
    </r>
    <r>
      <rPr>
        <rFont val="Arial Narrow"/>
        <b/>
        <color rgb="FFFF8080"/>
        <sz val="10.0"/>
      </rPr>
      <t>https://doi.org/10.1002/adhm.202302327</t>
    </r>
  </si>
  <si>
    <r>
      <rPr>
        <rFont val="Arial Narrow"/>
        <color rgb="FF00FF00"/>
        <sz val="10.0"/>
        <u/>
      </rPr>
      <t>https://onlinelibrary.wiley.com/doi/10.1002/adhm.202302327</t>
    </r>
  </si>
  <si>
    <r>
      <rPr>
        <rFont val="Arial Narrow"/>
        <color rgb="FF008080"/>
        <sz val="10.0"/>
      </rPr>
      <t xml:space="preserve">Assesment of Synovial Fluid ph in Osteoarthritis of the Hip and Knee. </t>
    </r>
    <r>
      <rPr>
        <rFont val="Arial Narrow"/>
        <i/>
        <color rgb="FF008080"/>
        <sz val="10.0"/>
      </rPr>
      <t>Rev. Chim.</t>
    </r>
    <r>
      <rPr>
        <rFont val="Arial Narrow"/>
        <color rgb="FF008080"/>
        <sz val="10.0"/>
      </rPr>
      <t xml:space="preserve"> </t>
    </r>
    <r>
      <rPr>
        <rFont val="Arial Narrow"/>
        <b/>
        <color rgb="FF008080"/>
        <sz val="10.0"/>
      </rPr>
      <t>2017</t>
    </r>
  </si>
  <si>
    <r>
      <rPr>
        <rFont val="Arial Narrow"/>
        <color rgb="FFFFFFCC"/>
        <sz val="10.0"/>
      </rPr>
      <t xml:space="preserve">Olmo, J. A.; Martínez, V. S.; Cestafe, N. M. de; Alonso, J. M.; Ibeas, C. G.; Heredia, M. U. L. de; Cid, S. B.; González, R. P. Resistance to Enzymatic Degradation and Efficacy Evaluation of Crosslinked Hyaluronic Acid Based Commercial Viscosupplements for Knee Osteoarthritis Treatment. </t>
    </r>
    <r>
      <rPr>
        <rFont val="Arial Narrow"/>
        <i/>
        <color rgb="FFFFFFCC"/>
        <sz val="10.0"/>
      </rPr>
      <t>Carbohydrate Polymer Technologies and Applications</t>
    </r>
    <r>
      <rPr>
        <rFont val="Arial Narrow"/>
        <color rgb="FFFFFFCC"/>
        <sz val="10.0"/>
      </rPr>
      <t xml:space="preserve"> </t>
    </r>
    <r>
      <rPr>
        <rFont val="Arial Narrow"/>
        <b/>
        <color rgb="FFFFFFCC"/>
        <sz val="10.0"/>
      </rPr>
      <t>2023</t>
    </r>
    <r>
      <rPr>
        <rFont val="Arial Narrow"/>
        <color rgb="FFFFFFCC"/>
        <sz val="10.0"/>
      </rPr>
      <t xml:space="preserve">, 100392. </t>
    </r>
    <r>
      <rPr>
        <rFont val="Arial Narrow"/>
        <color rgb="FF993366"/>
        <sz val="10.0"/>
        <u/>
      </rPr>
      <t>https://doi.org/10.1016/j.carpta.2023.100392</t>
    </r>
    <r>
      <rPr>
        <rFont val="Arial Narrow"/>
        <color rgb="FFFFFFCC"/>
        <sz val="10.0"/>
      </rPr>
      <t>.</t>
    </r>
  </si>
  <si>
    <r>
      <rPr>
        <rFont val="Arial Narrow"/>
        <color rgb="FF00FF00"/>
        <sz val="10.0"/>
        <u/>
      </rPr>
      <t>https://www.sciencedirect.com/science/article/pii/S2666893923001135?via=ihub</t>
    </r>
  </si>
  <si>
    <r>
      <rPr>
        <rFont val="Arial Narrow"/>
        <color rgb="FF008080"/>
        <sz val="10.0"/>
      </rPr>
      <t xml:space="preserve">Assesment of Synovial Fluid ph in Osteoarthritis of the Hip and Knee. </t>
    </r>
    <r>
      <rPr>
        <rFont val="Arial Narrow"/>
        <i/>
        <color rgb="FF008080"/>
        <sz val="10.0"/>
      </rPr>
      <t>Rev. Chim.</t>
    </r>
    <r>
      <rPr>
        <rFont val="Arial Narrow"/>
        <color rgb="FF008080"/>
        <sz val="10.0"/>
      </rPr>
      <t xml:space="preserve"> </t>
    </r>
    <r>
      <rPr>
        <rFont val="Arial Narrow"/>
        <b/>
        <color rgb="FF008080"/>
        <sz val="10.0"/>
      </rPr>
      <t>2017</t>
    </r>
  </si>
  <si>
    <r>
      <rPr>
        <rFont val="Arial Narrow"/>
        <color rgb="FFFFFFCC"/>
        <sz val="10.0"/>
      </rPr>
      <t xml:space="preserve">Reina-Mahecha, A., Beers, M.J., van der Veen, H.C. </t>
    </r>
    <r>
      <rPr>
        <rFont val="Arial Narrow"/>
        <i/>
        <color rgb="FFFFFFCC"/>
        <sz val="10.0"/>
      </rPr>
      <t>et al.</t>
    </r>
    <r>
      <rPr>
        <rFont val="Arial Narrow"/>
        <color rgb="FFFFFFCC"/>
        <sz val="10.0"/>
      </rPr>
      <t xml:space="preserve"> A Review of the Role of Bioreactors for iPSCs-Based Tissue-Engineered Articular Cartilage. </t>
    </r>
    <r>
      <rPr>
        <rFont val="Arial Narrow"/>
        <i/>
        <color rgb="FFFFFFCC"/>
        <sz val="10.0"/>
      </rPr>
      <t>Tissue Eng Regen Med</t>
    </r>
    <r>
      <rPr>
        <rFont val="Arial Narrow"/>
        <color rgb="FFFFFFCC"/>
        <sz val="10.0"/>
      </rPr>
      <t xml:space="preserve"> (2023). </t>
    </r>
    <r>
      <rPr>
        <rFont val="Arial Narrow"/>
        <color rgb="FF00FF00"/>
        <sz val="10.0"/>
        <u/>
      </rPr>
      <t>https://doi.org/10.1007/s13770-023-00573-6</t>
    </r>
  </si>
  <si>
    <r>
      <rPr>
        <rFont val="Arial Narrow"/>
        <color rgb="FF00FF00"/>
        <sz val="10.0"/>
        <u/>
      </rPr>
      <t>https://link.springer.com/article/10.1007/s13770-023-00573-6</t>
    </r>
  </si>
  <si>
    <r>
      <rPr>
        <rFont val="Arial Narrow"/>
        <color rgb="FF000000"/>
        <sz val="10.0"/>
      </rPr>
      <t xml:space="preserve">G. Hussain, Malik Hassan, Hongyu Wei, J. Buhl, Maohua Xiao, Asif Iqbal, Hamza Qayyum, Asim Ahmed Riaz, Riaz Muhammad, Kostya (Ken) Ostrikov,
</t>
    </r>
    <r>
      <rPr>
        <rFont val="Arial Narrow"/>
        <color rgb="FF000000"/>
        <sz val="10.0"/>
      </rPr>
      <t xml:space="preserve">Advances on Incremental forming of composite materials,
</t>
    </r>
    <r>
      <rPr>
        <rFont val="Arial Narrow"/>
        <color rgb="FF000000"/>
        <sz val="10.0"/>
      </rPr>
      <t xml:space="preserve">Alexandria Engineering Journal,
</t>
    </r>
    <r>
      <rPr>
        <rFont val="Arial Narrow"/>
        <color rgb="FF000000"/>
        <sz val="10.0"/>
      </rPr>
      <t xml:space="preserve">Volume 79,
</t>
    </r>
    <r>
      <rPr>
        <rFont val="Arial Narrow"/>
        <color rgb="FF000000"/>
        <sz val="10.0"/>
      </rPr>
      <t xml:space="preserve">2023,
</t>
    </r>
    <r>
      <rPr>
        <rFont val="Arial Narrow"/>
        <color rgb="FF000000"/>
        <sz val="10.0"/>
      </rPr>
      <t xml:space="preserve">Pages 308-336,
</t>
    </r>
    <r>
      <rPr>
        <rFont val="Arial Narrow"/>
        <color rgb="FF000000"/>
        <sz val="10.0"/>
      </rPr>
      <t xml:space="preserve">ISSN 1110-0168,
</t>
    </r>
    <r>
      <rPr>
        <rFont val="Arial Narrow"/>
        <color rgb="FF00FF00"/>
        <sz val="10.0"/>
        <u/>
      </rPr>
      <t>https://doi.org/10.1016/j.aej.2023.07.045</t>
    </r>
    <r>
      <rPr>
        <rFont val="Arial Narrow"/>
        <color rgb="FF000000"/>
        <sz val="10.0"/>
      </rPr>
      <t>.</t>
    </r>
  </si>
  <si>
    <r>
      <rPr>
        <rFont val="Arial Narrow"/>
        <color rgb="FF00FF00"/>
        <sz val="10.0"/>
        <u/>
      </rPr>
      <t>https://www.sciencedirect.com/science/article/pii/S1110016823006282?via=ihub</t>
    </r>
  </si>
  <si>
    <r>
      <rPr>
        <rFont val="Arial Narrow"/>
        <color rgb="FF000000"/>
        <sz val="10.0"/>
      </rPr>
      <t xml:space="preserve">Ruxiong, L., Tao, W., &amp; Feng, L. (2023). Research on TA1 mesh low-melting-point alloy filling incremental forming process for cranial prosthesis. </t>
    </r>
    <r>
      <rPr>
        <rFont val="Arial Narrow"/>
        <i/>
        <color rgb="FF000000"/>
        <sz val="10.0"/>
      </rPr>
      <t>Materials Research Express</t>
    </r>
    <r>
      <rPr>
        <rFont val="Arial Narrow"/>
        <color rgb="FF000000"/>
        <sz val="10.0"/>
      </rPr>
      <t xml:space="preserve">, </t>
    </r>
    <r>
      <rPr>
        <rFont val="Arial Narrow"/>
        <i/>
        <color rgb="FF000000"/>
        <sz val="10.0"/>
      </rPr>
      <t>10</t>
    </r>
    <r>
      <rPr>
        <rFont val="Arial Narrow"/>
        <color rgb="FF000000"/>
        <sz val="10.0"/>
      </rPr>
      <t>(4), 046513.</t>
    </r>
  </si>
  <si>
    <r>
      <rPr>
        <rFont val="Arial Narrow"/>
        <color rgb="FF00FF00"/>
        <sz val="10.0"/>
        <u/>
      </rPr>
      <t>https://iopscience.iop.org/article/10.1088/2053-1591/acca67/meta</t>
    </r>
  </si>
  <si>
    <r>
      <rPr>
        <rFont val="Arial Narrow"/>
        <color rgb="FF000000"/>
        <sz val="10.0"/>
      </rPr>
      <t xml:space="preserve">Panwar, G., Khanduja, D., &amp; Upadhyay, V. (2023). Impact of Processing Variables on Formability of AA7079 Sheet by SPIF Technique. </t>
    </r>
    <r>
      <rPr>
        <rFont val="Arial Narrow"/>
        <i/>
        <color rgb="FF000000"/>
        <sz val="10.0"/>
      </rPr>
      <t>Journal of The Institution of Engineers (India): Series D</t>
    </r>
    <r>
      <rPr>
        <rFont val="Arial Narrow"/>
        <color rgb="FF000000"/>
        <sz val="10.0"/>
      </rPr>
      <t xml:space="preserve">, 1-8.
</t>
    </r>
  </si>
  <si>
    <r>
      <rPr>
        <rFont val="Arial Narrow"/>
        <color rgb="FF00FF00"/>
        <sz val="10.0"/>
        <u/>
      </rPr>
      <t>https://link.springer.com/article/10.1007/s40033-023-00450-5</t>
    </r>
  </si>
  <si>
    <r>
      <rPr>
        <rFont val="Arial Narrow"/>
        <color rgb="FF000000"/>
        <sz val="10.0"/>
      </rPr>
      <t xml:space="preserve">C, V. Ajay.; S, Elengovan.; As, Kamarja.; K, Karthik, Kumar; S, Pratheesh, Kumar. Optimization and Prediction of Incremental Sheet Forming Parameters of Titanium Grade 5 Sheet Using a Response Surface Methodology and Artificial Neural Network. Proceedings of the Institution of Mechanical Engineers, Part C: Journal of Mechanical Engineering Science 2023, 237 (8), 1818–1833. </t>
    </r>
    <r>
      <rPr>
        <rFont val="Arial Narrow"/>
        <color rgb="FF00FF00"/>
        <sz val="10.0"/>
        <u/>
      </rPr>
      <t>https://doi.org/10.1177/09544062221133674</t>
    </r>
    <r>
      <rPr>
        <rFont val="Arial Narrow"/>
        <color rgb="FF000000"/>
        <sz val="10.0"/>
      </rPr>
      <t xml:space="preserve">.
</t>
    </r>
  </si>
  <si>
    <r>
      <rPr>
        <rFont val="Arial Narrow"/>
        <color rgb="FF00FF00"/>
        <sz val="10.0"/>
        <u/>
      </rPr>
      <t>https://journals.sagepub.com/doi/abs/10.1177/09544062221133674?download=true&amp;journalCode=picb</t>
    </r>
  </si>
  <si>
    <r>
      <rPr>
        <rFont val="Arial Narrow"/>
        <color rgb="FF000000"/>
        <sz val="10.0"/>
      </rPr>
      <t xml:space="preserve">Kumar, R.; Kumar, V.; Kumar, A. A Review on Effect of Computer‐Aided Machining Parameters in Incremental Sheet Forming. In Handbook of Flexible and Smart Sheet Forming Techniques; Ajay, Parveen, Singh, H., Gulati, V., Singh, P. K., Eds.; Wiley, 2023; pp 29–58. </t>
    </r>
    <r>
      <rPr>
        <rFont val="Arial Narrow"/>
        <color rgb="FF00FF00"/>
        <sz val="10.0"/>
        <u/>
      </rPr>
      <t>https://doi.org/10.1002/9781119986454.ch3</t>
    </r>
    <r>
      <rPr>
        <rFont val="Arial Narrow"/>
        <color rgb="FF000000"/>
        <sz val="10.0"/>
      </rPr>
      <t xml:space="preserve">.
</t>
    </r>
  </si>
  <si>
    <r>
      <rPr>
        <rFont val="Arial Narrow"/>
        <color rgb="FF00FF00"/>
        <sz val="10.0"/>
        <u/>
      </rPr>
      <t>https://www.scopus.com/record/display.uri?eid=2-s2.0-85174116060&amp;origin=resultslist&amp;sort=plf-f&amp;cite=2-s2.0-77956125381&amp;src=s&amp;imp=t&amp;sid=ed3ba8bc3f3ff00ad1a5fbdf84c44781&amp;sot=cite&amp;sdt=a&amp;sl=0&amp;relpos=4&amp;citeCnt=0&amp;searchTerm=</t>
    </r>
  </si>
  <si>
    <t>Sfeatcu  R, Cernuşcǎ-Miţariu M, Ionescu C, Roman M, Cernuşcǎ-Miţariu S, Coldea L., Bota G., Burcea C.C.</t>
  </si>
  <si>
    <t xml:space="preserve"> The concept of well-being in relation to health and quality of life. European Journal of Science and Theology. 2014</t>
  </si>
  <si>
    <t>Sharma, Sachi; Rawat, Vikas. The Importance of Body Posture in Adolescence and its Relationship with Overall Well-being. Indian Journal of Medical Specialities 14(4):p 197-205, Oct–Dec 2023. | DOI: 10.4103/injms.injms_29_23</t>
  </si>
  <si>
    <r>
      <rPr>
        <rFont val="Arial Narrow"/>
        <color rgb="FF00FF00"/>
        <sz val="10.0"/>
        <u/>
      </rPr>
      <t>https://journals.lww.com/imsp/fulltext/2023/14040/the_importance_of_body_posture_in_adolescence_and.3.aspx</t>
    </r>
  </si>
  <si>
    <t xml:space="preserve">Wisniewska, MZ, Workplace spirituality, spiritual climate and patient safety culture, European Journal of Science and Theology, vol19, Issue 5, page 75-87, Oct 2023, ISSN 1841-0464, EISSN 1842-8517, </t>
  </si>
  <si>
    <r>
      <rPr>
        <rFont val="Arial Narrow"/>
        <color rgb="FFFFFFCC"/>
        <sz val="10.0"/>
      </rPr>
      <t xml:space="preserve"> </t>
    </r>
    <r>
      <rPr>
        <rFont val="Arial Narrow"/>
        <color rgb="FF00FF00"/>
        <sz val="10.0"/>
        <u/>
      </rPr>
      <t>http://www.ejst.tuiasi.ro/issue19.html</t>
    </r>
  </si>
  <si>
    <r>
      <rPr>
        <rFont val="Arial Narrow"/>
        <color rgb="FF0066CC"/>
        <sz val="10.0"/>
      </rPr>
      <t xml:space="preserve">Lin, H.; Tao, Y.; Hu, H.; Lin, H. Exploring the Factors Creating Happiness with Nursing Staff: The Mediating Effect of Life Satisfaction. am j health behav 2023, 47 (3), 510–519. </t>
    </r>
    <r>
      <rPr>
        <rFont val="Arial Narrow"/>
        <color rgb="FF00FF00"/>
        <sz val="10.0"/>
        <u/>
      </rPr>
      <t>https://doi.org/10.5993/AJHB.47.3.8</t>
    </r>
    <r>
      <rPr>
        <rFont val="Arial Narrow"/>
        <color rgb="FF0066CC"/>
        <sz val="10.0"/>
      </rPr>
      <t>.</t>
    </r>
  </si>
  <si>
    <r>
      <rPr>
        <rFont val="Arial Narrow"/>
        <color rgb="FFFFFFCC"/>
        <sz val="10.0"/>
      </rPr>
      <t xml:space="preserve"> </t>
    </r>
    <r>
      <rPr>
        <rFont val="Arial Narrow"/>
        <color rgb="FF00FF00"/>
        <sz val="10.0"/>
        <u/>
      </rPr>
      <t>https://www.ingentaconnect.com/content/png/ajhb/2023/00000047/00000003/art00008;jsessionid=1b90h3o0l6qtm.x-ic-live-03</t>
    </r>
  </si>
  <si>
    <r>
      <rPr>
        <rFont val="Arial Narrow"/>
        <color rgb="FF0066CC"/>
        <sz val="10.0"/>
      </rPr>
      <t xml:space="preserve">Mthiyane, N. P.; Malema, D.; Madonda, N. Promoting the Well-Being of Supervisors for Sustainable Early Childhood Development in an Informal Settlement. Educ. res. soc. change. 2023, 12 (1), 52–68. </t>
    </r>
    <r>
      <rPr>
        <rFont val="Arial Narrow"/>
        <color rgb="FF00FF00"/>
        <sz val="10.0"/>
        <u/>
      </rPr>
      <t>https://doi.org/10.17159/2221-4070/2023/v12i1a5</t>
    </r>
    <r>
      <rPr>
        <rFont val="Arial Narrow"/>
        <color rgb="FF0066CC"/>
        <sz val="10.0"/>
      </rPr>
      <t>.</t>
    </r>
  </si>
  <si>
    <r>
      <rPr>
        <rFont val="Arial Narrow"/>
        <color rgb="FF00FF00"/>
        <sz val="10.0"/>
        <u/>
      </rPr>
      <t>https://scielo.org.za/scielo.php?script=sci_arttext&amp;pid=S2221-40702023000100006&amp;lng=en&amp;nrm=iso&amp;tlng=en</t>
    </r>
  </si>
  <si>
    <r>
      <rPr>
        <rFont val="Arial Narrow"/>
        <color rgb="FF000000"/>
        <sz val="10.0"/>
      </rPr>
      <t xml:space="preserve">Barwińska Małajowicz, A.; Knapková, M.; Szczotka, K.; Martinkovičová, M.; Pyrek, R. Energy Efficiency Policies in Poland and Slovakia in the Context of Individual Well-Being. </t>
    </r>
    <r>
      <rPr>
        <rFont val="Arial Narrow"/>
        <i/>
        <color rgb="FF000000"/>
        <sz val="10.0"/>
      </rPr>
      <t>Energies</t>
    </r>
    <r>
      <rPr>
        <rFont val="Arial Narrow"/>
        <color rgb="FF000000"/>
        <sz val="10.0"/>
      </rPr>
      <t xml:space="preserve"> </t>
    </r>
    <r>
      <rPr>
        <rFont val="Arial Narrow"/>
        <b/>
        <color rgb="FF000000"/>
        <sz val="10.0"/>
      </rPr>
      <t>2022</t>
    </r>
    <r>
      <rPr>
        <rFont val="Arial Narrow"/>
        <color rgb="FF000000"/>
        <sz val="10.0"/>
      </rPr>
      <t xml:space="preserve">, </t>
    </r>
    <r>
      <rPr>
        <rFont val="Arial Narrow"/>
        <i/>
        <color rgb="FF000000"/>
        <sz val="10.0"/>
      </rPr>
      <t>16</t>
    </r>
    <r>
      <rPr>
        <rFont val="Arial Narrow"/>
        <color rgb="FF000000"/>
        <sz val="10.0"/>
      </rPr>
      <t xml:space="preserve"> (1), 116. </t>
    </r>
    <r>
      <rPr>
        <rFont val="Arial Narrow"/>
        <color rgb="FF993366"/>
        <sz val="10.0"/>
        <u/>
      </rPr>
      <t>https://doi.org/10.3390/en16010116</t>
    </r>
    <r>
      <rPr>
        <rFont val="Arial Narrow"/>
        <color rgb="FF000000"/>
        <sz val="10.0"/>
      </rPr>
      <t>.</t>
    </r>
  </si>
  <si>
    <r>
      <rPr>
        <rFont val="Arial Narrow"/>
        <color rgb="FF00FF00"/>
        <sz val="10.0"/>
        <u/>
      </rPr>
      <t>https://www.mdpi.com/1996-1073/16/1/116</t>
    </r>
  </si>
  <si>
    <r>
      <rPr>
        <rFont val="Arial Narrow"/>
        <color rgb="FF000000"/>
        <sz val="10.0"/>
      </rPr>
      <t xml:space="preserve">Zablan, K.; Melvin, G.; Hayley, A. Older Adult Companion Animal-Owner Wellbeing During the COVID-19 Pandemic: A Qualitative Exploration. Anthrozoös 2023, 36 (2), 237–256. </t>
    </r>
    <r>
      <rPr>
        <rFont val="Arial Narrow"/>
        <color rgb="FF00FF00"/>
        <sz val="10.0"/>
        <u/>
      </rPr>
      <t>https://doi.org/10.1080/08927936.2022.2125198</t>
    </r>
    <r>
      <rPr>
        <rFont val="Arial Narrow"/>
        <color rgb="FF000000"/>
        <sz val="10.0"/>
      </rPr>
      <t>.</t>
    </r>
  </si>
  <si>
    <r>
      <rPr>
        <rFont val="Arial Narrow"/>
        <color rgb="FF00FF00"/>
        <sz val="10.0"/>
        <u/>
      </rPr>
      <t>https://www.scopus.com/record/display.uri?eid=2-s2.0-85139568721&amp;origin=resultslist&amp;sort=plf-f&amp;cite=2-s2.0-84901262041&amp;src=s&amp;imp=t&amp;sid=848f3ce903125dc87b61244766ebf57e&amp;sot=cite&amp;sdt=a&amp;sl=0&amp;relpos=11&amp;citeCnt=5&amp;searchTerm=</t>
    </r>
  </si>
  <si>
    <r>
      <rPr>
        <rFont val="Arial Narrow"/>
        <color rgb="FF0066CC"/>
        <sz val="10.0"/>
      </rPr>
      <t xml:space="preserve">Ifelunni, C. O.; Ede, M. O.; Okeke, C. I. Rational Emotive Intervention for Work-Family Conflict and Female Primary School Teachers’ Well-Being. Curr Psychol 2023, 42 (30), 26173–26186. </t>
    </r>
    <r>
      <rPr>
        <rFont val="Arial Narrow"/>
        <color rgb="FF00FF00"/>
        <sz val="10.0"/>
        <u/>
      </rPr>
      <t>https://doi.org/10.1007/s12144-022-03704-9</t>
    </r>
    <r>
      <rPr>
        <rFont val="Arial Narrow"/>
        <color rgb="FF0066CC"/>
        <sz val="10.0"/>
      </rPr>
      <t xml:space="preserve">.
</t>
    </r>
  </si>
  <si>
    <r>
      <rPr>
        <rFont val="Arial Narrow"/>
        <color rgb="FFFFFFCC"/>
        <sz val="10.0"/>
      </rPr>
      <t xml:space="preserve">. </t>
    </r>
    <r>
      <rPr>
        <rFont val="Arial Narrow"/>
        <color rgb="FF00FF00"/>
        <sz val="10.0"/>
        <u/>
      </rPr>
      <t>https://www.scopus.com/record/display.uri?eid=2-s2.0-85138206430&amp;origin=resultslist&amp;sort=plf-f&amp;cite=2-s2.0-84901262041&amp;src=s&amp;imp=t&amp;sid=848f3ce903125dc87b61244766ebf57e&amp;sot=cite&amp;sdt=a&amp;sl=0&amp;relpos=3&amp;citeCnt=5&amp;searchTerm=</t>
    </r>
  </si>
  <si>
    <t xml:space="preserve">Maritime Wellbeing; Senbursa, N., Tavacioglu, L., Eds.; Marine science and technology; Nova Science Publishers: New York, 2023.
</t>
  </si>
  <si>
    <r>
      <rPr>
        <rFont val="Arial Narrow"/>
        <color rgb="FFFFFFCC"/>
        <sz val="10.0"/>
      </rPr>
      <t xml:space="preserve">. </t>
    </r>
    <r>
      <rPr>
        <rFont val="Arial Narrow"/>
        <color rgb="FF00FF00"/>
        <sz val="10.0"/>
        <u/>
      </rPr>
      <t>https://www.scopus.com/record/display.uri?eid=2-s2.0-85162173755&amp;origin=resultslist&amp;sort=plf-f&amp;cite=2-s2.0-84901262041&amp;src=s&amp;imp=t&amp;sid=848f3ce903125dc87b61244766ebf57e&amp;sot=cite&amp;sdt=a&amp;sl=0&amp;relpos=5&amp;citeCnt=0&amp;searchTerm=</t>
    </r>
  </si>
  <si>
    <r>
      <rPr>
        <rFont val="Arial Narrow"/>
        <color rgb="FF000000"/>
        <sz val="10.0"/>
      </rPr>
      <t xml:space="preserve">Mikušová, M.; Raguž, I. V.; Horváthová, P. Economic and Social Aspects of Three Generations’ Well-Being. Czech Study. Economic Research-Ekonomska Istraživanja 2023, 36 (1), 2106263. </t>
    </r>
    <r>
      <rPr>
        <rFont val="Arial Narrow"/>
        <color rgb="FF00FF00"/>
        <sz val="10.0"/>
        <u/>
      </rPr>
      <t>https://doi.org/10.1080/1331677X.2022.2106263</t>
    </r>
    <r>
      <rPr>
        <rFont val="Arial Narrow"/>
        <color rgb="FF000000"/>
        <sz val="10.0"/>
      </rPr>
      <t xml:space="preserve">.
</t>
    </r>
  </si>
  <si>
    <r>
      <rPr>
        <rFont val="Arial Narrow"/>
        <color rgb="FF00FF00"/>
        <sz val="10.0"/>
        <u/>
      </rPr>
      <t>https://www.scopus.com/record/display.uri?eid=2-s2.0-85135693578&amp;origin=resultslist&amp;sort=plf-f&amp;cite=2-s2.0-84901262041&amp;src=s&amp;imp=t&amp;sid=848f3ce903125dc87b61244766ebf57e&amp;sot=cite&amp;sdt=a&amp;sl=0&amp;relpos=12&amp;citeCnt=1&amp;searchTerm=</t>
    </r>
  </si>
  <si>
    <r>
      <rPr>
        <rFont val="Arial Narrow"/>
        <color rgb="FF0066CC"/>
        <sz val="10.0"/>
      </rPr>
      <t xml:space="preserve">Adedeji, A., Olonisakin, T.T., Buchcik, J. </t>
    </r>
    <r>
      <rPr>
        <rFont val="Arial Narrow"/>
        <i/>
        <color rgb="FF0066CC"/>
        <sz val="10.0"/>
      </rPr>
      <t>et al.</t>
    </r>
    <r>
      <rPr>
        <rFont val="Arial Narrow"/>
        <color rgb="FF0066CC"/>
        <sz val="10.0"/>
      </rPr>
      <t xml:space="preserve"> The multicultural conceptualisation of well-being. </t>
    </r>
    <r>
      <rPr>
        <rFont val="Arial Narrow"/>
        <i/>
        <color rgb="FF0066CC"/>
        <sz val="10.0"/>
      </rPr>
      <t>BMC Public Health</t>
    </r>
    <r>
      <rPr>
        <rFont val="Arial Narrow"/>
        <color rgb="FF0066CC"/>
        <sz val="10.0"/>
      </rPr>
      <t xml:space="preserve"> </t>
    </r>
    <r>
      <rPr>
        <rFont val="Arial Narrow"/>
        <b/>
        <color rgb="FF0066CC"/>
        <sz val="10.0"/>
      </rPr>
      <t>23</t>
    </r>
    <r>
      <rPr>
        <rFont val="Arial Narrow"/>
        <color rgb="FF0066CC"/>
        <sz val="10.0"/>
      </rPr>
      <t xml:space="preserve">, 2041 (2023). </t>
    </r>
    <r>
      <rPr>
        <rFont val="Arial Narrow"/>
        <color rgb="FF00FF00"/>
        <sz val="10.0"/>
        <u/>
      </rPr>
      <t>https://doi.org/10.1186/s12889-023-16966-0</t>
    </r>
  </si>
  <si>
    <r>
      <rPr>
        <rFont val="Arial Narrow"/>
        <color rgb="FF00FF00"/>
        <sz val="10.0"/>
        <u/>
      </rPr>
      <t>https://bmcpublichealth.biomedcentral.com/articles/10.1186/s12889-023-16966-0</t>
    </r>
  </si>
  <si>
    <r>
      <rPr>
        <rFont val="Arial Narrow"/>
        <color rgb="FF000000"/>
        <sz val="10.0"/>
      </rPr>
      <t xml:space="preserve">A Rare Case of Polysplenia Syndrome Associated with Severe Cardiac Malformations and Congenital Alveolar Dysplasia in a One-Month-Old Infant: A Complete Macroscopic and Histopathologic Study. </t>
    </r>
    <r>
      <rPr>
        <rFont val="Arial Narrow"/>
        <i/>
        <color rgb="FF000000"/>
        <sz val="10.0"/>
      </rPr>
      <t>J. Cardiovasc. Dev. Dis.</t>
    </r>
    <r>
      <rPr>
        <rFont val="Arial Narrow"/>
        <color rgb="FF000000"/>
        <sz val="10.0"/>
      </rPr>
      <t xml:space="preserve"> </t>
    </r>
    <r>
      <rPr>
        <rFont val="Arial Narrow"/>
        <b/>
        <color rgb="FF000000"/>
        <sz val="10.0"/>
      </rPr>
      <t>2022</t>
    </r>
    <r>
      <rPr>
        <rFont val="Arial Narrow"/>
        <color rgb="FF000000"/>
        <sz val="10.0"/>
      </rPr>
      <t xml:space="preserve">, </t>
    </r>
    <r>
      <rPr>
        <rFont val="Arial Narrow"/>
        <i/>
        <color rgb="FF000000"/>
        <sz val="10.0"/>
      </rPr>
      <t>9</t>
    </r>
    <r>
      <rPr>
        <rFont val="Arial Narrow"/>
        <color rgb="FF000000"/>
        <sz val="10.0"/>
      </rPr>
      <t xml:space="preserve">, 135. </t>
    </r>
    <r>
      <rPr>
        <rFont val="Arial Narrow"/>
        <color rgb="FF00FF00"/>
        <sz val="10.0"/>
        <u/>
      </rPr>
      <t>https://doi.org/10.3390/jcdd9050135</t>
    </r>
  </si>
  <si>
    <r>
      <rPr>
        <rFont val="Arial Narrow"/>
        <color rgb="FF00FF00"/>
        <sz val="10.0"/>
        <u/>
      </rPr>
      <t>https://www.cureus.com/articles/165567-the-successful-management-of-gangrenous-pneumococcal-infection-in-an-infant-with-polysplenia-syndrome#!/</t>
    </r>
  </si>
  <si>
    <t>Teodoru, C.A.; Tudor, C.; Cerghedean-Florea, M.-E.; Dura, H.; Tănăsescu, C.; Roman, M.D.; Hașegan, A.; Munteanu, M.; Popa, C.; Vică, M.L.; Matei, H.V.; Stanca H.</t>
  </si>
  <si>
    <r>
      <rPr>
        <rFont val="Arial Narrow"/>
        <color rgb="FF000000"/>
        <sz val="10.0"/>
      </rPr>
      <t xml:space="preserve">Bilateral Serous Retinal Detachment as a Complication of HELLP Syndrome. </t>
    </r>
    <r>
      <rPr>
        <rFont val="Arial Narrow"/>
        <i/>
        <color rgb="FF000000"/>
        <sz val="10.0"/>
      </rPr>
      <t>Diagnostics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13</t>
    </r>
    <r>
      <rPr>
        <rFont val="Arial Narrow"/>
        <color rgb="FF000000"/>
        <sz val="10.0"/>
      </rPr>
      <t xml:space="preserve">, 1548. </t>
    </r>
    <r>
      <rPr>
        <rFont val="Arial Narrow"/>
        <color rgb="FF00FF00"/>
        <sz val="10.0"/>
        <u/>
      </rPr>
      <t>https://doi.org/10.3390/diagnostics13091548</t>
    </r>
  </si>
  <si>
    <t>FMED 4</t>
  </si>
  <si>
    <r>
      <rPr>
        <rFont val="Arial Narrow"/>
        <color rgb="FF000000"/>
        <sz val="10.0"/>
      </rPr>
      <t xml:space="preserve">Benlghazi, A.; Bouhtouri, Y.; Belouad, M.; Brarou, H.; Messaoudi, H.; Benali, S.; El Hassani, M. M.; Kouach, J. Bilateral Serous Retinal Detachment in Pre-Eclampsia a Rare but Favorable Complication: Case Report. Oxford Medical Case Reports 2023, 2023 (10), omad109. </t>
    </r>
    <r>
      <rPr>
        <rFont val="Arial Narrow"/>
        <color rgb="FF00FF00"/>
        <sz val="10.0"/>
        <u/>
      </rPr>
      <t>https://doi.org/10.1093/omcr/omad109</t>
    </r>
    <r>
      <rPr>
        <rFont val="Arial Narrow"/>
        <color rgb="FF000000"/>
        <sz val="10.0"/>
      </rPr>
      <t>.</t>
    </r>
  </si>
  <si>
    <r>
      <rPr>
        <rFont val="Arial Narrow"/>
        <color rgb="FF00FF00"/>
        <sz val="10.0"/>
        <u/>
      </rPr>
      <t>https://academic.oup.com/omcr/article/2023/10/omad109/7327045?login=false</t>
    </r>
  </si>
  <si>
    <r>
      <rPr>
        <rFont val="Arial Narrow"/>
        <color rgb="FF000000"/>
        <sz val="10.0"/>
      </rPr>
      <t xml:space="preserve">Cognitive and Behavioral Factors Predicting the Decision to Vaccinate against COVID-19 in Clinical Psychiatric Population—A Cross-Sectional Survey. Vaccines 2023, 11 (2), 441. </t>
    </r>
    <r>
      <rPr>
        <rFont val="Arial Narrow"/>
        <color rgb="FF00FF00"/>
        <sz val="10.0"/>
        <u/>
      </rPr>
      <t>https://doi.org/10.3390/vaccines11020441</t>
    </r>
    <r>
      <rPr>
        <rFont val="Arial Narrow"/>
        <color rgb="FF000000"/>
        <sz val="10.0"/>
      </rPr>
      <t xml:space="preserve">.
</t>
    </r>
  </si>
  <si>
    <r>
      <rPr>
        <rFont val="Arial Narrow"/>
        <color rgb="FF000000"/>
        <sz val="10.0"/>
      </rPr>
      <t xml:space="preserve">Băcilă, C.; Ștef, L.; Bucuță, M.; Anghel, C. E.; Neamțu, B.; Boicean, A.; Mohor, C.; Ștețiu, A. A.; Roman, M. The Impact of the COVID-19 Pandemic on the Management of Mental Health Services for Hospitalized Patients in Sibiu County—Central Region, Romania. Healthcare 2023, 11 (9), 1291. </t>
    </r>
    <r>
      <rPr>
        <rFont val="Arial Narrow"/>
        <color rgb="FF00FF00"/>
        <sz val="10.0"/>
        <u/>
      </rPr>
      <t>https://doi.org/10.3390/healthcare11091291</t>
    </r>
    <r>
      <rPr>
        <rFont val="Arial Narrow"/>
        <color rgb="FF000000"/>
        <sz val="10.0"/>
      </rPr>
      <t xml:space="preserve">.
</t>
    </r>
  </si>
  <si>
    <r>
      <rPr>
        <rFont val="Arial Narrow"/>
        <color rgb="FF000000"/>
        <sz val="10.0"/>
      </rPr>
      <t xml:space="preserve"> </t>
    </r>
    <r>
      <rPr>
        <rFont val="Arial Narrow"/>
        <color rgb="FF00FF00"/>
        <sz val="10.0"/>
        <u/>
      </rPr>
      <t>https://www.mdpi.com/2227-9032/11/9/1291</t>
    </r>
  </si>
  <si>
    <t>L. Kiss (ULBS), R. Kiss (ULBS), P. J. Porr (ULBS), Cr. Nica, C. Nica, O. Bardac (ULBS), C. Tãnãsescu (ULBS), B. Bãrbulescu (ULBS), M. Bundache,S. Ilie, D. Maniu, S. I. Zaharie, R. Hulpuș</t>
  </si>
  <si>
    <t xml:space="preserve">A. A. J. Grüter , A. S. van Lieshout, S. E. van Oostendorp, J. C. F. Ket, M. Tenhagen, F. C. den Boer, R. Hompes, P. J. Tanis &amp; J. B. Tuynman Required distal mesorectal resection margin in partial mesorectal excision: a systematic review on distal mesorectal spread,  Techniques in Coloproctology </t>
  </si>
  <si>
    <t>https://link.springer.com/article/10.1007/s10151-022-02690-1</t>
  </si>
  <si>
    <t>Scopus și WOS</t>
  </si>
  <si>
    <t>BARDAC OVIDIU</t>
  </si>
  <si>
    <t>Crisan, RM (Crisan, Roxana-Mihaela) [1] , [2] ; Bacila, CI (Bacila, Ciprian Ionut) [3] , [4] ; Toboltoc, PC (Toboltoc, Paul-Catalin) [1] , [5] ; Morar, S (Morar, Silviu) [2] , [6]</t>
  </si>
  <si>
    <t>Completed Suicide Linked to the COVID-19 Pandemic by Using the Psychological Autopsy Method in Sibiu County, Romania: Case Series and Literature Review</t>
  </si>
  <si>
    <t>Crisan R-M, Băcilă CI, Toboltoc P-C, Morar S. Completed Suicide Linked to the COVID-19 Pandemic by Using the Psychological Autopsy Method in Sibiu County, Romania: Case Series and Literature Review. Healthcare. 2022; 10(12):2377. https://doi.org/10.3390/healthcare10122377</t>
  </si>
  <si>
    <t>https://www.mdpi.com/2227-9032/10/12/2377</t>
  </si>
  <si>
    <t>Costea, RM (Costea, Raluca Maria) [1] , [2] , [3] ; Maniu, I (Maniu, Ionela) [1] , [4] ; Dobrota, L (Dobrota, Luminita) [3] ; Perez-Elvira, R (Perez-Elvira, Ruben) [5] ; Agudo, M (Agudo, Maria) [5] ; Oltra-Cucarella, J (Oltra-Cucarella, Javier) [6] ; Dragomir, A (Dragomir, Andrei) [7] ; Bacila, C (Bacila, Ciprian) [3] ; Banciu, A (Banciu, Adela) [8] ; Banciu, DD (Banciu, Daniel Dumitru) [8] ; Cipaian, CR (Cipaian, Calin Remus) [3] ; Crisan, R (Crisan, Roxana) [3] ; Neamtu, B (Neamtu, Bogdan) [1] , [3] , [9]</t>
  </si>
  <si>
    <t>Exploring Inflammatory Status in Febrile Seizures Associated with Urinary Tract Infections: A Two-Step Cluster Approach. Brain Sciences. 2021; 11(9):1168. https://doi.org/10.3390/brainsci11091168</t>
  </si>
  <si>
    <t xml:space="preserve">Mohor, CI (Mohor, Cosmin Ioan) [1] ; Fleaca, SR (Fleaca, Sorin Radu) [2] ; Muja, AO (Muja, Alexandra Oprinca) [1] ; Oprinca, GC (Oprinca, George Calin) [1] ; Roman, MD (Roman, Mihai Dan) [2] ; Chicea, R (Chicea, Radu) [2] ; Boicean, AG (Boicean, Adrian Gheorghe) [3] ; Dura, H (Dura, Horatiu) [1] ; Tanasescu, C (Tanasescu, Ciprian) [2] ; Ion, NCI (Ion, Nicolas Catalin Ionut) [2] ; Faur, M (Faur, Mihai) [2] ; Bacila, CI (Bacila, Ciprian Ionut) [3] ; Batar, F (Batar, Florina) [3] ; Mohor, CI (Mohor, Calin Ilie) [1]. </t>
  </si>
  <si>
    <t>A rare case of polysplenia syndrome associated with severe cardiac malformations and congenital alveolar dysplasia in a one-month-old infant: a complete macroscopic and histopathologic study. Journal of Cardiovascular Development and Disease, 9(5), 135.</t>
  </si>
  <si>
    <t>https://1510qkl80-y-https-www-webofscience-com.z.e-nformation.ro/wos/woscc/full-record/WOS:001055896400043</t>
  </si>
  <si>
    <t>Crisan, R. M., Bacila, C. I., Neamtu, B., Cristian, A. N., Topîrcean, E., Popescu, A., &amp; Morar, S</t>
  </si>
  <si>
    <t>Psychological autopsy and forensic considerations in completed suicide of the SARS-CoV-2 infected patients. A case series and literature review. Applied Sciences, 11(23), 11547.</t>
  </si>
  <si>
    <t>Olaru, I., Olaru, F. Ş., Macovei, G., &amp; Boloș, A. (2023). PSYCHOSOCIAL ASPECTS AND THE ROLE OF THE MULTIDISCIPLINARY TEAM IN THE DIAGNOSIS AND TREATMENT OF ORAL CANCER. Romanian Journal of Oral Rehabilitation, 15(1).</t>
  </si>
  <si>
    <t>https://1510qkl80-y-https-www-webofscience-com.z.e-nformation.ro/wos/woscc/full-record/WOS:000971343300020</t>
  </si>
  <si>
    <t>Olaru, I., Olaru, F. Ş., Boloș, A., &amp; Olaru, A. (2023). THE ROLE OF PSYCHOSOCIAL INTERVENTIONS IN THE REHABILITATION OF PATIENTS WITH SURGICAL INTERVENTIONS FOR ORAL CANCER. Romanian Journal of Oral Rehabilitation, 15(1).</t>
  </si>
  <si>
    <t>https://1510qkl80-y-https-www-webofscience-com.z.e-nformation.ro/wos/woscc/full-record/WOS:000971343300008</t>
  </si>
  <si>
    <t>Crișan, R. M., Băcilă, C. I., &amp; Morar, S.</t>
  </si>
  <si>
    <t>The role of psychological autopsy in investigating a case of atypical suicide in schizophrenia: a case report with a brief review of literature. Egyptian journal of forensic sciences, 12(1), 30.</t>
  </si>
  <si>
    <t>Sutar, R., Kumar, A., &amp; Yadav, V. (2023). Suicide and prevalence of mental disorders: A systematic review and meta-analysis of world data on case-control psychological autopsy studies. Psychiatry research, 115492.</t>
  </si>
  <si>
    <t>Bita, T., Antoniac, A., Ciuca, I., Miculescu, M., Cotrut, C. M., Paltanea, G., ... &amp; Bodog, A. D. (2023). Effect of Fluoride Coatings on the Corrosion Behavior of Mg–Zn–Ca–Mn Alloys for Medical Application. Materials, 16(13), 4508.</t>
  </si>
  <si>
    <t>Barbu A, Neamtu B, Zăhan M, Iancu GM, Bacila C, Mireșan V.</t>
  </si>
  <si>
    <t xml:space="preserve"> Current Trends in Advanced Alginate-Based Wound Dressings for Chronic Wounds. Journal of Personalized Medicine. 2021; 11(9):890. https://doi.org/10.3390/jpm11090890</t>
  </si>
  <si>
    <t>https://1510qkl80-y-https-www-webofscience-com.z.e-nformation.ro/wos/woscc/full-record/WOS:001130661000001</t>
  </si>
  <si>
    <t>Su L, Jia Y, Fu L, Guo K, Xie S. The emerging progress on wound dressings and their application in clinic wound management. Heliyon. 2023 Nov 18;9(12):e22520. doi: 10.1016/j.heliyon.2023.e22520. PMID: 38076148; PMCID: PMC10709065.</t>
  </si>
  <si>
    <t>https://1510qkl80-y-https-www-webofscience-com.z.e-nformation.ro/wos/woscc/full-record/WOS:001127997600001</t>
  </si>
  <si>
    <t>https://1510qkl80-y-https-www-webofscience-com.z.e-nformation.ro/wos/woscc/full-record/WOS:001119706300001</t>
  </si>
  <si>
    <t>Elgegren, M., Nakamatsu, J., Galarreta, B., &amp; Kim, S. (2023). Three-Dimensional Membranes of Natural Polymer Complex Nanoparticle for Potential Medical Applications. Gels, 9(11), 847.</t>
  </si>
  <si>
    <t>https://1510qkl80-y-https-www-webofscience-com.z.e-nformation.ro/wos/woscc/full-record/WOS:001114575100001</t>
  </si>
  <si>
    <t>Badar, R., Zulfiqar, S., Zahid, A. A., Mehmood, N., Zeeshan, R., Nawaz, A., ... &amp; Yar, M. (2023). Thyroxine incorporated commercially available alginate dressings to stimulate angiogenesis for wound healing applications. Journal of Drug Delivery Science and Technology, 89, 105026.</t>
  </si>
  <si>
    <t>https://1510qkl80-y-https-www-webofscience-com.z.e-nformation.ro/wos/woscc/full-record/WOS:001105940000001</t>
  </si>
  <si>
    <t>Harbuz, I., Banciu, D. D., David, R., Cercel, C., Cotîrță, O., Ciurea, B. M., ... &amp; Banciu, A. (2023). Perspectives on Scaffold Designs with Roles in Liver Cell Asymmetry and Medical and Industrial Applications by Using a New Type of Specialized 3D Bioprinter. International Journal of Molecular Sciences, 24(19), 14722.</t>
  </si>
  <si>
    <t>https://1510qkl80-y-https-www-webofscience-com.z.e-nformation.ro/wos/woscc/full-record/WOS:001099932400001</t>
  </si>
  <si>
    <t>Tatarusanu, S. M., Lupascu, F. G., Profire, B. S., Szilagyi, A., Gardikiotis, I., Iacob, A. T., ... &amp; Profire, L. (2023). Modern approaches in wounds management. Polymers, 15(17), 3648.</t>
  </si>
  <si>
    <t>https://1510qkl80-y-https-www-webofscience-com.z.e-nformation.ro/wos/woscc/full-record/WOS:001062697800001</t>
  </si>
  <si>
    <t>Samiraninezhad, N., Asadi, K., Rezazadeh, H., &amp; Gholami, A. (2023). Using chitosan, hyaluronic acid, alginate, and gelatin-based smart biological hydrogels for drug delivery in oral mucosal lesions: A review. International Journal of Biological Macromolecules, 126573.</t>
  </si>
  <si>
    <t>https://1510qkl80-y-https-www-webofscience-com.z.e-nformation.ro/wos/woscc/full-record/WOS:001080024600001</t>
  </si>
  <si>
    <t>Neves, M. I., Magalhães, M. V., Bidarra, S. J., Moroni, L., &amp; Barrias, C. C. (2023). Versatile click alginate hydrogels with protease-sensitive domains as cell responsive/instructive 3D microenvironments. Carbohydrate Polymers, 320, 121226.</t>
  </si>
  <si>
    <t>https://1510qkl80-y-https-www-webofscience-com.z.e-nformation.ro/wos/woscc/full-record/WOS:001050698100001</t>
  </si>
  <si>
    <t>Wang, Y., Yang, L., Liu, B., Liao, S., Fu, X., Zhou, Y., &amp; Zhou, P. (2023). Radiation skin injury care in radiotherapy for oncology: mechanisms, drug therapy and novel biomaterial application strategies. Advanced Therapeutics, 6(11), 2300024.</t>
  </si>
  <si>
    <t>https://1510qkl80-y-https-www-webofscience-com.z.e-nformation.ro/wos/woscc/full-record/WOS:001028000800001</t>
  </si>
  <si>
    <t>Raileanu, M., Borlan, R., Campu, A., Janosi, L., Turcu, I., Focsan, M., &amp; Bacalum, M. (2023). No country for old antibiotics! Antimicrobial peptides (AMPs) as next-generation treatment for skin and soft tissue infection. International Journal of Pharmaceutics, 123169.</t>
  </si>
  <si>
    <t>https://1510qkl80-y-https-www-webofscience-com.z.e-nformation.ro/wos/woscc/full-record/WOS:001035384100001</t>
  </si>
  <si>
    <t>Choudary, R., Saini, N., Chopra, D. S., Singh, D., &amp; Singh, N. (2023). A comprehensive review of 3D bioprinting biomaterials: Properties, strategies and wound healing application. Journal of Materials Research, 38(13), 3264-3300.</t>
  </si>
  <si>
    <t>https://1510qkl80-y-https-www-webofscience-com.z.e-nformation.ro/wos/woscc/full-record/WOS:001019830200001</t>
  </si>
  <si>
    <t>Da Silva, J., Leal, E. C., Carvalho, E., &amp; Silva, E. A. (2023). Innovative functional biomaterials as therapeutic wound dressings for chronic diabetic foot ulcers. International Journal of Molecular Sciences, 24(12), 9900.</t>
  </si>
  <si>
    <t>https://1510qkl80-y-https-www-webofscience-com.z.e-nformation.ro/wos/woscc/full-record/WOS:001015350700001</t>
  </si>
  <si>
    <t>Tyeb, S., Verma, V., &amp; Kumar, N. (2023). Polysaccharide based transdermal patches for chronic wound healing: Recent advances and clinical perspective. Carbohydrate Polymers, 121038.</t>
  </si>
  <si>
    <t>https://1510qkl80-y-https-www-webofscience-com.z.e-nformation.ro/wos/woscc/full-record/WOS:001013630800001</t>
  </si>
  <si>
    <t>Wu, S., Qin, B., Tang, X., Cui, T., Yin, S., Dong, H., ... &amp; Lei, L. (2023). Enzyme-responsive microneedle patch for bacterial infection and accelerated healing of diabetic wounds. Chemical Engineering Journal, 466, 143126.</t>
  </si>
  <si>
    <t>https://1510qkl80-y-https-www-webofscience-com.z.e-nformation.ro/wos/woscc/full-record/WOS:000998563000001</t>
  </si>
  <si>
    <t>Fernandes, A., Rodrigues, P. M., Pintado, M., &amp; Tavaria, F. K. (2023). A systematic review of natural products for skin applications: Targeting inflammation, wound healing, and photo-aging. Phytomedicine, 154824.</t>
  </si>
  <si>
    <t>https://1510qkl80-y-https-www-webofscience-com.z.e-nformation.ro/wos/woscc/full-record/WOS:000988962300001</t>
  </si>
  <si>
    <t>Yuan, N., Shao, K., Huang, S., &amp; Chen, C. (2023). Chitosan, alginate, hyaluronic acid and other novel multifunctional hydrogel dressings for wound healing: A review. International Journal of Biological Macromolecules, 124321.</t>
  </si>
  <si>
    <t>https://1510qkl80-y-https-www-webofscience-com.z.e-nformation.ro/wos/woscc/full-record/WOS:000981655900001</t>
  </si>
  <si>
    <t>Torres, A., Rego, L., Martins, M. S., Ferreira, M. S., Cruz, M. T., Sousa, E., &amp; Almeida, I. F. (2023). How to Promote Skin Repair? In-Depth Look at Pharmaceutical and Cosmetic Strategies. Pharmaceuticals, 16(4), 573.</t>
  </si>
  <si>
    <t>https://1510qkl80-y-https-www-webofscience-com.z.e-nformation.ro/wos/woscc/full-record/WOS:000982042500001</t>
  </si>
  <si>
    <t>Puccetti, M., Donnadio, A., Ricci, M., Latterini, L., Quaglia, G., Pietrella, D., ... &amp; Ambrogi, V. (2023). Alginate Ag/AgCl nanoparticles composite films for wound dressings with antibiofilm and antimicrobial activities. Journal of Functional Biomaterials, 14(2), 84.</t>
  </si>
  <si>
    <t>https://1510qkl80-y-https-www-webofscience-com.z.e-nformation.ro/wos/woscc/full-record/WOS:000938533300001</t>
  </si>
  <si>
    <t>Barbosa, C. D. A., Simeoni, R. B., Gamba, L. K., Ribeiro, V. S. T., Cardoso, M. A., Cunha, R. C., ... &amp; Fernandes, B. L. (2023). Alginate/Chitosan Associates a Platelet-rich in Fibrin Exudates as Drug Delivery Systems in Wounds: a Mini-Review. Brazilian Archives of Biology and Technology, 66, e23220880.</t>
  </si>
  <si>
    <t>https://1510qkl80-y-https-www-webofscience-com.z.e-nformation.ro/wos/woscc/full-record/WOS:001019515200001</t>
  </si>
  <si>
    <t>Ahmad N. In Vitro and In Vivo Characterization Methods for Evaluation of Modern Wound Dressings. Pharmaceutics. 2023; 15(1):42. https://doi.org/10.3390/pharmaceutics15010042</t>
  </si>
  <si>
    <t>https://www.mdpi.com/1999-4923/15/1/42</t>
  </si>
  <si>
    <t xml:space="preserve">Pérez-Elvira, R., Oltra-Cucarella, J., Carrobles, J. A., Teodoru, M., Bacila, C., &amp; Neamtu, B. </t>
  </si>
  <si>
    <t>Individual alpha peak frequency, an important biomarker for live z-score training neurofeedback in adolescents with learning disabilities. Brain Sciences, 11(2), 167.</t>
  </si>
  <si>
    <t>Aung, T., Kim, B. R., Kwak, H. S., &amp; Kim, M. J. (2023). Neuroimaging approach: effects of hot and cold germinated wheat beverages on electroencephalographic (EEG) activity of the human brain. Foods, 12(18), 3493.</t>
  </si>
  <si>
    <t>https://1510qkl80-y-https-www-webofscience-com.z.e-nformation.ro/wos/woscc/full-record/WOS:001081856500001</t>
  </si>
  <si>
    <t>Sidelinger, L., Zhang, M., Frohlich, F., &amp; Daughters, S. B. (2023). Day‐to‐day individual alpha frequency variability measured by a mobile EEG device relates to anxiety. European Journal of Neuroscience, 57(11), 1815-1833.</t>
  </si>
  <si>
    <t>Ahire, N. K., Awale, R. N., &amp; Wagh, A. (2023). Attention module-based fused deep cnn for learning disabilities identification using EEG signal. Multimedia Tools and Applications, 1-26.</t>
  </si>
  <si>
    <t>https://1510qkl80-y-https-www-webofscience-com.z.e-nformation.ro/wos/woscc/full-record/WOS:001096936900005</t>
  </si>
  <si>
    <t>Fauteux, A. A., Gutierrez Rojas, R., Agbogba, K., Benovoy, M., Charlebois‐Poirier, A. R., Lalancette, E., ... &amp; Dahdah, N. (2023). Electroencephalography signals and neurodevelopment after Kawasaki disease: A pilot study. Pediatrics International, 65(1), e15482.</t>
  </si>
  <si>
    <t>https://1510qkl80-y-https-www-webofscience-com.z.e-nformation.ro/wos/woscc/full-record/WOS:000978822300001</t>
  </si>
  <si>
    <t>Neamțu, B. M., Visa, G., Maniu, I., Ognean, M. L., Pérez-Elvira, R., Dragomir, A., Agudo, M., Sofariu, CR., Gheonea, M., Pitic, A., Brad, R., Matei C., Teodora M., Băcilă, C.</t>
  </si>
  <si>
    <t>A decision-tree approach to assist in forecasting the outcomes of the neonatal brain injury. International Journal of Environmental Research and Public Health, 18(9), 4807</t>
  </si>
  <si>
    <t>Agoston, D. V., &amp; Helmy, A. (2023). Fluid-Based Protein Biomarkers in Traumatic Brain Injury: The View from the Bedside. International Journal of Molecular Sciences, 24(22), 16267.</t>
  </si>
  <si>
    <t>Solomon, A., Cipăian, C. R., Negrea, M. O., Boicean, A., Mihaila, R., Beca, C., ... &amp; Neamtu, B. (2023). Hepatic Involvement across the Metabolic Syndrome Spectrum: Non-Invasive Assessment and Risk Prediction Using Machine Learning. Journal of Clinical Medicine, 12(17), 5657.</t>
  </si>
  <si>
    <t>Birlutiu, V., Neamtu, B., Birlutiu, R. M., Ghibu, A. M., &amp; Dobritoiu, E. S. (2023, August). Our Experience with SARS-CoV-2 Infection and Acute Kidney Injury: Results from a Single-Center Retrospective Observational Study. In Healthcare (Vol. 11, No. 17, p. 2402). MDPI.</t>
  </si>
  <si>
    <t>He, KY ; Lei, XY ; Zhang, L ; Wu, DH ; Li, JQ ; Lu, LY; Laila, UE ; Cui, CY  ; Xu, ZX  ; Jian, YP, Development and management of gastrointestinal symptoms in long-term COVID-19, Frontiers of Microbiology</t>
  </si>
  <si>
    <t>https://pubmed.ncbi.nlm.nih.gov/38156008/</t>
  </si>
  <si>
    <t xml:space="preserve">Dascalu, AM  ; Cherecheanu, AP  ; Serban, D ; Alexandrescu, C ; Stana, D ; Costea, AC  ; Tribus, LC ; Tanasescu, D ; Smarandache, CG ; Cristea, BM  ; Alius, C  ; Serboiu, C  ; Comandasu, M ; Tudor, C  ; Moroianu, LA ; Bratu, DG , Combined Anti-ANG2/Tie and Anti-Vegf Intravitreal Therapy in Age- Related Macular Degeneration- A Systematic Rewiev, Farmacia
</t>
  </si>
  <si>
    <t>Vintila, BI ; Arseniu, AM ; Morgovan, C ; Butuca, A ; Sava, M ; Bîrlutiu, V ; Rus, LL ; Ghibu, S ; Bereanu, AS  ; Codru, IR  ; Gligor, FG, A Pharmacovigilance Study Regarding the Risk of Antibiotic-Associated Clostridioides difficile Infection Based on Reports from the EudraVigilance Database: Analysis of Some of the Most Used Antibiotics in Intensive Care Units, Pharmaceuticals</t>
  </si>
  <si>
    <t>Serban, D ; Stoica, PL ; Dascalu, AM ; Bratu, DG   ; Cristea, BM ; Alius, C  ; Motofei, I; Tudor, C ; Tribus, LC ; Serboiu, C ; Tudosie, MS ; Tanasescu, D ; Vancea, G ; Costea, DO (Costea, Daniel Ovidiu, The Significance of Preoperative Neutrophil-to-Lymphocyte Ratio (NLR), Platelet-to-Lymphocyte Ratio (PLR), and Systemic Inflammatory Index (SII) in Predicting Severity and Adverse Outcomes in Acute Calculous Cholecystitis, Journal of Clinical Medicine</t>
  </si>
  <si>
    <t>Boicean, A ; Birlutiu, V ; Ichim, C  ; Anderco, P  ; Birsan, S , Fecal Microbiota Transplantation in Inflammatory Bowel Disease, Biomedicines</t>
  </si>
  <si>
    <t>Bachour, SP  ; Dalal, R  ; Allegretti, JR , The impact of the COVID-19 pandemic on Clostridioides difficile infection and utilization of fecal microbiota transplantation, Therapeutic Advances in Gastroenterology</t>
  </si>
  <si>
    <t>https://www.ncbi.nlm.nih.gov/pmc/articles/PMC10107020/</t>
  </si>
  <si>
    <t>Hosseinpoor, S ; Kalroozi, F ; Nezamzadeh, M ; Pishgooie, SA, Examining the effect of polyurethane dressing containing silver particles on the rate of diabetic foot ulcer infection in hospitalized patients: A randomized control study, Health Science Reports</t>
  </si>
  <si>
    <t xml:space="preserve">
Li, MW ; Wei, MY; Han, BR ; Wu, HJ, Stepping up foot care: assessment over foot care knowledge and behavior among individuals with diabetes of risk levels, International Journal of Diabetes in Developing Countries</t>
  </si>
  <si>
    <t>https://link.springer.com/article/10.1007/s13410-023-01270-9</t>
  </si>
  <si>
    <t>Boicean, A ; Birlutiu, V; Ichim, C; Brusnic, O ; Onisor, DM, Fecal Microbiota Transplantation in Liver Cirrhosis, Biomedicines</t>
  </si>
  <si>
    <t xml:space="preserve">Gheorghita, D 1 ; Moldovan, H  2 , 3 , 4 ; Robu, A  1 ; Bita, AI  1 ; Grosu, E  1 ; Antoniac, A 1 ; Corneschi, I  1 ; Antoniac, I 1 , 4; Bodog, AD 5 ; Bacila, CI  6                    1 Univ Politehn Bucuresti, Fac Mat Sci &amp; Engn, 313 Splaiul Independentei,Dist 6, Bucharest 060042, Romania
2 Carol Davila Univ Med &amp; Pharm, Fac Med, Bucharest 050474, Romania
3 Clin Emergency Hosp Bucharest, Dept Cardiovasc Surg, Bucharest 014461, Romania
4 Acad Romanian Scientists, 54 Splaiul Independentei, Bucharest 050094, Romania
5 Univ Oradea, Fac Med &amp; Pharm, 10 P-ta 1 December St, Oradea 410073, Romania
6 Lucian Blaga Univ Sibiu, Fac Med, 10 Victoriei Blvd, Sibiu 550024, Romania   </t>
  </si>
  <si>
    <t xml:space="preserve">Paradowska-Stolarz, A ; Mikulewicz, M ; Laskowska, J; Karolewicz, B ; Owczarek, A, The Importance of Chitosan Coatings in Dentistry, Marine Drugs
</t>
  </si>
  <si>
    <t>https://www.mdpi.com/1660-3397/21/12/613</t>
  </si>
  <si>
    <t xml:space="preserve">
Gheorghita, D  ; Antoniac, I ; Moldovan, H ; Antoniac, A; Grosu, E ; Motelica, L; Ficai, A,; Oprea, O; Vasile, E; Ditu, LM; Raiciu, AD, Influence of Lavender Essential Oil on the Physical and Antibacterial Properties of Chitosan Sponge for Hemostatic Applications, International Journal of Molecular Sciences</t>
  </si>
  <si>
    <t>https://www.mdpi.com/1422-0067/24/22/16312</t>
  </si>
  <si>
    <t>Radzikowska-Büchner, E ; Lopuszynska, I ; Tobiasz, M ; Maciejewski, R ; Flieger, J, An Overview of Recent Developments in the Management of Burn Injuries,  International Journal of Molecular Sciences</t>
  </si>
  <si>
    <t>https://www.mdpi.com/1422-0067/24/22/16357</t>
  </si>
  <si>
    <t>Gheorghita, D 1 ; Moldovan, H  2 , 3 , 4 ; Robu, A  1 ; Bita, AI  1 ; Grosu, E  1 ; Antoniac, A 1 ; Corneschi, I  1 ; Antoniac, I 1 , 4; Bodog, AD 5 ; Bacila, CI  6                    1 Univ Politehn Bucuresti, Fac Mat Sci &amp; Engn, 313 Splaiul Independentei,Dist 6, Bucharest 060042, Romania
2 Carol Davila Univ Med &amp; Pharm, Fac Med, Bucharest 050474, Romania
3 Clin Emergency Hosp Bucharest, Dept Cardiovasc Surg, Bucharest 014461, Romania
4 Acad Romanian Scientists, 54 Splaiul Independentei, Bucharest 050094, Romania
5 Univ Oradea, Fac Med &amp; Pharm, 10 P-ta 1 December St, Oradea 410073, Romania
6 Lucian Blaga Univ Sibiu, Fac Med, 10 Victoriei Blvd, S</t>
  </si>
  <si>
    <t>Salavati, M , Mechanical Properties of α-Chitin and Chitosan Biocomposite: A Molecular Dynamic Study, Journal of Composites Sciences</t>
  </si>
  <si>
    <t>https://www.mdpi.com/2504-477X/7/11/464</t>
  </si>
  <si>
    <t xml:space="preserve">
da Silva, VA ; Bobotis, BC ; Correia, FF ; Lima-Vasconcellos, TH  ; Chiarantin, GMD ; De la Vega, L; Lombello, CB  ; Willerth, SM ; Malmonge, SM ; Paschon, V ; Kihara, AH, The Impact of Biomaterial Surface Properties on Engineering Neural Tissue for Spinal Cord Regeneration, International Journal of Molecular Sciences</t>
  </si>
  <si>
    <t>https://www.mdpi.com/1422-0067/24/17/13642</t>
  </si>
  <si>
    <t xml:space="preserve">
Banasiewicz, T ; Machala, W  ; Wysocki, MB  ; Lesiak, M  ; Krych, S  ; Lange, M; Hogendorf, P  ; Durczynski, A  ; Cwalinski, J  ; Bartkowiak, T  ; Dziki, A ; Kielan, W ; Klek, S  ; Krasinski, Z; Krokowicz, L  ; Kusza, K; Mysliwiec, P  ; Pedziwiatr, M ; Richter, P ; Sobocki, J  ; Szczepkowski, M ; Tarnowski, W  ; Zegarski, W ; Zembala, M ; Zieniewicz, K  ; Wallner, G, Principles of minimize bleeding and the transfusion of blood and its components in operated patients surgical aspects, Polish Journal of Surgery </t>
  </si>
  <si>
    <t>https://ppch.pl/resources/html/article/details?id=613468&amp;language=en</t>
  </si>
  <si>
    <r>
      <rPr>
        <rFont val="Times New Roman"/>
        <color rgb="FF000000"/>
        <sz val="9.0"/>
      </rPr>
      <t xml:space="preserve">Lavinia Duică, Elisabeta Antonescu, Mihail Pîrlog, </t>
    </r>
    <r>
      <rPr>
        <rFont val="Times New Roman"/>
        <strike/>
        <color rgb="FF000000"/>
        <sz val="9.0"/>
      </rPr>
      <t>Traian Purnichi</t>
    </r>
    <r>
      <rPr>
        <rFont val="Times New Roman"/>
        <color rgb="FF000000"/>
        <sz val="9.0"/>
      </rPr>
      <t xml:space="preserve">, Julianna Szakacs, Maria Totan, </t>
    </r>
    <r>
      <rPr>
        <rFont val="Times New Roman"/>
        <strike/>
        <color rgb="FF000000"/>
        <sz val="9.0"/>
      </rPr>
      <t>Bogdan Ioan Vintilă</t>
    </r>
    <r>
      <rPr>
        <rFont val="Times New Roman"/>
        <color rgb="FF000000"/>
        <sz val="9.0"/>
        <vertAlign val="superscript"/>
      </rPr>
      <t xml:space="preserve"> </t>
    </r>
    <r>
      <rPr>
        <rFont val="Times New Roman"/>
        <color rgb="FF000000"/>
        <sz val="9.0"/>
      </rPr>
      <t xml:space="preserve">, Cernușcă-Mițariu Mihaela, Cernușcă-Mițariu Sebastian, </t>
    </r>
    <r>
      <rPr>
        <rFont val="Times New Roman"/>
        <b/>
        <color rgb="FF000000"/>
        <sz val="9.0"/>
      </rPr>
      <t xml:space="preserve">Ștețiu Andreea, </t>
    </r>
    <r>
      <rPr>
        <rFont val="Times New Roman"/>
        <color rgb="FF000000"/>
        <sz val="9.0"/>
      </rPr>
      <t>Boța Gabriela, Bereanu Alina, Manea Marilena Minodora</t>
    </r>
  </si>
  <si>
    <t>CLINICAL AND BIOCHEMICAL CORRELATIONS OF AGGRESSION IN YOUNG PATIENTS WITH MENTAL DISORDERS</t>
  </si>
  <si>
    <t>Najafzadeh, M.J., Ghazanfari Pour, S. and Divsalar, P. (2023), "Aggression in schizophrenia, bipolar and major depression disorder", Journal of Aggression, Conflict and Peace Research, Vol. ahead-of-print No. ahead-of-print. https://doi.org/10.1108/JACPR-11-2022-0756</t>
  </si>
  <si>
    <t>https://1510q7a4z-y-https-www-webofscience-com.z.e-nformation.ro/wos/woscc/full-record/WOS:000913573800001</t>
  </si>
  <si>
    <t>Boța Gabriela</t>
  </si>
  <si>
    <r>
      <rPr>
        <rFont val="Times New Roman"/>
        <color theme="1"/>
        <sz val="9.0"/>
      </rPr>
      <t>MIHAI BURLIBAŞA</t>
    </r>
    <r>
      <rPr>
        <rFont val="Times New Roman"/>
        <b/>
        <color rgb="FF000000"/>
        <sz val="9.0"/>
      </rPr>
      <t>, ANDREEA ANGELA ŞTEŢIU</t>
    </r>
    <r>
      <rPr>
        <rFont val="Times New Roman"/>
        <color rgb="FF000000"/>
        <sz val="9.0"/>
      </rPr>
      <t xml:space="preserve">, </t>
    </r>
    <r>
      <rPr>
        <rFont val="Times New Roman"/>
        <strike/>
        <color rgb="FF000000"/>
        <sz val="9.0"/>
      </rPr>
      <t>DRAGOȘ GEORGE MARINESCU</t>
    </r>
    <r>
      <rPr>
        <rFont val="Times New Roman"/>
        <color rgb="FF000000"/>
        <sz val="9.0"/>
      </rPr>
      <t xml:space="preserve">, </t>
    </r>
    <r>
      <rPr>
        <rFont val="Times New Roman"/>
        <b/>
        <color rgb="FF000000"/>
        <sz val="9.0"/>
      </rPr>
      <t>MIRCEA ŞTEŢIU</t>
    </r>
    <r>
      <rPr>
        <rFont val="Times New Roman"/>
        <color rgb="FF000000"/>
        <sz val="9.0"/>
      </rPr>
      <t xml:space="preserve">, ANCA RĂDUCANU, ANCA TEMELCEA, NARCIS MARCOV, VIOREL ȘTEFAN PERIEANU, LUMINIȚA OANCEA, NICOLETA MĂRU, CAMELIA IONESCU, MĂDĂLINA MALIȚA, MIHAI DAVID, RADU COSTEA, GABRIELA TĂNASE, LAURA STEF, GABRIELA BOTA, MIHAELA ROMANITA GLIGOR, CARMEN DOMNARIU, </t>
    </r>
    <r>
      <rPr>
        <rFont val="Times New Roman"/>
        <strike/>
        <color rgb="FF000000"/>
        <sz val="9.0"/>
      </rPr>
      <t>BOGDAN PAVAL, LORELAI GEORGETA SFARGHIU</t>
    </r>
    <r>
      <rPr>
        <rFont val="Times New Roman"/>
        <color rgb="FF000000"/>
        <sz val="9.0"/>
      </rPr>
      <t>, ILEANA IONESCU</t>
    </r>
  </si>
  <si>
    <t>Finite element method analysis of the stress induced upon the dental implant by the mastication process</t>
  </si>
  <si>
    <t>Zielinski, R (Zielinski, Rafal); Sowinski, J (Sowinski, Jerzy); Piechaczek, M (Piechaczek, Martyna); Okulski, J (Okulski, Jakub); Kozakiewicz, M (Kozakiewicz, Marcin). Finite Element Analysis of Subperiosteal Implants in Edentulism-On the Basis of the MaI Implant® by Integra Implants®. MATERIALS 16:23 DOI10.3390/ma16237466</t>
  </si>
  <si>
    <t>https://1510qdj3d-y-https-www-webofscience-com.z.e-nformation.ro/wos/woscc/full-record/WOS:001117502700001</t>
  </si>
  <si>
    <t>Ruxandra Sfeatcu1, Mihaela Cernuşcă-Miţariu2*, Camelia Ionescu1, Mihai Roman2, Sebastian Cernuşcă-Miţariu2, Liliana Coldea2, Gabriela Bota2 și Claudia Camellia Burcea1    1 Universitatea de Medicină și Farmacie Carol Davila București, 2 Universitatea Lucian Blaga Sibiu, Facultatea de Medicină</t>
  </si>
  <si>
    <t xml:space="preserve">THE CONCEPT OF WELLBEING IN RELATION TO HEALTH AND QUALITY OF LIFE </t>
  </si>
  <si>
    <t>Exploring the Factors Creating Happiness with Nursing Staff: The Mediating Effect of Life Satisfaction, Lin Haiyun; Tao Yue; Hu Huihui; Lin Haizhen; American Journal of Health Behavior</t>
  </si>
  <si>
    <t>https://www.ingentaconnect.com/content/png/ajhb/2023/00000047/00000003/art00008</t>
  </si>
  <si>
    <t>Promoting the Well-Being of Supervisors for Sustainable Early Childhood Development in an Informal Settlement, Ncamisile P. MthiyaneI; Dipolelo MalemaII; Nompumelelo Madonda, Educational Research for Social Change
On-line version ISSN 2221-4070</t>
  </si>
  <si>
    <t>https://scielo.org.za/scielo.php?pid=S2221-40702023000100006&amp;script=sci_arttext</t>
  </si>
  <si>
    <t>WORKPLACE SPIRITUALITY, SPIRITUAL CLIMATE AND PATIENT SAFETY CULTURE, Małgorzata Zdzisława Wiśniewska, European Journal of Science and Theology</t>
  </si>
  <si>
    <t>http://www.ejst.tuiasi.ro/Files/102/6_Wisniewska.pdf</t>
  </si>
  <si>
    <t>The Importance of Body Posture in Adolescence and its Relationship with Overall Well-being, Sharma Sachi; Rawat Vikas, Indian Journal of Medical Specialities</t>
  </si>
  <si>
    <t>https://journals.lww.com/imsp/fulltext/2023/14040/the_importance_of_body_posture_in_adolescence_and.3.aspx</t>
  </si>
  <si>
    <t xml:space="preserve">Malajowicz, AB (Malajowicz, Anna Barwinska) [1] ; Knapková, M (Knapkova, Miroslava) [2] ; Szczotka, K (Szczotka, Krzysztof) [3] ; Martinkovicová, M (Martinkovicova, Miriam) [2] ; Pyrek, R (Pyrek, Radoslaw) [1] Energy Efficiency Policies in Poland and Slovakia in the Context of Individual Well-Being. ENERGIES Volume16Issue1
DOI10.3390/en16010116. </t>
  </si>
  <si>
    <t>https://1510qkpjp-y-https-www-webofscience-com.z.e-nformation.ro/wos/woscc/full-record/WOS:000910465200001</t>
  </si>
  <si>
    <t>Sustainable wellbeing education in maritime universities. Ozdemir, Pinar
Maritime Wellbeing. ISBN 979-889113004-3, 979-888697963-3. Pages 87 - 10430 August 2023</t>
  </si>
  <si>
    <t>https://15109kpm8-y-https-www-scopus-com.z.e-nformation.ro/record/display.uri?eid=2-s2.0-85172685595&amp;origin=resultslist&amp;sort=plf-f&amp;src=s&amp;citedAuthorId=55604239600&amp;imp=t&amp;sid=bdd1fba26d8b511d9174e7ea7f42e9b0&amp;sot=cite&amp;sdt=cite&amp;cluster=scopubyr%2c%222023%22%2ct&amp;sl=0&amp;relpos=2&amp;citeCnt=0&amp;searchTerm=</t>
  </si>
  <si>
    <t>Bhadra, Subhasis. Community-based psychosocial support: A process for the protection of vulnerable populations during covid-19. Mental Health and Psychosocial Support during the COVID-19 Response: An OverviewPages 47 - 732 June 2023</t>
  </si>
  <si>
    <t>https://15109kpm8-y-https-www-scopus-com.z.e-nformation.ro/record/display.uri?eid=2-s2.0-85162173755&amp;origin=resultslist&amp;sort=plf-f&amp;src=s&amp;citedAuthorId=55604239600&amp;imp=t&amp;sid=bdd1fba26d8b511d9174e7ea7f42e9b0&amp;sot=cite&amp;sdt=cite&amp;cluster=scopubyr%2c%222023%22%2ct&amp;sl=0&amp;relpos=3&amp;citeCnt=0&amp;searchTerm=</t>
  </si>
  <si>
    <t>Sariningsih, Y., Albert, W.K.G., Mariane, I.. STRATEGY TO IMPROVE KPM'S START-UP BUSINESS CREATIVITY IN THE CONTEXT OF SOCIAL ENTREPRENEURSHIP PROGRAM | [ESTRATÉGIA PARA MELHORAR A CRIATIVIDADE EMPRESARIAL INICIAL DA KPM NO CONTEXTO DO PROGRAMA DE EMPREENDEDORISMO SOCIAL]. International Journal of Professional Business Review
8(4), pp. 1-27 202310.26668/businessreview/2023.v8i4.590</t>
  </si>
  <si>
    <t>https://openaccessojs.com/JBReview/article/view/590</t>
  </si>
  <si>
    <t>Ifelunni, C.O., Ede, M.O. &amp; Okeke, C.I. Rational emotive intervention for work-family conflict and female primary school teachers’ well-being. Curr Psychol 42, 26173–26186 (2023). https://doi.org/10.1007/s12144-022-03704-9</t>
  </si>
  <si>
    <t>https://1510gkpn1-y-https-link-springer-com.z.e-nformation.ro/article/10.1007/s12144-022-03704-9#Bib1</t>
  </si>
  <si>
    <t>Mikušová, M., Raguž, I. V., &amp; Horváthová, P. (2023). Economic and social aspects of three generations’ well-being. Czech study. Economic Research-Ekonomska Istraživanja, 36(1). https://doi.org/10.1080/1331677X.2022.2106263</t>
  </si>
  <si>
    <t>https://1511mkpr5-y-https-www-tandfonline-com.z.e-nformation.ro/doi/full/10.1080/1331677X.2022.2106263</t>
  </si>
  <si>
    <t>Zablan, K., Melvin, G., &amp; Hayley, A. (2023). Older Adult Companion Animal-Owner Wellbeing During the COVID-19 Pandemic: A Qualitative Exploration. Anthrozoös, 36(2), 237–256. https://doi.org/10.1080/08927936.2022.2125198</t>
  </si>
  <si>
    <t>https://1511mkpr5-y-https-www-tandfonline-com.z.e-nformation.ro/doi/full/10.1080/08927936.2022.2125198</t>
  </si>
  <si>
    <t>ELISABETA ANTONESCU,GABRIELA BOTA, BOGDAN SERB, DITER ATASIE, CRISTINA DAHM TATARU, MARIA TOTAN1,LAVINIA DUICA1,SINZIANA CALINA SILISTEANU, JULIANNA SZAKACS, OANA CRISTINA ARGHIR, IOAN OSWALD, MARINELA MINODORA MANEA</t>
  </si>
  <si>
    <t>Study of the Total Serum Concentration of Serrum Ionized Magnesium
in Children and Adolescents from Sibiu Area</t>
  </si>
  <si>
    <t>Prevalence of osteoporosis and risk factors in different age
categories in adult women, Elena Vizitiu 1 , Andrei-Ioan Costea 2*, Sînziana-Călina Silişteanu 2*</t>
  </si>
  <si>
    <t>Totan Maria (ULBS), Antonescu Elisabeta (ULBS), Catana Maria Gabriela (ULBS), Mitariu Maria Mihaela Cernusca (ULBS), Duica Lavinia (ULBS), Roman-Filip Corina (ULBS), Comaneanu Raluca Monica (ULBS), Mitariu, Sebastian Ioan Cernusca (ULBS)</t>
  </si>
  <si>
    <t>Gopal, N., Chauhan, N., Jain, U., Dass, S. K., Sharma, H. S., &amp; Chandra, R. (2023). Advancement in biomarker based effective diagnosis of neonatal sepsis. Artificial Cells, Nanomedicine, and Biotechnology, 51(1), 476–490. https://doi.org/10.1080/21691401.2023.2252016</t>
  </si>
  <si>
    <t>Cernusca Mitariu Mihaela</t>
  </si>
  <si>
    <t>Bin Sun, Zhigang Wang. A Short Review on Advances in Early Diagnosis and Treatment of Ischemic Stroke. Galen Medical Journal</t>
  </si>
  <si>
    <t>Alvaro Marcelo Oyarce-Calderón, Jhony A. De La Cruz-Vargas. Lifestyle Risk Factors Associated with Stroke in Patients with Type 2 Diabetes Mellitus: A Case-control Study. The Open Public Health Journal</t>
  </si>
  <si>
    <t>Borowicz, W.; Ptaszkowski, K.; Ptaszkowska, L.; Murawska-Ciałowicz, E.; Rosińczuk, J. Assessment of Changes in Serum C-Reactive Protein Levels in Patients after Ischemic Stroke Undergoing Rehabilitation—A Retrospective Observational Study. J. Clin. Med. 2023, 12, 1029. https://doi.org/10.3390/jcm12031029</t>
  </si>
  <si>
    <t>LAVINIA Duica(ULBS), Elisabeta Antonescu(ULBS), Mihail Pirlog, Traian Purnichi, Julianna Szakacs, Maria Totan(ULBS), Bogdan Ioan Vintila(ULBS), Mihaela Cernusca Mitariu(ULBS), Sebastian Ioan Cernusca Mitariu(ULBS), Andreea Stetiu(ULBS), Gabriela Bota(ULBS), Alina Bereanu(ULBS), Marinela Minodora Manea</t>
  </si>
  <si>
    <t>Clinical and biochemical correlations of aggression in Young patients with mental disorders</t>
  </si>
  <si>
    <t>Mohammad Javad Najafzadeh, Sadra Ghazanfari Pour, Parisa Divsalar. Aggression in schizophrenia, bipolar and major depression disorder, Journal of Aggression, Conflict and Peace Research</t>
  </si>
  <si>
    <r>
      <rPr>
        <rFont val="Times New Roman"/>
        <b/>
        <color theme="1"/>
        <sz val="9.0"/>
      </rPr>
      <t>Andreea Angela ŞTEŢIU</t>
    </r>
    <r>
      <rPr>
        <rFont val="Times New Roman"/>
        <color theme="1"/>
        <sz val="9.0"/>
      </rPr>
      <t xml:space="preserve">, Valentin OLEKSIK, </t>
    </r>
    <r>
      <rPr>
        <rFont val="Times New Roman"/>
        <b/>
        <color theme="1"/>
        <sz val="9.0"/>
      </rPr>
      <t>Mircea ŞTEŢIU</t>
    </r>
    <r>
      <rPr>
        <rFont val="Times New Roman"/>
        <color theme="1"/>
        <sz val="9.0"/>
      </rPr>
      <t>, Radu PETRUSE, Mihai BURLIBASA, Mihaela CERNUSCA-MITARIU, Ileana IONESCU</t>
    </r>
  </si>
  <si>
    <t>Dimensioning Initial Preparation for Dental Incisal Reconstruction with Biomaterials</t>
  </si>
  <si>
    <t>Wang, CX., Rong, QG., Zhu, N. et al. Finite element analysis of stress in oral mucosa and titanium mesh interface. BMC Oral Health 23, 25 (2023). https://doi.org/10.1186/s12903-022-02703-3</t>
  </si>
  <si>
    <t>https://1510q7a3n-y-https-www-webofscience-com.z.e-nformation.ro/wos/woscc/full-record/WOS:000914811700005</t>
  </si>
  <si>
    <t>Burcea, CC (Burcea, Claudia-Camelia) [1] ; Cernusca-Mitariu, M (Cernusca-Mitariu, Mihaela) [2] ; Mitariu, M (Mitariu, Mihai) [2] ; Ferechide, D (Ferechide, Dumitru) [1]</t>
  </si>
  <si>
    <t>ASPECTS REGARDING THE LOWER LIMB RECOVERY AND FUNCTIONALITY FOLLOWING TROCHANTERIC FRACTURES DEPENDING ON THE USED IMPLANTS AND BIOMATERIALS</t>
  </si>
  <si>
    <t>Burcea, CC (Burcea, Claudia-Camelia) [1] ; Bobu, V (Bobu, Vasile) [2] ; Ferechide, D (Ferechide, Dumitru) [1] ; Neagoe, IC (Neagoe, Ioana Cristina) [3] ; Lupusoru, GE (Lupusoru, Gabriela Elena) [1] ; Sporea, C (Sporea, Corina) [1] , [4] ; Lupusoru, MOD (Lupusoru, Mircea Ovidiu Denis) [1]. New methodological aspects in rehabilitation after proximal humerus fracture. BALNEO AND PRM RESEARCH JOURNAL. Volume14Issue2
DOI10.12680/balneo.2023.555</t>
  </si>
  <si>
    <t>https://1510qkpjp-y-https-www-webofscience-com.z.e-nformation.ro/wos/woscc/full-record/WOS:001028799100021</t>
  </si>
  <si>
    <t>Mocuţa, D., Burcea, C.-C., Cernuşcǎ-Miţariu, M., Cormoş, G., Fleaca, R., Comǎnescu, C., Haşegan, A., Boicean, A.</t>
  </si>
  <si>
    <t>Theoretical and practical indicators of life quality</t>
  </si>
  <si>
    <t>Burcea, C.-C., Ferechide, D., Ciucurel, C., (...), Gherghiceanu, F., Georgescu, L. STUDY ON THE INCIDENCE AND PROFILE OF RISK FACTORS IN THE FIELD OF HEALTHCARE PRACTICE IN PHARMACEUTICAL CARE DURING THE COVID-19 PANDEMIC PERIOD. Farmacia
71(1), pp. 210-216, 2023. 10.31925/farmacia.2023.1.24</t>
  </si>
  <si>
    <t xml:space="preserve">https://doi.org/10.31925/farmacia.2023.1.24 </t>
  </si>
  <si>
    <t>Cernusca Mitariu Sebastian</t>
  </si>
  <si>
    <t>Nicolae Grigore(ULBS), Maria Totan(ULBS), Valentin Pirvut(ULBS), SEBASTIAN IOAN CERNUSCA Mitariu(ULBS), RADU Chicea(ULBS), MIHAI Sava(ULBS), ADRIAN Hasegan(ULBS)</t>
  </si>
  <si>
    <t>A Risk Assessment of Clostridium Difficile Infection after Antibiotherapy for Urinary Tract Infections in the Urology Department for Hospitalized Patients</t>
  </si>
  <si>
    <t>Vintila, B. I., Arseniu, A. M., Morgovan, C., Butuca, A., Sava, M., Bîrluțiu, V., ... &amp; Gligor, F. G. (2023). A Pharmacovigilance Study Regarding the Risk of Antibiotic-Associated Clostridioides difficile Infection Based on Reports from the EudraVigilance Database: Analysis of Some of the Most Used Antibiotics in Intensive Care Units. Pharmaceuticals, 16(11), 1585.</t>
  </si>
  <si>
    <t>Scheau, C., Dragosloveanu, Ș., Petre, M. A., Gherghe, M. E., Andrei, C. A., Georgescu, D. E., ... &amp; Baz, R. O. (2023). The importance of radiological parameters of proximal femoral morphology in recovery management of patients with avascular necrosis undergoing hip arthroplasty.</t>
  </si>
  <si>
    <t>Popa-Nedelcu, R (Popa-Nedelcu, Radu) [1] ; Delcea, C (Delcea, Cristian) [2] ; Siserman, C (Siserman, Costel) [2] ; Domnariu, C (Domnariu, Carmen) [1] -                                                                1 Lucian Biaga Univ, Sibiu, Romania
2 Iuliu Hatieganu Univ Med &amp; Pharm, Cluj Napoca, Romania</t>
  </si>
  <si>
    <t>THE RELATIONSHIP BETWEEN PERSONALITY DISORDERS AND DOMESTIC VIOLENCE IN FORENSIC CONTEXT</t>
  </si>
  <si>
    <t>Gari A, Alsulaimani N, Brashi R, Alharthi R, Gari F, Alzhrani R, et al. Awareness, Knowledge, and Attitude Toward Cervical Cancer and HPV Prevention Among Female Medical School Students. Arch Pharm Pract. 2023;14(4):96-103.</t>
  </si>
  <si>
    <t>https://1510ql1h8-y-https-www-webofscience-com.z.e-nformation.ro/wos/woscc/full-record/WOS:001121814500001</t>
  </si>
  <si>
    <t>WOS:001121814500001</t>
  </si>
  <si>
    <t>Al-Omar HA, Khurshid F, Sayed SK, Alotaibi WH, Almutairi RM, Arafah AM, et al. Work-Related Stress: Implications for Physical and Psychological Health among Female Pharmacists Working in Saudi Arabia. Arch Pharm Pract. 2023;14(4):104-13.</t>
  </si>
  <si>
    <t>https://1510ql1h8-y-https-www-webofscience-com.z.e-nformation.ro/wos/woscc/full-record/WOS:001121814500003</t>
  </si>
  <si>
    <t>WOS:001121814500003</t>
  </si>
  <si>
    <t>"Popa-Nedelcu, R (Popa-Nedelcu, Radu) [1] ; Delcea, C (Delcea, Cristian) [2] ; Siserman, C (Siserman, Costel) [2] ; Domnariu, C (Domnariu, Carmen) [1] -                                                                1 Lucian Biaga Univ, Sibiu, Romania
2 Iuliu Hatieganu Univ Med &amp; Pharm, Cluj Napoca, Romania"</t>
  </si>
  <si>
    <t xml:space="preserve">Koh, M. K., &amp; Kim, H. S. (2023). Discriminant analysis of high-risk recidivism in criminal offenders based on psychopathological factors from MMPI-2-RF profiles. The Journal of Forensic Psychiatry &amp; Psychology, 34(3–4), 332–356. </t>
  </si>
  <si>
    <t>https://1510ql1h8-y-https-www-webofscience-com.z.e-nformation.ro/wos/woscc/full-record/WOS:001011933100001</t>
  </si>
  <si>
    <t>WOS:001011933100001</t>
  </si>
  <si>
    <t>Anusha U, Naik SC, Geethika O, Lalitha C, Roby KAC. Leptospiral Meningitis and Multi-Organ Dysfunction Syndrome in a Patient with AKD and Anemia. Pharmacophore. 2023;14(5):112-5.</t>
  </si>
  <si>
    <t>https://1510ql1h8-y-https-www-webofscience-com.z.e-nformation.ro/wos/woscc/full-record/WOS:001144986900001</t>
  </si>
  <si>
    <t>WOS:001144986900001</t>
  </si>
  <si>
    <t xml:space="preserve">Qari SA, Mansoury MMS. Ameliorating Effect of Paeonia officinalis on Methotrexate-Induced Renal Toxicity in Rats: Antioxidant and Anti-inflammatory Mechanisms. J Biochem Technol. 2023;14(4):1-8. </t>
  </si>
  <si>
    <t>https://1510ql1h8-y-https-www-webofscience-com.z.e-nformation.ro/wos/woscc/full-record/WOS:001142981500001</t>
  </si>
  <si>
    <t>WOS:001142981500001</t>
  </si>
  <si>
    <t>Al-Ghamdi FA, Aljarari RM, Albalawi NS. Effect of Pimpinella anisum and Salvia officinalis Extracts on Developing Liver of Chick Embryo: 14-Day Incubation. J Biochem Technol. 2023;14(3):59-66.</t>
  </si>
  <si>
    <t>https://1510ql1h8-y-https-www-webofscience-com.z.e-nformation.ro/wos/woscc/full-record/WOS:001123140400001</t>
  </si>
  <si>
    <t>WOS:001123140400001</t>
  </si>
  <si>
    <t>Minca, DG (Minca, Dana Galieta) [1] ; Furtunescu, FL (Furtunescu, Florentina Ligia) [1] ; Calinoiu, G (Calinoiu, Giovana) [2] ; Domnariu, CD (Domnariu, Carmen Daniela) [3] ; Costea, RV (Costea, Radu Virgil) [4] - 1 Carol Davila Univ Med &amp; Pharm, Fac Med, Discipline Publ Hlth &amp; Management, Preclin Dept Complementary Sci 3, Bucharest 050463, Romania
2 N Kretzulescu Med Ctr Ambulatory Diag &amp; Treatment, Bucharest, Romania
3 Lucian Blaga Univ, Victor Papilian Fac Med, Sibiu, Romania
4 Carol Davila Univ Med &amp; Pharm, Fac Med, Clin Dept Gen Surg 10, Bucharest 050463, Romania</t>
  </si>
  <si>
    <t>Profile of persons involved in traffic accidents in Romania</t>
  </si>
  <si>
    <t>Meza, A., Soto, G., Guillen, J &amp; Campomanes, G. (2023). The odds of accident-type casualties in a Peruvian jungle road.Decision Science Letters , 12(2), 163-168.</t>
  </si>
  <si>
    <t>https://1510ql1h8-y-https-www-webofscience-com.z.e-nformation.ro/wos/woscc/full-record/WOS:000974297900001</t>
  </si>
  <si>
    <t>WOS:000974297900001</t>
  </si>
  <si>
    <t xml:space="preserve">50	</t>
  </si>
  <si>
    <t>Mihai Octavian Negrea 1, Bogdan Neamtu 1,2,3,* , Ioana Dobrota 1, Ciprian Radu Sofariu 2,
Roxana Mihaela Crisan 1, Bacila Ionut Ciprian 1, Carmen Daniela Domnariu 1 and Minodora Teodoru 1 -                1. Faculty of Medicine, Lucian Blaga University, 550024 Sibiu, Romania; dr.mihai.negrea@gmail.com (M.O.N.);
ioanaadobrota@gmail.com (I.D.); crisanrox@gmail.com (R.M.C.); ciprian.bacila@ulbsibiu.ro (B.I.C.);
carmen.domnariu@ulbsibiu.ro (C.D.D.); minodora.teodoru@ulbsibiu.ro (M.T.)
2 Research and Telemedicine Center for Neurological Diseases in Children, Pediatric Clinical Hospital Sibiu,
550166 Sibiu, Romania; ciprianradusofariu@gmail.com
3 Department of Electrical Engineering and Computer Science, Faculty of Engineering, Lucian Blaga University,
550012 Sibiu, Romania</t>
  </si>
  <si>
    <t xml:space="preserve">Causative Mechanisms of Childhood and Adolescent Obesity Leading to Adult Cardiometabolic Disease: A Literature Review. </t>
  </si>
  <si>
    <t>Katherine E Darling, Jennifer Warnick, Kate M Guthrie, Melissa Santos, Elissa Jelalian, Referral to Adolescent Weight Management Interventions: Qualitative Perspectives From Providers, Journal of Pediatric Psychology, Volume 48, Issue 10, October 2023, Pages 815–824,</t>
  </si>
  <si>
    <t>https://1510ql1h8-y-https-www-webofscience-com.z.e-nformation.ro/wos/woscc/full-record/WOS:001075371900001</t>
  </si>
  <si>
    <t>Montes-de-Oca-García, A.; Perez-Bey, A.; Corral-Pérez, J.; Marín-Galindo, A.; Calderon-Dominguez, M.; Velázquez-Díaz, D.; Casals, C.; Ponce-Gonzalez, J.G. Influence of Gender on Plasma Leptin Levels, Fat Oxidation, and Insulin Sensitivity in Young Adults: The Mediating Role of Fitness and Fatness. Nutrients 2023, 15, 2628</t>
  </si>
  <si>
    <t>https://1510ql1h8-y-https-www-webofscience-com.z.e-nformation.ro/wos/woscc/full-record/WOS:001004928200001</t>
  </si>
  <si>
    <t>Schirinzi, V.; Poli, C.; Berteotti, C.; Leone, A. Browning of Adipocytes: A Potential Therapeutic Approach to Obesity. Nutrients 2023, 15, 2229</t>
  </si>
  <si>
    <t>https://1510ql1h8-y-https-www-webofscience-com.z.e-nformation.ro/wos/woscc/full-record/WOS:000987296100001</t>
  </si>
  <si>
    <t xml:space="preserve">Dundar, C., Terzi, O. &amp; Arslan, H.N. Comparison of the ability of HOMA-IR, VAI, and TyG indexes to predict metabolic syndrome in children with obesity: a cross-sectional study. BMC Pediatr 23, 74 (2023). </t>
  </si>
  <si>
    <t>https://1510ql1h8-y-https-www-webofscience-com.z.e-nformation.ro/wos/woscc/full-record/WOS:000932835900003</t>
  </si>
  <si>
    <t xml:space="preserve"> Munteanu, GZ (Munteanu, Gabriel Zeno) [1] ; Munteanu, ZVI (Munteanu, Zeno Virgiliu Ioan) [1] ; Roiu, G (Roiu, George) [1] ; Daina, CM (Daina, Cristian Marius) [1] ; Daina, LG (Daina, Lucia Georgeta) [1] ; Coroi, MC (Coroi, Mihaela Cristina) [1] ; Domnariu, C (Domnariu, Carmen) [2] ; Neculoiu, DC (Neculoiu, Daniela Carmen) [3] ; Cotovanu, AS (Cotovanu, Adrian Sebastian) [4] ; Badau, D (Badau, Dana) [5] , [6].                                             1 Univ Oradea, Fac Med &amp; Pharm, Oradea 410087, Romania
2 Lucian Blaga Univ, Fac Med, Sibiu 550169, Romania
3 George Emil Palade Univ Med Pharm Sci &amp; Technol, Fac Med, Targu Mures 540142, Romania
4 Transilvania Univ, Fac Med, Brasov 500068, Romania
5 George Emil Palade Univ Med Pharm Sci &amp; Technol, Petru Maior Fac Sci &amp; Letters, Targu Mures 540142, Romania
6 Transilvania Univ, Interdisciplinary Doctoral Sch, Brasov 500068, Romania</t>
  </si>
  <si>
    <t>Detection of Intraocular Hypertension during Opportunity Screening (Check-Up Medical Inspections)</t>
  </si>
  <si>
    <t>Noya-Padin, Veronica M.Sc.; Nores-Palmas, Noelia M.Sc.; Giraldez, Maria Jesus Ph.D.; Yebra-Pimentel, Eva Ph.D.; Pena-Verdeal, Hugo Ph.D. Comparison Between Ocular Biometric Parameters and Intraocular Pressure With and Without Contact Lenses. Eye &amp; Contact Lens: Science &amp; Clinical Practice 49(11):p 464-470, November 2023.</t>
  </si>
  <si>
    <t>https://1510ql1h8-y-https-www-webofscience-com.z.e-nformation.ro/wos/woscc/full-record/WOS:001091502600004</t>
  </si>
  <si>
    <t>WOS:001091502600004</t>
  </si>
  <si>
    <t xml:space="preserve">Noya-Padin, V., Garcia-Queiruga, J., Iacubitchii, M., Giraldez, M. J., Yebra-Pimentel, E., &amp; Pena-Verdeal, H. (2023). Lenstar LS900 vs EchoScan US-800: comparison between optical and ultrasound biometry with and without contact lenses and its relationship with other biometric parameters. Expert Review of Medical Devices, 20(8), 681–690. </t>
  </si>
  <si>
    <t>https://1510ql221-y-https-www-webofscience-com.z.e-nformation.ro/wos/woscc/full-record/WOS:001091502600004</t>
  </si>
  <si>
    <t>Burlibasa, L (Burlibasa, Liliana) [1] ; Nicu, AT (Nicu, Alina-Teodora) [1] ; Domnariu, C (Domnariu, Carmen) [2].          1 Univ Bucharest, Fac Biol, Genet Dept, Bucharest, Romania
2 Lucian Blaga Univ, Fac Med, Sibiu, Romania</t>
  </si>
  <si>
    <t>DNA methyltransferase inhibitors modulate histone methylation: epigenetic crosstalk between H3K4me3 and DNA methylation during sperm differentiation</t>
  </si>
  <si>
    <t xml:space="preserve">Ma R-H, Zhang Z-G, Zhang Y-T, Jian S-Y, Li B-Y. Detection of aberrant DNA methylation patterns in sperm of male recurrent spontaneous abortion patients. Zygote. 2023;31(2):163-172. </t>
  </si>
  <si>
    <t>https://1510ql221-y-https-www-webofscience-com.z.e-nformation.ro/wos/woscc/full-record/WOS:000910637100001</t>
  </si>
  <si>
    <t>WOS:000910637100001</t>
  </si>
  <si>
    <t>Munteanu, GZ (Munteanu, Gabriel Zeno) [1] ; Munteanu, ZVI (Munteanu, Zeno Virgiliu Ioan) [1] ; Daina, CM (Daina, Cristian Marius) [1] ; Daina, LG (Daina, Lucia Georgeta) [1] ; Coroi, MC (Coroi, Mihaela Cristina) [1] ; Domnariu, C (Domnariu, Carmen) [2] ; Badau, D (Badau, Dana) [3] , [4] ; Roiu, G (Roiu, George) [1].                      1 Univ Oradea, Fac Med &amp; Pharm, Oradea 410087, Romania
2 Lucian Blaga Univ, Fac Med, Sibiu 550169, Romania
3 George Emil Palade Univ Med Pharm Sci &amp; Technol, Petru Maior Fac Sci &amp; Letters, Targu Mures 540142, Romania
4 Transilvania Univ, Interdisciplinary Doctoral Sch, Brasov 500068, Romania</t>
  </si>
  <si>
    <t>Study to Identify and Evaluate Predictor Factors for Primary Open-Angle Glaucoma in Tertiary Prophylactic Actions</t>
  </si>
  <si>
    <t>Wei-Syun Hu, Cheng-Li Lin,
Patients with diabetes with and without sodium-glucose cotransporter-2 inhibitors use with incident cancer risk,
Journal of Diabetes and its Complications,
Volume 37, Issue 5,
2023,
108468</t>
  </si>
  <si>
    <t>https://1510ql221-y-https-www-webofscience-com.z.e-nformation.ro/wos/woscc/full-record/WOS:000979952600001</t>
  </si>
  <si>
    <t>WOS:000979952600001</t>
  </si>
  <si>
    <t>Stetiu, AA (Stetiu, Andreea Angela) [1] ; Stetiu, M (Stetiu, Mircea) [2] ; Burlibasa, M (Burlibasa, Mihai) [3] ; Perieanu, VS (Perieanu, Viorel Stefan) [3] ; Tanase, G (Tanase, Gabriela) [3] ; Marcov, N (Marcov, Narcis) [3] ; Andrei, OC (Andrei, Oana-Cella) [3] ; Costea, R (Costea, Radu) [3] ; Marcov, EC (Marcov, Elena-Cristina) [3] ; Bodnar, DC (Bodnar, Dana Cristina) [3] ; Bodnar, T (Bodnar, Traian) [3] ; Dina, MN (Dina, Magdalena Natalia) [3] ; Daguci, C (Daguci, Constantin) [4] ; Daguci, L (Daguci, Luminita) [4] ; Cristache, CM (Cristache, Corina Marilena) [3] ; Ionescu, C (Ionescu, Camelia) [3] ; Oancea, L (Oancea, Luminita) [3] ; Perieanu, MV (Perieanu, Madalina Violeta) [3] ; Burcea, CC (Burcea, Claudia Camelia) [3] ; Medar, C (Medar, Cosmin) [3] ; Domnariu, CD (Domnariu, Carmen Daniela) [1] ; Ionescu, I (Ionescu, Ileana) [3].                    1 Lucian Blaga Univ, Fac Med, Sibiu, Romania
2 Lucian Blaga Univ, Fac Engn, Sibiu, Romania
3 Univ Med &amp; Pharm Carol Davila Bucharest, Bucharest, Romania
4 Univ Med &amp; Pharm Craiova, Craiova, Romania</t>
  </si>
  <si>
    <t>FEM analysis of masticatory induced stresses over surrounding tissues of dental implant</t>
  </si>
  <si>
    <t xml:space="preserve">Zielinski, R.; Sowinski, J.; Piechaczek, M.; Okulski, J.; Kozakiewicz, M. Finite Element Analysis of Subperiosteal Implants in Edentulism—On the Basis of the MaI Implant® by Integra Implants®. Materials 2023, 16, 7466. </t>
  </si>
  <si>
    <t>https://1510ql221-y-https-www-webofscience-com.z.e-nformation.ro/wos/woscc/full-record/WOS:001117502700001</t>
  </si>
  <si>
    <t>WOS:001117502700001</t>
  </si>
  <si>
    <t>Cioranu Viorel Ibric (ULBS), Iorgulescu Daniel (Universitatea de Medicină și Farmacie ,,Carol Davila'' Bucuresti), Seceleanu Vlad Petrescu, Cioranu Sorin Ibric (Universitatea de Medicină ,,Titu Maiorescu''), Toma Carmen (Universitatea de Medicină ,,Titu Maiorescu''), Fronie Adrian Joan (Universitatea de Medicină și Farmacie din Craiova), Fagetan Iulian Mihai (ULBS), Nicolae Vasile (ULBS)</t>
  </si>
  <si>
    <t xml:space="preserve">Malignant ameloblastoma in an 8-year-old child with metastasis to the lung: case report with a clinicopathologic analysis
</t>
  </si>
  <si>
    <t>Alarcón-Sánchez, M. A., Becerra-Ruíz, J. S., Yessayan, L., Mosaddad, S. A., &amp; Heboyan, A. (2023). Implant-supported prosthetic rehabilitation after Ameloblastomas treatment: a systematic review. BMC Oral Health, 23(1), 1013.</t>
  </si>
  <si>
    <t>https://link.springer.com/article/10.1186/s12903-023-03765-7</t>
  </si>
  <si>
    <t>Fagetan Iulian</t>
  </si>
  <si>
    <t>Adam, Balazs (United Arab Emirates Univ, Coll Med &amp; Hlth Sci, Inst Publ Hlth, Al Ain, U Arab Emirates); Goeen, Thomas (Friedrich Alexander Univ Erlangen Nurnberg, Inst &amp; Outpatient Clin Occupat Social &amp; Environm, Erlangen, Germany); Scheepers, Paul T. J. (Radboudumc, Radboud Inst Hlth Sci, Nijmegen, Netherlands); Adliene, Diana; Puiso, Judita (Kaunas Univ Technol, Dept Phys, Kaunas, Lithuania); Batinic, Bojan; Petrovic, Maja; Radonic, Jelena; Sekulic, Maja T. (Univ Novi Sad, Dept Environm Engn &amp; Occupat Safety &amp; Hlth, Novi Sad, Serbia); Budnik, Lygia T. (Univ Med Ctr Hamburg Eppendorf, Hamburg, Germany); Duca, Radu-Corneliu (Dept Hlth Protect, Lab Natl Sante, Unit Environm Hyg &amp; Human Biol Monitoring, Luxembourg, Luxembourg); Ghosh, Manosij; Godderis, Lode (Katholieke Univ Leuven, Dept Publ Hlth &amp; Primary Care, Leuven, Belgium); Giurgiu, Doina, I (Lucian Blaga Univ Sibiu, Fac Med, Sibiu, Romania); Goksel, Ozlem (EGE Univ, Lab Occupat &amp; Environm Resp Dis &amp; Asthma, Izmir, Turkey); Hansen, Karoline K. (Aarhus Univ Hosp, Dept Occupat Med, Aarhus N, Denmark); Kassomenos, Pavlos (Univ Ioannina, Ioannina, Greece); Milic, Natasa (Univ Novi Sad, Fac Med, Novi Sad, Serbia); Orru, Hans (Univ Tartu, Inst Family Med &amp; Publ Hlth, Tartu, Estonia); Paschalidou, Anastasia (Democritus Univ Thrace, Xanthi, Greece); Teixeira, Joao Paulo (Natl Inst Hlth, Environm Hlth Dept, Porto, Portugal); Zaid, Hilal (Al Qasemi Acad Coll, Qasemi Res Ctr, Baqa El Gharbia, Israel); Au, William W. (George Emil Palade Univ Med Pharm Sci &amp; Technol, Targu Mures, Romania)</t>
  </si>
  <si>
    <t>From inequitable to sustainable e-waste processing for reduction of impact on human health and the environment</t>
  </si>
  <si>
    <t>Rao, M. D., Meshram, R. B., Singh, K. K., Morrison, C. A., &amp; Love, J. B. (2023). Life cycle analysis on sequential recovery of copper and gold from waste printed circuit boards. Waste Management, 171, 621-627.</t>
  </si>
  <si>
    <t>https://doi.org/10.1016/j.wasman.2023.10.008</t>
  </si>
  <si>
    <t>Kuttiyathil, M.S., Ali, L., Ahmed, O.H. et al. Combating toxic emissions from thermal recycling of polymeric fractions laden with novel brominated flame retardants (NBFRs) in e-waste: an in-situ approach using Ca(OH)2. Environ Sci Pollut Res 30, 98300–98313 (2023)</t>
  </si>
  <si>
    <t>https://doi.org/10.1007/s11356-023-29428-2</t>
  </si>
  <si>
    <t>Chu, T., Zhong, Y., &amp; Jia, W. (2023). Incorporating self-employed maintainers into WEEE formal recycling system: A system dynamic approach. Journal of Environmental Management, 345, 118777.</t>
  </si>
  <si>
    <t>https://doi.org/10.1016/j.jenvman.2023.118777</t>
  </si>
  <si>
    <t>Abdelbasir, S. M., Rayan, D. A., &amp; Ismail, M. M. (2023). Synthesis of Cu and CuO nanoparticles from e-waste and evaluation of their antibacterial and photocatalytic properties. Environmental Science and Pollution Research, 30(38), 89690-89704.</t>
  </si>
  <si>
    <t>https://doi.org/10.1007/s11356-023-28437-5</t>
  </si>
  <si>
    <t>Karuppiah, K., &amp; Sankaranarayanan, B. (2023). An integrated multi-criteria decision-making approach for evaluating e-waste mitigation strategies. Applied Soft Computing, 144, 110420.</t>
  </si>
  <si>
    <t>https://doi.org/10.1016/j.asoc.2023.110420</t>
  </si>
  <si>
    <t>Gravel, S., Roberge, B., Calosso, M., Gagné, S., Lavoie, J., &amp; Labrèche, F. (2023). Occupational health and safety, metal exposures and multi-exposures health risk in Canadian electronic waste recycling facilities. Waste Management, 165, 140-149.</t>
  </si>
  <si>
    <t>https://doi.org/10.1016/j.wasman.2023.04.026</t>
  </si>
  <si>
    <t>Huang, J., Zeng, Z., Xu, X., Tian, Q., Zheng, K., &amp; Huo, X. (2023). Blood lead levels of children exposed to e-waste: a systematic review and meta-analysis. Environmental Science and Pollution Research, 30(24), 64860-64871.</t>
  </si>
  <si>
    <t>https://doi.org/10.1007/s11356-023-27114-x</t>
  </si>
  <si>
    <t>Palanisamy, K., &amp; Subburaj, R. G. (2023). Integration of electronic waste management: a review of current global generation, health impact, and technologies for value recovery and its pertinent management technique. Environmental Science and Pollution Research, 30(23), 63347-63367.</t>
  </si>
  <si>
    <t>https://doi.org/10.1007/s11356-023-26719-6</t>
  </si>
  <si>
    <t>Ghulam, S. T., &amp; Abushammala, H. (2023). Challenges and opportunities in the management of electronic waste and its impact on human health and environment. Sustainability, 15(3), 1837.</t>
  </si>
  <si>
    <t>https://doi.org/10.3390/su15031837</t>
  </si>
  <si>
    <t>Dahake, PS; Bansod, SN; Patil, PA. Solid Waste Management: A Sustainable Waste Management for Human Health and Environment. JOURNAL OF ORGANISATIONAL STUDIES AND INNOVATION. Volume10. Issue4. Page27-48</t>
  </si>
  <si>
    <t>https://doi.org/10.51659/josi.22.183</t>
  </si>
  <si>
    <t>Bolan, S., Padhye, L. P., Mulligan, C. N., Alonso, E. R., Saint-Fort, R., Jasemizad, T., ... &amp; Bolan, N. (2023). Surfactant-enhanced mobilization of persistent organic pollutants: potential for soil and sediment remediation and unintended consequences. Journal of Hazardous Materials, 443, 130189.</t>
  </si>
  <si>
    <t>https://doi.org/10.1016/j.jhazmat.2022.130189</t>
  </si>
  <si>
    <t>Rossi, F., &amp; Morone, P. (2023). North–South Waste Trade: Prime Example of the Circular Economy or Major Environmental Threat?. Circular Economy and Sustainability, 3(4), 2159-2182.</t>
  </si>
  <si>
    <t>https://doi.org/10.1007/s43615-023-00262-5</t>
  </si>
  <si>
    <t xml:space="preserve"> Scopus</t>
  </si>
  <si>
    <t>Krithiga, P., Subha Shree, P. J., Thihalya, B., &amp; Siva Prakash, B. (2023). Review on Utilizing E‐Waste in Concrete. Smart Grids for Smart Cities Volume 2, 45-64.</t>
  </si>
  <si>
    <t>https://doi.org/10.1002/9781394216796.ch25</t>
  </si>
  <si>
    <t>Kaur, G., &amp; Sharma, S. (2023). A Holistic Study on E-Waste Management for Ensuring Sustainability of the Environment. In Handbook of Research on Safe Disposal Methods of Municipal Solid Wastes for a Sustainable Environment (pp. 296-305). IGI Global.</t>
  </si>
  <si>
    <t>https://www.igi-global.com/chapter/a-holistic-study-on-e-waste-management-for-ensuring-sustainability-of-the-environment/326623</t>
  </si>
  <si>
    <t>Afolalu, S. A., Kayode, J. F., Monye, S. I., Lawal, S. L., &amp; Ikumapayi, O. M. (2023). An overview of nanotechnology and its potential risk. In E3S Web of Conferences (Vol. 391, p. 01080). EDP Sciences.</t>
  </si>
  <si>
    <t>https://www.e3s-conferences.org/articles/e3sconf/abs/2023/28/e3sconf_icmed-icmpc2023_01080/e3sconf_icmed-icmpc2023_01080.html</t>
  </si>
  <si>
    <t>Liu, K., Tan, Q., Yu, J., &amp; Wang, M. (2023). A global perspective on e-waste recycling. Circular Economy, 2(1), 100028.</t>
  </si>
  <si>
    <t>https://doi.org/10.1016/j.cec.2023.100028</t>
  </si>
  <si>
    <t>Dave, D., &amp; Jain, V. Treasure Hunt: Converting E-Waste to E-Wealth. In Biohydrometallurgical Processes (pp. 215-236). CRC Press.</t>
  </si>
  <si>
    <t>https://www.taylorfrancis.com/chapters/edit/10.1201/9781003451457-11/treasure-hunt-deeksha-dave-vartika-jain</t>
  </si>
  <si>
    <t>Radhakrishnan, L., Mary, J. S., Sweta, K., Jee, A. A., Maurya, N. S., Nema, A., &amp; Sharma, D. (2023). Occupational health hazards associated with E-waste handling, treatment, management, and case studies. In Global E-Waste Management Strategies and Future Implications (pp. 153-181). Elsevier.</t>
  </si>
  <si>
    <t>https://doi.org/10.1016/B978-0-323-99919-9.00014-3</t>
  </si>
  <si>
    <t>Das, S., Das, T., Ghatak, T., Majumder, H., Sultana, S., Sarkar, A. E-waste: sources, management strategies, impacts, and consequences. (2023) Waste Management and Resource Recycling in the Developing World, pp. 101-123.</t>
  </si>
  <si>
    <t>https://www.sciencedirect.com/science/article/abs/pii/B9780323904636000257</t>
  </si>
  <si>
    <t>Raghavendra, T. S., Nagaraja, S. R., &amp; Mohan, K. G. (2023). Convergence of real-time analytical framework with e-waste disposal using machine learning-centered hybrid neural networks. Journal of The Institution of Engineers (India): Series C, 1-11.</t>
  </si>
  <si>
    <t>https://doi.org/10.1007/s40032-023-00912-5</t>
  </si>
  <si>
    <t>Giurgiu, Doina Ileana; Jeoffrion, Christine (Universite de Nantes, France); Roland-Lévy, Christine (Universite de Reims Champagne-Ardenne); Grasset, Benjamin (Universite de Nantes); Dessomme, Brigitte Keriven (CHU de Nantes); Moret, Leila (CHU de Nantes); Roquelaure, Yves (Universite d'Angers); Caubet, Alain (Universite de Rennes 1); Verger, Christian (Universite de Rennes 1); Laraqui, Chakib El Houssine (Grad Sch Hlth Engn &amp; Project Management, Morocco); Lombrail, Pierre (Universite Paris 13); Geraut, Christian (CHU de Nantes); Tripodi, Dominique (Universite de Nantes)</t>
  </si>
  <si>
    <t>Wellbeing and occupational risk perception among health care workers: a multicenter study in Morocco and France</t>
  </si>
  <si>
    <t>Arji, S., Ziri, R., Aboussaleh, Y., Azzaoui, F. Z., Krupa, K., &amp; Ahami, A. O. (2023). DETERMINANTSOF BURNOUT AND ITS PREVALENCE AMONG EMPLOYEES IN A MOROCCAN PRIVATE COMPANY. Acta Neuropsychologica, 21(4).</t>
  </si>
  <si>
    <t>https://d1wqtxts1xzle7.cloudfront.net/108444559/01.3001.0053-libre.pdf?1701868712=&amp;response-content-disposition=inline%3B+filename%3DDeterminantsof_Burnout_and_Its_Prevalenc.pdf&amp;Expires=1715542058&amp;Signature=Z94snw3Hw-WAaRl70sGJg4YpAbal~SNefMVevO3I3ExHb95~1BwjLq6F2ahNQH8PyHWTTv1Td1YcomhpyB2DYkXhKmNkQvkGhxDKvJnVS3o7enS8JXxw1G5RoZw587yVlRJlw92xUOACrUKs~Z-LDfuA0SgvKmF7EBNCWmTNsyNT9EYkGn-1ueSlafddcxgYHAlkct99R9kOjkciCI3BIJuX7E2AF-xtyz1CRMU-OG1wXC3fBC8hNHqi4TeEMUkf3GUM-pRE1QVp1OJahrS8kfBfKPMlScOD-m7rYyEVv1iEyvUSxrwC6noXm~JwuhlwUyYG-hXnEkrIO6Kdl6j67Q__&amp;Key-Pair-Id=APKAJLOHF5GGSLRBV4ZA</t>
  </si>
  <si>
    <t>Arji, S., Elhaddadi, M., Ahami, A. O., &amp; Ziri, R. (2023). WORK STRESS AMONG WORKERS OF A MOROCCAN COMPANY. Acta Neuropsychologica, 21(1).</t>
  </si>
  <si>
    <t>https://actaneuropsychologica.com/resources/html/article/details?id=236314&amp;language=en</t>
  </si>
  <si>
    <t>Silva, J. S. E., &amp; Fernandes, M. A. (2023). Validation of the Brazilian version of the questionnaire for detection of sick building syndrome. International Journal of Occupational Safety and Ergonomics, 29(2), 765-772.</t>
  </si>
  <si>
    <t>https://doi.org/10.1080/10803548.2022.2082129</t>
  </si>
  <si>
    <t>Dodoo, J. E., &amp; Al-Samarraie, H. (2021). A systematic review of factors leading to occupational injuries and fatalities. Journal of Public Health, 1-15.</t>
  </si>
  <si>
    <t>https://doi.org/10.1007/s10389-020-01427-4</t>
  </si>
  <si>
    <t>Shabani, T., Jerie, S., &amp; Shabani, T. (2023). A review of the role of Behaviour-Based Procedures in work safety analysis in the Medical Sector of Zimbabwe. Life Cycle Reliability and Safety Engineering, 12(3), 219-234.</t>
  </si>
  <si>
    <t>https://doi.org/10.1007/s41872-023-00227-5</t>
  </si>
  <si>
    <t>Giurgiu, Doina Ileana; Jeoffrion, Christine (Universite de Nantes, France); Grasset, Benjamin (Universite de Nantes); Dessomme, Brigitte Keriven (CHU de Nantes); Moret, Leila 8CHU de Nantes); Roquelaure, Yves (Universite d'Angers); Caubet, Alain (Universite de Rennes 1); Verger, Christian (Universite de Rennes 1); Laraqui, Chakib El Houssine (Grad Sch Hlth Engn &amp; Project Management, Morocco); Lombrail, Pierre (Universite Paris 13); Geraut, Christian (CHU de Nantes); Tripodi, Dominique (Universite de Nantes)</t>
  </si>
  <si>
    <t>Psychosocial and occupational risk perception among health care workers: a Moroccan multicenter study</t>
  </si>
  <si>
    <t xml:space="preserve">
Curtean-Banaduc, A (Curtean-Banaduc, Angela) [1] ; Mihut, C (Mihut, Claudia) [1] ; Burcea, A (Burcea, Alexandru) [1] ; McCall, GS (McCall, Grant S.) [2] ; Matei, C (Matei, Claudiu) [3] ; Banaduc, D (Banaduc, Doru) [1] 1 Lucian Blaga Univ Sibiu, Appl Ecol Res Ctr, RO-550012 Sibiu, Romania
2 Ctr Human Environm Res CHER, New Orleans, LA 70118 USA
3 Lucian Blaga Univ Sibiu, Fac Med, RO-550012 Sibiu, Romania</t>
  </si>
  <si>
    <t>Alieva AK, Nasibulina BM, Bakhshalizadeh S, Kurochkina TF, Popov NN, Barbol BI, Bănăduc D, Jussupbekova NM, Kuanysheva GA, Ali AM. The Low Ontogenetic Diet Diversity and Flexibility of the Pike-Perch, Sander lucioperca (Linnaeus, 1758) (Osteichthyes, Percidae): A Case Study. Fishes. 2023; 8(8):395. https://doi.org/10.3390/fishes8080395</t>
  </si>
  <si>
    <t>https://www.mdpi.com/2410-3888/8/8/395</t>
  </si>
  <si>
    <t>Afanasyev S, Hupalo O, Tymoshenko N, Lietytska O, Roman A, Manturova O, Bănăduc D. Morphological and Trophic Features of the Invasive Babka gymnotrachelus (Gobiidae) in the Plain and Mountainous Ecosystems of the Dniester Basin: Spatiotemporal Expansion and Possible Threats to Native Fishes. Fishes. 2023; 8(9):427. https://doi.org/10.3390/fishes8090427</t>
  </si>
  <si>
    <t>https://www.mdpi.com/2410-3888/8/9/427</t>
  </si>
  <si>
    <t>Shahraki MZ, Keivany Y, Dorche EE, Blocksom K, Bruder A, Flotemersch J, Bănăduc D. Distribution and Expansion of Alien Fish Species in the Karun River Basin, Iran. Fishes. 2023; 8(11):538. https://doi.org/10.3390/fishes8110538</t>
  </si>
  <si>
    <t>https://www.mdpi.com/2410-3888/8/11/538</t>
  </si>
  <si>
    <t>Burcea, A (Burcea, Alexandru) [1] ; Boeras, I (Boeras, Ioana) [1] ; Mihut, CM (Mihut, Claudia-Maria) [1] ; Banaduc, D (Banaduc, Doru) [1] ; Matei, C (Matei, Claudiu) [2] ; Curtean-Banaduc, A (Curtean-Banaduc, Angela) [1]</t>
  </si>
  <si>
    <t>Adding the Mures River Basin (Transylvania, Romania) to the List of Hotspots with High Contamination with Pharmaceuticals</t>
  </si>
  <si>
    <t xml:space="preserve">Trajanovski, S (Trajanovski, Sasho) [1] ; Zdraveski, K (Zdraveski, Konstantin) [2] ; Trajanovska, S (Trajanovska, Sonja) [1] ; Gjoreska, BB (Gjoreska, Biljana Budzakoska) [1] ; Zoroski, G (Zoroski, Gjoko) [3] ; Trichkova, T (Trichkova, Teodora) [4] Macroinvertebrate Fauna of Belchishta Wetland, Republic of North Macedonia: Diversity and Conservation Status. ACTA ZOOLOGICA BULGARICA. Volume75Issue1Page133-144. </t>
  </si>
  <si>
    <t>https://1510qld6q-y-https-www-webofscience-com.z.e-nformation.ro/wos/woscc/full-record/WOS:000960210600015</t>
  </si>
  <si>
    <t>Öktener A, Bănăduc D. Ecological Interdependence of Pollution, Fish Parasites, and Fish in Freshwater Ecosystems of Turkey. Water. 2023; 15(7):1385. https://doi.org/10.3390/w15071385</t>
  </si>
  <si>
    <t>https://www.mdpi.com/2073-4441/15/7/1385</t>
  </si>
  <si>
    <t>Stipaničev D, Dragun Z, Repec S, Ivanković D, Barac F, Kiralj Z, Kralj T, Valić D. Dynamics of drug contamination of the river-water in the rural, semirural and urban areas of the Mrežnica River in Croatia during COVID-19 pandemic (2020-2021). Environ Sci Pollut Res Int. 2023 Sep;30(41):93652-93666. doi: 10.1007/s11356-023-28845-7. Epub 2023 Jul 29. PMID: 37515617.</t>
  </si>
  <si>
    <t>https://pubmed.ncbi.nlm.nih.gov/37515617/</t>
  </si>
  <si>
    <t>Afanasyev S, Hupalo O, Tymoshenko N, Lietytska O, Roman A, Manturova O, Bănăduc D. Morphological and Trophic Features of the Invasive Babka gymnotrachelus (Gobiidae) in the Plain and Mountainous Ecosystems of the Dniester Basin: Spatiotemporal Expansion and Possible Threats to Native Fishes. Fishes. 2023; 8(9):427. https://doi.org/10.3390/fishes809042</t>
  </si>
  <si>
    <t>Bangia S, Bangia R, Daverey A. Pharmaceutically active compounds in aqueous environment: recent developments in their fate, occurrence and elimination for efficient water purification. Environ Monit Assess. 2023 Oct 19;195(11):1344. doi: 10.1007/s10661-023-11858-7. PMID: 37857877.</t>
  </si>
  <si>
    <t>https://pubmed.ncbi.nlm.nih.gov/37857877/</t>
  </si>
  <si>
    <t>Neamțu Bogdan Mihai (ULB Sibiu), Gabriela Visa (Research and Telemedicine Center in Pediatric Neurology, Pediatric Clinical Hospital Sibiu), Ionela Maniu (ULB Sibiu), Maria Livia Ognean (ULB Sibiu), Rubén Pérez-Elvira (Neuropsychophysiology Lab., NEPSA Rehabilitación Neurológica, Salamanca), Andrei Dragomir (Research and Telemedicine Center in Pediatric ology, Pediatric Clinical Hospital Sibiu), Maria Agudo (Pathophysiology Lab., NEPSA Rehabilitación Neurológica, Salamanca), Ciprian Radu Șofariu (ULB Sibiu), Mihaela Gheonea (UMF Craiova), Antoniu Pitic (ULB Sibiu), Remus Brad (ULB Sibiu) , Claudiu Matei (ULB Sibiu) Minodora Teodoru (ULB Sibiu), Ciprian Bacila (ULB Sibiu)</t>
  </si>
  <si>
    <t xml:space="preserve">Agoston DV, Helmy A. Fluid-Based Protein Biomarkers in Traumatic Brain Injury: The View from the Bedside. International Journal of Molecular Sciences. 2023; 24(22):16267. https://doi.org/10.3390/ijms242216267 </t>
  </si>
  <si>
    <t>Solomon A, Cipăian CR, Negrea MO, Boicean A, Mihaila R, Beca C, Popa ML, Grama SM, Teodoru M, Neamtu B. Hepatic Involvement across the Metabolic Syndrome Spectrum: Non-Invasive Assessment and Risk Prediction Using Machine Learning. Journal of Clinical Medicine. 2023; 12(17):5657. https://doi.org/10.3390/jcm12175657</t>
  </si>
  <si>
    <t>Scopus, WOS (SCIE)</t>
  </si>
  <si>
    <t>But Š, Celar B, Fister P. Tackling Neonatal Sepsis—Can It Be Predicted? International Journal of Environmental Research and Public Health. 2023; 20(4):3644. https://doi.org/10.3390/ijerph20043644</t>
  </si>
  <si>
    <t xml:space="preserve">Hsu C-T, Pai K-C, Chen L-C, Lin S-H, Wu M-J. Machine Learning Models to Predict the Risk of Rapidly Progressive Kidney Disease and the Need for Nephrology Referral in Adult Patients with Type 2 Diabetes. International Journal of Environmental Research and Public Health. 2023; 20(4):3396. https://doi.org/10.3390/ijerph20043396 </t>
  </si>
  <si>
    <t>A. R. De Sousa Vitória, A. L. V. Mori, D. F. C. Silva, D. Do Prado Pagotto, C. J. Coelho and A. R. G. Filho, "Live Births Forecasting Across Health Regions of Goiás Using Artificial Neural Networks: A Clustering Approach," 2023 IEEE 11th International Conference on Healthcare Informatics (ICHI), Houston, TX, USA, 2023, pp. 321-329, doi: 10.1109/ICHI57859.2023.00050.</t>
  </si>
  <si>
    <t>https://15113kn3t-y-https-ieeexplore-ieee-org.z.e-nformation.ro/document/10336923</t>
  </si>
  <si>
    <t>Pirvut, MV (Pirvut, Mircea Valentin) [1] ; Grigore, N (Grigore, Nicolae) [1] , [2] ; Mihai, I (Mihai, Ionela) [1] ; Priporeanu, AT (Priporeanu, Alexandru Tiberiu) [3] ; Racheriu, M (Racheriu, Mihaela) [1] , [2] ; Cretu, D (Cretu, Dan) [1] , [2] ; Teodoru, A (Teodoru, Adrian) [1] , [2] ; Sabau, D (Sabau, Dan) [1] , [2] ; Mitariu, L (Mitariu, Loredana) [1] , [2] ; Ranga, R (Ranga, Remus) [1] , [2] ; Manea, MM (Manea, Marinela Minodora) [4] , [5] ; Hasegan, A (Hasegan, Adrian) [1] , [2]. 1 Acad Emergency Cty Hosp, 2-4 Corneliu Coposu Str, Sibiu 550245, Romania
2 Lucian Blaga Univ, Fac Med, 2A Lucian Blaga Str, Sibiu 550169, Romania
3 Clin Inst Fundeni, 258 Fundeni, Bucharest 022328, Romania
4 UMF Iuliu Hatieganu, Dept Med Psychol, 8 Victor Babes Str, Cluj Napoca 400012, Romania
5 Cty Emergency Clin Hosp Cluj Napoca, Psychiat Clin 3, 3-5 Clinicilor Str, Cluj Napoca 400000, Romania</t>
  </si>
  <si>
    <t xml:space="preserve">Mihai I, Boicean A, Teodoru CA, Grigore N, Iancu GM, Dura H, Bratu DG, Roman MD, Mohor CI, Todor SB, et al. Laparoscopic Adrenalectomy: Tailoring Approaches for the Optimal Resection of Adrenal Tumors. Diagnostics. 2023; 13(21):3351. https://doi.org/10.3390/diagnostics13213351
</t>
  </si>
  <si>
    <t>V Oprea, V Radu, D Moga</t>
  </si>
  <si>
    <t>Transversus Abdominis Muscle Release (TAR) for Large Incisional Hernia Repair</t>
  </si>
  <si>
    <r>
      <rPr>
        <rFont val="Arial Narrow"/>
        <color theme="1"/>
        <sz val="10.0"/>
      </rPr>
      <t>Vasavada, B.B., Patel, H. Outcomes of open transverse abdominis release for ventral hernias: a systematic review, meta-analysis and meta-regression of factors affecting them. </t>
    </r>
    <r>
      <rPr>
        <rFont val="Arial Narrow"/>
        <i/>
        <color theme="1"/>
        <sz val="10.0"/>
      </rPr>
      <t>Hernia</t>
    </r>
    <r>
      <rPr>
        <rFont val="Arial Narrow"/>
        <color theme="1"/>
        <sz val="10.0"/>
      </rPr>
      <t> </t>
    </r>
    <r>
      <rPr>
        <rFont val="Arial Narrow"/>
        <b/>
        <color theme="1"/>
        <sz val="10.0"/>
      </rPr>
      <t>27</t>
    </r>
    <r>
      <rPr>
        <rFont val="Arial Narrow"/>
        <color theme="1"/>
        <sz val="10.0"/>
      </rPr>
      <t>, 235–244 (2023). </t>
    </r>
  </si>
  <si>
    <t>https://doi.org/10.1007/s10029-022-02657-z</t>
  </si>
  <si>
    <r>
      <rPr>
        <rFont val="Arial Narrow"/>
        <color rgb="FF333333"/>
        <sz val="10.0"/>
      </rPr>
      <t>Riediger, H., Holzner, P., Kundel, L. </t>
    </r>
    <r>
      <rPr>
        <rFont val="Arial Narrow"/>
        <i/>
        <color rgb="FF333333"/>
        <sz val="10.0"/>
      </rPr>
      <t>et al.</t>
    </r>
    <r>
      <rPr>
        <rFont val="Arial Narrow"/>
        <color rgb="FF333333"/>
        <sz val="10.0"/>
      </rPr>
      <t> Laparoscopic transversus abdominis release for complex ventral hernia repair: technique and initial findings. </t>
    </r>
    <r>
      <rPr>
        <rFont val="Arial Narrow"/>
        <i/>
        <color rgb="FF333333"/>
        <sz val="10.0"/>
      </rPr>
      <t>Hernia</t>
    </r>
    <r>
      <rPr>
        <rFont val="Arial Narrow"/>
        <color rgb="FF333333"/>
        <sz val="10.0"/>
      </rPr>
      <t> (2023).</t>
    </r>
  </si>
  <si>
    <t>https://doi.org/10.1007/s10029-023-02860-6</t>
  </si>
  <si>
    <t>Kumar R, Prakash P, Sinha S R, et al. (July 10, 2023) Short-Term Outcomes and Quality-of-Life Assessment Following Rives-Stoppa and Transversus Abdominis Release Procedures of Open Ventral Hernia Repair. Cureus 15(7): e41637.</t>
  </si>
  <si>
    <t>https://doi.org/10.7759/cureus.41637</t>
  </si>
  <si>
    <t>D Popa, B Neamtu, M Mihalache, A Boicean, A Banciu, DD Banciu, DFC Moga, V Birlutiu</t>
  </si>
  <si>
    <t>Boicean A, Neamtu B, Birsan S, Batar F, Tanasescu C, Dura H, Roman MD, Hașegan A, Bratu D, Mihetiu A, et al. Fecal Microbiota Transplantation in Patients Co-Infected with SARS-CoV2 and Clostridioides difficile. Biomedicines. 2023; 11(1):7. https://doi.org/10.3390/biomedicines11010007</t>
  </si>
  <si>
    <t>WoS+SCOPUS</t>
  </si>
  <si>
    <r>
      <rPr>
        <rFont val="Arial Narrow"/>
        <color rgb="FF222222"/>
        <sz val="10.0"/>
      </rPr>
      <t>Bainum, T.B.; Reveles, K.R.; Hall, R.G., II; Cornell, K.; Alvarez, C.A. Controversies in the Prevention and Treatment of </t>
    </r>
    <r>
      <rPr>
        <rFont val="Arial Narrow"/>
        <i/>
        <color rgb="FF222222"/>
        <sz val="10.0"/>
      </rPr>
      <t>Clostridioides difficile</t>
    </r>
    <r>
      <rPr>
        <rFont val="Arial Narrow"/>
        <color rgb="FF222222"/>
        <sz val="10.0"/>
      </rPr>
      <t> Infection in Adults: A Narrative Review. </t>
    </r>
    <r>
      <rPr>
        <rFont val="Arial Narrow"/>
        <i/>
        <color rgb="FF222222"/>
        <sz val="10.0"/>
      </rPr>
      <t>Microorganisms</t>
    </r>
    <r>
      <rPr>
        <rFont val="Arial Narrow"/>
        <color rgb="FF222222"/>
        <sz val="10.0"/>
      </rPr>
      <t> </t>
    </r>
    <r>
      <rPr>
        <rFont val="Arial Narrow"/>
        <b/>
        <color rgb="FF222222"/>
        <sz val="10.0"/>
      </rPr>
      <t>2023</t>
    </r>
    <r>
      <rPr>
        <rFont val="Arial Narrow"/>
        <color rgb="FF222222"/>
        <sz val="10.0"/>
      </rPr>
      <t>, </t>
    </r>
    <r>
      <rPr>
        <rFont val="Arial Narrow"/>
        <i/>
        <color rgb="FF222222"/>
        <sz val="10.0"/>
      </rPr>
      <t>11</t>
    </r>
    <r>
      <rPr>
        <rFont val="Arial Narrow"/>
        <color rgb="FF222222"/>
        <sz val="10.0"/>
      </rPr>
      <t>, 387.</t>
    </r>
  </si>
  <si>
    <t>https://doi.org/10.3390/microorganisms11020387</t>
  </si>
  <si>
    <r>
      <rPr>
        <rFont val="Arial Narrow"/>
        <color rgb="FF222222"/>
        <sz val="10.0"/>
      </rPr>
      <t>Vintila BI, Arseniu AM, Morgovan C, Butuca A, Sava M, Bîrluțiu V, Rus LL, Ghibu S, Bereanu AS, Roxana Codru I, et al. A Pharmacovigilance Study Regarding the Risk of Antibiotic-Associated </t>
    </r>
    <r>
      <rPr>
        <rFont val="Arial Narrow"/>
        <i/>
        <color rgb="FF222222"/>
        <sz val="10.0"/>
      </rPr>
      <t>Clostridioides difficile</t>
    </r>
    <r>
      <rPr>
        <rFont val="Arial Narrow"/>
        <color rgb="FF222222"/>
        <sz val="10.0"/>
      </rPr>
      <t> Infection Based on Reports from the EudraVigilance Database: Analysis of Some of the Most Used Antibiotics in Intensive Care Units. </t>
    </r>
    <r>
      <rPr>
        <rFont val="Arial Narrow"/>
        <i/>
        <color rgb="FF222222"/>
        <sz val="10.0"/>
      </rPr>
      <t>Pharmaceuticals</t>
    </r>
    <r>
      <rPr>
        <rFont val="Arial Narrow"/>
        <color rgb="FF222222"/>
        <sz val="10.0"/>
      </rPr>
      <t>. 2023; 16(11):1585.</t>
    </r>
  </si>
  <si>
    <t>https://doi.org/10.3390/ph16111585</t>
  </si>
  <si>
    <r>
      <rPr>
        <rFont val="Arial Narrow"/>
        <color rgb="FF222222"/>
        <sz val="11.0"/>
      </rPr>
      <t>Salandre A, Delannoy J, Goudiaby MTB, Barbut F, Thomas M, Waligora-Dupriet A-J, Kapel N. A Simple In Vitro Test to Select Stools for Fecal Microbiota Transplantation to Limit Intestinal Carriage of Extensively Drug-Resistant Bacteria. </t>
    </r>
    <r>
      <rPr>
        <rFont val="Arial Narrow"/>
        <i/>
        <color rgb="FF222222"/>
        <sz val="11.0"/>
      </rPr>
      <t>Microorganisms</t>
    </r>
    <r>
      <rPr>
        <rFont val="Arial Narrow"/>
        <color rgb="FF222222"/>
        <sz val="11.0"/>
      </rPr>
      <t>. 2023; 11(11):2753.</t>
    </r>
  </si>
  <si>
    <t>https://doi.org/10.3390/microorganisms11112753</t>
  </si>
  <si>
    <r>
      <rPr>
        <rFont val="Arial Narrow"/>
        <color rgb="FF222222"/>
        <sz val="11.0"/>
      </rPr>
      <t>Boicean A, Birlutiu V, Ichim C, Brusnic O, Onișor DM. Fecal Microbiota Transplantation in Liver Cirrhosis. </t>
    </r>
    <r>
      <rPr>
        <rFont val="Arial Narrow"/>
        <i/>
        <color rgb="FF222222"/>
        <sz val="11.0"/>
      </rPr>
      <t>Biomedicines</t>
    </r>
    <r>
      <rPr>
        <rFont val="Arial Narrow"/>
        <color rgb="FF222222"/>
        <sz val="11.0"/>
      </rPr>
      <t>. 2023; 11(11):2930.</t>
    </r>
  </si>
  <si>
    <t>https://doi.org/10.3390/biomedicines11112930</t>
  </si>
  <si>
    <r>
      <rPr>
        <rFont val="Arial Narrow"/>
        <color rgb="FF222222"/>
        <sz val="10.0"/>
      </rPr>
      <t>Boicean, A.; Birlutiu, V.; Ichim, C.; Anderco, P.; Birsan, S. Fecal Microbiota Transplantation in Inflammatory Bowel Disease. </t>
    </r>
    <r>
      <rPr>
        <rFont val="Arial Narrow"/>
        <i/>
        <color rgb="FF222222"/>
        <sz val="10.0"/>
      </rPr>
      <t>Biomedicines</t>
    </r>
    <r>
      <rPr>
        <rFont val="Arial Narrow"/>
        <color rgb="FF222222"/>
        <sz val="10.0"/>
      </rPr>
      <t> </t>
    </r>
    <r>
      <rPr>
        <rFont val="Arial Narrow"/>
        <b/>
        <color rgb="FF222222"/>
        <sz val="10.0"/>
      </rPr>
      <t>2023</t>
    </r>
    <r>
      <rPr>
        <rFont val="Arial Narrow"/>
        <color rgb="FF222222"/>
        <sz val="10.0"/>
      </rPr>
      <t>, </t>
    </r>
    <r>
      <rPr>
        <rFont val="Arial Narrow"/>
        <i/>
        <color rgb="FF222222"/>
        <sz val="10.0"/>
      </rPr>
      <t>11</t>
    </r>
    <r>
      <rPr>
        <rFont val="Arial Narrow"/>
        <color rgb="FF222222"/>
        <sz val="10.0"/>
      </rPr>
      <t>, 1016.</t>
    </r>
  </si>
  <si>
    <t>https://doi.org/10.3390/biomedicines11041016</t>
  </si>
  <si>
    <r>
      <rPr>
        <rFont val="Arial Narrow"/>
        <color rgb="FF222222"/>
        <sz val="10.0"/>
      </rPr>
      <t>Boicean, A.; Bratu, D.; Bacila, C.; Tanasescu, C.; Fleacă, R.S.; Mohor, C.I.; Comaniciu, A.; Băluță, T.; Roman, M.D.; Chicea, R.; et al. Therapeutic Perspectives for Microbiota Transplantation in Digestive Diseases and Neoplasia—A Literature Review. </t>
    </r>
    <r>
      <rPr>
        <rFont val="Arial Narrow"/>
        <i/>
        <color rgb="FF222222"/>
        <sz val="10.0"/>
      </rPr>
      <t>Pathogens</t>
    </r>
    <r>
      <rPr>
        <rFont val="Arial Narrow"/>
        <color rgb="FF222222"/>
        <sz val="10.0"/>
      </rPr>
      <t> </t>
    </r>
    <r>
      <rPr>
        <rFont val="Arial Narrow"/>
        <b/>
        <color rgb="FF222222"/>
        <sz val="10.0"/>
      </rPr>
      <t>2023</t>
    </r>
    <r>
      <rPr>
        <rFont val="Arial Narrow"/>
        <color rgb="FF222222"/>
        <sz val="10.0"/>
      </rPr>
      <t>, </t>
    </r>
    <r>
      <rPr>
        <rFont val="Arial Narrow"/>
        <i/>
        <color rgb="FF222222"/>
        <sz val="10.0"/>
      </rPr>
      <t>12</t>
    </r>
    <r>
      <rPr>
        <rFont val="Arial Narrow"/>
        <color rgb="FF222222"/>
        <sz val="10.0"/>
      </rPr>
      <t>, 766.</t>
    </r>
  </si>
  <si>
    <r>
      <rPr>
        <rFont val="Arial Narrow"/>
        <color rgb="FF212121"/>
        <sz val="10.0"/>
      </rPr>
      <t>Zhao JW, Chang B, Sang LX. Fecal microbiota transplantation as potential first-line treatment for patients with </t>
    </r>
    <r>
      <rPr>
        <rFont val="Arial Narrow"/>
        <i/>
        <color rgb="FF212121"/>
        <sz val="10.0"/>
      </rPr>
      <t>Clostridioides difficile</t>
    </r>
    <r>
      <rPr>
        <rFont val="Arial Narrow"/>
        <color rgb="FF212121"/>
        <sz val="10.0"/>
      </rPr>
      <t> infection and prior appendectomy. World J Gastrointest Surg. 2023 Feb 27;15(2):303-306.</t>
    </r>
  </si>
  <si>
    <t>https://doi: 10.4240/wjgs.v15.i2.303.</t>
  </si>
  <si>
    <t xml:space="preserve">D Moga, Ș Perişanu, A Popenţiu, D Sora, H Magdu </t>
  </si>
  <si>
    <t>Right retroperitoneal and subhepatic abscess; late complications due to spilled stones during laparoscopic cholecystectomy—case report</t>
  </si>
  <si>
    <r>
      <rPr>
        <rFont val="Arial Narrow"/>
        <color rgb="FF333333"/>
        <sz val="10.0"/>
      </rPr>
      <t>Maddu, K., Polireddy, K., Hsu, D. </t>
    </r>
    <r>
      <rPr>
        <rFont val="Arial Narrow"/>
        <i/>
        <color rgb="FF333333"/>
        <sz val="10.0"/>
      </rPr>
      <t>et al.</t>
    </r>
    <r>
      <rPr>
        <rFont val="Arial Narrow"/>
        <color rgb="FF333333"/>
        <sz val="10.0"/>
      </rPr>
      <t> Do not get stumped: multimodality imaging findings of early and late post-cholecystectomy complications. </t>
    </r>
    <r>
      <rPr>
        <rFont val="Arial Narrow"/>
        <i/>
        <color rgb="FF333333"/>
        <sz val="10.0"/>
      </rPr>
      <t>Emerg Radiol</t>
    </r>
    <r>
      <rPr>
        <rFont val="Arial Narrow"/>
        <color rgb="FF333333"/>
        <sz val="10.0"/>
      </rPr>
      <t> </t>
    </r>
    <r>
      <rPr>
        <rFont val="Arial Narrow"/>
        <b/>
        <color rgb="FF333333"/>
        <sz val="10.0"/>
      </rPr>
      <t>30</t>
    </r>
    <r>
      <rPr>
        <rFont val="Arial Narrow"/>
        <color rgb="FF333333"/>
        <sz val="10.0"/>
      </rPr>
      <t>, 351–362 (2023).</t>
    </r>
  </si>
  <si>
    <t>https://doi.org/10.1007/s10140-023-02131-y</t>
  </si>
  <si>
    <t>Montanarella M, Boldig K, Virarkar M, Kumar S, Elsherif S, Lall C, Gopireddy DR. Intraperitoneal anatomy with the aid of pathologic fluid and gas: An imaging pictorial review. J Clin Imaging Sci. 2023 May 19;13:13.</t>
  </si>
  <si>
    <t>https://doi.org/10.25259/JCIS_29_2023.</t>
  </si>
  <si>
    <t>V Oprea, O Grad, D Gheorghescu, D Moga</t>
  </si>
  <si>
    <t>Transinguinal Preperitoneal Mesh Plasty - An Alternative or a Dispensable Technique? A Prospective Analyze vs Lichtenstein Repair for Complex Unilateral Groin Hernias</t>
  </si>
  <si>
    <t>Cesare Stabilini, Nadine van Veenendaal, Eske Aasvang, Ferdinando Agresta, Theo Aufenacker, et al. Update of the international HerniaSurge guidelines for groin hernia management, BJS Open, Volume 7, Issue 5, October 2023, zrad080,</t>
  </si>
  <si>
    <t>https://doi.org/10.1093/bjsopen/zrad080</t>
  </si>
  <si>
    <t>Transabdominal Preperitoneal Versus Lichtenstein Procedure for Inguinal Hernia Repair
in Adults: A Comparative Evaluation of the Early Postoperative Pain and Outcomes.</t>
  </si>
  <si>
    <r>
      <rPr>
        <rFont val="Arial Narrow"/>
        <color rgb="FF222222"/>
        <sz val="10.0"/>
      </rPr>
      <t>Anghel, B.; Serboiu, C.; Marinescu, A.; Taciuc, I.-A.; Bobirca, F.; Stanescu, A.D. Recent Advances and Adaptive Strategies in Image Guidance for Cervical Cancer Radiotherapy. </t>
    </r>
    <r>
      <rPr>
        <rFont val="Arial Narrow"/>
        <i/>
        <color rgb="FF222222"/>
        <sz val="10.0"/>
      </rPr>
      <t>Medicina</t>
    </r>
    <r>
      <rPr>
        <rFont val="Arial Narrow"/>
        <color rgb="FF222222"/>
        <sz val="10.0"/>
      </rPr>
      <t> </t>
    </r>
    <r>
      <rPr>
        <rFont val="Arial Narrow"/>
        <b/>
        <color rgb="FF222222"/>
        <sz val="10.0"/>
      </rPr>
      <t>2023</t>
    </r>
    <r>
      <rPr>
        <rFont val="Arial Narrow"/>
        <color rgb="FF222222"/>
        <sz val="10.0"/>
      </rPr>
      <t>, </t>
    </r>
    <r>
      <rPr>
        <rFont val="Arial Narrow"/>
        <i/>
        <color rgb="FF222222"/>
        <sz val="10.0"/>
      </rPr>
      <t>59</t>
    </r>
    <r>
      <rPr>
        <rFont val="Arial Narrow"/>
        <color rgb="FF222222"/>
        <sz val="10.0"/>
      </rPr>
      <t>, 1735.</t>
    </r>
  </si>
  <si>
    <t>https://doi.org/10.3390/medicina59101735</t>
  </si>
  <si>
    <r>
      <rPr>
        <rFont val="Arial Narrow"/>
        <color rgb="FF222222"/>
        <sz val="10.0"/>
      </rPr>
      <t>Toma, M., Oprea, V., Grad, O. </t>
    </r>
    <r>
      <rPr>
        <rFont val="Arial Narrow"/>
        <i/>
        <color rgb="FF222222"/>
        <sz val="10.0"/>
      </rPr>
      <t>et al.</t>
    </r>
    <r>
      <rPr>
        <rFont val="Arial Narrow"/>
        <color rgb="FF222222"/>
        <sz val="10.0"/>
      </rPr>
      <t> Early outcomes of open anterior versus posterior components separation with transversus abdominis release for large median incisional hernias: a retrospective stepwise analysis. </t>
    </r>
    <r>
      <rPr>
        <rFont val="Arial Narrow"/>
        <i/>
        <color rgb="FF222222"/>
        <sz val="10.0"/>
      </rPr>
      <t>Hernia</t>
    </r>
    <r>
      <rPr>
        <rFont val="Arial Narrow"/>
        <color rgb="FF222222"/>
        <sz val="10.0"/>
      </rPr>
      <t> (2023).</t>
    </r>
  </si>
  <si>
    <t>https://doi.org/10.1007/s10029-023-02920-x</t>
  </si>
  <si>
    <t xml:space="preserve">DJ Roberts, A Leppäniemi, M Tolonen, P Mentula, M Björck, AW Kirkpatrick, M Sugrue, BM Pereira, U Petersson, F Coccolini, R Latifi, The open abdomen in trauma, acute care, and vascular and endovascular surgery: comprehensive, expert, narrative review, BJS Open, Volume 7, Issue 5, October 2023, zrad084, </t>
  </si>
  <si>
    <t>https://doi.org/10.1093/bjsopen/zrad084</t>
  </si>
  <si>
    <t>D Moga, F Buia, V Oprea</t>
  </si>
  <si>
    <t>Laparo-endoscopic repair of ventral hernia and rectus diastasis</t>
  </si>
  <si>
    <t>R. Bayoux, L. Ungerer, M. Beck,
Chapitre 25 - Diastasis des muscles grands droits de l'abdomen,
Editor(s): Guillaume Passot, Yohann Renard,
Chirurgie Pariétale,
Elsevier Masson,
2023,
Pages 237-244,
ISBN 9782294777332</t>
  </si>
  <si>
    <t>Maria Livia Ognean (ULB Sibiu), Oana Boantă (SCJU Sibiu), Simona Kovacs (SCJU Sibiu), Corina Zgârcea (SCJU Sibiu), Raluca Dumitra (SCJU Sibiu), Ecaterina Olariu (SCJU Sibiu), Doina Andreicuţ (SCJU Sibiu)</t>
  </si>
  <si>
    <t>Persistent Ductus Arteriosus in Critically Ill Preterm Infants</t>
  </si>
  <si>
    <t xml:space="preserve">Chen W, Zhang Z, Xu L, Chen C. The Most Valuable Predictive Factors for Bronchopulmonary Dysplasia in Very Preterm Infants. Children. 2023; 10(8):1373. https://doi.org/10.3390/children10081373 </t>
  </si>
  <si>
    <t>https://www.mdpi.com/2227-9067/10/8/1373</t>
  </si>
  <si>
    <t>Huang CP, Hung YL, Hsieh WS, Shen CM. Fresh Frozen Plasma Transfusion: An Independent Risk Factor for Hemodynamically Significant Patent Ductus Arteriosus in Premature Infants. Am J Perinatol. 2022 Oct;39(13):1426-1432. doi: 10.1055/s-0040-1722649.</t>
  </si>
  <si>
    <t>https://www.thieme-connect.com/products/ejournals/abstract/10.1055/s-0040-1722649</t>
  </si>
  <si>
    <t xml:space="preserve">Maria Livia Ognean (ULB Sibiu,), Laura Sular (UMF  Târgu Mureș), Manuela Cucerea (UMF Târgu Mureș), Adrian Boicean (ULB Sibiu) </t>
  </si>
  <si>
    <t>Complete blood count and differential in diagnosis of early onset neonatal sepsis. Revista Româna de Medicina de Laborator, 25(1), 101-108.</t>
  </si>
  <si>
    <t>Shalaby AM, Ismail AM, Farook Y, et al. CD64 as a diagnostic marker for bacterial infection in acute bronchiolitis. European Journal of Inflammation. 2023;21. doi:10.1177/1721727X231176943</t>
  </si>
  <si>
    <t>https://journals.sagepub.com/doi/full/10.1177/1721727X231176943</t>
  </si>
  <si>
    <t>Pop TL (UMF Cluj Napoca) , Burlea M (Sp F. Maria Iași), Falup-Pecurariu O (Univ. Transilvania Brașov), Borzan C (UMF Cluj Napoca), Gabor-Harosa F (UMF Cluj Napoca), Herdea V (AREPMF Romania), Pop CF (UMF Cluj Napoca), Rajka D (Society of Physicians in Children and Youth’s Communities, Romania), Ognean ML (ULB Sibiu), Căinap SS.(UMF Cluj Napoca)</t>
  </si>
  <si>
    <t xml:space="preserve">Overview of the pediatric healthcare system in Romania. </t>
  </si>
  <si>
    <t>Breazu, Andreea, Olariu, Ana Alexandra, Popa, Ștefan Cătălin and Popa, Cătălina Florentina. "The Level of Resources and Quality of the Health System in the Romanian Country" Proceedings of the International Conference on Business Excellence, vol.17, no.1, 2023, pp.388-400. https://doi.org/10.2478/picbe-2023-0038</t>
  </si>
  <si>
    <t>https://sciendo.com/article/10.2478/picbe-2023-0038</t>
  </si>
  <si>
    <t>Pop-Tudose ME, Popescu-Spineni DM, Manolescu LSC, Radu MC, Iancu FC, Armean SM. Psychological profile and mood disturbance of women who gave birth during the COVID-19 pandemic in Romania. Midwifery. 2023 Feb;117:103571. doi: 10.1016/j.midw.2022.103571.</t>
  </si>
  <si>
    <t>https://www.ncbi.nlm.nih.gov/pmc/articles/PMC9722231/</t>
  </si>
  <si>
    <t>Ognean ML (ULB Sibiu), Boanta O (SCJU Sibiu), Gradinariu G.(Sp. Pediatrie Sibiu)</t>
  </si>
  <si>
    <t>Metabolic bone disease of prematurity.</t>
  </si>
  <si>
    <t>Mutlu M, Aktürk-Acar F, Kader Ş, Aslan Y, Karagüzel G. Risk Factors and Clinical Characteristics of Metabolic Bone Disease of Prematurity. Am J Perinatol. 2023 Apr;40(5):519-524. doi: 10.1055/s-0041-1729559.</t>
  </si>
  <si>
    <t>https://www.thieme-connect.com/products/ejournals/abstract/10.1055/s-0041-1729559</t>
  </si>
  <si>
    <t>Saygın Hekimoğlu B. Risk factors and clinical features of osteopenia of prematurity: Single-center experience. Trends in Pediatrics 2023;4(1):24-30.</t>
  </si>
  <si>
    <t>https://trendspediatrics.com/article/view/78/78</t>
  </si>
  <si>
    <t>Șular Floredana-Laura (UMF Tg. Mureș), Iancu Mihaela (UMF Cluj Napoca), Cucerea Manuela (UMF Tg. Mureș), Moldovan Elena (UMF Tg. Mureș), Ognean Maria Livia (ULB Sibiu), Dobreanu Minodora (UMF Tg. Mureș)</t>
  </si>
  <si>
    <t>Oxidative Burst of Neonatal and Adult Peripheral Blood Phagocytes Confronting Escherichia coli and Candida albicans</t>
  </si>
  <si>
    <t>SYSTEMIC CANDIDOSIS DIAGNOSTIC TEST WITH CANDIDA SCORE AND MONOCYTE COUNT IN PREMATURE INFANTS WITH LATE-ONSET SEPSIS: RESEARCH IN LOW RESOURCES COUNTRY; Russian Journal of Infection and Immunity, 2023 vol 13(1)</t>
  </si>
  <si>
    <t>https://cyberleninka.ru/article/n/systemic-candidosis-diagnostic-test-with-candida-score-and-monocyte-count-in-premature-infants-with-late-onset-sepsis-research-in/viewer</t>
  </si>
  <si>
    <t>Pipernea R, Popa FL, Ciortea VM, Irsay L, Ungur RA, Pintea AL, Iliescu MG, Cipăian RC, Stanciu M</t>
  </si>
  <si>
    <t xml:space="preserve">The role of rehabilitation and anabolic treatment in severe osteoporosis associated with significant vitamin D deficiency – case report. Balneo and PRM Research Journal.2023;14(1):539. DOI 10.12680/balneo.2023.539. </t>
  </si>
  <si>
    <t>Stanciu, M (Stanciu, Mihaela) [1] ; Sandru, F (Sandru, Florica) [2] , [3] ; Carsote, M (Carsote, Mara) [4] , [5] ; Ciuche, A (Ciuche, Adrian) [6] , [7] ; Sima, OC (Sima, Oana-Claudia) [8] ; Popa, FL (Popa, Florina Ligia) [9] ; Iliescu, MG (Iliescu, Madalina Gabriela) [10] ; Ciufu, N (Ciufu, Nicolae) [11] ; Nistor, C (Nistor, Claudiu) [6] , [7]. Difficulties in decision making on a long standing, complicated case of osteoporosis - a real challenge for functional rehabilitation. BALNEO AND PRM RESEARCH JOURNAL. Volume14Issue4
DOI10.12680/balneo.2023.642</t>
  </si>
  <si>
    <t>https://1510qkqhi-y-https-www-webofscience-com.z.e-nformation.ro/wos/woscc/full-record/WOS:001167118000047</t>
  </si>
  <si>
    <t>Earar, K (Earar, Kamel) [1] ; Antoniac, VI (Antoniac, Vasile Iulian) [2] ; Baciu, S (Baciu, Sorana) [3] ; Bran, S (Bran, Simion) [3] ; Onisor, F (Onisor, Florin) [3] ; Milea, C (Milea, Claudia) [2] ; Mohan, A (Mohan, Aurel) [4] ; Grigoroiu, R (Grigoroiu, Raluca) [5] ; Saceleanu, A (Saceleanu, Adriana) [6] ; Manole, M (Manole, Marius) [3] 1 Dunarea de Jos Univ Galati, Med &amp; Pharm Fac, 47 Domneasca Str, Galati 800008, Romania
2 Univ Politehn Bucuresti, 313 Splaiul Independentei Str, Bucharest 060042, Romania
3 Univ Med &amp; Pharm Iuliu Hatieganu Cluj Napoca, 8 Victor Babes Str, Cluj Napoca 400012, Romania
4 Univ Oradea, 1 Univ Str, Oradea 410087, Romania
5 Carol Davila Univ Med &amp; Pharm, 37 Dionisie Lupu Str, Bucharest 030167, Romania
6 Univ Lucian Blaga Sibiu, Fac Med, Str Lucian Blaga 2A, Sibiu 550169, Romania</t>
  </si>
  <si>
    <t>Etching Treatment Effect on Surface Morphology of Dental Structures</t>
  </si>
  <si>
    <t>Calinoiu, SG (Calinoiu, Stefan George) [1] ; Bîclesanu, C (Biclesanu, Cornelia) [2] ; Florescu, A (Florescu, Anamaria) [2] ; Stoia, DI (Stoia, Dan Ioan) [3] ; Dumitru, C (Dumitru, Catalin) [2] ; Miculescu, M (Miculescu, Marian) [4]. Comparative Study on Interface Fracture of 4th Generation 3-Steps Adhesive and 7th Generation Universal Adhesive. Materials Volume16Issue17
DOI10.3390/ma16175834</t>
  </si>
  <si>
    <t>https://1510qkp0j-y-https-www-webofscience-com.z.e-nformation.ro/wos/woscc/full-record/WOS:001062842100001</t>
  </si>
  <si>
    <t>Marcut, L (Marcut, Lavinia) [1] , [2] ; Manescu, V (Manescu (Paltanea), Veronica) [3] , [4] ; Antoniac, A (Antoniac, Aurora) [3] ; Paltanea, G (Paltanea, Gheorghe) [4] ; Robu, A (Robu, Alina) [3] ; Mohan, AG (Mohan, Aurel George) [1] , [5] ; Grosu, E (Grosu, Elena) [3] ; Corneschi, I (Corneschi, Iuliana) [6] ; Bodog, AD (Bodog, Alin Danut) [1] Antimicrobial Solutions for Endotracheal Tubes in Prevention of Ventilator-Associated Pneumonia. Materials Volume16Issue14
DOI10.3390/ma16145034</t>
  </si>
  <si>
    <t>https://1510qkp0j-y-https-www-webofscience-com.z.e-nformation.ro/wos/woscc/full-record/WOS:001037627800001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</si>
  <si>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</si>
  <si>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Fluoride Treatment and In Vitro Corrosion Behavior
of Mg‐Nd‐Y‐Zn‐Zr Alloys Type</t>
  </si>
  <si>
    <t>Manescu, V (Manescu (Paltanea), Veronica) [1] , [2] ; Antoniac, I (Antoniac, Iulian) [1] , [3] ; Antoniac, A (Antoniac, Aurora) [1] ; Laptoiu, D (Laptoiu, Dan) [4] ; Paltanea, G (Paltanea, Gheorghe) [2] ; Ciocoiu, R (Ciocoiu, Robert) [1] ; Nemoianu, IV (Nemoianu, Iosif Vasile) [2] ; Gruionu, LG (Gruionu, Lucian Gheorghe) [5] ; Dura, H (Dura, Horatiu) [6] Bone Regeneration Induced by Patient-Adapted Mg Alloy-Based Scaffolds for Bone Defects: Present and Future Perspectives. Biomimetics Volume8Issue8
DOI10.3390/biomimetics8080618</t>
  </si>
  <si>
    <t>https://1510qkp0j-y-https-www-webofscience-com.z.e-nformation.ro/wos/woscc/full-record/WOS:001131224100001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</si>
  <si>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</si>
  <si>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Soliman, H (Soliman, Hanaa) [1] , [2] , [4] ; Mouez, FA (Abdel Mouez, Fatma) [2] ; Hussien, H (Hussien, Hoda) [2] ; Makhlouf, AS (Makhlouf, Abdel Salam) [3] ; Wan, GJ (Wan, Guojiang) [1] , [4] Surface and interface analysis Volume56Issue1Page62-69
DOI10.1002/sia.7269</t>
  </si>
  <si>
    <t>https://1510qkp0j-y-https-www-webofscience-com.z.e-nformation.ro/wos/woscc/full-record/WOS:001103145000001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</si>
  <si>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</si>
  <si>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Streza, A (Streza, Alexandru) [1] ; Antoniac, A (Antoniac, Aurora) [1] ; Manescu, V (Manescu (Paltanea), Veronica) [1] , [2] ; Ciocoiu, R (Ciocoiu, Robert) [1] ; Cotrut, CM (Cotrut, Cosmin-Mihai) [1] ; Miculescu, M (Miculescu, Marian) [1] ; Miculescu, F (Miculescu, Florin) [1] ; Antoniac, I (Antoniac, Iulian) [1] , [3] ; Fosca, M (Fosca, Marco) [4] ; Rau, JV (Rau, Julietta V.) [4] , [5] ; Dura, H (Dura, Horatiu) [6].  In Vitro Studies Regarding the Effect of Cellulose Acetate-Based Composite Coatings on the Functional Properties of the Biodegradable Mg3Nd Alloys. Biomimetics, Volume8Issue7
DOI10.3390/biomimetics8070526</t>
  </si>
  <si>
    <t>https://1510qkp0j-y-https-www-webofscience-com.z.e-nformation.ro/wos/woscc/full-record/WOS:001120752900001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</si>
  <si>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</si>
  <si>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Gouda, M (Gouda, Mohamed) [1] ; Almutairi, HH (Almutairi, Hayfa Habes) [1] ; Abd El-Lateef, HM (Abd El-Lateef, Hany M.) [1] , [2]. Hyaluronic acid/cellulose acetate polymeric mixture containing binary metal oxide nano- hybrid as low biodegradable wound dressing. JOURNAL OF MATERIALS RESEARCH AND TECHNOLOGY-JMR&amp;T Volume26Page7925-7935
DOI10.1016/j.jmrt.2023.09.086</t>
  </si>
  <si>
    <t>https://1510qkp0j-y-https-www-webofscience-com.z.e-nformation.ro/wos/woscc/full-record/WOS:001084490500001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</si>
  <si>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</si>
  <si>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Wang, SW (Wang, Senwei) [1] ; Du, CA (Du, Chengao) [1] ; Shen, X (Shen, Xin) [1] , [3] ; Wu, X (Wu, Xiong) [1] ; Ouyang, SH (Ouyang, Sihui) [1] , [2] ; Tan, J (Tan, Jun) [1] , [2] ; She, J (She, Jia) [1] , [2] ; Tang, AT (Tang, Aitao) [1] , [2] ; Chen, XH (Chen, Xianhua) [1] , [2] ; Pan, FS (Pan, Fusheng) [1] , [2]. Rational design, synthesis and prospect of biodegradable magnesium alloy vascular stents. JOURNAL OF MAGNESIUM AND ALLOYS. Volume11Issue9Page3012-3037
DOI10.1016/j.jma.2023.07.020</t>
  </si>
  <si>
    <t>https://1510qkp0j-y-https-www-webofscience-com.z.e-nformation.ro/wos/woscc/full-record/WOS:001107465700001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</si>
  <si>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</si>
  <si>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Bita, T (Bita, Tiberiu) [1] ; Antoniac, A (Antoniac, Aurora) [1] ; Ciuca, I (Ciuca, Ion) [1] ; Miculescu, M (Miculescu, Marian) [1] ; Cotrut, CM (Cotrut, Cosmin Mihai) [1] ; Paltanea, G (Paltanea, Gheorghe) [2] ; Dura, H (Dura, Horatiu) [3] ; Corneschi, I (Corneschi, Iuliana) [4] ; Antoniac, I (Antoniac, Iulian) [1] , [5] ; Carstoc, ID (Carstoc, Ioana Dana) [3] ; Bodog, AD (Bodog, Alin Danut) [6] . Effect of Fluoride Coatings on the Corrosion Behavior of Mg-Zn-Ca-Mn Alloys for Medical Application. MATERIALS Volume16Issue13
DOI10.3390/ma16134508</t>
  </si>
  <si>
    <t>https://1510qkp0j-y-https-www-webofscience-com.z.e-nformation.ro/wos/woscc/full-record/WOS:001031202600001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</si>
  <si>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</si>
  <si>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Dragomir, L (Dragomir (Nicolescu), Lavinia) [1] ; Antoniac, A (Antoniac, Aurora) [1] ; Manescu, V (Manescu (Paltanea), Veronica) [1] , [2] ; Robu, A (Robu, Alina) [1] ; Dinu, M (Dinu, Mihaela) [3] ; Pana, I (Pana, Iulian) [3] ; Cotrut, CM (Cotrut, Cosmin Mihai) [1] ; Kamel, E (Kamel, Earar) [5] ; Antoniac, I (Antoniac, Iulian) [1] , [6] ; Rau, JV (Rau, Julietta, V) [7] , [8] ; Vladescu, A (Vladescu (Dragomir), Alina) [3] , [4] . Preparation and characterization of hydroxyapatite coating by magnetron sputtering on Mg-Zn-Ag alloys for orthopaedic trauma implants. CERAMICS INTERNATIONAL. Volume49Issue16Page26274-26288
DOI10.1016/j.ceramint.2023.05.116</t>
  </si>
  <si>
    <t>https://1510qkp0j-y-https-www-webofscience-com.z.e-nformation.ro/wos/woscc/full-record/WOS:001027803600001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</si>
  <si>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</si>
  <si>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Paltanea, G (Paltanea, Gheorghe) [1] ; Manescu, V (Manescu (Paltanea), Veronica) [1] , [2] ; Antoniac, I (Antoniac, Iulian) [2] , [3] ; Antoniac, A (Antoniac, Aurora) [2] ; Nemoianu, IV (Nemoianu, Iosif Vasile) [1] ; Robu, A (Robu, Alina) [2] ; Dura, H (Dura, Horatiu). A Review of Biomimetic and Biodegradable Magnetic Scaffolds for Bone Tissue Engineering and Oncology. INTERNATIONAL JOURNAL OF MOLECULAR SCIENCES. Volume24Issue5
DOI10.3390/ijms24054312</t>
  </si>
  <si>
    <t>https://1510qkp0j-y-https-www-webofscience-com.z.e-nformation.ro/wos/woscc/full-record/WOS:000948111600001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</si>
  <si>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</si>
  <si>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Antoniac, I (Antoniac, Iulian) [1] , [2] ; Manescu, V (Manescu (Paltanea), Veronica) [1] , [3] ; Antoniac, A (Antoniac, Aurora) [1] ; Paltanea, G (Paltanea, Gheorghe) [3]. Magnesium-based alloys with adapted interfaces for bone implants and tissue engineering. REGENERATIVE BIOMATERIALS. Volume10
DOI10.1093/rb/rbad095</t>
  </si>
  <si>
    <t>https://1510qkp0j-y-https-www-webofscience-com.z.e-nformation.ro/wos/woscc/full-record/WOS:001105738200001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</si>
  <si>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</si>
  <si>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Streza, A (Streza, Alexandru) [1] ; Antoniac, A (Antoniac, Aurora) [1] ; Manescu, V (Manescu (Paltanea), Veronica) [1] , [2] ; Paltanea, G (Paltanea, Gheorghe) [2] ; Robu, A (Robu, Alina) [1] ; Dura, H (Dura, Horatiu) [3] ; Verestiuc, L (Verestiuc, Liliana) [4] ; Stanica, E (Stanica, Enache) [5] ; Voicu, SI (Voicu, Stefan Ioan) [6] ; Antoniac, I (Antoniac, Iulian) [1] , [7] ; Cristea, MB (Cristea, Mihai Bogdan) [8] ; Dragomir, BR (Dragomir, Bogdan Radu) [9] , [10] ; Rau, JV (Rau, Julietta V.) [11] , [12] ; Manolea, MM (Manolea, Maria-Magdalena) [13] . Effect of Filler Types on Cellulose-Acetate-Based Composite Used as Coatings for Biodegradable Magnesium Implants for Trauma. MATERIALS. 
Volume16Issue2
DOI10.3390/ma16020554</t>
  </si>
  <si>
    <t>https://1510qkp0j-y-https-www-webofscience-com.z.e-nformation.ro/wos/woscc/full-record/WOS:000928381600001</t>
  </si>
  <si>
    <r>
      <rPr>
        <rFont val="Arial Narrow"/>
        <color theme="1"/>
        <sz val="10.0"/>
      </rPr>
      <t xml:space="preserve">Pham Hong Quan, Iulian Antoniac, Florin Miculescu, Aurora Antoniac, Veronica Manescu (Păltânea), Alina Robu, Ana‐Iulia Bița, Marian Miculescu (University Politehnica of Bucharest), </t>
    </r>
    <r>
      <rPr>
        <rFont val="Arial Narrow"/>
        <b/>
        <color theme="1"/>
        <sz val="10.0"/>
      </rPr>
      <t>Adriana Saceleanu</t>
    </r>
    <r>
      <rPr>
        <rFont val="Arial Narrow"/>
        <color theme="1"/>
        <sz val="10.0"/>
      </rPr>
      <t xml:space="preserve"> (Faculty of Medicine, Lucian Blaga University of Sibiu), Alin Dănuț Bodog (University of Oradea), Vicentiu Saceleanu (Faculty of Medicine, Lucian Blaga University of Sibiu) </t>
    </r>
  </si>
  <si>
    <t>Moldovan, H (Moldovan, Horatiu) [1] , [2] , [3] ; Tiganasu, R (Tiganasu, Robert) [2] ; Calmac, L (Calmac, Lucian) [2] ; Voica, C (Voica, Cristian) [2] ; Broasca, M (Broasca, Marian) [2] ; Diaconu, C (Diaconu, Camelia) [1] , [2] , [3] ; Ichim, V (Ichim, Vlad) [1] ; Cacoveanu, M (Cacoveanu, Mihai) [2] ; Mirea, L (Mirea, Liliana) [1] , [2] ; Nica, C (Nica, Claudia) [2] ; Minoiu, C (Minoiu, Costin) [1] ; Dobra, I (Dobra, Irina) [2] ; Gheorghia, D (Gheorghia, Daniela) [4] ; Dorobantu, L (Dorobantu, Lucian) [5] , [6] ; Molnar, A (Molnar, Adrian) [7] , [8] ; Iliuta, L (Iliuta, Luminita) [1]. Same Clinical Reality of Spontaneous Rupture of the Common Iliac Artery with Pseudoaneurysm Formation-Comparison of Two Therapeutical Solutions, Endovascular Stent-Graft and Open Surgical Correction, for Two Cases and Review of the Literature. JOURNAL OF CLINICAL MEDICINE. Volume12Issue2
DOI10.3390/jcm12020713</t>
  </si>
  <si>
    <t>https://1510qkp0j-y-https-www-webofscience-com.z.e-nformation.ro/wos/woscc/full-record/WOS:000915500700001</t>
  </si>
  <si>
    <r>
      <rPr>
        <rFont val="Arial Narrow"/>
        <color theme="1"/>
        <sz val="10.0"/>
      </rP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rFont val="Arial Narrow"/>
        <b/>
        <color theme="1"/>
        <sz val="10.0"/>
      </rPr>
      <t xml:space="preserve"> Adriana Saceleanu</t>
    </r>
    <r>
      <rPr>
        <rFont val="Arial Narrow"/>
        <color theme="1"/>
        <sz val="10.0"/>
      </rPr>
      <t xml:space="preserve"> (Medicine Faculty, Lucian Blaga University of Sibiu)</t>
    </r>
  </si>
  <si>
    <t>In Vitro Antibacterial Activity of Some Plant Essential Oils
against Four Different Microbial Strains</t>
  </si>
  <si>
    <t>Bacinska, Z (Bacinska, Zuzanna) [1] , [2] ; Baberowska, K (Baberowska, Kinga) [1] , [3] ; Surowiak, AK (Surowiak, Alicja Karolina) [1] ; Balcerzak, L (Balcerzak, Lucyna) [1] ; Strub, DJ (Strub, Daniel Jan) [1]. Exploring the Antimicrobial Properties of 99 Natural Flavour and Fragrance Raw Materials against Pathogenic Bacteria: A Comparative Study with Antibiotics. PLANTS-BASEL. Volume12Issue21
DOI10.3390/plants12213777</t>
  </si>
  <si>
    <t>https://1510qkp0j-y-https-www-webofscience-com.z.e-nformation.ro/wos/woscc/full-record/WOS:001099553700001</t>
  </si>
  <si>
    <r>
      <rPr>
        <rFont val="Arial Narrow"/>
        <color theme="1"/>
        <sz val="10.0"/>
      </rP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rFont val="Arial Narrow"/>
        <b/>
        <color theme="1"/>
        <sz val="10.0"/>
      </rPr>
      <t xml:space="preserve"> Adriana Saceleanu</t>
    </r>
    <r>
      <rPr>
        <rFont val="Arial Narrow"/>
        <color theme="1"/>
        <sz val="10.0"/>
      </rPr>
      <t xml:space="preserve"> (Medicine Faculty, Lucian Blaga University of Sibiu)</t>
    </r>
  </si>
  <si>
    <t>Ioan, M (Ioan, Mihaela) [1] ; Anghel, DF (Anghel, Dan Florin) [1] ; Gifu, IC (Gifu, Ioana Catalina) [2] ; Alexandrescu, E (Alexandrescu, Elvira) [2] ; Petcu, C (Petcu, Cristian) [2] ; Ditu, LM (Ditu, Lia Mara) [3] ; Sanda, GA (Sanda, Georgiana Alexandra) [4] ; Bala, D (Bala, Daniela) [4] ; Cinteza, LO (Cinteza, Ludmila Otilia) [4]. Novel Microemulsions with Essential Oils for Environmentally Friendly Cleaning of Copper Cultural Heritage Artifacts. NANOMATERIALS Volume13Issue17
DOI10.3390/nano13172430</t>
  </si>
  <si>
    <t>https://1510qkp0j-y-https-www-webofscience-com.z.e-nformation.ro/wos/woscc/full-record/WOS:001062496600001</t>
  </si>
  <si>
    <r>
      <rPr>
        <rFont val="Arial Narrow"/>
        <color theme="1"/>
        <sz val="10.0"/>
      </rP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rFont val="Arial Narrow"/>
        <b/>
        <color theme="1"/>
        <sz val="10.0"/>
      </rPr>
      <t xml:space="preserve"> Adriana Saceleanu</t>
    </r>
    <r>
      <rPr>
        <rFont val="Arial Narrow"/>
        <color theme="1"/>
        <sz val="10.0"/>
      </rPr>
      <t xml:space="preserve"> (Medicine Faculty, Lucian Blaga University of Sibiu)</t>
    </r>
  </si>
  <si>
    <t>Gradinaru, LM (Gradinaru, Luiza Madalina) [1] ; Barbalata-Mandru, M (Barbalata-Mandru, Mihaela) [1] ; Enache, AA (Enache, Alin Alexandru) [2] ; Rimbu, CM (Rimbu, Cristina Mihaela) [3] ; Badea, GI (Badea, Georgiana Ileana) [4] ; Aflori, M (Aflori, Magdalena). Chitosan Membranes Containing Plant Extracts: Preparation, Characterization and Antimicrobial Properties. INTERNATIONAL JOURNAL OF MOLECULAR SCIENCES. Volume24Issue10
DOI10.3390/ijms24108673</t>
  </si>
  <si>
    <t>https://1510qkp0j-y-https-www-webofscience-com.z.e-nformation.ro/wos/woscc/full-record/WOS:000998310200001</t>
  </si>
  <si>
    <r>
      <rPr>
        <rFont val="Arial Narrow"/>
        <color theme="1"/>
        <sz val="10.0"/>
      </rP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rFont val="Arial Narrow"/>
        <b/>
        <color theme="1"/>
        <sz val="10.0"/>
      </rPr>
      <t xml:space="preserve"> Adriana Saceleanu</t>
    </r>
    <r>
      <rPr>
        <rFont val="Arial Narrow"/>
        <color theme="1"/>
        <sz val="10.0"/>
      </rPr>
      <t xml:space="preserve"> (Medicine Faculty, Lucian Blaga University of Sibiu)</t>
    </r>
  </si>
  <si>
    <t>Cheruvanachari, P (Cheruvanachari, Priya) [1] ; Pattnaik, S (Pattnaik, Subhaswaraj) [1] ; Mishra, M (Mishra, Monika) [1] ; Pragyandipta, P (Pragyandipta, Pratyush) [1] ; Pattnaik, A (Pattnaik, Animesh) [1] ; Naik, PK (Naik, Pradeep Kumar) [1]. Deciphering the antibiofilm potential of 2-Phenylethyl methyl ether (PEME), a bioactive compound of Kewda essential oil against Staphylococcus aureus. 
MICROBIAL PATHOGENESIS. Volume179
DOI10.1016/j.micpath.2023.106093</t>
  </si>
  <si>
    <t>https://1510qkp0j-y-https-www-webofscience-com.z.e-nformation.ro/wos/woscc/full-record/WOS:000972481600001</t>
  </si>
  <si>
    <r>
      <rPr>
        <rFont val="Arial Narrow"/>
        <color theme="1"/>
        <sz val="10.0"/>
      </rP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rFont val="Arial Narrow"/>
        <b/>
        <color theme="1"/>
        <sz val="10.0"/>
      </rPr>
      <t xml:space="preserve"> Adriana Saceleanu</t>
    </r>
    <r>
      <rPr>
        <rFont val="Arial Narrow"/>
        <color theme="1"/>
        <sz val="10.0"/>
      </rPr>
      <t xml:space="preserve"> (Medicine Faculty, Lucian Blaga University of Sibiu)</t>
    </r>
  </si>
  <si>
    <t>Sunic, L (Sunic, Ljubomir) [1] ; Ilic, ZS (Ilic, Zoran S.) [1] ; Stanojevic, L (Stanojevic, Ljiljana) [2] ; Milenkovic, L (Milenkovic, Lidija) [1] ; Stanojevic, J (Stanojevic, Jelena) [2] ; Kovac, R (Kovac, Renata) [3] ; Milenkovic, A (Milenkovic, Aleksandra) [2] ; Cvetkovic, D (Cvetkovic, Dragan) [2]. Comparison of the Essential Oil Content, Constituents and Antioxidant Activity from Different Plant Parts during Development Stages of Wild Fennel (Foeniculum vulgare Mill.). HORTICULTURAE. Volume9Issue3
DOI10.3390/horticulturae9030364</t>
  </si>
  <si>
    <t>https://1510qkp0j-y-https-www-webofscience-com.z.e-nformation.ro/wos/woscc/full-record/WOS:000955343800001</t>
  </si>
  <si>
    <r>
      <rPr>
        <rFont val="Arial Narrow"/>
        <color theme="1"/>
        <sz val="10.0"/>
      </rP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rFont val="Arial Narrow"/>
        <b/>
        <color theme="1"/>
        <sz val="10.0"/>
      </rPr>
      <t xml:space="preserve"> Adriana Saceleanu</t>
    </r>
    <r>
      <rPr>
        <rFont val="Arial Narrow"/>
        <color theme="1"/>
        <sz val="10.0"/>
      </rPr>
      <t xml:space="preserve"> (Medicine Faculty, Lucian Blaga University of Sibiu)</t>
    </r>
  </si>
  <si>
    <t>Babich, O (Babich, Olga) [1] ; Larina, V (Larina, Viktoria) [1] ; Krol, O (Krol, Olesia) [1] ; Ulrikh, E (Ulrikh, Elena) [2] ; Sukhikh, S (Sukhikh, Stanislav) [1] ; Gureev, MA (Gureev, Maxim A. A.) [3] ; Prosekov, A (Prosekov, Alexander) [4] ; Ivanova, S (Ivanova, Svetlana) [5] , [6]. In Vitro Study of Biological Activity of Tanacetum vulgare Extracts. PHARMACEUTICS. Volume15Issue2
DOI10.3390/pharmaceutics15020616</t>
  </si>
  <si>
    <t>https://1510qkp0j-y-https-www-webofscience-com.z.e-nformation.ro/wos/woscc/full-record/WOS:000940900700001</t>
  </si>
  <si>
    <r>
      <rPr>
        <rFont val="Arial Narrow"/>
        <color theme="1"/>
        <sz val="10.0"/>
      </rP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rFont val="Arial Narrow"/>
        <b/>
        <color theme="1"/>
        <sz val="10.0"/>
      </rPr>
      <t xml:space="preserve"> Adriana Saceleanu</t>
    </r>
    <r>
      <rPr>
        <rFont val="Arial Narrow"/>
        <color theme="1"/>
        <sz val="10.0"/>
      </rPr>
      <t xml:space="preserve"> (Medicine Faculty, Lucian Blaga University of Sibiu)</t>
    </r>
  </si>
  <si>
    <t>Adams, AR (Adams, Abdul-Rahaman) [1] ; Irtwange, SV (V. Irtwange, Simon) [2] ; Aloho, KP (Aloho, Kortse P.) [3] ; Makinta, U (Makinta, Umar) [4]. Antifungal potential of biobased oils from Citrus sinensis peels and Eucalyptus globulus leaves in vitro against fungal isolates. PLANT SCIENCE TODAY. Volume10Issue2Page106-113
DOI10.14719/pst.2022</t>
  </si>
  <si>
    <t>https://1510qkp0j-y-https-www-webofscience-com.z.e-nformation.ro/wos/woscc/full-record/WOS:000964931300014</t>
  </si>
  <si>
    <t>Cosmin Mihai Cotrut, Elena Ungureanu, Ionut Cornel Ionescu, Raluca Ioana Zamfir (University Politehnica of Bucharest), Adrian Emil Kiss, Anca Constantina Parau, Alina Vladescu (National Institute of
Research and Development for Optoelectronics-INOE 2000), Diana Maria Vranceanu (University Politehnica of Bucharest), Adriana Saceleanu (Faculty of Medicine, Lucian Blaga University of Sibiu)</t>
  </si>
  <si>
    <t>Influence of Magnesium Content on the Physico-Chemical
Properties of Hydroxyapatite Electrochemically Deposited
on a Nanostructured Titanium Surface</t>
  </si>
  <si>
    <t xml:space="preserve">
Li, JX (Li, Jingxuan) [1] , [2] ; Zhang, TY (Zhang, Tianyu) [1] , [2] ; Liao, ZM (Liao, Ziming) [1] , [2] ; Wei, Y (Wei, Yan) [1] , [2] ; Hang, RQ (Hang, Ruiqiang) [3] ; Huang, D (Huang, Di) [1] , [2]. Engineered functional doped hydroxyapatite coating on titanium implants for osseointegration. JOURNAL OF MATERIALS RESEARCH AND TECHNOLOGY-JMR&amp;T. Volume27Page122-152
DOI10.1016/j.jmrt.2023.09.239</t>
  </si>
  <si>
    <t>https://1510qkp0j-y-https-www-webofscience-com.z.e-nformation.ro/wos/woscc/full-record/WOS:001088828400001</t>
  </si>
  <si>
    <t>Kylychbekov, S (Kylychbekov, Salizhan) [1] ; Allamyradov, Y (Allamyradov, Yaran) [1] ; Khuzhakulov, Z (Khuzhakulov, Zikrulloh) [1] ; Majidov, I (Majidov, Inomjon) [1] ; Banga, S (Banga, Simran) [2] ; ben Yosef, J (ben Yosef, Justice) [3] ; Duta, L (Duta, Liviu) [4] ; Er, AO (Er, Ali Oguz) [1]. Bioactivity and Mechanical Properties of Hydroxyapatite on Ti6Al4V and Si(100) Surfaces by Pulsed Laser Deposition.COATINGS Volume13Issue10
DOI10.3390/coatings13101681</t>
  </si>
  <si>
    <t>https://1510qkp0j-y-https-www-webofscience-com.z.e-nformation.ro/wos/woscc/full-record/WOS:001092489200001</t>
  </si>
  <si>
    <t>Bystrov, VS (Bystrov, Vladimir S.) [1] ; Paramonova, EV (Paramonova, Ekaterina V.) [1] ; Avakyan, LA (Avakyan, Leon A.) [2] ; Eremina, NV (Eremina, Natalya V.) [3] ; Makarova, SV (Makarova, Svetlana V.) [3] ; Bulina, NV (Bulina, Natalia V.) [3]. Effect of Magnesium Substitution on Structural Features and Properties of Hydroxyapatite. MATERIALS Volume16Issue17
DOI10.3390/ma16175945</t>
  </si>
  <si>
    <t>https://1510qkp0j-y-https-www-webofscience-com.z.e-nformation.ro/wos/woscc/full-record/WOS:001064131900001</t>
  </si>
  <si>
    <t>Pana, I (Pana, Iulian) [1] ; Parau, AC (Parau, Anca Constantina) [1] ; Cotrut, CM (Cotrut, Cosmin Mihai) [2] ; Dinu, M (Dinu, Mihaela) [1] ; Vranceanu, DM (Vranceanu, Diana Maria) [2] ; Kiss, AE (Kiss, Adrian E.) [1] ; Serratore, G (Serratore, Giuseppe) [3] ; Böhner, DA (Boehner, Dennis A.) [4] ; Vitelaru, C (Vitelaru, Catalin) [1] ; Ambrogio, G (Ambrogio, Giuseppina) [3] ; Beck-Sickinger, AG (Beck-Sickinger, Annette G.) [4] ; Vladescu, A (Vladescu (Dragomir), Alina) [1] , [5] . Influence of deposition temperature on the structure and functional properties of Mg doped hydroxyapatite coatings deposited on manufactured AZ31B alloy substrates by RF magnetron sputtering. CERAMICS INTERNATIONAL. Volume49Issue13Page22340-22354
DOI10.1016/j.ceramint.2023.04.064</t>
  </si>
  <si>
    <t>https://1510qkp0j-y-https-www-webofscience-com.z.e-nformation.ro/wos/woscc/full-record/WOS:001009421400001</t>
  </si>
  <si>
    <r>
      <rPr>
        <rFont val="Arial Narrow"/>
        <color theme="1"/>
        <sz val="10.0"/>
      </rPr>
      <t>Iosif Hulka, Nestor R. Florido-Suarez, Julia C. Mirza-Rosca (Las Palmas de Gran Canaria University),</t>
    </r>
    <r>
      <rPr>
        <rFont val="Arial Narrow"/>
        <b/>
        <color theme="1"/>
        <sz val="10.0"/>
      </rPr>
      <t xml:space="preserve"> Adriana Saceleanu </t>
    </r>
    <r>
      <rPr>
        <rFont val="Arial Narrow"/>
        <color theme="1"/>
        <sz val="10.0"/>
      </rPr>
      <t>(Lucian Blaga University of Sibiu, Medicine Faculty)</t>
    </r>
  </si>
  <si>
    <t>"Mechanical Properties and Corrosion Behavior of Thermally
Treated Ti-6Al-7Nb Dental Alloy"</t>
  </si>
  <si>
    <t>Muhammed, SA (Muhammed, Soodad A.) [1] ; Al-Khafaji, AM (Al-Khafaji, Aseel Mohammed) [2] ; Al-Deen, HHJJ (Al-Deen, Haydar H. J. Jamal) [3]. The Influence of Strontium Oxide on the Physio-Mechanical Properties of Biomedical-Grade Titanium in Ti-SrO Composites. JOURNAL OF COMPOSITES SCIENCE. Volume7Issue11
DOI10.3390/jcs7110449</t>
  </si>
  <si>
    <t>https://1510qkp0j-y-https-www-webofscience-com.z.e-nformation.ro/wos/woscc/full-record/WOS:001120733500001</t>
  </si>
  <si>
    <r>
      <rPr>
        <rFont val="Arial Narrow"/>
        <color theme="1"/>
        <sz val="10.0"/>
      </rPr>
      <t>Iosif Hulka, Nestor R. Florido-Suarez, Julia C. Mirza-Rosca (Las Palmas de Gran Canaria University),</t>
    </r>
    <r>
      <rPr>
        <rFont val="Arial Narrow"/>
        <b/>
        <color theme="1"/>
        <sz val="10.0"/>
      </rPr>
      <t xml:space="preserve"> Adriana Saceleanu </t>
    </r>
    <r>
      <rPr>
        <rFont val="Arial Narrow"/>
        <color theme="1"/>
        <sz val="10.0"/>
      </rPr>
      <t>(Lucian Blaga University of Sibiu, Medicine Faculty)</t>
    </r>
  </si>
  <si>
    <t>Awad, AH (Awad, Ahmed H.) [1] ; El-Hadad, S (El-Hadad, Shimaa) [2] ; Ahmed, M (Ahmed, Mostafa) [2] ; Elshaer, RN (Elshaer, Ramadan N.) [3]. Effects of Multistage Aging Treatment on the Microstructure and Mechanical Properties of α plus β-Type Ti-6Al-7Nb Alloy. JOURNAL OF MATERIALS ENGINEERING AND PERFORMANCE. Volume32Issue24Page11367-11380
DOI10.1007/s11665-023-08774-9</t>
  </si>
  <si>
    <t>https://1510qkp0j-y-https-www-webofscience-com.z.e-nformation.ro/wos/woscc/full-record/WOS:001137572700005</t>
  </si>
  <si>
    <t xml:space="preserve">Almasi, A (Almasi, Adrian) [1] ; Antoniac, I (Antoniac, Iulian) [2] ; Focsaneanu, S (Focsaneanu, Sergiu) [2] ; Manole, M (Manole, Marius) [3] ; Ciocoiu, R (Ciocoiu, Robert) [2] ; Trante, O (Trante, Octavian) [2] ; Earar, K (Earar, Kamel) [4] ; Saceleanu, A (Saceleanu, Adriana) [5] ; Porumb, A (Porumb, Anca) [1] ; Ratiu, C (Ratiu, Cristian) [1] 1 Univ Oradea, Fac Med &amp; Pharm, 10,1 Decembrie Sq, Oradea, Romania
2 Univ Politehn Bucuresti, Fac Mat Sci &amp; Engn, 313 Independentei Str, Bucharest 060042, Romania
3 Iuliu Hatieganu Univ Med &amp; Pharm, Dept Dent Propaedeut &amp; Esthet, 8 Victor Babes Str, Cluj Napoca 400012, Romania
4 Dunarea de Jos Univ Galati, Med &amp; Pharm Fac, Dept Dent, 47 Domneasca Str, Galati 800008, Romania
5 Univ Lucian Blaga Sibiu, Fac Med, 2A Lucian Blaga Str, Sibiu 550169, Romania </t>
  </si>
  <si>
    <t>Design Improvement of Y-TZP Three Unit Bridges by Predicted Stress Concentration Using FEA and Experimental Failure Modes after Three Point Bending Test</t>
  </si>
  <si>
    <t>Jemaa, H (Jemaa, Hassen) [1] ; Eisenburger, M (Eisenburger, Michael) [1] ; Greuling, A (Greuling, Andreas) [1]. Automated Remodelling of Connectors in Fixed Partial Dentures. DENTISTRY JOURNAL. Volume11Issue11
DOI10.3390/dj11110252</t>
  </si>
  <si>
    <t>https://1510qkp0j-y-https-www-webofscience-com.z.e-nformation.ro/wos/woscc/full-record/WOS:001120281700001</t>
  </si>
  <si>
    <r>
      <rPr>
        <rFont val="Arial Narrow"/>
        <color theme="1"/>
        <sz val="10.0"/>
      </rPr>
      <t xml:space="preserve">Iosif Hulka, Nestor R. Florido-Suarez, Julia C. Mirza-Rosca (Las Palmas de Gran Canaria University, Department of Mechanical Engineering, Tafira), </t>
    </r>
    <r>
      <rPr>
        <rFont val="Arial Narrow"/>
        <b/>
        <color theme="1"/>
        <sz val="10.0"/>
      </rPr>
      <t>Adriana Saceleanu</t>
    </r>
    <r>
      <rPr>
        <rFont val="Arial Narrow"/>
        <color theme="1"/>
        <sz val="10.0"/>
      </rPr>
      <t xml:space="preserve"> (Lucian Blaga University of Sibiu, Medicine Faculty)</t>
    </r>
  </si>
  <si>
    <t>Ti-Ta dental alloys and a way to improve gingival aesthethic in contact with the implant</t>
  </si>
  <si>
    <t>Lin, OC (Lin, Ouchuan) [1] ; Xiao, GJ (Xiao, Guijian) [1] , [2] ; Liu, S (Liu, Shuai) [1] ; Zhou, YL (Zhou, Yingluo) [3] ; Liu, ZY (Liu, Zhenyang) [1] ; Huang, JC (Huang, Jianchao) [1] ; Yin, K (Yin, Kai) [4]. Rapid multiscale surface texture manufacturing process using hybrid laser belt machining. JOURNAL OF MATERIALS PROCESSING TECHNOLOGY. Volume319
DOI10.1016/j.jmatprotec.2023.118092</t>
  </si>
  <si>
    <t>https://1510qkp0j-y-https-www-webofscience-com.z.e-nformation.ro/wos/woscc/full-record/WOS:001148302600001</t>
  </si>
  <si>
    <t>Earar, K (Earar, Kamel) [1] ; Porumb, A (Porumb, Anca) [2] ; Matei, R (Matei, Ruxandra) [2] ; Cavalu, S (Cavalu, Simona) [2] ; Popovici, RA (Popovici, Ramona Amina) [3] ; Focsaneanu, S (Focsaneanu, Sergiu) [4] ; Dawod, N (Dawod, Nazem) [4] ; Saceleanu, A (Saceleanu, Adriana) [5] ; Todor, L (Todor, Liana) [2] 1 Dunarea de Jos Univ Galati, Med &amp; Pharm Fac, Dept Dent, 47 Domneasca Str, Galati 800008, Romania
2 Univ Oradea, Fac Med &amp; Pharm, 10,1 Decembrie Sq, Oradea, Romania
3 Victor Babes Univ Med &amp; Pharm, Timisoara, Romania
4 Univ Politehn Bucuresti, Fac Mat Sci &amp; Engn, 313 Independentei Str, Bucharest 060042, Romania
5 Univ Lucian Blaga Sibiu, Fac Med, 2A Lucian Blaga Str, Sibiu 550169, Romania</t>
  </si>
  <si>
    <t>The Glass Ionomer Cement Reinforced with Silver- Premise in Choosing the Teeth Proposed for Orthodontic Purpose Extraction</t>
  </si>
  <si>
    <t>Jaber, GS (Jaber, Ghufran S.) [1] ; Khashan, KS (Khashan, Khawla S.) [2] ; Abbas, MJ (Abbas, Maha Jamal) [3] ; Ibrahim, NA (Ibrahim, Nathier A.) [4]. Improvement of glass ionomer restoration by adding ZnO nanoparticles prepared by laser in (Vitro study). JOURNAL OF THE INDIAN CHEMICAL SOCIETY. Volume100Issue2
DOI10.1016/j.jics.2023.100879</t>
  </si>
  <si>
    <t>https://1510qkp0j-y-https-www-webofscience-com.z.e-nformation.ro/wos/woscc/full-record/WOS:000923795800001</t>
  </si>
  <si>
    <t>Cindea, CN (Cindea, Cosmin-Nicodim) [1] , [2] ; Saceleanu, V (Saceleanu, Vicentiu) [1] , [2] ; Saceleanu, A (Saceleanu, Adriana) [1] 1 Lucian Blaga Univ Sibiu, Fac Med, Sibiu 550024, Romania
2 Cty Clin Emergency Hosp Sibiu, Dept Neurosurgery, Sibiu 550245, Romania</t>
  </si>
  <si>
    <t>Intraoperative Rupture of an Intracranial, Extradural Hydatid Cyst: Case Report and Treatment Options</t>
  </si>
  <si>
    <t xml:space="preserve">
Kadri, H (Kadri, Hassan) [1] ; Dughly, M (Dughly, Mazen) [2] ; Abouharb, R (Abouharb, Raed) [3] ; Bakleh, S (Bakleh, Sameer) [3] ; Mackieh, R (Mackieh, Rostom) [1]. A rare entity of primary hydatid cyst located between the two layers of the intracranial dura in a child: a case report. OXFORD MEDICAL CASE REPORTS. 
Volume2023Issue12
DOI10.1093/omcr/omad107</t>
  </si>
  <si>
    <t>https://1510qkp0j-y-https-www-webofscience-com.z.e-nformation.ro/wos/woscc/full-record/WOS:001129144400010</t>
  </si>
  <si>
    <t xml:space="preserve">
Namvar, M (Namvar, Mohamad) [1] ; Sedaghat, P (Sedaghat, Pedram) [1] ; Iranmehr, A (Iranmehr, Arad) [1] , [2]. Transverse sinus obstruction caused by extradural supra-infratentorial hydatid cyst: A case report and literature review. CLINICAL CASE REPORTS. Volume11Issue2
DOI10.1002/ccr3.7003</t>
  </si>
  <si>
    <t>https://1510qkp0j-y-https-www-webofscience-com.z.e-nformation.ro/wos/woscc/full-record/WOS:000939419400001</t>
  </si>
  <si>
    <t>Seleman, MMES (El-Sayed Seleman, Mohamed M.) [1] ; Ataya, S (Ataya, Sabbah) [2] ; Aly, HA (Aly, Hayam A.) [1] , [3] ; Haldar, B (Haldar, Barun) [2] ; Alsaleh, NA (Alsaleh, Naser A.) [2] ; Ahmed, MMZ (Ahmed, Mohamed M. Z.) [4] ; Bakkar, A (Bakkar, Ashraf) [5] ; Ibrahim, KM (Ibrahim, Khaled M.) [3]. Effect of the Si Content on the Dry and Wet Sliding Wear Behavior of the Developed Ti-15Mo-(0-2) Si Alloys for Biomedical Applications. METALS Volume13Issue11
DOI10.3390/met13111861</t>
  </si>
  <si>
    <t>https://1510qkp0j-y-https-www-webofscience-com.z.e-nformation.ro/wos/woscc/full-record/WOS:001118281700001</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</si>
  <si>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</si>
  <si>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Saliva pH and Flow Rate in Patients with Periodontal Disease and Associated Cardiovascular Disease. Med Sci Monit. 2021 Jul 26;27:e931362. doi: 10.12659/MSM.931362. PMID: 34305133; PMCID: PMC8323473.</t>
  </si>
  <si>
    <t>Elad, A., Pul, L., Rider, P. et al. Resorbable magnesium metal membrane for sinus lift procedures: a case series. BMC Oral Health 23, 1006 (2023). https://doi.org/10.1186/s12903-023-03695-4</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</si>
  <si>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</si>
  <si>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Zürcher C, Humpel C. Saliva: a challenging human fluid to diagnose brain disorders with a focus on Alzheimer's disease. Neural Regen Res. 2023 Dec;18(12):2606-2610. doi: 10.4103/1673-5374.373675. PMID: 37449596; PMCID: PMC10358690</t>
  </si>
  <si>
    <t>https://pubmed.ncbi.nlm.nih.gov/37449596/</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</si>
  <si>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</si>
  <si>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Nanba Y, Matsuda Y, Watanabe S, Takeda M, Abe T, Tominaga K, Isomura M, Kanno T. Association of the number of remaining teeth with kidney function in community-dwelling healthy older adults: a cross-sectional study. J Korean Assoc Oral Maxillofac Surg. 2023 Oct 31;49(5):243-251. doi: 10.5125/jkaoms.2023.49.5.243. PMID: 37907339; PMCID: PMC10618661.</t>
  </si>
  <si>
    <t>https://pubmed.ncbi.nlm.nih.gov/37907339/</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</si>
  <si>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</si>
  <si>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Contardo, Ingrid, Fanny Guzmán, and Javier Enrione. 2023. "Conformational and Structural Changes in Chickpea Proteins Caused by Simulated Salivary Alterations in the Elderly" Foods 12, no. 19: 3668. https://doi.org/10.3390/foods12193668</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</si>
  <si>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</si>
  <si>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The Development of Thermoresponsive Polymeric Simvastatin Prodrug for the Treatment of Experimental Periodontitis in Rats
Xiaoke Xu, Zhenshan Jia, Ningrong Chen, Subodh M. Lele, Shabnam Arash, Richard A. Reinhardt, Amy C. Killeen, and Dong Wang
Molecular Pharmaceutics 2023 20 (11), 5631-5645
DOI: 10.1021/acs.molpharmaceut.3c00508</t>
  </si>
  <si>
    <t>https://pubs.acs.org/doi/abs/10.1021/acs.molpharmaceut.3c00508</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</si>
  <si>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</si>
  <si>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Ghesquière J, Simoens K, Koos E, Boon N, Teughels W, Bernaerts K. 2023. Spatiotemporal monitoring of a periodontal multispecies biofilm model: demonstration of prebiotic treatment responses. Appl Environ Microbiol 89:e01081-23.
https://doi.org/10.1128/aem.01081-23</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</si>
  <si>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</si>
  <si>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Lee, YH., Shin, SI. &amp; Hong, JY. Investigation of volatile sulfur compound level and halitosis in patients with gingivitis and periodontitis. Sci Rep 13, 13175 (2023). https://doi.org/10.1038/s41598-023-40391-3</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</si>
  <si>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</si>
  <si>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Kazem NM, Abdulkareem AA, Milward MR. Salivary E-cadherin as a biomarker for diagnosis and predicting grade of periodontitis. J Periodont Res. 2023; 58: 715-722. doi:10.1111/jre.13125</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</si>
  <si>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</si>
  <si>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Rodríguez-Agurto, A., Bravo, M., Magán-Fernandez, A. et al. Randomized clinical trial on the clinical effects of a toothpaste containing extra virgin olive oil, xylitol, and betaine in gingivitis. Sci Rep 13, 6294 (2023). https://doi.org/10.1038/s41598-023-33521-4</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</si>
  <si>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</si>
  <si>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Novozhilova, N.; Andreeva, E.; Polyakova, M.; Makeeva, I.; Sokhova, I.; Doroshina, V.; Zaytsev, A.; Babina, K. Antigingivitis, Desensitizing, and Antiplaque Effects of Alkaline Toothpastes: A Randomized Clinical Trial. Dent. J. 2023, 11, 96. https://doi.org/10.3390/dj11040096</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</si>
  <si>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</si>
  <si>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Venugopal, D.C.; Senthilnathan, R.D.; Maanvizhi, S.; Madhavan, Y.; Sankarapandian, S.; Ramshankar, V.; Kalachaveedu, M. Preparation and Characterization of Silymarin Gel: A Novel Topical Mucoadhesive Formulation for Potential Applicability in Oral Pathologies. Gels 2023, 9, 139. https://doi.org/10.3390/gels9020139</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</si>
  <si>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</si>
  <si>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 xml:space="preserve">López-López, José; Vinuesa Aumedes T.; Egido Moreno S.;
Carcamo España V.;
Pereira Riveros T.V.;
Jané Salas E. Modifications in the microbiota and inflammatory factors with the use of a toothpaste with virgin olive oil, betaine and xylitol, developed for the care of the oral microbiome: Pilot clinical study
[Modificaciones en la microbiota y los factores inflamatorios después de la utilización de un dentífrico con aceite de oliva virgen, betaina y xilitol, desarrollado para el cuidado del microbioma oral: Estudio clínico piloto] Avances en OdontoestomatologiaVolume 39, Issue 1, Pages 49 - 61Jan/Mar 2023 </t>
  </si>
  <si>
    <t>https://15109kiv8-y-https-www-scopus-com.z.e-nformation.ro/record/display.uri?eid=2-s2.0-85161427554&amp;origin=resultslist&amp;sort=plf-f&amp;src=s&amp;citedAuthorId=55355059900&amp;imp=t&amp;sid=bbee25dce839b71809f51bcbea614110&amp;sot=cite&amp;sdt=cite&amp;cluster=scopubyr%2c%222023%22%2ct&amp;sl=0&amp;relpos=14&amp;citeCnt=0&amp;searchTerm=</t>
  </si>
  <si>
    <t>Lazureanu, PC (Lazureanu, Pompilia Camelia) [1] ; Popescu, FG (Popescu, Florina Georgeta) [2] ; Stef, L (Stef, Laura) [3] ; Focsa, M (Focsa, Mircea) [4] ; Vaida, MA (Vaida, Monica Adriana) [5] ; Mihaila, R (Mihaila, Romeo) [6]</t>
  </si>
  <si>
    <t xml:space="preserve">The Influence of Periodontal Disease on Oral Health Quality of Life in Patients with Cardiovascular Disease: A Cross-Sectional Observational Single-Center Study. MEDICINA-LITHUANIA, may 2022, vol 58 nr 5. DOI 10.3390/medicina58050584 </t>
  </si>
  <si>
    <t>Schwarz, C.; Hajdu, A.I.; Dumitrescu, R.; Sava-Rosianu, R.; Bolchis, V.; Anusca, D.; Hanghicel, A.; Fratila, A.D.; Oancea, R.; Jumanca, D.; et al. Link between Oral Health, Periodontal Disease, Smoking, and Systemic Diseases in Romanian Patients. Healthcare 2023, 11, 2354. https://doi.org/10.3390/healthcare11162354</t>
  </si>
  <si>
    <t>Leng Y, Hu Q, Ling Q, Yao X, Liu M, Chen J, Yan Z, Dai Q. Periodontal disease is associated with the risk of cardiovascular disease independent of sex: A meta-analysis. Front Cardiovasc Med. 2023 Feb 27;10:1114927. doi: 10.3389/fcvm.2023.1114927. PMID: 36923959; PMCID: PMC10010192.</t>
  </si>
  <si>
    <t>https://pubmed.ncbi.nlm.nih.gov/36923959/</t>
  </si>
  <si>
    <t>Shetty, B., Fazal, I., Khan, S. F., Nambiar, M., Irfana D, K., Prasad, R., &amp; Raj, A. (2023). Association between cardiovascular diseases and periodontal disease: more than what meets the eye. Drug Target Insights, 17(1), 31–38. https://doi.org/10.33393/dti.2023.2510</t>
  </si>
  <si>
    <r>
      <rPr>
        <rFont val="Times New Roman"/>
        <color theme="1"/>
        <sz val="9.0"/>
      </rPr>
      <t>MIHAI BURLIBAŞA</t>
    </r>
    <r>
      <rPr>
        <rFont val="Times New Roman"/>
        <b/>
        <color rgb="FF000000"/>
        <sz val="9.0"/>
      </rPr>
      <t>, ANDREEA ANGELA ŞTEŢIU</t>
    </r>
    <r>
      <rPr>
        <rFont val="Times New Roman"/>
        <color rgb="FF000000"/>
        <sz val="9.0"/>
      </rPr>
      <t xml:space="preserve">, </t>
    </r>
    <r>
      <rPr>
        <rFont val="Times New Roman"/>
        <strike/>
        <color rgb="FF000000"/>
        <sz val="9.0"/>
      </rPr>
      <t>DRAGOȘ GEORGE MARINESCU</t>
    </r>
    <r>
      <rPr>
        <rFont val="Times New Roman"/>
        <color rgb="FF000000"/>
        <sz val="9.0"/>
      </rPr>
      <t xml:space="preserve">, </t>
    </r>
    <r>
      <rPr>
        <rFont val="Times New Roman"/>
        <b/>
        <color rgb="FF000000"/>
        <sz val="9.0"/>
      </rPr>
      <t>MIRCEA ŞTEŢIU</t>
    </r>
    <r>
      <rPr>
        <rFont val="Times New Roman"/>
        <color rgb="FF000000"/>
        <sz val="9.0"/>
      </rPr>
      <t xml:space="preserve">, ANCA RĂDUCANU, ANCA TEMELCEA, NARCIS MARCOV, VIOREL ȘTEFAN PERIEANU, LUMINIȚA OANCEA, NICOLETA MĂRU, CAMELIA IONESCU, MĂDĂLINA MALIȚA, MIHAI DAVID, RADU COSTEA, GABRIELA TĂNASE, LAURA STEF, GABRIELA BOTA, MIHAELA ROMANITA GLIGOR, CARMEN DOMNARIU, </t>
    </r>
    <r>
      <rPr>
        <rFont val="Times New Roman"/>
        <strike/>
        <color rgb="FF000000"/>
        <sz val="9.0"/>
      </rPr>
      <t>BOGDAN PAVAL, LORELAI GEORGETA SFARGHIU</t>
    </r>
    <r>
      <rPr>
        <rFont val="Times New Roman"/>
        <color rgb="FF000000"/>
        <sz val="9.0"/>
      </rPr>
      <t>, ILEANA IONESCU</t>
    </r>
  </si>
  <si>
    <r>
      <rPr>
        <rFont val="Times New Roman"/>
        <b/>
        <color theme="1"/>
        <sz val="9.0"/>
      </rPr>
      <t>ANDREEA ANGELA ŞTEŢIU, MIRCEA ŞTEŢIU</t>
    </r>
    <r>
      <rPr>
        <rFont val="Times New Roman"/>
        <b val="0"/>
        <color rgb="FF000000"/>
        <sz val="9.0"/>
      </rPr>
      <t>,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r>
  </si>
  <si>
    <t xml:space="preserve">FEM analysis of masticatory induced stresses over surrounding tissues of dental implant </t>
  </si>
  <si>
    <t>Caministeanu, F.; Manolescu, L.S.C.; Malița, M.A.; Perieanu, V.Ș.; Marcov, E.C.; Babiuc, I.; Ionescu, C.; Pîrvu, C.F.; Costea, R.C.; Voinescu, I.; et al. Ageing People Living with HIV/AIDS, PLWHA; More Dental Challenges; the Romanian Dental Professional’s Point of View. Life 2023, 13, 1096. https://doi.org/10.3390/life13051096</t>
  </si>
  <si>
    <t>https://1510q7a3n-y-https-www-webofscience-com.z.e-nformation.ro/wos/woscc/full-record/WOS:000997362100001</t>
  </si>
  <si>
    <r>
      <rPr>
        <rFont val="Times New Roman"/>
        <b/>
        <color theme="1"/>
        <sz val="9.0"/>
      </rPr>
      <t>Andreea Angela ŞTEŢIU</t>
    </r>
    <r>
      <rPr>
        <rFont val="Times New Roman"/>
        <color theme="1"/>
        <sz val="9.0"/>
      </rPr>
      <t xml:space="preserve">, Valentin OLEKSIK, </t>
    </r>
    <r>
      <rPr>
        <rFont val="Times New Roman"/>
        <b/>
        <color theme="1"/>
        <sz val="9.0"/>
      </rPr>
      <t>Mircea ŞTEŢIU</t>
    </r>
    <r>
      <rPr>
        <rFont val="Times New Roman"/>
        <color theme="1"/>
        <sz val="9.0"/>
      </rPr>
      <t>, Radu PETRUSE, Mihai BURLIBASA, Mihaela CERNUSCA-MITARIU, Ileana IONESCU</t>
    </r>
  </si>
  <si>
    <r>
      <rPr>
        <rFont val="Times New Roman"/>
        <color rgb="FF000000"/>
        <sz val="9.0"/>
      </rPr>
      <t xml:space="preserve">Lavinia Duică, Elisabeta Antonescu, Mihail Pîrlog, </t>
    </r>
    <r>
      <rPr>
        <rFont val="Times New Roman"/>
        <strike/>
        <color rgb="FF000000"/>
        <sz val="9.0"/>
      </rPr>
      <t>Traian Purnichi</t>
    </r>
    <r>
      <rPr>
        <rFont val="Times New Roman"/>
        <color rgb="FF000000"/>
        <sz val="9.0"/>
      </rPr>
      <t xml:space="preserve">, Julianna Szakacs, Maria Totan, </t>
    </r>
    <r>
      <rPr>
        <rFont val="Times New Roman"/>
        <strike/>
        <color rgb="FF000000"/>
        <sz val="9.0"/>
      </rPr>
      <t>Bogdan Ioan Vintilă</t>
    </r>
    <r>
      <rPr>
        <rFont val="Times New Roman"/>
        <color rgb="FF000000"/>
        <sz val="9.0"/>
        <vertAlign val="superscript"/>
      </rPr>
      <t xml:space="preserve"> </t>
    </r>
    <r>
      <rPr>
        <rFont val="Times New Roman"/>
        <color rgb="FF000000"/>
        <sz val="9.0"/>
      </rPr>
      <t xml:space="preserve">, Cernușcă-Mițariu Mihaela, Cernușcă-Mițariu Sebastian, </t>
    </r>
    <r>
      <rPr>
        <rFont val="Times New Roman"/>
        <b/>
        <color rgb="FF000000"/>
        <sz val="9.0"/>
      </rPr>
      <t xml:space="preserve">Ștețiu Andreea, </t>
    </r>
    <r>
      <rPr>
        <rFont val="Times New Roman"/>
        <color rgb="FF000000"/>
        <sz val="9.0"/>
      </rPr>
      <t>Boța Gabriela, Bereanu Alina, Manea Marilena Minodora</t>
    </r>
  </si>
  <si>
    <r>
      <rPr>
        <rFont val="Times New Roman"/>
        <color theme="1"/>
        <sz val="9.0"/>
      </rPr>
      <t>MIHAI BURLIBAŞA</t>
    </r>
    <r>
      <rPr>
        <rFont val="Times New Roman"/>
        <b/>
        <color rgb="FF000000"/>
        <sz val="9.0"/>
      </rPr>
      <t>, ANDREEA ANGELA ŞTEŢIU</t>
    </r>
    <r>
      <rPr>
        <rFont val="Times New Roman"/>
        <color rgb="FF000000"/>
        <sz val="9.0"/>
      </rPr>
      <t xml:space="preserve">, </t>
    </r>
    <r>
      <rPr>
        <rFont val="Times New Roman"/>
        <strike/>
        <color rgb="FF000000"/>
        <sz val="9.0"/>
      </rPr>
      <t>DRAGOȘ GEORGE MARINESCU</t>
    </r>
    <r>
      <rPr>
        <rFont val="Times New Roman"/>
        <color rgb="FF000000"/>
        <sz val="9.0"/>
      </rPr>
      <t xml:space="preserve">, </t>
    </r>
    <r>
      <rPr>
        <rFont val="Times New Roman"/>
        <b/>
        <color rgb="FF000000"/>
        <sz val="9.0"/>
      </rPr>
      <t>MIRCEA ŞTEŢIU</t>
    </r>
    <r>
      <rPr>
        <rFont val="Times New Roman"/>
        <color rgb="FF000000"/>
        <sz val="9.0"/>
      </rPr>
      <t xml:space="preserve">, ANCA RĂDUCANU, ANCA TEMELCEA, NARCIS MARCOV, VIOREL ȘTEFAN PERIEANU, LUMINIȚA OANCEA, NICOLETA MĂRU, CAMELIA IONESCU, MĂDĂLINA MALIȚA, MIHAI DAVID, RADU COSTEA, GABRIELA TĂNASE, LAURA STEF, GABRIELA BOTA, MIHAELA ROMANITA GLIGOR, CARMEN DOMNARIU, </t>
    </r>
    <r>
      <rPr>
        <rFont val="Times New Roman"/>
        <strike/>
        <color rgb="FF000000"/>
        <sz val="9.0"/>
      </rPr>
      <t>BOGDAN PAVAL, LORELAI GEORGETA SFARGHIU</t>
    </r>
    <r>
      <rPr>
        <rFont val="Times New Roman"/>
        <color rgb="FF000000"/>
        <sz val="9.0"/>
      </rPr>
      <t>, ILEANA IONESCU</t>
    </r>
  </si>
  <si>
    <r>
      <rPr>
        <rFont val="Times New Roman"/>
        <color rgb="FF000000"/>
        <sz val="9.0"/>
      </rPr>
      <t xml:space="preserve">Andreea Angela ŞTEŢIU, </t>
    </r>
    <r>
      <rPr>
        <rFont val="Times New Roman"/>
        <color rgb="FF000000"/>
        <sz val="9.0"/>
      </rPr>
      <t xml:space="preserve">Valentin OLEKSIK, </t>
    </r>
    <r>
      <rPr>
        <rFont val="Times New Roman"/>
        <b/>
        <color rgb="FF000000"/>
        <sz val="9.0"/>
      </rPr>
      <t>Mircea ŞTEŢIU</t>
    </r>
    <r>
      <rPr>
        <rFont val="Times New Roman"/>
        <color rgb="FF000000"/>
        <sz val="9.0"/>
      </rPr>
      <t>, Mihai BURLIBASA, Victor TRAISTARU, Luminita OANCEA, Serban BERTESTEANU, Ileana IONESCU</t>
    </r>
  </si>
  <si>
    <t>Modelling and Finite Element Method in Dentistry</t>
  </si>
  <si>
    <t>Ajaj Al-Kordy, Nour M.T.; Al-Saadi, Mohannad H. Finite Element Study of Stress Distribution with Tooth-Supported Mandibular Overdenture Retained by Ball Attachments or Resilient Telescopic Crowns. European Journal of Dentistry, , Volume 17, Issue 2, Pages 539 - 5478 July 2023. https://doi.org/10.1055/s-0042-1749363</t>
  </si>
  <si>
    <t>https://www.thieme-connect.de/products/ejournals/abstract/10.1055/s-0042-1749363</t>
  </si>
  <si>
    <r>
      <rPr>
        <rFont val="Times New Roman"/>
        <color rgb="FF000000"/>
        <sz val="9.0"/>
      </rPr>
      <t xml:space="preserve">Andreea Angela ŞTEŢIU, </t>
    </r>
    <r>
      <rPr>
        <rFont val="Times New Roman"/>
        <color rgb="FF000000"/>
        <sz val="9.0"/>
      </rPr>
      <t xml:space="preserve">Valentin OLEKSIK, </t>
    </r>
    <r>
      <rPr>
        <rFont val="Times New Roman"/>
        <b/>
        <color rgb="FF000000"/>
        <sz val="9.0"/>
      </rPr>
      <t>Mircea ŞTEŢIU</t>
    </r>
    <r>
      <rPr>
        <rFont val="Times New Roman"/>
        <color rgb="FF000000"/>
        <sz val="9.0"/>
      </rPr>
      <t>, Mihai BURLIBASA, Victor TRAISTARU, Luminita OANCEA, Serban BERTESTEANU, Ileana IONESCU</t>
    </r>
  </si>
  <si>
    <t>Al Zubaidi, Saba H.; Alsultan, Mustafa M.H.
;Hasan, Lamiaa A. Stress effect on the mandibular dental arch by mentalis muscle over activity, finite element analysis. Journal of Orthodontic Science, Volume 12, Issue 1, Pages 611. January 2023. https://doi.org/10.4103/jos.jos_16_23</t>
  </si>
  <si>
    <t>https://journals.lww.com/joos/fulltext/2023/11020/stress_effect_on_the_mandibular_dental_arch_by.61.aspx</t>
  </si>
  <si>
    <t>Tataru Dahm Cristina</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</si>
  <si>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</si>
  <si>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</si>
  <si>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</si>
  <si>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</si>
  <si>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</si>
  <si>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</si>
  <si>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</si>
  <si>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rFont val="Arial Narrow"/>
        <color theme="1"/>
        <sz val="10.0"/>
      </rPr>
      <t xml:space="preserve">* </t>
    </r>
    <r>
      <rPr>
        <rFont val="Arial Narrow"/>
        <b/>
        <color theme="1"/>
        <sz val="10.0"/>
      </rPr>
      <t xml:space="preserve">Punctaje de referință:                                                                                                                                                                                                                                                                                                             
</t>
    </r>
    <r>
      <rPr>
        <rFont val="Arial Narrow"/>
        <color theme="1"/>
        <sz val="10.0"/>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</si>
  <si>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</si>
  <si>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</si>
  <si>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</si>
  <si>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</si>
  <si>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</si>
  <si>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</si>
  <si>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</si>
  <si>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</si>
  <si>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</si>
  <si>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</si>
  <si>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</si>
  <si>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</si>
  <si>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</si>
  <si>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</si>
  <si>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rFont val="Arial Narrow"/>
        <b/>
        <color rgb="FF000000"/>
        <sz val="10.0"/>
      </rPr>
      <t>* Punctaje de referință:</t>
    </r>
    <r>
      <rPr>
        <rFont val="Arial Narrow"/>
        <color rgb="FF000000"/>
        <sz val="10.0"/>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</si>
  <si>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</si>
  <si>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</si>
  <si>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</si>
  <si>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</si>
  <si>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</si>
  <si>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</si>
  <si>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</si>
  <si>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</si>
  <si>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rFont val="Arial Narrow"/>
        <b/>
        <color theme="1"/>
        <sz val="10.0"/>
      </rPr>
      <t>* Punctaje de referință:</t>
    </r>
    <r>
      <rPr>
        <rFont val="Arial Narrow"/>
        <color theme="1"/>
        <sz val="10.0"/>
      </rPr>
      <t xml:space="preserve">
• </t>
    </r>
    <r>
      <rPr>
        <rFont val="Arial Narrow"/>
        <b/>
        <color theme="1"/>
        <sz val="10.0"/>
      </rPr>
      <t>a)        Organizare/management eveniment artistic (Artele spectacolului/Arte vizuale-resta</t>
    </r>
    <r>
      <rPr>
        <rFont val="Arial Narrow"/>
        <color theme="1"/>
        <sz val="10.0"/>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rFont val="Arial Narrow"/>
        <b/>
        <color theme="1"/>
        <sz val="10.0"/>
      </rPr>
      <t>b)	Film de lung metraj (Artele spectacolului):</t>
    </r>
    <r>
      <rPr>
        <rFont val="Arial Narrow"/>
        <color theme="1"/>
        <sz val="10.0"/>
      </rPr>
      <t xml:space="preserve">
• regie = 600 p; rol principal = 450 p.; rol secundar = 200 p.; rol episodic = 100 p.
</t>
    </r>
    <r>
      <rPr>
        <rFont val="Arial Narrow"/>
        <b/>
        <color theme="1"/>
        <sz val="10.0"/>
      </rPr>
      <t>c)	Roluri în spectacole în cadrul instituțiilor producătoare (Artele spectacolului):</t>
    </r>
    <r>
      <rPr>
        <rFont val="Arial Narrow"/>
        <color theme="1"/>
        <sz val="10.0"/>
      </rPr>
      <t xml:space="preserve">
• rol în spectacol nou / premieră a unei stagiuni din cadrul unei instituții producătoare de spectacol (teatru național / de stat / independent): rol principal = 350 p.; rol secundar = 200 p.; rol episodic sau corp-ansamblu = 100 p.
</t>
    </r>
    <r>
      <rPr>
        <rFont val="Arial Narrow"/>
        <b/>
        <color theme="1"/>
        <sz val="10.0"/>
      </rPr>
      <t>d)	Roluri în spectacole jucate la festivaluri internaționale (Artele spectacolului):</t>
    </r>
    <r>
      <rPr>
        <rFont val="Arial Narrow"/>
        <color theme="1"/>
        <sz val="10.0"/>
      </rPr>
      <t xml:space="preserve">
• rol într-un spectacol invitat / selectat în programul unui festival internațional din străinătate și în cadrul FITS: rol principal = 100 p.; rol secundar = 50 p.; rol episodic sau corp-ansamblu = 40 p.
</t>
    </r>
    <r>
      <rPr>
        <rFont val="Arial Narrow"/>
        <b/>
        <color theme="1"/>
        <sz val="10.0"/>
      </rPr>
      <t>e)	Producție artistică în cadrul instituțiilor producătoare de spectacol (Artele spectacolului):</t>
    </r>
    <r>
      <rPr>
        <rFont val="Arial Narrow"/>
        <color theme="1"/>
        <sz val="10.0"/>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rFont val="Arial Narrow"/>
        <b/>
        <color theme="1"/>
        <sz val="10.0"/>
      </rPr>
      <t>f)	Concerte internaționale (Muzică – inclusiv muzică religioasă):</t>
    </r>
    <r>
      <rPr>
        <rFont val="Arial Narrow"/>
        <color theme="1"/>
        <sz val="10.0"/>
      </rPr>
      <t xml:space="preserve">
• spectacol invitat / selectat în programul unui festival (deplasare) internațional din străinătate sau în cadrul FITS: solist = 120 puncte; membru cor/ansamblu/instrumentist = 60 p.
• concert de muzică religioasă în străinătate = 100 p.
</t>
    </r>
    <r>
      <rPr>
        <rFont val="Arial Narrow"/>
        <b/>
        <color theme="1"/>
        <sz val="10.0"/>
      </rPr>
      <t>g)	Expoziții în străinătate (Arte vizuale)</t>
    </r>
    <r>
      <rPr>
        <rFont val="Arial Narrow"/>
        <color theme="1"/>
        <sz val="10.0"/>
      </rPr>
      <t xml:space="preserve">:
• expoziție personala = 500 p.;
• participare la expoziție = 100 p.
</t>
    </r>
    <r>
      <rPr>
        <rFont val="Arial Narrow"/>
        <b/>
        <color theme="1"/>
        <sz val="10.0"/>
      </rPr>
      <t>h)	Vizibilitate internațională:</t>
    </r>
    <r>
      <rPr>
        <rFont val="Arial Narrow"/>
        <color theme="1"/>
        <sz val="10.0"/>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</si>
  <si>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</si>
  <si>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</si>
  <si>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</si>
  <si>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</si>
  <si>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</si>
  <si>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</si>
  <si>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</si>
  <si>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</si>
  <si>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</si>
  <si>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</si>
  <si>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</si>
  <si>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</si>
  <si>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</si>
  <si>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rFont val="Arial Narrow"/>
        <color theme="1"/>
        <sz val="10.0"/>
      </rPr>
      <t xml:space="preserve">* Punctaje de referință:
</t>
    </r>
    <r>
      <rPr>
        <rFont val="Arial Narrow"/>
        <b/>
        <color theme="1"/>
        <sz val="10.0"/>
      </rPr>
      <t>a)        Organizare:</t>
    </r>
    <r>
      <rPr>
        <rFont val="Arial Narrow"/>
        <color theme="1"/>
        <sz val="10.0"/>
      </rPr>
      <t xml:space="preserve"> 
•        competiție internațională: 500 p.</t>
    </r>
    <r>
      <rPr>
        <rFont val="Arial Narrow"/>
        <color theme="1"/>
        <sz val="10.0"/>
      </rPr>
      <t>/ echipă organizatorică;</t>
    </r>
    <r>
      <rPr>
        <rFont val="Arial Narrow"/>
        <color theme="1"/>
        <sz val="10.0"/>
      </rPr>
      <t xml:space="preserve">
•        competiție națională: 300</t>
    </r>
    <r>
      <rPr>
        <rFont val="Arial Narrow"/>
        <color theme="1"/>
        <sz val="10.0"/>
      </rPr>
      <t xml:space="preserve"> p./ echipă organizatorică.</t>
    </r>
    <r>
      <rPr>
        <rFont val="Arial Narrow"/>
        <color theme="1"/>
        <sz val="10.0"/>
      </rPr>
      <t xml:space="preserve">
</t>
    </r>
    <r>
      <rPr>
        <rFont val="Arial Narrow"/>
        <b/>
        <color theme="1"/>
        <sz val="10.0"/>
      </rPr>
      <t>b)        Participare:</t>
    </r>
    <r>
      <rPr>
        <rFont val="Arial Narrow"/>
        <color theme="1"/>
        <sz val="10.0"/>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</si>
  <si>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</si>
  <si>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</si>
  <si>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</si>
  <si>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</si>
  <si>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</si>
  <si>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</si>
  <si>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</si>
  <si>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r>
      <rPr>
        <rFont val="Arial Narrow"/>
        <color theme="1"/>
        <sz val="10.0"/>
      </rPr>
      <t xml:space="preserve">* </t>
    </r>
    <r>
      <rPr>
        <rFont val="Arial Narrow"/>
        <b/>
        <color theme="1"/>
        <sz val="10.0"/>
      </rPr>
      <t>Punctaje de referință:</t>
    </r>
    <r>
      <rPr>
        <rFont val="Arial Narrow"/>
        <color theme="1"/>
        <sz val="10.0"/>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</si>
  <si>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Titlul documentului publicat</t>
  </si>
  <si>
    <t>Tipul documentui (articol, book review, etc.)</t>
  </si>
  <si>
    <t>Titlul volumului /
 Titlul revistei</t>
  </si>
  <si>
    <t>ISBN / ISSN</t>
  </si>
  <si>
    <t>Paginile articolului (de la … pana la …)</t>
  </si>
  <si>
    <t>Baza de date în care este indexat documentul</t>
  </si>
  <si>
    <t>The importance of some risk factors in patients presenting the association of metabolic syndrome with periodontal disease.</t>
  </si>
  <si>
    <t>Ovidiu Boitor, Laura Stef, Elisabeta Antonescu, Florin Stoica, Romeo Mihăilă</t>
  </si>
  <si>
    <t>Acta Medica Transilvanica, 28(1)</t>
  </si>
  <si>
    <t>1453-1968</t>
  </si>
  <si>
    <t>53-59</t>
  </si>
  <si>
    <t>Etiology and epidemiology of deaths caused by intoxications within the forensic department of Sibiu county.</t>
  </si>
  <si>
    <t>Maria Ciocîrlan, Elena Topîrcean</t>
  </si>
  <si>
    <t xml:space="preserve"> Acta Medica Transilvanica, 2023</t>
  </si>
  <si>
    <t xml:space="preserve">2285-7079 </t>
  </si>
  <si>
    <t>https://www.amtsibiu.ro/index.php?option=com_content&amp;view=article&amp;id=3640:etiology-and-epidemiology-of-deaths-caused-by-intoxications-within-the-forensic-department-of-sibiu-county&amp;catid=82:nr-3-2023</t>
  </si>
  <si>
    <t xml:space="preserve">Benefits of prophylactic therapy with Vancomycin powder in the surgical wound in hip hemiarthroplasty in an elderly patient with associated comorbidities: Case report, </t>
  </si>
  <si>
    <t>Oprei L.M, Georgescu Ș. A, Vecerzan L.</t>
  </si>
  <si>
    <t>FMED</t>
  </si>
  <si>
    <t>Acta Medica Transilvanica</t>
  </si>
  <si>
    <t>ISSN 2285-7079</t>
  </si>
  <si>
    <t>43-46</t>
  </si>
  <si>
    <t>Mecanismele de apariție a chimiorezistenței în bolile oncologice</t>
  </si>
  <si>
    <t>Vecerzan L</t>
  </si>
  <si>
    <t>Farmacie</t>
  </si>
  <si>
    <t>32-34</t>
  </si>
  <si>
    <t>Reacții adverse cutanate grave ale chimioterapiei antineoplazice</t>
  </si>
  <si>
    <t>Revista Oncologie medicală și Radioterapie</t>
  </si>
  <si>
    <t xml:space="preserve">Psychopatological and contextual factors of suicides in alcoholism. </t>
  </si>
  <si>
    <t>articol</t>
  </si>
  <si>
    <t>Dragoș Ciupercă, Lavinia Duică</t>
  </si>
  <si>
    <t>Psihiatru.ro</t>
  </si>
  <si>
    <t>1841-4877</t>
  </si>
  <si>
    <t>10.26416/Psih.76.1.2024</t>
  </si>
  <si>
    <t>EBSCO, DOAJ, INDEX COPERNICUS</t>
  </si>
  <si>
    <t>Feeling of worthlessness – a cause of attempted suicide in schizophrenia</t>
  </si>
  <si>
    <t>Lavinia Duică</t>
  </si>
  <si>
    <t xml:space="preserve"> From intense headache to emergency hypophysectomy in growth hormone producing PitNETs. </t>
  </si>
  <si>
    <t xml:space="preserve">Sandru F(UMFCD), Valea A (UMF Cluj), Sima OC (UMFCD), Stanciu M (ULBS), Petrova E (UMFCD), Ghemigian A (UMFCD), Nistor C (UMFCD), Carsote M (UMFCD). </t>
  </si>
  <si>
    <t>Journal of Surgical Sciences.</t>
  </si>
  <si>
    <t>ISSN: 2360-3038; ISSN online: 2457-5364</t>
  </si>
  <si>
    <t>44-49</t>
  </si>
  <si>
    <t>DOAJ, ROAD, I2OR, ASI, OAJI, DRJI, EBSCO, Root Indexing, Index Copernicus and Google Scholar.</t>
  </si>
  <si>
    <t>INSIGHT INTO HYPOGLYCEMIA IN PEDIATRIC TYPE 1 DIABETES.</t>
  </si>
  <si>
    <t>Morar Andreea (Faculty of Medicine, ULBS), Dobrota Luminita (Faculty of Medicine, ULBS), Domnariu Carmen (Faculty of Medicine, ULBS)</t>
  </si>
  <si>
    <t>ACTA MEDICA TRANSILVANICA, 28(4)</t>
  </si>
  <si>
    <t>Online ISSN 2285-7079; 1453-1968</t>
  </si>
  <si>
    <t>27-29</t>
  </si>
  <si>
    <t>EBSCO, DOAJ, DRJI, J-GATE</t>
  </si>
  <si>
    <t>HYPOPHOSPHATASIA-A RARE DISEASE BUT OFTEN FORGOTTEN</t>
  </si>
  <si>
    <t>Dobrota Luminita (Faculty of Medicine, ULBS), Matacuta Ioana (Faculty of Medicine, ULBS), Popa Maria (Faculty of Medicine, ULBS), Berghea-Neamtu Cristian (Faculty of Medicine, ULBS)</t>
  </si>
  <si>
    <t>pag. 8 - pag. 10</t>
  </si>
  <si>
    <r>
      <rPr>
        <rFont val="Arial Narrow"/>
        <color rgb="FF000000"/>
        <sz val="10.0"/>
      </rPr>
      <t>Review Manuscript ID239938139</t>
    </r>
    <r>
      <rPr>
        <rFont val="Arial Narrow"/>
        <color rgb="FFFF0000"/>
        <sz val="10.0"/>
      </rPr>
      <t xml:space="preserve"> link</t>
    </r>
  </si>
  <si>
    <t xml:space="preserve">review </t>
  </si>
  <si>
    <t>Ying Gao</t>
  </si>
  <si>
    <t>A propensity score Matched Comparison of Blood PressureLoweringin Essentioal Hypertension Patients treated with antihipertensive Chinese herbal medicine...</t>
  </si>
  <si>
    <t>ISSN: 2056-5909</t>
  </si>
  <si>
    <t>INTEGRATION OF NON-INVASIVE ASSESSMENT OF METABOLIC SYNDROME, LIVER FIBROSIS AND ARTERIAL STIFFNESS ENHANCES CARDIOVASCULAR RISK STRATIFICATION: A COMPREHENSIVE STUDY</t>
  </si>
  <si>
    <t>ADELAIDA SOLOMON1 MIHAI OCTAVIAN NEGREA2 , ROMEO MIHĂILĂ3 , OANA STOIA4 , CĂLIN CIPĂIAN5 1,2,3,4,5 Faculty of Medicine, "Lucian Blaga" University of Sibiu, Romania 1,2,3,4,5 County Clinical Emergency Hospital of Sibiu, Romania</t>
  </si>
  <si>
    <t>2285-7079</t>
  </si>
  <si>
    <t>29-34</t>
  </si>
  <si>
    <t>INDEX COPERNICUS, EBSCOhost™, ULRICH'S, OPEN J-GATE, DIRECTORY OF RESEARCH JOURNAL INDEXING (DRJI), DIRECTORY OF OPEN ACCESS JOURNALS (DOAJ), GENAMICS</t>
  </si>
  <si>
    <t>IGF-1 Levels are Dependent on Age, but Not Weight Status in Children</t>
  </si>
  <si>
    <t>Mihai Octavian Negrea (ULBS), Bogdan Neamtu (ULBS), Raluca Costea (Spit Pediatrie), Minodora Teodoru (ULBS), Carmen Domnariu (ULBS)</t>
  </si>
  <si>
    <t xml:space="preserve">2023; 18(3)/   MAEDICA – a Journal of Clinical Medicine
</t>
  </si>
  <si>
    <t>1841-9038</t>
  </si>
  <si>
    <t xml:space="preserve"> 395-398</t>
  </si>
  <si>
    <t>https://doi.org/10.26574/maedica.2023.18.3.395</t>
  </si>
  <si>
    <t>TRANSITION FROM CHILDHOOD TO ADULTHOOD IN CYSTIC
FIBROSIS</t>
  </si>
  <si>
    <t>Ioana Mătacuță- Bogdan</t>
  </si>
  <si>
    <t>Acta Medica Transilvanica, 28(4)</t>
  </si>
  <si>
    <t>33-37</t>
  </si>
  <si>
    <t>BDI</t>
  </si>
  <si>
    <t>HYPOPHOSPHATASIA – A RARE DISEASE BUT OFTEN FORGOTTEN</t>
  </si>
  <si>
    <t>Luminta Dobrota , Ioana Matacuta-Bogdan, Maria Popa, Critian Berghea Neamtu</t>
  </si>
  <si>
    <t>THE BENEFITS OF GLP-1 ANALOGS IN THE TREATMENT OF OBESITY</t>
  </si>
  <si>
    <t>ARTICOL</t>
  </si>
  <si>
    <t>Andreea Floricica , Denisa Tanasescu</t>
  </si>
  <si>
    <t>ACTA MEDICA TRANSILVANICA</t>
  </si>
  <si>
    <t>2285-7079, 2023</t>
  </si>
  <si>
    <t>36-38</t>
  </si>
  <si>
    <t xml:space="preserve">INDEX COPERNICUS, EBSCOhost™, ULRICH'S, OPEN J-GATE, DIRECTORY OF RESEARCH JOURNAL INDEXING (DRJI), DIRECTORY OF OPEN ACCESS JOURNALS (DOAJ), GENAMICS.
</t>
  </si>
  <si>
    <t>DAPAGLIFOZIN IN PATIENTS WITH TYPE 2 DIABETES AFTER PANCREATECTOMY</t>
  </si>
  <si>
    <t xml:space="preserve">Andra Maria Balu, Denisa Tanasescu </t>
  </si>
  <si>
    <t>30-32</t>
  </si>
  <si>
    <t>-A rare imaging case: Takayasu arteritis</t>
  </si>
  <si>
    <t>Carmen Popa, Andrei Moisin, Ciprian Tanasescu, Denisa Tanasescu, Emilia Florea and Mihaela Racheriu</t>
  </si>
  <si>
    <t>International Journal of Radiology and Diagnostic Imaging</t>
  </si>
  <si>
    <t xml:space="preserve">2664-4444 </t>
  </si>
  <si>
    <t>17-19</t>
  </si>
  <si>
    <t xml:space="preserve">Google Scholar 2. Crossref 3. Scilit 4. Index Copernicus 5. J Access </t>
  </si>
  <si>
    <t>A Case of Brainstem Duret Hemorrhage Caused By Lobar Hemorrhagic
Stroke</t>
  </si>
  <si>
    <t xml:space="preserve"> Journal of Radiology and Clinical Imaging</t>
  </si>
  <si>
    <t>pub med</t>
  </si>
  <si>
    <t xml:space="preserve"> Multidisciplinary approach în the diagnostic and management of gastrointestinal stromal tumors . Case presentation</t>
  </si>
  <si>
    <t>A.M. Neaga, A.Moisin, M.Faur, D.Tanasescu, C. Tanasescu</t>
  </si>
  <si>
    <t>Catalogul Oficial al Salonului ”Cadet Inova”, nr. 8/2023, Editura Academiei Forțelor Terestre ”Nicolae Balcescu”, Sibiu, 2023</t>
  </si>
  <si>
    <t>ISSN 2501-3157</t>
  </si>
  <si>
    <t>115-119</t>
  </si>
  <si>
    <t>EBESCU EUROPUB</t>
  </si>
  <si>
    <t>Is Subacute Thyroiditis a Complication of SARS-CoV-2 Infection?</t>
  </si>
  <si>
    <t>L Rodina (Fac Med Brasov), ME Cocuz, (Fac Med Brasov) V Birlutiu (ULBS)</t>
  </si>
  <si>
    <t>Bulletin of the Transilvania University of Brasov. Series VI: Medical Sciences</t>
  </si>
  <si>
    <t>2065-2216</t>
  </si>
  <si>
    <t>pg.9-18</t>
  </si>
  <si>
    <t>https://doi.org/10.31926/but.ms.2023.65.16.1.2</t>
  </si>
  <si>
    <t>EBSCO</t>
  </si>
  <si>
    <t>Advances in the Microbiological Diagnosis of Prosthetic Joint Infections</t>
  </si>
  <si>
    <t>review</t>
  </si>
  <si>
    <t>Portillo, ME (Portillo, Maria Eugenia) ; Sancho, I (Sancho, Ignacio)</t>
  </si>
  <si>
    <t>10.3390/diagnostics13040809</t>
  </si>
  <si>
    <t>Rate of total hip replacement after Legg-Calve-Perthes Disease (LCPD) in a Canadian province</t>
  </si>
  <si>
    <t>Tan, J.; Sharma, A.; Bansal, R.; Tan, Q.; Prior, H.J.; McRae, S.; McCammon, J.R. Rate of Total Hip Replacement after Legg Calve Perthes Disease in a Canadian Province.</t>
  </si>
  <si>
    <t>Life</t>
  </si>
  <si>
    <t xml:space="preserve">respins </t>
  </si>
  <si>
    <t>Factors associated with surgical site infection rates in a Mexican academic hospital: a 30-year retrospective cohort study</t>
  </si>
  <si>
    <t> Eric Ochoa-Hein 1, Martha Asunción Huertas-Jiménez 1, Ricardo González-González 1, María del Carmen Romero-6 Oliveros 1, Samuel Ponce de León-Rosales 2, Alejandro Ernesto Macías-Hernández 3, Alethse de la Torre-Rosas 4 7 and Arturo Galindo-Fraga </t>
  </si>
  <si>
    <t> https://doi.org/10.3390/xxxxx </t>
  </si>
  <si>
    <t>Stenotrophomonas maltophilia infections in Haematological Malignacies and Hematopoietic Stem Cell Transplantation: A Two-Year Retrospective Analysis</t>
  </si>
  <si>
    <t> Tommaso Lupia1*, Fabrizio Carnevale-Schianca2, Davide Vita3, Alessandro Busca4, Daniela Caravelli2, Elena Crisà2, 5 Vanesa Gregorc2, Antonio Curtoni5, Alessandro Cerutti6, Nour Shbaklo3 , Silvia Corcione3,7 and Francesco 6 Giuseppe De Rosa1,3 </t>
  </si>
  <si>
    <t>2079- 6382</t>
  </si>
  <si>
    <t>Adverse events associated with prolonged antibiotic therapy for periprosthetic joint infections - a prospective study with a special focus on rifampin</t>
  </si>
  <si>
    <t> Pia Reinecke, Paula Morovic, Marcel Niemann, Nora Renz, Carsten Perka, Andrej Trampuz and Sebastian Meller*. </t>
  </si>
  <si>
    <t>Renal Failure and Mortality in Financially Disadvantaged Population During the COVID-19 Pandemic</t>
  </si>
  <si>
    <t>Nava-Vargas Miriam Gabriela1, Andrade-Sierra Jorge  Delgado-Astorga Claudia1 et al</t>
  </si>
  <si>
    <t>Medicine</t>
  </si>
  <si>
    <t>1536-5964</t>
  </si>
  <si>
    <t>Antibody-Based and Cell Therapies for Advanced Mastocytosis: Established and Novel Concepts.</t>
  </si>
  <si>
    <t>Valent, P.; Akin, C.; Arock, M.; Gleixner, K.V.; Greinix, H.; Hermine, O.; Horny, H.-P.; Ivanov, D.; Orfao, A.; Rabitsch, W.</t>
  </si>
  <si>
    <r>
      <rPr>
        <rFont val="Arial Narrow"/>
        <color rgb="FF222222"/>
        <sz val="10.0"/>
      </rPr>
      <t> </t>
    </r>
    <r>
      <rPr>
        <rFont val="Arial Narrow"/>
        <i/>
        <color rgb="FF222222"/>
        <sz val="10.0"/>
      </rPr>
      <t>Int. J. Mol. Sci.</t>
    </r>
  </si>
  <si>
    <t> 1422-0067</t>
  </si>
  <si>
    <t>https://doi.org/10.3390/ijms242015125</t>
  </si>
  <si>
    <t>INFECTION WITH UROPATHOGENIC ESHERICHIA COLI MIMICKED LUPUS</t>
  </si>
  <si>
    <r>
      <rPr>
        <rFont val="Arial Narrow"/>
        <color rgb="FF333333"/>
        <sz val="10.0"/>
      </rPr>
      <t>Ramadoss, Ishwarya; Narayanaswamy, Sudha</t>
    </r>
    <r>
      <rPr>
        <rFont val="Arial Narrow"/>
        <color rgb="FF333333"/>
        <sz val="10.0"/>
        <vertAlign val="superscript"/>
      </rPr>
      <t>1</t>
    </r>
    <r>
      <rPr>
        <rFont val="Arial Narrow"/>
        <color rgb="FF333333"/>
        <sz val="10.0"/>
      </rPr>
      <t>; Rajamurugan, Arul</t>
    </r>
  </si>
  <si>
    <t>BMJ Case reports</t>
  </si>
  <si>
    <t>1757-790X</t>
  </si>
  <si>
    <t>Clinical and Radiological Features of a Case of Primary Encephalitis Induced by SARS-CoV-2 Omicron Variant Infection: A Case Report</t>
  </si>
  <si>
    <t>Zhang X, Hu R, Zhao F</t>
  </si>
  <si>
    <t>10.1097/MD.0000000000035229</t>
  </si>
  <si>
    <t> The Ratio of IL-6 to IL-4 in Synovial Fluid of Knee or Hip Performances a Noteworthy Diagnostic Value in Prosthetic Joint Infection </t>
  </si>
  <si>
    <t>Su, X.; Chen, Y.; Zhan, Q.; Zhu, B.; Chen, L.; Zhao, C.; Yang, J.; Wei, L.; Xu, Z.; Wei, K.; et al</t>
  </si>
  <si>
    <t>Biomedicine</t>
  </si>
  <si>
    <t>10.3390/jcm11216520</t>
  </si>
  <si>
    <t>Blood–Brain Barrier Integrity Damage in Bacterial Meningitis: The Underlying Link, Mechanisms, and Therapeutic Targets</t>
  </si>
  <si>
    <t>Yang, R.; Wang, J.; Wang, F.; Zhang, H.; Tan, C.; Chen, H.; Wang, X</t>
  </si>
  <si>
    <t>Int. J. Mol Sci</t>
  </si>
  <si>
    <t>1422-00067</t>
  </si>
  <si>
    <t>10.3390/ijms24032852</t>
  </si>
  <si>
    <t>Targeting of Periprosthetic Muscles for the Ultrasonographic Screening of Hip Abnormalities in Hip Resurfacing Arthroplasty Patients.</t>
  </si>
  <si>
    <t>Choe, H.; Kobayashi, N.; Abe, K.; Hieda, Y.; Ike, H.; Kumagai, K.; Miyatake, K.; Fujisawa, T.; Inaba, Y. </t>
  </si>
  <si>
    <t>10.3390/jcm12082871</t>
  </si>
  <si>
    <t>VITAMIN D DURING PREGNANCY–WHAT’S NEW?</t>
  </si>
  <si>
    <t>IOANA ANDRADA RADU, MARIA LIVIA OGNEAN, RADU CHICEA, MANUELA CAMELIA CUCEREA, RADU GALIȘ, CRISTIAN GHEONEA, PAULA TRIF</t>
  </si>
  <si>
    <t>BDI EBSCO</t>
  </si>
  <si>
    <t>The role of the sFlt-1/PlGF ratio and other biomarkers in the
prediction and management of preeclampsia in pregnant women - review.</t>
  </si>
  <si>
    <t xml:space="preserve">Chicea Radu </t>
  </si>
  <si>
    <t>International Journal of Molecular Sciences .</t>
  </si>
  <si>
    <t>(ISSN 1422-0067)</t>
  </si>
  <si>
    <t> Correlation between MRI Features of Adenomyosis and Clinical</t>
  </si>
  <si>
    <r>
      <rPr>
        <rFont val="Arial"/>
        <color rgb="FF222222"/>
        <sz val="9.0"/>
      </rPr>
      <t> </t>
    </r>
    <r>
      <rPr>
        <rFont val="Arial"/>
        <b/>
        <color rgb="FF222222"/>
        <sz val="9.0"/>
      </rPr>
      <t>ISSN: 2075-4418</t>
    </r>
  </si>
  <si>
    <t>Spectrum and outcome of prenatally diagnosed fetal primary
cardiomyopathies - a twenty years overview</t>
  </si>
  <si>
    <t xml:space="preserve">  ISSN: 2077-0383</t>
  </si>
  <si>
    <t>A nomogram prediction model for preeclampsia in the second trimester of pregnancy</t>
  </si>
  <si>
    <t>Effect of lifestyle interventions during pregnancy on maternal leptin, resistin and foetal birth weight</t>
  </si>
  <si>
    <t>Case report about medical and surgical treatments in ectopic cervical pregnancy</t>
  </si>
  <si>
    <t>lucrare stiintifica</t>
  </si>
  <si>
    <t>Volum de rezumate al conferintei Actualitatisi perspective in medicina invaziva 2023</t>
  </si>
  <si>
    <t xml:space="preserve">Fetal obstructive urinary pathology: prenatal and postnatal </t>
  </si>
  <si>
    <t>Volum de rezumate al conferintei Actualitatisi perspective in medicina invaziva 2024</t>
  </si>
  <si>
    <t>Specific ART protocols for patients with endometriosis</t>
  </si>
  <si>
    <t>Volum de rezumate al conferintei Actualitatisi perspective in medicina invaziva 2025</t>
  </si>
  <si>
    <t>Endometriotic ovarian cysts - impact of different surgical treatment techniques on ovarian reserve</t>
  </si>
  <si>
    <t>Volum de rezumate al conferintei Actualitatisi perspective in medicina invaziva 2026</t>
  </si>
  <si>
    <t>Clubfoot - isolated birth defect or syndromic form? - Case report</t>
  </si>
  <si>
    <t>Volum de rezumate al conferintei Actualitatisi perspective in medicina invaziva 2027</t>
  </si>
  <si>
    <t>Conjoined twins - thoracoomphalo pagus: A rare case of prenatal diagnosis and therapeutic management</t>
  </si>
  <si>
    <t>Volum de rezumate al conferintei Actualitatisi perspective in medicina invaziva 2028</t>
  </si>
  <si>
    <t>FOURNIER'S GANGRENE: CLINICAL OVERVIEW AND MANAGEMENT</t>
  </si>
  <si>
    <t>LUCRARE STIINTIFICA</t>
  </si>
  <si>
    <t>B. OROS, A.MARICA, I. MIHAI, N. GRIGORE, A. HASEGAN</t>
  </si>
  <si>
    <t>VOLUM DE REZUMATE AL CONFEINTEI "ACTUALITATI SI PERSPECTIVE IN MEDICINA INVAZICA SIBIU 2023"</t>
  </si>
  <si>
    <t>Percutaneous nephrolithotomy in the treatment of kidney stones</t>
  </si>
  <si>
    <t>I.SAVA, B.OROS , I.MIHAI, A.HASEGAN, N.GRIGORE.</t>
  </si>
  <si>
    <t>Retrograde intrarenal Surgery in the Treatment of Renal Lithiasis.</t>
  </si>
  <si>
    <t>B.OROS, I.SAVA, I.MIHAI, N.GRIGORE, A.HASEGAN,</t>
  </si>
  <si>
    <t>Laparoscopic Nephrectomy: A Minimally Invasive Solution</t>
  </si>
  <si>
    <t>L.LEONID, .I.SAVA. I.MIHAI, A.HASEGAN, N.GRIGORE.</t>
  </si>
  <si>
    <t>Laparoscopic Surgery in Adrenal Tumors</t>
  </si>
  <si>
    <t>ALIN MARICA, ALEXANDRU CRISTIAN ANGHEL-MIC, IONELA MIHAI, NICOLAE GRIGORE, ADRIAN HASEGAN</t>
  </si>
  <si>
    <t>PrincipleindicationsforPercutaneousnephrostomy,Ourexperience in Spital Clinic Judetean de Urgenta Sibiu, A retrospectiv randomized study</t>
  </si>
  <si>
    <t>N.AISSAOUI,V.TORNEA,I.MIHAI,N.GRIGORE,A.HASEGAN.</t>
  </si>
  <si>
    <t>Radical surgical treatment of bladder tumor – Radical Cystetomy</t>
  </si>
  <si>
    <t>ALIN MARICA, ALEXANDRU CRISTIAN ANGHEL-MIC, IONELA MIHAI, ADRIAN HASEGAN, NICOLAE GRIGORE</t>
  </si>
  <si>
    <t>Surgical treatment in Peyronie's Disease</t>
  </si>
  <si>
    <t>ALEXANDRU CRISTIAN ANGHEL-MIC, ALIN MARICA, IONELA MIHAI, ADRIAN HASEGAN, NICOLAE GRIGORE.</t>
  </si>
  <si>
    <t>Semi-rigidureteroscopyforureterallithiasistreatment–experience at the urology clinic of the county emergency hospital in Sibiu</t>
  </si>
  <si>
    <t>V.TORNEA,N.AISSAOUI,I.MIHAI,N.GRIGORE,A.HASEGAN.</t>
  </si>
  <si>
    <t>3DTrasperitonealLaparoscopicRadicalProstatectomy:AMinimally Ivasive Solution</t>
  </si>
  <si>
    <t>I.OSOIANU,S.COBAN,M.IONELA,N.GRIGORE,A.HASEGAN.</t>
  </si>
  <si>
    <t>Prostate-transurethral resection-Surgical and Pharmacological</t>
  </si>
  <si>
    <t>I.OSOIANU, D.CIUMAC, I.MIHAI, A.HASEGAN, N.GRIGORE.</t>
  </si>
  <si>
    <t>Diagnostic and curative advantages of transurethral resection of
bladder pathology</t>
  </si>
  <si>
    <t>A. BARBU, ALEXANDRU COJOCARU, IONELA MIHAI, ADRIAN HASEGAN, GRIGORE NICOLAE.</t>
  </si>
  <si>
    <t>Extracorporeal Shock Wave Lithotripsy (ESWL) technique in reno-
ureteral lithiasis</t>
  </si>
  <si>
    <t>ANGELO BARBU, ALEXANDRU COJOCARU, IONELA MIHAI, NICOLAE GRIGORE, ADRIAN HASEGAN.</t>
  </si>
  <si>
    <t>Patologia chirurgicală ginecologică asociată sarcinii</t>
  </si>
  <si>
    <t>Lucrare stiintifica</t>
  </si>
  <si>
    <t>Volum de rezumate al Conferinței “ZILELE MEDICALE SIBIENE” Ediția 2023 Numărul 4, Serie nouă  2023</t>
  </si>
  <si>
    <t>1221-2873</t>
  </si>
  <si>
    <t>Asistența prenatală a gravidei fără risc / cu risc minim al sarcinii</t>
  </si>
  <si>
    <t>Bilateral fetal cystic ovarian pathology – case study</t>
  </si>
  <si>
    <t xml:space="preserve">Popescu Dragos, Radu Chicea, Ioana Gherman, Răzvan Stănescu </t>
  </si>
  <si>
    <t>Revista Ginecologia-ABSTRACTS OF THE 11TH CONGRESS OF THE ROMANIAN SOCIETY OF ULTRASONOGRAPHY IN OBSTETRICS AND GYNECOLOGY 7-9 September 2023</t>
  </si>
  <si>
    <t>2344-2301</t>
  </si>
  <si>
    <t>Fetal tumors detectable by ultrasound in the first trimester of pregnancy</t>
  </si>
  <si>
    <t>PATOLOGIE TUMORALA CHISTICA OVARIANA - TRATAMENT
CHIRURGICAL</t>
  </si>
  <si>
    <t>Dragos Popescu, Popescu Cristina, Gherman Ioana, Stănescu Razvan.</t>
  </si>
  <si>
    <t>Actualties and perspectives in invasive medicine.</t>
  </si>
  <si>
    <t>Managementul unui caz cu fat plurimarformat diagnosticat ecografic cu
Pentalogie Cantrell.</t>
  </si>
  <si>
    <t>Dragos Popescu, Popescu Cristina, Stănescu Razvan, Gherman Ioana</t>
  </si>
  <si>
    <t>EMERGENCY MANAGEMENT OF EYE INJURIES.</t>
  </si>
  <si>
    <t>MARIUS SMĂRĂNDOIU (ULBS), ALINA ADRIANA STĂNILĂ (ULBS) , DAN MIRCEA STĂNILĂ(ULBS)</t>
  </si>
  <si>
    <t>Acta Medica Transilvanica Volumul 28, numarul 2</t>
  </si>
  <si>
    <t>35 - 38</t>
  </si>
  <si>
    <t>IDB
INDEX COPERNICUS, EBSCOhost™, ULRICH'S, OPEN J-GATE, DIRECTORY OF RESEARCH JOURNAL INDEXING (DRJI), DIRECTORY OF OPEN ACCESS JOURNALS (DOAJ), GENAMICS.</t>
  </si>
  <si>
    <t>Corneal Biomechanics–an Emerging Ocular Property with a Significant Impact</t>
  </si>
  <si>
    <t>Maria Marinescu, Dana Dascalescu, Mihaela Constantin, Valeria Coviltir, Miruna Burcel, Diana Darabus, Radu Ciuluvica, Dan Stanila (ULBS), Vasile Potop, Cristina Alexandrescu</t>
  </si>
  <si>
    <t>Maedica                Volumul
17
Numărul
4</t>
  </si>
  <si>
    <t>PMC9923086</t>
  </si>
  <si>
    <t>925 - 930</t>
  </si>
  <si>
    <t>10.26574/maedica.2022.17.4.925</t>
  </si>
  <si>
    <t>PubMed</t>
  </si>
  <si>
    <t>MULTIDISCIPLINARY APPROACH IN THE DIAGNOSTIC
AND MANAGEMENT OF GASTROINTESTINAL STROMAL 
TUMORS. CASE PRESENTATION</t>
  </si>
  <si>
    <t>ANA MARIA NEAGA,
ANDREI MOISIN, MIHAI FAUR, DENISA TANASESCU,
CIPRIAN TANASESCU</t>
  </si>
  <si>
    <t>BU LETIN ŞTIINŢIFIC CADET INOVA</t>
  </si>
  <si>
    <t xml:space="preserve">ISSN 2501-3157
</t>
  </si>
  <si>
    <t xml:space="preserve">MR imaging of primary muscular hydatid cysts </t>
  </si>
  <si>
    <t xml:space="preserve">Carmen Popa1, Andrei Moisin, Ciprian Tanasescu </t>
  </si>
  <si>
    <t>Journal of the Mexican Federation of Radiology and Imaging,</t>
  </si>
  <si>
    <t>10.24875/JMEXFRI.23000004</t>
  </si>
  <si>
    <t xml:space="preserve">Local disemination of sigmoid colon cancer involving right ureter – diagnostics
and surgical challenges: case report </t>
  </si>
  <si>
    <t>CASE REPORT</t>
  </si>
  <si>
    <t>Tanasescu ciprian, ana maria neaga</t>
  </si>
  <si>
    <t>AMT</t>
  </si>
  <si>
    <t>1-9</t>
  </si>
  <si>
    <t>Cerebral Hydatic Cyst ASNR COTW</t>
  </si>
  <si>
    <t>Research Gate app</t>
  </si>
  <si>
    <t>1-5</t>
  </si>
  <si>
    <t xml:space="preserve">10.13140/RG.2.2.30083.89122   </t>
  </si>
  <si>
    <t>Johann Anton von Mikulicz-Radecki in Sibiu</t>
  </si>
  <si>
    <t>Bardac Ovidiu, ULBS, SCJUS</t>
  </si>
  <si>
    <t>Jurnalul de Chirurgie</t>
  </si>
  <si>
    <t xml:space="preserve"> 1584-9341
</t>
  </si>
  <si>
    <t>260-269</t>
  </si>
  <si>
    <t>https://doi.org/10.7438/jsurg.2023.03.09</t>
  </si>
  <si>
    <t>LOCAL DISSEMINATION OF SIGMOID COLON CANCER INVOLVING RIGHT URETER-DIAGNOSTICS AND SURGICAL CHALLENGES: CASE REPORT.</t>
  </si>
  <si>
    <t>DRĂGULESCU, VLAD; DOMNARIU, HORAȚIU; MIOSIN, ANDREI; NEAGA, ANA MARIA; FAUR, MIHAI; TĂNĂSESCU, CIPRIAN</t>
  </si>
  <si>
    <t>39-41</t>
  </si>
  <si>
    <t>ebsco</t>
  </si>
  <si>
    <t>BIOCERAMICS- GOLDEN STANDARD IN ENDODONTIC TREATMENTS</t>
  </si>
  <si>
    <t>COCIUG, ISTINE BODEA</t>
  </si>
  <si>
    <t>REVISTA DE MORFOLOGIE DENTARA</t>
  </si>
  <si>
    <t>ISSN 2734-701X  ISSN-L 2734-701X</t>
  </si>
  <si>
    <t>56</t>
  </si>
  <si>
    <t>https://revistamd.ro/</t>
  </si>
  <si>
    <t>NEINDEXATA</t>
  </si>
  <si>
    <t>DIFFERENCES BETWEEN FILLING MATERIALS</t>
  </si>
  <si>
    <t>CIOLPAN, CLINCIU, BODEA</t>
  </si>
  <si>
    <t>75</t>
  </si>
  <si>
    <t>DIGITAL SMILE DESIGNING FROM DIGITAL TO AESTHETIC</t>
  </si>
  <si>
    <t>SLAVESCU, COCHINESCU,BODEA</t>
  </si>
  <si>
    <t>IMPACTED AND ECTOPIC TEETH- PATIENT MANAGEMENT AND TREATMENT OUTCOME</t>
  </si>
  <si>
    <t>RADESCU, DINU, BODEA CRISTIAN</t>
  </si>
  <si>
    <t>CLINICAL APPLICATION OF TEFLON TAPE  FOR ISOLATION OF THE OPERATIVE FIELD</t>
  </si>
  <si>
    <t>ISTINE, COCIUG, BODEA</t>
  </si>
  <si>
    <t>PERIODONTITIS IN DOWN SYDROME PATIENTS</t>
  </si>
  <si>
    <t>MILEA, CRISAN, BODEA</t>
  </si>
  <si>
    <t>INTERDENTAL CAVITY PROCESSES OF THE LATERAL GROUP</t>
  </si>
  <si>
    <t>Alina CRISTIAN, Andreea Angela STETIU, Gabriela BOTA</t>
  </si>
  <si>
    <t>International Journal of Medical Dentistry 27(4)</t>
  </si>
  <si>
    <t>578-584</t>
  </si>
  <si>
    <t>EBSCO, ProQuest, Doaj, Copernicus, Global Impact Factor.</t>
  </si>
  <si>
    <t>Strategia națională HIV/SIDA - soluții pentru finanțare și implementare</t>
  </si>
  <si>
    <t>Revista POLITICI DE SĂNĂTATE</t>
  </si>
  <si>
    <t>ISSN 2501-2584  ISSN-L 2501-2576</t>
  </si>
  <si>
    <t>https://www.politicidesanatate.ro/strategia-nationala-hiv-sida-solutii-pentru-finantare-si-implementare/</t>
  </si>
  <si>
    <t>”Digitalizarea în sănătate la nivel european. Unde se află în România?”</t>
  </si>
  <si>
    <t>https://www.politicidesanatate.ro/digitalizarea-in-sanatate-la-nivel-european-unde-se-afla-romania/</t>
  </si>
  <si>
    <t>”Noutăți în noul Contract Cadru”</t>
  </si>
  <si>
    <t>https://www.politicidesanatate.ro/noul-contract-cadru-in-vigoare-de-la-1-iulie-noutati/</t>
  </si>
  <si>
    <t>”Proiectul viitorului Contrfact-Cadru în transparență decizională”</t>
  </si>
  <si>
    <t>https://www.politicidesanatate.ro/proiectul-viitorului-contract-cadru-in-transparenta-decizionala-observatii-pana-pe-26-februarie/</t>
  </si>
  <si>
    <t>”!Contract-Cadru cotă de prescriere 50% pentru medicamentele biosimilare”</t>
  </si>
  <si>
    <t>https://www.politicidesanatate.ro/contract-cadru-cota-de-prescriere-de-50-pentru-medicamentele-biosimilare/</t>
  </si>
  <si>
    <t xml:space="preserve">ALINA CRISTIAN, ANDREEA ANGELA STETIU,  GABRIELA BOTA </t>
  </si>
  <si>
    <t>https://ijmd.ro/2023/interdental-cavity-processes-of-the-lateral-group/</t>
  </si>
  <si>
    <t>EBSCO, ProQuest, Doaj, Copernicus, Global Impact Factor</t>
  </si>
  <si>
    <t>THE IMPORTANCE OF IL1B ANALYSIS INNTHE PROGRESSION OF PERIODONTITIS  IN PATIENTS WITH DIBETES MELLITUS</t>
  </si>
  <si>
    <t>ANDREEA DINU, ALINA CRISTIAN</t>
  </si>
  <si>
    <t>https://www.amtsibiu.ro/index.php?option=com_content&amp;view=article&amp;id=3629:the-importance-of-il-1-analysis-in-the-progression-of-periodontitis-in-patients-with-diabetes-mellitus&amp;catid=82:nr-3-2023</t>
  </si>
  <si>
    <t>Antibiotic Therapy in Dentistry</t>
  </si>
  <si>
    <t>ANDRONIE, DOVLEAG,  ALINA CRISTIAN</t>
  </si>
  <si>
    <t>Aphtous and herpetic stomatitis</t>
  </si>
  <si>
    <t>Grozav, Dutu, Alina Cristian</t>
  </si>
  <si>
    <t>Fmed 5</t>
  </si>
  <si>
    <t>Highlighting the coronal and morphological elements</t>
  </si>
  <si>
    <t>Caramida, Bularca Tataru, Alina Cristian</t>
  </si>
  <si>
    <t>Diabetes and its complications on Oral Health</t>
  </si>
  <si>
    <t>Clinciu, Ciolpan, Alina Cristian</t>
  </si>
  <si>
    <t>Elevation of bacterial plaque with revealing solutions</t>
  </si>
  <si>
    <t>Dutia, Comarnitschi, Dinu, Alina Cristian</t>
  </si>
  <si>
    <t>Fiberglass posts used for abutment reconstruction</t>
  </si>
  <si>
    <t>Ignat, Alina Cristian, Tataru Cristina</t>
  </si>
  <si>
    <t>Impacted and ectopic teeth- patient management and treatment outcome</t>
  </si>
  <si>
    <t>Radescu, Dinu, Bode, Alina Cristian</t>
  </si>
  <si>
    <t>Impacted canine tooth from ethiology to treatment</t>
  </si>
  <si>
    <t>Crisan , Dancanet, Mihai, Dinu, Alina Cristian</t>
  </si>
  <si>
    <t>Implications of osteo[porosis and already osteointegrated dental implants</t>
  </si>
  <si>
    <t>Persoiu, Alina Cristian, Dinu Andreea</t>
  </si>
  <si>
    <t>Mandibular prognathism</t>
  </si>
  <si>
    <t>Dascaliuc, Bratu, Alina Cristian , Tataru  C</t>
  </si>
  <si>
    <t>Methods of improving dental Aesthetics</t>
  </si>
  <si>
    <t>Danila, Cristian Alina</t>
  </si>
  <si>
    <t>Oral cancer screening programs</t>
  </si>
  <si>
    <t>Matei, Alinma Cristian</t>
  </si>
  <si>
    <t>The relation between vitamin D levels and dental malocclusions and in orthodontuc treatments</t>
  </si>
  <si>
    <t>Domunco, Butnariu, Alina Cristian, Dinu</t>
  </si>
  <si>
    <t>The relation between vitamin D levels and dental malocclusions</t>
  </si>
  <si>
    <t>Domunco, Dinu, Alina Cristian</t>
  </si>
  <si>
    <t>The technology of making trays for bruxism</t>
  </si>
  <si>
    <t>Varaticeanu, Cristian alina , Tataru Cristina</t>
  </si>
  <si>
    <t>THE FREQUENCY OF TEMPOROMANDIBULAR DISORDERS</t>
  </si>
  <si>
    <t>Adela Dancila, Mona Ionas, Albertina Stanila</t>
  </si>
  <si>
    <t>607-614</t>
  </si>
  <si>
    <t>https://ijmd.ro/wp-content/uploads/2023/12/007-Adela-Dancila.pdf</t>
  </si>
  <si>
    <t>54-56</t>
  </si>
  <si>
    <t>https://www.amtsibiu.ro/index.php?option=com_content&amp;view=article&amp;id=3629:the</t>
  </si>
  <si>
    <t>analysis of oral patients recieveing anticoagulant and antiplatlet treatment</t>
  </si>
  <si>
    <t>STEF LAURA, DINU ANDREEA, GEORGESCU ANDI</t>
  </si>
  <si>
    <t>42-49</t>
  </si>
  <si>
    <t>BRUXISM AND RISK FACTORS</t>
  </si>
  <si>
    <t>BUTA DANA, GEORGESCU ANDI, DINU ANDREEA</t>
  </si>
  <si>
    <t>50-55</t>
  </si>
  <si>
    <t>DENTAL AVULSION FROM FIRST AID TO TREATMENT PLANNING</t>
  </si>
  <si>
    <t>DANCANET, CRISAN, TANTAR CRISTIAN, DINU ANDREEA</t>
  </si>
  <si>
    <t>62-67</t>
  </si>
  <si>
    <t>ANTIBACTERIAL EFFECT OF PASSIVE ULTRASONIC IRRIGATION, PHOTODYNAMIC THERPAY AND THEIR COMBINATION ON ROOT CANAL DISINFECTION</t>
  </si>
  <si>
    <t>SINN, DAHM-TATARU, DINU ANDREEA</t>
  </si>
  <si>
    <t>138-145</t>
  </si>
  <si>
    <t>THE IMPLICATIONS OF OSTEOPOROSIS ON ALREADY OSSEOINTEGRATED DENTAL IMPLANTS</t>
  </si>
  <si>
    <t>PERSOIU, CRISTIAN, DINU ANDREEA</t>
  </si>
  <si>
    <t>132-137</t>
  </si>
  <si>
    <t>IMPACTED CANINE TOOTH FROM ETHIOLOGY TO TREATMENT</t>
  </si>
  <si>
    <t>CRISAN, DANCANET, MIHAI, CRISTIAN, DINU</t>
  </si>
  <si>
    <t>126-131</t>
  </si>
  <si>
    <t>IMPACTED AND ECTOPIC TEETH-PATIENT MANAGEMENT AND TREATMENT OUTCOME</t>
  </si>
  <si>
    <t>DINU ANDREEA, BODEA, CRISTIAN, RADESCU</t>
  </si>
  <si>
    <t>118-125</t>
  </si>
  <si>
    <t>EVALUATION OF BACTERIAL PLAQUE WITH REVEALING SOLUTIONS</t>
  </si>
  <si>
    <t>DUTIA, COMARNITCHI, DINU ANDREEA</t>
  </si>
  <si>
    <t>92-99</t>
  </si>
  <si>
    <t>NECROTIZING ULCERATIVE GINGIVITIS</t>
  </si>
  <si>
    <t>OPRIS, ABEDELHADI, DINU ANDREEA</t>
  </si>
  <si>
    <t>165-170</t>
  </si>
  <si>
    <t>OSSEOINTEGRATION OF DENTAL IMPLANTS IN IRRADIATED PATIENTS A LITERATURE REVIEW</t>
  </si>
  <si>
    <t>PORUMBARU, DAVID, DINU ANDREEA</t>
  </si>
  <si>
    <t>179-183</t>
  </si>
  <si>
    <t>PREMALIGN DISORDERS OF THE ORAL MUCOSA A LITERATURE REVIEW</t>
  </si>
  <si>
    <t>DAVID, PORUMBARU, DINU ANDREEA</t>
  </si>
  <si>
    <t>184-193</t>
  </si>
  <si>
    <t>ENDODONTIC TREATMENT ERRORS AND COMPLICATIONS A LITERATURE REVIEW</t>
  </si>
  <si>
    <t>SANDULESCU, DINU ANDREEA</t>
  </si>
  <si>
    <t>194-202</t>
  </si>
  <si>
    <t>THE IMPORTANCE OF VITAMINE D IN THE PREVENTION OF DENTAL MALOCCLUCION AND IN ORTHODONTIC TREATMENTS</t>
  </si>
  <si>
    <t>DOMUNCO, CRISTIAN, DINU</t>
  </si>
  <si>
    <t>203-207</t>
  </si>
  <si>
    <t>THE RELATIONSHIP BETWEEN VITAMIN D3 LEVELS AND DENTAL MALOCCLUSIONS</t>
  </si>
  <si>
    <t>208-216</t>
  </si>
  <si>
    <t>USE OF BIODENTINE IN THE PRESERVATION OF DENTAL PULP</t>
  </si>
  <si>
    <t>MIHAI, CRISAN, DINU</t>
  </si>
  <si>
    <t>217-224</t>
  </si>
  <si>
    <t>PAIN MANAGEMENT IN PEDIATRIC DENTISTRY</t>
  </si>
  <si>
    <t>GLADCA,DINU</t>
  </si>
  <si>
    <t>45-50</t>
  </si>
  <si>
    <t>DENTAL DYSCHROMIA CAUSED BY TETRACYCLINE</t>
  </si>
  <si>
    <t>MARGINEA, MUNTEAN, DINU ANDREEA</t>
  </si>
  <si>
    <t>33-36</t>
  </si>
  <si>
    <t>THE BENEFITS OF USING ULTRASOUND INENDODONTICS</t>
  </si>
  <si>
    <t>MUNTEAN, MARGINEAM, ABDEL</t>
  </si>
  <si>
    <t>48-56</t>
  </si>
  <si>
    <t xml:space="preserve">
INSIGHT INTO HYPOGLYCEMIA IN PEDIATRIC TYPE 1 DIABETES</t>
  </si>
  <si>
    <t>ANDREEA MORAR1, LUMINIŢA DOBROTĂ2, CARMEN DOMNARIU3 “Lucian Blaga” University of Sibiu, Faculty of Medicine, Sibiu, Romania</t>
  </si>
  <si>
    <t>ACTA MEDICA TRANSILVANICA December 28(4):27-29</t>
  </si>
  <si>
    <t>Online ISSN 2285-7079</t>
  </si>
  <si>
    <t>DOAJ, Genamics, Index Copernicus, EBSCO, DAIJ, ULRICHSWEB</t>
  </si>
  <si>
    <t>Reimplantation of implantable cardiac devices – An ethical controversy?</t>
  </si>
  <si>
    <t>Astarastoaie Vasile,  Rogozea Liliana</t>
  </si>
  <si>
    <t>American Journal of Therapeutics</t>
  </si>
  <si>
    <t>1075-2765 (Print)
1536-3686 (Electronic)</t>
  </si>
  <si>
    <t>American Journal of Therapeutics. 30(4):e353-e359, July/August 2023</t>
  </si>
  <si>
    <t>10.1097/MJT.0000000000001646</t>
  </si>
  <si>
    <t>CLARIVATE</t>
  </si>
  <si>
    <t>Against Authority: Bioethical Issues of Ivermectin Use For COVID-19 Infection</t>
  </si>
  <si>
    <t>American Journal of Therapeutics 30(3):p e232-e241, May/June 2023. </t>
  </si>
  <si>
    <t>10.1097/MJT.0000000000001629</t>
  </si>
  <si>
    <t>Reabilitare protetică cu zirconiu monolitic</t>
  </si>
  <si>
    <t>Dana Elena Dumitra</t>
  </si>
  <si>
    <t>55-58</t>
  </si>
  <si>
    <t>B+</t>
  </si>
  <si>
    <t>ARE INTERMAXILLARY RELATIONSHIPS IN THE CANINE AREA A PREDICTOR FOR INTERMAXILLARY RELATIONSHIPS IN THE MOLAR AREA?</t>
  </si>
  <si>
    <t>Albertina STĂNILĂ (ULBS), Mona IONAȘ (ULBS), Tiberiu Horațiu IONAȘ (AMIC SRL)</t>
  </si>
  <si>
    <t>International Journal of Medical Dentistry, 27(3)</t>
  </si>
  <si>
    <t xml:space="preserve">509-514 </t>
  </si>
  <si>
    <t>Dancila A., IonasM., Stănilă A</t>
  </si>
  <si>
    <t>International Journal of Medical Dentistry, 27(4)</t>
  </si>
  <si>
    <t>Dental and periodontal lasions and temporomandibular disoders</t>
  </si>
  <si>
    <t>Loredana MIȚARIU (ULB Sibiu), Mihai MIȚARIU (ULB SIBIU), Cristina DAHM(ULB Sibiu), Manuela TĂUT (UMF Cluj-Napoca), Paul CIOBANU (UNF Cluj-Napoca)</t>
  </si>
  <si>
    <t>Practical Application of Science</t>
  </si>
  <si>
    <t>2360-2554</t>
  </si>
  <si>
    <t>29-32</t>
  </si>
  <si>
    <t>VITAMIN D DURING PREGNANCY – WHAT’ S NEW?</t>
  </si>
  <si>
    <t>IOANA ANDRADA RADU (ULB Sibiu), MARIA LIVIA OGNEAN (ULB Sibiu), RADU CHICEA (ULB Sibiu), MANUELA CAMELIA CUCEREA UMFST Tg. Mures), RADU GALIȘ (Poznan University), CRISTIAN GHEONEA UMF Craiova), PAULA TRIF (Univ. Oradea)</t>
  </si>
  <si>
    <t>19-23</t>
  </si>
  <si>
    <t>The NewborN research &amp; reviews – Vol. 1, No. 1-2, Year 202324
Delayed umbilical cord clamping in term and near-term newborns</t>
  </si>
  <si>
    <t>Adrian Ioan Toma (Univ. Titu Maiorescu Bucuresti), Maria Livia Ognean (ULB Sibiu)</t>
  </si>
  <si>
    <t>The NewborN research &amp; reviews</t>
  </si>
  <si>
    <t>ISSN: 3008-6485
e-ISSN (online): 3008-6493
ISSN-L: 3008-6485</t>
  </si>
  <si>
    <t>24-29</t>
  </si>
  <si>
    <t>DOI: 10.37897/NEWBORN.2023.1-2.5</t>
  </si>
  <si>
    <t>ROAD, DOAJ, CROSSREF, EBSCO</t>
  </si>
  <si>
    <t>Maternal and neonatal COVID-19 –the pandemic experience in a tertiary maternity unit 
in Romania – unicentric, prospective study</t>
  </si>
  <si>
    <t>Maria Livia Ognean (ULB Sibiu), Dumitru Alin Teacoe (ULB Sibiu), Ioana Andrada Radu (ULB Sibiu), Bianca Cosmina Cotovanu (SCJU Sibiu), Diana Adela Toma (SCJU Sibiu), Eugen Dan Chicea (SCJU Sibiu), Andrei Dorin Neagu (SCJU Sibiu), Raluca Elena Iosifescu (SCJU Sibiu), Simona Ancuta Kovacs (SCJU Sibiu), Estera Lavinia Decean (SCJU Sibiu),  Corina Laura Zgarcea (SCJU Sibiu), Radu Chicea (ULB Sibiu)</t>
  </si>
  <si>
    <t>8-23</t>
  </si>
  <si>
    <t>DOI: 10.37897/NEWBORN.2023.1-2.4</t>
  </si>
  <si>
    <t>ÎNGRIJIREA PREMATURILOR ȘI A NOU-NĂSCUȚILOR CU GREUTATE MICĂ LA NAȘTERE – CERTITUDINI ȘI INCERTITUDINI</t>
  </si>
  <si>
    <t>Maria Livia Ognean (ULB Sibiu), Dumitru Alin Teacoe (ULB Sibiu), Ioana Andrada Radu (ULB Sibiu),</t>
  </si>
  <si>
    <t>Jurnalul Medical - Jurnal de Sănătate. Neonatologia 2023</t>
  </si>
  <si>
    <t>24-28</t>
  </si>
  <si>
    <t>neindexată</t>
  </si>
  <si>
    <t xml:space="preserve">VECHI ȘI NOU ÎN ALIMENTAȚIA ENTERALĂ A PREMATURILOR </t>
  </si>
  <si>
    <t>Maria Livia Ognean (ULB Sibiu), Ioana Andrada Radu (ULB Sibiu)</t>
  </si>
  <si>
    <t>Medical Market. Neonatologia</t>
  </si>
  <si>
    <t>14-18</t>
  </si>
  <si>
    <t xml:space="preserve">HYPOPHOSPHATASIA – A RARE DISEASE
BUT OFTEN FORGOTTEN </t>
  </si>
  <si>
    <t>Luminița Dobrota, Ioana Mătăcuță -Bogdan, Maria Popa, Cristian Berghea-Neamtu</t>
  </si>
  <si>
    <t>ACTA MEDICA TRANSILVANICA December 28(4):8-10</t>
  </si>
  <si>
    <t>e-ISSN 2285-7079</t>
  </si>
  <si>
    <t>https://amtsibiu.ro/Arhiva/2023/Nr3-en/3.Radu_Ognean_AMT3.pdf</t>
  </si>
  <si>
    <t>Are intermaxillary relationships inthe canine area a predictor for intermaxillary relationships in the molar area?</t>
  </si>
  <si>
    <t>Albertina STĂNILĂ, Mona IONAŞ, Tiberiu Horaţiu IONAŞ</t>
  </si>
  <si>
    <t>509-514</t>
  </si>
  <si>
    <t>EBSCO,ProQuest, Doaj, Copernicus, Global Impact Factor</t>
  </si>
  <si>
    <t>The frequency of temporomandibular disorders</t>
  </si>
  <si>
    <t xml:space="preserve">Adela DĂNCILĂ , Mona IONAȘ, Albertina STĂNILĂ, </t>
  </si>
  <si>
    <t>THE IMPORTANCE OF SOME RISK FACTORS IN PATIENTS PRESENTING THE ASSOCIATION OF METABOLIC SYNDROME WITH PERIODONTAL DISEASE.</t>
  </si>
  <si>
    <t>BOITOR, OVIDIU; STEF, LAURA; ANTONESCU, ELISABETA; STOICA, FLORIN; MIHĂILĂ, ROMEO</t>
  </si>
  <si>
    <t>Acta Medica Transilvanica, 2023, Vol 28, Issue 1, p53</t>
  </si>
  <si>
    <t>BDI, EBSCO</t>
  </si>
  <si>
    <t>Psychosomatics of the impact of dental radiological investigations on the patient</t>
  </si>
  <si>
    <t>Lucian Josan, Alina Ormenisan, Elina Teodorescu, Laura Stef, Andreea Salcudean, Mariana Pacurar</t>
  </si>
  <si>
    <t>Romanian JouRnal of Stomatology, 2023, vol 69, Issue 1, p22</t>
  </si>
  <si>
    <t>1843-0805</t>
  </si>
  <si>
    <t>DOI: 10.37897/RJS</t>
  </si>
  <si>
    <t xml:space="preserve">MEDICI STOMATOLOGI - MILITARI ÎN TIMPUL CELUI DE-AL DOILEA RĂZBOI MONDIAL ÎN ARMATA
FRANCEZĂ ȘI ÎN ARMATA GERMANĂ
</t>
  </si>
  <si>
    <r>
      <rPr>
        <rFont val="Arial Narrow"/>
        <color theme="1"/>
        <sz val="10.0"/>
      </rPr>
      <t xml:space="preserve">Sergiu Drafta, Mihai Burlibașa*, Radu Gabriel Ionescu, Mircea Popescu, Florentina Căminișteanu, Andrei Burlibașa,
</t>
    </r>
    <r>
      <rPr>
        <rFont val="Arial Narrow"/>
        <b/>
        <color theme="1"/>
        <sz val="10.0"/>
      </rPr>
      <t>Andreea Angela Șteţiu*</t>
    </r>
    <r>
      <rPr>
        <rFont val="Arial Narrow"/>
        <color theme="1"/>
        <sz val="10.0"/>
      </rPr>
      <t>, Bogdan Alexandru Dimitriu</t>
    </r>
  </si>
  <si>
    <t>Dental Target, vol XVIII, nr. 3-4 (68-69), 12.2023</t>
  </si>
  <si>
    <t>ISSN -1842 -5054</t>
  </si>
  <si>
    <t>74-77</t>
  </si>
  <si>
    <t>EBSCO, BDI</t>
  </si>
  <si>
    <t>Power Toothbrush vs. Manual Toothbrush</t>
  </si>
  <si>
    <t>Pusca Narcisa, Cristina Adriana Dahm Tataru, (ULBS)</t>
  </si>
  <si>
    <t>Revista de Morfologie Dentara Ed.6</t>
  </si>
  <si>
    <t>ISSN 2734-701X</t>
  </si>
  <si>
    <t>26-34</t>
  </si>
  <si>
    <t>Varaticeanu, Cristian, Cristina Adriana Dahm Tataru(ULBS)</t>
  </si>
  <si>
    <t>224-229</t>
  </si>
  <si>
    <t>Antibacterial effect of passive ultrasonic irrigation, photodynamic herapy, and their combination on root canal disinfection</t>
  </si>
  <si>
    <t>Sinn, Dinu, Cristina Adriana Dahm Tataru (ULBS)</t>
  </si>
  <si>
    <t>138-146</t>
  </si>
  <si>
    <t>Highlighting the coronal morphological elements with help of ceramic masses</t>
  </si>
  <si>
    <t>Caramida, Bularca, Cristian, Cristina Adriana Dahm Tataru (ULBS)</t>
  </si>
  <si>
    <t>34-42</t>
  </si>
  <si>
    <t>Fiberglass posts used for dental abutment reconstruction. Case report.</t>
  </si>
  <si>
    <t>Ignat, Cristian, Cristina Adriana Dahm Tataru (ULBS)</t>
  </si>
  <si>
    <t>100-107</t>
  </si>
  <si>
    <t>DENTAL AND PERIODONTAL LESIONS AND TEMPOROMANDIBULAR DISORDERS. CASE STUDY</t>
  </si>
  <si>
    <t xml:space="preserve">Loredana Mitariu, Mihai Mitariu, CRISTINA DAHM, Manuela Taut, Paul Ciobanu, </t>
  </si>
  <si>
    <t xml:space="preserve">SEA- PRACTICAL APPLICATION OF SCIENCE , VOLUME XI, ISSUE 31 </t>
  </si>
  <si>
    <t>29-31</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</si>
  <si>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</si>
  <si>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</si>
  <si>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</si>
  <si>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</si>
  <si>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</si>
  <si>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</si>
  <si>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</si>
  <si>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rFont val="Arial Narrow"/>
        <b/>
        <color theme="1"/>
        <sz val="10.0"/>
      </rPr>
      <t>coeficient de multiplicare de 2</t>
    </r>
    <r>
      <rPr>
        <rFont val="Arial Narrow"/>
        <color theme="1"/>
        <sz val="10.0"/>
      </rPr>
      <t>.</t>
    </r>
  </si>
  <si>
    <r>
      <rPr>
        <rFont val="Arial Narrow"/>
        <b/>
        <color theme="1"/>
        <sz val="10.0"/>
      </rPr>
      <t>* Punctaje de referință:</t>
    </r>
    <r>
      <rPr>
        <rFont val="Arial Narrow"/>
        <color theme="1"/>
        <sz val="10.0"/>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rFont val="Arial Narrow"/>
        <b/>
        <color theme="1"/>
        <sz val="10.0"/>
      </rPr>
      <t>edituri internaționale (</t>
    </r>
    <r>
      <rPr>
        <rFont val="Arial Narrow"/>
        <color theme="1"/>
        <sz val="10.0"/>
      </rPr>
      <t>altele decât cele de la IC02) se aplică un</t>
    </r>
    <r>
      <rPr>
        <rFont val="Arial Narrow"/>
        <b/>
        <color theme="1"/>
        <sz val="10.0"/>
      </rPr>
      <t xml:space="preserve"> coeficient de multiplicare de 2.</t>
    </r>
  </si>
  <si>
    <t>Numele și prenumele autorilor</t>
  </si>
  <si>
    <t>Editura</t>
  </si>
  <si>
    <t>ISBN-ul cărții</t>
  </si>
  <si>
    <t>Luna publicării</t>
  </si>
  <si>
    <t>Nr. pag.</t>
  </si>
  <si>
    <t>Personalitatea umană pe teritoriul virtuților (ed. Aurel Nireștean, Emese Lukacs). Cap. 20. Comportamentul adaptativ social și dezadaptarea socială la tulburările de personalitate de tip dramatic-emoțional</t>
  </si>
  <si>
    <t>Editura University Press, Targu Mures</t>
  </si>
  <si>
    <t>978-973-169-782</t>
  </si>
  <si>
    <t>2p/pg</t>
  </si>
  <si>
    <t>Ghid practica de specialitate</t>
  </si>
  <si>
    <t>Bota Gabriela, Cristian Adrian</t>
  </si>
  <si>
    <t>EdituraUniversității "Lucian Blaga"din Sibu</t>
  </si>
  <si>
    <t>978-606-12-1957-5</t>
  </si>
  <si>
    <t>decembrie</t>
  </si>
  <si>
    <t>GINFALEAN GEORGETA</t>
  </si>
  <si>
    <t>CIPRIAN TANASESCU</t>
  </si>
  <si>
    <t>ULBS</t>
  </si>
  <si>
    <t xml:space="preserve">Patologia Aparatului Locomotor (Sub red Prof. D. Antonescu)-Cartilajul Articular </t>
  </si>
  <si>
    <t>Roman Mihai, Fleaca Radu</t>
  </si>
  <si>
    <r>
      <rPr>
        <rFont val="Calibri"/>
        <color rgb="FF000000"/>
        <sz val="11.0"/>
      </rPr>
      <t xml:space="preserve">Editura Medicala, </t>
    </r>
    <r>
      <rPr>
        <rFont val="Calibri"/>
        <color rgb="FF00FF00"/>
        <sz val="11.0"/>
        <u/>
      </rPr>
      <t>https://amaltea.ro/patologia-aparatului-locomotor</t>
    </r>
  </si>
  <si>
    <t>Iunie</t>
  </si>
  <si>
    <t>Patologia Aparatului Locomotor (Sub red Prof. D. Antonescu)-Membrana sinovială, structură și funcție.</t>
  </si>
  <si>
    <r>
      <rPr>
        <rFont val="Calibri"/>
        <color rgb="FF000000"/>
        <sz val="11.0"/>
      </rPr>
      <t xml:space="preserve">Editura Medicala, </t>
    </r>
    <r>
      <rPr>
        <rFont val="Calibri"/>
        <color rgb="FF00FF00"/>
        <sz val="11.0"/>
        <u/>
      </rPr>
      <t>https://amaltea.ro/patologia-aparatului-locomotor</t>
    </r>
  </si>
  <si>
    <t>Patologia Aparatului Locomotor (Sub red Prof. D. Antonescu)- Mușchiul Normal Scheletic</t>
  </si>
  <si>
    <t>Fleaca Radu, Mohor Cosmin, Roman Mihai</t>
  </si>
  <si>
    <r>
      <rPr>
        <rFont val="Calibri"/>
        <color rgb="FF000000"/>
        <sz val="11.0"/>
      </rPr>
      <t xml:space="preserve">Editura Medicala, </t>
    </r>
    <r>
      <rPr>
        <rFont val="Calibri"/>
        <color rgb="FF00FF00"/>
        <sz val="11.0"/>
        <u/>
      </rPr>
      <t>https://amaltea.ro/patologia-aparatului-locomotor</t>
    </r>
  </si>
  <si>
    <t>Patologia Aparatului Locomotor (Sub red Prof. D. Antonescu)- Leziunile traumatice ale mușchilor și tendoanelor, generalitate</t>
  </si>
  <si>
    <r>
      <rPr>
        <rFont val="Calibri"/>
        <color rgb="FF000000"/>
        <sz val="11.0"/>
      </rPr>
      <t xml:space="preserve">Editura Medicala, </t>
    </r>
    <r>
      <rPr>
        <rFont val="Calibri"/>
        <color rgb="FF00FF00"/>
        <sz val="11.0"/>
        <u/>
      </rPr>
      <t>https://amaltea.ro/patologia-aparatului-locomotor</t>
    </r>
  </si>
  <si>
    <r>
      <rPr>
        <rFont val="Calibri"/>
        <color rgb="FF000000"/>
        <sz val="11.0"/>
      </rPr>
      <t xml:space="preserve">Editura Medicala, </t>
    </r>
    <r>
      <rPr>
        <rFont val="Calibri"/>
        <color rgb="FF00FF00"/>
        <sz val="11.0"/>
        <u/>
      </rPr>
      <t>https://amaltea.ro/patologia-aparatului-locomotor</t>
    </r>
  </si>
  <si>
    <r>
      <rPr>
        <rFont val="Calibri"/>
        <color rgb="FF000000"/>
        <sz val="11.0"/>
      </rPr>
      <t xml:space="preserve">Editura Medicala, </t>
    </r>
    <r>
      <rPr>
        <rFont val="Calibri"/>
        <color rgb="FF00FF00"/>
        <sz val="11.0"/>
        <u/>
      </rPr>
      <t>https://amaltea.ro/patologia-aparatului-locomotor</t>
    </r>
  </si>
  <si>
    <r>
      <rPr>
        <rFont val="Calibri"/>
        <color rgb="FF000000"/>
        <sz val="11.0"/>
      </rPr>
      <t xml:space="preserve">Editura Medicala, </t>
    </r>
    <r>
      <rPr>
        <rFont val="Calibri"/>
        <color rgb="FF00FF00"/>
        <sz val="11.0"/>
        <u/>
      </rPr>
      <t>https://amaltea.ro/patologia-aparatului-locomotor</t>
    </r>
  </si>
  <si>
    <r>
      <rPr>
        <rFont val="Calibri"/>
        <color rgb="FF000000"/>
        <sz val="11.0"/>
      </rPr>
      <t xml:space="preserve">Editura Medicala, </t>
    </r>
    <r>
      <rPr>
        <rFont val="Calibri"/>
        <color rgb="FF00FF00"/>
        <sz val="11.0"/>
        <u/>
      </rPr>
      <t>https://amaltea.ro/patologia-aparatului-locomotor</t>
    </r>
  </si>
  <si>
    <t>Tratat de chirurgie oro-maxilo-facială Vol. 6</t>
  </si>
  <si>
    <t>Iulian Făgețan, Mihaela Cernușcă-Mițariu, Sebastian Cernușcă-Mițariu, Cosmin Lixandru, Iulia Făgețan, Ioana Cernușcă-Mițariu</t>
  </si>
  <si>
    <t>Editura Universităţii „Lucian Blaga” din Sibiu</t>
  </si>
  <si>
    <t>ISBN 978-606-12-1931-5, ISBN 978-606-12-1961-2</t>
  </si>
  <si>
    <t>Tratat de chirurgie oro-maxilo-facială Vol. 7</t>
  </si>
  <si>
    <t>Iulian Făgețan, Mihaela Cernușcă-Mițariu, Sebastian Cernușcă-Mițariu, Cosmin Lixandru, Iulia Făgețan, Daniel Cernușcă-Mițariu</t>
  </si>
  <si>
    <t>ISBN 978-606-12-1931-5, ISBN 978-606-12-1962-9</t>
  </si>
  <si>
    <t>DOSAR DE ÎNGRIJIRE NURSING ÎN AFECȚIUNILE RESPIRATORII</t>
  </si>
  <si>
    <t>COLDEA LILIANA</t>
  </si>
  <si>
    <t>TECHNO MEDIA</t>
  </si>
  <si>
    <t>978-606-616-523-5</t>
  </si>
  <si>
    <t>DECEMBRIE</t>
  </si>
  <si>
    <t>Fundamente în stomatologie şi tratamentul chirurgical în afecţiuniile OMF</t>
  </si>
  <si>
    <t>Mihai Miţariu, Loredana Miţariu</t>
  </si>
  <si>
    <t>Editura Universităţii Lucian Blaga, SINIU</t>
  </si>
  <si>
    <t>978-606-12-1968-1</t>
  </si>
  <si>
    <t>164x2</t>
  </si>
  <si>
    <t>Reabilitarea protetică dentară, de la clasic la modern</t>
  </si>
  <si>
    <t>978-606-12-1987-8</t>
  </si>
  <si>
    <t>218x2</t>
  </si>
  <si>
    <t>Editura Universitatii Lucian Blaga</t>
  </si>
  <si>
    <t>Actualități în nutriția enterală neonatală</t>
  </si>
  <si>
    <t>Maria Livia Ognean - coordonator</t>
  </si>
  <si>
    <t>University Press Târgu Mureș</t>
  </si>
  <si>
    <t>978-973-169-790-1</t>
  </si>
  <si>
    <t>1x170</t>
  </si>
  <si>
    <t>Maria Livia Ognean - autor capitol</t>
  </si>
  <si>
    <t>89-118</t>
  </si>
  <si>
    <t>2x30</t>
  </si>
  <si>
    <t>IC11 - Proiecte finanțate de Comisia Europeană (Horizon-MSCA ș.a.); alte linii internaționale de finanțare; programul COST, UEFISCDI (mobilități: MC, MCT, MCD ș.a.), ANCS, AFCN, Consiliul Local, Consiliul Județean ș.a.; proiecte cu terți</t>
  </si>
  <si>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</si>
  <si>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</si>
  <si>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</si>
  <si>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</si>
  <si>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</si>
  <si>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</si>
  <si>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rFont val="Arial Narrow"/>
        <b/>
        <color theme="1"/>
        <sz val="10.0"/>
      </rPr>
      <t>* Punctaje de referință:</t>
    </r>
    <r>
      <rPr>
        <rFont val="Arial Narrow"/>
        <color theme="1"/>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</si>
  <si>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</si>
  <si>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Durata contractului 
(LL/AA - LL/AA )</t>
  </si>
  <si>
    <t xml:space="preserve">Suma contractului </t>
  </si>
  <si>
    <t>Suma încasată în anul de referință</t>
  </si>
  <si>
    <t>GROSU FLORIN</t>
  </si>
  <si>
    <t>URMARIRE IRM A ARTICULATIILOR SACRO-ILIACE A PACIENTILOR CU SPONDILARTRITA NON-AXIALA</t>
  </si>
  <si>
    <t>PROIECTE DERULATE CU TERȚI</t>
  </si>
  <si>
    <t>15000 lei</t>
  </si>
  <si>
    <t>Interdisciplinaritate de excelență cu algoritmi de Inteligență artificială pentru managementul cancerului (AAICancerRO) – granturi de excelență LBUS-HPI-ERG-2023-ULBS</t>
  </si>
  <si>
    <t>LBUS-HPI-ERG</t>
  </si>
  <si>
    <t>Prof.dr. Ciprian Antoniu Horatiu  Tanasescu</t>
  </si>
  <si>
    <t>2023 iulie -2024</t>
  </si>
  <si>
    <t>149.999 EUR</t>
  </si>
  <si>
    <t xml:space="preserve">Evaluarea Eficacitatii sistemului de antrenament al echilibrului la pacientii cu diverse patologii; achizitia echipamente de specialitate utilizate de studentii Facultatii de Medicina – ULB Sibiu in colab cu SC Nationala de Gaze Naturale ROMGAZ SA Medias Romania ( specializarile de Balneo-fiziokinetoterapie si recuperare, Medicina Generala, Medicina dentara) </t>
  </si>
  <si>
    <t>SC Nationala de Gaze Naturale ROMGAZ SA Medias Romania</t>
  </si>
  <si>
    <t>Conf univ dr Popa Florina Ligia</t>
  </si>
  <si>
    <r>
      <rPr>
        <rFont val="Arial"/>
        <b/>
        <color theme="1"/>
        <sz val="10.0"/>
      </rPr>
      <t>mai 2023- mai 2024</t>
    </r>
    <r>
      <rPr>
        <rFont val="Arial"/>
        <b val="0"/>
        <color theme="1"/>
        <sz val="10.0"/>
      </rPr>
      <t xml:space="preserve"> </t>
    </r>
  </si>
  <si>
    <t>200 000 lei</t>
  </si>
  <si>
    <t xml:space="preserve">Evaluarea eficacitatii sistemului de antrenament al echilibrului la pacientii cu diverse patologii; achizitia de echipamente de specialitate utilizate de studentii Facultatii de Medicina – ULB Sibiu in colab cu SC Nationala de Gaze Naturale ROMGAZ SA Medias Romania (specializarile de Balneo-fiziokinetoterapie si recuperare, Medicina Generala, Medicina dentara) </t>
  </si>
  <si>
    <t>mai 2023 - mai 2024</t>
  </si>
  <si>
    <t>300; Restul punctajului se imparte la ceilalti membri din proiect.</t>
  </si>
  <si>
    <t>Neurotwin</t>
  </si>
  <si>
    <t>peste 1.000000</t>
  </si>
  <si>
    <t>IC12 - Citări în publicații indexate BDI (inclusiv ERIH), în reviste neindexate și în volume publicate la edituri din țară și din străinătate, în teze de doctorat indexate în Google Scholar</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</si>
  <si>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</si>
  <si>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</si>
  <si>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</si>
  <si>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</si>
  <si>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</si>
  <si>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</si>
  <si>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</si>
  <si>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rFont val="Arial Narrow"/>
        <b/>
        <color theme="1"/>
        <sz val="10.0"/>
      </rPr>
      <t>*Punctaje de referință:</t>
    </r>
    <r>
      <rPr>
        <rFont val="Arial Narrow"/>
        <b/>
        <color theme="1"/>
        <sz val="10.0"/>
        <u/>
      </rPr>
      <t xml:space="preserve">
</t>
    </r>
    <r>
      <rPr>
        <rFont val="Arial Narrow"/>
        <color theme="1"/>
        <sz val="10.0"/>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</si>
  <si>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LCA -lucrare citată- (titlu)</t>
  </si>
  <si>
    <t>LCI - lucrare care citează -(autori, titlu, revistă)</t>
  </si>
  <si>
    <t>Baza de date în care este indexată LCI (BDI, inclusiv ERIH) în reviste neindexate și în volume publicate la edituri din țară și din străinătate, în teze de doctorat indexate în Google Scholar</t>
  </si>
  <si>
    <t>Quiroga Sanzana, R. A. (2023). Análisis del efecto de las quimioquinas CXCL9 y CXCL10 sobre la diferenciación in vitro de linfocitos B a células plasmáticas.</t>
  </si>
  <si>
    <t>http://repositorio.udec.cl/bitstream/11594/11640/1/Quiroga%20Sanzana_Romina%20%20Tesis.pdf</t>
  </si>
  <si>
    <t>СТАСІВ, М. В. COVID-19 ТА МУЛЬТИСИСТЕМНИЙ ЗАПАЛЬНИЙ СИНДРОМ, АСОЦІЙОВАНИЙ З SARS-CoV-2 У ДІТЕЙ: КЛІНІКО-ІМУНОЛОГІЧНІ ОСОБЛИВОСТІ ЇХ ПЕРЕБІГУ.</t>
  </si>
  <si>
    <t>https://www.uacademic.info/ua/document/0824U001886</t>
  </si>
  <si>
    <t>Stasiv, M. (2023). Kinetics of IgM, IgA, IgG to SARS-CoV-2 in children with COVID-19 in Lviv region in different periods of the infectious process depending on the severity of the course and age. Acta Medica Leopoliensia, 29(3-4), 41-57.</t>
  </si>
  <si>
    <t>https://amljournal.com/index.php/journal/article/view/361</t>
  </si>
  <si>
    <t>Murariu, G., Mocanu, G. D., &amp; Tureac, D. I. (2024). Investigating the Possibility of Implementing Kayak-canoe and Rowing Topics in the School Curriculum for the Danube Delta Area. Revista Romaneasca pentru Educatie Multidimensionala, 16(1), 257-292.</t>
  </si>
  <si>
    <t>El Kailani¹, G., Fattah, O. A., Zureigat, A., &amp; A’mir⁴, O. (2023). Behavioral and psychological diagnosis for universities students after the corona pandemic closures. International Journal of Public Health, 12(3), 1-1x.</t>
  </si>
  <si>
    <t>https://ijphs.iaescore.com/index.php/IJPHS/article/view/22978</t>
  </si>
  <si>
    <t>Kriaučionienė, V., Petkevičienė, J., Raskilienė, A., Grincaitė, M., Šmigelskas, K., Šalčiūnaitė-Nikonovė, L., ... &amp; Golambiauskas, V. (2023). PRIEDAI.</t>
  </si>
  <si>
    <t>https://kedainiuvsb.lt/wp-content/uploads/2023/06/e-BOOK-lock-PRIEDAI-2023-Lietuvos-moksleiviu-parengimas%E2%80%93Uzs143-B5.pdf</t>
  </si>
  <si>
    <t>Navaitienė, J. I skyrius. UGDYMOSI TRANSFORMACIJOS COVID-19 PANDEMIJOS LAIKOTARPIU. ĮTRAUKUSIS UGDYMAS, 15.</t>
  </si>
  <si>
    <t>https://portalcris.vdu.lt/server/api/core/bitstreams/c5f0de02-1858-4490-9694-ce28a10f2cb5/content</t>
  </si>
  <si>
    <t>MĂIREAN, C., PUNEI, M. O., ȘOITU, D., TRIMPOP, R., &amp; SCHIMITZ, L. (2022). PHYSICAL AND MENTAL HEALTH IN A SAMPLE OF ROMANIAN STUDENTS. Scientific Annals of the “Alexandru Ioan Cuza” University, Iaşi. New Series SOCIOLOGY AND SOCIAL WORK Section, 15(1).</t>
  </si>
  <si>
    <t>Lavinia Duică (ULBS),Elisabeta Antonescu (ULBS), Maria Totan (ULBS),Gabriela Boța(ULBS),Sînziana Călina Silișteanu (UMF Suceava)</t>
  </si>
  <si>
    <t>Borderline Personality Disorder “Discouraged Type”: A Case Report</t>
  </si>
  <si>
    <t>Harmon, T. J. Women and Psychology: PSY 255-50 09 November 22.</t>
  </si>
  <si>
    <t>https://study-notes-pdfs.s3.us-west-2.amazonaws.com/47280933.pdf</t>
  </si>
  <si>
    <t>Звонов, П. А. (2023). Специфика когнитивных и поведенческих реакций на терапию у пациентов с пограничным расстройством личности: обзор зарубежных исследований. Психология и психотехника, (4), 86-103.</t>
  </si>
  <si>
    <t>https://vk.com/@99thoughtz-specifika-kognitivnyh-i-povedencheskih-reakcii-na-terapiu-u</t>
  </si>
  <si>
    <t>Chis, Adriana Aurelia (ULBS); Rus, Luca Liviu (ULBS); Morgovan, Claudiu (ULBS); Arseniu, Anca Maria (ULBS); Frum, Adina (ULBS); Vonica-Tincu, Andreea Loredana (ULBS); Gligor, Felicia Gabriela (ULBS); Muresan, Maria Lucia (ULBS); Dobrea, Carmen Maximiliana (ULBS)</t>
  </si>
  <si>
    <t>Mansour, A., Sharif, E., Hamhoom, A., Etayeb, K., Dayhum, A., Eldaghayes, I., &amp; Kammon, A. (2023). Antibiotic Resistant Enterobacteriaceae in Slender-billed gulls species migrating to Libya.</t>
  </si>
  <si>
    <t>https://www.preprints.org/manuscript/202310.1498/v1</t>
  </si>
  <si>
    <t>Ribeiro, A. M. T. (2023). Farmácia Prestígio, Alto da Lixa e Serviços Farmacêuticos do Centro Hospitalar Universitário do Porto (Hospital de Santo António), EPE, Porto.</t>
  </si>
  <si>
    <t>https://repositorio-aberto.up.pt/bitstream/10216/153079/2/644896.pdf</t>
  </si>
  <si>
    <t>OPAWOYE, E. M., ION, O., TH, F., SUS, I., UN, R., AN, I., &amp; PER, I. (2023). NEAR EAST UNIVERSITY INSTITUTE OF GRADUATE STUDIES DEPARTMENT OF MEDICAL MICROBIOLOGY AND CLINICAL MICROBIOLOGY.</t>
  </si>
  <si>
    <t>https://docs.neu.edu.tr/library/9615442593.pdf</t>
  </si>
  <si>
    <t>Trivedi, S., Bhoyar, V., Akojwar, N., &amp; Belgamwar, V. (2023). Transport of nanocarriers to brain for treatment of glioblastoma multiforme: Routes and challenges. Nano Trends, 1, 100005.</t>
  </si>
  <si>
    <t>https://www.sciencedirect.com/science/article/pii/S266697812300003X</t>
  </si>
  <si>
    <t>Pourmadadi, M., Ghohrodi, A. R., Savari, Z., Talebi, E., Ahamdi, I., Rahdar, A., &amp; Pandey, S. (2023). Enhancing cancer therapy: The potential of mercaptopurine-based nanomaterials for targeted drug delivery. Next Nanotechnology, 2, 100018.</t>
  </si>
  <si>
    <t>Dahiya, S., &amp; Dahiya, R. (2023). Smart drug delivery systems and their clinical potential. In Smart Polymeric Nano-Constructs in Drug Delivery (pp. 401-436). Academic Press.</t>
  </si>
  <si>
    <t>https://www.sciencedirect.com/science/article/abs/pii/B9780323912488000076</t>
  </si>
  <si>
    <t>Sharma, V., Yadav, V., Sharma, A., Majeed, J., &amp; Sharma, P. C. (2023). Advancements and application of sustainable nanotechnology-based biomedical products in cancer therapeutics. Nanofabrication, 8.</t>
  </si>
  <si>
    <t>Singh, H. (2023). Recent development of novel drug delivery of herbal drugs. RPS Pharmacy and Pharmacology Reports, 2(4), rqad028.</t>
  </si>
  <si>
    <t>https://academic.oup.com/rpsppr/article/2/4/rqad028/7249912</t>
  </si>
  <si>
    <t>Esmaeili, A. (2023). Textile Dyes Removal Using Silica-Dendrimer Hybrid Materials. In Nanohybrid Materials for Treatment of Textiles Dyes (pp. 303-342). Singapore: Springer Nature Singapore.</t>
  </si>
  <si>
    <t>https://link.springer.com/chapter/10.1007/978-981-99-3901-5_14</t>
  </si>
  <si>
    <t>Lahir, Y. K. (2023). NANOPARTICLES AFFECT THE FUNCTIONALITY OF PLATELETS.</t>
  </si>
  <si>
    <t>https://www.researchgate.net/profile/Yk-Lahir/publication/377850705_REVIEW_NANOPARTICLES_AFFECT_THE_FUNCTIONALITY_OF_PLATELETS_Corresponding_Author/links/65bb3d771bed776ae31b17ed/REVIEW-NANOPARTICLES-AFFECT-THE-FUNCTIONALITY-OF-PLATELETS-Corresponding-Author.pdf</t>
  </si>
  <si>
    <t>Kucková, K., &amp; Bhide, M. (2023). Dendrimers as Antimicrobial Agents in the Central Nervous System Infections. A Review. Folia Veterinaria, 67(2), 24-32.</t>
  </si>
  <si>
    <t>https://sciendo.com/article/10.2478/fv-2023-0014</t>
  </si>
  <si>
    <t>Gautam, A., &amp; Chaudhary, V. (2023). Theranostic Applications of Nanotechnology in Neurological Disorders.</t>
  </si>
  <si>
    <t>https://link.springer.com/book/10.1007/978-981-99-9510-3</t>
  </si>
  <si>
    <t>Alsharafi, M., Zeren, Y., Ahmed, H., &amp; Alameri, A. (2023). The Second Hyper-Zagreb Index and Coindex of Chemical Nano-structures in Drugs.</t>
  </si>
  <si>
    <t>https://www.researchsquare.com/article/rs-3301108/v1</t>
  </si>
  <si>
    <t>Bacha, K. (2023). Apport des dendrimères biosourcés dans le domaine de la cosmétique.</t>
  </si>
  <si>
    <t>https://orbi.uliege.be/handle/2268/299876</t>
  </si>
  <si>
    <t>ÇEVİK, B. N. (2023). Glioblastoma hücrelerinde integrin α10'un PLGA nano partiküllerine yüklenmiş siRNA ile baskılanması/Suppression of integrin α10 in glioblastoma cells by siRNA loaded with PLGA nanoparticles.</t>
  </si>
  <si>
    <t>http://openaccess.bezmialem.edu.tr/</t>
  </si>
  <si>
    <t>Wei, T. (2023). Design of potential biologically active dendrimers based on natural product compounds.</t>
  </si>
  <si>
    <t>https://islandscholar.ca/islandora/object/ir%3A25423/datastream/PDF/view</t>
  </si>
  <si>
    <t>Шиабиев, И. Э., Пысин, Д. А., Падня, П. Л., Мостовая, О. А., &amp; Стойков, И. И. (2023). ПАМАМ-каликс-дендримеры: синтез, изучение флуоресцентных свойств и связывания ряда катехоламинов.</t>
  </si>
  <si>
    <t>https://elib.belstu.by/handle/123456789/56013</t>
  </si>
  <si>
    <t>Nayak, M. R., Bayannavar, P. K., &amp; Kamble, R. R. Design of Medicinally Pertinent Multifunctional Inorganic Nanomaterials Using Artificial Intelligence. In Multifunctional Inorganic Nanomaterials for Energy Applications (pp. 395-412). CRC Press.</t>
  </si>
  <si>
    <t>https://www.taylorfrancis.com/chapters/edit/10.1201/9781003479239-27/design-medicinally-pertinent-multifunctional-inorganic-nanomaterials-using-artificial-intelligence-manojna-nayak-praveen-bayannavar-ravindra-kamble</t>
  </si>
  <si>
    <t>Banerjee, J., &amp; Dash, S. K. Swarnali Das, Rubai Ahmed, Sovan Samanta. Theranostic Applications of Nanotechnology in Neurological Disorders, 293.</t>
  </si>
  <si>
    <t>https://link.springer.com/book/10.1007/978-981-99-9510-3#page=303</t>
  </si>
  <si>
    <t xml:space="preserve">Christoph Scope, Nikolas Neumann, Christian Wölfel, Linda Kästner, Circular Packaging in the Cosmetics Industry—A Systematic Review on Challenges and the Current State of Sustainable Strategies and Solutions,  Design for a Sustainable Circular Economy </t>
  </si>
  <si>
    <t>Buşuricu, F., Margaritti, D., Pîrjol, T. N., Tomoş, S., Blebea, N., Stoicescu, I., &amp; Pîrjol, B. N. (2023). The role of nutrivigilance for consumer safety. Technium BioChemMed, 7, 46-51.</t>
  </si>
  <si>
    <t>https://www.techniumscience.com/index.php/biochemmed/article/view/10266</t>
  </si>
  <si>
    <t>Ferdi, J., &amp; Sunardi, D. (2024). Effect of omega-3 supplementation on osteoarthritis: An evidence-based case report. World Nutrition Journal, 7(i2), 9-17.</t>
  </si>
  <si>
    <t>https://worldnutrijournal.org/OJS/index.php/WNJ/article/view/WNJ.V07.i2.0003</t>
  </si>
  <si>
    <t>Khan, M. N. (2023). Nutrivigilance: Boon for the Safety and Efficacy of Nutraceuticals Formulations. Mathews J Case Rep, 8(12), 141.</t>
  </si>
  <si>
    <t>https://www.mathewsopenaccess.com/scholarly-articles/nutrivigilance-boon-for-the-safety-and-efficacy-of-nutraceuticals-formulations.pdf</t>
  </si>
  <si>
    <t>Nădăşan, I., Pethő, A., Herţeliu, A. M., &amp; Nădăşan, V. Unveiling Deceptive Claims: A Cross-Sectional Observational Assessment of Dietary Supplement Advertisements from Three News Channels in Romania. Acta Biologica Marisiensis, 6(2), 11-22.</t>
  </si>
  <si>
    <t>https://sciendo.com/article/10.2478/abmj-2023-0008?content-tab=abstract</t>
  </si>
  <si>
    <t>FLD Portela, CA Silva, PG Soares et al - Ética do uso de cadáveres humanos para ensino de anatomia: Uma abordagem histórica, teórica e legal., 	v. 22 n. 1 (2023): Revista HUGV , 	https://doi.org/10.60104/revhugv13236</t>
  </si>
  <si>
    <t>https://periodicos.ufam.edu.br/index.php/revistahugv/article/view/13236</t>
  </si>
  <si>
    <t xml:space="preserve">Maja Cvetković1, Tatjana Mihajilov Krstev2, Katarina Šavikin3, Gordana Zdunić3, Dušanka Kitić1, Dušica Stojanović1, Milica Ranđelović1, Milica Milutinović1, Dušan Ilić1, Bojana Miladinović, ANTIMICROBIAL ACTIVITY EVALUATION OF LYOPHILIZED JUICE AND WASTE EXTRACT OF RED CURRANT VARIETY REDPOLL. Acta Medica Medianae 2023, Vol.62(2) </t>
  </si>
  <si>
    <t>https://aseestant.ceon.rs/index.php/amm/article/view/37327/22925</t>
  </si>
  <si>
    <t>Mihaela Stoica1 , Adrian T. Brate2 , Mihaela Bucuţă2 , Horatiu Dura2* and Silviu Morar2 1 Spitalul de Pneumoftiziologie, Aleea Filozofilor nr. 3-5, Sibiu, Romania 2 ‘Lucian Blaga’ University of Sibiu, 40 Victoriei Bd., Sibiu, Romania</t>
  </si>
  <si>
    <t>The Association of Loneliness at the Workplace with Organisational Variables</t>
  </si>
  <si>
    <r>
      <rPr>
        <rFont val="Arial Narrow"/>
        <color rgb="FF222222"/>
        <sz val="10.0"/>
      </rPr>
      <t>Üstün, F., &amp; Üstün, E. (2023). The moderating role of supervisor support in the effect of perceived overqualification on workplace loneliness. </t>
    </r>
    <r>
      <rPr>
        <rFont val="Arial Narrow"/>
        <i/>
        <color rgb="FF222222"/>
        <sz val="10.0"/>
      </rPr>
      <t>South African Journal of Education</t>
    </r>
    <r>
      <rPr>
        <rFont val="Arial Narrow"/>
        <color rgb="FF222222"/>
        <sz val="10.0"/>
      </rPr>
      <t>, </t>
    </r>
    <r>
      <rPr>
        <rFont val="Arial Narrow"/>
        <i/>
        <color rgb="FF222222"/>
        <sz val="10.0"/>
      </rPr>
      <t>43</t>
    </r>
    <r>
      <rPr>
        <rFont val="Arial Narrow"/>
        <color rgb="FF222222"/>
        <sz val="10.0"/>
      </rPr>
      <t>(3).</t>
    </r>
  </si>
  <si>
    <r>
      <rPr>
        <rFont val="Arial Narrow"/>
        <color rgb="FF222222"/>
        <sz val="10.0"/>
      </rPr>
      <t>하순복. (2023). COVID-19 로 인한 재택근무가 MZ 세대 조직 구성원의 침묵에 미치는 영향: 외로움의 매개효과를 중심으로. </t>
    </r>
    <r>
      <rPr>
        <rFont val="Arial Narrow"/>
        <i/>
        <color rgb="FF222222"/>
        <sz val="10.0"/>
      </rPr>
      <t>Journal of Corporation and Innovation</t>
    </r>
    <r>
      <rPr>
        <rFont val="Arial Narrow"/>
        <color rgb="FF222222"/>
        <sz val="10.0"/>
      </rPr>
      <t>, </t>
    </r>
    <r>
      <rPr>
        <rFont val="Arial Narrow"/>
        <i/>
        <color rgb="FF222222"/>
        <sz val="10.0"/>
      </rPr>
      <t>46</t>
    </r>
    <r>
      <rPr>
        <rFont val="Arial Narrow"/>
        <color rgb="FF222222"/>
        <sz val="10.0"/>
      </rPr>
      <t>(1), 183-203.</t>
    </r>
  </si>
  <si>
    <t>https://www.dbpia.co.kr/journal/articleDetail?nodeId=NODE11342531&amp;nodeId=NODE11342531&amp;medaTypeCode=185005&amp;isPDFSizeAllowed=true&amp;locale=ko&amp;foreignIpYn=Y&amp;articleTitle=COVID-19%EB%A1%9C+%EC%9D%B8%ED%95%9C+%EC%9E%AC%ED%83%9D%EA%B7%BC%EB%AC%B4%EA%B0%80+MZ%EC%84%B8%EB%8C%80+%EC%A1%B0%EC%A7%81+%EA%B5%AC%EC%84%B1%EC%9B%90%EC%9D%98+%EC%B9%A8%EB%AC%B5%EC%97%90+%EB%AF%B8%EC%B9%98%EB%8A%94+%EC%98%81%ED%96%A5%3A+%EC%99%B8%EB%A1%9C%EC%9B%80%EC%9D%98+%EB%A7%A4%EA%B0%9C%ED%9A%A8%EA%B3%BC%EB%A5%BC+%EC%A4%91%EC%8B%AC%EC%9C%BC%EB%A1%9C&amp;articleTitleEn=The+Effect+of+Telecommuting+on+the+Silence+of+MZ+Generation+Organizational+Members+in+COVID-19%3A+Focusing+on+the+Mediating+Effect+of+Workplace+Loneliness&amp;language=ko_KR&amp;hasTopBanner=true</t>
  </si>
  <si>
    <r>
      <rPr>
        <rFont val="Arial Narrow"/>
        <color rgb="FF222222"/>
        <sz val="10.0"/>
      </rPr>
      <t>Cenkci, A. T., Downing, M. S., Bircan, T., &amp; Perham-Lippman, K. (2023). </t>
    </r>
    <r>
      <rPr>
        <rFont val="Arial Narrow"/>
        <i/>
        <color rgb="FF222222"/>
        <sz val="10.0"/>
      </rPr>
      <t>Overcoming Workplace Loneliness: Cultivating Belonging for a Remote Workforce</t>
    </r>
    <r>
      <rPr>
        <rFont val="Arial Narrow"/>
        <color rgb="FF222222"/>
        <sz val="10.0"/>
      </rPr>
      <t>. Emerald Publishing Limited.</t>
    </r>
  </si>
  <si>
    <t>https://www.emerald.com/insight/content/doi/10.1108/978-1-80382-501-420231010/full/html</t>
  </si>
  <si>
    <r>
      <rPr>
        <rFont val="Arial Narrow"/>
        <color rgb="FF222222"/>
        <sz val="10.0"/>
      </rPr>
      <t>Oljemark, M. (2023). </t>
    </r>
    <r>
      <rPr>
        <rFont val="Arial Narrow"/>
        <i/>
        <color rgb="FF222222"/>
        <sz val="10.0"/>
      </rPr>
      <t>Lonely in Company: A qualitative study of loneliness, belonging, and the passion for recognition at work</t>
    </r>
    <r>
      <rPr>
        <rFont val="Arial Narrow"/>
        <color rgb="FF222222"/>
        <sz val="10.0"/>
      </rPr>
      <t> (Doctoral dissertation, Företagsekonomiska institutionen, Stockholms Universitet).</t>
    </r>
  </si>
  <si>
    <t>https://www.diva-portal.org/smash/record.jsf?pid=diva2%3A1784660&amp;dswid=4195</t>
  </si>
  <si>
    <r>
      <rPr>
        <rFont val="Arial Narrow"/>
        <color rgb="FF222222"/>
        <sz val="10.0"/>
      </rPr>
      <t>Özay, E., &amp; Kök, S. B. Bankacılık Sektöründe Algılanan Örgütsel Destek İşte Var Olamama Durumunu Etkiler Mi?. </t>
    </r>
    <r>
      <rPr>
        <rFont val="Arial Narrow"/>
        <i/>
        <color rgb="FF222222"/>
        <sz val="10.0"/>
      </rPr>
      <t>Kahramanmaraş Sütçü İmam Üniversitesi Sosyal Bilimler Dergisi</t>
    </r>
    <r>
      <rPr>
        <rFont val="Arial Narrow"/>
        <color rgb="FF222222"/>
        <sz val="10.0"/>
      </rPr>
      <t>, </t>
    </r>
    <r>
      <rPr>
        <rFont val="Arial Narrow"/>
        <i/>
        <color rgb="FF222222"/>
        <sz val="10.0"/>
      </rPr>
      <t>20</t>
    </r>
    <r>
      <rPr>
        <rFont val="Arial Narrow"/>
        <color rgb="FF222222"/>
        <sz val="10.0"/>
      </rPr>
      <t>(3), 1083-1098.</t>
    </r>
  </si>
  <si>
    <t>https://dergipark.org.tr/en/pub/ksusbd/issue/82287/1371984</t>
  </si>
  <si>
    <t xml:space="preserve"> Gheorghe Paltanea 1,Veronica Manescu (Paltanea)
Veronica Manescu (Paltanea)
,Iulian Antoniac 2,3,*,Aurora Antoniac 2,Iosif Vasile Nemoianu 1,Alina Robu 2 andHoratiu Dura 4
1
Faculty of Electrical Engineering, University Politehnica of Bucharest, 313 Splaiul Independentei, District 6, 060042 Bucharest, Romania
2
Faculty of Material Science and Engineering, University Politehnica of Bucharest, 313 Splaiul Independentei, District 6, 060042 Bucharest, Romania
3
Academy of Romanian Scientists, 54 Splaiul Independentei, 050094 Bucharest, Romania
4
Faculty of Medicine, Lucian Blaga University of Sibiu, 550169 Sibiu, Romania</t>
  </si>
  <si>
    <t>A review of biomimetic and biodegradable magnetic scaffolds for bone tissue engineering and oncology</t>
  </si>
  <si>
    <r>
      <rPr>
        <rFont val="Arial Narrow"/>
        <color rgb="FF222222"/>
        <sz val="10.0"/>
      </rPr>
      <t>Mohamed, S. A. T., &amp; Emin, N. (2023). Effects of using collagen and aloe vera grafted fibroin scaffolds on osteogenic differentiation of rat bone marrow mesenchymal stem cells in SBF-enriched cell culture medium. </t>
    </r>
    <r>
      <rPr>
        <rFont val="Arial Narrow"/>
        <i/>
        <color rgb="FF222222"/>
        <sz val="10.0"/>
      </rPr>
      <t>Biomedical Materials</t>
    </r>
    <r>
      <rPr>
        <rFont val="Arial Narrow"/>
        <color rgb="FF222222"/>
        <sz val="10.0"/>
      </rPr>
      <t>, </t>
    </r>
    <r>
      <rPr>
        <rFont val="Arial Narrow"/>
        <i/>
        <color rgb="FF222222"/>
        <sz val="10.0"/>
      </rPr>
      <t>19</t>
    </r>
    <r>
      <rPr>
        <rFont val="Arial Narrow"/>
        <color rgb="FF222222"/>
        <sz val="10.0"/>
      </rPr>
      <t>(1), 015011.</t>
    </r>
  </si>
  <si>
    <t>https://iopscience.iop.org/article/10.1088/1748-605X/ad12e2/meta</t>
  </si>
  <si>
    <r>
      <rPr>
        <rFont val="Arial Narrow"/>
        <color rgb="FF222222"/>
        <sz val="10.0"/>
      </rPr>
      <t>Priwintoko, B., Ismail, R., Fitriyana, D. F., Subagyo, Y., &amp; Bayuseno, A. P. (2023). Effect of sintering temperature and polyvinyl alcohol composition as binder on the formation of porous hydroxyapatite as bone graft using sponge replication method: A review. </t>
    </r>
    <r>
      <rPr>
        <rFont val="Arial Narrow"/>
        <i/>
        <color rgb="FF222222"/>
        <sz val="10.0"/>
      </rPr>
      <t>Mechanical Engineering for Society and Industry</t>
    </r>
    <r>
      <rPr>
        <rFont val="Arial Narrow"/>
        <color rgb="FF222222"/>
        <sz val="10.0"/>
      </rPr>
      <t>, </t>
    </r>
    <r>
      <rPr>
        <rFont val="Arial Narrow"/>
        <i/>
        <color rgb="FF222222"/>
        <sz val="10.0"/>
      </rPr>
      <t>3</t>
    </r>
    <r>
      <rPr>
        <rFont val="Arial Narrow"/>
        <color rgb="FF222222"/>
        <sz val="10.0"/>
      </rPr>
      <t>(3), 136-151.</t>
    </r>
  </si>
  <si>
    <t>https://journal.unimma.ac.id/index.php/mesi/article/view/10397</t>
  </si>
  <si>
    <r>
      <rPr>
        <rFont val="Arial Narrow"/>
        <color rgb="FF222222"/>
        <sz val="10.0"/>
      </rPr>
      <t>李延, 胡方方, 陈欢欢, 张磊, 张翠莲, &amp; 梁琳琳. (2023). 窦前卵泡体外三维培养系统研究进展. </t>
    </r>
    <r>
      <rPr>
        <rFont val="Arial Narrow"/>
        <i/>
        <color rgb="FF222222"/>
        <sz val="10.0"/>
      </rPr>
      <t>Journal of International Reproductive Health/Family Planning</t>
    </r>
    <r>
      <rPr>
        <rFont val="Arial Narrow"/>
        <color rgb="FF222222"/>
        <sz val="10.0"/>
      </rPr>
      <t>, </t>
    </r>
    <r>
      <rPr>
        <rFont val="Arial Narrow"/>
        <i/>
        <color rgb="FF222222"/>
        <sz val="10.0"/>
      </rPr>
      <t>42</t>
    </r>
    <r>
      <rPr>
        <rFont val="Arial Narrow"/>
        <color rgb="FF222222"/>
        <sz val="10.0"/>
      </rPr>
      <t>(3).</t>
    </r>
  </si>
  <si>
    <t>https://openurl.ebsco.com/EPDB%3Agcd%3A8%3A28548296/detailv2?sid=ebsco%3Aplink%3Ascholar&amp;id=ebsco%3Agcd%3A173462274&amp;crl=c</t>
  </si>
  <si>
    <r>
      <rPr>
        <rFont val="Arial Narrow"/>
        <color rgb="FF222222"/>
        <sz val="10.0"/>
      </rPr>
      <t>Agarwal, T., Madaan, S., Mohammed, S., &amp; Patil, N. (2023). Cross-links techniques in the manufacturing of smart biomaterials for implanting bone tissue: A systematic review. </t>
    </r>
    <r>
      <rPr>
        <rFont val="Arial Narrow"/>
        <i/>
        <color rgb="FF222222"/>
        <sz val="10.0"/>
      </rPr>
      <t>Multidisciplinary Reviews</t>
    </r>
    <r>
      <rPr>
        <rFont val="Arial Narrow"/>
        <color rgb="FF222222"/>
        <sz val="10.0"/>
      </rPr>
      <t>, </t>
    </r>
    <r>
      <rPr>
        <rFont val="Arial Narrow"/>
        <i/>
        <color rgb="FF222222"/>
        <sz val="10.0"/>
      </rPr>
      <t>6</t>
    </r>
    <r>
      <rPr>
        <rFont val="Arial Narrow"/>
        <color rgb="FF222222"/>
        <sz val="10.0"/>
      </rPr>
      <t>.</t>
    </r>
  </si>
  <si>
    <t>https://malque.pub/ojs/index.php/mr/article/view/3555</t>
  </si>
  <si>
    <t>ulian Antoniac 1,2,Veronica Manescu (Paltanea)
Veronica Manescu (Paltanea)
SciProfilesScilitPreprints.orgGoogle Scholar
 1,3,*ORCID,Gheorghe Paltanea 3,*ORCID,Aurora Antoniac 1,Iosif Vasile Nemoianu 3ORCID,Mircea Ionut Petrescu 1ORCID,Horatiu Dura 4 andAlin Danut Bodog 5
1
Faculty of Material Science and Engineering, University Politehnica of Bucharest, 313 Splaiul Independentei, District 6, 060042 Bucharest, Romania
2
Academy of Romanian Scientists, 54 Splaiul Independentei, 050094 Bucharest, Romania
3
Faculty of Electrical Engineering, University Politehnica of Bucharest, 313 Splaiul Independentei, District 6, 060042 Bucharest, Romania
4
Faculty of Medicine, Lucian Blaga University of Sibiu, 550169 Sibiu, Romania
5
Faculty of Medicine and Pharmacy, University of Oradea, 10 P-ta 1 December Street, 410073 Oradea, Romania</t>
  </si>
  <si>
    <r>
      <rPr>
        <rFont val="Arial Narrow"/>
        <color rgb="FF222222"/>
        <sz val="10.0"/>
      </rPr>
      <t>Dutta, S., &amp; Roy, M. (2023). Recent developments in Engineered Magnesium Scaffolds for bone tissue Engineering. </t>
    </r>
    <r>
      <rPr>
        <rFont val="Arial Narrow"/>
        <i/>
        <color rgb="FF222222"/>
        <sz val="10.0"/>
      </rPr>
      <t>ACS Biomaterials Science &amp; Engineering</t>
    </r>
    <r>
      <rPr>
        <rFont val="Arial Narrow"/>
        <color rgb="FF222222"/>
        <sz val="10.0"/>
      </rPr>
      <t>, </t>
    </r>
    <r>
      <rPr>
        <rFont val="Arial Narrow"/>
        <i/>
        <color rgb="FF222222"/>
        <sz val="10.0"/>
      </rPr>
      <t>9</t>
    </r>
    <r>
      <rPr>
        <rFont val="Arial Narrow"/>
        <color rgb="FF222222"/>
        <sz val="10.0"/>
      </rPr>
      <t>(6), 3010-3031.</t>
    </r>
  </si>
  <si>
    <r>
      <rPr>
        <rFont val="Arial Narrow"/>
        <color rgb="FF222222"/>
        <sz val="10.0"/>
      </rPr>
      <t>Antoniac, I., Manescu, V., Antoniac, A., &amp; Paltanea, G. (2023). Magnesium-based alloys with adapted interfaces for bone implants and tissue engineering. </t>
    </r>
    <r>
      <rPr>
        <rFont val="Arial Narrow"/>
        <i/>
        <color rgb="FF222222"/>
        <sz val="10.0"/>
      </rPr>
      <t>Regenerative Biomaterials</t>
    </r>
    <r>
      <rPr>
        <rFont val="Arial Narrow"/>
        <color rgb="FF222222"/>
        <sz val="10.0"/>
      </rPr>
      <t>, </t>
    </r>
    <r>
      <rPr>
        <rFont val="Arial Narrow"/>
        <i/>
        <color rgb="FF222222"/>
        <sz val="10.0"/>
      </rPr>
      <t>10</t>
    </r>
    <r>
      <rPr>
        <rFont val="Arial Narrow"/>
        <color rgb="FF222222"/>
        <sz val="10.0"/>
      </rPr>
      <t>, rbad095.</t>
    </r>
  </si>
  <si>
    <r>
      <rPr>
        <rFont val="Arial Narrow"/>
        <color rgb="FF222222"/>
        <sz val="10.0"/>
      </rPr>
      <t>Antoniac, I., Manescu, V., Antoniac, A., &amp; Paltanea, G. (2023). Magnesium-based alloys with adapted interfaces for bone implants and tissue engineering. </t>
    </r>
    <r>
      <rPr>
        <rFont val="Arial Narrow"/>
        <i/>
        <color rgb="FF222222"/>
        <sz val="10.0"/>
      </rPr>
      <t>Regenerative Biomaterials</t>
    </r>
    <r>
      <rPr>
        <rFont val="Arial Narrow"/>
        <color rgb="FF222222"/>
        <sz val="10.0"/>
      </rPr>
      <t>, </t>
    </r>
    <r>
      <rPr>
        <rFont val="Arial Narrow"/>
        <i/>
        <color rgb="FF222222"/>
        <sz val="10.0"/>
      </rPr>
      <t>10</t>
    </r>
    <r>
      <rPr>
        <rFont val="Arial Narrow"/>
        <color rgb="FF222222"/>
        <sz val="10.0"/>
      </rPr>
      <t>, rbad095.</t>
    </r>
  </si>
  <si>
    <t>SANDA DURA 1 , I. BAIER2 , H. DURA3 1,2,3Universitatea “Lucian Blaga” din Sibiu</t>
  </si>
  <si>
    <t>STUDIU EPIDEMIOLOGIC AL PATOLOGIEI TRAUMATICE MECANICE PRODUSE PRIN HETEROAGRESIUNE ÎN CADRUL VIOLENŢEI DOMESTICE</t>
  </si>
  <si>
    <r>
      <rPr>
        <rFont val="Arial Narrow"/>
        <color rgb="FF222222"/>
        <sz val="10.0"/>
      </rPr>
      <t>Capbătut, R. (2023). Violența împotriva copiilor–provocare sau infracțiune. In </t>
    </r>
    <r>
      <rPr>
        <rFont val="Arial Narrow"/>
        <i/>
        <color rgb="FF222222"/>
        <sz val="10.0"/>
      </rPr>
      <t>Interuniversitaria</t>
    </r>
    <r>
      <rPr>
        <rFont val="Arial Narrow"/>
        <color rgb="FF222222"/>
        <sz val="10.0"/>
      </rPr>
      <t> (pp. 189-199).</t>
    </r>
  </si>
  <si>
    <t>https://ibn.idsi.md/vizualizare_articol/186225</t>
  </si>
  <si>
    <t>Horațiu Dura1 , Silviu Morar1,*, Adrian Boicean1</t>
  </si>
  <si>
    <r>
      <rPr>
        <rFont val="Arial Narrow"/>
        <color rgb="FF222222"/>
        <sz val="10.0"/>
      </rPr>
      <t>Miranda, C. A., Beretta, E. M., Ferreira, L. A., da Silva, E. S., Coimbra, B. Z., Pereira, P. T., ... &amp; Mingatto, F. E. (2023). Role of biotransformation in the diazinon-induced toxicity in HepG2 cells and antioxidant protection by tetrahydrocurcumin. </t>
    </r>
    <r>
      <rPr>
        <rFont val="Arial Narrow"/>
        <i/>
        <color rgb="FF222222"/>
        <sz val="10.0"/>
      </rPr>
      <t>Toxicology Reports</t>
    </r>
    <r>
      <rPr>
        <rFont val="Arial Narrow"/>
        <color rgb="FF222222"/>
        <sz val="10.0"/>
      </rPr>
      <t>, </t>
    </r>
    <r>
      <rPr>
        <rFont val="Arial Narrow"/>
        <i/>
        <color rgb="FF222222"/>
        <sz val="10.0"/>
      </rPr>
      <t>10</t>
    </r>
    <r>
      <rPr>
        <rFont val="Arial Narrow"/>
        <color rgb="FF222222"/>
        <sz val="10.0"/>
      </rPr>
      <t>, 32-39.</t>
    </r>
  </si>
  <si>
    <r>
      <rPr>
        <rFont val="Arial Narrow"/>
        <color rgb="FF222222"/>
        <sz val="10.0"/>
      </rPr>
      <t>Capbătut, R. (2023). Violența împotriva copiilor–provocare sau infracțiune. In </t>
    </r>
    <r>
      <rPr>
        <rFont val="Arial Narrow"/>
        <i/>
        <color rgb="FF222222"/>
        <sz val="10.0"/>
      </rPr>
      <t>Interuniversitaria</t>
    </r>
    <r>
      <rPr>
        <rFont val="Arial Narrow"/>
        <color rgb="FF222222"/>
        <sz val="10.0"/>
      </rPr>
      <t> (pp. 189-199).</t>
    </r>
  </si>
  <si>
    <r>
      <rPr>
        <rFont val="Arial Narrow"/>
        <color rgb="FF222222"/>
        <sz val="10.0"/>
      </rPr>
      <t>Miranda, C. A., Beretta, E. M., Ferreira, L. A., da Silva, E. S., Coimbra, B. Z., Pereira, P. T., ... &amp; Mingatto, F. E. (2023). Role of biotransformation in the diazinon-induced toxicity in HepG2 cells and antioxidant protection by tetrahydrocurcumin. </t>
    </r>
    <r>
      <rPr>
        <rFont val="Arial Narrow"/>
        <i/>
        <color rgb="FF222222"/>
        <sz val="10.0"/>
      </rPr>
      <t>Toxicology Reports</t>
    </r>
    <r>
      <rPr>
        <rFont val="Arial Narrow"/>
        <color rgb="FF222222"/>
        <sz val="10.0"/>
      </rPr>
      <t>, </t>
    </r>
    <r>
      <rPr>
        <rFont val="Arial Narrow"/>
        <i/>
        <color rgb="FF222222"/>
        <sz val="10.0"/>
      </rPr>
      <t>10</t>
    </r>
    <r>
      <rPr>
        <rFont val="Arial Narrow"/>
        <color rgb="FF222222"/>
        <sz val="10.0"/>
      </rPr>
      <t>, 32-39.</t>
    </r>
  </si>
  <si>
    <t>Frum A. (ULBS)</t>
  </si>
  <si>
    <t xml:space="preserve">HPLC determination of polyphenols fromCalendula officinalis L. flowers </t>
  </si>
  <si>
    <t>Ш.С. Юлдашева1, Н.А. Юнусходжаева1, Р.С. Эсанов2, Н.Г. Абдулладжанова2*, А.Д. Матчанов, ОПРЕДЕЛЕНИЕ БИОЛОГИЧЕСКИ АКТИВНЫХ СОЕДИНЕНИЙВ ЖИДКОМ ЭКСТРАКТЕ РАСТЕНИЙPOLYGONUM HIDROPIPER L.,BURSAPASTORIS,CALENDULAE OFFICINALIS ИURTICA DIOICA L., XИМИЯ РАСТИТЕЛЬНОГО СЫРЬЯ.2023.No4.С.189–197</t>
  </si>
  <si>
    <t>http://journal.asu.ru/cw/article/view/11964/11984</t>
  </si>
  <si>
    <t>Frum, A. (ULBS)</t>
  </si>
  <si>
    <t xml:space="preserve"> Resveratrol extraction and analysis methods from different plant
parts.</t>
  </si>
  <si>
    <t>Atik, A., Keskin A.H., Advances in Agriculture, Forestry and Aquaculture Sciences, Platanus Publisher, 2023, ISBN 978-625-6454-07-1</t>
  </si>
  <si>
    <t xml:space="preserve">https://www.researchgate.net/profile/Dilek-Atik/publication/375801139_Advances_in_Agriculture_Forestry_and_Aquaculture_Sciences/links/655dcf84b86a1d521b0021e6/Advances-in-Agriculture-Forestry-and-Aquaculture-Sciences.pdf#page=163 </t>
  </si>
  <si>
    <t>volum editura Turcia</t>
  </si>
  <si>
    <t>하순복 - COVID-19 로 인한 재택근무가 MZ 세대 조직 구성원의 침묵에 미치는 영향: 외로움의 매개효과를 중심으로, Journal of Corporation and Innovation, 2023</t>
  </si>
  <si>
    <t>AT Cenkci, MS Downing, T Bircan, K Perham-Lippman - Overcoming Workplace Loneliness: Cultivating Belonging for a Remote Workforce, 2023 - emerald.com</t>
  </si>
  <si>
    <t>carte</t>
  </si>
  <si>
    <t>M Oljemark - Lonely in Company: A qualitative study of loneliness, belonging, and the passion for recognition at work, 2023 - diva-portal.org</t>
  </si>
  <si>
    <t>https://www.diva-portal.org/smash/record.jsf?pid=diva2%3A1784660&amp;dswid=8390</t>
  </si>
  <si>
    <t xml:space="preserve">teza doctorat	</t>
  </si>
  <si>
    <t>N Özdemir - Otel işletmelerinde liderlik tarzlarının örgütsel yalnızlık ve prososyal hizmet davranışları üzerindeki etkisi, 2023 - earsiv.anadolu.edu.tr</t>
  </si>
  <si>
    <t>https://earsiv.anadolu.edu.tr/xmlui/handle/11421/28209</t>
  </si>
  <si>
    <t>E Özay, SB Kök - Bankacılık Sektöründe Algılanan Örgütsel Destek İşte Var Olamama Durumunu Etkiler Mi?, DergiPark Akademik, 2023, Volume: 20 Issue: 3, 1083 - 1098, 31.12.2023, https://doi.org/10.33437/ksusbd.1371984</t>
  </si>
  <si>
    <t>alte edituri</t>
  </si>
  <si>
    <t>R Larrotta Castillo, J Fernández Pinto et al - La autopsia psicológica en Colombia:¿ Concepto o procedimiento para la investigación científica? Una revisión sistemática, Salud UIS, 2023, vol 55, https://doi.org/10.18273/saluduis.55.e:23064</t>
  </si>
  <si>
    <t>https://revistas.uis.edu.co/index.php/revistasaluduis/article/view/13919</t>
  </si>
  <si>
    <t>BDI, ERIH plus</t>
  </si>
  <si>
    <t>Silviu Morar, Elena Topîrcean, Ioana Peteanu</t>
  </si>
  <si>
    <t>The cremation-burial dilemma: opinions of future health professionals</t>
  </si>
  <si>
    <t>R Sumicad, EL Apostol, S Gutang et al - Perception of Psychology Students on Cremation, British Journal of Philosophy, Sociology and History, 2023, vol 3 Issue 2, pp 35-50</t>
  </si>
  <si>
    <t xml:space="preserve">https://al-kindipublisher.com/index.php/bjpsh/article/view/6143 </t>
  </si>
  <si>
    <t>Silviu Morar, Lilioara-Alexandra Muja</t>
  </si>
  <si>
    <t>Burnout Syndrome in Forensic Pathology-Current Stage of Knowledge, Approach Proposals</t>
  </si>
  <si>
    <t xml:space="preserve">MS Alqhtany, RNA Shanab, SO Aljohani et al - Burnout syndrome among forensic physicians in Saudi Arabia, Medical Science 2023; 27: e340ms3177, </t>
  </si>
  <si>
    <t xml:space="preserve">https://discoveryjournals.org/medicalscience/current_issue/v27/n138/e340ms3177.htm </t>
  </si>
  <si>
    <t>Laakso, A., &amp; Nguyen, H. (2023). Ihon ikääntymiseen vaikuttavat ympäristötekijät ja niiltä suojautuminen.</t>
  </si>
  <si>
    <t>https://www.theseus.fi/handle/10024/811326</t>
  </si>
  <si>
    <t>de Barros, M. D., &amp; de Oliveira, T. A. R. (2023). EFEITO DO ÁCIDO HIALURÔNICO NO TRATAMENTO ANTIENVELHECIMENTO EM MULHERES UMA REVISÃO. Aesthetic Orofacial Science, 4(3), 22-30.</t>
  </si>
  <si>
    <t>https://ahof.emnuvens.com.br/ahof/article/view/169</t>
  </si>
  <si>
    <t>Matiolli, I. P., Suguihara, R. T., &amp; Muknicka, D. P. (2023). Reações adversas do preenchimento labial com ácido hialurônico. Research, Society and Development, 12(12), e23121243878-e23121243878.</t>
  </si>
  <si>
    <t>https://rsdjournal.org/index.php/rsd/article/view/43878</t>
  </si>
  <si>
    <t>Bertozzo, C. M. A., Macedo, G. D. R., da Silva, I. P., Duarte, L. B., de Souza, R. E. A., &amp; Bertoluci, R. S. B. S. (2023). Revisão da literatura Explorando o Microagulhamento com Dermapen e o Papel dos Ácidos Hialurônico e Ascórbico na Abordagem Terapêutica de Estrias Cutâneas. Revista Científica de Estética e Cosmetologia, 3(1), E1292023-1.</t>
  </si>
  <si>
    <t>https://rcec.com.br/journal/index.php/rcec/article/view/129</t>
  </si>
  <si>
    <t>Hernandes, V., Suguihara, R. T., &amp; Muknicka, D. P. (2023). COVID-19 e ácido hialurônico na harmonização orofacial. Research, Society and Development, 12(11), e139121143888-e139121143888.</t>
  </si>
  <si>
    <t>https://rsdjournal.org/index.php/rsd/article/view/43888</t>
  </si>
  <si>
    <t>Kipli, L., Andrie, M., &amp; Taurina, W. (2023). PENGARUH KONSENTRASI ASAM HIALURONAT TERHADAP STABILITAS FISIK SALEP KOMBINASI EKSTRAK IKAN GABUS. Jurnal Ilmiah Ibnu Sina, 8(2), 265-275.</t>
  </si>
  <si>
    <t>https://e-jurnal.stikes-isfi.ac.id/index.php/JIIS/article/view/1452</t>
  </si>
  <si>
    <t>Malmonge, S. M., Daguano, J. K. M. B., Juraski, A. C., Ferreira, K. D. N., &amp; Gutierrez, M. A. S. (2023). Natural Hydrogels for Drug Delivery Systems. In Current Trends in Biomedical Engineering (pp. 149-167). Cham: Springer International Publishing.</t>
  </si>
  <si>
    <t>https://link.springer.com/chapter/10.1007/978-3-031-38743-2_9</t>
  </si>
  <si>
    <t>Ben Seghir, B., Hemmami, H., Layachi, A., Kouadri, I., Ben Amor, I., Zeghoud, S., ... &amp; Talbi, A. (2024). Astragalus gombo as a renewable source of cellulose: Experimental and response surface approaches. Polymers from Renewable Resources, 15(1), 60-77.</t>
  </si>
  <si>
    <t>https://journals.sagepub.com/doi/abs/10.1177/20412479231206395</t>
  </si>
  <si>
    <t>Martínez de León, M. E., &amp; Sánchez Sánchez, M. (2023). El uso del ácido hialurónico en la cirugía bucal: una revisión literaria (Doctoral dissertation, Santo Domingo: Universidad Iberoamericana (UNIBE)).</t>
  </si>
  <si>
    <t>https://repositorio.unibe.edu.do/jspui/handle/123456789/1840</t>
  </si>
  <si>
    <t>Tavares, I. P. (2023). Farmácia Matosinhos Sul, Matosinhos.</t>
  </si>
  <si>
    <t>https://repositorio-aberto.up.pt/bitstream/10216/153083/2/644879.pdf</t>
  </si>
  <si>
    <t>Čular, H. (2023). Učinak hijaluronske kiseline na cijeljenje rane (Doctoral dissertation, University of Zagreb. School of Dental Medicine).</t>
  </si>
  <si>
    <t>https://zir.nsk.hr/islandora/object/sfzg:1659</t>
  </si>
  <si>
    <t>lucrare doctorat Google Scholar</t>
  </si>
  <si>
    <t>Silva, B., Machado, L., &amp; Maciel, E. (2023). APLICABILIDADE INJETÁVEL E COSMÉTICA DO ÁCIDO HIALURÔNICO NA ESTÉTICA FACIAL (FARMÁCIA). Repositório Institucional, 1(1).</t>
  </si>
  <si>
    <t>https://revistas.icesp.br/index.php/Real/article/view/4262</t>
  </si>
  <si>
    <t>de Almeida Teodoro, R. A., Suguihara, R. T., &amp; Muknicka, D. P. (2023). A estética e harmonização orofacial. Research, Society and Development, 12(7), e1712742400-e1712742400.</t>
  </si>
  <si>
    <t>https://rsdjournal.org/index.php/rsd/article/view/42400</t>
  </si>
  <si>
    <t>Machado, S. A. D. S. L., Suguihara, R. T., &amp; Muknicka, D. P. (2023). Eventos adversos associados à técnica de rinomodelação com ácido hialurônico na harmonização orofacial. Research, Society and Development, 12(6), e5112642064-e5112642064.</t>
  </si>
  <si>
    <t>https://rsdjournal.org/index.php/rsd/article/view/42064</t>
  </si>
  <si>
    <t>FEMD 2</t>
  </si>
  <si>
    <t>BNUR ÇEVİK - 2023 - openaccess.bezmialem.edu.tr, Glioblastoma hücrelerinde integrin α10'un PLGA nano partiküllerine yüklenmiş siRNA ile baskılanması/Suppression of integrin α10 in glioblastoma cells by siRNA …</t>
  </si>
  <si>
    <t>https://openaccess.bezmialem.edu.tr/server/api/core/bitstreams/b7374edc-ded9-4d29-bf4f-1c4f2dc9f545/content</t>
  </si>
  <si>
    <t>K Bacha - 2023 - orbi.uliege.be, Apport des dendrimères biosourcés dans le domaine de la cosmétique</t>
  </si>
  <si>
    <t>ИЭ Шиабиев, ДА Пысин, ПЛ Падня, ОА Мостовая… - 2023 - elib.belstu.by, ПАМАМ-каликс-дендримеры: синтез, изучение флуоресцентных свойств и связывания ряда катехоламинов</t>
  </si>
  <si>
    <t>MN Khan, Nutrivigilance: Boon for the Safety and Efficacy of Nutraceuticals Formulations, Mathews J Case Rep, 2023</t>
  </si>
  <si>
    <t>Y. K. Lahir, REVIEW: NANOPARTICLES AFFECT THE FUNCTIONALITY OF
PLATELETS, World Journal of Pharmaceutical Research, 2023</t>
  </si>
  <si>
    <t>Soumya Sagar Dey, Hiren Patel, and Narayan Hosmane, Chapter 3: Dendritic and Nanostructured Boron Compounds for Boron Neutron Capture Therapy, 2023</t>
  </si>
  <si>
    <t>https://www.worldscientific.com/doi/abs/10.1142/9789811268038_0003</t>
  </si>
  <si>
    <t>Samantha Lo  · Ebrahim Mahmoudi  · Mh Busra Fauzi, Applications of drug delivery systems, organic, and inorganic
nanomaterials in wound healing, Discover Nano, 2023</t>
  </si>
  <si>
    <t>https://d-nb.info/130874367X/34</t>
  </si>
  <si>
    <t>Tianyu Wei, Design of Potential Biologically Active Dendrimers Based on Natural
Product Compounds, 2023</t>
  </si>
  <si>
    <r>
      <rPr>
        <rFont val="Arial Narrow"/>
        <color theme="1"/>
        <sz val="10.0"/>
      </rPr>
      <t>Bapi Gorain</t>
    </r>
    <r>
      <rPr>
        <rFont val="Arial Narrow"/>
        <color rgb="FF1F1F1F"/>
        <sz val="10.0"/>
      </rPr>
      <t>, </t>
    </r>
    <r>
      <rPr>
        <rFont val="Arial Narrow"/>
        <color theme="1"/>
        <sz val="10.0"/>
      </rPr>
      <t>Hira Choudhury</t>
    </r>
    <r>
      <rPr>
        <rFont val="Arial Narrow"/>
        <color rgb="FF1F1F1F"/>
        <sz val="10.0"/>
      </rPr>
      <t>, </t>
    </r>
    <r>
      <rPr>
        <rFont val="Arial Narrow"/>
        <color theme="1"/>
        <sz val="10.0"/>
      </rPr>
      <t>Anroop B. Nair</t>
    </r>
    <r>
      <rPr>
        <rFont val="Arial Narrow"/>
        <color rgb="FF1F1F1F"/>
        <sz val="10.0"/>
      </rPr>
      <t>, </t>
    </r>
    <r>
      <rPr>
        <rFont val="Arial Narrow"/>
        <color theme="1"/>
        <sz val="10.0"/>
      </rPr>
      <t>Bandar E. Al-Dhubiab, 6 - Dendrimers: an effective drug delivery and therapeutic approach, Design and Applications of Theranostic Nanomedicines, 2023</t>
    </r>
  </si>
  <si>
    <t>https://www.sciencedirect.com/science/article/abs/pii/B9780323899536000027</t>
  </si>
  <si>
    <t>ET Tâlvan(ULBS), C Mohor(ULBS), D Chisnoiu, V Cristea, RS Câmpian (UMF Cj)</t>
  </si>
  <si>
    <t xml:space="preserve">
Expression of interleukin (IL)-1β, IL-8, IL-10 and IL-13 in chronic adult periodontitis progression</t>
  </si>
  <si>
    <t>Agger, A. E., Reseland, J. E., Hjelkrem, E., Lian, A. M., Hals, E. K. B., Zandi, H., &amp; Sunde, P. T. (2022). Disease-related cytokine markers in persistent apical periodontitis–associated with comorbidities?.</t>
  </si>
  <si>
    <t>https://www.researchsquare.com/article/rs-2041508/latest.pdf</t>
  </si>
  <si>
    <r>
      <rPr>
        <rFont val="Arial Narrow"/>
        <color rgb="FF222222"/>
        <sz val="10.0"/>
      </rPr>
      <t>Пашова-Тасева, З. И. (2022). </t>
    </r>
    <r>
      <rPr>
        <rFont val="Arial Narrow"/>
        <i/>
        <color rgb="FF222222"/>
        <sz val="10.0"/>
      </rPr>
      <t>Значимост на генните полиморфизми при тежък пародонтит//Significance of gene polymorphisms in severe periodontitis</t>
    </r>
    <r>
      <rPr>
        <rFont val="Arial Narrow"/>
        <color rgb="FF222222"/>
        <sz val="10.0"/>
      </rPr>
      <t> (Doctoral dissertation).</t>
    </r>
  </si>
  <si>
    <t>http://cml3.mu-sofia.bg:8080/xmlui/handle/10861/2005</t>
  </si>
  <si>
    <r>
      <rPr>
        <rFont val="Arial Narrow"/>
        <color rgb="FF222222"/>
        <sz val="10.0"/>
      </rPr>
      <t>Пашова-Тасева, З. И. (2022). </t>
    </r>
    <r>
      <rPr>
        <rFont val="Arial Narrow"/>
        <i/>
        <color rgb="FF222222"/>
        <sz val="10.0"/>
      </rPr>
      <t>Значимост на генните полиморфизми при тежък пародонтит</t>
    </r>
    <r>
      <rPr>
        <rFont val="Arial Narrow"/>
        <color rgb="FF222222"/>
        <sz val="10.0"/>
      </rPr>
      <t> (Doctoral dissertation, Medical University of Sofia (Bulgaria)).</t>
    </r>
  </si>
  <si>
    <t>https://search.proquest.com/openview/97f0429a674b995e7a6865c221016b63/1?pq-origsite=gscholar&amp;cbl=2026366&amp;diss=y</t>
  </si>
  <si>
    <t>ДЄНЬГА, А. Е. ПАТОГЕНЕТИЧНЕ ОБҐРУНТУВАННЯ КОМПЛЕКСНОГО ЛІКУВАННЯ ЗУБО-ЩЕЛЕПНИХ АНОМАЛІЙ У ДОРОСЛИХ ПАЦІЄНТІВ З МЕТАБОЛІЧНИМ СИНДРОМОМ (клініко-експериментальне дослідження).</t>
  </si>
  <si>
    <t>https://www.instom.od.ua/images/dissertations/pdf/%D0%90%D0%B2%D1%82%D0%BE%D1%80%D0%B5%D1%84%D0%B5%D1%80%D0%B0%D1%82%20%D0%94%D1%94%D0%BD%D1%8C%D0%B3%D0%B0%20%D0%90%D0%95.pdf</t>
  </si>
  <si>
    <t>Pashova-Tasseva, Z., Dosseva-Panova, V., Tosheva, E., Savov, A., &amp; Mlachkova, A. Influence of gene polymorphism of IL-13.</t>
  </si>
  <si>
    <t>https://scholar.google.com/citations?view_op=view_citation&amp;hl=ro&amp;user=Lu97iHYAAAAJ&amp;citation_for_view=Lu97iHYAAAAJ:UeHWp8X0CEIC</t>
  </si>
  <si>
    <t>Elena-Teodora Tâlvan, Călin Ilie Mohor, Daniel Chisnoiu, Iulian Mihai Făgețan, Constantin-Dan Tâlvan, Victor Cristea, Radu Septimiu Câmpian</t>
  </si>
  <si>
    <t>Riadi, D., &amp; Trihandini, I. (2022). Survival of COVID-19 patients research trends 2020-2022: a bibliographic study. BKM Public Health and Community Medicine, 397-402.</t>
  </si>
  <si>
    <t>https://www.ncbi.nlm.nih.gov/pmc/articles/PMC9139343/</t>
  </si>
  <si>
    <t xml:space="preserve">Vonica Tincu Andreea Loredana </t>
  </si>
  <si>
    <t>Robert-Alexandru Vlad ,Cezara Pintea,Diana-Andreea Chirteș,Paula Antonoaea,Emöke Margit Rédai,Nicoleta Todoran,Magdalena Bîrsan, Adriana Ciurba, The Influence of the Intergranular Superdisintegrant Performance on New Drotaverine Orodispersible Tablet Formulations,  The Influence of the Intergranular Superdisintegrant Performance on New Drotaverine Orodispersible Tablet Formulations</t>
  </si>
  <si>
    <t>https://www.mdpi.com/1999-4923/15/8/2147</t>
  </si>
  <si>
    <t>Ioan Tomuta, Rares Iovanov, Andreea Loredana Vonica, Sorin E Leucuta</t>
  </si>
  <si>
    <t>High-throughput NIR-chemometric method for meloxicam assay from powder blends for tableting</t>
  </si>
  <si>
    <t>De Gerard G. Dumancas, Lakshmi Viswanath, Arnold Lubguban, Beulah Solivio, Roberto M. Malaluan, Michael Waller, Spectroscopic and Chemometric Techniques for Pharmaceutical Applications, American Chemical</t>
  </si>
  <si>
    <t>https://books.google.ro/books?hl=ro&amp;lr=&amp;id=Eta-EAAAQBAJ&amp;oi=fnd&amp;pg=PA34&amp;ots=sSWfw0C6hi&amp;sig=YaiTp8jNt6rMLC6VqDTGZBAtmfo&amp;redir_esc=y#v=onepage&amp;q&amp;f=false</t>
  </si>
  <si>
    <t>Sacré, P. Y., De Bleye, C., Hubert, P., &amp; Ziemons, E. (2023). Control Strategies of Solid Dosage Forms by PAT Tools. In Introduction to Quality by Design in Pharmaceutical Manufacturing and Analytical Development (pp. 139-159). Cham: Springer International Publishing.</t>
  </si>
  <si>
    <t>https://link.springer.com/chapter/10.1007/978-3-031-31505-3_7</t>
  </si>
  <si>
    <t>Peeters, M., De Beer, T., &amp; Kumar, A. (2023). Near-infrared Spectroscopy as Process Analytical Technology in Continuous Solid Dosage Form Manufacturing. In Continuous Pharmaceutical Processing and Process Analytical Technology (pp. 311-337). CRC Press.</t>
  </si>
  <si>
    <t>https://www.taylorfrancis.com/chapters/edit/10.1201/9781003149835-13/near-infrared-spectroscopy-process-analytical-technology-continuous-solid-dosage-form-manufacturing-michiel-peeters-thomas-de-beer-ashish-kumar</t>
  </si>
  <si>
    <t>Cho, S., Jang, J. I., Kim, H. M., Kim, J., &amp; Chung, H. Spatially Offset Raman Scattering Line-Mapping as an Adaptive Tool Securing Accuracy for Determination of Component Concentrations in Tablets with Different Particle Sizes. Available at SSRN 4677920.</t>
  </si>
  <si>
    <t>https://papers.ssrn.com/sol3/papers.cfm?abstract_id=4677920</t>
  </si>
  <si>
    <t>Mercado-Gómez OF, Arriaga-Ávila VS, Vega-García A, Sánchez-Hernández J, Jiménez A, Organista-Juárez D, Guzmán-Ruiz MA, Guevara-Guzmán R. Cellular and Molecular Mechanisms of Neuroinflammation in Drug-Resistant Epilepsy. InPharmacoresistance in Epilepsy: From Genes and Molecules to Promising Therapies 2023 Aug 30 (pp. 131-156). Cham: Springer International Publishing.</t>
  </si>
  <si>
    <t>https://link.springer.com/chapter/10.1007/978-3-031-36526-3_8</t>
  </si>
  <si>
    <t>springer BDI</t>
  </si>
  <si>
    <t>Dashtbin S, Aravand A, Salari F, Alvandi A, Abiri R. The inhibitory effect of Lactobacillus rhamnosus on p38 mitogen-activated protein kinase pathway activation and the expression of interleukin-17A. Reviews and Research in Medical Microbiology. 2023:10-97.</t>
  </si>
  <si>
    <t>https://journals.lww.com/revmedmicrobiol/abstract/9900/the_inhibitory_effect_of_lactobacillus_rhamnosus.38.aspx</t>
  </si>
  <si>
    <t>Mohammadi-Kordkhayli M, Mansouri F, Saboor-Yaraghi AA, Noorbakhsh F. MiRNA-29b modulates neuroinflammation by targeting T-bet in Experimental Autoimmune Encephalomyelitis mice treated with vitamins A and D.</t>
  </si>
  <si>
    <t>https://www.researchsquare.com/article/rs-3640431/v1</t>
  </si>
  <si>
    <t>Jafari Karegar S. Sahar Jafari Karegar, Naheed Aryaeian*, Ghazaleh Hajiluian, Katsuhiko Suzuki 2, Farzad Shidfar, Masoud Salehi 3, Bahram Haghi Ashtiani 4, Pooya Farhangnia 5 and Ali-Akbar Delbandi 5, 6.</t>
  </si>
  <si>
    <t>https://www.researchgate.net/profile/Pooya-Farhangnia-2/publication/374006085_Ellagic_acid_effects_on_disease_severity_levels_of_cytokines_and_T-bet_RORgt_and_GATA3_genes_expression_in_multiple_sclerosis_patients_a_multicentral-triple_blind_randomized_clinical_trial/links/65096f5782f01628f03121d5/Ellagic-acid-effects-on-disease-severity-levels-of-cytokines-and-T-bet-RORgt-and-GATA3-genes-expression-in-multiple-sclerosis-patients-a-multicentral-triple-blind-randomized-clinical-trial.pdf</t>
  </si>
  <si>
    <r>
      <rPr>
        <rFont val="Arial Narrow"/>
        <color theme="1"/>
        <sz val="10.0"/>
      </rPr>
      <t>김소연. Antigen-independent IL-17A production by bystander-activated CD4+ IL-1R1+ cells in patients with Multiple Sclerosis (</t>
    </r>
    <r>
      <rPr>
        <rFont val="Arial Narrow"/>
        <color rgb="FFFF0000"/>
        <sz val="10.0"/>
      </rPr>
      <t>Doctoral dissertation</t>
    </r>
    <r>
      <rPr>
        <rFont val="Arial Narrow"/>
        <color theme="1"/>
        <sz val="10.0"/>
      </rPr>
      <t>).</t>
    </r>
  </si>
  <si>
    <t>https://ir.ymlib.yonsei.ac.kr/handle/22282913/197037</t>
  </si>
  <si>
    <r>
      <rPr>
        <rFont val="Arial Narrow"/>
        <color theme="1"/>
        <sz val="10.0"/>
      </rPr>
      <t>Roig JJ, Félix CM, Vericat FJ. Caracterización de las alteraciones en el inmunofenotipo asociadas a la aparición de la encefalopatía hepática mínima en pacientes cirróticos. Implicación de las vesículas extracelulares (</t>
    </r>
    <r>
      <rPr>
        <rFont val="Arial Narrow"/>
        <color rgb="FFFF0000"/>
        <sz val="10.0"/>
      </rPr>
      <t>Doctoral dissertation</t>
    </r>
    <r>
      <rPr>
        <rFont val="Arial Narrow"/>
        <color theme="1"/>
        <sz val="10.0"/>
      </rPr>
      <t>, Universitat de València. Facultat de Ciències Biològiques.).</t>
    </r>
  </si>
  <si>
    <t>file:///C:/Users/Pc/Downloads/Tesis%20Doctoral%20Juan%20Jos%C3%A9%20Gallego%20Roig.pdf</t>
  </si>
  <si>
    <t>Oyarce-Calderón AM, La Cruz-Vargas D, Jhony A. Lifestyle Risk Factors Associated with Stroke in Patients with Type 2 Diabetes Mellitus: A Case-control Study. The Open Public Health Journal. 2023 Aug 11;16(1).</t>
  </si>
  <si>
    <t>Borowicz W, Szczepańska M, Rosińczuk J. C-Reactive protein as a biomarker affecting neurorehabilitation outcomes in post-stroke patients: state of knowledge and global trends in research. Journal of Education, Health and Sport. 2023 Feb 16;13(4):92-107.</t>
  </si>
  <si>
    <t>https://apcz.umk.pl/JEHS/article/view/41951</t>
  </si>
  <si>
    <t>Bangun P, Sudjud RW, Zulfariansyah A. Analisis Terhadap Faktor Risiko yang Berhubungan dengan Mortalitas Pasien Sindrom Guillain-Barré yang Dilakukan Plasmaferesis. JAI (Jurnal Anestesiologi Indonesia).;15(3):170-82.</t>
  </si>
  <si>
    <t>https://ejournal.undip.ac.id/index.php/janesti/article/view/56915</t>
  </si>
  <si>
    <t>I. VINTILA1, CORINA ROMAN-FILIP2, C. ROCIU3
1,3Spitalul Clinic Judeţean de Urgenţă Sibiu, Clinica Neurologie, 2Universitatea “Lucian Blaga” Sibiu</t>
  </si>
  <si>
    <t>HYPOXIC-ISCHEMIC ENCEPHALOPATHY IN ADULT</t>
  </si>
  <si>
    <t>Sonoda T, Hamada M, Yanagawa Y. Cardio-Cerebral Infarction in a Patient with Deep Coma: A Diagnostic Challenge. Journal of Emergencies, Trauma, and Shock. 2023 Jan 1;16(1):22-5.</t>
  </si>
  <si>
    <t>https://journals.lww.com/onlinejets/fulltext/2023/16010/cardio_cerebral_infarction_in_a_patient_with_deep.6.aspx</t>
  </si>
  <si>
    <t>Carmen Corina Roman-Filip,1,2 Anca-Rafila Stîngaciu,1 Maria-Gabriela Catană,1,2,3 Andreea-Alina Dan,4 Adrian Florian Bălaşa,5 Ciprian Juravle,4 and Florin Grosu2,4</t>
  </si>
  <si>
    <t>Atypical posterior circulation strokes: a case-based review of rare anatomical variations involved</t>
  </si>
  <si>
    <t xml:space="preserve">Iansey Willer Sousa Lima 1,2
Paulo Victor Pereira Amorim 1
Antônio Pedro do Nascimento 3
José Nazareno Pearce de Oliveira Brito 4    José Nazareno Pearce de Oliveira Brito 4
Reynaldo Mendes de Carvalho Júnior 5,6. Non-Aneurysmal Perimesencephalic Subarachnoid Hemorrhage After Endoscopic Resection of a Non-Functioning Pituitary Adenoma: case report and literature review https://doi.org/10.22290/jbnc.2023.340410
J Bras Neurocirur 34 (4):490-496, 2023. </t>
  </si>
  <si>
    <t>https://jbnc.org.br/artigo/hemorragia-subaracnoidea-perimesencefalica-nao-aneurismatica-apos-resseccao-endoscopica-de-adenoma-hipofisario-nao-funcionante-relato-de-caso-e-revisao-da-literatura/1563</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</si>
  <si>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</si>
  <si>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Wenjing Xie, Lei Liu, Ziyi Xiong, Hongyan Cui, Lihua Cao, Ying Tang, Exploring the effects of silver nanoparticles on the bacterial microbiota composition of normal human skin, Next Nanotechnology, 2023</t>
  </si>
  <si>
    <t xml:space="preserve">https://www.sciencedirect.com/science/article/pii/S2949829523000098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</si>
  <si>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</si>
  <si>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 xml:space="preserve">Joshua Narde, Nabeel Ahmed, Subhabrata Maiti, S Rajeshkumar, Dhanraj Ganapathy, Green Synthesis of Silver Nanoparticles from Aloe Vera and Neem Leaf Extract and their Cytotoxic Effect evaluation, Journal of Population Therapeutics and Clinical Pharmacology, 2023 </t>
  </si>
  <si>
    <t xml:space="preserve">https://jptcp.com/index.php/jptcp/article/view/1943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</si>
  <si>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</si>
  <si>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 xml:space="preserve">Mariam Bassam, Malak Mezher, Mahnoud Khalil, OPTIMIZATION OF THE BIO-SYNTHESIS OF MAGNESIUM NANOPARTICLES FROM STAPHYLOCOCCUS HAEMOLYTICUS: A PILOT STUDY, BAU Jounal, Science and Technology, 2023 </t>
  </si>
  <si>
    <t xml:space="preserve">https://digitalcommons.bau.edu.lb/stjournal/vol5/iss1/4/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</si>
  <si>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</si>
  <si>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TEZA - ΑΝΑΠΤΥΞΗ ΚΑΙ ΒΕΛΤΙΣΤΟΠΟΙΗΣΗ
ΠΡΑΣΙΝΗΣ ΔΙΕΡΓΑΣΙΑΣ ΣΥΝΘΕΣΗΣ
ΥΔΡΟΓΕΛΩΝ ΑΛΓΙΝΙΚΟΥ ΜΕ
ΕΝΣΩΜΑΤΩΜΕΝΑ ΝΑΝΟΣΩΜΑΤΙΔΙΑ
ΑΡΓΥΡΟΥ, 2023</t>
  </si>
  <si>
    <t xml:space="preserve">https://dspace.lib.ntua.gr/xmlui/bitstream/handle/123456789/58383/%CE%94%CE%B9%CF%80%CE%BB%CF%89%CE%BC%CE%B1%CF%84%CE%B9%CE%BA%CE%AE%20-%20%CE%9C%CE%B1%CE%BB%CE%BB%CE%B9%CE%B1%CF%81%CE%AC%CE%BA%CE%B7%20%CE%9D%CE%AF%CE%BD%CE%B1.pdf?sequence=1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</si>
  <si>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</si>
  <si>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TEZA- Nicoll Tatiana Chaves Chalacán, EFICACIA DE LAS NANOPARTÍCULAS METÁLICAS Y
BACTERIÓFAGOS COMO AGENTES ANTI-BIOFILM (ANTIBIOPELÍCULA) PARA COMBATIR LA RESISTENCIA BACTERIANA,
CON ÉNFASIS EN SUS MECANISMOS DE ACCIÓN Y ESPECTROS
ANTIMICROBIANOS, 2023</t>
  </si>
  <si>
    <t xml:space="preserve">https://repositorio.unbosque.edu.co/server/api/core/bitstreams/b9ab3394-d7c1-4425-98a3-f23cbf06f3de/content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</si>
  <si>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</si>
  <si>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TEZA - RIGATO FRANCESCO, Nanoparticelle d'argento funzionalizzate con ligandi peptidici come nanosistemi enzima-mimetici per catalizzare le reazioni di idrolisi di esteri, 2023</t>
  </si>
  <si>
    <t xml:space="preserve">https://thesis.unipd.it/handle/20.500.12608/45196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</si>
  <si>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</si>
  <si>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TEZA-AUGUSTUS ARULPRAGASAM VARYZHA, UItrastable Silver-Nanozymes surface-functionalized with artificial catalytic-triad biomimic esterase hydrolisis activity, 2023</t>
  </si>
  <si>
    <t xml:space="preserve">https://thesis.unipd.it/handle/20.500.12608/60011 </t>
  </si>
  <si>
    <r>
      <rPr>
        <rFont val="Arial Narrow"/>
        <color rgb="FF000000"/>
        <sz val="10.0"/>
      </rPr>
      <t>Nicolae-Maranciuc, Alexandra (ISCI, ULBS);</t>
    </r>
    <r>
      <rPr>
        <rFont val="Arial Narrow"/>
        <b/>
        <color rgb="FF000000"/>
        <sz val="10.0"/>
      </rPr>
      <t xml:space="preserve"> Chicea Dan (Facultatea de Știinte, ULBS, Sibiu, Romania)</t>
    </r>
    <r>
      <rPr>
        <rFont val="Arial Narrow"/>
        <color rgb="FF000000"/>
        <sz val="10.0"/>
      </rPr>
      <t>; Chicea, Liana Maria (Facultatea de Medicina, ULBS)</t>
    </r>
  </si>
  <si>
    <t xml:space="preserve">J Cornelissen, M Mühlberg,Guidelines for Reviewers, 2023 </t>
  </si>
  <si>
    <t>https://grant.rscf.ru/file/pubs/file/00000000000000008256305_/file.pdf</t>
  </si>
  <si>
    <t>A Comprehensive Review of the Diagnostic Landscape of Endometriosis: Assessing Tools, Uncovering Strengths, and Acknowledging Limitations
KS Dantkale, M Agrawal - Cureus, 2024 – ncbi.nlm.nih.gov</t>
  </si>
  <si>
    <t>https://www.ncbi.nlm.nih.gov/pmc/articles/PMC11045176/</t>
  </si>
  <si>
    <t>National Library of Medicine</t>
  </si>
  <si>
    <t>Эндометриоз и окислительный стресс. Обоснование стратегии лечения при эндометриоз-ассоциированном бесплодии
АИ Давыдов, МБ Хабарова, РА Чилова… - Вопросы …, 2023 – reproduction.info</t>
  </si>
  <si>
    <t>https://scholar.google.com/scholar?start=30&amp;hl=en&amp;as_sdt=2005&amp;sciodt=0,5&amp;as_ylo=2023&amp;cites=10132209830412332793&amp;scipsc=</t>
  </si>
  <si>
    <t>Reproduction.info</t>
  </si>
  <si>
    <t>Complete Chloroplast Genome of Endangered Bruguiera hainesii CG Rogers 1919 and Phylogenetic Analysis with Associated Species
VH Tran, TTT Hoang, MP Pham, DG Vu… - Biomedical and …, 2023 – journals.lww.com</t>
  </si>
  <si>
    <t>https://journals.lww.com/bbrj/fulltext/2023/07040/complete_chloroplast_genome_of_endangered.12.aspx?context=latestarticles</t>
  </si>
  <si>
    <t>Análise das características da Endometriose
NRF da Silva, LML Azeredo… - Revista Eletrônica …, 2023 – acervomais.com.br</t>
  </si>
  <si>
    <t>https://scholar.google.com/scholar?start=40&amp;hl=en&amp;as_sdt=2005&amp;sciodt=0,5&amp;as_ylo=2023&amp;cites=10132209830412332793&amp;scipsc=</t>
  </si>
  <si>
    <t>Soluble Factors CD14, CD163, and Migration Inhibitory Factor Are Associated with Endometriosis-Related Infertility
NYRF Ahsanb, BSAF Mufida, ASLSR Dwiningsihb… - 2024 – karger.com</t>
  </si>
  <si>
    <t xml:space="preserve">Морфо-функціональна оптимізація прегравідарної підготовки в протоколах допоміжних репродуктивних технологій у пацієнток із безпліддям на фоні …
ІЯ ПІДГАЙНА - 2023 - repository.tdmu.edu.ua
</t>
  </si>
  <si>
    <t>Preprints.org</t>
  </si>
  <si>
    <t>Evaluating the Prognostic Potential of CA-125 and miRNA Levels in Endometriosis: A Narrative Review
T Shokrnejad-Namin, M Amoozgar, A Hariri, E Amini - 2024 – preprints.org</t>
  </si>
  <si>
    <t xml:space="preserve">
APPLICATION OF BALNEOCLIMATOLOGY AND PHYSIOTHERAPY IN
ENDOMETRIOSIS
Article in Acta Balneologica · February 2024
DOI: 10.36740/ABAL202306111
</t>
  </si>
  <si>
    <t>A Case Report on Endometriosis:“A Tip of Iceberg” Disease Identified and Managed Better With Imaging
M Agarwal, S Sinha, S Singh, S Sinha, I Roy, S Sinha… - Cureus, 2023 – cureus.com</t>
  </si>
  <si>
    <t>Physiotherapy for Chronic Pelvic Pain in Endometriosis
M Wójcik, K Placek, M Drejza, T Goździewicz… - 2023 – preprints.org</t>
  </si>
  <si>
    <t>Her, His, and Their Journey with Endometriosis: A Qualitative Study
S Shinan-Altman, A Wertheimer, BE Frankel… - 2023 – researchsquare.com</t>
  </si>
  <si>
    <t>https://scholar.google.com/scholar?start=50&amp;hl=en&amp;as_sdt=2005&amp;sciodt=0,5&amp;as_ylo=2023&amp;cites=10132209830412332793&amp;scipsc=</t>
  </si>
  <si>
    <t>Экстратазовый эндометриоз: тайна «черного квадрата» или «классика во плоти»?
МР Оразов, ВЕ Радзинский, ЕД Долгов… - Гинекология, 2023 – cyberleninka.ru</t>
  </si>
  <si>
    <t>Extrapelvic endometriosis: the mystery of the" black square" or" quintessential classics"?
MR Orazov, VE Radzinsky, ED Dolgov… - …, 2023 – gynecology.orscience.ru</t>
  </si>
  <si>
    <t>Differential Protein Expression of mild to severe forms of Endometriosis in South Indian Ethnic patients. Gynecol Reprod Health. 2023; 7 (5): 1-11
R Rozati, N Mohiuddin, VA Ayapati - … : Roya Rozati, Medical and …, 2023 – scivisionpub.com</t>
  </si>
  <si>
    <t xml:space="preserve"> Difficulties Faced by Physicians in the Diagnosis of Endometriosis in the Brazilian Public Health System
CPA Barbosa, TMDC Calumby, APP Andrade… - Health, 2023 – scirp.org</t>
  </si>
  <si>
    <t>The potential of survivin as a non-invasive diagnostic marker for endometriosis in patients with type 1 diabetes mellitus
NY Andreeva, MI Yarmolinskaya… - … of obstetrics and …, 2023 – journals.eco-vector.com</t>
  </si>
  <si>
    <t>Comparison of the Effects of Dienogest and Leuprolide Acetat on Serum Interferon (IFN-Ɣ) Levels in a Mouse Model of Endometriosis (Mus musculus)
MABB Mali, SN Fitriana, S Sutrisno… - Asian Journal of Health …, 2023 – a-jhr.com</t>
  </si>
  <si>
    <t>CONSTRUÇÃO DO PROTOCOLO CLÍNICO DE ENFERMAGEM PARA INVESTIGAÇÃO DA ENDOMETRIOSE NA ATENÇÃO PRIMÁRIA À SAÚDE
JF VASCONCELOS… - … Atual In Derme, 2023 – revistaenfermagematual.com.br</t>
  </si>
  <si>
    <t>Novel Diagnostic Methods for Endometriosis
A Tejeswi - Journal of Student Research, 2023 – jsr.org</t>
  </si>
  <si>
    <t>https://scholar.google.com/scholar?start=60&amp;hl=en&amp;as_sdt=2005&amp;sciodt=0,5&amp;as_ylo=2023&amp;cites=10132209830412332793&amp;scipsc=</t>
  </si>
  <si>
    <t>Kirurško liječenje endometrioze
I Moric - 2023 – repozitorij.mef.unizg.hr</t>
  </si>
  <si>
    <t>CONHECIMENTO DAS MULHERES SOBRE A ENDOMETRIOSE EO IMPACTO DA DOENÇA NA SAÚDE DA MULHER: revisão integrativa
MF Santos, AVDRG Gonçalves… - Revista de Estudos …, 2023 – periodicos.undb.edu.br</t>
  </si>
  <si>
    <r>
      <rPr>
        <rFont val="Noto Sans CJK SC"/>
        <color rgb="FF000000"/>
        <sz val="10.0"/>
      </rPr>
      <t xml:space="preserve">无创生物标志物在子宫内膜异位症诊断中的应用进展
王文娜， 陈志芳 </t>
    </r>
    <r>
      <rPr>
        <rFont val="Arial Narrow"/>
        <color rgb="FF000000"/>
        <sz val="10.0"/>
      </rPr>
      <t>- Advances in Clinical Medicine, 2023 – hanspub.org</t>
    </r>
  </si>
  <si>
    <t xml:space="preserve"> ПОТЕНЦИАЛЬНЫЕ БИОМАРКЕРЫ ЭНДОМЕТРИОЗА: ПОИСК ПРОДОЛЖАЕТСЯ
АШ Зарипова, РИ Габидуллина, ФФ Миннуллина… - scholar.archive.org</t>
  </si>
  <si>
    <r>
      <rPr>
        <rFont val="Arial Narrow"/>
        <color rgb="FF000000"/>
        <sz val="10.0"/>
      </rPr>
      <t xml:space="preserve">[PDF] </t>
    </r>
    <r>
      <rPr>
        <rFont val="Noto Sans CJK SC"/>
        <color rgb="FF000000"/>
        <sz val="10.0"/>
      </rPr>
      <t xml:space="preserve">血清 </t>
    </r>
    <r>
      <rPr>
        <rFont val="Arial Narrow"/>
        <color rgb="FF000000"/>
        <sz val="10.0"/>
      </rPr>
      <t xml:space="preserve">CA125, hs-CRP </t>
    </r>
    <r>
      <rPr>
        <rFont val="Noto Sans CJK SC"/>
        <color rgb="FF000000"/>
        <sz val="10.0"/>
      </rPr>
      <t xml:space="preserve">及 </t>
    </r>
    <r>
      <rPr>
        <rFont val="Arial Narrow"/>
        <color rgb="FF000000"/>
        <sz val="10.0"/>
      </rPr>
      <t xml:space="preserve">NLR </t>
    </r>
    <r>
      <rPr>
        <rFont val="Noto Sans CJK SC"/>
        <color rgb="FF000000"/>
        <sz val="10.0"/>
      </rPr>
      <t xml:space="preserve">与盆腔子宫内膜异位症分期的相关性及对其诊断的预测价值
钱燕， 晋茂生， 叶国柳 </t>
    </r>
    <r>
      <rPr>
        <rFont val="Arial Narrow"/>
        <color rgb="FF000000"/>
        <sz val="10.0"/>
      </rPr>
      <t xml:space="preserve">- </t>
    </r>
    <r>
      <rPr>
        <rFont val="Noto Sans CJK SC"/>
        <color rgb="FF000000"/>
        <sz val="10.0"/>
      </rPr>
      <t xml:space="preserve">中国医药导报 – </t>
    </r>
    <r>
      <rPr>
        <rFont val="Arial Narrow"/>
        <color rgb="FF000000"/>
        <sz val="10.0"/>
      </rPr>
      <t>yiyaodaobao.com.cn</t>
    </r>
  </si>
  <si>
    <t>DAN Chicea, R Chicea, LM Chicea</t>
  </si>
  <si>
    <t>HSA particle size characterization by AFM
Rom Reports Phys 65, 178-185</t>
  </si>
  <si>
    <t>Proiectarea și dezvoltarea unui dispozitiv bazat pe dinamica împrăștierii luminii pentru determinarea dimensiunii particulelor în fluide tehnologice
SN Olaru - 2023 – digital-library.ulbsibiu.ro</t>
  </si>
  <si>
    <t>https://scholar.google.com/scholar?as_ylo=2023&amp;hl=en&amp;as_sdt=2005&amp;sciodt=0,5&amp;cites=13850762664891390608&amp;scipsc=</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</si>
  <si>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</si>
  <si>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 xml:space="preserve">Metabolomics analysis delineates the therapeutic effects of hydroethanolic extract of Cucumis sativus L. seeds on hypertension and isoproterenol-induced myocardial infarction
Biomedicine &amp; Pharmacotherapy 148, 112704212022
</t>
  </si>
  <si>
    <t>Metabolomics Analysis Reveals the Effects of Salvia Miltiorrhiza Bunge Extract on Ameliorating Acute Myocardial Ischemia in Rats Induced by Isoproterenol
X Mu, H Yu, H Li, L Feng, N Ta, L Ling, L Bai, A Rure… - Heliyon, 2024 – cell.com</t>
  </si>
  <si>
    <t>https://scholar.google.com/scholar?as_ylo=2023&amp;hl=en&amp;as_sdt=2005&amp;sciodt=0,5&amp;cites=10758800191651895772&amp;scipsc=</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</si>
  <si>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</si>
  <si>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Efektifitas Pemberian Jus Timun (Cucumis Sativus) Terhadap Penurunan Tekanan Darah Pada Ibu Hamil Dengan Hipertensi Fase 1
M Rahmawati, L Idealistiana - Jurnal …, 2023 - jurnal.globalhealthsciencegroup …</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</si>
  <si>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</si>
  <si>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Herbs Used for the Management of Hypertension: A Systematic Review
WNAA Wan Zairullah, NYM Fauzi… - Current Traditional …, 2024 – ingentaconnect.com</t>
  </si>
  <si>
    <r>
      <rPr>
        <rFont val="Arial Narrow"/>
        <b/>
        <color rgb="FF000000"/>
        <sz val="10.0"/>
      </rPr>
      <t xml:space="preserve">
</t>
    </r>
    <r>
      <rPr>
        <rFont val="Arial Narrow"/>
        <b val="0"/>
        <color rgb="FF000000"/>
        <sz val="10.0"/>
      </rPr>
      <t>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t>
    </r>
  </si>
  <si>
    <t>Tentative Identification of Compounds, Antioxidant, and Antimicrobial Activity of the Edible Part of Benincasa hispida L. fruit (Cucurbitaceae)
CW Sabandar, HS Kamaruddin… - Borneo Journal of …, 2023 – journal.umpr.ac.id</t>
  </si>
  <si>
    <t>Interactions and Trends of Interleukins, PAI-1, CRP, and TNF-α in Inflammatory Responses during the Perioperative Period of Joint Arthroplasty: Implications for Pain …
AC Cocea, CI Stoica - Journal of Personalized Medicine, 2024 – mdpi.com</t>
  </si>
  <si>
    <t>https://scholar.google.com/scholar?as_ylo=2023&amp;hl=en&amp;as_sdt=2005&amp;sciodt=0,5&amp;cites=1098124910767954936&amp;scipsc=</t>
  </si>
  <si>
    <t>Fatima Saqib, Muhammad Arif Aslam, Khizra Mujahid, Luigi Marceanu, Marius Moga, Hanadi Talal Ahmedah, Liana Chicea</t>
  </si>
  <si>
    <t>Studies to Elucidate the Mechanism of Cardio Protective and Hypotensive Activities of Anogeissus acuminata (Roxb. ex DC.) in Rodents, Journal
Molecules Volume 25
Issue 15 Pages 3471
Publisher MDPI</t>
  </si>
  <si>
    <t>Effects of plant extracts and derivatives on cardiac K+, Nav, and Cav channels: a review
I Seck, SF Ndoye, MVK Kapchoup… - Natural Product …, 2024 - Taylor &amp; Francis</t>
  </si>
  <si>
    <t>https://scholar.google.com/scholar?as_ylo=2023&amp;hl=en&amp;as_sdt=2005&amp;sciodt=0,5&amp;cites=18050431195231736868&amp;scipsc=</t>
  </si>
  <si>
    <t>Profiling Particles of Sahara Dust Settled on the Ground by a Simplified Dynamic Light Scattering Procedure and Sedimentation
D Chicea, S Olaru - International Journal of Environmental Research and …, 2023 – mdpi.com</t>
  </si>
  <si>
    <t>D Chicea, LM Chicea</t>
  </si>
  <si>
    <t>Results of light scattering dynamics analysis of biological fluids
Journal of Optoelectronics and Advanced Materials 9 (3), 694</t>
  </si>
  <si>
    <t>https://scholar.google.com/scholar?as_ylo=2023&amp;hl=en&amp;as_sdt=2005&amp;sciodt=0,5&amp;cites=5665491145077675481&amp;scipsc=.</t>
  </si>
  <si>
    <t>D Chicea, C Leca, S Olaru, LM Chicea</t>
  </si>
  <si>
    <t>An advanced sensor for particles in gases using dynamic light scattering in air as solvent
Sensors 21 (15), 5115</t>
  </si>
  <si>
    <t xml:space="preserve">Profiling Particles of Sahara Dust Settled on the Ground by a Simplified Dynamic Light Scattering Procedure and Sedimentation
D Chicea, S Olaru - International Journal of Environmental Research and …, 2023 - mdpi.com
</t>
  </si>
  <si>
    <t>D Chicea, R Chicea, LM Chicea</t>
  </si>
  <si>
    <t>Using DLS for fast urine sample analysis
D Chicea, R Chicea, 
AIP Conf. Proc 1262, 150-154</t>
  </si>
  <si>
    <t>https://scholar.google.com/scholar?as_ylo=2023&amp;hl=en&amp;as_sdt=2005&amp;sciodt=0,5&amp;cites=5339537465913726795&amp;scipsc=</t>
  </si>
  <si>
    <t>Using CHODIN to simulate coherent light scattering dynamics on biological suspensions
Romanian Journal of Biophysics 20 (2), 157-170</t>
  </si>
  <si>
    <t>Impact of SARS-CoV-2 Infection on Maternal and Neonatal Outcome in Correlation with Sociodemographic Aspects: A Retrospective Case-Control Study
R Chicea, AD Neagu, ED Chicea, AS Grindeanu, DG Bratu, AG Boicean, ...</t>
  </si>
  <si>
    <t>ВЛИЯНИЕ И ИСХОДЫ COVID-19 У НОВОРОЖДЕННЫХ, ЗАРАЖЕНННЫХ ВНУТРИУТРОБНО
НА Касымова, ДН Ачилова - Solution of social problems in …, 2023 – econferences.ru</t>
  </si>
  <si>
    <t>https://scholar.google.com/scholar?oi=bibs&amp;hl=en&amp;cites=18235880784436987369</t>
  </si>
  <si>
    <t>Maternal and neonatal COVID-19–the pandemic experience in a tertiary maternity unit in Romania–unicentric, prospective study
ML Ognean, DA Teacoe, IA Radu, BC Cotovanu… - researchgate.net                                                                                        chrome-extension://mhnlakgilnojmhinhkckjpncpbhabphi/pages/pdf/web/viewer.html?file=https%3A%2F%2Fwww.researchgate.net%2Fprofile%2FMaria-Livia-Ognean%2Fpublication%2F377706959_Maternal_and_neonatal_COVID-19_-_the_pandemic_experience_in_a_tertiary_maternity_unit_in_Romania_-_unicentric_prospective_study%2Flinks%2F65b5382279007454973ea66b%2FMaternal-and-neonatal-COVID-19-the-pandemic-experience-in-a-tertiary-maternity-unit-in-Romania-unicentric-prospective-study.pdf</t>
  </si>
  <si>
    <t>F Saqib, AA Al-Huqail, M Asma, L Chicea, M Hogea, M Irimie, C Gavris</t>
  </si>
  <si>
    <t>Dose-dependent Spasmolytic, Bronchodilator, and Hypotensive Activities of Panicum miliaceum L.
Dose-Response 20 (1), 15593258221079592</t>
  </si>
  <si>
    <t>Vasorelaxant Properties of Moringa oleiferaleaf extract: An in-vitro study on mice blood vessels
S Zaffar, M Qayyum, M Khalid, MR Zia… - Pakistan Journal of …, 2023 – mail.pjmhsonline.com</t>
  </si>
  <si>
    <t>https://scholar.google.com/scholar?oi=bibs&amp;hl=en&amp;cites=4422913848862165856</t>
  </si>
  <si>
    <t>Kolipaka, T., Pandey, G., Abraham, N., Srinivasarao, D. A., Raghuvanshi, R. S., Rajinikanth, P. S., ... &amp; Srivastava, S. (2023). Stimuli-responsive polysaccharide-based smart hydrogels for diabetic wound healing: Design aspects, preparation methods and regulatory perspectives. Carbohydrate Polymers, 121537.</t>
  </si>
  <si>
    <t>https://www.sciencedirect.com/science/article/abs/pii/S0144861723010020</t>
  </si>
  <si>
    <t>Ajith, G., Tamilarasi, G. P., Sabarees, G., Gouthaman, S., Manikandan, K., Velmurugan, V., ... &amp; Solomon, V. R. (2023). Recent developments in electrospun nanofibers as delivery of phytoconstituents for wound healing. Drugs and Drug Candidates, 2(1), 148-171.</t>
  </si>
  <si>
    <t>https://www.mdpi.com/2813-2998/2/1/10</t>
  </si>
  <si>
    <t>Bernardo, M. P., Pasquini, D., &amp; Mattoso, L. H. (2023). Enhanced antibacterial activity of wound dressings based on alginate/hydroxyapatite modified with copper and naproxen. Journal of Materials Research, 1-12.</t>
  </si>
  <si>
    <t>Rossin, A. R. S., Lima, F. C., Cordeiro, C. C., Poruczinski, E. F., Caetano, J., &amp; Dragunski, D. C. (2023). Biodegradable Polymers in Drug Delivery. Handbook of Bioplastics and Biocomposites Engineering Applications, 211-228.</t>
  </si>
  <si>
    <t>https://onlinelibrary.wiley.com/doi/abs/10.1002/9781119160182.ch11</t>
  </si>
  <si>
    <t>Machado, B. R. (2023). Localize drug delivery systems for skin injurie via algae-based electrospun nanofibers (Master's thesis, Universidade do Minho (Portugal)).</t>
  </si>
  <si>
    <t>https://www.proquest.com/openview/aadbbdf5a2a98f051e8ad5db5a07a2cd/1?pq-origsite=gscholar&amp;cbl=2026366&amp;diss=y</t>
  </si>
  <si>
    <t>Nella Ulfa, N. (2023). PENERAPAN MODERN DRESSING ALGINATE TERHADAP PERAWATAN LUKA POST OPERASI TOTAL HIP REPLACEMENT (THR) DI RUANG ANGGREK 1 RS ORTOPEDI PROF. DR. R. SOEHARSO SURAKARTA (Doctoral dissertation, UNIVERSITAS KUSUMA HUSADA SURAKARTA).</t>
  </si>
  <si>
    <t>https://eprints.ukh.ac.id/id/eprint/4751/1/Naskah%20PUBLIKASI%20%20NULA%20ULFA.pdf</t>
  </si>
  <si>
    <t>Sun, X. E. E. (2023). Investigating Therapeutic Potential of Novel Drug Combinations on Melanoma (Doctoral dissertation, ResearchSpace@ Auckland).</t>
  </si>
  <si>
    <t>https://researchspace.auckland.ac.nz/handle/2292/67270</t>
  </si>
  <si>
    <t>Medina, C. E. M. (2023). Manifestaciones Cutáneas Asociadas a la Severidad por Covid-19: Revisión Teórica. Ciencia Latina Revista Científica Multidisciplinar, 7(6), 8656-8680.</t>
  </si>
  <si>
    <t>Birlutiu V (ULBS), Birlutiu RM (Spitalul Foisor Bucuresti), Iancu GM (ULBS)</t>
  </si>
  <si>
    <t>Wong, N., Cascardo, C. A., Mansour, M., Qian, V., Potts, G. A., &amp; Cascardo, C. (2023). A review of pityriasis rosea in relation to SARS-CoV-2/COVID-19 infection and vaccination. Cureus, 15(5).</t>
  </si>
  <si>
    <t>https://assets.cureus.com/uploads/review_article/pdf/132761/20230609-372-1rr3uzu.pdf</t>
  </si>
  <si>
    <t>Zahmatkesh, A., Jamee, M., Chavoshzadeh, Z., Karimi, A., Armin, S., Ghanaie, R. M., ... &amp; Sharafian, S. (2023). Ecthyma Gangrenosum in Three Unrelated Patients with Combined Immunodeficiency. Journal of Clinical Pediatrics and Child Care Research, 4(1), 4-11.</t>
  </si>
  <si>
    <t>Mladenović, S., Kovačević, P., Višnjić, A., &amp; Anđelković, A. M. (2023). Surgical management of cutaneous melanoma in the era of COVID-19 pandemic: A single center experience. Acta Medica Medianae, 62(3), 95-102.</t>
  </si>
  <si>
    <t>https://scindeks-clanci.ceon.rs/data/pdf/0365-4478/2023/0365-44782303095M.pdf</t>
  </si>
  <si>
    <t>Rogoznica, L. (2023). Utjecaj pandemije COVID-19 na incidenciju melanoma u Klinici za onkologiju i radioterapiju KBC-a Split (Doctoral dissertation, University of Split. School of Medicine).</t>
  </si>
  <si>
    <t>https://zir.nsk.hr/islandora/object/mefst:1993</t>
  </si>
  <si>
    <t>Iancu GM (ULBS), Ocneanu A (Spital Iasi), Rotaru M (SCJUS)</t>
  </si>
  <si>
    <t>Hydroxyurea‑induced superinfected ulcerations: Two case reports and review of the literature. Experimental and Therapeutic Medicine, 20(6), 1-1.</t>
  </si>
  <si>
    <t>Jaber, A. A., Jaber, A. A., &amp; Alshame, A. M. (2023). Oral and Skin Pigmentations associated with hydroxyurea therapeutic doses in a patient with sickle cell disease: Case Report. Journal of Medical Sciences, 18(1), 31-34.</t>
  </si>
  <si>
    <t>https://sebhau.edu.ly/journal/joms/article/view/2606</t>
  </si>
  <si>
    <t>Minta, A., Rose, L., Kobayashi, S., &amp; Dulmage, B. (2023). Diagnostic Evaluation of Hair Loss: A Narrative Review. Dermatology.</t>
  </si>
  <si>
    <t>https://www.emjreviews.com/wp-content/uploads/2023/10/Editors-Pick-Diagnostic-Evaluation-of-Hair-Loss-A-Narrative-Review.pdf</t>
  </si>
  <si>
    <t>Inca Matute, Carmen Elizabeth. "Prácticas de bioseguridad y desarrollo de infecciones intrahospitalarias en cuidados intensivos de un hospital de Guayaquil-Ecuador, 2023." (2023)</t>
  </si>
  <si>
    <t>https://repositorio.ucv.edu.pe/handle/20.500.12692/124719</t>
  </si>
  <si>
    <t>repositorio.ucv.edu.pe</t>
  </si>
  <si>
    <r>
      <rPr>
        <rFont val="Arial"/>
        <color rgb="FF222222"/>
        <sz val="10.0"/>
      </rPr>
      <t>Oprinca, George Călin. </t>
    </r>
    <r>
      <rPr>
        <rFont val="Arial"/>
        <i/>
        <color rgb="FF222222"/>
        <sz val="10.0"/>
      </rPr>
      <t>Modificările histopatologice și analiza imunohistochimică și moleculară a infecției cu virusul SARS-CoV-2</t>
    </r>
    <r>
      <rPr>
        <rFont val="Arial"/>
        <color rgb="FF222222"/>
        <sz val="10.0"/>
      </rPr>
      <t>. Diss. 2023</t>
    </r>
  </si>
  <si>
    <t>http://digital-library.ulbsibiu.ro/jspui/handle/123456789/3511</t>
  </si>
  <si>
    <t>ulbsibiu.ro</t>
  </si>
  <si>
    <t>Haemolytic-uremic syndrome due to infection with adenovirus: A case report and literature review</t>
  </si>
  <si>
    <t>Victoria Birlutiu (ULBS), Rares Mircea Birlutiu (ULBS)</t>
  </si>
  <si>
    <r>
      <rPr>
        <rFont val="Arial"/>
        <color rgb="FF222222"/>
        <sz val="10.0"/>
      </rPr>
      <t>Эмирова, Х. М., et al. "Современные подходы к ведению детей с атипичным гемолитико-уремическим синдромом." </t>
    </r>
    <r>
      <rPr>
        <rFont val="Arial"/>
        <i/>
        <color rgb="FF222222"/>
        <sz val="10.0"/>
      </rPr>
      <t>Педиатрическая фармакология</t>
    </r>
    <r>
      <rPr>
        <rFont val="Arial"/>
        <color rgb="FF222222"/>
        <sz val="10.0"/>
      </rPr>
      <t> 19.2 (2022): 127-152</t>
    </r>
  </si>
  <si>
    <t>https://cyberleninka.ru/article/n/sovremennye-podhody-k-vedeniyu-detey-s-atipichnym-gemolitiko-uremicheskim-sindromom</t>
  </si>
  <si>
    <t>cyberleninka.ru</t>
  </si>
  <si>
    <t xml:space="preserve">	Adrian Boicean (ULBS), Victoria Birlutiu (ULBS), Cristian Ichim (ULBS), Samuel B Todor (ULBS), Adrian Hasegan (ULBS), Ciprian Bacila (ULBS), Adelaida Solomon (ULBS), Adrian Cristian (ULBS), Horatiu Dura (ULBS)	FMED3</t>
  </si>
  <si>
    <r>
      <rPr>
        <rFont val="Arial"/>
        <color rgb="FF222222"/>
        <sz val="10.0"/>
      </rPr>
      <t>Gadvay León, Briggitte Jamileth, and Alexa Geovanna Zurita Pérez. </t>
    </r>
    <r>
      <rPr>
        <rFont val="Arial"/>
        <i/>
        <color rgb="FF222222"/>
        <sz val="10.0"/>
      </rPr>
      <t>Gamma glutamil transpeptidasa como factor predictivo de coledocolitiasis</t>
    </r>
    <r>
      <rPr>
        <rFont val="Arial"/>
        <color rgb="FF222222"/>
        <sz val="10.0"/>
      </rPr>
      <t>. BS thesis. Riobamba: Universidad Nacional de Chimborazo., 2023</t>
    </r>
  </si>
  <si>
    <t>http://dspace.unach.edu.ec/handle/51000/12024</t>
  </si>
  <si>
    <t>Burkitt lymphoma associated with human immunodeficiency virus infection and pulmonary tuberculosis: a case report</t>
  </si>
  <si>
    <t>Victoria Birlutiu (ULBS), Rares-Mircea Birlutiu (ULBS), Ioan Sorin Zaharie (SCJUS), Mariana Sandu (SCJUS)</t>
  </si>
  <si>
    <r>
      <rPr>
        <rFont val="Arial"/>
        <color rgb="FF222222"/>
        <sz val="10.0"/>
      </rPr>
      <t>Solgun, Huseyin Avni, et al. "Tuberculosis Pleurisy in a Case of Burkitt Lymphoma Secondary to Rituksimab Treatment." </t>
    </r>
    <r>
      <rPr>
        <rFont val="Arial"/>
        <i/>
        <color rgb="FF222222"/>
        <sz val="10.0"/>
      </rPr>
      <t>Medical Bulletin of Haseki/Haseki Tip Bulteni</t>
    </r>
    <r>
      <rPr>
        <rFont val="Arial"/>
        <color rgb="FF222222"/>
        <sz val="10.0"/>
      </rPr>
      <t> 61.3 (2023</t>
    </r>
  </si>
  <si>
    <t>Solgun, Huseyin Avni, et al. "Tuberculosis Pleurisy in a Case of Burkitt Lymphoma Secondary to Rituksimab Treatment." Medical Bulletin of Haseki/Haseki Tip Bulteni 61.3 (2023</t>
  </si>
  <si>
    <t>EBSCO, DOAJ</t>
  </si>
  <si>
    <r>
      <rPr>
        <rFont val="Arial"/>
        <color rgb="FF222222"/>
        <sz val="10.0"/>
      </rPr>
      <t>Kar, Mitra, et al. "Sphingomonas paucimobilis Bacteremia in an Immunocompetent Patient: A Case Report and Review of Literature." </t>
    </r>
    <r>
      <rPr>
        <rFont val="Arial"/>
        <i/>
        <color rgb="FF222222"/>
        <sz val="10.0"/>
      </rPr>
      <t>Indian Journal of Critical Care Case Report</t>
    </r>
    <r>
      <rPr>
        <rFont val="Arial"/>
        <color rgb="FF222222"/>
        <sz val="10.0"/>
      </rPr>
      <t> 2.4 (2023): 95</t>
    </r>
  </si>
  <si>
    <t>https://www.researchgate.net/profile/Mitra-Kar/publication/373228114_Sphingomonas_paucimobilis_Bacteremia_in_an_Immunocompetent_Patient_A_Case_Report_and_Review_of_Literature/links/64e503d740289f7a0fad290d/Sphingomonas-paucimobilis-Bacteremia-in-an-Immunocompetent-Patient-A-Case-Report-and-Review-of-Literature.pdf</t>
  </si>
  <si>
    <t>Olaru, Iulia, et al. "THE ROLE OF PSYCHOSOCIAL INTERVENTIONS IN THE REHABILITATION OF PATIENTS WITH SURGICAL INTERVENTIONS FOR ORAL CANCER." Romanian Journal of Oral Rehabilitation 15.1 (2023).</t>
  </si>
  <si>
    <t>Romanian Journal of Oral Rehabilitation, 2023 - rjor.ro</t>
  </si>
  <si>
    <t>Olaru, Iulia, et al. "PSYCHOSOCIAL ASPECTS AND THE ROLE OF THE MULTIDISCIPLINARY TEAM IN THE DIAGNOSIS AND TREATMENT OF ORAL CANCER." Romanian Journal of Oral Rehabilitation 15.1 (2023).</t>
  </si>
  <si>
    <t>Crișan, Roxana Mihaela. Particularități ale suicidului cu final letal în județul Sibiu, în contextul pandemiei COVID-19. Diss. 2023.</t>
  </si>
  <si>
    <t>http://digital-library.ulbsibiu.ro/xmlui/handle/123456789/3464</t>
  </si>
  <si>
    <t xml:space="preserve">Mihaila RG. </t>
  </si>
  <si>
    <t>Warfarin involvement, in comparison to NOACs, in the development of systemic atherosclerosis</t>
  </si>
  <si>
    <t>The Working Group on Anticoagulation Management of Non-valvular Atrial Fibrillation in Chronic Kidney Disease Patients. Expert consensus on anticoagulation management in chronic kidney disease patients complicated with non-valvular atrial fibrillation. Chinese Journal of Blood Purification ›› 2023, Vol. 22 ›› Issue (08): 561-573.</t>
  </si>
  <si>
    <t>http://www.cjbp.org.cn/EN/abstract/abstract4867.shtml</t>
  </si>
  <si>
    <t>Pragmatic analysis of dyslipidemia involvement in coronary artery disease: a narrative review</t>
  </si>
  <si>
    <t>LR Gladwell, C Ahiarah, S Rasheed, SM Rahman. Traditional Therapeutics and Potential Epidrugs for CVD: Why Not Both? Life, 2023 - mdpi.com</t>
  </si>
  <si>
    <t>https://www.mdpi.com/2075-1729/14/1/23</t>
  </si>
  <si>
    <t>Hepatitis C virus-associated B cell non-Hodgkin's lymphoma</t>
  </si>
  <si>
    <t xml:space="preserve">Jiang, Minzhi MMa; Jiang, Shudian MMa; Yang, Yu MMa; Yao, Rucheng MDb; Hu, Mingzheng MDb,*. Primary hepatic lymphoma a case report and literature review. Medicine 102(50):p e36688, December 15, 2023. </t>
  </si>
  <si>
    <t>https://journals.lww.com/md-journal/fulltext/2023/12150/primary_hepatic_lymphoma_a_case_report_and.17.aspx</t>
  </si>
  <si>
    <t>PubMed, Medline</t>
  </si>
  <si>
    <t>Nicolae Florin Cofaru, Valentin Oleksik, Ileana Ioana Cofaru, Carmen Mihaela Simion, Mihai Dan Roman, Ioana Codruta Lebada, Sorin Radu Fleaca (ULBS)</t>
  </si>
  <si>
    <t>Geometrical planning of the medial opening wedge high tibial osteotomy—an experimental approach</t>
  </si>
  <si>
    <t>Zhong, R., Yu, G., Wang, Y., Fang, C., Lu, S., Liu, Z., … Zhao, Q. (2023). Research on the Influence of the Allogeneic Bone Graft in Postoperative Recovery After MOWHTO: A Retrospective Study. Therapeutics and Clinical Risk Management, 19, 193–205. https://doi.org/10.2147/TCRM.S400354</t>
  </si>
  <si>
    <t>https://www.tandfonline.com/doi/epdf/10.2147/TCRM.S400354?needAccess=true</t>
  </si>
  <si>
    <t>Open Acces</t>
  </si>
  <si>
    <t>Lebada Codruta</t>
  </si>
  <si>
    <t>Ioana-Codruta Lebada, Ruxandra Ristea, Maria Metiu, Mihaela Stanciu (ULBS)</t>
  </si>
  <si>
    <t>Vitamin D deficiency in thyroid autoimmune diseases</t>
  </si>
  <si>
    <t>FILIPOVA, Lenka; LAZUROVA, Zora; FULOP, Pavol; LAZUROVA, Ivica; Vitamin D insufficiency is not associated with thyroid autoimmunity in Slovak women with Hashimoto's disease.Bratislava Medical Journal / Bratislavské Lekárske Listy, 2023, Vol 124, Issue 3, p182</t>
  </si>
  <si>
    <t>https://openurl.ebsco.com/EPDB%3Agcd%3A8%3A24377416/detailv2?sid=ebsco%3Aplink%3Ascholar&amp;id=ebsco%3Agcd%3A162314314&amp;crl=c</t>
  </si>
  <si>
    <t>Academic Journal</t>
  </si>
  <si>
    <t>Tantirattanakulchai, P., Hounnaklang, N., Pongsachareonnont, P. F., Khambhiphant, B., Win, N., &amp; Tepjan, S. (2023). Prevalence and factors associated with suicidal ideation among older people with visual impairments attending an eye center during the COVID-19 pandemic: a hospital-based cross-sectional study. Clinical ophthalmology, 917-930.</t>
  </si>
  <si>
    <t>https://www.tandfonline.com/doi/full/10.2147/OPTH.S403003#2b85d6ca-6520-4a3d-8e4a-aa9f2ee3f33d-b6de7b7c-de82-45a5-9538-313dd15c6659</t>
  </si>
  <si>
    <t>https://mukis.lt/uploads/documents/files/Literat%C5%ABros%20s%C4%85ra%C5%A1as/%C4%AFtraukusis%20ugdymas.pdf#page=15</t>
  </si>
  <si>
    <t>Sinziana-Calina Silișteanu, Andrei Emanuel SILISTEANU, Oana-Raluca ANTONESCU, Lavinia Corina DUICA</t>
  </si>
  <si>
    <t>Nyawornota, V. K., Adamba, C., Tay, D. A., Nyanyofio, O., Muomah, R. C., Chukwuorji, J. C., ... &amp; Ocansey, R. (2023). Self-perception of health and physical activity levels among young Ghanaians before and amidst the COVID-19 pandemic.</t>
  </si>
  <si>
    <t>https://www.researchsquare.com/article/rs-3242267/v1</t>
  </si>
  <si>
    <t>Rosuvastatin calcium and tissue engineering; an introductory overview. Islam M. Adel, Mohamed F. ElMeligy,
Nermeen A. Elkasabgy, Bulletin of the Faculty of Pharmacy, Cairo University, 61(1), 2023</t>
  </si>
  <si>
    <t>https://doi.org/10.54634/2090-9101.1039; https://www.bfopcu.eg.net/journal/vol61/iss1/3/</t>
  </si>
  <si>
    <t>DOAJ</t>
  </si>
  <si>
    <t>Dan Bratu, Alin Mihetiu, Alexandra Sandu, Adrian Boicean, Mihai Roman, Cristian Ichim, Horatiu Dura, Adrian Hasegan</t>
  </si>
  <si>
    <t>Haluzynska, О. І., and L. S. Bilianskyi. "A clinical case of successful treatment of acute phlegmonous appendicitis incarcerated in a hernial sac (Amyand’s hernia)." General Surgery 3-4 (2023): 68-72.</t>
  </si>
  <si>
    <t>http://generalsurgery.com.ua/article/view/299132</t>
  </si>
  <si>
    <t>Alin Florin Miheţiu, Dan Georgian Bratu, Oana Maria Popescu, Ciprian Juravle, Iulia Emanuela Dumitrean, Radu Chicea</t>
  </si>
  <si>
    <t>Mvoula, Lord, Tarek Khrisat, and Meno Lueders. "A Case of Left-Sided Acute Appendicitis in a 45-Year-Old Man with Situs Inversus Totalis Managed by Emergent Laparoscopic Appendectomy." The American Journal of Case Reports 25 (2024): e942323-1.</t>
  </si>
  <si>
    <t>https://www.ncbi.nlm.nih.gov/pmc/articles/PMC10910720/</t>
  </si>
  <si>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</si>
  <si>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Zeeshan, A., Ahmad, M., Ellahi, R., Sait, S. M., &amp; Shehzad, N. (2023). Hydromagnetic flow of two immiscible nanofluids under the combined effects of Ohmic and viscous dissipation between two parallel moving plates. </t>
    </r>
    <r>
      <rPr>
        <rFont val="Arial"/>
        <i/>
        <color rgb="FF222222"/>
        <sz val="8.0"/>
      </rPr>
      <t>Journal of Magnetism and Magnetic Materials</t>
    </r>
    <r>
      <rPr>
        <rFont val="Arial"/>
        <color rgb="FF222222"/>
        <sz val="8.0"/>
      </rPr>
      <t>, </t>
    </r>
    <r>
      <rPr>
        <rFont val="Arial"/>
        <i/>
        <color rgb="FF222222"/>
        <sz val="8.0"/>
      </rPr>
      <t>575</t>
    </r>
    <r>
      <rPr>
        <rFont val="Arial"/>
        <color rgb="FF222222"/>
        <sz val="8.0"/>
      </rPr>
      <t>, 170741.</t>
    </r>
  </si>
  <si>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</si>
  <si>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Kumar Sharma, B., &amp; Gandhi, R. (2023). Entropy-driven optimization of radiative Jeffrey tetrahybrid nanofluid flow through a stenosed bifurcated artery with Hall effects. </t>
    </r>
    <r>
      <rPr>
        <rFont val="Arial"/>
        <i/>
        <color rgb="FF222222"/>
        <sz val="8.0"/>
      </rPr>
      <t>Physics of Fluids</t>
    </r>
    <r>
      <rPr>
        <rFont val="Arial"/>
        <color rgb="FF222222"/>
        <sz val="8.0"/>
      </rPr>
      <t>, </t>
    </r>
    <r>
      <rPr>
        <rFont val="Arial"/>
        <i/>
        <color rgb="FF222222"/>
        <sz val="8.0"/>
      </rPr>
      <t>35</t>
    </r>
    <r>
      <rPr>
        <rFont val="Arial"/>
        <color rgb="FF222222"/>
        <sz val="8.0"/>
      </rPr>
      <t>(12).</t>
    </r>
  </si>
  <si>
    <r>
      <rPr>
        <rFont val="Arial"/>
        <color rgb="FF000000"/>
        <sz val="8.0"/>
      </rPr>
      <t>Tang, TQ ; Rooman, M ; Shah, ZH ; Jan, MA </t>
    </r>
    <r>
      <rPr>
        <rFont val="Arial"/>
        <color rgb="FF5D33BF"/>
        <sz val="8.0"/>
      </rPr>
      <t> </t>
    </r>
    <r>
      <rPr>
        <rFont val="Arial"/>
        <color rgb="FF000000"/>
        <sz val="8.0"/>
      </rPr>
      <t>; Vrinceanu, N </t>
    </r>
    <r>
      <rPr>
        <rFont val="Arial"/>
        <color rgb="FF5D33BF"/>
        <sz val="8.0"/>
      </rPr>
      <t> </t>
    </r>
    <r>
      <rPr>
        <rFont val="Arial"/>
        <color rgb="FF000000"/>
        <sz val="8.0"/>
      </rPr>
      <t>; Racheriu, M </t>
    </r>
  </si>
  <si>
    <r>
      <rPr>
        <rFont val="Arial"/>
        <color rgb="FF222222"/>
        <sz val="8.0"/>
      </rPr>
      <t>Dandu, S., Chitrapu, V. R. M., &amp; Nadimpalli, U. B. V. (2023). Effects of Hall Current, Diffusion Thermos and Activation Energy on MHD Radiative Casson Nanofluid Flow with Chemical Reaction and Thermal Radiation. </t>
    </r>
    <r>
      <rPr>
        <rFont val="Arial"/>
        <i/>
        <color rgb="FF222222"/>
        <sz val="8.0"/>
      </rPr>
      <t>Journal of Advanced Research in Fluid Mechanics and Thermal Sciences</t>
    </r>
    <r>
      <rPr>
        <rFont val="Arial"/>
        <color rgb="FF222222"/>
        <sz val="8.0"/>
      </rPr>
      <t>, </t>
    </r>
    <r>
      <rPr>
        <rFont val="Arial"/>
        <i/>
        <color rgb="FF222222"/>
        <sz val="8.0"/>
      </rPr>
      <t>104</t>
    </r>
    <r>
      <rPr>
        <rFont val="Arial"/>
        <color rgb="FF222222"/>
        <sz val="8.0"/>
      </rPr>
      <t>(1), 106-123.</t>
    </r>
  </si>
  <si>
    <t>https://semarakilmu.com.my/journals/index.php/fluid_mechanics_thermal_sciences/article/view/1828</t>
  </si>
  <si>
    <t xml:space="preserve">Tao-Qian Tang, Rashid Jan, Adil Khurshaid, Zahir Shah, Narcisa Vrinceanu, Mihaela Racheriu </t>
  </si>
  <si>
    <r>
      <rPr>
        <rFont val="Arial"/>
        <color rgb="FF222222"/>
        <sz val="8.0"/>
      </rPr>
      <t>Nagarajan, S., &amp; Kayalvizhi, G. (2023). Topological Indices of Antibiotic Drugs used in Pneumonia Treatment with their QSPR Analysis and M-polynomial. </t>
    </r>
    <r>
      <rPr>
        <rFont val="Arial"/>
        <i/>
        <color rgb="FF222222"/>
        <sz val="8.0"/>
      </rPr>
      <t>Asian Journal of Chemical Sciences</t>
    </r>
    <r>
      <rPr>
        <rFont val="Arial"/>
        <color rgb="FF222222"/>
        <sz val="8.0"/>
      </rPr>
      <t>, </t>
    </r>
    <r>
      <rPr>
        <rFont val="Arial"/>
        <i/>
        <color rgb="FF222222"/>
        <sz val="8.0"/>
      </rPr>
      <t>13</t>
    </r>
    <r>
      <rPr>
        <rFont val="Arial"/>
        <color rgb="FF222222"/>
        <sz val="8.0"/>
      </rPr>
      <t>(6), 132-147.</t>
    </r>
  </si>
  <si>
    <t>http://publish7promo.com/id/eprint/3980/</t>
  </si>
  <si>
    <r>
      <rPr>
        <rFont val="Arial"/>
        <color rgb="FF222222"/>
        <sz val="8.0"/>
      </rPr>
      <t>Cheddie, D. F. (2023). A Vaccination-Socialization SIR Model for Covid-19: Lessons Learned from the Pandemic. </t>
    </r>
    <r>
      <rPr>
        <rFont val="Arial"/>
        <i/>
        <color rgb="FF222222"/>
        <sz val="8.0"/>
      </rPr>
      <t>Journal of Advances in Mathematics and Computer Science</t>
    </r>
    <r>
      <rPr>
        <rFont val="Arial"/>
        <color rgb="FF222222"/>
        <sz val="8.0"/>
      </rPr>
      <t>, </t>
    </r>
    <r>
      <rPr>
        <rFont val="Arial"/>
        <i/>
        <color rgb="FF222222"/>
        <sz val="8.0"/>
      </rPr>
      <t>38</t>
    </r>
    <r>
      <rPr>
        <rFont val="Arial"/>
        <color rgb="FF222222"/>
        <sz val="8.0"/>
      </rPr>
      <t>(10), 185-197.</t>
    </r>
  </si>
  <si>
    <t>http://stm.e4journal.com/id/eprint/2125/</t>
  </si>
  <si>
    <t>TAO-QIAN TANG, RASHID JAN, ZIAD UR REHMAN, ZAHIR SHAH, NARCISA VRINCEANU, and MIHAELA RACHERIU</t>
  </si>
  <si>
    <r>
      <rPr>
        <rFont val="Arial"/>
        <color rgb="FF222222"/>
        <sz val="8.0"/>
      </rPr>
      <t>Yangla, J., Abboubakar, H., Dangbe, E., Yankoulo, R., Ari, A. A. A., Damakoa, I., &amp; Nisar, K. S. (2023). Fractional dynamics of a Chikungunya transmission model. </t>
    </r>
    <r>
      <rPr>
        <rFont val="Arial"/>
        <i/>
        <color rgb="FF222222"/>
        <sz val="8.0"/>
      </rPr>
      <t>Scientific African</t>
    </r>
    <r>
      <rPr>
        <rFont val="Arial"/>
        <color rgb="FF222222"/>
        <sz val="8.0"/>
      </rPr>
      <t>, </t>
    </r>
    <r>
      <rPr>
        <rFont val="Arial"/>
        <i/>
        <color rgb="FF222222"/>
        <sz val="8.0"/>
      </rPr>
      <t>21</t>
    </r>
    <r>
      <rPr>
        <rFont val="Arial"/>
        <color rgb="FF222222"/>
        <sz val="8.0"/>
      </rPr>
      <t>, e01812.</t>
    </r>
  </si>
  <si>
    <t>https://www.sciencedirect.com/science/article/pii/S2468227623002685</t>
  </si>
  <si>
    <r>
      <rPr>
        <rFont val="Arial"/>
        <color rgb="FF222222"/>
        <sz val="8.0"/>
      </rPr>
      <t>Akrami, M. H., &amp; Owolabi, K. M. (2023). On the solution of fractional differential equations using Atangana’s beta derivative and its applications in chaotic systems. </t>
    </r>
    <r>
      <rPr>
        <rFont val="Arial"/>
        <i/>
        <color rgb="FF222222"/>
        <sz val="8.0"/>
      </rPr>
      <t>Scientific African</t>
    </r>
    <r>
      <rPr>
        <rFont val="Arial"/>
        <color rgb="FF222222"/>
        <sz val="8.0"/>
      </rPr>
      <t>, </t>
    </r>
    <r>
      <rPr>
        <rFont val="Arial"/>
        <i/>
        <color rgb="FF222222"/>
        <sz val="8.0"/>
      </rPr>
      <t>21</t>
    </r>
    <r>
      <rPr>
        <rFont val="Arial"/>
        <color rgb="FF222222"/>
        <sz val="8.0"/>
      </rPr>
      <t>, e01879.</t>
    </r>
  </si>
  <si>
    <t>https://www.sciencedirect.com/science/article/pii/S2468227623003344</t>
  </si>
  <si>
    <t>Pirvut, M. V., Grigore, N., Mihai, I., Priporeanu, A. T., Racheriu, M., Cretu, D., ... &amp; Hasegan, A</t>
  </si>
  <si>
    <r>
      <rPr>
        <rFont val="Arial"/>
        <color rgb="FF222222"/>
        <sz val="8.0"/>
      </rPr>
      <t>Popa, C., Cerghedean-Florea, M. E., Tanasescu, D., Faur, M., &amp; Moisin, A. (2023). A Case of Brainstem Duret Hemorrhage Caused By Lobar Hemorrhagic Stroke. </t>
    </r>
    <r>
      <rPr>
        <rFont val="Arial"/>
        <i/>
        <color rgb="FF222222"/>
        <sz val="8.0"/>
      </rPr>
      <t>Journal of Radiology and Clinical Imaging</t>
    </r>
    <r>
      <rPr>
        <rFont val="Arial"/>
        <color rgb="FF222222"/>
        <sz val="8.0"/>
      </rPr>
      <t>, </t>
    </r>
    <r>
      <rPr>
        <rFont val="Arial"/>
        <i/>
        <color rgb="FF222222"/>
        <sz val="8.0"/>
      </rPr>
      <t>6</t>
    </r>
    <r>
      <rPr>
        <rFont val="Arial"/>
        <color rgb="FF222222"/>
        <sz val="8.0"/>
      </rPr>
      <t>, 48-49.</t>
    </r>
  </si>
  <si>
    <r>
      <rPr>
        <rFont val="Arial Narrow"/>
        <color rgb="FF0066CC"/>
        <sz val="10.0"/>
      </rPr>
      <t xml:space="preserve">Tokgoz, E., Levitt, S., Sosa, D., Carola, N.A., Patel, V. (2023). Complications of Total Knee Arthroplasty. In: Total Knee Arthroplasty. Springer, Cham. </t>
    </r>
    <r>
      <rPr>
        <rFont val="Arial Narrow"/>
        <color rgb="FF00FF00"/>
        <sz val="10.0"/>
        <u/>
      </rPr>
      <t>https://doi.org/10.1007/978-3-031-31100-0_5</t>
    </r>
  </si>
  <si>
    <r>
      <rPr>
        <rFont val="Arial Narrow"/>
        <color rgb="FF00FF00"/>
        <sz val="10.0"/>
        <u/>
      </rPr>
      <t>https://link.springer.com/chapter/10.1007/978-3-031-31100-0_5</t>
    </r>
  </si>
  <si>
    <r>
      <rPr>
        <rFont val="Arial Narrow"/>
        <color rgb="FF000000"/>
        <sz val="10.0"/>
      </rPr>
      <t xml:space="preserve">Calvo Rodríguez, R., González Almonacid, J., Edwards Silva, D. y Espinoza Lavín, G. 2023. Reemplazar o no la patela. ¿Cuándo y por qué?. </t>
    </r>
    <r>
      <rPr>
        <rFont val="Arial Narrow"/>
        <i/>
        <color rgb="FF000000"/>
        <sz val="10.0"/>
      </rPr>
      <t>Revista Artroscopia</t>
    </r>
    <r>
      <rPr>
        <rFont val="Arial Narrow"/>
        <color rgb="FF000000"/>
        <sz val="10.0"/>
      </rPr>
      <t>. 30, 01 (mar. 2023).</t>
    </r>
  </si>
  <si>
    <r>
      <rPr>
        <rFont val="Arial Narrow"/>
        <color rgb="FF00FF00"/>
        <sz val="10.0"/>
        <u/>
      </rPr>
      <t>https://revistaartroscopia.com.ar/index.php/revista/article/view/292/292</t>
    </r>
  </si>
  <si>
    <t>Roman, M.D.; Mohor, C.I.; Melinte, P.R.; Chicea, R.; Georgeanu, V.A.; Hasegan, A.; Boicean, A.G.; Fleacă, S.R.</t>
  </si>
  <si>
    <r>
      <rPr>
        <rFont val="Arial Narrow"/>
        <color rgb="FF000000"/>
        <sz val="10.0"/>
      </rPr>
      <t xml:space="preserve">Meniscal Tear Management Associated with ACL Reconstruction. </t>
    </r>
    <r>
      <rPr>
        <rFont val="Arial Narrow"/>
        <i/>
        <color rgb="FF000000"/>
        <sz val="10.0"/>
      </rPr>
      <t>Appl. Sci.</t>
    </r>
    <r>
      <rPr>
        <rFont val="Arial Narrow"/>
        <color rgb="FF000000"/>
        <sz val="10.0"/>
      </rPr>
      <t xml:space="preserve"> </t>
    </r>
    <r>
      <rPr>
        <rFont val="Arial Narrow"/>
        <b/>
        <color rgb="FF000000"/>
        <sz val="10.0"/>
      </rPr>
      <t>2022</t>
    </r>
    <r>
      <rPr>
        <rFont val="Arial Narrow"/>
        <color rgb="FF000000"/>
        <sz val="10.0"/>
      </rPr>
      <t xml:space="preserve">, </t>
    </r>
    <r>
      <rPr>
        <rFont val="Arial Narrow"/>
        <i/>
        <color rgb="FF000000"/>
        <sz val="10.0"/>
      </rPr>
      <t>12</t>
    </r>
    <r>
      <rPr>
        <rFont val="Arial Narrow"/>
        <color rgb="FF000000"/>
        <sz val="10.0"/>
      </rPr>
      <t xml:space="preserve">, 6175. </t>
    </r>
    <r>
      <rPr>
        <rFont val="Arial Narrow"/>
        <color rgb="FF00FF00"/>
        <sz val="10.0"/>
        <u/>
      </rPr>
      <t>https://doi.org/10.3390/app12126175</t>
    </r>
  </si>
  <si>
    <r>
      <rPr>
        <rFont val="Arial Narrow"/>
        <color rgb="FF000000"/>
        <sz val="10.0"/>
      </rPr>
      <t xml:space="preserve">Babiker, M. S.; Omer, A. M.; Alzain, A. F. H.; Elbashir, M.; Ahmed, R. E.; Ahmed, O. A.; Mohamed, E. S. The Incidence of the Associated Meniscal Ligament (ML) With the Anterior Cruciate Ligament (ACL) Tears. </t>
    </r>
    <r>
      <rPr>
        <rFont val="Arial Narrow"/>
        <i/>
        <color rgb="FF000000"/>
        <sz val="10.0"/>
      </rPr>
      <t>J. Pharm. Res. Int.</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35</t>
    </r>
    <r>
      <rPr>
        <rFont val="Arial Narrow"/>
        <color rgb="FF000000"/>
        <sz val="10.0"/>
      </rPr>
      <t xml:space="preserve"> (33), 8–14. </t>
    </r>
    <r>
      <rPr>
        <rFont val="Arial Narrow"/>
        <color rgb="FF993366"/>
        <sz val="10.0"/>
        <u/>
      </rPr>
      <t>https://doi.org/10.9734/jpri/2023/v35i337473</t>
    </r>
    <r>
      <rPr>
        <rFont val="Arial Narrow"/>
        <color rgb="FF000000"/>
        <sz val="10.0"/>
      </rPr>
      <t xml:space="preserve">.
</t>
    </r>
  </si>
  <si>
    <t>The Incidence of the Associated Meniscal Ligament (ML) With the Anterior Cruciate Ligament (ACL) Tears</t>
  </si>
  <si>
    <t>EBSCO, Index Copernicus, Google Scholar</t>
  </si>
  <si>
    <r>
      <rPr>
        <rFont val="Arial Narrow"/>
        <color rgb="FF000000"/>
        <sz val="10.0"/>
      </rPr>
      <t xml:space="preserve">R.M. Birlutiu, M.D. Roman, R.S. Cismasiu, S.R. Fleaca, C.M. Popa, M. Mihalache, </t>
    </r>
    <r>
      <rPr>
        <rFont val="Arial Narrow"/>
        <i/>
        <color rgb="FF000000"/>
        <sz val="10.0"/>
      </rPr>
      <t>V. Barlutiu</t>
    </r>
  </si>
  <si>
    <r>
      <rPr>
        <rFont val="Arial Narrow"/>
        <color rgb="FFFFFFCC"/>
        <sz val="10.0"/>
      </rPr>
      <t xml:space="preserve">Laurino, R. , Gregnanini, R. , Kanasiro, A. , Laurino, R. , de Rezende, M. and Vieira, J. (2023) Sevoflurane Preconditioning and Total Knee Arthroplasty Bleeding: Randomized Controlled Trial. </t>
    </r>
    <r>
      <rPr>
        <rFont val="Arial Narrow"/>
        <i/>
        <color rgb="FFFFFFCC"/>
        <sz val="10.0"/>
      </rPr>
      <t>Journal of Biosciences and Medicines</t>
    </r>
    <r>
      <rPr>
        <rFont val="Arial Narrow"/>
        <color rgb="FFFFFFCC"/>
        <sz val="10.0"/>
      </rPr>
      <t xml:space="preserve">, </t>
    </r>
    <r>
      <rPr>
        <rFont val="Arial Narrow"/>
        <b/>
        <color rgb="FFFFFFCC"/>
        <sz val="10.0"/>
      </rPr>
      <t>11</t>
    </r>
    <r>
      <rPr>
        <rFont val="Arial Narrow"/>
        <color rgb="FFFFFFCC"/>
        <sz val="10.0"/>
      </rPr>
      <t xml:space="preserve">, 254-264. doi: </t>
    </r>
    <r>
      <rPr>
        <rFont val="Arial Narrow"/>
        <color rgb="FF000080"/>
        <sz val="10.0"/>
      </rPr>
      <t>10.4236/jbm.2023.112020</t>
    </r>
    <r>
      <rPr>
        <rFont val="Arial Narrow"/>
        <color rgb="FFFFFFCC"/>
        <sz val="10.0"/>
      </rPr>
      <t>.</t>
    </r>
  </si>
  <si>
    <r>
      <rPr>
        <rFont val="Arial Narrow"/>
        <color rgb="FF00FF00"/>
        <sz val="10.0"/>
        <u/>
      </rPr>
      <t>https://www.scirp.org/journal/paperinformation.aspx?paperid=123293</t>
    </r>
  </si>
  <si>
    <t>Google Scholar,Research Gate</t>
  </si>
  <si>
    <r>
      <rPr>
        <rFont val="Arial Narrow"/>
        <color rgb="FF000000"/>
        <sz val="10.0"/>
      </rPr>
      <t xml:space="preserve">R.M. Birlutiu, M.D. Roman, R.S. Cismasiu, S.R. Fleaca, C.M. Popa, M. Mihalache, </t>
    </r>
    <r>
      <rPr>
        <rFont val="Arial Narrow"/>
        <i/>
        <color rgb="FF000000"/>
        <sz val="10.0"/>
      </rPr>
      <t>V. Barlutiu</t>
    </r>
  </si>
  <si>
    <r>
      <rPr>
        <rFont val="Arial Narrow"/>
        <color rgb="FF000000"/>
        <sz val="10.0"/>
      </rPr>
      <t xml:space="preserve">Rodríguez, R. C., Almonacid, J. G., Silva, D. E., &amp; Lavín, G. E. (2023). Reemplazar o no la patela.¿ Cuándo y por qué?. </t>
    </r>
    <r>
      <rPr>
        <rFont val="Arial Narrow"/>
        <i/>
        <color rgb="FF000000"/>
        <sz val="10.0"/>
      </rPr>
      <t>Revista Artroscopia</t>
    </r>
    <r>
      <rPr>
        <rFont val="Arial Narrow"/>
        <color rgb="FF000000"/>
        <sz val="10.0"/>
      </rPr>
      <t xml:space="preserve">, </t>
    </r>
    <r>
      <rPr>
        <rFont val="Arial Narrow"/>
        <i/>
        <color rgb="FF000000"/>
        <sz val="10.0"/>
      </rPr>
      <t>30</t>
    </r>
    <r>
      <rPr>
        <rFont val="Arial Narrow"/>
        <color rgb="FF000000"/>
        <sz val="10.0"/>
      </rPr>
      <t>(01).</t>
    </r>
  </si>
  <si>
    <r>
      <rPr>
        <rFont val="Arial Narrow"/>
        <color rgb="FF00FF00"/>
        <sz val="10.0"/>
        <u/>
      </rPr>
      <t>https://revistaartroscopia.com.ar/index.php/revista/article/view/292/292</t>
    </r>
  </si>
  <si>
    <t xml:space="preserve">Kumar, Rupesh &amp; Kumar, Vikas &amp; Kumar, Ajay. (2023). A Review on Effect of Computer‐Aided Machining Parameters in Incremental Sheet Forming. 10.1002/9781119986454.ch3. </t>
  </si>
  <si>
    <r>
      <rPr>
        <rFont val="Arial Narrow"/>
        <color rgb="FF00FF00"/>
        <sz val="10.0"/>
        <u/>
      </rPr>
      <t>https://onlinelibrary.wiley.com/doi/10.1002/9781119986454.ch3</t>
    </r>
  </si>
  <si>
    <t>Wiley Online Library</t>
  </si>
  <si>
    <r>
      <rPr>
        <rFont val="Arial Narrow"/>
        <color rgb="FF000000"/>
        <sz val="10.0"/>
      </rPr>
      <t xml:space="preserve">Phan, N. T., Vo, T., Dinh, L. C. K., Trinh, T. T., &amp; Dang, V. H. (2023). Determination of the Optimized Parameter of the Processing of SUS 304 Sheet Material to the Formability by SPIF Technology. In Applied Mechanics and Materials (Vol. 914, pp. 163–172). Trans Tech Publications, Ltd. </t>
    </r>
    <r>
      <rPr>
        <rFont val="Arial Narrow"/>
        <color rgb="FF00FF00"/>
        <sz val="10.0"/>
        <u/>
      </rPr>
      <t>https://doi.org/10.4028/p-8068jr</t>
    </r>
  </si>
  <si>
    <r>
      <rPr>
        <rFont val="Arial Narrow"/>
        <color rgb="FF00FF00"/>
        <sz val="10.0"/>
        <u/>
      </rPr>
      <t>https://www.scientific.net/AMM.914.163</t>
    </r>
  </si>
  <si>
    <r>
      <rPr>
        <rFont val="Arial Narrow"/>
        <color rgb="FF000000"/>
        <sz val="10.0"/>
      </rPr>
      <t xml:space="preserve">Google Scholar ,   Inspec (IET, Institution of Engineering Technology) 
</t>
    </r>
    <r>
      <rPr>
        <rFont val="Helvetica"/>
        <color rgb="FFFFFF00"/>
        <sz val="10.0"/>
      </rPr>
      <t xml:space="preserve">Chemical Abstracts Service (CAS) ,    NASA Astrophysics Data System (ADS) ,   Cambridge Scientific Abstracts (CSA) ,    ProQuest ,    Ulrichsweb ,      EBSCOhost Research Databases ,      Zeto,    Index Copernicus Journals Master List  ,         WorldCat (OCLC) </t>
    </r>
  </si>
  <si>
    <r>
      <rPr>
        <rFont val="Arial Narrow"/>
        <color rgb="FF000000"/>
        <sz val="10.0"/>
      </rPr>
      <t xml:space="preserve">Nguyen, Thanh Vu, Tuyen Vo, Nhat Tuan Phan, and Le Cao Ky Dinh. “Reviews on the Effect of Single Point Incremental Forming (SPIF) Process Parameters on Surface Roughness of Aluminum Alloy AA1050-H14 Sheet Metal.” Applied Mechanics and Materials. Trans Tech Publications, Ltd., May 15, 2023. </t>
    </r>
    <r>
      <rPr>
        <rFont val="Arial Narrow"/>
        <color rgb="FF00FF00"/>
        <sz val="10.0"/>
        <u/>
      </rPr>
      <t>https://doi.org/10.4028/p-i4970l</t>
    </r>
    <r>
      <rPr>
        <rFont val="Arial Narrow"/>
        <color rgb="FF000000"/>
        <sz val="10.0"/>
      </rPr>
      <t>.</t>
    </r>
  </si>
  <si>
    <r>
      <rPr>
        <rFont val="Arial Narrow"/>
        <color rgb="FF00FF00"/>
        <sz val="10.0"/>
        <u/>
      </rPr>
      <t>https://www.scientific.net/AMM.914.151</t>
    </r>
  </si>
  <si>
    <r>
      <rPr>
        <rFont val="Arial Narrow"/>
        <color rgb="FF000000"/>
        <sz val="10.0"/>
      </rPr>
      <t xml:space="preserve">Google Scholar ,   Inspec (IET, Institution of Engineering Technology) 
</t>
    </r>
    <r>
      <rPr>
        <rFont val="Helvetica"/>
        <color rgb="FFFFFF00"/>
        <sz val="10.0"/>
      </rPr>
      <t xml:space="preserve">Chemical Abstracts Service (CAS) ,    NASA Astrophysics Data System (ADS) ,   Cambridge Scientific Abstracts (CSA) ,    ProQuest ,    Ulrichsweb ,      EBSCOhost Research Databases ,      Zeto,    Index Copernicus Journals Master List  ,         WorldCat (OCLC) </t>
    </r>
  </si>
  <si>
    <t>Teodoru, C.A.; Cerghedean-Florea, M.-E.; Tănăsescu, C.; Dura, H.; Fleacă, R.; Munteanu, M.; Stanca, H.; Popescu, F.G.; Roman, M.D.; Nicula, G.Z.; Matei, H.V.; Vica, M.L.</t>
  </si>
  <si>
    <r>
      <rPr>
        <rFont val="Arial Narrow"/>
        <color rgb="FF000000"/>
        <sz val="10.0"/>
      </rPr>
      <t xml:space="preserve">Evaluation of Ocular Biometric Parameters Following Cataract Surgery. </t>
    </r>
    <r>
      <rPr>
        <rFont val="Arial Narrow"/>
        <i/>
        <color rgb="FF000000"/>
        <sz val="10.0"/>
      </rPr>
      <t>Reports</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6</t>
    </r>
    <r>
      <rPr>
        <rFont val="Arial Narrow"/>
        <color rgb="FF000000"/>
        <sz val="10.0"/>
      </rPr>
      <t xml:space="preserve">, 3. </t>
    </r>
    <r>
      <rPr>
        <rFont val="Arial Narrow"/>
        <color rgb="FF00FF00"/>
        <sz val="10.0"/>
        <u/>
      </rPr>
      <t>https://doi.org/10.3390/reports6010003</t>
    </r>
  </si>
  <si>
    <r>
      <rPr>
        <rFont val="Arial Narrow"/>
        <color rgb="FF000000"/>
        <sz val="10.0"/>
      </rPr>
      <t xml:space="preserve">Maha Yehia El-Sharaky, Omnia Osama El-Marakby, Alaa Amer El-Dorghamy, Mohamad Mostafa Kamal El-Saadany. Correlation between postoperative central corneal thickness and endothelial changes after cataract surgery by phacoemulsification in diabetic patients. Int J Med Ophthalmol 2023;5(2):57-64. DOI: </t>
    </r>
    <r>
      <rPr>
        <rFont val="Arial Narrow"/>
        <color rgb="FF000000"/>
        <sz val="10.0"/>
        <u/>
      </rPr>
      <t>10.33545/26638266.2023.v5.i2a.159</t>
    </r>
  </si>
  <si>
    <r>
      <rPr>
        <rFont val="Arial Narrow"/>
        <color rgb="FF000000"/>
        <sz val="10.0"/>
      </rPr>
      <t xml:space="preserve"> </t>
    </r>
    <r>
      <rPr>
        <rFont val="Arial Narrow"/>
        <color rgb="FF00FF00"/>
        <sz val="10.0"/>
        <u/>
      </rPr>
      <t>https://www.ophthalmoljournal.com/archives/2023/vol5issue2/A/5-2-8</t>
    </r>
  </si>
  <si>
    <r>
      <rPr>
        <rFont val="Arial Narrow"/>
        <color rgb="FF000000"/>
        <sz val="10.0"/>
      </rPr>
      <t xml:space="preserve">Google Scholar                                                                                 CrossRef                                                                                                  Scilit                                                                                                        </t>
    </r>
    <r>
      <rPr>
        <rFont val="Arial Narrow"/>
        <color rgb="FF00FFFF"/>
        <sz val="10.0"/>
      </rPr>
      <t xml:space="preserve"> </t>
    </r>
    <r>
      <rPr>
        <rFont val="Arial Narrow"/>
        <color rgb="FF000000"/>
        <sz val="10.0"/>
      </rPr>
      <t>Index Copernicus</t>
    </r>
    <r>
      <rPr>
        <rFont val="Arial Narrow"/>
        <color rgb="FF00FFFF"/>
        <sz val="10.0"/>
      </rPr>
      <t xml:space="preserve">                                                                              </t>
    </r>
    <r>
      <rPr>
        <rFont val="Arial Narrow"/>
        <color rgb="FF000000"/>
        <sz val="10.0"/>
      </rPr>
      <t>J Access</t>
    </r>
  </si>
  <si>
    <t>Fleaca, R.; Prejbeanu, R.; Feier, A.-M.; Russu, O.; Todor, A.; Predescu, V.; Codorean, B.; Bățagă, T.; Roman, M.</t>
  </si>
  <si>
    <r>
      <rPr>
        <rFont val="Arial Narrow"/>
        <color rgb="FF000000"/>
        <sz val="10.0"/>
      </rPr>
      <t xml:space="preserve">Single- or Double-Bundle Technique in the Anterior Cruciate Ligament Reconstruction — Current Concepts and Review of the Literature. </t>
    </r>
    <r>
      <rPr>
        <rFont val="Arial Narrow"/>
        <i/>
        <color rgb="FF000000"/>
        <sz val="10.0"/>
      </rPr>
      <t>Journal of Interdisciplinary Medicine</t>
    </r>
    <r>
      <rPr>
        <rFont val="Arial Narrow"/>
        <color rgb="FF000000"/>
        <sz val="10.0"/>
      </rPr>
      <t xml:space="preserve"> </t>
    </r>
    <r>
      <rPr>
        <rFont val="Arial Narrow"/>
        <b/>
        <color rgb="FF000000"/>
        <sz val="10.0"/>
      </rPr>
      <t>2016</t>
    </r>
    <r>
      <rPr>
        <rFont val="Arial Narrow"/>
        <color rgb="FF000000"/>
        <sz val="10.0"/>
      </rPr>
      <t xml:space="preserve">, </t>
    </r>
    <r>
      <rPr>
        <rFont val="Arial Narrow"/>
        <i/>
        <color rgb="FF000000"/>
        <sz val="10.0"/>
      </rPr>
      <t>1</t>
    </r>
    <r>
      <rPr>
        <rFont val="Arial Narrow"/>
        <color rgb="FF000000"/>
        <sz val="10.0"/>
      </rPr>
      <t xml:space="preserve"> (s2), 8–12. </t>
    </r>
    <r>
      <rPr>
        <rFont val="Arial Narrow"/>
        <color rgb="FF993366"/>
        <sz val="10.0"/>
        <u/>
      </rPr>
      <t>https://doi.org/10.1515/jim-2016-0047</t>
    </r>
    <r>
      <rPr>
        <rFont val="Arial Narrow"/>
        <color rgb="FF000000"/>
        <sz val="10.0"/>
      </rPr>
      <t>.</t>
    </r>
  </si>
  <si>
    <r>
      <rPr>
        <rFont val="Arial Narrow"/>
        <color rgb="FF000000"/>
        <sz val="10.0"/>
      </rPr>
      <t xml:space="preserve">Todor, A. Graft Choice in Anterior Cruciate Ligament Reconstruction. In </t>
    </r>
    <r>
      <rPr>
        <rFont val="Arial Narrow"/>
        <i/>
        <color rgb="FF000000"/>
        <sz val="10.0"/>
      </rPr>
      <t>Arthroscopic Surgery - New Perspectives [Working Title]</t>
    </r>
    <r>
      <rPr>
        <rFont val="Arial Narrow"/>
        <color rgb="FF000000"/>
        <sz val="10.0"/>
      </rPr>
      <t xml:space="preserve">; IntechOpen, 2023. </t>
    </r>
    <r>
      <rPr>
        <rFont val="Arial Narrow"/>
        <color rgb="FF993366"/>
        <sz val="10.0"/>
        <u/>
      </rPr>
      <t>https://doi.org/10.5772/intechopen.111404</t>
    </r>
    <r>
      <rPr>
        <rFont val="Arial Narrow"/>
        <color rgb="FF000000"/>
        <sz val="10.0"/>
      </rPr>
      <t xml:space="preserve">.
</t>
    </r>
  </si>
  <si>
    <r>
      <rPr>
        <rFont val="Arial Narrow"/>
        <color rgb="FF00FF00"/>
        <sz val="10.0"/>
        <u/>
      </rPr>
      <t>https://www.intechopen.com/online-first/86977</t>
    </r>
  </si>
  <si>
    <t>.Crossref, Dimensions, Google Scholar, The Lens, Semantic Scholar</t>
  </si>
  <si>
    <r>
      <rPr>
        <rFont val="Arial Narrow"/>
        <color rgb="FF0066CC"/>
        <sz val="10.0"/>
      </rPr>
      <t xml:space="preserve">Tokgoz, E., Levitt, S., Sosa, D., Carola, N.A., Patel, V. (2023). Complications of Total Knee Arthroplasty. In: Total Knee Arthroplasty. Springer, Cham. </t>
    </r>
    <r>
      <rPr>
        <rFont val="Arial Narrow"/>
        <color rgb="FF00FF00"/>
        <sz val="10.0"/>
        <u/>
      </rPr>
      <t>https://doi.org/10.1007/978-3-031-31100-0_5</t>
    </r>
  </si>
  <si>
    <r>
      <rPr>
        <rFont val="Arial Narrow"/>
        <color rgb="FF00FF00"/>
        <sz val="10.0"/>
        <u/>
      </rPr>
      <t>https://link.springer.com/chapter/10.1007/978-3-031-31100-0_5</t>
    </r>
  </si>
  <si>
    <r>
      <rPr>
        <rFont val="Arial Narrow"/>
        <color rgb="FF000000"/>
        <sz val="10.0"/>
      </rPr>
      <t xml:space="preserve">Calvo Rodríguez, R., González Almonacid, J., Edwards Silva, D. y Espinoza Lavín, G. 2023. Reemplazar o no la patela. ¿Cuándo y por qué?. </t>
    </r>
    <r>
      <rPr>
        <rFont val="Arial Narrow"/>
        <i/>
        <color rgb="FF000000"/>
        <sz val="10.0"/>
      </rPr>
      <t>Revista Artroscopia</t>
    </r>
    <r>
      <rPr>
        <rFont val="Arial Narrow"/>
        <color rgb="FF000000"/>
        <sz val="10.0"/>
      </rPr>
      <t>. 30, 01 (mar. 2023).</t>
    </r>
  </si>
  <si>
    <r>
      <rPr>
        <rFont val="Arial Narrow"/>
        <color rgb="FF00FF00"/>
        <sz val="10.0"/>
        <u/>
      </rPr>
      <t>https://revistaartroscopia.com.ar/index.php/revista/article/view/292/292</t>
    </r>
  </si>
  <si>
    <r>
      <rPr>
        <rFont val="Arial Narrow"/>
        <color rgb="FF000000"/>
        <sz val="10.0"/>
      </rPr>
      <t xml:space="preserve">Meniscal Tear Management Associated with ACL Reconstruction. </t>
    </r>
    <r>
      <rPr>
        <rFont val="Arial Narrow"/>
        <i/>
        <color rgb="FF000000"/>
        <sz val="10.0"/>
      </rPr>
      <t>Appl. Sci.</t>
    </r>
    <r>
      <rPr>
        <rFont val="Arial Narrow"/>
        <color rgb="FF000000"/>
        <sz val="10.0"/>
      </rPr>
      <t xml:space="preserve"> </t>
    </r>
    <r>
      <rPr>
        <rFont val="Arial Narrow"/>
        <b/>
        <color rgb="FF000000"/>
        <sz val="10.0"/>
      </rPr>
      <t>2022</t>
    </r>
    <r>
      <rPr>
        <rFont val="Arial Narrow"/>
        <color rgb="FF000000"/>
        <sz val="10.0"/>
      </rPr>
      <t xml:space="preserve">, </t>
    </r>
    <r>
      <rPr>
        <rFont val="Arial Narrow"/>
        <i/>
        <color rgb="FF000000"/>
        <sz val="10.0"/>
      </rPr>
      <t>12</t>
    </r>
    <r>
      <rPr>
        <rFont val="Arial Narrow"/>
        <color rgb="FF000000"/>
        <sz val="10.0"/>
      </rPr>
      <t xml:space="preserve">, 6175. </t>
    </r>
    <r>
      <rPr>
        <rFont val="Arial Narrow"/>
        <color rgb="FF00FF00"/>
        <sz val="10.0"/>
        <u/>
      </rPr>
      <t>https://doi.org/10.3390/app12126175</t>
    </r>
  </si>
  <si>
    <r>
      <rPr>
        <rFont val="Arial Narrow"/>
        <color rgb="FF000000"/>
        <sz val="10.0"/>
      </rPr>
      <t xml:space="preserve">Babiker, M. S.; Omer, A. M.; Alzain, A. F. H.; Elbashir, M.; Ahmed, R. E.; Ahmed, O. A.; Mohamed, E. S. The Incidence of the Associated Meniscal Ligament (ML) With the Anterior Cruciate Ligament (ACL) Tears. </t>
    </r>
    <r>
      <rPr>
        <rFont val="Arial Narrow"/>
        <i/>
        <color rgb="FF000000"/>
        <sz val="10.0"/>
      </rPr>
      <t>J. Pharm. Res. Int.</t>
    </r>
    <r>
      <rPr>
        <rFont val="Arial Narrow"/>
        <color rgb="FF000000"/>
        <sz val="10.0"/>
      </rPr>
      <t xml:space="preserve"> </t>
    </r>
    <r>
      <rPr>
        <rFont val="Arial Narrow"/>
        <b/>
        <color rgb="FF000000"/>
        <sz val="10.0"/>
      </rPr>
      <t>2023</t>
    </r>
    <r>
      <rPr>
        <rFont val="Arial Narrow"/>
        <color rgb="FF000000"/>
        <sz val="10.0"/>
      </rPr>
      <t xml:space="preserve">, </t>
    </r>
    <r>
      <rPr>
        <rFont val="Arial Narrow"/>
        <i/>
        <color rgb="FF000000"/>
        <sz val="10.0"/>
      </rPr>
      <t>35</t>
    </r>
    <r>
      <rPr>
        <rFont val="Arial Narrow"/>
        <color rgb="FF000000"/>
        <sz val="10.0"/>
      </rPr>
      <t xml:space="preserve"> (33), 8–14. </t>
    </r>
    <r>
      <rPr>
        <rFont val="Arial Narrow"/>
        <color rgb="FF993366"/>
        <sz val="10.0"/>
        <u/>
      </rPr>
      <t>https://doi.org/10.9734/jpri/2023/v35i337473</t>
    </r>
    <r>
      <rPr>
        <rFont val="Arial Narrow"/>
        <color rgb="FF000000"/>
        <sz val="10.0"/>
      </rPr>
      <t xml:space="preserve">.
</t>
    </r>
  </si>
  <si>
    <r>
      <rPr>
        <rFont val="Arial Narrow"/>
        <color rgb="FF000000"/>
        <sz val="10.0"/>
      </rPr>
      <t xml:space="preserve">R.M. Birlutiu, M.D. Roman, R.S. Cismasiu, S.R. Fleaca, C.M. Popa, M. Mihalache, </t>
    </r>
    <r>
      <rPr>
        <rFont val="Arial Narrow"/>
        <i/>
        <color rgb="FF000000"/>
        <sz val="10.0"/>
      </rPr>
      <t>V. Barlutiu</t>
    </r>
  </si>
  <si>
    <r>
      <rPr>
        <rFont val="Arial Narrow"/>
        <color rgb="FFFFFFCC"/>
        <sz val="10.0"/>
      </rPr>
      <t xml:space="preserve">Laurino, R. , Gregnanini, R. , Kanasiro, A. , Laurino, R. , de Rezende, M. and Vieira, J. (2023) Sevoflurane Preconditioning and Total Knee Arthroplasty Bleeding: Randomized Controlled Trial. </t>
    </r>
    <r>
      <rPr>
        <rFont val="Arial Narrow"/>
        <i/>
        <color rgb="FFFFFFCC"/>
        <sz val="10.0"/>
      </rPr>
      <t>Journal of Biosciences and Medicines</t>
    </r>
    <r>
      <rPr>
        <rFont val="Arial Narrow"/>
        <color rgb="FFFFFFCC"/>
        <sz val="10.0"/>
      </rPr>
      <t xml:space="preserve">, </t>
    </r>
    <r>
      <rPr>
        <rFont val="Arial Narrow"/>
        <b/>
        <color rgb="FFFFFFCC"/>
        <sz val="10.0"/>
      </rPr>
      <t>11</t>
    </r>
    <r>
      <rPr>
        <rFont val="Arial Narrow"/>
        <color rgb="FFFFFFCC"/>
        <sz val="10.0"/>
      </rPr>
      <t xml:space="preserve">, 254-264. doi: </t>
    </r>
    <r>
      <rPr>
        <rFont val="Arial Narrow"/>
        <color rgb="FF000080"/>
        <sz val="10.0"/>
      </rPr>
      <t>10.4236/jbm.2023.112020</t>
    </r>
    <r>
      <rPr>
        <rFont val="Arial Narrow"/>
        <color rgb="FFFFFFCC"/>
        <sz val="10.0"/>
      </rPr>
      <t>.</t>
    </r>
  </si>
  <si>
    <r>
      <rPr>
        <rFont val="Arial Narrow"/>
        <color rgb="FF00FF00"/>
        <sz val="10.0"/>
        <u/>
      </rPr>
      <t>https://www.scirp.org/journal/paperinformation.aspx?paperid=123293</t>
    </r>
  </si>
  <si>
    <r>
      <rPr>
        <rFont val="Arial Narrow"/>
        <color rgb="FF000000"/>
        <sz val="10.0"/>
      </rPr>
      <t xml:space="preserve">R.M. Birlutiu, M.D. Roman, R.S. Cismasiu, S.R. Fleaca, C.M. Popa, M. Mihalache, </t>
    </r>
    <r>
      <rPr>
        <rFont val="Arial Narrow"/>
        <i/>
        <color rgb="FF000000"/>
        <sz val="10.0"/>
      </rPr>
      <t>V. Barlutiu</t>
    </r>
  </si>
  <si>
    <r>
      <rPr>
        <rFont val="Arial Narrow"/>
        <color rgb="FF000000"/>
        <sz val="10.0"/>
      </rPr>
      <t xml:space="preserve">Rodríguez, R. C., Almonacid, J. G., Silva, D. E., &amp; Lavín, G. E. (2023). Reemplazar o no la patela.¿ Cuándo y por qué?. </t>
    </r>
    <r>
      <rPr>
        <rFont val="Arial Narrow"/>
        <i/>
        <color rgb="FF000000"/>
        <sz val="10.0"/>
      </rPr>
      <t>Revista Artroscopia</t>
    </r>
    <r>
      <rPr>
        <rFont val="Arial Narrow"/>
        <color rgb="FF000000"/>
        <sz val="10.0"/>
      </rPr>
      <t xml:space="preserve">, </t>
    </r>
    <r>
      <rPr>
        <rFont val="Arial Narrow"/>
        <i/>
        <color rgb="FF000000"/>
        <sz val="10.0"/>
      </rPr>
      <t>30</t>
    </r>
    <r>
      <rPr>
        <rFont val="Arial Narrow"/>
        <color rgb="FF000000"/>
        <sz val="10.0"/>
      </rPr>
      <t>(01).</t>
    </r>
  </si>
  <si>
    <r>
      <rPr>
        <rFont val="Arial Narrow"/>
        <color rgb="FF00FF00"/>
        <sz val="10.0"/>
        <u/>
      </rPr>
      <t>https://revistaartroscopia.com.ar/index.php/revista/article/view/292/292</t>
    </r>
  </si>
  <si>
    <r>
      <rPr>
        <rFont val="Arial Narrow"/>
        <color rgb="FF000000"/>
        <sz val="10.0"/>
      </rPr>
      <t xml:space="preserve">Sariningsih, Y., Albert, W. K. G., &amp; Mariane, I. (2023). Strategy to Improve KPM’s Start-Up Business Creativity in the Context of Social Entrepreneurship Program. </t>
    </r>
    <r>
      <rPr>
        <rFont val="Arial Narrow"/>
        <i/>
        <color rgb="FF000000"/>
        <sz val="10.0"/>
      </rPr>
      <t>International Journal of Professional Business Review</t>
    </r>
    <r>
      <rPr>
        <rFont val="Arial Narrow"/>
        <color rgb="FF000000"/>
        <sz val="10.0"/>
      </rPr>
      <t xml:space="preserve">, </t>
    </r>
    <r>
      <rPr>
        <rFont val="Arial Narrow"/>
        <i/>
        <color rgb="FF000000"/>
        <sz val="10.0"/>
      </rPr>
      <t>8</t>
    </r>
    <r>
      <rPr>
        <rFont val="Arial Narrow"/>
        <color rgb="FF000000"/>
        <sz val="10.0"/>
      </rPr>
      <t xml:space="preserve">(4), e0590. </t>
    </r>
    <r>
      <rPr>
        <rFont val="Arial Narrow"/>
        <color rgb="FF00FF00"/>
        <sz val="10.0"/>
        <u/>
      </rPr>
      <t>https://doi.org/10.26668/businessreview/2023.v8i4.590</t>
    </r>
  </si>
  <si>
    <r>
      <rPr>
        <rFont val="Arial Narrow"/>
        <color rgb="FF00FF00"/>
        <sz val="10.0"/>
        <u/>
      </rPr>
      <t>https://doi.org/10.26668/businessreview/2023.v8i4.590</t>
    </r>
  </si>
  <si>
    <r>
      <rPr>
        <rFont val="Arial Narrow"/>
        <color rgb="FF000000"/>
        <sz val="10.0"/>
      </rPr>
      <t xml:space="preserve">Abdi, K., Hosseini, F. B., Chaharbaghi, Z., &amp; Ghorbani, S. (2022). Impact of Social Support on Wellbeing and Health-Related Quality of Life among Elderly Women: Mediating Role of Physical Activity. </t>
    </r>
    <r>
      <rPr>
        <rFont val="Arial Narrow"/>
        <i/>
        <color rgb="FF000000"/>
        <sz val="10.0"/>
      </rPr>
      <t>Women’s Health Bulletin</t>
    </r>
    <r>
      <rPr>
        <rFont val="Arial Narrow"/>
        <color rgb="FF000000"/>
        <sz val="10.0"/>
      </rPr>
      <t xml:space="preserve">, </t>
    </r>
    <r>
      <rPr>
        <rFont val="Arial Narrow"/>
        <i/>
        <color rgb="FF000000"/>
        <sz val="10.0"/>
      </rPr>
      <t>9</t>
    </r>
    <r>
      <rPr>
        <rFont val="Arial Narrow"/>
        <color rgb="FF000000"/>
        <sz val="10.0"/>
      </rPr>
      <t>(2), 104-109. doi: 10.30476/whb.2022.94981.1174</t>
    </r>
  </si>
  <si>
    <r>
      <rPr>
        <rFont val="Calibri"/>
        <color rgb="FF000000"/>
        <sz val="10.0"/>
      </rPr>
      <t xml:space="preserve"> </t>
    </r>
    <r>
      <rPr>
        <rFont val="Calibri"/>
        <color rgb="FF00FF00"/>
        <sz val="10.0"/>
        <u/>
      </rPr>
      <t>https://womenshealthbulletin.sums.ac.ir/article_48364.html</t>
    </r>
  </si>
  <si>
    <r>
      <rPr>
        <rFont val="Arial Narrow"/>
        <color rgb="FF000000"/>
        <sz val="10.0"/>
      </rPr>
      <t xml:space="preserve">Suzan, M. O. Ç. (2023). Theories and Practices Developed on Well-Being in the Organizational Environment. </t>
    </r>
    <r>
      <rPr>
        <rFont val="Arial Narrow"/>
        <i/>
        <color rgb="FF000000"/>
        <sz val="10.0"/>
      </rPr>
      <t>Contemporary Issues of Communication</t>
    </r>
    <r>
      <rPr>
        <rFont val="Arial Narrow"/>
        <color rgb="FF000000"/>
        <sz val="10.0"/>
      </rPr>
      <t xml:space="preserve">, </t>
    </r>
    <r>
      <rPr>
        <rFont val="Arial Narrow"/>
        <i/>
        <color rgb="FF000000"/>
        <sz val="10.0"/>
      </rPr>
      <t>2</t>
    </r>
    <r>
      <rPr>
        <rFont val="Arial Narrow"/>
        <color rgb="FF000000"/>
        <sz val="10.0"/>
      </rPr>
      <t>(1), 47-56.</t>
    </r>
  </si>
  <si>
    <r>
      <rPr>
        <rFont val="Calibri"/>
        <color rgb="FF000000"/>
        <sz val="10.0"/>
      </rPr>
      <t xml:space="preserve"> </t>
    </r>
    <r>
      <rPr>
        <rFont val="Calibri"/>
        <color rgb="FF00FF00"/>
        <sz val="10.0"/>
        <u/>
      </rPr>
      <t>https://dergipark.org.tr/en/pub/conicom/issue/76602/1271023</t>
    </r>
  </si>
  <si>
    <t>DeriparkAkademik</t>
  </si>
  <si>
    <r>
      <rPr>
        <rFont val="Arial Narrow"/>
        <color rgb="FF000000"/>
        <sz val="10.0"/>
      </rPr>
      <t xml:space="preserve">.Bhadra, S. (2023). 47 Community-Based Psychosocial Support: A Process for the Protection of Vulnerable Populations During COVID-19. In </t>
    </r>
    <r>
      <rPr>
        <rFont val="Arial Narrow"/>
        <i/>
        <color rgb="FF000000"/>
        <sz val="10.0"/>
      </rPr>
      <t>Mental Health and Psychosocial Support During The COVID-19 Response: An Overview</t>
    </r>
    <r>
      <rPr>
        <rFont val="Arial Narrow"/>
        <color rgb="FF000000"/>
        <sz val="10.0"/>
      </rPr>
      <t xml:space="preserve"> (pp. 47-73). Apple Academic Press.</t>
    </r>
  </si>
  <si>
    <r>
      <rPr>
        <rFont val="Calibri"/>
        <color rgb="FF00FF00"/>
        <sz val="10.0"/>
        <u/>
      </rPr>
      <t>https://www.appleacademicpress.com/mental-health-and-psychosocial-support-during-the-covid-19-response-an-overview-/9781774912898</t>
    </r>
  </si>
  <si>
    <t>Apple Academic Press</t>
  </si>
  <si>
    <t>Maddox-Daines, K. (2023). Managing People in the Hybrid Workplace. Taylor &amp; Francis</t>
  </si>
  <si>
    <r>
      <rPr>
        <rFont val="Calibri"/>
        <color rgb="FF000000"/>
        <sz val="10.0"/>
      </rPr>
      <t xml:space="preserve"> </t>
    </r>
    <r>
      <rPr>
        <rFont val="Calibri"/>
        <color rgb="FF00FF00"/>
        <sz val="10.0"/>
        <u/>
      </rPr>
      <t>https://www.taylorfrancis.com/books/mono/10.4324/9781003342984/managing-people-hybrid-workplace-kay-maddox-daines</t>
    </r>
  </si>
  <si>
    <t>Taylor and Francis/Routledge</t>
  </si>
  <si>
    <r>
      <rPr>
        <rFont val="Arial Narrow"/>
        <color rgb="FF000000"/>
        <sz val="10.0"/>
      </rPr>
      <t xml:space="preserve">Gontero Bracamonte, L.V.; Bracamonte, A.G. Artificial Intelligence for the design of bottom up/Top down of Organizations, funding for sustainable Research and Start-Up developments. </t>
    </r>
    <r>
      <rPr>
        <rFont val="Arial Narrow"/>
        <color rgb="FF00FF00"/>
        <sz val="10.0"/>
        <u/>
      </rPr>
      <t>preprints.org</t>
    </r>
    <r>
      <rPr>
        <rFont val="Arial Narrow"/>
        <color rgb="FF000000"/>
        <sz val="10.0"/>
      </rPr>
      <t xml:space="preserve"> </t>
    </r>
    <r>
      <rPr>
        <rFont val="Arial Narrow"/>
        <b/>
        <color rgb="FF000000"/>
        <sz val="10.0"/>
      </rPr>
      <t>2023</t>
    </r>
    <r>
      <rPr>
        <rFont val="Arial Narrow"/>
        <color rgb="FF000000"/>
        <sz val="10.0"/>
      </rPr>
      <t xml:space="preserve">, 2023062152. </t>
    </r>
    <r>
      <rPr>
        <rFont val="Arial Narrow"/>
        <color rgb="FF00FF00"/>
        <sz val="10.0"/>
        <u/>
      </rPr>
      <t>https://doi.org/10.20944/preprints202306.2152.v1</t>
    </r>
  </si>
  <si>
    <r>
      <rPr>
        <rFont val="Calibri"/>
        <color rgb="FF000000"/>
        <sz val="10.0"/>
      </rPr>
      <t xml:space="preserve"> </t>
    </r>
    <r>
      <rPr>
        <rFont val="Calibri"/>
        <color rgb="FF00FF00"/>
        <sz val="10.0"/>
        <u/>
      </rPr>
      <t>https://www.preprints.org/manuscript/202306.2152/v1</t>
    </r>
  </si>
  <si>
    <r>
      <rPr>
        <rFont val="Arial Narrow"/>
        <color rgb="FF000000"/>
        <sz val="10.0"/>
      </rPr>
      <t>Yuce Sariningsih, Wanda Kiyah George Albert, International Journal of Professional Business Review: Int. J. Prof.Bus. Rev.</t>
    </r>
    <r>
      <rPr>
        <rFont val="Arial Narrow"/>
        <color rgb="FF000000"/>
        <sz val="10.0"/>
      </rPr>
      <t xml:space="preserve">, ISSN 2525-3654, ISSN-e 2525-3654, </t>
    </r>
    <r>
      <rPr>
        <rFont val="Arial Narrow"/>
        <color rgb="FF000000"/>
        <sz val="10.0"/>
      </rPr>
      <t>Vol. 8, Nº. 4, 2023</t>
    </r>
    <r>
      <rPr>
        <rFont val="Arial Narrow"/>
        <color rgb="FF000000"/>
        <sz val="10.0"/>
      </rPr>
      <t xml:space="preserve"> </t>
    </r>
  </si>
  <si>
    <r>
      <rPr>
        <rFont val="Calibri"/>
        <color rgb="FF000000"/>
        <sz val="10.0"/>
      </rPr>
      <t xml:space="preserve"> </t>
    </r>
    <r>
      <rPr>
        <rFont val="Calibri"/>
        <color rgb="FF00FF00"/>
        <sz val="10.0"/>
        <u/>
      </rPr>
      <t>https://dialnet.unirioja.es/servlet/articulo?codigo=8956102</t>
    </r>
  </si>
  <si>
    <r>
      <rPr>
        <rFont val="Arial Narrow"/>
        <color rgb="FF000000"/>
        <sz val="10.0"/>
      </rPr>
      <t xml:space="preserve">Bela, B.; Ozola, I.; Rasnaca, L.; Rezgale-Straidoma, E.; Roga-Vailza, V.; Romāne-Meiere, A. </t>
    </r>
    <r>
      <rPr>
        <rFont val="Arial Narrow"/>
        <i/>
        <color rgb="FF000000"/>
        <sz val="10.0"/>
      </rPr>
      <t>Sociālā Darba Vārdnīca</t>
    </r>
    <r>
      <rPr>
        <rFont val="Arial Narrow"/>
        <color rgb="FF000000"/>
        <sz val="10.0"/>
      </rPr>
      <t xml:space="preserve">; 2023. </t>
    </r>
    <r>
      <rPr>
        <rFont val="Arial Narrow"/>
        <color rgb="FF993366"/>
        <sz val="10.0"/>
        <u/>
      </rPr>
      <t>https://doi.org/10.22364/sdtv.23</t>
    </r>
    <r>
      <rPr>
        <rFont val="Arial Narrow"/>
        <color rgb="FF000000"/>
        <sz val="10.0"/>
      </rPr>
      <t xml:space="preserve">.
</t>
    </r>
  </si>
  <si>
    <r>
      <rPr>
        <rFont val="Calibri"/>
        <color rgb="FF000000"/>
        <sz val="10.0"/>
      </rPr>
      <t xml:space="preserve"> </t>
    </r>
    <r>
      <rPr>
        <rFont val="Calibri"/>
        <color rgb="FF00FF00"/>
        <sz val="10.0"/>
        <u/>
      </rPr>
      <t>https://www.apgads.lu.lv/fileadmin/user_upload/lu_portal/apgads/izdevumi/2023/Sociala_darba_vardnica.pdf</t>
    </r>
  </si>
  <si>
    <t>Editura: “The University Of Latvia Press”</t>
  </si>
  <si>
    <r>
      <rPr>
        <rFont val="Arial Narrow"/>
        <color rgb="FF000000"/>
        <sz val="10.0"/>
      </rPr>
      <t xml:space="preserve">Mthiyane, Ncamisile P., Malema, Dipolelo, &amp; Madonda, Nompumelelo. (2023). Promoting the Well-Being of Supervisors for Sustainable Early Childhood Development in an Informal Settlement. </t>
    </r>
    <r>
      <rPr>
        <rFont val="Arial Narrow"/>
        <i/>
        <color rgb="FF000000"/>
        <sz val="10.0"/>
      </rPr>
      <t>Educational Research for Social Change</t>
    </r>
    <r>
      <rPr>
        <rFont val="Arial Narrow"/>
        <color rgb="FF000000"/>
        <sz val="10.0"/>
      </rPr>
      <t xml:space="preserve">, </t>
    </r>
    <r>
      <rPr>
        <rFont val="Arial Narrow"/>
        <i/>
        <color rgb="FF000000"/>
        <sz val="10.0"/>
      </rPr>
      <t>12</t>
    </r>
    <r>
      <rPr>
        <rFont val="Arial Narrow"/>
        <color rgb="FF000000"/>
        <sz val="10.0"/>
      </rPr>
      <t xml:space="preserve">(1), 52-68. </t>
    </r>
    <r>
      <rPr>
        <rFont val="Arial Narrow"/>
        <color rgb="FFFF00FF"/>
        <sz val="10.0"/>
      </rPr>
      <t>https://dx.doi.org/10.17159/2221-4070/2023/v12i1a5</t>
    </r>
  </si>
  <si>
    <r>
      <rPr>
        <rFont val="Calibri"/>
        <color rgb="FF000000"/>
        <sz val="11.0"/>
      </rPr>
      <t xml:space="preserve"> </t>
    </r>
    <r>
      <rPr>
        <rFont val="Calibri"/>
        <color rgb="FF00FF00"/>
        <sz val="11.0"/>
        <u/>
      </rPr>
      <t>http://www.scielo.org.za/scielo.php?script=sci_arttext&amp;pid=S2221-40702023000100006&amp;lng=en&amp;nrm=iso&amp;tlng=en</t>
    </r>
  </si>
  <si>
    <t>EBSCO, SABINET, PROQUEST</t>
  </si>
  <si>
    <r>
      <rPr>
        <rFont val="Arial Narrow"/>
        <color rgb="FF000000"/>
        <sz val="10.0"/>
      </rPr>
      <t xml:space="preserve">Barwińska Małajowicz, A.; Knapková, M.; Szczotka, K.; Martinkovičová, M.; Pyrek, R. Energy Efficiency Policies in Poland and Slovakia in the Context of Individual Well-Being. </t>
    </r>
    <r>
      <rPr>
        <rFont val="Arial Narrow"/>
        <i/>
        <color rgb="FF000000"/>
        <sz val="10.0"/>
      </rPr>
      <t>Energies</t>
    </r>
    <r>
      <rPr>
        <rFont val="Arial Narrow"/>
        <color rgb="FF000000"/>
        <sz val="10.0"/>
      </rPr>
      <t xml:space="preserve"> </t>
    </r>
    <r>
      <rPr>
        <rFont val="Arial Narrow"/>
        <b/>
        <color rgb="FF000000"/>
        <sz val="10.0"/>
      </rPr>
      <t>2022</t>
    </r>
    <r>
      <rPr>
        <rFont val="Arial Narrow"/>
        <color rgb="FF000000"/>
        <sz val="10.0"/>
      </rPr>
      <t xml:space="preserve">, </t>
    </r>
    <r>
      <rPr>
        <rFont val="Arial Narrow"/>
        <i/>
        <color rgb="FF000000"/>
        <sz val="10.0"/>
      </rPr>
      <t>16</t>
    </r>
    <r>
      <rPr>
        <rFont val="Arial Narrow"/>
        <color rgb="FF000000"/>
        <sz val="10.0"/>
      </rPr>
      <t xml:space="preserve"> (1), 116. </t>
    </r>
    <r>
      <rPr>
        <rFont val="Arial Narrow"/>
        <color rgb="FF993366"/>
        <sz val="10.0"/>
        <u/>
      </rPr>
      <t>https://doi.org/10.3390/en16010116</t>
    </r>
    <r>
      <rPr>
        <rFont val="Arial Narrow"/>
        <color rgb="FF000000"/>
        <sz val="10.0"/>
      </rPr>
      <t>.</t>
    </r>
  </si>
  <si>
    <r>
      <rPr>
        <rFont val="Arial Narrow"/>
        <color rgb="FF00FF00"/>
        <sz val="10.0"/>
        <u/>
      </rPr>
      <t>https://www.mdpi.com/1996-1073/16/1/116</t>
    </r>
  </si>
  <si>
    <r>
      <rPr>
        <rFont val="Arial"/>
        <color rgb="FF0066CC"/>
        <sz val="10.0"/>
      </rPr>
      <t xml:space="preserve">	Ebscohost
</t>
    </r>
    <r>
      <rPr>
        <rFont val="Arial"/>
        <color rgb="FF0066CC"/>
        <sz val="10.0"/>
      </rPr>
      <t xml:space="preserve">	Proquest
</t>
    </r>
    <r>
      <rPr>
        <rFont val="Arial"/>
        <color rgb="FF0066CC"/>
        <sz val="10.0"/>
      </rPr>
      <t xml:space="preserve">	Scielo</t>
    </r>
  </si>
  <si>
    <r>
      <rPr>
        <rFont val="Arial Narrow"/>
        <color rgb="FF00FF00"/>
        <sz val="10.0"/>
        <u/>
      </rPr>
      <t>https://onlinelibrary.wiley.com/doi/10.1002/9781119986454.ch3</t>
    </r>
  </si>
  <si>
    <t>Phan, N. T., Vo, T., Dinh, L. C. K., Trinh, T. T., &amp; Dang, V. H. (2023). Determination of the Optimized Parameter of the Processing of SUS 304 Sheet Material to the Formability by SPIF Technology. In Applied Mechanics and Materials (Vol. 914, pp. 163–172). Trans Tech Publications, Ltd. https://doi.org/10.4028/p-8068jr</t>
  </si>
  <si>
    <t>https://www.scientific.net/AMM.914.163</t>
  </si>
  <si>
    <r>
      <rPr>
        <rFont val="Arial Narrow"/>
        <color rgb="FF000000"/>
        <sz val="10.0"/>
      </rPr>
      <t xml:space="preserve">Google Scholar ,   Inspec (IET, Institution of Engineering Technology) 
</t>
    </r>
    <r>
      <rPr>
        <rFont val="Helvetica"/>
        <color rgb="FF1F1F1F"/>
        <sz val="10.0"/>
      </rPr>
      <t xml:space="preserve">Chemical Abstracts Service (CAS) ,    NASA Astrophysics Data System (ADS) ,   Cambridge Scientific Abstracts (CSA) ,    ProQuest ,    Ulrichsweb ,      EBSCOhost Research Databases ,      Zeto,    Index Copernicus Journals Master List  ,         WorldCat (OCLC) </t>
    </r>
  </si>
  <si>
    <t>Nguyen, Thanh Vu, Tuyen Vo, Nhat Tuan Phan, and Le Cao Ky Dinh. “Reviews on the Effect of Single Point Incremental Forming (SPIF) Process Parameters on Surface Roughness of Aluminum Alloy AA1050-H14 Sheet Metal.” Applied Mechanics and Materials. Trans Tech Publications, Ltd., May 15, 2023. https://doi.org/10.4028/p-i4970l.</t>
  </si>
  <si>
    <t>https://www.scientific.net/AMM.914.151</t>
  </si>
  <si>
    <r>
      <rPr>
        <rFont val="Arial Narrow"/>
        <color rgb="FF000000"/>
        <sz val="10.0"/>
      </rPr>
      <t xml:space="preserve">Google Scholar ,   Inspec (IET, Institution of Engineering Technology) 
</t>
    </r>
    <r>
      <rPr>
        <rFont val="Helvetica"/>
        <color rgb="FF1F1F1F"/>
        <sz val="10.0"/>
      </rPr>
      <t xml:space="preserve">Chemical Abstracts Service (CAS) ,    NASA Astrophysics Data System (ADS) ,   Cambridge Scientific Abstracts (CSA) ,    ProQuest ,    Ulrichsweb ,      EBSCOhost Research Databases ,      Zeto,    Index Copernicus Journals Master List  ,         WorldCat (OCLC) </t>
    </r>
  </si>
  <si>
    <t>Evaluation of Ocular Biometric Parameters Following Cataract Surgery. Reports 2023, 6, 3. https://doi.org/10.3390/reports6010003</t>
  </si>
  <si>
    <t>Maha Yehia El-Sharaky, Omnia Osama El-Marakby, Alaa Amer El-Dorghamy, Mohamad Mostafa Kamal El-Saadany. Correlation between postoperative central corneal thickness and endothelial changes after cataract surgery by phacoemulsification in diabetic patients. Int J Med Ophthalmol 2023;5(2):57-64. DOI: 10.33545/26638266.2023.v5.i2a.159</t>
  </si>
  <si>
    <t xml:space="preserve"> https://www.ophthalmoljournal.com/archives/2023/vol5issue2/A/5-2-8</t>
  </si>
  <si>
    <r>
      <rPr>
        <rFont val="Arial Narrow"/>
        <color rgb="FF000000"/>
        <sz val="10.0"/>
      </rPr>
      <t xml:space="preserve">Google Scholar                                                                                 CrossRef                                                                                                  Scilit                                                                                                        </t>
    </r>
    <r>
      <rPr>
        <rFont val="Arial Narrow"/>
        <color rgb="FF111111"/>
        <sz val="10.0"/>
      </rPr>
      <t xml:space="preserve"> </t>
    </r>
    <r>
      <rPr>
        <rFont val="Arial Narrow"/>
        <color rgb="FF000000"/>
        <sz val="10.0"/>
      </rPr>
      <t>Index Copernicus</t>
    </r>
    <r>
      <rPr>
        <rFont val="Arial Narrow"/>
        <color rgb="FF111111"/>
        <sz val="10.0"/>
      </rPr>
      <t xml:space="preserve">                                                                              </t>
    </r>
    <r>
      <rPr>
        <rFont val="Arial Narrow"/>
        <color rgb="FF000000"/>
        <sz val="10.0"/>
      </rPr>
      <t>J Access</t>
    </r>
  </si>
  <si>
    <t>Single- or Double-Bundle Technique in the Anterior Cruciate Ligament Reconstruction — Current Concepts and Review of the Literature. Journal of Interdisciplinary Medicine 2016, 1 (s2), 8–12. https://doi.org/10.1515/jim-2016-0047.</t>
  </si>
  <si>
    <t xml:space="preserve">Todor, A. Graft Choice in Anterior Cruciate Ligament Reconstruction. In Arthroscopic Surgery - New Perspectives [Working Title]; IntechOpen, 2023. https://doi.org/10.5772/intechopen.111404.
</t>
  </si>
  <si>
    <t>https://www.intechopen.com/online-first/86977</t>
  </si>
  <si>
    <t>Wang, N., Wei, Y., Hu, Y., Sun, X., &amp; Wang, X. (2023). Microfluidic Preparation of pH-Responsive Microsphere Fibers and Their Controlled Drug Release Properties. Molecules, 29(1), 193.</t>
  </si>
  <si>
    <t>Google</t>
  </si>
  <si>
    <t>Tamilarasi, G. P., Sabarees, G., Manikandan, K., Gouthaman, S., Alagarsamy, V., &amp; Solomon, V. R. (2023). Recent Trends in Electrospun Antibacterial Nanofibers for Chronic Wound Management. Current Nanomedicine (Formerly: Recent Patents on Nanomedicine), 13(3), 159-187.</t>
  </si>
  <si>
    <t>Silva, M. P., Badruddin, I. J., Tonon, T., Rahatekar, S., &amp; Gomez, L. D. (2023). Environmentally benign alginate extraction and fibres spinning from different European Brown algae species. International journal of biological macromolecules, 226, 434-442.</t>
  </si>
  <si>
    <t>Wu, P., Cui, Y., Sun, Z., Cao, M., Liu, Y., Fu, K., &amp; Zhou, Y. (2023). Sodium alginate coupled with organosilane quaternary ammonium salt for the antibacterial application. Cellulose, 30(1), 449-462.</t>
  </si>
  <si>
    <t>Corrales-Orovio, R., Carvajal, F., Holmes, C., Miranda, M., González-Itier, S., Cárdenas, C., ... &amp; Egaña, J. T. (2023). Development of a photosynthetic hydrogel as potential wound dressing for the local delivery of oxygen and bioactive molecules. Acta Biomaterialia, 155, 154-166.</t>
  </si>
  <si>
    <t>https://www.sciencedirect.com/science/article/abs/pii/S1742706122007656</t>
  </si>
  <si>
    <t>Kim, S. (2023). Recent trends and notable advances of alginate based nano-particles for effective biomedical materials: Wound healing and drug delivery. Key Engineering Materials, 945, 27-32.</t>
  </si>
  <si>
    <t>Biswal, T. (2023). Future perspectives of biopolymeric industry. Physical Sciences Reviews, (0).</t>
  </si>
  <si>
    <t>Agüero, L., &amp; Dias, M. L. (2023). Alginate Carriers in Wound Healing Applications. In Alginate Biomaterial: Drug Delivery Strategies and Biomedical Engineering (pp. 297-325). Singapore: Springer Nature Singapore.</t>
  </si>
  <si>
    <t>eprints.ukh.ac.id</t>
  </si>
  <si>
    <t>Sahebgharan Fard, M., Narimani, M., &amp; Nokhostin Goldoost, A. (2023). Comparing the effectiveness of the model based on progress motivation and social skills training on academic self-efficacy in students with learning disabilities. Journal of Learning Disabilities, 12(3), 81-91.</t>
  </si>
  <si>
    <t>chrome-extension://efaidnbmnnnibpcajpcglclefindmkaj/https://jld.uma.ac.ir/%20https:/jld.uma.ac.ir/%5BDoi.%20http:/jld.uma.ac.ir/article_2233_ed13a92b9fb1978c4470f6c767d5a8e8.pdf</t>
  </si>
  <si>
    <t>Pagan, M., Zarlis, M., &amp; Candra, A. (2023). Investigating the impact of data scaling on the k-nearest neighbor algorithm. Computer Science and Information Technologies, 4(2), 135-142.</t>
  </si>
  <si>
    <t>https://garuda.kemdikbud.go.id/documents/detail/3558991</t>
  </si>
  <si>
    <t>Im, S. (2023). Live Z-score neurofeedback training for PTSD: a feasibility and acceptability study. Trauma Care, 3(3), 154-160.</t>
  </si>
  <si>
    <t>https://www.mdpi.com/2673-866X/3/3/15</t>
  </si>
  <si>
    <t>Eroğlu, G. (2023). A comparison of Auto Train Brain neurofeedback rewarding interfaces in terms of efficacy.</t>
  </si>
  <si>
    <t>chrome-extension://efaidnbmnnnibpcajpcglclefindmkaj/http://journal.acibadem.edu.tr/en/download/article-file/2509556</t>
  </si>
  <si>
    <t>But, Š., Celar, B., &amp; Fister, P. (2023). Tackling Neonatal Sepsis—Can It Be Predicted?. International Journal of Environmental Research and Public Health, 20(4), 3644.</t>
  </si>
  <si>
    <t>Hsu, C. T., Pai, K. C., Chen, L. C., Lin, S. H., &amp; Wu, M. J. (2023). Machine learning models to predict the risk of rapidly progressive kidney disease and the need for nephrology referral in adult patients with type 2 diabetes. International Journal of Environmental Research and Public Health, 20(4), 3396.</t>
  </si>
  <si>
    <t>Vitória, A. R. D. S., Mori, A. L. V., Silva, D. F. C., Pagotto, D. D. P., Coelho, C. J., &amp; Galvao Filho, A. R. (2023, June). Live Births Forecasting Across Health Regions of Goiás Using Artificial Neural Networks: A Clustering Approach. In 2023 IEEE 11th International Conference on Healthcare Informatics (ICHI) (pp. 321-329). IEEE.</t>
  </si>
  <si>
    <t>Reygner, J., Delannoy, J., Barba-Goudiaby, M. T., Gasc, C., Levast, B., Gaschet, E., ... &amp; Corvaïa, N. (2024). Reduction of product composition variability using pooled microbiome ecosystem therapy and consequence in two infectious murine models. Applied and Environmental Microbiology, e00016-24.</t>
  </si>
  <si>
    <t>https://journals.asm.org/doi/full/10.1128/aem.00016-24</t>
  </si>
  <si>
    <t xml:space="preserve">Mullish, BH ; Merrick, B ; Quraishi, MN ; Bak, A  ; Green, CA ; Moore, DJ  ; Porter, RJ ; Elumogo, NT  ; Segal, JP ; Sharma, N ; Marsh, B ; Kontkowski, G  ; Manzoor, SE ; Hart, AL ; Settle, C ; Keller, JJ  ,  ; Hawkey, P ; Iqbal, TH ; Goldenberg, SD ; Williams, HRT , The use of faecal microbiota transplant as treatment for recurrent or refractory Clostridioides difficile infection and other potential indications: second edition of joint British Society of Gastroenterology (BSG) and Healthcare Infection Society (HIS) guidelines, GUT </t>
  </si>
  <si>
    <t>https://pubmed.ncbi.nlm.nih.gov/30154172/</t>
  </si>
  <si>
    <t>Vintila, BI ; Arseniu, AM  ; Morgovan, C ; Butuca, A; Birlutiu, V ; Dobrea, CM ; Rus, LL; Ghibu, S ; Bereanu, AS ; Arseniu, R ; Codru, IR  ; Sava, M ; Gligor, FG , A Real-World Study on the Clinical Characteristics, Outcomes, and Relationship between Antibiotic Exposure and Clostridioides difficile Infection, Antibiotics Basel</t>
  </si>
  <si>
    <t>https://www.mdpi.com/2079-6382/13/2/144</t>
  </si>
  <si>
    <t>Ravishankar, K ; Shelly, K ; Sreekumar, S ; Sivan, S ; Kiran, MS ; Lobo, N ; Jaisankar, SN ; Raghavachari, D, Microwave-assisted synthesis of crosslinked ureido chitosan for hemostatic applications, International Journal of Biological Macromolecules</t>
  </si>
  <si>
    <t>https://www.sciencedirect.com/science/article/abs/pii/S0141813024004513</t>
  </si>
  <si>
    <t>GHEORGHIȚĂ, A., &amp; Moldovan, H. D. M. H. TEZĂ DE DOCTORAT.</t>
  </si>
  <si>
    <t>chrome-extension://efaidnbmnnnibpcajpcglclefindmkaj/https://docs.upb.ro/wp-content/uploads/2024/01/Gheorghita_Daniela_rezumat_ro.pdf</t>
  </si>
  <si>
    <t>Larrotta Castillo, R., Fernández Pinto, J., Gómez Camacho, M., &amp; Sierra Mejía, E. (2023). La autopsia psicológica en Colombia:¿ Concepto o procedimiento para la investigación científica? Una revisión sistemática. Revista de la Universidad Industrial de Santander. Salud, 55.</t>
  </si>
  <si>
    <t>Crișan, R. M. (2023). Particularități ale suicidului cu final letal în județul Sibiu, în contextul pandemiei COVID-19 (Doctoral dissertation).</t>
  </si>
  <si>
    <t>Resting-state frontal, frontlateral, and parietal alpha asymmetry:A pilot study examining relations with depressive disorder type and severity. Front. Psychol., 07 March 2023, 14. https://doi.org/10.3389/fpsyg.2023.1087081</t>
  </si>
  <si>
    <t>Yang, C. Y., &amp; Lee, H. M. (2023). Effects of the Hyperparameters on CNNs for MDD Classification Using Resting-State EEG. Electronics, 13(1), 186.</t>
  </si>
  <si>
    <t>https://www.mdpi.com/2079-9292/13/1/186</t>
  </si>
  <si>
    <t>Boicean A, Birlutiu V, Ichim C, Todor SB, Hasegan A, Bacila C, Solomon A, Cristian A, Dura H.</t>
  </si>
  <si>
    <t>Predictors of Post-ERCP Pancreatitis (P.E.P.) in Choledochal Lithiasis Extraction. Journal of Personalized Medicine. 2023; 13(9):1356. https://doi.org/10.3390/jpm13091356</t>
  </si>
  <si>
    <t>Gadvay León, B. - Zurita Pérez, A. (2023) Gamma glutamil transpeptidasa como factor predictivo de coledocolitiasis. (Tesis de Grado) Universidad Nacional de Chimborazo. Riobamba, Ecuador</t>
  </si>
  <si>
    <t>Rational emotive intervention for work-family conflict and female primary school teachers’ well-being, Clara Odozi Ifelunni,  Moses Onyemaechi Ede, Chinedu Ifedi Okeke, Current Psychology</t>
  </si>
  <si>
    <t>https://link.springer.com/article/10.1007/s12144-022-03704-9</t>
  </si>
  <si>
    <t>BDI/ERIH</t>
  </si>
  <si>
    <t>Older Adult Companion Animal-Owner Wellbeing During the COVID-19 Pandemic: A Qualitative Exploration, K Zablan, G Melvin, A Hayley - Anthrozoös</t>
  </si>
  <si>
    <t>https://www.tandfonline.com/doi/abs/10.1080/08927936.2022.2125198</t>
  </si>
  <si>
    <t>Strategy to Improve KPM’s Start-Up Business Creativity in the Context of Social Entrepreneurship Program, Yuce SariningsihA, Wanda Kiyah George AlbertB, Ine Mariane C, Intern. Journal of Profess. Bus. Review</t>
  </si>
  <si>
    <t>http://agora.edu.es/servlet/articulo?codigo=8956102</t>
  </si>
  <si>
    <t>Economic and social aspects of three generations’ well-being. Czech study, Marie Mikušová, Ivona Vrdoljak Raguž &amp; Petra Horváthová , Economic Research-Ekonomska Istraživanja</t>
  </si>
  <si>
    <t>https://hrcak.srce.hr/file/442378</t>
  </si>
  <si>
    <t>Managing People in the Hybrid Workplace, K Maddox-Daines, Journals
Taylor &amp; Francis Online</t>
  </si>
  <si>
    <t>https://www.taylorfrancis.com/books/mono/10.4324/9781003342984/managing-people-hybrid-workplace-kay-maddox-daines</t>
  </si>
  <si>
    <t>BEDA PROFIL WELL-BEING PADA KONDISI OSTEOARTHRITIS, HIPERTENSI, DIABETES MELITUS TIPE II BERDASARKAN TINGKAT STRES, Cikiesa Ilham Faiz, Farid Rahman, JURNAL RISET KESEHATAN POLTEKKES</t>
  </si>
  <si>
    <t>https://juriskes.com/index.php/jrk/article/view/2346</t>
  </si>
  <si>
    <t>Children’s Perspectives on Child Well-being: A Pathway to Sustainable Futures, Mojela Kagiso, search.proquest.com</t>
  </si>
  <si>
    <t>https://www.proquest.com/openview/bc2566346b5a57378995c6f8cc509897/1?pq-origsite=gscholar&amp;cbl=2026366&amp;diss=y</t>
  </si>
  <si>
    <t>Sociālā darba vārdnīca, Bela Baiba, LU Akadēmiskais apgāds
Ozola Ieva
Rasnača Līga,
Rezgale-Straidoma Endija
Roga-Vailza, Vita
Romāne-Meiere, Aiga</t>
  </si>
  <si>
    <t>https://dspace.lu.lv/dspace/handle/7/64873</t>
  </si>
  <si>
    <t>Artificial Intelligence for the design of bottom up/Top down of Organizations, funding for sustainable Research and Start-Up developments, Lucia V. Gontero Bracamonte and Angel Guillermo Bracamonte, preprints.org</t>
  </si>
  <si>
    <t>https://www.preprints.org/manuscript/202306.2152/v1</t>
  </si>
  <si>
    <t>Community-Based Psychosocial Support: A Process for the Protection of Vulnerable Populations During COVID-19, Subhasis Bhadra, taylorfrancis.com</t>
  </si>
  <si>
    <t>https://www.taylorfrancis.com/chapters/edit/10.1201/9781003347620-7/community-based-psychosocial-support-process-protection-vulnerable-populations-covid-19-subhasis-bhadra</t>
  </si>
  <si>
    <t>Theories and Practices Developed on Well-Being in the Organizational Environment, MOÇ Suzan , Contemporary Issues of Communication</t>
  </si>
  <si>
    <t>https://dergipark.org.tr/en/pub/conicom/issue/76602/1271023</t>
  </si>
  <si>
    <t>Radu Chicea(ULBS), Anca Lucia Chicea(ULBS), Alin Mihetiu(ULBS), C Tantar(ULBS), MM Cernusca Mitaru(ULBS), SI Cernusca Mitaru(ULBS), Corina Roman(ULBS), Raluca Monica Comaneanu, Dan Bratu(ULBS), Marinela Minodora Manea</t>
  </si>
  <si>
    <t>Comparative study between tissues induced immunohistochemical changes of thread granulomas and textile allografts</t>
  </si>
  <si>
    <t>Bratu, D., Mihetiu, A., Sandu, A., Serboiu, C., Tudor, C., Simion, L., ... &amp; Nistor, C. E. (2023). Is open surgery still part of the current treatment of inguinal hernias?. Journal of Mind and Medical Sciences, 10(2), 339-346.</t>
  </si>
  <si>
    <t>https://scholar.valpo.edu/jmms/vol10/iss2/19/</t>
  </si>
  <si>
    <t>PV, B. I., Tutuianu, F., Radoi, C., Ladanyi, E., &amp; AM, V. (2023). Early Outcome after Sublay versus Onlay Polypropylene Mesh Repair for Ventral Midline Incisional Hernia-A Single Center Retrospective Analysis. Chirurgia (Bucharest, Romania: 1990), 118(6), 673-679.</t>
  </si>
  <si>
    <t>https://europepmc.org/article/med/38228599</t>
  </si>
  <si>
    <t>Borowicz, W., Szczepańska, M., &amp; Rosińczuk, J. (2023). C-Reactive protein as a biomarker affecting neurorehabilitation outcomes in post-stroke patients: state of knowledge and global trends in research. Journal of Education, Health and Sport, 13(4), 92–107. https://doi.org/10.12775/JEHS.2023.13.04.010</t>
  </si>
  <si>
    <t>Nicolae Grigore(ULBS), Valentin Pirvut(ULBS), Mihai Ionela (ULBS), ADRIAN Hasegan(ULBS), Antonescu Elisabeta (ULBS), Coldea Liliana (ULBS), SEBASTIAN IOAN CERNUSCA Mitariu(ULBS), Cernușcă-Mițariu Mihaela (ULBS)</t>
  </si>
  <si>
    <t>Polypropylene Mesh in Minimally Invasive Treatment of Female Stress Urinary Incontinence</t>
  </si>
  <si>
    <t>Hașegan, A., Mihai, I., Teodoru, C. A., Matacuta, I. B., Dura, H., Todor, S. B., ... &amp; Boicean, A. (2024). Exploring the Challenges of Using Minimal Invasive Surgery to Treat Stress Urinary Incontinence: Insights from a Retrospective Case-Control Study. Diagnostics, 14(3), 323.</t>
  </si>
  <si>
    <t>Antonescu Elisabeta (ULBS), Totan Maria (ULBS), Boitor Gheorghe Cornel (ULBS), Szakacs Julianna (Univ Med &amp; Pharm Targu Mures), Silisteanu Sinziana Calina (Stefan Cel Mare Univ Suceava), Fleaca Sorin Radu (ULBS), Sebastian Cernusca (ULBS), Serb Bogdan Horatiu (ULBS)</t>
  </si>
  <si>
    <t>Vizitiu, E., Costea, A. I., &amp; Silişteanu, S. C. (2023). Prevalence of osteoporosis and risk factors in different age categories in adult women. Balneo &amp; PRM Research Journal, 14(4).</t>
  </si>
  <si>
    <t>BOGDAN DAN TOTOLICI1,2), CARMEN NEAMŢU1,2), FLORIAN DOREL BODOG3), SIMONA GABRIELA BUNGĂU4), DAN SILVIU GOLDIŞ1,2), MARIUS MATEI5), OCTAVIAN AUREL ANDERCOU6), OANA LUCIA AMZA1), ZSOLT GYORI1), LILIANA COLDEA7), 
1)Department of General Medicine, Faculty of Medicine, “Vasile Goldiş” Western University, Arad, Romania
2)General Surgery Unit, Emergency County Hospital, Arad, Romania
3)Department of Surgery, Faculty of Medicine and Pharmacy, University of Oradea, Romania
4)Department of Pharmacy, Faculty of Medicine and Pharmacy, University of Oradea, Romania
5)Department of Histology, Faculty of Medicine, University of Medicine and Pharmacy of Craiova, Romania
6)Department of Surgery, “Iuliu Haţieganu” University of Medicine and Pharmacy, Cluj-Napoca, Romania; Clinic of Surgery II, Emergency County Hospital, Cluj-Napoca, Romania
7)Department of Dental Medicine and Nursing, “Victor Papilian” Faculty of Medicine, “Lucian Blaga” University of Sibiu, Romania</t>
  </si>
  <si>
    <t xml:space="preserve">Hemobilia by idiopathic aneurysm of cystic artery, fistulized in the biliary ways – clinical case </t>
  </si>
  <si>
    <t>Gallbladder Pancreatic Heterotopia—The Importance of Diagnostic Imaging in Managing Intraoperative Findings, Crenguta Sorina Serboiu, Catalin Alius, Adrian Dumitru, Dana T, Mariana Costache,
Adriana Elena Nica, Mihailescu Alexandra-Ana, Iulian Antoniac and Sebastian Gradinaru, Medicina</t>
  </si>
  <si>
    <t>https://www.mdpi.com/1648-9144/59/8/1407</t>
  </si>
  <si>
    <t>LILIANA COLDEA1, ALINA PINTEA2, DAN ORGA DUMITRIU3, FLORIN GROSU4 , 1,2,3,4”Lucian Blaga” University of Sibiu</t>
  </si>
  <si>
    <t xml:space="preserve">THERAPEUTIC INDEX AND NURSING MANAGEMENT IN PATIENTS WITH MAJOR COMPLICATIONS OF CIRRHOSIS </t>
  </si>
  <si>
    <t>Siroz Hastalığı Olan Bireyler İçin Web Tabanlı Hemşirelik Eğitim Programı, S Kalyoncuo, PT KARTIN - Sağlık Akademisi Kastamonu,  dergipark.org.tr</t>
  </si>
  <si>
    <t>https://dergipark.org.tr/tr/pub/sak/issue/76309/864889</t>
  </si>
  <si>
    <t>A.Dancila(ulbs)M. Ionas(ulbs)</t>
  </si>
  <si>
    <t>The evaluation of the satisfaction degree in a dental practice in Sibiu</t>
  </si>
  <si>
    <t>REMETE, A., Bacali, L., Pop, M. C., BEJAN, B. M., Bogdan, M., &amp; PICOŞ, A. (2023). DENTAL SERVICES--TO FEAR OR NOT TO FEAR? THE EFFECT OF MUSIC ON PAIN PERCEPTIONS. Management &amp; Marketing Journal, 21(1).</t>
  </si>
  <si>
    <t>https://www.mnmk.ro/documents/2023_1/6-7-1-23.pdf</t>
  </si>
  <si>
    <t>rev editura tara</t>
  </si>
  <si>
    <t>LAURA GLIGOR 1
, CARMEN DANIELA DOMNARIU2
1PhD candidate “Lucian Blaga” University of Sibiu, 2 “Lucian Blaga” University of Sibiu</t>
  </si>
  <si>
    <t>PATIENT CARE APPROACH USING NURSING THEORIES -
COMPARATIVE ANALYSIS OF OREM’S SELF-CARE DEFICIT
THEORY AND HENDERSON’S MODEL</t>
  </si>
  <si>
    <t>Khandan M, Amjadi S H. Effect of Educational Intervention Based on Orem's Self-Care Theory on Health Literacy in Patients with Prostate Cancer under Chemotherapy: A Quasi-Experimental Study. Avicenna J Nurs Midwifery Care 2023; 31 (3) :155-164</t>
  </si>
  <si>
    <t>http://nmj.umsha.ac.ir/browse.php?a_id=2618&amp;sid=1&amp;slc_lang=en</t>
  </si>
  <si>
    <t xml:space="preserve">http://nmj.umsha.ac.ir/page/67/Indexing-Sources.      SCOPUS, DOAJ </t>
  </si>
  <si>
    <t>Sheila D. Shipley,
Reducing the Risk of Targeted Multidrug-Resistant Organism Transmission,
American Journal of Infection Control,
Volume 51, Issue 7, Supplement,
2023,
Page S57,
ISSN 0196-6553,</t>
  </si>
  <si>
    <t>https://www.sciencedirect.com/science/article/abs/pii/S0196655323002742</t>
  </si>
  <si>
    <t>Scopus
Google Scholar
Pascal Francis
Reaxys
PubMed/Medline
CINAHL
Web of Science
Science Citation Index Expanded
Embase
Biological Abstracts
BIOSIS Previews.      https://www.sciencedirect.com/journal/american-journal-of-infection-control/about/insights#abstracting-and-indexing</t>
  </si>
  <si>
    <t>Radu Popa-Nedelcu1, Cristian Delcea2,*, Costel Siserman2, Carmen Domnariu1.  1“Lucian Blaga” University, Sibiu, 2“Iuliu Hatieganu” University of Medicine and Pharmacy, Cluj-Napoca, Romania</t>
  </si>
  <si>
    <t>The relationship between personality disorders and domestic violence in forensic context</t>
  </si>
  <si>
    <t>https://archivepp.com/article/work-related-stress-implications-for-physical-and-psychological-health-among-female-pharmacists-wor-23uw6fldy5j0vn1</t>
  </si>
  <si>
    <t>DOAJ, EMBASE/ Excerpta Medica, Index Copernicus, HJRS- HEC Journal, EBSCO Publishing's Electronic Databases, ABCD Journal Indexing.</t>
  </si>
  <si>
    <t>https://openurl.ebsco.com/EPDB%3Agcd%3A16%3A1510080/detailv2?sid=ebsco%3Aplink%3Ascholar&amp;id=ebsco%3Agcd%3A175505663&amp;crl=c</t>
  </si>
  <si>
    <t>ndex Copernicus 
Open J-Gate
Geneva Foundation for Medical Education and Research (WHO Collaborating Centre in Education and Research in Human Reproduction)
Jadoun Science (Journal Access Directory Open Utility Network of Science)
Chemical Abstracts Service (CAS)  (A division of the American Chemical Society)
EBSCO Discovery Service USA  (EBSCO Information Services (USA &amp; Canada)
NewJour
Open Academic Journals Index
HJRS - HEC journal recognition system
ABCD Journal Indexing</t>
  </si>
  <si>
    <t>CG Boitor, A Fratila, L Stanciu, A Pitic, AM Acu</t>
  </si>
  <si>
    <t>Socio-economic factors and hygienic food-illness involved in determining dental caries of 12-year-old children in rural and urban area</t>
  </si>
  <si>
    <t>Risk Assessment and management in clinical orthodontics, June 2023
Publisher: LAP LAMBERT Academic,  PublishingISBN: 978-620-6-18307-5</t>
  </si>
  <si>
    <t>ANCA FRĂŢILĂ, MARIANA SABĂU, DIANA MÂRZA, C. BOITOR, ALINA CRISTIAN, ALINA SOBOTEAC, O. BOITOR</t>
  </si>
  <si>
    <t>The consequences of early loss of the six year molar on the dento-maxillary system development</t>
  </si>
  <si>
    <t>Florica Voiță-Mekereș, Gheorghe Florin Voiță, Mihaela Dana Pogan, Cristian Delcea, Felicia Manole, Gabriel Mihai Mekereș, Larisa Bianca Galea-Holhoș, Daniela Domocos
CLINICAL CONSIDERATIONS OF DENTAL LONGEVITY FROM THE LATERAL AREA
Pharmacophore, 14(3) 2023, Pages: 100-106, ISSN-2229-5402</t>
  </si>
  <si>
    <t>https://www.academia.edu/download/104316648/pharma_2023_vol14_iss3_may_jun_100_106_8774.pdf</t>
  </si>
  <si>
    <t>Index Copernicus 
Open J-Gate
Geneva Foundation for Medical Education and Research (WHO Collaborating Centre in Education and Research in Human Reproduction)
Jadoun Science (Journal Access Directory Open Utility Network of Science)
Chemical Abstracts Service (CAS)  (A division of the American Chemical Society)
EBSCO Discovery Service USA  (EBSCO Information Services (USA &amp; Canada)
NewJour
Open Academic Journals Index
HJRS - HEC journal recognition system
ABCD Journal Indexing</t>
  </si>
  <si>
    <t>AM Fratila, CG Boitor, L Stanciu, M Sabau</t>
  </si>
  <si>
    <t>Considerations on the role of prosthetic risk factor in periodontal disease</t>
  </si>
  <si>
    <t>Gontu, S., S P Behera, S., Mondal, susmita, &amp; Mesa, J. 
(2023). Prostho Perio Endo Interdisciplinary Clinical Approach - A Review. 
UNIVERSITYJOURNALOF DENTALSCIENCES, 9(4). 82 - 89</t>
  </si>
  <si>
    <t>https://ujds.in/index.php/ujds/article/download/1040/518</t>
  </si>
  <si>
    <t>Crossref</t>
  </si>
  <si>
    <t>Madkhali, H., Duraib, S., Nguyen, L., Prasad, M., Sharma, M., &amp; Joshi, S. (2023). A Comprehensive Review on E-Waste Management Strategies and Prediction Methods: A Saudi Arabia Perspective. Knowledge, 3(2), 163-179.</t>
  </si>
  <si>
    <t>https://doi.org/10.3390/knowledge3020012</t>
  </si>
  <si>
    <t>EBSCO; ProQuest</t>
  </si>
  <si>
    <t>Singh, A., Yadav, A., Le, T. T., &amp; Singh, S. (2023). Recycling of Electronic Waste for Circular Economy Goals: Systematic Literature Review. International Journal of Global Business and Competitiveness, 18(2), 145-161.</t>
  </si>
  <si>
    <t>https://link.springer.com/article/10.1007/s42943-023-00081-3</t>
  </si>
  <si>
    <t>Dockrell, M. E., Purchase, D., &amp; Price, R. G. (2023). E-Waste and Metal Contamination in the Environment: Health Effects. In Trace Metals in the Environment. IntechOpen.</t>
  </si>
  <si>
    <t>https://www.intechopen.com/chapters/1132524</t>
  </si>
  <si>
    <t>Neindexat BDI</t>
  </si>
  <si>
    <t>Huang, W., Huang, Y., Chen, Y., Tan, W., &amp; Wu, K. (2023). A comprehensive review of the human body burden of persistent organic pollutants (POPs) and associated health effects in an e-waste recycling area in China. Discover Environment, 1(1), 13.</t>
  </si>
  <si>
    <t>https://doi.org/10.1007/s44274-023-00015-z</t>
  </si>
  <si>
    <t>Tomatis, M., Petriglieri, J. R., &amp; Turci, F. (2023). Waste, Environment, and Sanitary Issues: Are They Really at Odds?. In Minerals and Waste (pp. 259-295). Cham: Springer International Publishing.</t>
  </si>
  <si>
    <t>https://doi.org/10.1007/978-3-031-16135-3_10</t>
  </si>
  <si>
    <t>Velasco, J. A. R., &amp; Heck, P. (2023). Potential Economic Value Japan can Obtain by Implementing an End-of-Life Photovoltaic Management Scheme.</t>
  </si>
  <si>
    <t>https://www.researchgate.net/profile/Jorge-Amador-Ruiz-Velasco/publication/374458463_Potential_Economic_Value_Japan_can_Obtain_by_Implementing_an_End-of-Life_Photovoltaic_Management_Scheme/links/651ec7c8d717ef1293cee72b/Potential-Economic-Value-Japan-can-Obtain-by-Implementing-an-End-of-Life-Photovoltaic-Management-Scheme.pdf</t>
  </si>
  <si>
    <t>Hector, M. C. (2023). Exploring Ecological Modernisation in an African Context: The Case of South Africa's E-waste Sector.</t>
  </si>
  <si>
    <t>https://scholar.sun.ac.za/server/api/core/bitstreams/f130a597-3f8b-4546-be43-6e31b767d0e5/content</t>
  </si>
  <si>
    <t>Bostan, I. (2023). Implementation of EU Rules on Circular Economy in Romanian EEE Sector: Targets and Results. Logos Universality Mentality Education Novelty: Law, 11(1), 13-46.</t>
  </si>
  <si>
    <t>https://lumenpublishing.com/journals/index.php/lumenlaw/article/view/6876</t>
  </si>
  <si>
    <t>MOREIRA, R. M. R. OCCUPATIONAL EXPOSURE TO E-WASTE: HUMAN BIOMONITORING AND BIOMARKERS OF EARLY BIOLOGICAL EFFECTS.</t>
  </si>
  <si>
    <t>https://run.unl.pt/bitstream/10362/157020/1/Moreira_2022.pdf</t>
  </si>
  <si>
    <t>Smith, A. P., &amp; Alheneidi, H. (2023). The Internet and Loneliness. AMA Journal of Ethics, 25(11), 833-838.</t>
  </si>
  <si>
    <t>https://journalofethics.ama-assn.org/article/internet-and-loneliness/2023-11?utm_medium=website&amp;utm_source=archdaily.com</t>
  </si>
  <si>
    <t>Vasconcelos, S. W., Dias, E. C., &amp; Matias, A. (2023). Hospital Work Environment and Maternity Protection: A Scoping Review on Assessment and Perception of Occupational Risks. Occupational and Environmental Safety and Health V, 659-676.</t>
  </si>
  <si>
    <t>https://doi.org/10.1007/978-3-031-38277-2_53</t>
  </si>
  <si>
    <t>Chaib, A., Aziz, E., Touil, D., Abdeljebbar, R., Chaib, Y., &amp; Aouane, M. Identifying Risks Associated with Care in Health Establishments the Case of EL IDRISSI Kenitra Provincial Hospital, Morocco.</t>
  </si>
  <si>
    <t>https://www.researchgate.net/profile/Abdeljabbar-Rouani/publication/377231190_Identifying_Risks_Associated_with_Care_in_Health_Establishments_the_Case_of_EL_IDRISSI_Kenitra_Provincial_Hospital_Morocco/links/659c14526f6e450f19d770ca/Identifying-Risks-Associated-with-Care-in-Health-Establishments-the-Case-of-EL-IDRISSI-Kenitra-Provincial-Hospital-Morocco.pdf</t>
  </si>
  <si>
    <t>Ouma, S., Lerma, M. L. L., Benomar, N., &amp; Rouahi, N. Workplace Violence Experienced by Nurses in Northern Region Hospitals of Morocco: A Cross-Sectional Study.</t>
  </si>
  <si>
    <t>https://www.nscnursing.it/wp-content/uploads/95-Workplace-Violence-Experienced-by-Nurses-in-Northern-Region-Hospitals-of-Morocco.pdf</t>
  </si>
  <si>
    <t>Habib, A. (2023). Postpartum care and postpartum morbidity in Morocco: a mixed methods study (Doctoral dissertation, University of West London).</t>
  </si>
  <si>
    <t>https://repository.uwl.ac.uk/id/eprint/10597/1/Habib%20-%20Final%20PhD%20Thesis%20(Dec%2023).pdf</t>
  </si>
  <si>
    <t>May, V. (2023). Unregulated social care workers: their lived experiences in the workplace and the development of a new conceptual approach to supervision support (Doctoral dissertation, Plymouth Marjon University).</t>
  </si>
  <si>
    <t>https://marjon.repository.guildhe.ac.uk/id/eprint/17779/</t>
  </si>
  <si>
    <t>Njororai, F., Ganu, D., Cholo, W., &amp; Nyaranga, C. K. (2023). Occupational Health and Safety Policy Compliance among Community Health Workers in Western Kenya. Pan-African Journal of Health and Environmental Science, 2(1).</t>
  </si>
  <si>
    <t>https://journals.aua.ke/ajhes/article/view/357</t>
  </si>
  <si>
    <t>Gorlier, M., D'Hoore, W., &amp; Piérart, V. L'influence des risques psychosociaux sur le harcèlement moral perçu et vécu par les professionnels de la santé.</t>
  </si>
  <si>
    <t>https://dial.uclouvain.be/memoire/ucl/fr/object/thesis%3A25520</t>
  </si>
  <si>
    <t>Shabir, A. The frequency and factors associated with psychotropic use amongst the health care students and workers in a tertiary hospital of Kashmir, north India: An observational study. Surgeon, 7, 4.</t>
  </si>
  <si>
    <t>http://www.ijlbpr.com/uploadfiles/306vol12issue4pp1645-1651.20240101051549.pdf</t>
  </si>
  <si>
    <t>Embase (Elsevier), Excerpta Medica Database, Index Copernicus</t>
  </si>
  <si>
    <t>Adela Dăncilă (ULBS), Mona Ionaș (ULBS)</t>
  </si>
  <si>
    <t>The evaluation of the satisfaction degree in a dental practice in Sibiu” Acta Medica Transivanica, ISSN -1453-1968, Vol21, Nr 4., pp.108-110, 2016</t>
  </si>
  <si>
    <t>A REMETE, L Bacali, MC Pop, BM BEJAN &amp; co., DENTAL SERVICES – TO FEAR OR NOT TO FEAR?
THE EFFECT OF MUSIC
ON PAIN PERCEPTIONS, Management&amp;Marketing, volume XXI, issue 1/2023</t>
  </si>
  <si>
    <t>Index Copernicus - Journal Masterl List
ERIH PLUS</t>
  </si>
  <si>
    <t>Mona Ionaș</t>
  </si>
  <si>
    <t>POSSIBILITIES TO EVALUATE THE FUTURE AESTHETIC DENTALRESTPosibilităţi de evaluare a viitorului aspect estetic al restaurărilor dentare” Acta Medica Transilvanica, ISSN -1453-1968,Nr.1, pp.144-146, 2013</t>
  </si>
  <si>
    <t xml:space="preserve"> Trifan V., Pântea V.,Burduja V.,
Fanea A.,Chiochiu T
Use of modern digital technologies in implanto-prosthetic treatment of partial edentation, Medicina stomatologică
Numărul 1(62) / 2023 / ISSN 1857-1328</t>
  </si>
  <si>
    <t>https://ibn.idsi.md/sites/default/files/imag_file/100-111_3.pdf</t>
  </si>
  <si>
    <t>Official publication of the Moldovian Association of Stomatologists
State University of Medicine and Pharmacy “Nicolae Testemitan</t>
  </si>
  <si>
    <t>Anca Frăţilă (ULBS), Mariana Sabău (ULBS), Diana Mârza (ULBS), C Boitor (ULBS), Alina Cristian (ULBS), Alina Soboteac (ULBS), O Boitor (ULBS)</t>
  </si>
  <si>
    <t>Florica Voiță-Mekereș, Gheorghe Florin Voiță, Mihaela Dana Pogan, Cristian
Delcea, Felicia Manole, Gabriel Mihai Mekereș, Larisa Bianca Galea-Holhoș,
Daniela Domocos; CLINICAL CONSIDERATIONS OF DENTAL LONGEVITY FROM THE LATERAL AREA; Pharmacophore</t>
  </si>
  <si>
    <t>https://d1wqtxts1xzle7.cloudfront.net/104316648/pharma_2023_vol14_iss3_may_jun_100_106_8774-libre.pdf?1689587763=&amp;response-content-disposition=inline%3B+filename%3DCLINICAL_CONSIDERATIONS_OF_DENTAL_LONGEV.pdf&amp;Expires=1715502350&amp;Signature=bNxQRG9N8MhYgDe~yMentMlGOCfPYiLsvXR2s4yfw~VjGcVSH1emOKVAl94F3Di1j9gPPUHxcd0VJtB-hfxzv2HrGd7XHw~bJTpl8F56jqA1JS6~xjq6i2QnDl3SnTAIQs2dcbOj5EJ2bk3EYByIfFHRun7w13JHDoNjDWhJFk14mnCbirogEy2a4csZao3kbQ6DLcFoaQezCqPOH--UxRD017qiNcFm6u884MefR1TVhmO-Bxx2ksL8flwAhe2vs2HawEz5xaA0qnASxKGzc4eNHNb9I2p25hHjBw5J7QZaT01azYjKBxT5JT6Is4ICxQxx8j9Ey3ix6l2fGk4FjA__&amp;Key-Pair-Id=APKAJLOHF5GGSLRBV4ZA</t>
  </si>
  <si>
    <t>Index Copernicus, EBSCO, Google Scholar</t>
  </si>
  <si>
    <t>Marza Diana Maria</t>
  </si>
  <si>
    <t>Öktener, A., &amp; Banaduc, D. (2023). Ecological Interdependence of Pollution, Fish Parasites, and Fish in Freshwater Ecosystems of Turkey. Water 2023, 15, 1385.</t>
  </si>
  <si>
    <t>https://www.researchgate.net/profile/Doru-Banaduc/publication/369796449_Ecological_Interdependence_of_Pollution_Fish_Parasites_and_Fish_in_Freshwater_Ecosystems_of_Turkey/links/642d6cac20f25554da0fe824/Ecological-Interdependence-of-Pollution-Fish-Parasites-and-Fish-in-Freshwater-Ecosystems-of-Turkey.pdf</t>
  </si>
  <si>
    <t>Rojas Candia, V. V. (2023). Determinación de ibuprofeno y sus metabolitos en muestras acuosas utilizando fases naturales en técnicas de microextracción y GC-MS.</t>
  </si>
  <si>
    <t>https://repositorio.uchile.cl/handle/2250/192280</t>
  </si>
  <si>
    <t>Savenko, M. V., &amp; Kryvtsova, M. V. (2023). Distribution of antibiotic resistance genes in microorganisms in potable water-human organism chain. Збірник матеріалів Ⅱ Міжнародної науково-технічної конференції „Якість води: біомедичні, технологічні, агропромислові і екологічні аспекти “, 106-106.</t>
  </si>
  <si>
    <t>https://elartu.tntu.edu.ua/bitstream/lib/42211/2/MNTK_2023_Savenko_M_V-Distribution_of_antibiotic_106.pdf</t>
  </si>
  <si>
    <t>Bănăduc, Doru, Bakhshalizadeh, Shima and Curtean-Bănăduc, Angela. "Natura 2000 A Panacea? Natura 2000 Site Oltul Mijlociucibin-Hârtibaciu (ROSCI0132) ‒ a Local Extinction of a Native Fish Species and a New Alien Fish Arrival Case Study" Transylvanian Review of Systematical and Ecological Research, vol.25, no.1, 2023, pp.81-100. https://doi.org/10.2478/trser-2023-0007</t>
  </si>
  <si>
    <t>https://sciendo.com/article/10.2478/trser-2023-0007</t>
  </si>
  <si>
    <t>Mircea Valentin Pirvut, Nicolae Grigore, Ionela Mihai, Alexandru Tiberiu Priporeanu, Mihaela Racheriu, Dan Cretu, Adrian Teodoru, Dan Sabau, Loredana Mitariu, Remus Ranga, Marinela Minodora Manea, Adrian Hasegan</t>
  </si>
  <si>
    <t>Popa, C., Cerghedean-Florea, M. E., Tanasescu, D., Faur, M., &amp; Moisin, A. (2023). A Case of Brainstem Duret Hemorrhage Caused By Lobar Hemorrhagic Stroke. Journal of Radiology and Clinical Imaging, 6, 48-49.</t>
  </si>
  <si>
    <t>Andreea Kui1
, Smaranda Buduru1,3 , Simona Iacob1
, Manuela Manziuc1
, Loredana Mitariu2
,
Marius Negucioiu1
1
Department of Prosthodontics, “Iuliu Hatieganu” University of Medicine and Pharmacy, Cluj-Napoca
2
Department of Dental Morphology, “Lucian Blaga” University, Sibiu
3
Stomestet Dental Clinic, Cluj-Napoca, Romania</t>
  </si>
  <si>
    <t>The use of occlusal splints in the management of
temporomandibular disorder</t>
  </si>
  <si>
    <t>Ahmed, M. M. S., Shi, D., Al-Somairi, M. A. A., Alhashimi, N., Almashraqi, A. A., Musa, M., ... &amp; Alhammadi, M. S. (2023). Three dimensional evaluation of the skeletal and temporomandibular joint changes following stabilization splint therapy in patients with temporomandibular joint disorders and mandibular deviation: a retrospective study. BMC Oral Health, 23(1), 18.</t>
  </si>
  <si>
    <t>https://link.springer.com/article/10.1186/s12903-023-02720-w</t>
  </si>
  <si>
    <t>springer</t>
  </si>
  <si>
    <t>Neyra Rodríguez, G. M. (2023). Eficácia das placas oclusais no tratamento das DTM articulares.</t>
  </si>
  <si>
    <t>https://repositorio.cespu.pt/handle/20.500.11816/4305</t>
  </si>
  <si>
    <t>Watanangura, A. (2023). Pharmacomicrobiomics in canine idiopathic epilepsy and its behavioral comorbidities (Doctoral dissertation).</t>
  </si>
  <si>
    <t>https://elib.tiho-hannover.de/receive/tiho_mods_00010244</t>
  </si>
  <si>
    <t>google</t>
  </si>
  <si>
    <t>Rodríguez, N. G., &amp; Guzmán, M. (2023). Clostridioides Difficile: Infección, Diagnóstico y Tratamientos Prometedores. Revisión Bibliográfica. Ciencia Latina: Revista Multidisciplinar, 7(6), 3033-3045.</t>
  </si>
  <si>
    <t>https://dialnet.unirioja.es/servlet/articulo?codigo=9294339</t>
  </si>
  <si>
    <t>Chinchilla Alvarado, S. T. Litos Retenidos Posterior a Colecistectomía Laparoscópica y sus Complicaciones.</t>
  </si>
  <si>
    <t>https://www.kerwa.ucr.ac.cr:8443/handle/10669/90406</t>
  </si>
  <si>
    <t>Belandria, A. R., &amp; Palmisano, E. M. (2023). Propuesta de sistematización de los pasos técnicos del acceso Trans Abdominal Pre Peritoneal Ventral (TAPP Ventral). Revista de la Sociedad Peruana de Cirugía Endoscópica, 4(1).</t>
  </si>
  <si>
    <t>https://www.revista.spce.org.pe/index.php/rspce/article/view/56</t>
  </si>
  <si>
    <t xml:space="preserve">Dumitrescu V, Serban D, Costea D, et al. (July 14, 2023) Transabdominal Preperitoneal Versus Lichtenstein Procedure for Inguinal Hernia Repair
in Adults: A Comparative Evaluation of the Early Postoperative Pain and Outcomes . Cureus 15(7): e41886. </t>
  </si>
  <si>
    <t>https://doi.org/10.7759/cureus.41886</t>
  </si>
  <si>
    <t>Keric, N., &amp; Campbell, A. (2024). Meshing around: high-risk hernias and infected mesh. Trauma Surgery &amp; Acute Care Open, 9(Suppl 2), e001379.</t>
  </si>
  <si>
    <t>https://tsaco.bmj.com/content/9/Suppl_2/e001379.abstract</t>
  </si>
  <si>
    <t>Reni, S., Kurniawan, A., &amp; Munir, M. A. (2024). GIANT HERNIA INSISIONAL: LAPORAN KASUS. Jurnal Medical Profession (Medpro), 6(1), 60-65.</t>
  </si>
  <si>
    <t>https://jurnal.fk.untad.ac.id/index.php/medpro/article/view/1010</t>
  </si>
  <si>
    <t>Bratu Dan (ULB Sibiu), Boicean Adrian (ULB Sibiu), Tănăsescu Ciprian (ULB Sibiu), Șofariu Ciprian (Sp. Pediatrie Sibiu); Mihețiu Alin (ULB Sibiu), Cernușcă-Mițariu Ioan Sebastian (ULB Sibiu), Ognean Livia (ULB Sibiu), Cosmiin Moldovan (Univ. Titu Maiorescu București), Cornel Boitor (ULB Sibiu)</t>
  </si>
  <si>
    <t xml:space="preserve">Popa, Carmen; Moisin, Andrei; Faur, Mihai; Racheriu, Mihaela; Coca, Ramona; Branescu, Cristian Mihai; Trotea, Tiberiu; and Tănăsescu, Denisa (2023) "Tips and tricks for laparoscopic cholecystectomy in the patient with ventriculoperitoneal shunt; a case report," Journal of Mind and Medical Sciences: Vol. 10: Iss. 1, Article 18. </t>
  </si>
  <si>
    <t>https://scholar.valpo.edu/jmms/vol10/iss1/18/</t>
  </si>
  <si>
    <t>neindexata BDI</t>
  </si>
  <si>
    <t>Carmen Popa, Maria-Emilia Cerghedean-Florea, Denisa Tanasescu, Mihai Faur, Andrei Moisin. A Case of Brainstem Duret Hemorrhage Caused By Lobar Hemorrhagic Stroke. Journal of Radiology and Clinical Imaging. 6 (2023): 48-49.</t>
  </si>
  <si>
    <t xml:space="preserve">Abdel Rahman1, Asmaa El falah2, Mariam Hamdy Afifi3, Safa Elsayed Elazab1*, Omima Mohamed Abdel Haie1, Wesam E. Afifi. The Egyptian Journal of Hospital Medicine (October 2022) Vol. 89 (2), Page 7792- 7800; The Effect of Hemodynamically Significant Patent Ductus Arteriosus on Necrotizing Enterocolitis and Cerebral Changes in Preterm Infants Eman G. </t>
  </si>
  <si>
    <t>https://ejhm.journals.ekb.eg/article_277146_f628473f86ce97c1877bea0b5a5f38d4.pdf</t>
  </si>
  <si>
    <t>Рецнзирнумыйаза; Звягина Ж.А., Игишева Л.Н., Цой Е.Г., Черных Н.С. ОСОБЕННОСТИ РАННЕЙ ПОСТНАТАЛЬНОЙ АДАПТАЦИИ У НЕДОНОШЕННЫХ ДЕТЕЙ С ЭКСТРЕМАЛЬНО НИЗКОЙ И ОЧЕНЬ НИЗКОЙ ССОЙ ТЕЛА С ФУНКЦИОНИРУЮЩИМ. АРТЕРИАЛЬНЫМ ПРОТОКОМ //Мать и Дитя в Кузбассе. 2023. №1(92). С. 38-43</t>
  </si>
  <si>
    <t>file:///C:/Users/Livia/Downloads/osobennosti-ranney-postnatalnoy-adaptatsii-u-nedonoshennyh-detey-s-ekstremalno-nizkoy-i-ochen-nizkoy-massoy-tela-s-funktsioniruyuschim-arterialnym-protokom-1.pdf</t>
  </si>
  <si>
    <t>THE SOCIAL PILLAR OF SUSTAINABLE DEVELOPMENT IN ROMANIA. THEORETICAL CONSIDERATIONS, COMPARISONS, PERSPECTIVES; Ramona-Flavia Rațiu, Maria Oroian, Ioan Moldovan, Raluca Emilia Moldovan; In NEW PERSPECTIVES ON MULTICULTURALITY: LITERATURE AND DIALOGUE</t>
  </si>
  <si>
    <t>https://asociatia-alpha.ro/ldmd/11-2023/LDMD-11%20Socs%20b.pdf#page=68</t>
  </si>
  <si>
    <t>The Level of Resources and Quality of the Health System in the Romanian Country; A. Breazu; A. A. Olariu; Ș. C. Popa; C. F. Popa, published by Sciendo. 2023; Proceedings of the 17 th International Conference on Business Excellence 2023</t>
  </si>
  <si>
    <t>https://intapi.sciendo.com/pdf/10.2478/picbe-2023-0038</t>
  </si>
  <si>
    <t>Complete blood count and differential in diagnosis of early onset neonatal sepsis</t>
  </si>
  <si>
    <t>International Journal of Academic Medicine and Pharmacy 2023; 5 (6); 1336-1342; STUDY OF THE HEMATOLOGICAL SCORING SYSTEM AND CRP LEVELS IN CASES OF NEONATAL SEPSIS AT A TERTIARY CARE CENTRE: A COMPARATIVE STUDY; Gayatri Soneta1, Dnyaneshwar Lokhande2, Jyoti Kasture3, Devangana Rajyaguru4, Dimple Kalsi5, Preeti Bajaj</t>
  </si>
  <si>
    <t>https://academicmed.org/Uploads/Volume5Issue6/275.%20[2089.%20JAMP_Doc%20Navigator]%201336-1342.pdf</t>
  </si>
  <si>
    <t xml:space="preserve">EMBASE, Index Copernicus
    Embase (Elsevier)
    Index Copernicus
EMBASE, 
    Embase (Elsevier)
    Index Copernicus
    Embase (Elsevier)
    Index Copernicus
</t>
  </si>
  <si>
    <t>Annapoorneswary R, Devi meenakshi K, Naaraayan SA. Eosinopenia and Neutrophil to Lymphocyte Ratio as Diagnostic Tools in Neonatal Early Onset Sepsis: A Single Center Observational Study. Caspian J Pediatrs March 2023; 9: e1.</t>
  </si>
  <si>
    <t>https://caspianjp.ir/article-1-190-en.pdf</t>
  </si>
  <si>
    <t xml:space="preserve">Inas S. Ameen 1, Ola G. El-Farghali2, Amani M. Abd El-Ghani3 and Basma M. Shehata. AL-Azhar Journal of Pediatrics; DETECTION AND POTENTIAL UTITITY OF SALIVARY C-REACTIVE PROTEIN FOR DIAGNOSIS OF NEONATAL SEPSIS </t>
  </si>
  <si>
    <t>https://azjp.journals.ekb.eg/article_325922_239060550d619387329ef6509af93e4e.pdf</t>
  </si>
  <si>
    <t>LILIANA COLDEA, ALINA PINTEA, DAN ORGA DUMITRIU, FLORIN GROSU 1,2,3,4”Lucian Blaga” University of Sibiu</t>
  </si>
  <si>
    <t>THERAPEUTIC INDEX AND NURSING MANAGEMENT IN PATIENTS WITH MAJOR COMPLICATIONS OF CIRRHOSIS</t>
  </si>
  <si>
    <t>Kalyoncuo, S. E. R. V. E. T., &amp; KARTIN, P. T. (2023). Siroz Hastalığı Olan Bireyler İçin Web Tabanlı Hemşirelik Eğitim Programı. Sağlık Akademisi Kastamonu, 8(3), 569-579.</t>
  </si>
  <si>
    <r>
      <rPr>
        <rFont val="Arial Narrow"/>
        <color theme="1"/>
        <sz val="10.0"/>
      </rP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rFont val="Arial Narrow"/>
        <b/>
        <color theme="1"/>
        <sz val="10.0"/>
      </rPr>
      <t xml:space="preserve"> Adriana Saceleanu</t>
    </r>
    <r>
      <rPr>
        <rFont val="Arial Narrow"/>
        <color theme="1"/>
        <sz val="10.0"/>
      </rPr>
      <t xml:space="preserve"> (Medicine Faculty, Lucian Blaga University of Sibiu)</t>
    </r>
  </si>
  <si>
    <t>Khammassi, M., Ayed, R. B., Loupasaki, S., Amri, I., Hanana, M., Hamrouni, L., ... &amp; Khaldi, A. (2023). Chemical diversity of wild fennel essential oils (Foeniculum vulgare Mill.): A source of antimicrobial and antioxidant activities. South African Journal of Botany, 153, 136-146.</t>
  </si>
  <si>
    <t>https://www.sciencedirect.com/science/article/abs/pii/S0254629922006858</t>
  </si>
  <si>
    <t>ELSEVIER</t>
  </si>
  <si>
    <r>
      <rPr>
        <rFont val="Arial Narrow"/>
        <color theme="1"/>
        <sz val="10.0"/>
      </rP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rFont val="Arial Narrow"/>
        <b/>
        <color theme="1"/>
        <sz val="10.0"/>
      </rPr>
      <t xml:space="preserve"> Adriana Saceleanu</t>
    </r>
    <r>
      <rPr>
        <rFont val="Arial Narrow"/>
        <color theme="1"/>
        <sz val="10.0"/>
      </rPr>
      <t xml:space="preserve"> (Medicine Faculty, Lucian Blaga University of Sibiu)</t>
    </r>
  </si>
  <si>
    <t>Abdul-Rahaman, A., Irtwange, S. V., Kortse, A. P., &amp; Makinta, U. (2023). Antifungal Potential of biobased oils from Citrus sinensis Peels and Eucalyptus globulus leaves in vitro against fungal isolates. Plant Science Today, 10(2), 106-113.</t>
  </si>
  <si>
    <t>https://horizonepublishing.com/journals/index.php/PST/article/view/2022</t>
  </si>
  <si>
    <t>Popescu, I. N., Poinescu, A. A., Ungureanu, D. N., &amp; Picu, A. (2023). Novel Developments in Advanced Materials Fields: Porous and Non-Porous Biomaterials Used in Regenerative Medicine and Tissue Engineering. Scientific Bulletin of Valahia University-Materials and Mechanics, 19(20), 42-52.</t>
  </si>
  <si>
    <t>https://sciendo.com/article/10.2478/bsmm-2023-0007</t>
  </si>
  <si>
    <t>Kylchbekov, S. (2023). Bioactivity and Structural Properties of Hydroxyapatite on Ti6A| 4V and Si (100) Surfaces by Pulsed Laser Deposition.</t>
  </si>
  <si>
    <t>https://digitalcommons.wku.edu/theses/3692/</t>
  </si>
  <si>
    <r>
      <rPr>
        <rFont val="Arial Narrow"/>
        <color theme="1"/>
        <sz val="10.0"/>
      </rPr>
      <t>Iosif Hulka, Nestor R. Florido-Suarez, Julia C. Mirza-Rosca (Las Palmas de Gran Canaria University),</t>
    </r>
    <r>
      <rPr>
        <rFont val="Arial Narrow"/>
        <b/>
        <color theme="1"/>
        <sz val="10.0"/>
      </rPr>
      <t xml:space="preserve"> Adriana Saceleanu </t>
    </r>
    <r>
      <rPr>
        <rFont val="Arial Narrow"/>
        <color theme="1"/>
        <sz val="10.0"/>
      </rPr>
      <t>(Lucian Blaga University of Sibiu, Medicine Faculty)</t>
    </r>
  </si>
  <si>
    <t>Msweli, N. P., Akinwamide, S. O., Olubambi, P. A., &amp; Obadele, B. A. (2023). Microstructure and biocorrosion studies of spark plasma sintered yttria stabilized zirconia reinforced Ti6Al7Nb alloy in Hanks' solution. Materials Chemistry and Physics, 293, 126940.</t>
  </si>
  <si>
    <t>https://www.sciencedirect.com/science/article/pii/S0254058422012469</t>
  </si>
  <si>
    <r>
      <rPr>
        <rFont val="Arial Narrow"/>
        <color theme="1"/>
        <sz val="10.0"/>
      </rPr>
      <t xml:space="preserve">Iosif Hulka, Nestor R. Florido-Suarez, Julia C. Mirza-Rosca (Las Palmas de Gran Canaria University, Department of Mechanical Engineering, Tafira), </t>
    </r>
    <r>
      <rPr>
        <rFont val="Arial Narrow"/>
        <b/>
        <color theme="1"/>
        <sz val="10.0"/>
      </rPr>
      <t>Adriana Saceleanu</t>
    </r>
    <r>
      <rPr>
        <rFont val="Arial Narrow"/>
        <color theme="1"/>
        <sz val="10.0"/>
      </rPr>
      <t xml:space="preserve"> (Lucian Blaga University of Sibiu, Medicine Faculty)</t>
    </r>
  </si>
  <si>
    <t>Jiménez-Marcos, C., Mirza-Rosca, J. C., Baltatu, M. S., &amp; Vizureanu, P. (2023). Evaluation of New Titanium Alloys as Potential Materials for Medical Devices.</t>
  </si>
  <si>
    <t>https://academic.oup.com/mam/article/29/Supplement_1/196/7228502</t>
  </si>
  <si>
    <r>
      <rPr>
        <rFont val="Arial Narrow"/>
        <color theme="1"/>
        <sz val="10.0"/>
      </rPr>
      <t xml:space="preserve">Iosif Hulka, Nestor R. Florido-Suarez, Julia C. Mirza-Rosca (Las Palmas de Gran Canaria University, Department of Mechanical Engineering, Tafira), </t>
    </r>
    <r>
      <rPr>
        <rFont val="Arial Narrow"/>
        <b/>
        <color theme="1"/>
        <sz val="10.0"/>
      </rPr>
      <t>Adriana Saceleanu</t>
    </r>
    <r>
      <rPr>
        <rFont val="Arial Narrow"/>
        <color theme="1"/>
        <sz val="10.0"/>
      </rPr>
      <t xml:space="preserve"> (Lucian Blaga University of Sibiu, Medicine Faculty)</t>
    </r>
  </si>
  <si>
    <t>Jiménez-Marcos, C., Mirza-Rosca, J. C., Fratila, A., &amp; Saceleanu, A. (2023). Influence and Comparison of the Properties of Three Cobalt-Chromium Dental Alloys.</t>
  </si>
  <si>
    <t>Adriana Saceleanu, Nestor Florido-Suarez, Cristina Jimenez-Marco, Julia Mirza-Rosca</t>
  </si>
  <si>
    <t>Relation Between Composition, Structure and Properties of Different Dental Alloys</t>
  </si>
  <si>
    <t>Oxford academic</t>
  </si>
  <si>
    <t>Nestor Florido-Suarez, Iosif Hulka, Julia Mirza-Rosca, Adriana Saceleanu</t>
  </si>
  <si>
    <t>Stability Range of Ti-Zr Alloy for Dental Implants</t>
  </si>
  <si>
    <t>Jimenez-Marcos, C., Mirza-Rosca, J. C., Baltatu, M. S., &amp; Vizureanu, P. (2023). Effect of Si Contents on the Properties of Ti15Mo7ZrxSi Alloys. Materials, 16(14), 4906.</t>
  </si>
  <si>
    <t>https://www.mdpi.com/1996-1944/16/14/4906</t>
  </si>
  <si>
    <t>MDPI</t>
  </si>
  <si>
    <t>Alvarez Cedeño, G. M. (2023). Educación de salud oral y calidad de vida de los adultos mayores de un centro de salud en Sucre, 2023.</t>
  </si>
  <si>
    <t>https://repositorio.ucv.edu.pe/handle/20.500.12692/120522</t>
  </si>
  <si>
    <t>Taques, L., López, L. Z., TAQUES, L., Arcaro, G., Muller, E. V., Santos, F. A. D., &amp; Pochapski, M. T. (2023). Periodontal disease and quality of life in patients with circulatory diseases. Revista de Odontologia da UNESP, 52, e20230004.</t>
  </si>
  <si>
    <t>https://www.scielo.br/j/rounesp/a/QV5tXnjd6rsfYsYdddrpBtg/</t>
  </si>
  <si>
    <t>The Influence of Periodontal Disease on Oral Health Quality of Life in Patients with Cardiovascular Disease: A Cross-Sectional Observational Single-Center Study. MEDICINA-LITHUANIA, may 2022, vol 58 nr 5. DOI 10.3390/medicina58050584</t>
  </si>
  <si>
    <t>Chacón, T., Joya-Rodríguez, L. D., &amp; Cardona-Rivas, D. (2023). Calidad de vida relacionada con enfermedad periodontal en pacientes diabéticos del régimen subsidiado de Manizales. Revista Facultad de Odontología Universidad de Antioquia, 35(2), 38-51.</t>
  </si>
  <si>
    <t>https://revistas.udea.edu.co/index.php/odont/article/download/353886/20813542?inline=1</t>
  </si>
  <si>
    <t>Filsinger, A. (2023). Análisis de la calidad de vida a posterior del tratamiento periodontal en pacientes diagnosticados con Periodontitis del Estadio III. Revista de la Facultad de Odontología, 33(2), 9-14.</t>
  </si>
  <si>
    <t>https://revistas.unc.edu.ar/index.php/RevFacOdonto/article/view/41989</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</si>
  <si>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</si>
  <si>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Buenaño Guevara, T. L. (2023). Comparación del nivel de flujo salival y ph salival en pacientes con y sin enfermedad periodontal que acuden a la clínica de especialidades odontológicas saude medical group del cantón Pelileo en el periodo julio–agosto del 2023 (Bachelor's thesis).</t>
  </si>
  <si>
    <t>https://dspace.uniandes.edu.ec/handle/123456789/17447</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</si>
  <si>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</si>
  <si>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Castillo, D. R. R., Intriago, A. Ñ. S., Gamboa, H. S. G., Munares, K. C., &amp; Ramos, M. R. V. (2023). La importancia de la saliva para la salud bucal. World Health Journal, 4(2), 26-41.</t>
  </si>
  <si>
    <t>https://revistamedical.com/index.php/whj/article/view/40</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</si>
  <si>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</si>
  <si>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Elchaghaby, M. A., Darwish, A., &amp; Wassef, N. (2023). Comparative Evaluation of the Anti‑plaque and Anti‑gingivitis Effects of Moringa plant and Fluoride Toothpastes among a Group of Children: A Randomized Controlled Study. Advanced Dental Journal, 5(1), 186-197.</t>
  </si>
  <si>
    <t>https://adjc.journals.ekb.eg/article_293080.html</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</si>
  <si>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</si>
  <si>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Venugopal, D. C., Senthilnathan, R. D., Madhavan, Y., Maanvizhi, S., Sankarapandian, S., Ramshankar, V., &amp; Kalachaveedu, M. (2023). Preparation and Characterization of Silymarin Gel: A Novel Topical Mucoadhesive Formulation for Potential Applicability in Oral Pathologies. Gels 2023, 9, 139.</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</si>
  <si>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</si>
  <si>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Corica, G. F. (2023). La prevalencia de la enfermedad periodontal en pacientes con enfermedad cardiovascular. Revisión sistemática.</t>
  </si>
  <si>
    <t>https://titula.universidadeuropea.com/handle/20.500.12880/5646</t>
  </si>
  <si>
    <r>
      <rPr>
        <rFont val="Times New Roman"/>
        <color theme="1"/>
        <sz val="9.0"/>
      </rPr>
      <t xml:space="preserve">
Lazureanu, PC (Lazureanu, Pompilia Camelia) [1] ; Popescu, F (Popescu, Florina) [2] ; Tudor, A (Tudor, Anca) [3] ; </t>
    </r>
    <r>
      <rPr>
        <rFont val="Times New Roman"/>
        <b/>
        <color theme="1"/>
        <sz val="9.0"/>
      </rPr>
      <t>Stef, L (Stef, Laura) [4]</t>
    </r>
    <r>
      <rPr>
        <rFont val="Times New Roman"/>
        <color theme="1"/>
        <sz val="9.0"/>
      </rPr>
      <t xml:space="preserve"> ; Negru, AG (Negru, Alina Gabriela) [5] ; Mihaila, R (Mihaila, Romeo) [6]</t>
    </r>
  </si>
  <si>
    <t>Novozhilova, N., Andreeva, E., Polyakova, M., Makeeva, I., Sokhova, I., Doroshina, V., ... &amp; Babina, K. (2023). Antigingivitis, Desensitizing, and Antiplaque Effects of Alkaline Toothpastes: A Randomized Clinical Trial. Dentistry Journal, 11(4), 96.</t>
  </si>
  <si>
    <r>
      <rPr>
        <rFont val="Times New Roman"/>
        <b/>
        <color theme="1"/>
        <sz val="9.0"/>
      </rPr>
      <t>ANDREEA ANGELA ŞTEŢIU, MIRCEA ŞTEŢIU</t>
    </r>
    <r>
      <rPr>
        <rFont val="Times New Roman"/>
        <b val="0"/>
        <color rgb="FF000000"/>
        <sz val="9.0"/>
      </rPr>
      <t>, MIHAI BURLIBAŞA, VIOREL ȘTEFAN PERIEANU, GABRIELA TĂNASE, NARCIS MARCOV, OANA-CELLA ANDREI, RADU COSTEA, ELENA-CRISTINA MARCOV, DANA CRISTINA BODNAR, TRAIAN BODNAR, MAGDALENA NATALIA DINA, CONSTANTIN DĂGUCI, LUMINIȚA DĂGUCI, CORINA MARILENA CRISTACHE, CAMELIA IONESCU, LUMINIȚA OANCEA, MĂDĂLINA VIOLETA PERIEANU, CLAUDIA CAMELIA BURCEA, COSMIN MEDAR, CARMEN DANIELA DOMNARIU, ILEANA IONESCU</t>
    </r>
  </si>
  <si>
    <t>Bolocan, Vlad-Octavian, Mihaela Secareanu, Elena Sava, Cosmin Medar, Loredana Sabina Cornelia Manolescu, Alexandru-Ștefan Cătălin Rașcu, Maria Glencora Costache, George Daniel Radavoi, Robert-Andrei Dobran, and Viorel Jinga. 2023. "Convolutional Neural Network Model for Segmentation and Classification of Clear Cell Renal Cell Carcinoma Based on Multiphase CT Images" Journal of Imaging 9, no. 12: 280. https://doi.org/10.3390/jimaging9120280</t>
  </si>
  <si>
    <t>https://www.mdpi.com/2313-433X/9/12/280</t>
  </si>
  <si>
    <t>google, bdi</t>
  </si>
  <si>
    <t>IC13 -  Editor/Membru în comitetul editorial sau recenzor: Reviste indexate WoS, SCOPUS, BDI (inclusiv ERIH); reviste științifice neindexate ale ULBS; colecții de carte.</t>
  </si>
  <si>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</si>
  <si>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</si>
  <si>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</si>
  <si>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</si>
  <si>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</si>
  <si>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</si>
  <si>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</si>
  <si>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</si>
  <si>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rFont val="Arial Narrow"/>
        <color theme="1"/>
        <sz val="10.0"/>
      </rPr>
      <t xml:space="preserve">SCIPIO, Google Scholar și Worldcat </t>
    </r>
    <r>
      <rPr>
        <rFont val="Arial Narrow"/>
        <b/>
        <color theme="1"/>
        <sz val="10.0"/>
      </rPr>
      <t>nu sunt BDI.</t>
    </r>
  </si>
  <si>
    <r>
      <rPr>
        <rFont val="Arial Narrow"/>
        <b/>
        <color theme="1"/>
        <sz val="10.0"/>
      </rPr>
      <t xml:space="preserve">*Punctaje de referință:
</t>
    </r>
    <r>
      <rPr>
        <rFont val="Arial Narrow"/>
        <b/>
        <color theme="1"/>
        <sz val="10.0"/>
      </rPr>
      <t>a)	Editare:</t>
    </r>
    <r>
      <rPr>
        <rFont val="Arial Narrow"/>
        <color theme="1"/>
        <sz val="10.0"/>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rFont val="Arial Narrow"/>
        <b/>
        <color theme="1"/>
        <sz val="10.0"/>
      </rPr>
      <t>coeficienți de multiplicare:</t>
    </r>
    <r>
      <rPr>
        <rFont val="Arial Narrow"/>
        <color theme="1"/>
        <sz val="10.0"/>
      </rPr>
      <t xml:space="preserve">
i) </t>
    </r>
    <r>
      <rPr>
        <rFont val="Arial Narrow"/>
        <i/>
        <color theme="1"/>
        <sz val="10.0"/>
      </rPr>
      <t>de calitate:</t>
    </r>
    <r>
      <rPr>
        <rFont val="Arial Narrow"/>
        <color theme="1"/>
        <sz val="10.0"/>
      </rPr>
      <t xml:space="preserve">
- 2,0 pentru reviste WoS, SCOPUS, ERIH Plus sau colecții editate la edituri internaționale de prestigiu;
ii) </t>
    </r>
    <r>
      <rPr>
        <rFont val="Arial Narrow"/>
        <i/>
        <color theme="1"/>
        <sz val="10.0"/>
      </rPr>
      <t>de frecvență</t>
    </r>
    <r>
      <rPr>
        <rFont val="Arial Narrow"/>
        <color theme="1"/>
        <sz val="10.0"/>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rFont val="Arial Narrow"/>
        <b/>
        <color theme="1"/>
        <sz val="10.0"/>
      </rPr>
      <t xml:space="preserve">b)	Recenzare:
</t>
    </r>
    <r>
      <rPr>
        <rFont val="Arial Narrow"/>
        <color theme="1"/>
        <sz val="10.0"/>
      </rPr>
      <t>•	10 p./raport de recenzare;
Se aplică următorul coeficient de multiplicare:
- 5,0 pentru reviste WoS, SCOPUS, ERIH Plus sau pentru volume recenzate la edituri internaționale de prestigiu.</t>
    </r>
  </si>
  <si>
    <t>Denumirea revistei</t>
  </si>
  <si>
    <t>Baza de date în care e idexată revista (WoS, Scopus, minim o BDI)</t>
  </si>
  <si>
    <t>Site www al revistei (link-ul unde este menționată componența comitetului editorial)</t>
  </si>
  <si>
    <t>Data raportului de recenzare</t>
  </si>
  <si>
    <t>Punctaj total de referință*</t>
  </si>
  <si>
    <t>Frecvența publicației</t>
  </si>
  <si>
    <t>ANTONESCU ELISABETA</t>
  </si>
  <si>
    <t>Recenzor</t>
  </si>
  <si>
    <t>31.12.2023</t>
  </si>
  <si>
    <t>10.11.2023</t>
  </si>
  <si>
    <t>27.10.2023</t>
  </si>
  <si>
    <t>Nutrients</t>
  </si>
  <si>
    <t>21.10.2023</t>
  </si>
  <si>
    <t>13.10.2023</t>
  </si>
  <si>
    <t>27.09.2023</t>
  </si>
  <si>
    <t>12.09.2023</t>
  </si>
  <si>
    <t>18.08.2023</t>
  </si>
  <si>
    <t>14.08.2023</t>
  </si>
  <si>
    <t>02.03.2023</t>
  </si>
  <si>
    <t>05.07.2023</t>
  </si>
  <si>
    <t>24.05.2023</t>
  </si>
  <si>
    <t>Journal of Pain Research</t>
  </si>
  <si>
    <t>01.05.2023</t>
  </si>
  <si>
    <t>Sustainability</t>
  </si>
  <si>
    <t>09.04.2023</t>
  </si>
  <si>
    <t>29.03.2023</t>
  </si>
  <si>
    <t>17.03.2023</t>
  </si>
  <si>
    <t>08.03.2023</t>
  </si>
  <si>
    <t>Journal of Inflammation Research</t>
  </si>
  <si>
    <t>06.02.2023</t>
  </si>
  <si>
    <t>International Journal of Environmental Research and Public Health</t>
  </si>
  <si>
    <t>31.01.2023</t>
  </si>
  <si>
    <t>11.01.2023</t>
  </si>
  <si>
    <t>Metode moderne de diagnostic si tratament in patologia pediatrica</t>
  </si>
  <si>
    <t>Reviste stiintifice neindexate ale ULBS</t>
  </si>
  <si>
    <t>http://www.conferintapediatriesibiu.ro/</t>
  </si>
  <si>
    <t>Editare</t>
  </si>
  <si>
    <t>Recenzare</t>
  </si>
  <si>
    <t>10*24</t>
  </si>
  <si>
    <t>Arseniu Anca-Maria</t>
  </si>
  <si>
    <t>Web of Science</t>
  </si>
  <si>
    <t>https://www.mdpi.com/journal/biomedicines/special_issues/Drug_Delivery_Europe</t>
  </si>
  <si>
    <t>Guest Editor</t>
  </si>
  <si>
    <t>https://www.mdpi.com/journal/antibiotics</t>
  </si>
  <si>
    <t>03.01.2023</t>
  </si>
  <si>
    <t>Processes</t>
  </si>
  <si>
    <t>https://www.mdpi.com/journal/processes</t>
  </si>
  <si>
    <t>07.03.2023</t>
  </si>
  <si>
    <t>https://www.mdpi.com/journal/pharmaceuticals</t>
  </si>
  <si>
    <t>03.03.2023</t>
  </si>
  <si>
    <t>https://www.mdpi.com/journal/molecules</t>
  </si>
  <si>
    <t>06.03.2023</t>
  </si>
  <si>
    <t>06.04.2023</t>
  </si>
  <si>
    <t>16.12.2023</t>
  </si>
  <si>
    <t>28.12.2023</t>
  </si>
  <si>
    <t>https://www.mdpi.com/journal/jcm</t>
  </si>
  <si>
    <t>https://www.mdpi.com/journal/nutrients</t>
  </si>
  <si>
    <t>Pharmaceutics and drug innovation</t>
  </si>
  <si>
    <t>https://www.esciinfo.com/journals/pharmaceutics-and-drug-innovation/editors</t>
  </si>
  <si>
    <t>membru in comitetul editorial</t>
  </si>
  <si>
    <t>Future Pharmacology </t>
  </si>
  <si>
    <t>https://www.mdpi.com/journal/futurepharmacol</t>
  </si>
  <si>
    <t>15/03/2023</t>
  </si>
  <si>
    <t>Journal of Functional Biomaterials</t>
  </si>
  <si>
    <t>https://www.mdpi.com/journal/jfb</t>
  </si>
  <si>
    <t>18/04/2023</t>
  </si>
  <si>
    <t>https://www.mdpi.com/journal/ijms</t>
  </si>
  <si>
    <t>Current Oncology</t>
  </si>
  <si>
    <t>https://www.mdpi.com/journal/curroncol</t>
  </si>
  <si>
    <t>19/05/2023</t>
  </si>
  <si>
    <t>Pharmacoepidemiology</t>
  </si>
  <si>
    <t>https://www.mdpi.com/journal/pharmacoepidemiology</t>
  </si>
  <si>
    <t>16/08/2023</t>
  </si>
  <si>
    <t>https://www.mdpi.com/journal/metabolites</t>
  </si>
  <si>
    <t>https://www.mdpi.com/journal/healthcare</t>
  </si>
  <si>
    <t>26/11/2023</t>
  </si>
  <si>
    <t>Chiș Adriana Aurelia</t>
  </si>
  <si>
    <t>antibiotics</t>
  </si>
  <si>
    <t>https://www.mdpi.com/journal/biomedicines</t>
  </si>
  <si>
    <t>ijerph</t>
  </si>
  <si>
    <t>https://www.mdpi.com/journal/ijerph</t>
  </si>
  <si>
    <t>applsci</t>
  </si>
  <si>
    <t>polymers</t>
  </si>
  <si>
    <t>https://www.mdpi.com/journal/polymers</t>
  </si>
  <si>
    <t>pharmacoepidemiology</t>
  </si>
  <si>
    <t>pharmaceutics</t>
  </si>
  <si>
    <t>https://www.mdpi.com/journal/pharmaceutics</t>
  </si>
  <si>
    <t>ijms</t>
  </si>
  <si>
    <t>children</t>
  </si>
  <si>
    <t>https://www.mdpi.com/journal/children</t>
  </si>
  <si>
    <t>Frontiers in Medicine</t>
  </si>
  <si>
    <t>https://www.frontiersin.org/journals/medicine/editors</t>
  </si>
  <si>
    <t>&gt; 6</t>
  </si>
  <si>
    <t>22.11.2023</t>
  </si>
  <si>
    <t>Pharmaceutics</t>
  </si>
  <si>
    <t>https://www.mdpi.com/journal/pharmaceutics/special_issues/ODKZLDI71Z</t>
  </si>
  <si>
    <t>https://www.mdpi.com/journal/pharmaceutics/special_issues/0834I3Y6ZZ</t>
  </si>
  <si>
    <t>https://www.mdpi.com/journal/pharmaceutics/special_issues/4BI7039NTL</t>
  </si>
  <si>
    <t>Pharmacy</t>
  </si>
  <si>
    <t>https://www.mdpi.com/journal/pharmacy</t>
  </si>
  <si>
    <t>03.02.2023</t>
  </si>
  <si>
    <t>03.04.2023</t>
  </si>
  <si>
    <t>04.05.2023</t>
  </si>
  <si>
    <t>https://www.mdpi.com/journal/sustainability</t>
  </si>
  <si>
    <t>05.05.2023</t>
  </si>
  <si>
    <t>Plants</t>
  </si>
  <si>
    <t>https://www.mdpi.com/journal/plants</t>
  </si>
  <si>
    <t>07.06.2023</t>
  </si>
  <si>
    <t>23.06.2023</t>
  </si>
  <si>
    <t>04.07.2023</t>
  </si>
  <si>
    <t>15.07.2023</t>
  </si>
  <si>
    <t>22.08.2023</t>
  </si>
  <si>
    <t>Current Issues in Molecular Biology</t>
  </si>
  <si>
    <t>https://www.mdpi.com/journal/cimb</t>
  </si>
  <si>
    <t>03.09.2023</t>
  </si>
  <si>
    <t>09.09.2023</t>
  </si>
  <si>
    <t>23.09.2023</t>
  </si>
  <si>
    <t>28.11.2023</t>
  </si>
  <si>
    <t>20.01.2023</t>
  </si>
  <si>
    <t>Agronomy</t>
  </si>
  <si>
    <t>https://www.mdpi.com/search?journal=agronomy</t>
  </si>
  <si>
    <t>10.02.2023</t>
  </si>
  <si>
    <t>Foods</t>
  </si>
  <si>
    <t xml:space="preserve">https://www.mdpi.com/search?journal=foods </t>
  </si>
  <si>
    <t>04.02.2023</t>
  </si>
  <si>
    <t>https://www.mdpi.com/search?journal=foods</t>
  </si>
  <si>
    <t>21.02.2023</t>
  </si>
  <si>
    <t>https://www.mdpi.com/search?journal=applsci</t>
  </si>
  <si>
    <t>https://www.mdpi.com/search?journal=metabolites</t>
  </si>
  <si>
    <t>20.03.2023</t>
  </si>
  <si>
    <t xml:space="preserve">https://www.mdpi.com/journal/nutrients </t>
  </si>
  <si>
    <t>01.04.2023</t>
  </si>
  <si>
    <t>25.03.2023</t>
  </si>
  <si>
    <t>Separations</t>
  </si>
  <si>
    <t xml:space="preserve">https://www.mdpi.com/search?journal=separations </t>
  </si>
  <si>
    <t>14.04.2023</t>
  </si>
  <si>
    <t>24.06.2023</t>
  </si>
  <si>
    <t>25.06.2023</t>
  </si>
  <si>
    <t>03.07.2023</t>
  </si>
  <si>
    <t xml:space="preserve">https://www.mdpi.com/search?journal=polymers </t>
  </si>
  <si>
    <t>15.08.2023</t>
  </si>
  <si>
    <t>https://www.mdpi.com/search?journal=life</t>
  </si>
  <si>
    <t>31.08.2023</t>
  </si>
  <si>
    <t>08.10.2023</t>
  </si>
  <si>
    <t xml:space="preserve">https://www.mdpi.com/search?journal=molecules </t>
  </si>
  <si>
    <t>30.11.2023</t>
  </si>
  <si>
    <t>20.12.2023</t>
  </si>
  <si>
    <t>Reviste Brasilera de Farmacognosia</t>
  </si>
  <si>
    <t>https://link.springer.com/journal/43450</t>
  </si>
  <si>
    <t>Future Foods</t>
  </si>
  <si>
    <t xml:space="preserve">https://www.sciencedirect.com/journal/future-foods </t>
  </si>
  <si>
    <t>Analytical letters</t>
  </si>
  <si>
    <t xml:space="preserve">https://www.tandfonline.com/journals/lanl20 </t>
  </si>
  <si>
    <t>11.12.2023</t>
  </si>
  <si>
    <t xml:space="preserve">Acta Universitatis Cibiniensis. </t>
  </si>
  <si>
    <t>https://sciendo.com/journal/AUCFT</t>
  </si>
  <si>
    <t>12.02.2023</t>
  </si>
  <si>
    <t>23.11.2023</t>
  </si>
  <si>
    <t>healthcare</t>
  </si>
  <si>
    <t>IJERPH</t>
  </si>
  <si>
    <t>Applied Microbiology</t>
  </si>
  <si>
    <t>https://www.mdpi.com/journal/applmicrobiol</t>
  </si>
  <si>
    <t>Tropical Medicine and Infectious Disease</t>
  </si>
  <si>
    <t>https://www.mdpi.com/journal/tropicalmed</t>
  </si>
  <si>
    <t>Scopus, SCIE (Web of Science), PubMed, PMC, FSTA, AGRICOLA, CAPlus / SciFinder</t>
  </si>
  <si>
    <t>https://www.mdpi.com/journal/antioxidants/submission_reviewers</t>
  </si>
  <si>
    <t xml:space="preserve">International Journal of Pharmaceutical &amp; Phytopharmacological Research (eIJPPR) </t>
  </si>
  <si>
    <t>Thomson Reuters (Emerging Sources Citation Index)
Index Copernicus,Poland
Chemical Abstract Services (CAS), USA
EBSCO,USA
Hinari (WHO,Geneva)
Ulrich’s International Periodical Directory (USA)
Science Central
Get Cited
Directory of Open Access Journals (DOAJ)
Pharmaceutical Journal
Pharmaceutical Science Open Access Resources (PSOAR)
Ayurbhishak
New Jour
Open J-Gate
Google Scholar</t>
  </si>
  <si>
    <t>https://eijppr.com/journal-page/editorial-team</t>
  </si>
  <si>
    <t>Cosmetics</t>
  </si>
  <si>
    <t>18.01.2023</t>
  </si>
  <si>
    <t>Marine Drugs</t>
  </si>
  <si>
    <t>23.02.2023</t>
  </si>
  <si>
    <t>Toxics</t>
  </si>
  <si>
    <t>30.03.2023</t>
  </si>
  <si>
    <t>15.09.2023</t>
  </si>
  <si>
    <t>19.12.2023</t>
  </si>
  <si>
    <t>Copernicus, EBSCO, DOAJ</t>
  </si>
  <si>
    <t>www.amt.ro</t>
  </si>
  <si>
    <t>Revista Romana de Anatomie Functionala si Clinica, Macro- si Microscopica si de Antropologie</t>
  </si>
  <si>
    <t>www.revanatomie.ro</t>
  </si>
  <si>
    <t>https://www.rjlm.ro/index.php/editorialboard</t>
  </si>
  <si>
    <t>50x2x1,5</t>
  </si>
  <si>
    <t>2 nr pe an</t>
  </si>
  <si>
    <t>Journal of Intercultural Management and Ethics</t>
  </si>
  <si>
    <t>BDI (CEEOL, ICI, PBN, EuroPub)</t>
  </si>
  <si>
    <t>https://jime.csesm.org/index.php/JIME/IA</t>
  </si>
  <si>
    <t>H+ in oncology, between benefit and risk - 7 febr. 2023</t>
  </si>
  <si>
    <t>Fake News and The Ethical Way: A Transdisciplinary Approach - 17 mai 2023</t>
  </si>
  <si>
    <t>Transhumanism: Camouflage for the Perpetuation of Eugenic Ideology and Structural Injustice? - 9 oct 2023</t>
  </si>
  <si>
    <t>Archives of Suicide Research</t>
  </si>
  <si>
    <t>https://www.tandfonline.com/journals/usui20</t>
  </si>
  <si>
    <t>Demoralization in Schizophrenia: A Pathway to Suicidal Ideation? - 6 febr 2023</t>
  </si>
  <si>
    <t>10x5</t>
  </si>
  <si>
    <t>Demoralization in Schizophrenia: A Pathway to Suicidal Ideation? - 10 martie 2023</t>
  </si>
  <si>
    <t>Thomson Reuters (Emerging Sources Citation Index)</t>
  </si>
  <si>
    <t>https://eijppr.com/en/journal-page/editorial-team</t>
  </si>
  <si>
    <t>Frontiers in Public Health - Health Economics</t>
  </si>
  <si>
    <t>https://www.frontiersin.org/my-frontiers/overview</t>
  </si>
  <si>
    <t>Frontiers in Pharmacology - Drugs Outcomes Research and Policies</t>
  </si>
  <si>
    <t>Clinic and Practice</t>
  </si>
  <si>
    <t>https://www.mdpi.com/journal/clinpract</t>
  </si>
  <si>
    <t>23.10.2023</t>
  </si>
  <si>
    <t>22.05.2023</t>
  </si>
  <si>
    <t>15.05.2023</t>
  </si>
  <si>
    <t>06.12.2023</t>
  </si>
  <si>
    <t>27.12.2023</t>
  </si>
  <si>
    <t>05.04.2023</t>
  </si>
  <si>
    <t>06.11.2023</t>
  </si>
  <si>
    <t>11.09.2023</t>
  </si>
  <si>
    <t>24.03.2023</t>
  </si>
  <si>
    <t>Cancers</t>
  </si>
  <si>
    <t>https://www.mdpi.com/journal/cancers</t>
  </si>
  <si>
    <t>14.03.2023</t>
  </si>
  <si>
    <t>09.07.2023</t>
  </si>
  <si>
    <t>21.05.2023</t>
  </si>
  <si>
    <t>26.03.2023</t>
  </si>
  <si>
    <t>https://www.mdpi.com/journal/jpm</t>
  </si>
  <si>
    <t>13.01.2023</t>
  </si>
  <si>
    <t>https://www.mdpi.com/journal/microorganisms</t>
  </si>
  <si>
    <t>Muntean Andrei Catalin</t>
  </si>
  <si>
    <t>Chromatographia</t>
  </si>
  <si>
    <t>https://link.springer.com/journal/10337/volumes-and-issues</t>
  </si>
  <si>
    <t>23.03.2023</t>
  </si>
  <si>
    <t>lunar</t>
  </si>
  <si>
    <t>https://www.mdpi.com/journal/molecules/special_issues/2F0MR5U18F</t>
  </si>
  <si>
    <t>20.02.2023</t>
  </si>
  <si>
    <t>15.03.2023</t>
  </si>
  <si>
    <t>16.04.2023</t>
  </si>
  <si>
    <t>28.04.2023</t>
  </si>
  <si>
    <t>29.05.2023</t>
  </si>
  <si>
    <t>11.05.2023</t>
  </si>
  <si>
    <t>25.05.2023</t>
  </si>
  <si>
    <t>18.07.2023</t>
  </si>
  <si>
    <t>19,08,2023</t>
  </si>
  <si>
    <t>05.10.2023</t>
  </si>
  <si>
    <t>11.10.2023</t>
  </si>
  <si>
    <t>25.10.2023</t>
  </si>
  <si>
    <t>Chemosensors</t>
  </si>
  <si>
    <t>TOTAN MARIA</t>
  </si>
  <si>
    <t>Int. J. Environ. Res. Public Health</t>
  </si>
  <si>
    <t>LIFE</t>
  </si>
  <si>
    <t>https://www.mdpi.com/journal/life</t>
  </si>
  <si>
    <t>applmicrobiol</t>
  </si>
  <si>
    <t>Epidemiologia</t>
  </si>
  <si>
    <t>https://www.mdpi.com/journal/epidemiologia</t>
  </si>
  <si>
    <t>https://www.mdpi.com/journal/diagnostics</t>
  </si>
  <si>
    <t>Actualități și perspective în cercetarea farmaceutică</t>
  </si>
  <si>
    <t>https://sites.google.com/view/apcf2023/apcf-2023</t>
  </si>
  <si>
    <t>10*30</t>
  </si>
  <si>
    <t>Journal of Pain Research </t>
  </si>
  <si>
    <t>About Dove Medical Press
Dove Medical Press</t>
  </si>
  <si>
    <t>https://www.dovepress.com/knowledge-mapping-of-global-status-and-trends-for-thromboangiitis-obli-peer-reviewed-fulltext-article-JPR</t>
  </si>
  <si>
    <t>4 October 2023</t>
  </si>
  <si>
    <t> Vascular Health and Risk Management</t>
  </si>
  <si>
    <t>https://www.dovepress.com/venous-thromboembolism-in-pregnancy-challenges-and-solutions-peer-reviewed-fulltext-article-VHRM</t>
  </si>
  <si>
    <t>19 june 2023</t>
  </si>
  <si>
    <t xml:space="preserve">	
Vascular Health and Risk Management</t>
  </si>
  <si>
    <t>https://www.dovepress.com/assessment-of-lower-limb-deep-vein-thrombosis-characterization-and-ass-peer-reviewed-fulltext-article-VHRM</t>
  </si>
  <si>
    <t>24 March 2023</t>
  </si>
  <si>
    <t>Acta Marisiensis Seria Medica</t>
  </si>
  <si>
    <t>https://ojs.actamedicamarisiensis.ro/index.php/amm</t>
  </si>
  <si>
    <t>12.10.2023</t>
  </si>
  <si>
    <t>4 editii/an</t>
  </si>
  <si>
    <t>https://medichub.ro/reviste-de-specialitate/psihiatru-ro</t>
  </si>
  <si>
    <t>4/an</t>
  </si>
  <si>
    <t>01.03.2023</t>
  </si>
  <si>
    <t>02.10.2023</t>
  </si>
  <si>
    <t>03.30.2023</t>
  </si>
  <si>
    <t>04.14.2023</t>
  </si>
  <si>
    <t>ACTA ENDOCRINOLOGICA</t>
  </si>
  <si>
    <t>www.acta-endo.ro</t>
  </si>
  <si>
    <t>4 APARITII/AN</t>
  </si>
  <si>
    <t>Diagnostic Pathology</t>
  </si>
  <si>
    <t>SCIE, SCOPUS</t>
  </si>
  <si>
    <t>https://diagnosticpathology.biomedcentral.com/about</t>
  </si>
  <si>
    <t>25 aprilie 2023</t>
  </si>
  <si>
    <t xml:space="preserve"> Frontiers in Endocrinology</t>
  </si>
  <si>
    <t>PubMed, MEDLINE, PubMed Central (PMC), Scopus, Web of Science Science Citation Index Expanded (SCIE), Google Scholar, DOAJ, CrossRef, Chemical Abstracts Service (CAS), Embase, Semantic Scholar, Ulrich's Periodicals Directory, CLOCKSS, EBSCO, OpenAIRE, Zetoc</t>
  </si>
  <si>
    <t>https://www.frontiersin.org/journals/endocrinology/about</t>
  </si>
  <si>
    <t xml:space="preserve">25 aprilie 2023 </t>
  </si>
  <si>
    <t>LUNAR</t>
  </si>
  <si>
    <t>15 iulie 2023</t>
  </si>
  <si>
    <t>Cancers MDPI</t>
  </si>
  <si>
    <t xml:space="preserve"> Scopus, SCIE (Web of Science), PubMed, PMC, Embase, CAPlus / SciFinder, and other databases.</t>
  </si>
  <si>
    <t>20 NOIEMBRIE 2023</t>
  </si>
  <si>
    <t>Frontiers in Endocrinology- Bone Research</t>
  </si>
  <si>
    <t>6 octombrie 2023</t>
  </si>
  <si>
    <t>Romanian Journal of Rheumatology</t>
  </si>
  <si>
    <t>https://rjr.com.ro/editorial-council/</t>
  </si>
  <si>
    <t>50px2x2</t>
  </si>
  <si>
    <t>Clinical and experimental Hypertension</t>
  </si>
  <si>
    <t>Web of Science, SCOPUS</t>
  </si>
  <si>
    <t>https://www.tandfonline.com/loi/iceh20</t>
  </si>
  <si>
    <t>18.05.2023</t>
  </si>
  <si>
    <t>1/an</t>
  </si>
  <si>
    <t>Coordonator stiintific volum rezumate conferinta ZMS</t>
  </si>
  <si>
    <t>www.zms.ro</t>
  </si>
  <si>
    <t>5-8.04.2023</t>
  </si>
  <si>
    <t>1x/an</t>
  </si>
  <si>
    <t>Romanian Neourosurgery</t>
  </si>
  <si>
    <t>https://journals.lapub.co.uk/index.php/roneurosurgery/about/editorialTeam</t>
  </si>
  <si>
    <t>4x/an</t>
  </si>
  <si>
    <t>SIBIUL
MEDICAL
Volum de rezumate
al Conferinței
ZILELE MEDICALE SIBIENE
Ediția 2023</t>
  </si>
  <si>
    <t xml:space="preserve">https://zms.ro/volum-rezumate/ </t>
  </si>
  <si>
    <t xml:space="preserve">Birlutiu Victoria
</t>
  </si>
  <si>
    <t>Current Pediatric Research, International Journal of Pediatrics</t>
  </si>
  <si>
    <t>https://www.currentpediatrics.com/editors.php</t>
  </si>
  <si>
    <t>50x2</t>
  </si>
  <si>
    <t>Associate Editor BMC Infectious Diseases</t>
  </si>
  <si>
    <t>https://bmcinfectdis.biomedcentral.com/about/editorial-board</t>
  </si>
  <si>
    <t>Pharmaceuticals-special issue editors</t>
  </si>
  <si>
    <t>https://www.mdpi.com/journal/pharmaceuticals/special_issues/W3SKC337OO</t>
  </si>
  <si>
    <t>100x2</t>
  </si>
  <si>
    <t xml:space="preserve">Neamtu Bogdan </t>
  </si>
  <si>
    <t>https://orcid.org/0000-0003-2573-621X</t>
  </si>
  <si>
    <t>21.01.2023</t>
  </si>
  <si>
    <t>09.02.2023</t>
  </si>
  <si>
    <t>15.02.2023</t>
  </si>
  <si>
    <t>18.04.2023</t>
  </si>
  <si>
    <t>20.04.2023</t>
  </si>
  <si>
    <t>25.04.2023</t>
  </si>
  <si>
    <t>31.05.2023</t>
  </si>
  <si>
    <t>19.04.2022</t>
  </si>
  <si>
    <t>BMJ Open</t>
  </si>
  <si>
    <t>https://www.webofscience.com/wos/op/peer-reviews/summary</t>
  </si>
  <si>
    <t>06.06.2023</t>
  </si>
  <si>
    <t>Applied sciences</t>
  </si>
  <si>
    <t>https://www.mdpi.com/2076-3417/13/9/5577</t>
  </si>
  <si>
    <t>30.04.2023</t>
  </si>
  <si>
    <t>https://www.mdpi.com/2072-6694/15/17/4407</t>
  </si>
  <si>
    <t>https://www.mdpi.com/2072-6694/16/1/101</t>
  </si>
  <si>
    <t>17.10.2023</t>
  </si>
  <si>
    <t>https://www.mdpi.com/2227-9067/10/2/362</t>
  </si>
  <si>
    <t>1.02.2023</t>
  </si>
  <si>
    <t>Clinical, Cosmetic and Investigational Dermatology</t>
  </si>
  <si>
    <t>https://pubmed.ncbi.nlm.nih.gov/37575152/</t>
  </si>
  <si>
    <t>https://onlinelibrary.wiley.com/doi/full/10.1002/iid3.967</t>
  </si>
  <si>
    <t>13.07.2023</t>
  </si>
  <si>
    <t>https://www.dovepress.com/the-effect-of-osthole-on-transient-receptor-potential-channels-a-possi-peer-reviewed-fulltext-article-JIR</t>
  </si>
  <si>
    <t>https://pubmed.ncbi.nlm.nih.gov/38144156/</t>
  </si>
  <si>
    <t>24.08.2023</t>
  </si>
  <si>
    <t>https://pubmed.ncbi.nlm.nih.gov/38170070/</t>
  </si>
  <si>
    <t>6.11.2023</t>
  </si>
  <si>
    <t>Clinics and practice</t>
  </si>
  <si>
    <t>https://www.mdpi.com/2039-7283/13/1/16</t>
  </si>
  <si>
    <t>7.01.2023</t>
  </si>
  <si>
    <t>https://www.mdpi.com/2079-9284/11/1/9</t>
  </si>
  <si>
    <t>31.10.2023</t>
  </si>
  <si>
    <t>Current issues in molecular biology</t>
  </si>
  <si>
    <t>https://www.mdpi.com/1467-3045/46/1/43</t>
  </si>
  <si>
    <t>https://www.mdpi.com/2075-4418/13/7/1300</t>
  </si>
  <si>
    <t>18.03.2023</t>
  </si>
  <si>
    <t>Genes</t>
  </si>
  <si>
    <t>https://www.mdpi.com/2073-4425/14/6/1297/review_report</t>
  </si>
  <si>
    <t>11.06.2023</t>
  </si>
  <si>
    <t>International journal of molecular sciences</t>
  </si>
  <si>
    <t>https://www.mdpi.com/1422-0067/24/6/5942/review_report</t>
  </si>
  <si>
    <t>5.03.2023</t>
  </si>
  <si>
    <t>https://www.mdpi.com/1422-0067/24/12/10033</t>
  </si>
  <si>
    <t>8.06.2023</t>
  </si>
  <si>
    <t>https://www.mdpi.com/1422-0067/24/17/13528</t>
  </si>
  <si>
    <t>25.08.2023</t>
  </si>
  <si>
    <t>https://www.mdpi.com/1422-0067/24/15/12184</t>
  </si>
  <si>
    <t>21.07.2023</t>
  </si>
  <si>
    <t>https://www.mdpi.com/1422-0067/24/18/14390</t>
  </si>
  <si>
    <t>20.09.2023</t>
  </si>
  <si>
    <t>https://www.mdpi.com/1422-0067/25/8/4479</t>
  </si>
  <si>
    <t>20.10.2023</t>
  </si>
  <si>
    <t>https://www.mdpi.com/1422-0067/24/23/16898</t>
  </si>
  <si>
    <t>25.11.2023</t>
  </si>
  <si>
    <t>Journal of clinical medicine</t>
  </si>
  <si>
    <t>https://onlinelibrary.wiley.com/doi/10.1111/srt.13386</t>
  </si>
  <si>
    <t>https://www.mdpi.com/2077-0383/12/10/3545</t>
  </si>
  <si>
    <t>5.05.2023</t>
  </si>
  <si>
    <t>Journal of cosmetic dermatology</t>
  </si>
  <si>
    <t>https://onlinelibrary.wiley.com/doi/epdf/10.1111/jocd.16270</t>
  </si>
  <si>
    <t>16.10.2023</t>
  </si>
  <si>
    <t>https://www.mdpi.com/1648-9144/59/8/1357</t>
  </si>
  <si>
    <t>Editor volum rezumate conferinta ZDS</t>
  </si>
  <si>
    <t>www.confdermasibiu.ro</t>
  </si>
  <si>
    <t>28-30.09.2023</t>
  </si>
  <si>
    <t>International Journal of Immunotherapy and Cancer Research</t>
  </si>
  <si>
    <t>Sherpa/Romeo
ORCID (Signatory Publisher)
iThenticate - Plagiarism Checker
CrossRef Meta Data User - Indexing
J Gate Indexed - Indexing
DORA - San Francisco Declaration on Research Assessment
Portico - Archiving
BASE (Bielefeld Academic Search Engine) - Indexing
Scilit - Indexing
Open Archives Initiative - Indexing
CNKI-Archiving</t>
  </si>
  <si>
    <t>https://www.cancerresgroup.us/journals/international-journal-of-immunotherapy-and-cancer-research/editorial-board</t>
  </si>
  <si>
    <t>Journal of Cancer Research and Treatment</t>
  </si>
  <si>
    <t xml:space="preserve">Google Scholar
J-Gate
CNKI SCHOLAR
Bielefeld Academic Search Engine(BASE)
Academia
Computer Literature Index
Zeitschriftendatenbank (ZDB)
Elektronische Zeitschriftenbibliothek（EZB）
JournalTOCs
</t>
  </si>
  <si>
    <t>http://www.sciepub.com/journal/JCRT/editors</t>
  </si>
  <si>
    <t>Bulletin of the Transilvania University</t>
  </si>
  <si>
    <t>SCOPUS, EBSCO, DOAJ, CROSSREF, CABI, ERIHPLUS</t>
  </si>
  <si>
    <t>https://webbut.unitbv.ro/index.php/Bulletin</t>
  </si>
  <si>
    <t>Internation Journal of Molecular Sciences</t>
  </si>
  <si>
    <t>SCIE, CURRENT CONTENTS, PUBMED, SCOPUS</t>
  </si>
  <si>
    <t>International Journal of Molecular Sciences | An Open Access Journal from MDPI</t>
  </si>
  <si>
    <t>International Res J of Oncology</t>
  </si>
  <si>
    <t>SHERPA, MENDELEY, CROSSREF, CITEFACTOR, WORLDCAT</t>
  </si>
  <si>
    <t>https://journalirjo.com/index.php/IRJO/abstracting-indexing</t>
  </si>
  <si>
    <t>Medical Principles and Practice</t>
  </si>
  <si>
    <t>SCIE, SCOPUS, PUBMED</t>
  </si>
  <si>
    <t>https://karger.com/mpp/pages/details</t>
  </si>
  <si>
    <t>SCIE, MEDLINE, PUBMED</t>
  </si>
  <si>
    <t>https://www.mdpi.com/journal/medicina/indexing</t>
  </si>
  <si>
    <t>Buletinul Ştiinţific Supliment al Academiei Forţelor Terestre,</t>
  </si>
  <si>
    <t>EBSCO, EuroPub,</t>
  </si>
  <si>
    <t>https://www.cadetinova.ro/index.php/ro/organizare/catalog</t>
  </si>
  <si>
    <t>Fleacă Radu Sorin</t>
  </si>
  <si>
    <r>
      <rPr>
        <rFont val="Arial Narrow"/>
        <color rgb="FF000000"/>
        <sz val="10.0"/>
      </rPr>
      <t xml:space="preserve">WOS, </t>
    </r>
    <r>
      <rPr>
        <rFont val="Arial Narrow"/>
        <color rgb="FF00FF00"/>
        <sz val="10.0"/>
        <u/>
      </rPr>
      <t>https://www.mdpi.com/2227-9059/11/1/7</t>
    </r>
  </si>
  <si>
    <t>Experimental and Therapeutic Medicine</t>
  </si>
  <si>
    <t>30.09.2023</t>
  </si>
  <si>
    <t>22.07.2023</t>
  </si>
  <si>
    <t>26.05.2023</t>
  </si>
  <si>
    <t>27.01.2023</t>
  </si>
  <si>
    <t>01.01.2023</t>
  </si>
  <si>
    <t>Roman Mihai Dan</t>
  </si>
  <si>
    <r>
      <rPr>
        <rFont val="Arial Narrow"/>
        <color rgb="FF000000"/>
        <sz val="10.0"/>
      </rPr>
      <t xml:space="preserve">WOS, </t>
    </r>
    <r>
      <rPr>
        <rFont val="Arial Narrow"/>
        <color rgb="FF00FF00"/>
        <sz val="10.0"/>
        <u/>
      </rPr>
      <t>https://www.mdpi.com/journal/jcm</t>
    </r>
  </si>
  <si>
    <r>
      <rPr>
        <rFont val="Arial Narrow"/>
        <color rgb="FF000000"/>
        <sz val="10.0"/>
      </rPr>
      <t xml:space="preserve"> </t>
    </r>
    <r>
      <rPr>
        <rFont val="Arial Narrow"/>
        <color rgb="FF00FF00"/>
        <sz val="10.0"/>
        <u/>
      </rPr>
      <t>https://orcid.org/0000-0001-9856-8515</t>
    </r>
  </si>
  <si>
    <r>
      <rPr>
        <rFont val="Arial Narrow"/>
        <color rgb="FF000000"/>
        <sz val="10.0"/>
      </rPr>
      <t xml:space="preserve"> </t>
    </r>
    <r>
      <rPr>
        <rFont val="Arial Narrow"/>
        <color rgb="FF00FF00"/>
        <sz val="10.0"/>
        <u/>
      </rPr>
      <t>https://publons.com/wos-op/review/author/9OQHSS2W/</t>
    </r>
  </si>
  <si>
    <r>
      <rPr>
        <rFont val="Arial Narrow"/>
        <color rgb="FF000000"/>
        <sz val="10.0"/>
      </rPr>
      <t xml:space="preserve">WOS, </t>
    </r>
    <r>
      <rPr>
        <rFont val="Arial Narrow"/>
        <color rgb="FF00FF00"/>
        <sz val="10.0"/>
        <u/>
      </rPr>
      <t>https://www.mdpi.com/journal/jcm</t>
    </r>
  </si>
  <si>
    <r>
      <rPr>
        <rFont val="Arial Narrow"/>
        <color rgb="FF00FF00"/>
        <sz val="10.0"/>
        <u/>
      </rPr>
      <t>https://orcid.org/0000-0001-9856-8515</t>
    </r>
  </si>
  <si>
    <r>
      <rPr>
        <rFont val="Arial Narrow"/>
        <color rgb="FF000000"/>
        <sz val="10.0"/>
      </rPr>
      <t xml:space="preserve">WOS, </t>
    </r>
    <r>
      <rPr>
        <rFont val="Arial Narrow"/>
        <color rgb="FF00FF00"/>
        <sz val="10.0"/>
        <u/>
      </rPr>
      <t>https://www.mdpi.com/journal/jcm</t>
    </r>
  </si>
  <si>
    <r>
      <rPr>
        <rFont val="Arial Narrow"/>
        <color rgb="FF000000"/>
        <sz val="10.0"/>
      </rPr>
      <t xml:space="preserve"> </t>
    </r>
    <r>
      <rPr>
        <rFont val="Arial Narrow"/>
        <color rgb="FF00FF00"/>
        <sz val="10.0"/>
        <u/>
      </rPr>
      <t>https://orcid.org/0000-0001-9856-8515</t>
    </r>
  </si>
  <si>
    <r>
      <rPr>
        <rFont val="Arial Narrow"/>
        <color rgb="FF000000"/>
        <sz val="10.0"/>
      </rPr>
      <t xml:space="preserve">WOS, </t>
    </r>
    <r>
      <rPr>
        <rFont val="Arial Narrow"/>
        <color rgb="FF00FF00"/>
        <sz val="10.0"/>
        <u/>
      </rPr>
      <t>https://www.mdpi.com/journal/jcm</t>
    </r>
  </si>
  <si>
    <r>
      <rPr>
        <rFont val="Arial Narrow"/>
        <color rgb="FF000000"/>
        <sz val="10.0"/>
      </rPr>
      <t xml:space="preserve"> </t>
    </r>
    <r>
      <rPr>
        <rFont val="Arial Narrow"/>
        <color rgb="FF00FF00"/>
        <sz val="10.0"/>
        <u/>
      </rPr>
      <t>https://orcid.org/0000-0001-9856-8515</t>
    </r>
  </si>
  <si>
    <r>
      <rPr>
        <rFont val="Arial Narrow"/>
        <color rgb="FF000000"/>
        <sz val="10.0"/>
      </rPr>
      <t xml:space="preserve">WOS, </t>
    </r>
    <r>
      <rPr>
        <rFont val="Arial Narrow"/>
        <color rgb="FF00FF00"/>
        <sz val="10.0"/>
        <u/>
      </rPr>
      <t>https://www.mdpi.com/journal/jcm</t>
    </r>
  </si>
  <si>
    <r>
      <rPr>
        <rFont val="Arial Narrow"/>
        <color rgb="FF000000"/>
        <sz val="10.0"/>
      </rPr>
      <t xml:space="preserve"> </t>
    </r>
    <r>
      <rPr>
        <rFont val="Arial Narrow"/>
        <color rgb="FF00FF00"/>
        <sz val="10.0"/>
        <u/>
      </rPr>
      <t>https://orcid.org/0000-0001-9856-8515</t>
    </r>
  </si>
  <si>
    <r>
      <rPr>
        <rFont val="Arial Narrow"/>
        <color rgb="FF000000"/>
        <sz val="10.0"/>
      </rPr>
      <t xml:space="preserve">WOS,   </t>
    </r>
    <r>
      <rPr>
        <rFont val="Arial Narrow"/>
        <color rgb="FF00FF00"/>
        <sz val="10.0"/>
        <u/>
      </rPr>
      <t>https://www.webofscience.com/wos/author/record/AAQ-2660-2021</t>
    </r>
  </si>
  <si>
    <r>
      <rPr>
        <rFont val="Arial Narrow"/>
        <color rgb="FF000000"/>
        <sz val="10.0"/>
      </rPr>
      <t xml:space="preserve"> </t>
    </r>
    <r>
      <rPr>
        <rFont val="Arial Narrow"/>
        <color rgb="FF00FF00"/>
        <sz val="10.0"/>
        <u/>
      </rPr>
      <t>https://publons.com/wos-op/review/author/0NtDtN9K/</t>
    </r>
  </si>
  <si>
    <r>
      <rPr>
        <rFont val="Calibri"/>
        <color rgb="FF000000"/>
        <sz val="10.0"/>
      </rPr>
      <t xml:space="preserve">WOS,   </t>
    </r>
    <r>
      <rPr>
        <rFont val="Calibri"/>
        <color rgb="FF00FF00"/>
        <sz val="10.0"/>
        <u/>
      </rPr>
      <t>https://www.webofscience.com/wos/author/record/AAQ-2660-2021</t>
    </r>
  </si>
  <si>
    <r>
      <rPr>
        <rFont val="Arial Narrow"/>
        <color rgb="FF00FF00"/>
        <sz val="10.0"/>
        <u/>
      </rPr>
      <t>https://orcid.org/0000-0001-9856-8515</t>
    </r>
  </si>
  <si>
    <r>
      <rPr>
        <rFont val="Arial Narrow"/>
        <color rgb="FF000000"/>
        <sz val="10.0"/>
      </rPr>
      <t xml:space="preserve">WOS, </t>
    </r>
    <r>
      <rPr>
        <rFont val="Arial Narrow"/>
        <color rgb="FF00FF00"/>
        <sz val="10.0"/>
        <u/>
      </rPr>
      <t>https://www.mdpi.com/journal/jcm</t>
    </r>
  </si>
  <si>
    <r>
      <rPr>
        <rFont val="Arial Narrow"/>
        <color rgb="FF000000"/>
        <sz val="10.0"/>
      </rPr>
      <t xml:space="preserve">. </t>
    </r>
    <r>
      <rPr>
        <rFont val="Arial Narrow"/>
        <color rgb="FF00FF00"/>
        <sz val="10.0"/>
        <u/>
      </rPr>
      <t>https://orcid.org/0000-0001-9856-8515</t>
    </r>
  </si>
  <si>
    <t>Băcilă Ionuț Ciprian</t>
  </si>
  <si>
    <t>Index Copernicus</t>
  </si>
  <si>
    <t>https://www.medichub.ro/reviste-de-specialitate/psihiatru-ro</t>
  </si>
  <si>
    <t>comitet editorial</t>
  </si>
  <si>
    <t>Volum de rezumate nr. 3/2023 - Ediția a 3 a Conferința Psihiatrie și Psihologie Medico-Legală Inter și Transdisciplinaritate. Editura ULBS, ISSN 2810-5354 ISSN-L 2810-5354</t>
  </si>
  <si>
    <t>neidextă baze de date</t>
  </si>
  <si>
    <t>https://conf-psihiatrie.calcool.ro/</t>
  </si>
  <si>
    <t>redactor sef</t>
  </si>
  <si>
    <t>BODEA ANDREI</t>
  </si>
  <si>
    <t>Gabriela Bota</t>
  </si>
  <si>
    <t>comitet redactional x 1,5</t>
  </si>
  <si>
    <t>COJAN ADELA</t>
  </si>
  <si>
    <t>Indexed  IDB, INDEX COPERNICUS, EBSCOhost™, ULRICH'S, OPEN J-GATE, DIRECTORY OF RESEARCH JOURNAL INDEXING (DRJI), DIRECTORY OF OPEN ACCESS JOURNALS (DOAJ), GENAMICS.</t>
  </si>
  <si>
    <t>https://www.amtsibiu.ro/editorial-board</t>
  </si>
  <si>
    <t>4 numere/an</t>
  </si>
  <si>
    <t>CRISTIAN ALINA</t>
  </si>
  <si>
    <t>DINU ANDREEA</t>
  </si>
  <si>
    <t>DOMNARIU CARMEN DANIELA</t>
  </si>
  <si>
    <t>INDEX COPERNICUS, EBSCOhost™, ULRICH'S, OPEN J-GATE, DIRECTORY OF RESEARCH JOURNAL INDEXING (DRJI), DIRECTORY OF OPEN ACCESS JOURNALS (DOAJ), GENAMICS, DAIJ, INFOBASE INDEX, OPEN ACADEMIC JOURNALS INDEX</t>
  </si>
  <si>
    <t>WWW.AMTSIBIU.RO</t>
  </si>
  <si>
    <t>4/AN</t>
  </si>
  <si>
    <t>EBSCO Publishing DataBase, ProQuest Central</t>
  </si>
  <si>
    <t>http://webbut.unitbv.ro/Bulletin/Series VI/Scientific_Com6.html</t>
  </si>
  <si>
    <t>2/AN</t>
  </si>
  <si>
    <t>FRATILA ANCA</t>
  </si>
  <si>
    <t>DENTAL TARGET</t>
  </si>
  <si>
    <t>EBSCO HOST</t>
  </si>
  <si>
    <t>https://www.dentaltarget.ro/revista/</t>
  </si>
  <si>
    <t>Sibiul Medical</t>
  </si>
  <si>
    <t>reviste științifice neindexate ale ULBS</t>
  </si>
  <si>
    <t>https://zms.ro/wp-content/uploads/2023/10/sibiul_medical_2023_rezumat.pdf</t>
  </si>
  <si>
    <t>Mona Ionas</t>
  </si>
  <si>
    <t>26.02.2023/applsci-2216270</t>
  </si>
  <si>
    <t>24 /an</t>
  </si>
  <si>
    <t>31.05.2023/applsci-2410318</t>
  </si>
  <si>
    <t>24/an</t>
  </si>
  <si>
    <t>25.06.23/applsci-2457590</t>
  </si>
  <si>
    <t>Dentistry Journal</t>
  </si>
  <si>
    <t>https://www.mdpi.com/journal/dentistry/special_issues/ZNQQ88KP3R</t>
  </si>
  <si>
    <t>28.08. 2023/ dentistry-2594582</t>
  </si>
  <si>
    <t>12/an</t>
  </si>
  <si>
    <t>12 iulie 24/applsci-2510186</t>
  </si>
  <si>
    <t>https://www.mdpi.com/journal/dentistry</t>
  </si>
  <si>
    <t>13 decembrie 2023/dentistry2745893</t>
  </si>
  <si>
    <t>Journal of Advances in Medicine and Medical Research</t>
  </si>
  <si>
    <t xml:space="preserve"> BDI Index Copernicus, ProQuest, CrossRef</t>
  </si>
  <si>
    <t>https://journaljammr.com/index.php/JAMMR</t>
  </si>
  <si>
    <t>26.06.2023Ms_JAMMR_102519</t>
  </si>
  <si>
    <t>International Journal of
Environmental Research and Public Health</t>
  </si>
  <si>
    <t>8.01.2023/ijerph-2164787</t>
  </si>
  <si>
    <t>Archives of Current Research International</t>
  </si>
  <si>
    <t xml:space="preserve">BDI, Index Copernicus,  CrossRef,Scite Index </t>
  </si>
  <si>
    <t>https://journalacri.com/index.php/ACRI</t>
  </si>
  <si>
    <t>10.05.2023/Ms_ACRI_100055</t>
  </si>
  <si>
    <t>8/an</t>
  </si>
  <si>
    <t>Mona ionas</t>
  </si>
  <si>
    <t>Asian Journal of Pediatric Research</t>
  </si>
  <si>
    <t>BDI Index Copernicus, Journalseek,ACADEMIA</t>
  </si>
  <si>
    <t>https://journalajpr.com/index.php/AJPR</t>
  </si>
  <si>
    <t>28.06.2023/Ms_AJPR_101736</t>
  </si>
  <si>
    <t>International Journal of Research and Reports in Dentistry</t>
  </si>
  <si>
    <t xml:space="preserve">CrossRef, RefSEEK, ACADEMIA </t>
  </si>
  <si>
    <t>https://journalijrrd.com/index.php/IJRRD</t>
  </si>
  <si>
    <t>17.07.2023/Ms_IJRRD_103338</t>
  </si>
  <si>
    <t>2/an</t>
  </si>
  <si>
    <t>FMED%</t>
  </si>
  <si>
    <t xml:space="preserve">Journal of Pharmaceutical Research International </t>
  </si>
  <si>
    <t>https://journaljpri.com/index.php/JPRI</t>
  </si>
  <si>
    <t>07.04.2023/Ms_JPRI_98751</t>
  </si>
  <si>
    <t>36/an</t>
  </si>
  <si>
    <t xml:space="preserve"> International Journal of
Environmental Research and Public Health</t>
  </si>
  <si>
    <t>6 februarie 2023/ijerph-2227347</t>
  </si>
  <si>
    <t>Current Journal of Applied Science and Technology</t>
  </si>
  <si>
    <t xml:space="preserve"> BDI Index Copernicus, WorldCAT, Bielefeld Academic Search</t>
  </si>
  <si>
    <t>https://journalcjast.com/index.php/CJAST</t>
  </si>
  <si>
    <t>20 ianuarie 2023/Ms_CJAST_95989.</t>
  </si>
  <si>
    <t>45/an</t>
  </si>
  <si>
    <t>16 februarie 2023/Ms_JAMMR_96782</t>
  </si>
  <si>
    <t>29.052023/Ms_JPRI_100825</t>
  </si>
  <si>
    <t>14 aprile 2023/ijerph-2336807</t>
  </si>
  <si>
    <t>https://www.mdpi.com/2304-6767/11/3/85</t>
  </si>
  <si>
    <t>23.11.2023/dentistry-2724678</t>
  </si>
  <si>
    <t xml:space="preserve">BDI RefSEEK, CORE, ACADEMIA </t>
  </si>
  <si>
    <t>Editorial team</t>
  </si>
  <si>
    <t xml:space="preserve">50 se aplica factor multiplicare </t>
  </si>
  <si>
    <t xml:space="preserve">2/an, </t>
  </si>
  <si>
    <t>Revista de morfologie dentara</t>
  </si>
  <si>
    <t>neindexta BDI</t>
  </si>
  <si>
    <t>https://magazines.ulbsibiu.ro/rmd/</t>
  </si>
  <si>
    <t>Comitet stiintific</t>
  </si>
  <si>
    <t>50 coeficient de frecventa</t>
  </si>
  <si>
    <t>international journal of medical dentistry</t>
  </si>
  <si>
    <t>https://ijmd.ro/</t>
  </si>
  <si>
    <t>Editorial board</t>
  </si>
  <si>
    <t>50 factor de multiplicare si multipicare de baza date</t>
  </si>
  <si>
    <t xml:space="preserve">4/an </t>
  </si>
  <si>
    <t>Loredana Miţariu</t>
  </si>
  <si>
    <t>Dental Target</t>
  </si>
  <si>
    <t>https://www.dentaltarget.ro/contact.php</t>
  </si>
  <si>
    <t>Muresan Iris</t>
  </si>
  <si>
    <t>Zilele Medicinei de Urgenta Sibiene</t>
  </si>
  <si>
    <t>ISSN 3008-5047</t>
  </si>
  <si>
    <t>noiembrie 2023</t>
  </si>
  <si>
    <t>anuala</t>
  </si>
  <si>
    <t>Mureșan Iris Codruța</t>
  </si>
  <si>
    <t>Maria Livia Ognean</t>
  </si>
  <si>
    <t>The Newborn - Research &amp; Reviews</t>
  </si>
  <si>
    <t>CrossRef</t>
  </si>
  <si>
    <t>https://medscience.center/NEWBORN/editorial-council/</t>
  </si>
  <si>
    <t>Acta Endocrinologica (Buch)</t>
  </si>
  <si>
    <t>Pubmed</t>
  </si>
  <si>
    <t>BMC Pediatrics</t>
  </si>
  <si>
    <t>MEDLINE®PubMed®PubMed Central®Index Medicus®</t>
  </si>
  <si>
    <t>BMC Pregnancy and Childbirth</t>
  </si>
  <si>
    <t>MEDLINE®PubMed®PubMed Central®</t>
  </si>
  <si>
    <t>Stef Laura</t>
  </si>
  <si>
    <t>Culegere de rezumate - Zilele Medicinii Dentare Sibiene editia VII</t>
  </si>
  <si>
    <t>http://www.stomasibiu.wordpress.com/</t>
  </si>
  <si>
    <t>redactor</t>
  </si>
  <si>
    <t>annual</t>
  </si>
  <si>
    <t>Revista de morfologie dentară</t>
  </si>
  <si>
    <t>50 (coeficient de frecventa 1,5)</t>
  </si>
  <si>
    <t>ACTA STOMATOLOGICA MARISIENSIS</t>
  </si>
  <si>
    <t>BDI - recenzie</t>
  </si>
  <si>
    <t>https://asmj.ro/</t>
  </si>
  <si>
    <t>raport recenzare 17.02.2023</t>
  </si>
  <si>
    <t>comitet stiitific</t>
  </si>
  <si>
    <t>Cristina Adriana Dahm Tataru- redactor sef</t>
  </si>
  <si>
    <t>2numere/an</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</si>
  <si>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</si>
  <si>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</si>
  <si>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</si>
  <si>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rFont val="Arial Narrow"/>
        <color rgb="FF000000"/>
        <sz val="10.0"/>
      </rPr>
      <t xml:space="preserve">Aplicarea </t>
    </r>
    <r>
      <rPr>
        <rFont val="Arial Narrow"/>
        <b/>
        <color rgb="FF000000"/>
        <sz val="10.0"/>
      </rPr>
      <t>coeficientului de multiplicare</t>
    </r>
    <r>
      <rPr>
        <rFont val="Arial Narrow"/>
        <color rgb="FF000000"/>
        <sz val="10.0"/>
      </rPr>
      <t xml:space="preserve"> presupune deplasarea fizică la locul conferinței; pentru manifestările științifice la care participarea s-a făcut online nu se aplică niciun coeficient de multiplicare;
-	la categoria a)</t>
    </r>
    <r>
      <rPr>
        <rFont val="Arial Narrow"/>
        <i/>
        <color rgb="FF000000"/>
        <sz val="10.0"/>
      </rPr>
      <t xml:space="preserve"> Organizare,</t>
    </r>
    <r>
      <rPr>
        <rFont val="Arial Narrow"/>
        <color rgb="FF000000"/>
        <sz val="10.0"/>
      </rPr>
      <t xml:space="preserve"> nu se pot cumula calități diferite (de ex.: organizator principal și recenzor) în cadrul aceleiași manifestări; se optează pentru încadrarea cea mai avantajoasă; 
-	la categoria b)</t>
    </r>
    <r>
      <rPr>
        <rFont val="Arial Narrow"/>
        <i/>
        <color rgb="FF000000"/>
        <sz val="10.0"/>
      </rPr>
      <t xml:space="preserve"> Prezentare</t>
    </r>
    <r>
      <rPr>
        <rFont val="Arial Narrow"/>
        <color rgb="FF000000"/>
        <sz val="10.0"/>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</si>
  <si>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</si>
  <si>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</si>
  <si>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</si>
  <si>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rFont val="Arial Narrow"/>
        <b/>
        <color rgb="FF000000"/>
        <sz val="10.0"/>
      </rPr>
      <t>* Punctaje de referință:</t>
    </r>
    <r>
      <rPr>
        <rFont val="Arial Narrow"/>
        <b val="0"/>
        <color rgb="FF000000"/>
        <sz val="10.0"/>
      </rPr>
      <t xml:space="preserve">
</t>
    </r>
    <r>
      <rPr>
        <rFont val="Arial Narrow"/>
        <b/>
        <color rgb="FF000000"/>
        <sz val="10.0"/>
      </rPr>
      <t>a)</t>
    </r>
    <r>
      <rPr>
        <rFont val="Arial"/>
        <b/>
        <color rgb="FF000000"/>
        <sz val="10.0"/>
      </rPr>
      <t xml:space="preserve">	</t>
    </r>
    <r>
      <rPr>
        <rFont val="Arial Narrow"/>
        <b/>
        <color rgb="FF000000"/>
        <sz val="10.0"/>
      </rPr>
      <t>Organizare:</t>
    </r>
    <r>
      <rPr>
        <rFont val="Arial Narrow"/>
        <b val="0"/>
        <color rgb="FF000000"/>
        <sz val="10.0"/>
      </rPr>
      <t xml:space="preserve">
•</t>
    </r>
    <r>
      <rPr>
        <rFont val="Arial"/>
        <b val="0"/>
        <color rgb="FF000000"/>
        <sz val="10.0"/>
      </rPr>
      <t xml:space="preserve">	</t>
    </r>
    <r>
      <rPr>
        <rFont val="Arial Narrow"/>
        <b val="0"/>
        <color rgb="FF000000"/>
        <sz val="10.0"/>
      </rPr>
      <t>100 p. – organizator principal;
•</t>
    </r>
    <r>
      <rPr>
        <rFont val="Arial"/>
        <b val="0"/>
        <color rgb="FF000000"/>
        <sz val="10.0"/>
      </rPr>
      <t xml:space="preserve">	</t>
    </r>
    <r>
      <rPr>
        <rFont val="Arial Narrow"/>
        <b val="0"/>
        <color rgb="FF000000"/>
        <sz val="10.0"/>
      </rPr>
      <t>50 p. – membru în comitetul de organizare;
•</t>
    </r>
    <r>
      <rPr>
        <rFont val="Arial"/>
        <b val="0"/>
        <color rgb="FF000000"/>
        <sz val="10.0"/>
      </rPr>
      <t xml:space="preserve">	</t>
    </r>
    <r>
      <rPr>
        <rFont val="Arial Narrow"/>
        <b val="0"/>
        <color rgb="FF000000"/>
        <sz val="10.0"/>
      </rPr>
      <t>50 p. – membru în comitetul științific;
•</t>
    </r>
    <r>
      <rPr>
        <rFont val="Arial"/>
        <b val="0"/>
        <color rgb="FF000000"/>
        <sz val="10.0"/>
      </rPr>
      <t xml:space="preserve">	</t>
    </r>
    <r>
      <rPr>
        <rFont val="Arial Narrow"/>
        <b val="0"/>
        <color rgb="FF000000"/>
        <sz val="10.0"/>
      </rPr>
      <t>30 p. – recenzor;</t>
    </r>
    <r>
      <rPr>
        <rFont val="Arial Narrow"/>
        <b/>
        <color rgb="FF000000"/>
        <sz val="10.0"/>
      </rPr>
      <t xml:space="preserve">
b)</t>
    </r>
    <r>
      <rPr>
        <rFont val="Arial"/>
        <b/>
        <color rgb="FF000000"/>
        <sz val="10.0"/>
      </rPr>
      <t xml:space="preserve">	</t>
    </r>
    <r>
      <rPr>
        <rFont val="Arial Narrow"/>
        <b/>
        <color rgb="FF000000"/>
        <sz val="10.0"/>
      </rPr>
      <t>Prezentare</t>
    </r>
    <r>
      <rPr>
        <rFont val="Arial Narrow"/>
        <b val="0"/>
        <color rgb="FF000000"/>
        <sz val="10.0"/>
      </rPr>
      <t>:
•</t>
    </r>
    <r>
      <rPr>
        <rFont val="Arial"/>
        <b val="0"/>
        <color rgb="FF000000"/>
        <sz val="10.0"/>
      </rPr>
      <t xml:space="preserve">	</t>
    </r>
    <r>
      <rPr>
        <rFont val="Arial Narrow"/>
        <b val="0"/>
        <color rgb="FF000000"/>
        <sz val="10.0"/>
      </rPr>
      <t>50 p. – keynote speaker;
•</t>
    </r>
    <r>
      <rPr>
        <rFont val="Arial"/>
        <b val="0"/>
        <color rgb="FF000000"/>
        <sz val="10.0"/>
      </rPr>
      <t xml:space="preserve">	</t>
    </r>
    <r>
      <rPr>
        <rFont val="Arial Narrow"/>
        <b val="0"/>
        <color rgb="FF000000"/>
        <sz val="10.0"/>
      </rPr>
      <t>30 p. – prezentare de lucrare;
•</t>
    </r>
    <r>
      <rPr>
        <rFont val="Arial"/>
        <b val="0"/>
        <color rgb="FF000000"/>
        <sz val="10.0"/>
      </rPr>
      <t xml:space="preserve">	</t>
    </r>
    <r>
      <rPr>
        <rFont val="Arial Narrow"/>
        <b val="0"/>
        <color rgb="FF000000"/>
        <sz val="10.0"/>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rFont val="Arial Narrow"/>
        <b/>
        <color rgb="FF000000"/>
        <sz val="10.0"/>
      </rPr>
      <t>coeficienți de multiplicare:</t>
    </r>
    <r>
      <rPr>
        <rFont val="Arial Narrow"/>
        <b val="0"/>
        <color rgb="FF000000"/>
        <sz val="10.0"/>
      </rPr>
      <t xml:space="preserve">
</t>
    </r>
    <r>
      <rPr>
        <rFont val="Arial Narrow"/>
        <b val="0"/>
        <i/>
        <color rgb="FF000000"/>
        <sz val="10.0"/>
      </rPr>
      <t>i) de locație:</t>
    </r>
    <r>
      <rPr>
        <rFont val="Arial Narrow"/>
        <b val="0"/>
        <color rgb="FF000000"/>
        <sz val="10.0"/>
      </rPr>
      <t xml:space="preserve">
- 1,5 pentru manifestări internaționale organizate în România sau Republica Moldova;
- 2,0 pentru manifestări științifice internaționale organizate în alte țări.
</t>
    </r>
    <r>
      <rPr>
        <rFont val="Arial Narrow"/>
        <b val="0"/>
        <i/>
        <color rgb="FF000000"/>
        <sz val="10.0"/>
      </rPr>
      <t>ii) de anvergură (doar pentru a) Organizare):</t>
    </r>
    <r>
      <rPr>
        <rFont val="Arial Narrow"/>
        <b val="0"/>
        <color rgb="FF000000"/>
        <sz val="10.0"/>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</si>
  <si>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</si>
  <si>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</si>
  <si>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</si>
  <si>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</si>
  <si>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</si>
  <si>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</si>
  <si>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Calitatea în cadrul comitetului organizatoric (organizator principal sau membru)</t>
  </si>
  <si>
    <t>Data conferinței</t>
  </si>
  <si>
    <t>Metode moderne de diagnostic şi tratament în patologia pediatrică</t>
  </si>
  <si>
    <t>Nationala</t>
  </si>
  <si>
    <t>Organizator principal</t>
  </si>
  <si>
    <t>ROMÂNIA</t>
  </si>
  <si>
    <t>peste 100 participati</t>
  </si>
  <si>
    <t>organizator pricipal</t>
  </si>
  <si>
    <t>28-29 Nov. 2023</t>
  </si>
  <si>
    <t>membru în comitetul stiințific</t>
  </si>
  <si>
    <t>membru comitet stiintific</t>
  </si>
  <si>
    <t>Participant</t>
  </si>
  <si>
    <t xml:space="preserve">perezentare lucrare stiinfica - Caracteristici clinice ale pacienților pediatrici infectați cu COVID-19  </t>
  </si>
  <si>
    <t>22 Nov. 2022</t>
  </si>
  <si>
    <t>perezentare lucrare stiinfica -Caracteristici paraclinice ale pacienților pediatrici infectați cu COVID-19</t>
  </si>
  <si>
    <t>Noaptea cercetatorilor</t>
  </si>
  <si>
    <t>&gt; 200 participati</t>
  </si>
  <si>
    <t>https://noapteacercetatorilor.ulbsibiu.ro/ro/program/facultatea-de-medicina/</t>
  </si>
  <si>
    <t>membru in comitetul de organizare</t>
  </si>
  <si>
    <t>Conferinta stiintifica Actualitati si perspective in cercetarea farmaceutica</t>
  </si>
  <si>
    <t>națională</t>
  </si>
  <si>
    <t>membru in comitetul stiintific</t>
  </si>
  <si>
    <t>România</t>
  </si>
  <si>
    <t>peste 100 de participanti</t>
  </si>
  <si>
    <t>membru</t>
  </si>
  <si>
    <t>15-16 decemrbie 2023</t>
  </si>
  <si>
    <t>prezentare de lucrare</t>
  </si>
  <si>
    <t>8th German Pharm-Tox Summit 2023, Ulm, Germany</t>
  </si>
  <si>
    <t>internationala</t>
  </si>
  <si>
    <t>prezentare de poster</t>
  </si>
  <si>
    <t>Germania</t>
  </si>
  <si>
    <t>peste 200 de participanti</t>
  </si>
  <si>
    <t>https://gpts-kongress.de/</t>
  </si>
  <si>
    <t>6-10 martie 2023</t>
  </si>
  <si>
    <t>Zilele Medicale Sibiene</t>
  </si>
  <si>
    <t>https://zms.ro/</t>
  </si>
  <si>
    <t>5-8 aprilie 2023</t>
  </si>
  <si>
    <t>Bocea Bogdan-Axente</t>
  </si>
  <si>
    <t>Noaptea Cercetatorilor</t>
  </si>
  <si>
    <t>nationala</t>
  </si>
  <si>
    <t>organizator</t>
  </si>
  <si>
    <t>Romania</t>
  </si>
  <si>
    <t>peste 200 participanti</t>
  </si>
  <si>
    <t>https://noapteacercetatorilor.ulbsibiu.ro/ro/</t>
  </si>
  <si>
    <t>Membru in comitetul de organizare</t>
  </si>
  <si>
    <t>Bologa Virgiliu Cezar</t>
  </si>
  <si>
    <t>European Emergency Medicine Congress 2023</t>
  </si>
  <si>
    <t>International</t>
  </si>
  <si>
    <t>Strainatate</t>
  </si>
  <si>
    <t>Peste 200 participanti</t>
  </si>
  <si>
    <t>https://eusem.org/news/date/2023/9?catid=3</t>
  </si>
  <si>
    <t>16-20.09.2023</t>
  </si>
  <si>
    <t>National</t>
  </si>
  <si>
    <t>Organizator</t>
  </si>
  <si>
    <t>29.09.2023</t>
  </si>
  <si>
    <t>50*2</t>
  </si>
  <si>
    <t>Zilele medicale sibiene</t>
  </si>
  <si>
    <t>Coferinta nationala</t>
  </si>
  <si>
    <t>prezentare</t>
  </si>
  <si>
    <t>mebru in comitetul organizare</t>
  </si>
  <si>
    <t>15-16 decembrie 2023</t>
  </si>
  <si>
    <t>50x1,5</t>
  </si>
  <si>
    <t>peste 100 participanti</t>
  </si>
  <si>
    <t>17.12.2023</t>
  </si>
  <si>
    <t>membru in comitetul de evaluare a posterelor studentilor</t>
  </si>
  <si>
    <t>8th German Pharm-Tox Summit în perioada 06 – 10.03.2023, Ulm, Germany</t>
  </si>
  <si>
    <t>21-23 iunie 2023</t>
  </si>
  <si>
    <t>PARTICULARITĂŢI DIAGONSTICE ŞI TERAPEUTICE ALE BOLILOR SISTEMULUI NERVOS CENTRAL ŞI PERIFERIC</t>
  </si>
  <si>
    <t>participant</t>
  </si>
  <si>
    <t>&lt; 100</t>
  </si>
  <si>
    <t>https://sites.google.com/ulbsibiu.ro/ttavc2022/pagina-de-pornire</t>
  </si>
  <si>
    <t>Prezentare lucrare Monitorizarea  neuroinflamației și a eficienței imunoterapiei.</t>
  </si>
  <si>
    <t>17.11.2023</t>
  </si>
  <si>
    <t>organizator principal</t>
  </si>
  <si>
    <t>EHA-SWG Scientific Meeting on Red Cell and Iron Metabolism Defects: From Basic Science to Clinical Case Application 2023</t>
  </si>
  <si>
    <t>Internationala</t>
  </si>
  <si>
    <t>Ungaria, Budapesta</t>
  </si>
  <si>
    <t>&gt; 100</t>
  </si>
  <si>
    <t>https://ehaweb.org/meetings/previous-meetings/2023/swg-red-cell-2023/meeting-program/</t>
  </si>
  <si>
    <t>POSTER A clinical case of a complex patient with a dual diagnosis of  two types of microcytic anemias -</t>
  </si>
  <si>
    <t>12-14.10.2023</t>
  </si>
  <si>
    <t>Gabriela CORMOS</t>
  </si>
  <si>
    <t>15-16.12.2023</t>
  </si>
  <si>
    <t>referent</t>
  </si>
  <si>
    <t>Conferinţa naţională „Actualităţi şi perspective în medicina invazivă” - a 5-a ediție</t>
  </si>
  <si>
    <t>membru al Comitetului de organizare (organizator principal)</t>
  </si>
  <si>
    <t>Sibiu, Romania</t>
  </si>
  <si>
    <t>peste 100</t>
  </si>
  <si>
    <t>https://eventsdesign.ro/sibiumed/</t>
  </si>
  <si>
    <t xml:space="preserve"> organizator principal</t>
  </si>
  <si>
    <t>26-28 octombrie 2023</t>
  </si>
  <si>
    <t>membru Comitet stiintific</t>
  </si>
  <si>
    <t>prezentare lucrare „Analiza asfixiilor mecanice prin spânzurare din cazuistica Serviciului Județean de Medicină Legală Sibiu, în perioada 2018-2022”</t>
  </si>
  <si>
    <t>prezentare lucrare „Rolul curentului electric în tanatogeneză în cadrul Serviciului Județean de Medicină Legală Sibiu, în ultimii 20 de ani”</t>
  </si>
  <si>
    <t>Conferința „Psihiatrie și psihologie medico-legală - inter și transdisciplinaritate” - ediția a 3-a</t>
  </si>
  <si>
    <t>peste 200</t>
  </si>
  <si>
    <t>http://www.medicina-psihiatrie.ro/conferinte/</t>
  </si>
  <si>
    <t>23-25 noiembrie 2023</t>
  </si>
  <si>
    <t>memebru Comitet stiintific</t>
  </si>
  <si>
    <t>prezentare lucrare „Consecințe de natură psihică ale violenței intrafamiliale”</t>
  </si>
  <si>
    <t xml:space="preserve">prezentare lucrare „Vulnerabilitatea victimei infracțiunii de viol prin consumul acut de substanțe psihotrope - prezentare de caz” </t>
  </si>
  <si>
    <t xml:space="preserve">prezentare lucrare „Substanțe psihotrope decelate în cazuistica Serviciului Județean de Medicină Legală Sibiu în perioada 2018-2022” </t>
  </si>
  <si>
    <t xml:space="preserve">prezentare lucrare „Pericolul social generat de consum acut și cronic de alcool și substanțe psihoactive - prezentare de caz” </t>
  </si>
  <si>
    <t>Conferinta "Evolutia patologiilor pulmonarein contextul actual. Implicatii inter si intradisciplinare", Importanta si rolul ecografiei in evaluarea colectiilor pleurale</t>
  </si>
  <si>
    <t>NATIONALA</t>
  </si>
  <si>
    <t>PARTICIPANT</t>
  </si>
  <si>
    <t>ROMANIA</t>
  </si>
  <si>
    <t>http://spital-tbc.ro/2023/10/10/prezentari-stiintifice-si-conferinta-constantin-dulcan-la-zilele-medicale-ale-spitalului-de-pneumoftiziologie-sibiu/</t>
  </si>
  <si>
    <t>19-20 octombrie 2023</t>
  </si>
  <si>
    <t>Membru in comitetul stiintific</t>
  </si>
  <si>
    <t>Membru</t>
  </si>
  <si>
    <t>Psihiatrie și Psihologie Medico-Legală</t>
  </si>
  <si>
    <t>Organizatir principal</t>
  </si>
  <si>
    <t>peste 200 participati</t>
  </si>
  <si>
    <t>https://psihiatrie.org/conferinta-psihiatrie-si-psihologie-medico-legala-23-25-noiembrie-2023-sibiu-program-stiintific/</t>
  </si>
  <si>
    <t>23-25 Nov. 2023</t>
  </si>
  <si>
    <t>Conferința Națională “Actualități și perspective în medicina invazivă”</t>
  </si>
  <si>
    <t>https://www.facebook.com/p/Conferinta-nationala-Actualit%C4%83%C8%9Bi-%C8%99i-perspective-%C3%AEn-medicina-100068419686026/</t>
  </si>
  <si>
    <t>https://sites.google.com/view/apcf2023/apcf-2029</t>
  </si>
  <si>
    <t>15-16 decemrbie 2029</t>
  </si>
  <si>
    <t>https://sites.google.com/view/apcf2023/apcf-2031</t>
  </si>
  <si>
    <t>15-16 decemrbie 2031</t>
  </si>
  <si>
    <t xml:space="preserve">https://sites.google.com/view/apcf2023/apcf-2023 </t>
  </si>
  <si>
    <t>membru de organizare</t>
  </si>
  <si>
    <t xml:space="preserve">https://gpts-kongress.de/ </t>
  </si>
  <si>
    <t xml:space="preserve">https://zms.ro/ </t>
  </si>
  <si>
    <t>100x1,5</t>
  </si>
  <si>
    <t>Congresul National de Farmacie</t>
  </si>
  <si>
    <t>https://farmaciaviitorului.ro/congresul-national-de-farmacie-27-29-septembrie-2023/</t>
  </si>
  <si>
    <t>27-29 septembrie 2023</t>
  </si>
  <si>
    <t>ZMS</t>
  </si>
  <si>
    <t>prezentare lucrare</t>
  </si>
  <si>
    <t>The International Congress for Students’, Young Doctors and Pharmacists “Marisiensis”</t>
  </si>
  <si>
    <t>internațională</t>
  </si>
  <si>
    <t>key note speaker</t>
  </si>
  <si>
    <t>https://marisiensis.ro/information-phcourses2023</t>
  </si>
  <si>
    <t>17-21 mai 2023</t>
  </si>
  <si>
    <t>prezentare poster</t>
  </si>
  <si>
    <t>MIHALACHE COSMIN</t>
  </si>
  <si>
    <t xml:space="preserve">Al XXII-lea Seminar Internațional de Medicină și Teologie „Bioetica de frontieră: libertatea firescului și firescul mărturisirii” („Medicină şi Teologie” - ediția a XXII-a), online </t>
  </si>
  <si>
    <t>membru al Comitetului de organizare</t>
  </si>
  <si>
    <t>online, Romania</t>
  </si>
  <si>
    <t>http://ot.ubbcluj.ro</t>
  </si>
  <si>
    <t>3-4 aprilie 2023</t>
  </si>
  <si>
    <t>participant - prezentare lucrare „Poate o paliație corectă să determine lipsa de necesitate a eutanasiei?”</t>
  </si>
  <si>
    <t>Zilele Medicale Sibiene 2023, eveniment hibrid, Sibiu</t>
  </si>
  <si>
    <t>http://zms.ro</t>
  </si>
  <si>
    <t>participant - prezentare lucrare „Telemedicina - între necesitate și deontologie”</t>
  </si>
  <si>
    <t>Congresul Naţional de Medicină Legală cu participare internaţională</t>
  </si>
  <si>
    <t>Eforie Nord, Romania</t>
  </si>
  <si>
    <t>https://eventer.ro/project/congresul-national-de-medicina-legala-2023/</t>
  </si>
  <si>
    <t>7-9 iunie 2023</t>
  </si>
  <si>
    <t>participant - prezentare lucrare „Tendințe evolutive ale suicidului cu final letal, în contextul pandemiei COVID-19, în județul Sibiu”</t>
  </si>
  <si>
    <t>Conferința Națională de Psihiatrie, ediția a XV-a</t>
  </si>
  <si>
    <t>participant - prezentare lucrare „Suicidului cu final letal la pacienți psihiatrici din județul Sibiu - modificări ale pattern-ului suicidar în contextul pandemic COVID-19”</t>
  </si>
  <si>
    <t>Bucuresti, Romania</t>
  </si>
  <si>
    <t>https://e-psihiatrie.ro/conferinta-nationala-de-psihiatrie-editia-a-xv-a/</t>
  </si>
  <si>
    <t>7-10 iunie 2023</t>
  </si>
  <si>
    <t>Conferința Clujeană de Medicină Legală - ediția a VI-a, Cluj-Napoca</t>
  </si>
  <si>
    <t>participant - prezentare lucrare „Rolul traumatismelor cranio-cerebrale în tanatogeneză, în cazuistica Serviciului Județean de Medicină Legală Sibiu, în perioada 2018-2022”</t>
  </si>
  <si>
    <t>Cluj-Napoca, Romania</t>
  </si>
  <si>
    <t>https://www.ccml.ro/schedule/</t>
  </si>
  <si>
    <t>28 septembrie-1 octombrie 2023</t>
  </si>
  <si>
    <t>Zilele Medicinei de Urgență Sibiene 2023</t>
  </si>
  <si>
    <t>https://www.medicalmanager.ro/zilele-medicinei-de-urgenta-sibiene-2023/</t>
  </si>
  <si>
    <t>10-12 și 17-19 noiembrie 2023</t>
  </si>
  <si>
    <t>prezentare lucrare „Considerații etice referitoare la resuscitare”</t>
  </si>
  <si>
    <t>A XVIII-a Conferinţă Naţională de Bioetică cu participare internaţională, cu tema „Bioetică și transumanism - între promisiuni și consecințe”, online</t>
  </si>
  <si>
    <t>Iasi, Romania</t>
  </si>
  <si>
    <t xml:space="preserve">https://conferintadebioetica.ro </t>
  </si>
  <si>
    <t>7-9 decembrie 2023</t>
  </si>
  <si>
    <t>prezentare lucrare „Impactul influențelor culturale asupra luării deciziilor de neresuscitare (DNR)”</t>
  </si>
  <si>
    <t>https://conferintadebioetica.ro</t>
  </si>
  <si>
    <t>Morgovan Alexe-Claudiu</t>
  </si>
  <si>
    <t>18 Congrès de la Nouvelle Société Francophone d’Athérosclérose 21-23 Juin 2023, Biarritz, France</t>
  </si>
  <si>
    <t>Franta</t>
  </si>
  <si>
    <t>https://www.nsfa.asso.fr/congres/congres-nsfa-2023/</t>
  </si>
  <si>
    <t>Muntean Andrei - Catalin</t>
  </si>
  <si>
    <t>membru in comitetul de oeganizare</t>
  </si>
  <si>
    <t>SL Dr Prodan Liiana Carmen</t>
  </si>
  <si>
    <t>Particularitati diagnostice si terapeutice ale bolilor sistemului nervos central si periferic. Tema: Monitorizarea pacientului neurologic</t>
  </si>
  <si>
    <t>17 noiembrie 2023</t>
  </si>
  <si>
    <t>Națională</t>
  </si>
  <si>
    <t>https://sites.google.com/view/apcf2023</t>
  </si>
  <si>
    <t>16-19.12.2023</t>
  </si>
  <si>
    <t>Topîrcean Elena</t>
  </si>
  <si>
    <t>05-08 aprilie 2023</t>
  </si>
  <si>
    <t>28 septembrie-1 octombrie 2022</t>
  </si>
  <si>
    <t>prezentare lucrare „Tendințe evolutive în suicidul cu final letal, în contextul pandemiei COVID-19, în județul Sibiu”</t>
  </si>
  <si>
    <t>https://cnml.ro/wp-content/uploads/2023/06/CNML2023_VR.pdf</t>
  </si>
  <si>
    <t>07-09 iunie 2023</t>
  </si>
  <si>
    <t>prezentare lucrare „Rolul curentului electric în tanatogeneză în cadrul Servicului Județean de Medicină legală Sibiu, în ultimii 20 de ani”</t>
  </si>
  <si>
    <t>prezentare lucrare „Vulnerabilitatea victimei infracțiunii de viol prin consumul acut de substanțe psihotrope - prezentare de caz”</t>
  </si>
  <si>
    <t xml:space="preserve">prezentare lucrare „Substanțe psihotrope decelate în cazuistica Serviciului Județean de Medicină legală Sibiu în perioada 2018-2022” </t>
  </si>
  <si>
    <t xml:space="preserve">prezentare lucrare „Pericolul social generat de consum acut și cronic de alcool și substanțe psihoactive” </t>
  </si>
  <si>
    <t>prezentare lucrare - „Consecințe de natură psihică ale violenței intrafamiliale”</t>
  </si>
  <si>
    <t>Iasi, Romanaia</t>
  </si>
  <si>
    <t>07-09 decembrie 2023</t>
  </si>
  <si>
    <t>membru în comitetul de organizare</t>
  </si>
  <si>
    <t>15-16 Decembeie 2023</t>
  </si>
  <si>
    <t>22-23 Nov. 2023</t>
  </si>
  <si>
    <t>FOOD SAFETY AND HEALTHY LIVING FSHL –2022</t>
  </si>
  <si>
    <t>International Summer School</t>
  </si>
  <si>
    <t>https://fshl.ro/2023/</t>
  </si>
  <si>
    <t>perezentare lucrare stiinfica -Vitamin D in the context of COVID-19 on pediatric patients</t>
  </si>
  <si>
    <t>5-8 Spetembrie2023</t>
  </si>
  <si>
    <t>Conferința Națională a Asociației de Medicină de Laborator din România,</t>
  </si>
  <si>
    <t>https://www.medicalmanager.ro/a-xiv-a-conferinta-nationala-a-asociatiei-de-medicina-de-laborator-din-romania-cu-participare-internationala-2023/</t>
  </si>
  <si>
    <t xml:space="preserve">perezentare lucrare stiinfica - IMPORTANȚA DOZĂRII PCTQ ȘI PROTEINA ʺCʺ REACTIVĂ ÎN INFECȚIA CU SARS-COV-2 </t>
  </si>
  <si>
    <t>14 – 16 iunie 2023</t>
  </si>
  <si>
    <t xml:space="preserve">proiect -  </t>
  </si>
  <si>
    <t>https://sites.google.com/view/apcf2022</t>
  </si>
  <si>
    <t xml:space="preserve">prezentare lucrare-Vitamina D în infecția SARS-CoV-2
</t>
  </si>
  <si>
    <t xml:space="preserve">prezentare lucrare - VITAMINA D - IMPLICAȚIILE ÎN GRIPA SEZONIERĂ ȘI COVID 19
</t>
  </si>
  <si>
    <t>Congresul Studențesc „DENT-X”</t>
  </si>
  <si>
    <t>București</t>
  </si>
  <si>
    <t>https://umfcd.ro/congresul-studentesc-dent-x-27-03-02-04-2023/</t>
  </si>
  <si>
    <t>27 Martie – 2 Aprilie 2023.</t>
  </si>
  <si>
    <t>3rd Oncohub Conference, Connecting scientist and physicians for next generation cancer management</t>
  </si>
  <si>
    <t>https://www.oncohub.ro/oncohub2023</t>
  </si>
  <si>
    <t>20 - 23 September 2023</t>
  </si>
  <si>
    <t>Forumul Științific Național al Tinerilor Medici Oncologi</t>
  </si>
  <si>
    <t>Sibiu</t>
  </si>
  <si>
    <t>https://fstmo2023.evenimentmedical.ro/</t>
  </si>
  <si>
    <t>18-20 mai</t>
  </si>
  <si>
    <t>Vonica-Tincu Andreea Loredana</t>
  </si>
  <si>
    <t>https://www.oamr-sibiu.ro/index.php/portfolio-item/zilele-medicale-sibiene-5-8-aprilie-2023/</t>
  </si>
  <si>
    <t>MUREȘAN MARIA LUCIA</t>
  </si>
  <si>
    <t>Sibiu/România</t>
  </si>
  <si>
    <t>peste 200 de participanți</t>
  </si>
  <si>
    <t>5.04-8.04.2023</t>
  </si>
  <si>
    <t>Congresul Național de Farmacie 2023 Ediția a XIX-a</t>
  </si>
  <si>
    <t>național</t>
  </si>
  <si>
    <t>Cluj-Napoca/România</t>
  </si>
  <si>
    <t>https://congresnationalfarmacie2023.ro/</t>
  </si>
  <si>
    <t>27-29.09.2023</t>
  </si>
  <si>
    <t>Aula Magna în incinta Facultății de Medicină a Universității Lucian Blaga din Sibiu/România</t>
  </si>
  <si>
    <t>peste 100 de participanți</t>
  </si>
  <si>
    <t>Membru comitet de organizare</t>
  </si>
  <si>
    <t>Cârstoc Ioana</t>
  </si>
  <si>
    <t>Conferința „Zilele Medicale Sibiene 2023”</t>
  </si>
  <si>
    <t>Congres Național „Medi-com - Comunicare medicală pentru prevenție și promovarea sănătății”</t>
  </si>
  <si>
    <t xml:space="preserve">participant </t>
  </si>
  <si>
    <t>Iași, România</t>
  </si>
  <si>
    <t>22-24 martie 2023</t>
  </si>
  <si>
    <t>https://www.eventsonline.ro/events/cnml-2023-al-xxii-lea-congres-national-de-medicina-legala/</t>
  </si>
  <si>
    <t>Conferința „Zilele Dermatologiei la Sibiu” cu tema Noi orizonturi în dermatologie</t>
  </si>
  <si>
    <t>https://confdermasibiu.ro/</t>
  </si>
  <si>
    <t>28-30 septembrie 2023</t>
  </si>
  <si>
    <t>Conferința clujeană de medicină legală</t>
  </si>
  <si>
    <t>28 septembrie-01 octombrie 2023</t>
  </si>
  <si>
    <t>Simpozionul „Actualități și perspective în medicina invazivă”</t>
  </si>
  <si>
    <t>Roman-Filip  Corina</t>
  </si>
  <si>
    <t>Zilele Medicale Sibiene 2023</t>
  </si>
  <si>
    <t>Zilele Medicale Sibiene 2024</t>
  </si>
  <si>
    <t>Prezentator de lucrare</t>
  </si>
  <si>
    <t>30x1,5</t>
  </si>
  <si>
    <t>Congresul National de Neurologie - editia XXI</t>
  </si>
  <si>
    <t>https://congres.neurology.ro/</t>
  </si>
  <si>
    <t>8 –9 iunie 2023</t>
  </si>
  <si>
    <t>30x2</t>
  </si>
  <si>
    <t>9 –9 iunie 2023</t>
  </si>
  <si>
    <t>10 –9 iunie 2023</t>
  </si>
  <si>
    <t>11 –9 iunie 2023</t>
  </si>
  <si>
    <t>Simpozion educational - Monitorizarea pacientului neurologic</t>
  </si>
  <si>
    <t>https://sites.google.com/ulbsibiu.ro/ttavc2022/pagina-de-pornire/program?fbclid=IwZXh0bgNhZW0CMTAAAR3eaZTLQTRBU2fyTDiELI_sDnJF0hjn94r_ivf1E_5OxnbaSc6IHXx6pzg_aem_AdfkBuzd3_GSoFYxHZpNHm1IsEAnxPXmofbLIIGOXBodnPu8LhfSiU-lCkbTvc0vZtFx3mzGdrzYaCqaMndgo9NB</t>
  </si>
  <si>
    <t>1,5x100</t>
  </si>
  <si>
    <t>European Academy of Neurology  2023</t>
  </si>
  <si>
    <t>Strainatate (Budapesta)</t>
  </si>
  <si>
    <t>https://www.ean.org/congress2023</t>
  </si>
  <si>
    <t>1-4 iulie 2023</t>
  </si>
  <si>
    <t>20x2x2</t>
  </si>
  <si>
    <t>Masterclass de Neurologie</t>
  </si>
  <si>
    <t>Natuinala</t>
  </si>
  <si>
    <t>file:///C:/Users/Pc/Downloads/Agenda%20Master%20Class%20de%20Neurologie.pdf</t>
  </si>
  <si>
    <t>20x 1,5</t>
  </si>
  <si>
    <t>Sibiu Medical 2023 - ZMS</t>
  </si>
  <si>
    <t>https://zms.ro/volum-rezumate/</t>
  </si>
  <si>
    <t>Zilele medicale sibiene 2023</t>
  </si>
  <si>
    <t>Participant cu lucrare prezentată. Titlu lucrare: Autovătămarea și comportamentul suicidar-clasificare și codificare în practica medicală</t>
  </si>
  <si>
    <t>https://zms.ro</t>
  </si>
  <si>
    <t>Conferința Națională de Psihiatrie 2023</t>
  </si>
  <si>
    <t>Participant cu lucrare prezentată. Titlu lucrare: Corelații clinico-neurobiologice de actualitate ale tulburării cu simptome neurologice funcționale (nevroza conversivă)</t>
  </si>
  <si>
    <t>București, Romania</t>
  </si>
  <si>
    <t>https://evenimente-arpp.ro/conferinta-nationala-de-pshiatrie-2023/</t>
  </si>
  <si>
    <t>Lavinia Duică, Eliza Morake</t>
  </si>
  <si>
    <t xml:space="preserve">Participant cu lucrare prezentată. Titlu lucrare: Aspecte clinice ale continuumului psihopatologic de la reacție la stress-nevroză conversivă și psihoză reactive (prezentare de caz). </t>
  </si>
  <si>
    <t>Lavinia Duică, Laura Constantin-Mălinoiu</t>
  </si>
  <si>
    <t>Participant cu lucrare prezentată. Titlu lucrare:  Aspecte neurobiologice corelate reacției la trauma-PTSD</t>
  </si>
  <si>
    <t>Lavinia Duică, Silvia Stănescu</t>
  </si>
  <si>
    <t>Participant cu lucrare prezentată. Titlu lucrare:  Psihoza reactivă disociativă-varianta psihopatologică la interfața între disociație și psihoză</t>
  </si>
  <si>
    <t>7th Eastern European Conference of Mental Health and 4rd International Public Mental Health Conference</t>
  </si>
  <si>
    <t>Internațională</t>
  </si>
  <si>
    <t>Chișinău, Republica Moldova</t>
  </si>
  <si>
    <t>https://www.mhasee.org/2023</t>
  </si>
  <si>
    <t>12-15 oct 2023</t>
  </si>
  <si>
    <t>2*50</t>
  </si>
  <si>
    <t>Participant cu lucrare prezentată. Titlu lucrare:  Self-esteem and vulnerabilities of Romanians</t>
  </si>
  <si>
    <t>2*30</t>
  </si>
  <si>
    <t>Pintilie ED, MC Pîrlog, Duică L</t>
  </si>
  <si>
    <t>Participant cu lucrare prezentată. Titlu lucrare:  The development of a mixed mystical paranoid delusion.</t>
  </si>
  <si>
    <t>1.5*30</t>
  </si>
  <si>
    <t>L Constantin Mălinoiu, L Duică</t>
  </si>
  <si>
    <t>Participant cu lucrare prezentată. Titlu lucrare:  “Italy syndrome” in Romania</t>
  </si>
  <si>
    <t>S Stănescu, L Duică</t>
  </si>
  <si>
    <t xml:space="preserve">Participant cu lucrare prezentată. Titlu lucrare:  Is controlled drinking a goal for substance use disorder? </t>
  </si>
  <si>
    <t xml:space="preserve">XXII Scientific conference with international participation </t>
  </si>
  <si>
    <t>Participant cu lucrare prezentată. Titlu lucrare: Suicide in schizophrenia</t>
  </si>
  <si>
    <t>Sofia, Bulgaria</t>
  </si>
  <si>
    <t>https://www.unwe.bg/en/events/27415/xxii-international-scientific-conference-on-bulgaria-s-membership-in-the-europea.html</t>
  </si>
  <si>
    <t>12-13 mai 2023</t>
  </si>
  <si>
    <t xml:space="preserve">Al 21st Conferința Națională Anuală Annual National Conference of the a Asociației Romane de Studiu a personalității </t>
  </si>
  <si>
    <t xml:space="preserve">Participant cu lucrare prezentată. Titlu lucrare: Isteria în masă în societatea contemporană </t>
  </si>
  <si>
    <t>Sighișoara, România</t>
  </si>
  <si>
    <t>https://personalitate-arsp.ro/trasaturi-si-personalitati-histrionice-si-dependente-provocari-si-certitudini-11.html</t>
  </si>
  <si>
    <t>25-28 mai 2023</t>
  </si>
  <si>
    <t>Conferința de Psihiatrie și Psihologie Medico-Legală</t>
  </si>
  <si>
    <t>Participant cu lucrare prezentată. Titlu lucrare: Suicidul-coordonate psiho-culturale</t>
  </si>
  <si>
    <t>Sibiu, România</t>
  </si>
  <si>
    <t>https://conf-psihiatrie.calcool.ro</t>
  </si>
  <si>
    <t>Conferința: Postvenția. Tratamentul reacției de doliu la supraviețuitori</t>
  </si>
  <si>
    <t>Participant cu lucrare prezentată. Titlu lucrare:  "Mă simt așa inutil". De vorbă cu un sinucigaș</t>
  </si>
  <si>
    <t>Cluj Napoca, Romania</t>
  </si>
  <si>
    <t>https://www.antisuicid.ro/evenimente/ziua-nationala-de-preventie-a-suicidului-conferinta-postventia-tratamentul-reactiei-de-doliu-la-supravietuitori/</t>
  </si>
  <si>
    <t>9 decembrie 2023</t>
  </si>
  <si>
    <t>Lavinia Duică, Alin Dumitrache</t>
  </si>
  <si>
    <t>23rd WPA World Congress of Psychiatry</t>
  </si>
  <si>
    <t>nterațională</t>
  </si>
  <si>
    <t>Participant cu e-poster prezentat. Titlu lucrare:  The clinical impact of childhood psychological trauma on students from Sibiu University center</t>
  </si>
  <si>
    <t>Viena, Austria</t>
  </si>
  <si>
    <t>https://2023.wcp-congress.com</t>
  </si>
  <si>
    <t>28 September-1 October 2023</t>
  </si>
  <si>
    <t>2*20</t>
  </si>
  <si>
    <t>Lavinia Duică, Lorena Gărdean</t>
  </si>
  <si>
    <t>Participant cu e-poster prezentat. Titlu lucrare: Psychiatric and somatic comorbidities at the patients hospitalized for illicit drugs consumption in Sibiu county.</t>
  </si>
  <si>
    <t>Alexandra Andreea Alecu, Lavinia Duică</t>
  </si>
  <si>
    <t xml:space="preserve">Zilele medicale sibiene </t>
  </si>
  <si>
    <t xml:space="preserve">Participant cu poster: Tulburarea psihotică acută - prezentare de caz </t>
  </si>
  <si>
    <t>Sibiu Romania</t>
  </si>
  <si>
    <t>https://zms.ro/wp-content/uploads/2023/03/23_03_14-program_v3_ZMS2023.pdf</t>
  </si>
  <si>
    <t>Mihai Lupașcu, Lavinia Duică</t>
  </si>
  <si>
    <t xml:space="preserve">Participant cu poster: Tulburarea delirantă-tip de grandopare prezentare de caz </t>
  </si>
  <si>
    <t>Pop Tudor, Lavinia Duică</t>
  </si>
  <si>
    <t>Participant cu poster: Prezentare de caz - Episod maniacal</t>
  </si>
  <si>
    <t>Panțuru Filofteia-Anisia, Predușcă Alice Ana -Maria, Lavinia Duică</t>
  </si>
  <si>
    <t>Participant cu poster: Tulburarea de conversie-prezentare de caz</t>
  </si>
  <si>
    <t>Aldea Irene Roxana, Lavinia Duică</t>
  </si>
  <si>
    <t>Participant cu poster: Tulburarea delirantă</t>
  </si>
  <si>
    <t>Popa Antonia Maria, Lavinia Duică</t>
  </si>
  <si>
    <t>Participant cu poster: Tentativa de suicid, o complicație a schizofreniei paranoide-prezentare de caz</t>
  </si>
  <si>
    <t>Neaga Veaceslav, Lavinia Duică</t>
  </si>
  <si>
    <t>Participant cu poster: Sindrom psiho-organic deteriorativ cerebral. Prezentare de caz</t>
  </si>
  <si>
    <t>Nistor Annabela Andreea, Lavinia Duică</t>
  </si>
  <si>
    <t>Participant cu poster: Demența cu simptome psihotice-prezentare de caz</t>
  </si>
  <si>
    <t>Popa Diana Ștefania, Lavinia Duică</t>
  </si>
  <si>
    <t>Participant cu poster: Schizofrenia dezorganizată-prezentare de caz</t>
  </si>
  <si>
    <t>Popescu Răzvan Marian, Popa Diana Ștefania, Lavinia Duică</t>
  </si>
  <si>
    <t>Participant cu poster Asocierea patologiei epileptice cu tulburarea afectivă depresivă</t>
  </si>
  <si>
    <t>Predușcă Alice Ana Maria, Panțuru Filofteia Anisia, Lavinia Duică</t>
  </si>
  <si>
    <t>Participant cu poster: Comorbiditatea între dependența de alcool și tulburarea de personalitate post AVC</t>
  </si>
  <si>
    <t>Săndoaia Raluca Elena, Lavinia Duică</t>
  </si>
  <si>
    <t>Participant cu poster: Tulburarea psihotică acută tranzitorie nespecifică</t>
  </si>
  <si>
    <t>Teban Theodora Maria, Moroșanu Oana, Lavinia Duică</t>
  </si>
  <si>
    <t>Participant cu poster: Tulburarea cu simptome psihotice-prezentare de caz</t>
  </si>
  <si>
    <t>6,66</t>
  </si>
  <si>
    <t>Teelanu Alexandra Iulia, Lavinia Duică</t>
  </si>
  <si>
    <t>Participant cu poster: Comorbiditatea între depresie și alcoolism-prezentare de caz</t>
  </si>
  <si>
    <t>Turcu Tania Iuliana, Lavinia Duică</t>
  </si>
  <si>
    <t>Participant cu poster: Tulburare depresivă recurentă cu ideație autolitică acută și elemente psihotice în asociere -cu consumul de alcoolprezentare de caz</t>
  </si>
  <si>
    <t>Rezi Elena Cristina</t>
  </si>
  <si>
    <t>Conferinta nationala</t>
  </si>
  <si>
    <t>Petrascu Ovidiu</t>
  </si>
  <si>
    <t xml:space="preserve">Joint European Congress of Internal Medicine and the International Congress of Internal Medicine 21st European Congress of Internal Medicine (ECIM), joint with the 12th International Congress of Internal Medicine, 15-18 March, Athens, Greece. https://ecim2023.efim.org/. </t>
  </si>
  <si>
    <t>Atena, Grecia</t>
  </si>
  <si>
    <t>Peste 500 participanti</t>
  </si>
  <si>
    <t>https://www.efim.org/events/congresses/joint-european-congress-internal-medicine-and-international-congress-internal. https://ecim2023.efim.org/</t>
  </si>
  <si>
    <t>15-18 martie 2023</t>
  </si>
  <si>
    <t>Librexia Program European Meeting 1</t>
  </si>
  <si>
    <t>International Clinical Trial Meeting, Librexia Program European Meeting No. 1, Librexia AFIB Investigator Meeting, 4-5 octombrie 2023, Praga, Republica Ceha</t>
  </si>
  <si>
    <t>Participant, Principal Investigator in International Clinical Trial</t>
  </si>
  <si>
    <t>Praga, Republica Ceha</t>
  </si>
  <si>
    <t>4-5 octombrie 2023</t>
  </si>
  <si>
    <t>STANCIU MIHAELA</t>
  </si>
  <si>
    <t>Al XVI-lea Congres al Asociatiei de Endocrinologie Clinica din Romania (AECR) Eforie Nord, 3-5 Septembrie 2023</t>
  </si>
  <si>
    <t>ORGANIZATOR</t>
  </si>
  <si>
    <t>Eforie Nord</t>
  </si>
  <si>
    <t>PESTE 100</t>
  </si>
  <si>
    <t>https://www.aecr.ro/wp-content/uploads/2023/08/Program-XVI-Congres-AECR.pdf</t>
  </si>
  <si>
    <t>MEMBRU</t>
  </si>
  <si>
    <t>3-5 SEPT 2023</t>
  </si>
  <si>
    <t>50 X 1,5</t>
  </si>
  <si>
    <t>PREZENTARE DE LUCRARE</t>
  </si>
  <si>
    <t>30 X 1,5</t>
  </si>
  <si>
    <t>ENDOCRINOLOGIA, DE LA TEORIE LA PRACTICĂ, EDIȚIA A VII-A, 2023/03/03-2023/03/04</t>
  </si>
  <si>
    <t>BUCURESTI</t>
  </si>
  <si>
    <t>PESTE 200</t>
  </si>
  <si>
    <t>https://conferintemedicale.ro/produs/endocrinologia-editia-a-vii-a-2023-03-03-2023-03-04/</t>
  </si>
  <si>
    <t>3-5 MARTIE 2023</t>
  </si>
  <si>
    <t>30 X 2</t>
  </si>
  <si>
    <t>Conferința Națională
Interdisciplinaritate și Cercetare în Diabet, Nutriție și Boli Metabolice
Târgu Mureș, 27 – 29 Septembrie 2023</t>
  </si>
  <si>
    <t>Târgu Mureș</t>
  </si>
  <si>
    <t>https://eventsmax.ro/evenimente/Conferinta_Nationala-_Interdisciplinaritate_si_cercetare_in_diabetul_zaharat-18112/</t>
  </si>
  <si>
    <t>27 – 29 Septembrie 2023</t>
  </si>
  <si>
    <t xml:space="preserve">Andrei Costache( UMF Craiova), Anca Lelia Riza (UMF Craiova), Ioana Streat (UMF Craiova), Ana-Maria Chirilas (UMF Craiova), Cristina Maria Marginean  (UMF Craiova), Mara Carsote (UMFCD), Mihaela Stanciu (ULBS), Mihaela Popescu  (UMF Craiova) </t>
  </si>
  <si>
    <t>WORLD CONGRESS ON OSTEOPOROSIS, OSTHEOARTHRITIS AND MUSCULOSKELETAL DISEASES
May 4-7, 2023 | CCIB Congress Center | BARCELONA, Spain</t>
  </si>
  <si>
    <t>INTERNATIONALA</t>
  </si>
  <si>
    <t>POSTER</t>
  </si>
  <si>
    <t>BARCELONA</t>
  </si>
  <si>
    <t>https://www.wco-iof-esceo.org/sites/wco_23/pdf/WCO23-AbstractBook.pdf</t>
  </si>
  <si>
    <t>4-7 MAI 2023</t>
  </si>
  <si>
    <t>2 X 20</t>
  </si>
  <si>
    <t>Stanciu M, Popa FL, Pintea A</t>
  </si>
  <si>
    <t>2x20</t>
  </si>
  <si>
    <t>Dan Peretianu (Clinica Povernei), Adrian Sirbu (UMFCD) , Serban Motoiu (UMFCD) , Catalin Gavrila (UMFCD) , Mihaela Stanciu(ULBS) &amp; Aurelian E Ranetti (UMFCD)</t>
  </si>
  <si>
    <t>25th European Congress of Endocrinology
 Istanbul, Turkey
 13 May 2023 - 16 May 2023</t>
  </si>
  <si>
    <t xml:space="preserve"> Istanbul, Turkey</t>
  </si>
  <si>
    <t>https://www.endocrine-abstracts.org/ea/0090/ea0090ep128</t>
  </si>
  <si>
    <t>13-16 mai 2023</t>
  </si>
  <si>
    <t xml:space="preserve">2 x 20= 40 </t>
  </si>
  <si>
    <t>Al 10‐lea Congres Național de
Diabet, Nutriție şi Endocrinologie pediatrică
- cu participare internațională ‐
7 – 10 IUNIE 2023, TIMIȘOARA, ROMANIA</t>
  </si>
  <si>
    <t>PARTICIPARE INTERNATIONALA</t>
  </si>
  <si>
    <t>TIMISOARA</t>
  </si>
  <si>
    <t>https://endoped.ro/wp-content/uploads/2023/10/ENDOPED-2023-Abstract-Book.pdf</t>
  </si>
  <si>
    <t>7 – 10 IUNIE 2023</t>
  </si>
  <si>
    <t>Coca Ramona Maria</t>
  </si>
  <si>
    <t>A 5-a Ediție a Conferinței Naționale Actualități și perspective în medicina invazivă</t>
  </si>
  <si>
    <t xml:space="preserve">Organizator </t>
  </si>
  <si>
    <t>peste 100 participanți</t>
  </si>
  <si>
    <t>https://calcool.ro/sibiumed</t>
  </si>
  <si>
    <t>26-28.oct. 2023</t>
  </si>
  <si>
    <t>Keynote speaker</t>
  </si>
  <si>
    <t>peste 200 participanți</t>
  </si>
  <si>
    <t>5-8 Aprilie 2023</t>
  </si>
  <si>
    <t>International Conference on Biomaterials and Regenerative Medicine</t>
  </si>
  <si>
    <t>https://bioremed.ro/</t>
  </si>
  <si>
    <t>19-21 Iulie 2023</t>
  </si>
  <si>
    <t>Membru comitet științific</t>
  </si>
  <si>
    <t>VIDRIGHIN ANCA</t>
  </si>
  <si>
    <t>ZILELE DERMATOLOGIEI LA SIBIU</t>
  </si>
  <si>
    <t>NAȚIONALĂ</t>
  </si>
  <si>
    <t>200 PARTICIPANȚI</t>
  </si>
  <si>
    <t xml:space="preserve"> www.confdermasibiu.ro</t>
  </si>
  <si>
    <t>28-30 SEPTEMBRIE 2023</t>
  </si>
  <si>
    <t>ZILELE MEDICINII DENTARE SIBIENE</t>
  </si>
  <si>
    <t>100 PARTICIPANȚI</t>
  </si>
  <si>
    <t>https://conferences.ulbsibiu.ro/zmds/</t>
  </si>
  <si>
    <t>23-25 NOIEMBRIE 2023</t>
  </si>
  <si>
    <t>AL 46-LEA CONGRES NAȚIONAL ANUAL DE MEDICINĂ FIZICĂ ȘI DE REABILITARE
- CU PARTICIPARE INTERNAȚIONALĂ -</t>
  </si>
  <si>
    <t>https://www.srrm.ro/page/congres2023</t>
  </si>
  <si>
    <t>MEMBRU ÎN COMITETUL DE ORGANIZARE</t>
  </si>
  <si>
    <t>11-14 octombrie 2023</t>
  </si>
  <si>
    <t>50 X 2</t>
  </si>
  <si>
    <t>Conferința Națională de Medicină Sportivă - ediția 31</t>
  </si>
  <si>
    <t>https://www.sroms.ro/evenimente/2023</t>
  </si>
  <si>
    <t>8-10 IUNIE 2023</t>
  </si>
  <si>
    <t>Neuro-Oncology Conference</t>
  </si>
  <si>
    <t>NATIONALA, CU PARTICIPARE INTERNAȚIONALĂ</t>
  </si>
  <si>
    <t>https://care4cancer.ro/congress-location/</t>
  </si>
  <si>
    <t>27 – 28 Aprilie 2023</t>
  </si>
  <si>
    <t>Conferința Zilele Medicale Sibiene</t>
  </si>
  <si>
    <t>5-8 APRILIE 2023</t>
  </si>
  <si>
    <t>MEMBRU ÎN COMITETUL ȘTIINȚIFIC</t>
  </si>
  <si>
    <t xml:space="preserve">Conferința Zilele Dermatologiei </t>
  </si>
  <si>
    <t>https://confdermasibiu.ro/zilele-dermatologiei-editia-2023-2/</t>
  </si>
  <si>
    <t>05-08.04.2023</t>
  </si>
  <si>
    <t>50 x2</t>
  </si>
  <si>
    <t>Conferința națională cu participare internațională
Bienala Chișinău-Sibiu, ediția a VI-a</t>
  </si>
  <si>
    <t>nationala cu participare internationala</t>
  </si>
  <si>
    <t>membru in comitetul organizatoric</t>
  </si>
  <si>
    <t>Republica Moldova</t>
  </si>
  <si>
    <t>https://conferinte.stiu.md/sites/default/files/evenimente/Tranzi%C8%9Bia%20copilului%20cu%20maladii%20cronice%20%20la%20via%C8%9Ba%20de%20adult_bienala%202023.pdf</t>
  </si>
  <si>
    <t>membru comitet organizare</t>
  </si>
  <si>
    <t>26-27 mai 2023</t>
  </si>
  <si>
    <t>50 x 2</t>
  </si>
  <si>
    <t>Zilele Dermatologiei la Sibiu</t>
  </si>
  <si>
    <t xml:space="preserve">nationala </t>
  </si>
  <si>
    <t>https://confdermasibiu.ro/wp-content/uploads/2023/09/Program_final_ZDS-2023.pdf</t>
  </si>
  <si>
    <t>Ziua Bolilor rare</t>
  </si>
  <si>
    <t>28.02.2023</t>
  </si>
  <si>
    <t>Boli genetice si cu determinism genetic  - abordare interdisciplinara</t>
  </si>
  <si>
    <t>12.05.2023</t>
  </si>
  <si>
    <t>Congresul Național de Reumatologie 2023</t>
  </si>
  <si>
    <t>membru comitet stiintific, Keynote speaker</t>
  </si>
  <si>
    <t>Cluj Napoca, 5-7 oct 2023</t>
  </si>
  <si>
    <t>https://srreumatologie.ro/categorie/2023/</t>
  </si>
  <si>
    <t>5-7 oct 2023</t>
  </si>
  <si>
    <t>50+50</t>
  </si>
  <si>
    <t xml:space="preserve">Chicea Liana </t>
  </si>
  <si>
    <t>WCO-IOF-ESCEO</t>
  </si>
  <si>
    <t>poster</t>
  </si>
  <si>
    <t xml:space="preserve">Barcelona </t>
  </si>
  <si>
    <t>www.WCO-IOF-ESCEO.org</t>
  </si>
  <si>
    <t>4-7 maiy 2023</t>
  </si>
  <si>
    <t>20px2x2</t>
  </si>
  <si>
    <t>State of the Art in Pneumologie</t>
  </si>
  <si>
    <t>prezentare orală</t>
  </si>
  <si>
    <t>Cluj-Napoca</t>
  </si>
  <si>
    <t>https://srp.ro/calendar.aspx</t>
  </si>
  <si>
    <t>21-23 sept 2023</t>
  </si>
  <si>
    <t>30px2</t>
  </si>
  <si>
    <t>Membru Comitetul Stiintific</t>
  </si>
  <si>
    <t>Solomon AS, Mihaila RG, Cipaian CR</t>
  </si>
  <si>
    <t>Participant -Microbiomul-dark matter-ul sănătății noastre: descoperind importanța 
nevăzutului</t>
  </si>
  <si>
    <t>Nu</t>
  </si>
  <si>
    <t>30x2/3</t>
  </si>
  <si>
    <t>Participant - Obezitatea, diabetul și cancerul: uneori mai puțin înseamnă mai mult</t>
  </si>
  <si>
    <t>Cipaian Calin, Coser Madalina</t>
  </si>
  <si>
    <t>Congresul national de medicina interna</t>
  </si>
  <si>
    <t xml:space="preserve">Participant - Sindroamele paraneoplazice, măști sau semnale de alarmă? </t>
  </si>
  <si>
    <t>Sibiu. Romania</t>
  </si>
  <si>
    <t>https://www.srmi.ro/eveniment.php?id=242</t>
  </si>
  <si>
    <t>30.03-2.04.2023</t>
  </si>
  <si>
    <t>ATASIE DITER</t>
  </si>
  <si>
    <t>Ziua Bolilor Rare 2023</t>
  </si>
  <si>
    <t>Organizator Principal</t>
  </si>
  <si>
    <t>Peste 100</t>
  </si>
  <si>
    <t>https;//conferences.ulbsibiu.ro/zbr/.2023</t>
  </si>
  <si>
    <t>Participant -Prezentare lucrari</t>
  </si>
  <si>
    <t>30 x2</t>
  </si>
  <si>
    <t>Boli genetice si cu determinism genetic. Abordare interdisciplinara</t>
  </si>
  <si>
    <t xml:space="preserve">Nationala </t>
  </si>
  <si>
    <t>https;//conferences.ulbsibiu.ro/bgdg/.</t>
  </si>
  <si>
    <t>Participant -Prezentare lucrare</t>
  </si>
  <si>
    <t>Actualitati si perspective in cercetarea farmaceutica</t>
  </si>
  <si>
    <t>https;//sites.google.com/view/apcf2023/apcf-2023</t>
  </si>
  <si>
    <t>Oana Stoia, Bianca Catrina, Vlad Ciuca</t>
  </si>
  <si>
    <t>Daniela sorana Tirt, Roxana Stincel, Cornel Ioan bitea, Oana Stoia</t>
  </si>
  <si>
    <t>Ioan Culda, Raluca Daria Mitea, Cornel Ioan Bitea, Oana Stoia</t>
  </si>
  <si>
    <t>Alexia Andreea Cioban, Ioana Cobirje, Cornel Ioan Bitea, Oana Stoia</t>
  </si>
  <si>
    <t>Dumitrana Diana Tudor, Oana Stoia, Raluca Mitea</t>
  </si>
  <si>
    <t>Zilele Medicinei de Urgenta Sibiu</t>
  </si>
  <si>
    <t>10-12.11.2023 si 17-19.11.2023</t>
  </si>
  <si>
    <t>Sabina Maria Sasu, Minodora Teodoru, Cornel Ioan Bitea, Oana Stoia</t>
  </si>
  <si>
    <t>Stoia Oana - Moartea subita cu cauze posibile de malformatii cardiace congenitale</t>
  </si>
  <si>
    <t>Conferinta Nationa al de Medicina Sportiva</t>
  </si>
  <si>
    <t>8-10.06.2023</t>
  </si>
  <si>
    <t>Congresul European de Resuscitare</t>
  </si>
  <si>
    <t>Internatioanla</t>
  </si>
  <si>
    <t>Spania/Barcelona</t>
  </si>
  <si>
    <t>https://www.resuscitation.eu/</t>
  </si>
  <si>
    <t>2-4.11.2023</t>
  </si>
  <si>
    <t xml:space="preserve">Saceleanu, Vicentiu </t>
  </si>
  <si>
    <t>RioReMed 2023: International Conference on Biomaterials and Regenerative Medicine</t>
  </si>
  <si>
    <t>19-21 iulie 2023</t>
  </si>
  <si>
    <t>RSN 2023 Congress</t>
  </si>
  <si>
    <t>https://rsn.ro/mc-events/rsn-congres-2023/</t>
  </si>
  <si>
    <t>octombrie 2023</t>
  </si>
  <si>
    <t>EANS 2024 Congress</t>
  </si>
  <si>
    <t>străinătate</t>
  </si>
  <si>
    <t>https://youngneurosurgeons.eans.org/eans2023/</t>
  </si>
  <si>
    <t>24-28 septembrie 2023</t>
  </si>
  <si>
    <t>MASSIN 2024 Interim Meeting</t>
  </si>
  <si>
    <t>https://www.massin2023prague.cz/</t>
  </si>
  <si>
    <t>Dan Orga-Dumitriu</t>
  </si>
  <si>
    <t>SWS SocialSciences Conference </t>
  </si>
  <si>
    <t>strainatate</t>
  </si>
  <si>
    <t>https://www.sgemsocial.org/</t>
  </si>
  <si>
    <t>22-25.08.23</t>
  </si>
  <si>
    <t>Zilele medicale Sibiene</t>
  </si>
  <si>
    <t>Comprehensive Advancements in Research and Exchanges for Neuro-Oncology</t>
  </si>
  <si>
    <t xml:space="preserve">https://care4cancer.ro/ </t>
  </si>
  <si>
    <t>27-28 aprilie 2023</t>
  </si>
  <si>
    <t>https://confdermasibiu.ro/program-2023/</t>
  </si>
  <si>
    <t>Mutu +A17:J17Catalin-Cosmin</t>
  </si>
  <si>
    <t>Monitorizarea pacientului neurologic</t>
  </si>
  <si>
    <t>https://scjus.ro/2023/11/14/modalitatile-moderne-de-monitorizarea-a-pacientului-neurologic-discutate-de-specialisti-in-cadrul-unei-conferinte-interdisciplinare</t>
  </si>
  <si>
    <t xml:space="preserve">https://scjus.ro/2023/11/14/modalitatile-moderne-de-monitorizarea-a-pacientului-neurologic-discutate-de-specialisti-in-cadrul-unei-conferinte-interdisciplinare-ul </t>
  </si>
  <si>
    <t>Organizare</t>
  </si>
  <si>
    <t>&gt;200</t>
  </si>
  <si>
    <t>Membru comitetul stiintific</t>
  </si>
  <si>
    <t>Ștefan Alexandru Barbulat
Minodora Teodoru</t>
  </si>
  <si>
    <t>Andreea Cozgarea, Sandra Neamțu, Ioana Matei, Mihai Sava, Minodora Teodoru</t>
  </si>
  <si>
    <t>Comitet de organizare</t>
  </si>
  <si>
    <t>Națională cu participare internațională</t>
  </si>
  <si>
    <t>Membru comitetul stiințific</t>
  </si>
  <si>
    <t>26-27mai 2023</t>
  </si>
  <si>
    <t>Prezentare de lucrare</t>
  </si>
  <si>
    <t>Participant - prezentare de lucrare</t>
  </si>
  <si>
    <t xml:space="preserve"> Romania</t>
  </si>
  <si>
    <t>Conferința națională - METODE MODERNE DE DIAGNOSTIC ȘI TRATAMENT ÎN PATOLOGIA PEDIATRICĂ, Ediția a III-a</t>
  </si>
  <si>
    <t>https://conferintapediatriesibiu.ro/</t>
  </si>
  <si>
    <t>28-29 noiembrie 2023</t>
  </si>
  <si>
    <t>Conferinta de Pediatrie si Medicina de Familie, ed I- Strategii actuale si de perspectiva in pediatrie si medicina de familie</t>
  </si>
  <si>
    <t>vezi anexa</t>
  </si>
  <si>
    <t>21-22 noiembrie 2023</t>
  </si>
  <si>
    <t>Roamnia</t>
  </si>
  <si>
    <t>Conferința - Boli Genetice și cu determinism genetic - Abordare interdisciplinară 2023</t>
  </si>
  <si>
    <t>https://conferences.ulbsibiu.ro/bgdg/</t>
  </si>
  <si>
    <t>12 mai 2023</t>
  </si>
  <si>
    <t xml:space="preserve">Tanasescu Denisa </t>
  </si>
  <si>
    <t>Conferinței Naționale Actualități și perspective în medicina invazivă,26-28/2023 OCTOMBRIE, SIBIU</t>
  </si>
  <si>
    <t>organizator PRINCIPAL</t>
  </si>
  <si>
    <t xml:space="preserve">Romania </t>
  </si>
  <si>
    <t>https://calcool.ro/sibiumed/?fbclid=IwZXh0bgNhZW0CMTAAAR00z1Y8QLt0A6oKTy_6F8DiJji5niyb-riJmUr6jItKgBp997speglXx7g_aem_ASu7Y5KdnOwMjUGIAKrZtjLS9EEypqVq3qT6cLNfijY4hyOR0BPKTQQDsOvT8NAOoIq8awvgxbxUaUqAR29MGmkM</t>
  </si>
  <si>
    <t>26-28/10/2023</t>
  </si>
  <si>
    <t>Conferintei Zilele Dermatologiei la Sibiu</t>
  </si>
  <si>
    <t>naționala</t>
  </si>
  <si>
    <t xml:space="preserve">prezentare de poster </t>
  </si>
  <si>
    <t xml:space="preserve">TANASESCU Denisa </t>
  </si>
  <si>
    <t>Conferința Națională de Chirurgie, 24 – 27 mai 2023</t>
  </si>
  <si>
    <t>Https://chirurgie.md/conferinta-nationala-de-chirurgie-24-27-mai-2023/</t>
  </si>
  <si>
    <t>24-27.05.2023</t>
  </si>
  <si>
    <t>Conferinta Nationala de Chirurgie Eforie Nord 2023</t>
  </si>
  <si>
    <t>200</t>
  </si>
  <si>
    <t>https://eventer.ro/project/cnc-2023-conferinta-nationala-de-chirurgie/</t>
  </si>
  <si>
    <t>Internațional Conference of Biomaterials and Regenerative Medicine</t>
  </si>
  <si>
    <t>19-21.07.2023</t>
  </si>
  <si>
    <t>Birluțiu Victoria</t>
  </si>
  <si>
    <t>membru organizator</t>
  </si>
  <si>
    <t>autor Infecțiile respiratorii in 2023</t>
  </si>
  <si>
    <t>autor poster Sincopa mictională-manifestare neurologică în infecția cu SARS-CoV-2</t>
  </si>
  <si>
    <t>Forumul Tinerilor Medici Infectionisti</t>
  </si>
  <si>
    <t>https://sanatatea.online/wp-content/uploads/2023/09/Program-final-Forum-Tineri-Infectionisti-1.pdf</t>
  </si>
  <si>
    <t>27-29 septembrie</t>
  </si>
  <si>
    <t>Infecțiile osteoarticulare</t>
  </si>
  <si>
    <t>Meningoencefalită cu dublă etiologie: bacilară și virusul encefalitei de căpușă-prezentare de caz</t>
  </si>
  <si>
    <t>Congresul Național de Boli Tropicale si Medicina Calatorului</t>
  </si>
  <si>
    <t>https://sanatatea.online/wp-content/uploads/2023/03/Program_stiintific_Congres_Medicina_Calatoriei_2023_V2.pdf</t>
  </si>
  <si>
    <t>autor Fasciola hepatica underevalueted in Romania?</t>
  </si>
  <si>
    <t>16-17 martie 2023</t>
  </si>
  <si>
    <t>Conferinta Natională de Boli Infecțioase Timișoara</t>
  </si>
  <si>
    <t>https://cnbi.mediazet.ro/program/</t>
  </si>
  <si>
    <t>autor De la pandemic la tripledemic?</t>
  </si>
  <si>
    <t>3-5 mai 2023</t>
  </si>
  <si>
    <t>autor Infecțiile cu germeni piogeni în recrudescență postpandemie</t>
  </si>
  <si>
    <t xml:space="preserve">Prof. Univ. Dr. Habil Victoria Birlutiu, Andreea Magdalena Ghibu,  Elena Simona Dobrițoiu, Claudia Daniela Lupu, Alin Iulian Feiereisz </t>
  </si>
  <si>
    <t>Conferinta Nationala de Boli Infectioase Timisoara 3-5 mai 2023</t>
  </si>
  <si>
    <t>https://cnbi.ro/</t>
  </si>
  <si>
    <t>Prof. Univ. Dr. Habil Victoria Birlutiu, Andreea Magdalena Ghibu,  Elena Simona Dobritoiu</t>
  </si>
  <si>
    <t>Forumului TINERILOR MEDICI INFECȚIONIȘTI</t>
  </si>
  <si>
    <t>https://sanatatea.online/forumul-tinerilor-infectionisti/</t>
  </si>
  <si>
    <t>ZIUA BOLILOR RARE</t>
  </si>
  <si>
    <t>SUB 100 PARTICIPANTI</t>
  </si>
  <si>
    <t>conferences.ulbsibiu.ro/zbr/.</t>
  </si>
  <si>
    <t>ORGANIZATOR PRINCIPAL</t>
  </si>
  <si>
    <t>BOLI GENETICE SI CU DETERMINISM GENETIC ABORDARE MULTIDISCIPLINARA</t>
  </si>
  <si>
    <t>conferences.ulbsibiu.ro/bgdg/.</t>
  </si>
  <si>
    <t>PREZENTARE LUCRARE</t>
  </si>
  <si>
    <t>Molnar Estera (medic rezident), Iancu Gabriela</t>
  </si>
  <si>
    <t>Participant - Alopecia areata - up-date terapeutic</t>
  </si>
  <si>
    <t>Participant - Terapii actuale in melanomul metastatic</t>
  </si>
  <si>
    <t>Ilcus Andra (medic rezident), Iancu Gabriela</t>
  </si>
  <si>
    <t xml:space="preserve">Participant - Noi abordari terapeutice in hidradenita supurativa </t>
  </si>
  <si>
    <t>Neagu Iuliana (medic rezident), Iancu Gabriela</t>
  </si>
  <si>
    <t>Participant - Recomandari terapeutice ale fotodinamoterapiei</t>
  </si>
  <si>
    <t>Conferinta Societatii Romane de Dermatooncologie</t>
  </si>
  <si>
    <t>Participant - Manifestari dermatologice secundare terapiei cu hidroxiuree</t>
  </si>
  <si>
    <t>www.srdermato-oncologie.ro</t>
  </si>
  <si>
    <t>20-22.09.2023</t>
  </si>
  <si>
    <t>Conferinta Societatii Romane de Dermatologie</t>
  </si>
  <si>
    <t xml:space="preserve">Participant - Carcinomul cu celule Merkel </t>
  </si>
  <si>
    <t>Poiana Brasov, Romania</t>
  </si>
  <si>
    <t>www.srd.ro</t>
  </si>
  <si>
    <t>21-24.06.2023</t>
  </si>
  <si>
    <t>Participant - Pulscorticoterapia  - rezultate terapeutice in alopecia areata severa</t>
  </si>
  <si>
    <t>Ilcus Andra (medic rezident), Iancu Gabriela, Rotaru Maria (SCJUS)</t>
  </si>
  <si>
    <t xml:space="preserve">Conferinta Reziderma </t>
  </si>
  <si>
    <t>Participant - Dificultati in diagnosticarea unui caz de pemfigus vulgar cu afectare initiala la nivelul mucoaselor</t>
  </si>
  <si>
    <t>Oradea, Romania</t>
  </si>
  <si>
    <t>22-24.09.2023</t>
  </si>
  <si>
    <t>Neagu Iuliana (medic rezident), Iancu Gabriela, Rotaru Maria (SCJUS)</t>
  </si>
  <si>
    <t xml:space="preserve">Participant - Limfangioame dobandite la un pacient operat pentru neoplazie peniana </t>
  </si>
  <si>
    <t>14-16.10.2022</t>
  </si>
  <si>
    <t>Iancu Gabriela Mariana, Neagu Iuliana Mihaela (medic rezident), Rotaru Maria (SCJUS)</t>
  </si>
  <si>
    <t xml:space="preserve">European Congress of Dermatology and Venerology </t>
  </si>
  <si>
    <t>Participant - Chronic leg ulcer associated with osteomyelitis in a patient with previous leg trauma</t>
  </si>
  <si>
    <t>Berlin, Germania</t>
  </si>
  <si>
    <t>https://eadvcongress2023.org/</t>
  </si>
  <si>
    <t>11-14.10.2023</t>
  </si>
  <si>
    <t>Leucemia granulocitară cronică mereu în actualitate</t>
  </si>
  <si>
    <t>https://www.oamr-sibiu.ro/index.php/portfolio-item/zilele-</t>
  </si>
  <si>
    <t>5-8.04.2024</t>
  </si>
  <si>
    <t>Dascalu Daciana Nicoleta</t>
  </si>
  <si>
    <t>European Congress of internal Medicine</t>
  </si>
  <si>
    <t>Participant cu 2 E-poster</t>
  </si>
  <si>
    <t>Grecia</t>
  </si>
  <si>
    <t>www.ecim2023.efim.org</t>
  </si>
  <si>
    <t>15-18.03.3023</t>
  </si>
  <si>
    <t>Participant cu 2 lucrari</t>
  </si>
  <si>
    <t>https://www.salusevents.ro/event/110</t>
  </si>
  <si>
    <t xml:space="preserve">Conferinta Medicina bazata pe dovezi </t>
  </si>
  <si>
    <t>Participant - 1 lucrare</t>
  </si>
  <si>
    <t>https://www.srmi.ro/eveniment.php?id=259</t>
  </si>
  <si>
    <t>13-14.10.2023</t>
  </si>
  <si>
    <t xml:space="preserve">Congresul national de medicina interna </t>
  </si>
  <si>
    <t>Participant 2 lucrari</t>
  </si>
  <si>
    <t>30.3-02.04.2023</t>
  </si>
  <si>
    <t>Salus Media Events Preventie 360+5 Sibiu</t>
  </si>
  <si>
    <t>Participant 1 lucrare</t>
  </si>
  <si>
    <t>Peste 200</t>
  </si>
  <si>
    <t>Salus Media Events Salus 360+5 Ploiesti</t>
  </si>
  <si>
    <t>Participant  1 lucrare</t>
  </si>
  <si>
    <t>https://salusevents.ro/event/109</t>
  </si>
  <si>
    <t>Conferința Psihiatrie Și Psihologie Medico-Legală Sibiu</t>
  </si>
  <si>
    <t>23-25.11.2023</t>
  </si>
  <si>
    <t>Abordarea interdisciplinara a deficitului de vitamina B12</t>
  </si>
  <si>
    <t>peset 200</t>
  </si>
  <si>
    <t>https://emc.formaremedicala.ro/abordarea-interdisciplinara-a-deficitului-de-vitamina-b12/</t>
  </si>
  <si>
    <t>NOAPTEA CERCETATORILOR</t>
  </si>
  <si>
    <t>MEMBRU IN COMITETUL DE ORGANIZARE</t>
  </si>
  <si>
    <t>9/29/2023</t>
  </si>
  <si>
    <t xml:space="preserve">CONGRESUL NATIONAL PENTRU STUDENTI SI MEDICI REZIDENTI SIBIU SMILE TALKS </t>
  </si>
  <si>
    <t>https://www.facebook.com/profile.php?id=100086585373454&amp;locale=ro_RO</t>
  </si>
  <si>
    <t>KEYNOTE SPEAKER</t>
  </si>
  <si>
    <t>18-20 MAI 2023</t>
  </si>
  <si>
    <t>METODE MODERNE DE DIAGNOSTIC ȘI TRATAMENT ÎN PATOLOGIA PEDIATRICĂ. Editia a III-a</t>
  </si>
  <si>
    <t>-</t>
  </si>
  <si>
    <t>28-29 nov. 2024</t>
  </si>
  <si>
    <t>28-29 nov. 2025</t>
  </si>
  <si>
    <t>Conferinta nationala "Actualități și perspective în medicina"</t>
  </si>
  <si>
    <t>Keynote Speaker</t>
  </si>
  <si>
    <t>https://calcool.ro/sibiumed/</t>
  </si>
  <si>
    <t>BADESCU TUDOR</t>
  </si>
  <si>
    <t>26-28 octombrie 2024</t>
  </si>
  <si>
    <t>26-28 octombrie 2025</t>
  </si>
  <si>
    <t>26-28 octombrie 2026</t>
  </si>
  <si>
    <t>Bereanu Alina Simona</t>
  </si>
  <si>
    <t>Zilele Medicinei de Urgență Sibiene  </t>
  </si>
  <si>
    <t>10-12, 17-19 noiembrie 2023</t>
  </si>
  <si>
    <t>Al 49-lea Congres al Societății Române de Anestezie - Terapie Intensivă</t>
  </si>
  <si>
    <t>https://ralcom.eventsair.com/srati-2023/</t>
  </si>
  <si>
    <t>10-14 mai 2023</t>
  </si>
  <si>
    <t>Cursul Internațional de Anestezie, Terapie Intensivă și Medicină de Urgență </t>
  </si>
  <si>
    <t>https://ati2023.medical-congresses.ro/</t>
  </si>
  <si>
    <t>Particularitati diagnostice si terapeutice ale bolilor sistemului nervos central si periferic</t>
  </si>
  <si>
    <t>https://www.viata-medicala.ro/conferinta-pe-tema-bolilor-sistemului-nervos-organizata-pe-17-noiembrie-la-sibiu-34963</t>
  </si>
  <si>
    <t>Berghea-Neamtu Cristian Stefan</t>
  </si>
  <si>
    <t>Rep Moldova</t>
  </si>
  <si>
    <t xml:space="preserve">peste 200 </t>
  </si>
  <si>
    <t>Actulaitati si perspective in medicina invaziva</t>
  </si>
  <si>
    <t>ROMANIA, SIBIU</t>
  </si>
  <si>
    <t>https://calcool.ro/sibiumed/?fbclid=IwZXh0bgNhZW0CMTAAAR3jA9vzhCq0jA9kDAlOZrmdbhGPmz-dvmqywxEPXyp3Ag_h5ztR2ry9l0M_aem_AcH8SIQD32zpN78I9AxkclNkF7aeNAoeLktCt6GHJxf9TflIDeK0pTZ7PDf5AEo855ay3acwW4uT7WzyL3G6n-6v</t>
  </si>
  <si>
    <t>26-28 OCT 2023</t>
  </si>
  <si>
    <t>Zilele Mediclae Sibieen</t>
  </si>
  <si>
    <t>5-8apr 2023</t>
  </si>
  <si>
    <t>Alin Mihetiu, Dan Bratu, Alexandra Sandu</t>
  </si>
  <si>
    <t xml:space="preserve">BIOREMED 2023 International Conference on Biomaterials and Regenerative Medicine </t>
  </si>
  <si>
    <t>D. Bratu, Alexandra Sandu, Al. Sabau, A. Mihetiu 3.	Duodeno-pancreatectomia cefalică: Whipple vs Traverso-Longmire</t>
  </si>
  <si>
    <t>Conferinta Nationala de Chirurgie  Eforie Nord Mai 2023</t>
  </si>
  <si>
    <t>ROMANIA EFORIE NORD</t>
  </si>
  <si>
    <t>https://cnchirurgie.ro/</t>
  </si>
  <si>
    <t>MAI 2023</t>
  </si>
  <si>
    <t xml:space="preserve">A. Mihețiu, Alexandra Sandu, Cătălina Maioru, Cristina Mihețiu, A. Sabău, D. Bratu 4.	Mezosigmoido-pexie, plicatura și sigmoido-pexie, soluție terapeutică într-un caz cu volvulus sigmoidian și megadolico-sigmoid </t>
  </si>
  <si>
    <t>A. Mihețiu, Alexandra Sandu, B. Vintilă, Teodora Fluture, Al. Sabău,D. Bratu	Hantisa unui chirurg: textilom mimând o fistulă postapendicectomie</t>
  </si>
  <si>
    <t xml:space="preserve">A. Mihețiu, Alexandra Sandu, Alina Cătană, Mariana Sandu, Fl. Duță, D. Bratu 	Pseudo-obstrucția colonică la un pacient onco-hematologic </t>
  </si>
  <si>
    <t>DAN BRATU, ALEXANDRA SANDU, ALIN MIHETIU Cephalic duodenopancreatectomy</t>
  </si>
  <si>
    <t>ROMANIA SIBIU</t>
  </si>
  <si>
    <t>https://calcool.ro/sibiumed/wp-content/uploads/2023/10/23_10_26_Program-Stiintific_Final.pdf</t>
  </si>
  <si>
    <t>26-28 0CT 2023</t>
  </si>
  <si>
    <t>ALEXANDRA SANDU, FLORIN DUTA, VICTORIA PARASCHIVA, DAN
BRATU, ALIN MIHETIU Massive haemoperitoneum due to hepatocellular carcinoma penetrating
gastro-duodenal artery</t>
  </si>
  <si>
    <t xml:space="preserve"> ALEXANDRU DAMȘA, ANCA FAUR, DAN BRATU, ALIN MIHETIU Pancreatic pseudocysts - evolutionary patterns</t>
  </si>
  <si>
    <t>ALEXANDRA MUNTEANU, ALIN MIHEȚIU, ANCA FAUR, DAN
BRATU  Laparoscopic management of hydatid hepatic cyst complicated with bile
duct rupture</t>
  </si>
  <si>
    <t>RALUCA DOCHIU, ALEXANDRU SABAU, DAN BRATU, ALEXANDRA
SANDU, ALIN MIHETIU Stage IV malignant melanoma- case presentation</t>
  </si>
  <si>
    <t>VICTORIA PARASCHIVA, DAN BRATU, ALEXANDRA SANDU, ALIN
MIHETIU Minimally invasive surgical approach of splenic hematoma – case
presentation</t>
  </si>
  <si>
    <t>FLORIN DUTA, DAN BRATU, IOANA DAVEL, ALEXANDRA SANDU, ALIN MIHEȚIU Isolated cecal necrosis - unusual cause of acute abdomen</t>
  </si>
  <si>
    <t>CHIALDA MIHAELA</t>
  </si>
  <si>
    <t>ZILELE MEDICALE SIBIENE 2023</t>
  </si>
  <si>
    <t>"PARADIGME IN RECUPERAREA MEDICALA: DE LA CONSENS LA CONTRADICTII"</t>
  </si>
  <si>
    <t>https://2023.recuperareiasi.ro</t>
  </si>
  <si>
    <t>27 MARTIE - 1 APRILIE 2023</t>
  </si>
  <si>
    <t>AL 7LEA CONGRES AL SOCIETATII ROMANA DE RINOLOGIE 2023 &amp; AL 13LEA SIMPOZION INTERNATIONAL DE RINOSINUZITA SI POLIPOZA NAZALA</t>
  </si>
  <si>
    <t>INTERNATIONAL</t>
  </si>
  <si>
    <r>
      <rPr>
        <rFont val="Arial Narrow"/>
        <b/>
        <color theme="1"/>
        <sz val="10.0"/>
      </rPr>
      <t>PA</t>
    </r>
    <r>
      <rPr>
        <rFont val="Arial Narrow"/>
        <b val="0"/>
        <color theme="1"/>
        <sz val="10.0"/>
      </rPr>
      <t>RTICIPANT</t>
    </r>
  </si>
  <si>
    <r>
      <rPr>
        <rFont val="Arial Narrow"/>
        <b/>
        <color theme="1"/>
        <sz val="10.0"/>
      </rPr>
      <t>R</t>
    </r>
    <r>
      <rPr>
        <rFont val="Arial Narrow"/>
        <b val="0"/>
        <color theme="1"/>
        <sz val="10.0"/>
      </rPr>
      <t>OMANIA</t>
    </r>
  </si>
  <si>
    <t>https://conferintemedicale.ro/produs/al-vii-lea-congres-al-societatii-romane-de-rinologie-2023-09-13-2023-09-15/</t>
  </si>
  <si>
    <t>13-15 SEPTEMBRIE 2023</t>
  </si>
  <si>
    <t>CONFERINTA NATIONALA "INFECTII DIN SFERA ORL - CE ESTE NOU?" EDITIA A 7-A 2023</t>
  </si>
  <si>
    <t>https://conferintemedicale.ro/produs/infectiile-din-sfera-orl-ce-este-nou/</t>
  </si>
  <si>
    <t>13-14 OCTOMBRIE 2023</t>
  </si>
  <si>
    <t>CONFERINTA NATIONALA "ABORDAREA INTERDISCIPLINARA IN ONCOLOGIA CAPULUI SI A GATULUI" EDITIA A 3-A 2023</t>
  </si>
  <si>
    <t>https://agomedia.ro/2-3-noiembrie-2023-conferinta-nationala-abordarea-interdisciplinara-in-oncologia-capului-si-a-gatului-editia-a-iii-a/</t>
  </si>
  <si>
    <t>2-3 NOIEMBRIE 2023</t>
  </si>
  <si>
    <t xml:space="preserve">Conferintei Național Actualitati
și Perspective în Medicina Invaziva </t>
  </si>
  <si>
    <t>https://revistamedicalmarket.ro/eveniment/a-v-a-editie-a-conferintei-nationale-actualitati-si-perspective-in-medicina-invaziva-2023/</t>
  </si>
  <si>
    <t>26-28.10.2023</t>
  </si>
  <si>
    <t xml:space="preserve">Conferintei Național Actualitati și Perspective în Medicina Invaziva </t>
  </si>
  <si>
    <t>MEMBRU IN COMITETUL STIINTIFIC</t>
  </si>
  <si>
    <t>COMITET STIINTIFIC</t>
  </si>
  <si>
    <t>Congresul Societății Române de Ultrasonografie în Obstetrică și Ginecologie, Cluj-Napoca, 7-9 septembrie 2023</t>
  </si>
  <si>
    <t>http://www.sruog2023.medical-congresses.ro/</t>
  </si>
  <si>
    <t>7-9 septembrie 2023</t>
  </si>
  <si>
    <t>Al V-lea Congres al Societății de Endometrioză și Infertilitate Est-Europeană</t>
  </si>
  <si>
    <t>www.hpv-endometrioza2023.medical-congresses.ro</t>
  </si>
  <si>
    <t>15-17 iunie 2023</t>
  </si>
  <si>
    <t>A VIII-a Conferință Națională a Societății Române de HPV</t>
  </si>
  <si>
    <t>Al 19-lea Congres Național al Societății Române de Uroginecologie care se va desfășura în perioada 9-12 noiembrie 2023</t>
  </si>
  <si>
    <t>https://urogin2023.medical-congresses.ro/</t>
  </si>
  <si>
    <t>9-12 noe 2023</t>
  </si>
  <si>
    <t>ZILELE MEDICALE SIBIENE</t>
  </si>
  <si>
    <t>Https://zms.ro/</t>
  </si>
  <si>
    <t>24-27.04.2023</t>
  </si>
  <si>
    <t>BIoReMed 2023 Internation Conference on Biomaterials and Regenerative Medicine</t>
  </si>
  <si>
    <t>www.bioremed.ro</t>
  </si>
  <si>
    <t>PARTICIPANT key note speaker</t>
  </si>
  <si>
    <t>PREZENTARE</t>
  </si>
  <si>
    <t>19-21 iulie 2024</t>
  </si>
  <si>
    <t>The Samsung Experience - Workshop hands-on Ecografie 3D/4D/5D</t>
  </si>
  <si>
    <t>https://www.samsungmedical.ro/produs/the-samsung-experience-brasov/</t>
  </si>
  <si>
    <t>7 octombrie 2023</t>
  </si>
  <si>
    <t>conferinta nationala de medicina invaziva</t>
  </si>
  <si>
    <t>romania</t>
  </si>
  <si>
    <t>sibiumed@eventsdesign.ro</t>
  </si>
  <si>
    <t>membru organizare</t>
  </si>
  <si>
    <t>26-28 oct 2023</t>
  </si>
  <si>
    <t>CONFERINTA NATIONALA DE CHIRURGIE</t>
  </si>
  <si>
    <t>24-27 MAI 2023</t>
  </si>
  <si>
    <t xml:space="preserve">ZILELE MEDICALE SIBIENE </t>
  </si>
  <si>
    <t>WWW.ZMS.RO</t>
  </si>
  <si>
    <t>07-09 APRILIE 2023</t>
  </si>
  <si>
    <t>CONFERINTA NATIONALA "ACTUALITATI SI PERSPECTIVE IN MEDICINA INVAZIVA"</t>
  </si>
  <si>
    <t>WWW.CALCOOL.RO/SIBIUMED</t>
  </si>
  <si>
    <t>26-28 OCTOMBRIE 2023</t>
  </si>
  <si>
    <t xml:space="preserve">CONGRES NATIONAL DE UROLOGIE - ROMURO 2023 </t>
  </si>
  <si>
    <t>WWW.ROMURO.RO</t>
  </si>
  <si>
    <t>25-27 MAI 2023</t>
  </si>
  <si>
    <t>THE INTERNATIONAL CONFERENCE PROGRESS IN URO-ONCOLOGY 13TH EDITION</t>
  </si>
  <si>
    <t>WWW.ROBOTICUROLOGYCKYH.RO</t>
  </si>
  <si>
    <t>29-30 SEPTEMBRIE 2023</t>
  </si>
  <si>
    <t>AL 13-LEA CURS SI WORKSHOP DE LAPAROSCOPIE UROLOGICA CLERU CLUJ-NAPOCA</t>
  </si>
  <si>
    <t>WWW.CLERU.WORDPRESS.COM</t>
  </si>
  <si>
    <t>1-2 SEPTEMBRIE 2023</t>
  </si>
  <si>
    <t xml:space="preserve">Conferinta Naționala Actualitati și Perspective în Medicina Invaziva </t>
  </si>
  <si>
    <t>PARTICIPANT - KEY NOTE SPEAKER</t>
  </si>
  <si>
    <t>07-09 APRILIE 2024</t>
  </si>
  <si>
    <t>26-28 OCTOMBRIE 2024</t>
  </si>
  <si>
    <t>Al 11-lea Congres al Societății Române de Ultrasonografie în Obstetrică și Ginecologie</t>
  </si>
  <si>
    <t>https://sruog2023.medical-congresses.ro/</t>
  </si>
  <si>
    <t>7-9 aprilie 2023</t>
  </si>
  <si>
    <t>The Samsung Experience-Workshop hands-on ecografie 3D/4D/5D</t>
  </si>
  <si>
    <t>NU</t>
  </si>
  <si>
    <t>07 octombrie 2023</t>
  </si>
  <si>
    <t xml:space="preserve">International Conference on Biomaterials and Regenerative Medicine BIOREMED’2023 </t>
  </si>
  <si>
    <t>International Conference on Biomaterials and Regenerative Medicine BIOREMED’2024</t>
  </si>
  <si>
    <t>&gt;201</t>
  </si>
  <si>
    <t>Actualitati si Perspective in Medicina Invaziva, Editia 5, organizator principal</t>
  </si>
  <si>
    <t>Annual  Congress of Contact Lenses and Ocular Surface Society</t>
  </si>
  <si>
    <t>https://rclso.medevents.ro/</t>
  </si>
  <si>
    <t>3 - 5 noiembrie 2023</t>
  </si>
  <si>
    <t>Care4Cancer</t>
  </si>
  <si>
    <t>https://care4cancer.ro/</t>
  </si>
  <si>
    <t>27 - 28 aprile 2023</t>
  </si>
  <si>
    <t>Congresul national de oftalmologie</t>
  </si>
  <si>
    <t>https://oftalmologiaromana.ro/</t>
  </si>
  <si>
    <t>4-7 octombrie 2023</t>
  </si>
  <si>
    <t>15th Congress of Bulgarian Society of Ophthalmology
“Light Matters”</t>
  </si>
  <si>
    <t>Bulgaria</t>
  </si>
  <si>
    <t>https://mareamedical.com/en/events/bdo_2023_en/program-6/</t>
  </si>
  <si>
    <t>27 .09 - 1.10. 2023</t>
  </si>
  <si>
    <t>14.nov.23</t>
  </si>
  <si>
    <t>RECENZOR</t>
  </si>
  <si>
    <t>CADET INOVA</t>
  </si>
  <si>
    <t>WWW.CADETINOVA.RO</t>
  </si>
  <si>
    <t>11-13.04.2023</t>
  </si>
  <si>
    <t>https://chirurgie.md/conferinta-nationala-de-chirurgie-24-27-mai-2023/</t>
  </si>
  <si>
    <t>Internațional Conference on Biomaterials
and Regenerative Medicine</t>
  </si>
  <si>
    <t>WWW.BIOREVMED.RO</t>
  </si>
  <si>
    <t>COMITET DE ORGANIZARE</t>
  </si>
  <si>
    <t>Internațional Conference on Biomaterials and Regenerative Medicine</t>
  </si>
  <si>
    <t>MEMBRU IN COMITETUL DE STIINTIFIC</t>
  </si>
  <si>
    <t>MEMBRU IN COMITETUL DE ORGENIZARE</t>
  </si>
  <si>
    <t>KEYNOT SPEKER</t>
  </si>
  <si>
    <t>26-28.10.2024</t>
  </si>
  <si>
    <t xml:space="preserve">COnferintei Național Actualitati și Perspective în Medicina Invaziva </t>
  </si>
  <si>
    <t>Teodoru Adrian, Florea Emilia</t>
  </si>
  <si>
    <t>Comprehensive Advancements in Research and Exchanges for CANCER (CARE4CANCER)</t>
  </si>
  <si>
    <t>27-28th of April 2023</t>
  </si>
  <si>
    <t>The 27th ESCRS Winter Meeting</t>
  </si>
  <si>
    <t>https://wintermeeting.2023.escrs.org/</t>
  </si>
  <si>
    <t>10-12.02.2023</t>
  </si>
  <si>
    <t>https://www.facebook.com/profile.php?id=100068419686026</t>
  </si>
  <si>
    <t>Teodoru Adrian, Olteanu Georgiana</t>
  </si>
  <si>
    <t xml:space="preserve">Conferinta Nationala ACPR  </t>
  </si>
  <si>
    <r>
      <rPr>
        <rFont val="Arial Narrow"/>
        <sz val="10.0"/>
        <u/>
      </rPr>
      <t>acpr.medevent.ro</t>
    </r>
  </si>
  <si>
    <t>27-29 aprilie 2023</t>
  </si>
  <si>
    <t>HELGIU ALINA</t>
  </si>
  <si>
    <t>ARTROSCOPIA de GENUNCHI - Curs Practic SRATS</t>
  </si>
  <si>
    <t>Participant - speaker</t>
  </si>
  <si>
    <r>
      <rPr>
        <rFont val="Arial Narrow"/>
        <color rgb="FF00FF00"/>
        <sz val="10.0"/>
        <u/>
      </rPr>
      <t>https://mcusercontent.com/a367a05ea4aae375a5aeb53d0/files/c4234b95-b16a-4097-f367-917cdcd0c436/Program_Curs_SRATS_2023_FINAL.pdf</t>
    </r>
  </si>
  <si>
    <t>speaker - lecturer</t>
  </si>
  <si>
    <t>31.03-1.03.2023</t>
  </si>
  <si>
    <t>Comprehensive Shoulder Course – Rotator cuff and Elbow instability</t>
  </si>
  <si>
    <t>Presedinte</t>
  </si>
  <si>
    <t>10-11.02.2023</t>
  </si>
  <si>
    <r>
      <rPr>
        <rFont val="Arial Narrow"/>
        <color rgb="FF00FF00"/>
        <sz val="10.0"/>
        <u/>
      </rPr>
      <t>https://eventsdesign.ro/srcuc/wp-content/uploads/2023/02/Scientific-Program-International-Comprehensive-Shoulder-Course-Sibiu-2023-final.pdf</t>
    </r>
  </si>
  <si>
    <r>
      <rPr>
        <rFont val="Arial Narrow"/>
        <color rgb="FF000000"/>
        <sz val="10.0"/>
      </rPr>
      <t xml:space="preserve">AO Trauma Course - Advanced </t>
    </r>
    <r>
      <rPr>
        <rFont val="Arial Narrow"/>
        <color rgb="FF000000"/>
        <sz val="10.0"/>
      </rPr>
      <t>Principles of Fracture Management</t>
    </r>
  </si>
  <si>
    <r>
      <rPr>
        <rFont val="Arial Narrow"/>
        <color rgb="FF00FF00"/>
        <sz val="10.0"/>
        <u/>
      </rPr>
      <t>https://aofoundation.my.site.com/s/lt-event?id=a1R0800000A6fhR&amp;site=a0a1p00000a7dj1AAA#/Welcome</t>
    </r>
  </si>
  <si>
    <t>19-0.05.2023</t>
  </si>
  <si>
    <r>
      <rPr>
        <rFont val="Arial Narrow"/>
        <color rgb="FF000000"/>
        <sz val="10.0"/>
      </rPr>
      <t xml:space="preserve">AO Trauma Course - Advanced </t>
    </r>
    <r>
      <rPr>
        <rFont val="Arial Narrow"/>
        <color rgb="FF000000"/>
        <sz val="10.0"/>
      </rPr>
      <t>Principles of Fracture Management</t>
    </r>
  </si>
  <si>
    <r>
      <rPr>
        <rFont val="Arial Narrow"/>
        <color rgb="FF00FF00"/>
        <sz val="10.0"/>
        <u/>
      </rPr>
      <t>https://aofoundation.my.site.com/s/lt-event?id=a1R0800000A6fhR&amp;site=a0a1p00000a7dj1AAA#/Welcome</t>
    </r>
  </si>
  <si>
    <t>8th International Orthopaedic Course (under ESSKA Patronage)</t>
  </si>
  <si>
    <t>International (x1,5)</t>
  </si>
  <si>
    <t>Romania, Tg Mures</t>
  </si>
  <si>
    <r>
      <rPr>
        <rFont val="Calibri"/>
        <color rgb="FF00FF00"/>
        <sz val="11.0"/>
        <u/>
      </rPr>
      <t xml:space="preserve"> </t>
    </r>
    <r>
      <rPr>
        <rFont val="Calibri"/>
        <color rgb="FF00FF00"/>
        <sz val="11.0"/>
        <u/>
      </rPr>
      <t>https://www.arthroms.ro/scientific-programme/</t>
    </r>
  </si>
  <si>
    <t>10-12.05.2023</t>
  </si>
  <si>
    <t>SOROT  Congress</t>
  </si>
  <si>
    <t>Membru Comitet științific</t>
  </si>
  <si>
    <t>1,5</t>
  </si>
  <si>
    <r>
      <rPr>
        <rFont val="Arial Narrow"/>
        <color rgb="FF00FF00"/>
        <sz val="10.0"/>
        <u/>
      </rPr>
      <t>https://live.it-consult.ro/sorot-2023-congress/committees</t>
    </r>
  </si>
  <si>
    <t>18-21.10.2023</t>
  </si>
  <si>
    <r>
      <rPr>
        <rFont val="Arial Narrow"/>
        <color rgb="FF00FF00"/>
        <sz val="10.0"/>
        <u/>
      </rPr>
      <t>https://live.it-consult.ro/sorot-2023-congress/scientific-program</t>
    </r>
  </si>
  <si>
    <t>Conferinta Nationala - Actualitati si perspective in medicina invaziva</t>
  </si>
  <si>
    <r>
      <rPr>
        <rFont val="Arial Narrow"/>
        <color rgb="FF00FF00"/>
        <sz val="10.0"/>
        <u/>
      </rPr>
      <t>https://calcool.ro/sibiumed/comitet-organizatoric/</t>
    </r>
  </si>
  <si>
    <t>.11.2023</t>
  </si>
  <si>
    <r>
      <rPr>
        <rFont val="Arial Narrow"/>
        <color rgb="FF00FF00"/>
        <sz val="10.0"/>
        <u/>
      </rPr>
      <t>https://calcool.ro/sibiumed/comitet-organizatoric/</t>
    </r>
  </si>
  <si>
    <r>
      <rPr>
        <rFont val="Arial Narrow"/>
        <color rgb="FF00FF00"/>
        <sz val="10.0"/>
        <u/>
      </rPr>
      <t>http://calcool.ro/sibiumed/wp-content/uploads/2023/10/23_10_23_Program-Stiintific.pdf</t>
    </r>
  </si>
  <si>
    <t>Romania, Sibiu</t>
  </si>
  <si>
    <t>2</t>
  </si>
  <si>
    <r>
      <rPr>
        <rFont val="Arial Narrow"/>
        <color rgb="FF000000"/>
        <sz val="10.0"/>
      </rPr>
      <t xml:space="preserve"> </t>
    </r>
    <r>
      <rPr>
        <rFont val="Arial Narrow"/>
        <color rgb="FF00FF00"/>
        <sz val="10.0"/>
        <u/>
      </rPr>
      <t>https://bioremed.ro/general-information/</t>
    </r>
  </si>
  <si>
    <r>
      <rPr>
        <rFont val="Arial Narrow"/>
        <color rgb="FF000000"/>
        <sz val="10.0"/>
      </rPr>
      <t xml:space="preserve"> </t>
    </r>
    <r>
      <rPr>
        <rFont val="Arial Narrow"/>
        <color rgb="FF00FF00"/>
        <sz val="10.0"/>
        <u/>
      </rPr>
      <t>https://bioremed.ro/general-information/</t>
    </r>
  </si>
  <si>
    <r>
      <rPr>
        <rFont val="Arial Narrow"/>
        <color rgb="FF000000"/>
        <sz val="10.0"/>
      </rPr>
      <t>.</t>
    </r>
    <r>
      <rPr>
        <rFont val="Arial Narrow"/>
        <color rgb="FF00FF00"/>
        <sz val="10.0"/>
        <u/>
      </rPr>
      <t>https://bioremed.ro/keynote-speakers/</t>
    </r>
  </si>
  <si>
    <t>Artroscopie genunchiului-Curs practic SRATS. Cursul de Chirurgia Reconstructiva a Meniscului și Cartilajului</t>
  </si>
  <si>
    <t>Lector - Keynote speaker</t>
  </si>
  <si>
    <t>Romania, Timișoara</t>
  </si>
  <si>
    <r>
      <rPr>
        <rFont val="Arial Narrow"/>
        <color rgb="FF00FF00"/>
        <sz val="10.0"/>
        <u/>
      </rPr>
      <t>https://srats.mailchimpsites.com/</t>
    </r>
  </si>
  <si>
    <t>17-18.11.2033</t>
  </si>
  <si>
    <t>Mihai Roman</t>
  </si>
  <si>
    <r>
      <rPr>
        <rFont val="Arial Narrow"/>
        <color rgb="FF00FF00"/>
        <sz val="10.0"/>
        <u/>
      </rPr>
      <t>https://mcusercontent.com/a367a05ea4aae375a5aeb53d0/files/c4234b95-b16a-4097-f367-917cdcd0c436/Program_Curs_SRATS_2023_FINAL.pdf</t>
    </r>
  </si>
  <si>
    <r>
      <rPr>
        <rFont val="Arial Narrow"/>
        <color rgb="FF00FF00"/>
        <sz val="10.0"/>
        <u/>
      </rPr>
      <t>https://eventsdesign.ro/srcuc/wp-content/uploads/2023/02/Scientific-Program-International-Comprehensive-Shoulder-Course-Sibiu-2023-final.pdf</t>
    </r>
  </si>
  <si>
    <r>
      <rPr>
        <rFont val="Arial Narrow"/>
        <color rgb="FF00FF00"/>
        <sz val="10.0"/>
        <u/>
      </rPr>
      <t>https://eventsdesign.ro/srcuc/wp-content/uploads/2023/02/Scientific-Program-International-Comprehensive-Shoulder-Course-Sibiu-2023-final.pdf</t>
    </r>
  </si>
  <si>
    <r>
      <rPr>
        <rFont val="Arial Narrow"/>
        <color rgb="FF000000"/>
        <sz val="10.0"/>
      </rPr>
      <t xml:space="preserve">AO Trauma Course - Advanced </t>
    </r>
    <r>
      <rPr>
        <rFont val="Arial Narrow"/>
        <color rgb="FF000000"/>
        <sz val="10.0"/>
      </rPr>
      <t>Principles of Fracture Management</t>
    </r>
  </si>
  <si>
    <r>
      <rPr>
        <rFont val="Arial Narrow"/>
        <color rgb="FF00FF00"/>
        <sz val="10.0"/>
        <u/>
      </rPr>
      <t>https://aofoundation.my.site.com/s/lt-event?id=a1R0800000A6fhR&amp;site=a0a1p00000a7dj1AAA#/Welcome</t>
    </r>
  </si>
  <si>
    <r>
      <rPr>
        <rFont val="Arial Narrow"/>
        <color rgb="FF000000"/>
        <sz val="10.0"/>
      </rPr>
      <t xml:space="preserve">AO Trauma Course - Advanced </t>
    </r>
    <r>
      <rPr>
        <rFont val="Arial Narrow"/>
        <color rgb="FF000000"/>
        <sz val="10.0"/>
      </rPr>
      <t>Principles of Fracture Management</t>
    </r>
  </si>
  <si>
    <r>
      <rPr>
        <rFont val="Arial Narrow"/>
        <color rgb="FF00FF00"/>
        <sz val="10.0"/>
        <u/>
      </rPr>
      <t>https://aofoundation.my.site.com/s/lt-event?id=a1R0800000A6fhR&amp;site=a0a1p00000a7dj1AAA#/Welcome</t>
    </r>
  </si>
  <si>
    <r>
      <rPr>
        <rFont val="Calibri"/>
        <color rgb="FF00FF00"/>
        <sz val="11.0"/>
        <u/>
      </rPr>
      <t xml:space="preserve"> </t>
    </r>
    <r>
      <rPr>
        <rFont val="Calibri"/>
        <color rgb="FF00FF00"/>
        <sz val="11.0"/>
        <u/>
      </rPr>
      <t>https://www.arthroms.ro/scientific-programme/</t>
    </r>
  </si>
  <si>
    <r>
      <rPr>
        <rFont val="Arial Narrow"/>
        <color rgb="FF00FF00"/>
        <sz val="10.0"/>
        <u/>
      </rPr>
      <t>https://live.it-consult.ro/sorot-2023-congress/committees</t>
    </r>
  </si>
  <si>
    <r>
      <rPr>
        <rFont val="Arial Narrow"/>
        <color rgb="FF00FF00"/>
        <sz val="10.0"/>
        <u/>
      </rPr>
      <t>https://live.it-consult.ro/sorot-2023-congress/scientific-program</t>
    </r>
  </si>
  <si>
    <r>
      <rPr>
        <rFont val="Arial Narrow"/>
        <color rgb="FF00FF00"/>
        <sz val="10.0"/>
        <u/>
      </rPr>
      <t>https://calcool.ro/sibiumed/comitet-organizatoric/</t>
    </r>
  </si>
  <si>
    <r>
      <rPr>
        <rFont val="Arial Narrow"/>
        <color rgb="FF00FF00"/>
        <sz val="10.0"/>
        <u/>
      </rPr>
      <t>https://calcool.ro/sibiumed/comitet-organizatoric/</t>
    </r>
  </si>
  <si>
    <r>
      <rPr>
        <rFont val="Arial Narrow"/>
        <color rgb="FF00FF00"/>
        <sz val="10.0"/>
        <u/>
      </rPr>
      <t>http://calcool.ro/sibiumed/wp-content/uploads/2023/10/23_10_23_Program-Stiintific.pdf</t>
    </r>
  </si>
  <si>
    <r>
      <rPr>
        <rFont val="Arial Narrow"/>
        <color rgb="FF000000"/>
        <sz val="10.0"/>
      </rPr>
      <t xml:space="preserve"> </t>
    </r>
    <r>
      <rPr>
        <rFont val="Arial Narrow"/>
        <color rgb="FF00FF00"/>
        <sz val="10.0"/>
        <u/>
      </rPr>
      <t>https://bioremed.ro/general-information/</t>
    </r>
  </si>
  <si>
    <r>
      <rPr>
        <rFont val="Arial Narrow"/>
        <color rgb="FF000000"/>
        <sz val="10.0"/>
      </rPr>
      <t>.</t>
    </r>
    <r>
      <rPr>
        <rFont val="Arial Narrow"/>
        <color rgb="FF00FF00"/>
        <sz val="10.0"/>
        <u/>
      </rPr>
      <t>https://bioremed.ro/keynote-speakers/</t>
    </r>
  </si>
  <si>
    <r>
      <rPr>
        <rFont val="Arial Narrow"/>
        <color rgb="FF00FF00"/>
        <sz val="10.0"/>
        <u/>
      </rPr>
      <t>https://srats.mailchimpsites.com/</t>
    </r>
  </si>
  <si>
    <t xml:space="preserve">SIMPOZIONUL „FR.I RAINER” - 2023, BUCUREŞTI
ANTROPOLOGIE şi FAMILIE
 </t>
  </si>
  <si>
    <t>membru în comitetul științific</t>
  </si>
  <si>
    <t>BUCUREŞTI, Romania</t>
  </si>
  <si>
    <t xml:space="preserve">https://www.antropology.ro/jasa.html </t>
  </si>
  <si>
    <t>membru comitetul științific</t>
  </si>
  <si>
    <t>4-6 MAI 2023</t>
  </si>
  <si>
    <t xml:space="preserve">Băcilă Ionuț Ciprian </t>
  </si>
  <si>
    <t>Ediția a 3-a a Conferinței Psihiatrie și Psihologie Medico-Legală, Inter și
Transdisciplinaritate, 23-25 noiembrie 2023, Sibiu</t>
  </si>
  <si>
    <t xml:space="preserve">Națională </t>
  </si>
  <si>
    <t>Zilele Medicinii Dentare Sibiene editia VIII</t>
  </si>
  <si>
    <t>participant - prezentare lucrare</t>
  </si>
  <si>
    <t>perezentare lucrare stiinfica -COMUNICAREA MEDICALĂ ÎN CADRUL UNUI CABINET STOMATOGIC</t>
  </si>
  <si>
    <t xml:space="preserve">Participant </t>
  </si>
  <si>
    <t>Conferința Psihiatru.ro Criza în psihiatrie sau psihiatria în criză?, 18 noiembrie 2023, București</t>
  </si>
  <si>
    <t>București, România</t>
  </si>
  <si>
    <t>https://digital.medichub.ro/evenimente/criza-in-psihiatrie-sau-psihiatria-in-crizas_710</t>
  </si>
  <si>
    <t>18 noiembrie 2023</t>
  </si>
  <si>
    <t>Monitorizarea pacientului neurologic, 17 noiembrie 2023, Sibiu</t>
  </si>
  <si>
    <r>
      <rPr>
        <rFont val="Arial Narrow"/>
        <b val="0"/>
        <color theme="1"/>
        <sz val="10.0"/>
      </rPr>
      <t>Participant</t>
    </r>
    <r>
      <rPr>
        <rFont val="Arial Narrow"/>
        <b/>
        <color theme="1"/>
        <sz val="10.0"/>
      </rPr>
      <t xml:space="preserve"> </t>
    </r>
  </si>
  <si>
    <t>Conferința Națională de Psihiatrie Biologică și Psihofarmacologie cu
participare internațională- ediția XIV”, 26- 29 octombrie 2023, Craiova</t>
  </si>
  <si>
    <t>Craiova, România</t>
  </si>
  <si>
    <t>https://psihiatrie.org.ro/</t>
  </si>
  <si>
    <t xml:space="preserve"> 26- 29 octombrie 2023</t>
  </si>
  <si>
    <t>All together for mental health: trauma and its prices for
humanity. 7th Eastern European Conference of Mental Health In and Out of Your Mind
4th. International Public Mental Health Conference. 3rd International Congress of the
SPNPPC” , 12 – 15 October 2023, Chisinau, Republic of Moldova</t>
  </si>
  <si>
    <t xml:space="preserve">Internațională </t>
  </si>
  <si>
    <t xml:space="preserve">Chișinău, Republica Moldova </t>
  </si>
  <si>
    <t>12 – 15 October 2023</t>
  </si>
  <si>
    <t>Balkan Academy of Forensic
Sciences, 14th Annual Scientific Meeting, 05-08. October 2023 , Istanbul, Turkey</t>
  </si>
  <si>
    <t>Istanbul, Turcia</t>
  </si>
  <si>
    <t>https://www.balkanacademy.org/</t>
  </si>
  <si>
    <t>05-08. October 2023</t>
  </si>
  <si>
    <t>The International Conference of Forensic Medicine 6th
Edition, 28 septembrie-01 octombrie 2023, Cluj Napoca</t>
  </si>
  <si>
    <t>Cluj Napoca, România</t>
  </si>
  <si>
    <t>https://www.ccml.ro/</t>
  </si>
  <si>
    <t xml:space="preserve"> 28 septembrie-01 octombrie 2023</t>
  </si>
  <si>
    <t>Conferința Multidisciplinară și Culturală a Patologiei Afective”, 14-17
septembrie 2023, Timișoara</t>
  </si>
  <si>
    <t>Timișoara, România</t>
  </si>
  <si>
    <t>https://asocpsitim.ro/</t>
  </si>
  <si>
    <t>14-17
septembrie 2023</t>
  </si>
  <si>
    <t>Conferința Națională de Psihiatrie, Ed. a XV- a,
Multidisciplinaritatea și continuitatea serviciilor de îngrijire în sănătatea mintală, 07-10
iunie 2023, București</t>
  </si>
  <si>
    <t>https://evenimente-arpp.ro/</t>
  </si>
  <si>
    <t>07-10
iunie 2023</t>
  </si>
  <si>
    <t>07-10 iunie 2023</t>
  </si>
  <si>
    <t>Al XXI-A Conferință Națională – Trăsături și personalități
histrionic și dependente-Provocări și certitudini, 25-28 mai 2023, Sighișoara</t>
  </si>
  <si>
    <t>https://personalitate-arsp.ro/</t>
  </si>
  <si>
    <t>European Conference of Psychiatry and Mental Health
”Galatia 2023” 17-21 mai 2023</t>
  </si>
  <si>
    <t>Galați, România</t>
  </si>
  <si>
    <t>https://www.galatia.ugal.ro/index.php/en/</t>
  </si>
  <si>
    <t>Conferința Națională cu participare Internațională,
Zilele medicale și științifice ale Spitalului Clinic de Psihiatrie ”Prof. Dr. Alexandru Obregia”,
16-20 mai 2023 București</t>
  </si>
  <si>
    <t>https://digital.medichub.ro/evenimente/conferin-a-na-ionala-cu-participare-interna-ionala-zilele-medicale-i-tiin-ifice-ale-spitalului-clinic-de-psihiatrie_667</t>
  </si>
  <si>
    <t>16-20 mai 2023 București</t>
  </si>
  <si>
    <t>Conferința Națională No Addict 04-06 mai 2023, Iași</t>
  </si>
  <si>
    <t>https://www.noaddict.ro/</t>
  </si>
  <si>
    <t>04-06 mai 2023</t>
  </si>
  <si>
    <t>Neuro-Oncology Conference, 27-28 aprilie 2023, Sibiu</t>
  </si>
  <si>
    <t>Zilele Medicale Sibiene, 05-08 aprilie 2023, Sibiu</t>
  </si>
  <si>
    <t xml:space="preserve"> 05-08 aprilie 2023</t>
  </si>
  <si>
    <t>ANDREI BODEA</t>
  </si>
  <si>
    <t>Zilele medicinii dentare sibiene</t>
  </si>
  <si>
    <t>PESTE 200X2</t>
  </si>
  <si>
    <t>https://stomasibiu.wordpress.com/</t>
  </si>
  <si>
    <t>SUSTINERE LUCRARE- IMPACTUL FUMATULUI ASUPRA IMPLANTURILOR DENTARE</t>
  </si>
  <si>
    <t>SUSTINERE LUCRARE-ZIRCONIUL MONOLITIC VSZIRCONIUL STRATIFICAT</t>
  </si>
  <si>
    <t>Congresul national Smile Talks ed 1</t>
  </si>
  <si>
    <t>NATIONAL</t>
  </si>
  <si>
    <t>SIBIU, ROMANIA</t>
  </si>
  <si>
    <t>PESTE 100 DE PARTICIPANTI X1.5</t>
  </si>
  <si>
    <t>Smile talks</t>
  </si>
  <si>
    <t>18-20.05.2023</t>
  </si>
  <si>
    <t>SUSTINERE LUCRARE</t>
  </si>
  <si>
    <t>GABRIELA BOTA</t>
  </si>
  <si>
    <t>participant - keynot speaker</t>
  </si>
  <si>
    <t>perezentare lucrare stiinfica keynot speaker -TEHNICI DE SUCCES ÎN ENDODONȚIE</t>
  </si>
  <si>
    <t>presedinte congres si comitet st</t>
  </si>
  <si>
    <t>presedinte congres si comitet st - coeficient x2</t>
  </si>
  <si>
    <t>perezentare lucrare stiinfica - ISTORIA ZOOM CONTINUĂ</t>
  </si>
  <si>
    <t>International Conference on Biomaterails and Regerative Medicine</t>
  </si>
  <si>
    <t>https://bioremed.ro</t>
  </si>
  <si>
    <t>19-21 July 2023</t>
  </si>
  <si>
    <t>30x2x1,5</t>
  </si>
  <si>
    <t>Prof. Univ. Dr. Cernușcă-Mițariu Maria Mihaela</t>
  </si>
  <si>
    <t>ZILELE MEDICINII DENTARE SIBIENE-Ediția a VIII-a</t>
  </si>
  <si>
    <t>Peste 200 de participanți</t>
  </si>
  <si>
    <t>https://stomasibiu.wordpress.com</t>
  </si>
  <si>
    <t>23-25 nov 2023</t>
  </si>
  <si>
    <t>ZILELE MEDICALE SIBIENE - EDITIA 2023</t>
  </si>
  <si>
    <t>ZILELE MEDICINEI DE URGENȚĂ SIBIENE 2023</t>
  </si>
  <si>
    <t xml:space="preserve"> -</t>
  </si>
  <si>
    <t>10-12 Noiembrie 2023</t>
  </si>
  <si>
    <t>Conf. Univ. Dr. Cernușcă-Mițariu Ioan Sebastian</t>
  </si>
  <si>
    <t>”Speranța de viață sănătoasă și productivitatea în economie”</t>
  </si>
  <si>
    <t>speaker</t>
  </si>
  <si>
    <t>https://cursdeguvernare.ro/conferinte/speranta-de-viata-sanatoasa-si-productivitatea-in-economie-problema-romaniei</t>
  </si>
  <si>
    <t>“Healthcare system vulnerabilities reveled by pandemic era”</t>
  </si>
  <si>
    <t>https://impreuna-protejam-romania.ro/movers-and-shakers-sanatate/</t>
  </si>
  <si>
    <t>”Cancer Survivor-360”</t>
  </si>
  <si>
    <t>https://evenimente.360medical.ro/cancer-survivor360-2023/</t>
  </si>
  <si>
    <t>”Noua strategie farmaceutică, inovația și accesul la medicina de standard european în România”</t>
  </si>
  <si>
    <t>https://www.dcnews.ro/noua-strategie-farmaceutica-inovatia-si-accesul-la-medicina-de-standard-european-in-romania_920966.html</t>
  </si>
  <si>
    <t>”Digitalizarea în sănătate”</t>
  </si>
  <si>
    <t>https://www.dcnews.ro/cnas-proiecte-de-digitalizare-la-nivel-european-bootcamp-in-bucuresti-in-colaborare-cu-comisia-europeana_917177.html</t>
  </si>
  <si>
    <t>ZILELE MEDICINEI DENTARE SIBIENE</t>
  </si>
  <si>
    <t>PARTICIOANT</t>
  </si>
  <si>
    <t>ROMÂNIA - SIBIU</t>
  </si>
  <si>
    <t>PESTE 200 DE PARTICIPANȚI</t>
  </si>
  <si>
    <t>https://conferences.ulbsibiu.ro/zmds/program/</t>
  </si>
  <si>
    <t>PREZENTARE LUCRARE  PRINCIPII DE EDUCAȚIE LA PACIENȚII CU ASTM BRONȘIC</t>
  </si>
  <si>
    <t>23 -25 nov. 2023</t>
  </si>
  <si>
    <t>PREZENTARE LUCRARE  PRINCIPII DE EDUCAȚIE LA PACIENȚII CU HIPERTENSIUNE ARTERIALĂ</t>
  </si>
  <si>
    <t>ALINA CRISTIAN</t>
  </si>
  <si>
    <t>peste 200 x2</t>
  </si>
  <si>
    <t>https://conferences.ulbsibiu.ro</t>
  </si>
  <si>
    <t>sustinere lucrare - RESTAURARI PROTETICE FIXE PE IMPLANTE DENTARE</t>
  </si>
  <si>
    <t xml:space="preserve">23-25.11.2023 </t>
  </si>
  <si>
    <t>sustinere lucrare -TRATAMENTUL CONSERVATIV AL DISCROMIILOR DENTARE</t>
  </si>
  <si>
    <t>Congresul National Smile talks Ed 1</t>
  </si>
  <si>
    <t>national</t>
  </si>
  <si>
    <t>peste 100 de participanti x1,5</t>
  </si>
  <si>
    <t>Smile Talks</t>
  </si>
  <si>
    <t>sustinere lucrare</t>
  </si>
  <si>
    <t xml:space="preserve">https://bioredmed.ro </t>
  </si>
  <si>
    <t>participant sustinere lucrare</t>
  </si>
  <si>
    <t>19-21 JULY 2023</t>
  </si>
  <si>
    <t xml:space="preserve">Noaptea cercetatorilor </t>
  </si>
  <si>
    <t>Zilele medicinei dentare Sibiene</t>
  </si>
  <si>
    <t>prezentare de lucrare/Cât de des sunt întâlnite disfuncțiile temporomandibulare?</t>
  </si>
  <si>
    <t>prezentare de lucrare/Sănătatea orală la copiii și adolescenții cu diabet zaharat</t>
  </si>
  <si>
    <t>DIACONU COSMINA</t>
  </si>
  <si>
    <t>Al 46-lea Congres Național Anual de Medicină Fizică și de Reabilitare, Sindrom Parsonage -Turner asociat infecției COVID-19 - prezentare de caz</t>
  </si>
  <si>
    <t>PESTE 200 DE PARTICIPANTI</t>
  </si>
  <si>
    <t>11-14 OCT 2023</t>
  </si>
  <si>
    <t>Al 46-lea Congres Național Anual de Medicină Fizică și de Reabilitare, Reabilitarea mâinii posttraumatice la o pacientă cu distrucție articulară interfalangiană proximală importantă - prezentare de caz</t>
  </si>
  <si>
    <t>Zilele Medicinii Dentare Sibiene, Ediția a VIII-a, Corelații între activitatea fizică, inflamația cronică și riscul de producere a afecțiunilor cardiovasculare Volum de rezumate</t>
  </si>
  <si>
    <t>Zilele Medicinii Dentare Sibiene, Ediția a VIII-a, Există corelație între durerea cervicală cronică și demența digitală? Volum de rezumate</t>
  </si>
  <si>
    <t>MEMBRU-PREZENTARE LUCRARE</t>
  </si>
  <si>
    <t xml:space="preserve">Congresul National Smile talks </t>
  </si>
  <si>
    <t>peste100</t>
  </si>
  <si>
    <t>smiletalks</t>
  </si>
  <si>
    <t>Zilele Medicinei Dentare Sibiene Ediția a VIII.a</t>
  </si>
  <si>
    <t>https://conferences.ulbsibiu.ro/zmds</t>
  </si>
  <si>
    <t>23-25 nov</t>
  </si>
  <si>
    <t>Șef Lucrări Dr. Făgețan Iulian</t>
  </si>
  <si>
    <t>Congresul National pentru studenti si medici rezidenti Sibiu - Smile Talks - Editia II</t>
  </si>
  <si>
    <t>18 Mai 2023</t>
  </si>
  <si>
    <t>Francu Violeta Ionela</t>
  </si>
  <si>
    <t>Zilele Medicale ale Spitalului de Pneumoftiziologie Sibiu</t>
  </si>
  <si>
    <t>18-19 0ct.2023</t>
  </si>
  <si>
    <t>AncaFratila, Santiago Brito-Garcia, JuliaC. Mirza, Ioan Aron, Adriana Saceleanu</t>
  </si>
  <si>
    <t>2023 Fall Meeting Symposium</t>
  </si>
  <si>
    <t>https://www.mrs.org/docs/default-source/meetings-events/fall-meetings/2023/f23-abstract-book.pdf?sfvrsn=74480d09_1</t>
  </si>
  <si>
    <t>26.11-1.12.2023</t>
  </si>
  <si>
    <t>30x2x2</t>
  </si>
  <si>
    <t>Anca Fratila, Ivan Diaz Ramos, Julia Mirza Rosca, Laura Stef, Adriana Saceleanu</t>
  </si>
  <si>
    <t>International Conference on Biomaterials and Regenerative medicine</t>
  </si>
  <si>
    <t>https://bioremed.ro/wp-content/uploads/2023/07/Conference-Proceeding-Bioremed-2023.pdf</t>
  </si>
  <si>
    <t>30x1,5x2</t>
  </si>
  <si>
    <t>Adriana Saceleanu, Pablo Santana Beeken, Julia Mirza Rosca, Laura Stef, Anca Fratila</t>
  </si>
  <si>
    <t>Anca Fratila</t>
  </si>
  <si>
    <t>Zilele Medicinei Dentare Sibiene</t>
  </si>
  <si>
    <t>zms.ro</t>
  </si>
  <si>
    <t>keynote speaker</t>
  </si>
  <si>
    <t>28-30.09.2024</t>
  </si>
  <si>
    <t>Conferinţa Asociaţiei Transilvane de Medicina Muncii “Colaborarea interdisciplinară în Medicina Muncii – element cheie în prevenirea bolilor secolului XXI”</t>
  </si>
  <si>
    <t>Cluj-Napoca, România</t>
  </si>
  <si>
    <t>atmm.ro</t>
  </si>
  <si>
    <t>23-25.11.2024</t>
  </si>
  <si>
    <t>Gligor Romanița</t>
  </si>
  <si>
    <t>Zilel medicinii Dentare Sibiene editia VII</t>
  </si>
  <si>
    <t>23-25 Nov</t>
  </si>
  <si>
    <t>Zilele Medicinii Dentare Sibiene</t>
  </si>
  <si>
    <t xml:space="preserve"> Keynote speaker Reabilitarea protetica intre clasic și digital</t>
  </si>
  <si>
    <t>Prezentare lucrare. Importanța tehnicilor de fațetare</t>
  </si>
  <si>
    <t>Prezentare lucrare</t>
  </si>
  <si>
    <t xml:space="preserve"> organizator Prietenul meu medicul dentist</t>
  </si>
  <si>
    <t>oragnizator de eveniment in medicina dentara</t>
  </si>
  <si>
    <t>Mârza Diana</t>
  </si>
  <si>
    <t>Zilele medicinei dentare sibiene</t>
  </si>
  <si>
    <t>Participant (2 prezentări)</t>
  </si>
  <si>
    <t>2x30x2</t>
  </si>
  <si>
    <t>ESPN Postgraduate Course</t>
  </si>
  <si>
    <t>Oslo</t>
  </si>
  <si>
    <t>https://webtv.erasmus.gr/espncourse2023</t>
  </si>
  <si>
    <t xml:space="preserve">29 mai- 3 iunie  </t>
  </si>
  <si>
    <t>Congresul anual al Societatii de Lentil de Contact si Suprafata oculara</t>
  </si>
  <si>
    <t xml:space="preserve">Congresul Societatii Romane de Neurochirurgie </t>
  </si>
  <si>
    <t>Tg Mures</t>
  </si>
  <si>
    <t>https://umfst.ro/eveniment/congresul-societatii-romane-de-neurochirurgie-si-cursul-francez-in-neurochirurgie/</t>
  </si>
  <si>
    <t>18-21  octombrie 2023</t>
  </si>
  <si>
    <t>Comprehensive Advancements in Research and Exchaanges in Neuro-Oncology</t>
  </si>
  <si>
    <t>https://care4cancer.ro</t>
  </si>
  <si>
    <t xml:space="preserve"> 27 – 28 aprilie 2023</t>
  </si>
  <si>
    <t xml:space="preserve">MITARIU GABRIELA SIMONA </t>
  </si>
  <si>
    <t xml:space="preserve">FMED5  </t>
  </si>
  <si>
    <t>PESTE 200 PARTICIPANTI</t>
  </si>
  <si>
    <t>https:/ /conferences.ulbsibiu.ro /zmds /</t>
  </si>
  <si>
    <t>INTERNATIONAL CONFERENCE ON BIOMATERIALS AND REGENERATIVE MEDICINE</t>
  </si>
  <si>
    <t>naţională</t>
  </si>
  <si>
    <t>2x100</t>
  </si>
  <si>
    <t>Loredana MIŢARIU1, Andi DRĂGUŞ2</t>
  </si>
  <si>
    <t>keynot sp - ALL-ON-X CONDILOGRAFIAT</t>
  </si>
  <si>
    <t>2x50</t>
  </si>
  <si>
    <t>Alexandru GORGOȘ1, Mihai MIŢARIU2, Loredana MIŢARIU3</t>
  </si>
  <si>
    <t>SINUS LIFTING - O PROCEDURA PREDICTIBILA DE ADITIE OSOASA</t>
  </si>
  <si>
    <t>Radu POP1, Mihai MIŢARIU2</t>
  </si>
  <si>
    <t>EVOLUTION IN IMPLANT DENTISTRY</t>
  </si>
  <si>
    <t>Mihai MIŢARIU</t>
  </si>
  <si>
    <t>comitet stiintific</t>
  </si>
  <si>
    <t>Sorin MIHALI1, Mihai MIŢARIU2</t>
  </si>
  <si>
    <t>keynot sp</t>
  </si>
  <si>
    <t>keynot sp - PERSPECTIVE INOVATIVE DE INSERARE A IMPLANTURILOR CORECT DIN PUNCT DE VEDERE PROTETIC</t>
  </si>
  <si>
    <t>Moga Doru</t>
  </si>
  <si>
    <t>peste 200 x2x1,5</t>
  </si>
  <si>
    <t>05-08 April 2023</t>
  </si>
  <si>
    <t>A 5-a Editie a Conferintei Nationale Actualitati si perspective in medicina invaziva</t>
  </si>
  <si>
    <t>calcoon.ro/sibiu.med</t>
  </si>
  <si>
    <t>participant keynot sp.</t>
  </si>
  <si>
    <t>Al XII – lea Congres Național al Asociației Române pentru Chirurgie Endoscopică și alte Tehnici Intervenționale</t>
  </si>
  <si>
    <t>https://ralcom.eventsair.com/raes-ess-2023/</t>
  </si>
  <si>
    <t>31 oct - 3 nov 2023</t>
  </si>
  <si>
    <t>perezentare lucrare stiinfica - DIFICULTĂȚI ȘI PROVOCĂRI ÎN MANAGEMENTUL UNUI CAZ DE CHIST HIDATIC HEPATIC – PREZENTARE DE CAZ</t>
  </si>
  <si>
    <t>CIMU</t>
  </si>
  <si>
    <t>www.cimu.ro</t>
  </si>
  <si>
    <t>iulie 2023</t>
  </si>
  <si>
    <t>50*1,5*2150</t>
  </si>
  <si>
    <t>ZMUS</t>
  </si>
  <si>
    <t>fb:Voluntarii SMURD Sibiu</t>
  </si>
  <si>
    <t>100*2</t>
  </si>
  <si>
    <t>50*1,5x2</t>
  </si>
  <si>
    <t>Iris Muresan</t>
  </si>
  <si>
    <t>ZMDS</t>
  </si>
  <si>
    <t>ISSN 2537 3501</t>
  </si>
  <si>
    <t>Gurgu Ana Maria, Muresan Iris Codruta</t>
  </si>
  <si>
    <t>ISSN 3008 5047</t>
  </si>
  <si>
    <t>Congresul Național al AREPMF, ediția a VIII-a, 9-12 martie 2023, Poiana Brașov</t>
  </si>
  <si>
    <t>Poiana Brașov, România</t>
  </si>
  <si>
    <t>https://www.arepmf.ro/post/comunicat-post-eveniment-congresul-na%C8%9Bional-al-arepmf-9-12-martie-2023-poiana-bra%C8%99ov</t>
  </si>
  <si>
    <t>9-12.03.2023</t>
  </si>
  <si>
    <t>Conferinta Națională de Neonatologie 2023</t>
  </si>
  <si>
    <t>Eforie Nord, România</t>
  </si>
  <si>
    <t>www.neonatolog.ro</t>
  </si>
  <si>
    <t>14-17.09.2023</t>
  </si>
  <si>
    <t>14*-17.09.2023</t>
  </si>
  <si>
    <t>Congresului Național SRCP 2023</t>
  </si>
  <si>
    <t>25-29.10.2023</t>
  </si>
  <si>
    <t>Congresul Interdisciplinar De Medicină De Urgență 2023</t>
  </si>
  <si>
    <t>https://cimu.ro/</t>
  </si>
  <si>
    <t>5-7.07.2023</t>
  </si>
  <si>
    <t>Congresul Național de Gastroenterologie, Hepatologie și Nutriție Pediatrică</t>
  </si>
  <si>
    <t>https://srghnp2023.medical-congresses.ro/</t>
  </si>
  <si>
    <t>Al XVI-lea
Congres Național de Pediatrie
cu participare internațională</t>
  </si>
  <si>
    <t>Keynote speaker (https://congrespediatrie2023.ro/ro/lectori)</t>
  </si>
  <si>
    <t>Sinaia, România</t>
  </si>
  <si>
    <t>https://www.congrespediatrie2023.ro/</t>
  </si>
  <si>
    <t>27-30.09.2023</t>
  </si>
  <si>
    <t>European Academy of Pediatrics Congress</t>
  </si>
  <si>
    <t>Padova, Italia</t>
  </si>
  <si>
    <t>https://www.eapaediatrics.eu/eapaediatrics-event/eap-spring-meeting-2023-padova-italy/</t>
  </si>
  <si>
    <t>ESPGHAN 56th Annual Meeting</t>
  </si>
  <si>
    <t>Viena, Asutria</t>
  </si>
  <si>
    <t>https://espghancongress.org/?utm_source=google&amp;utm_medium=paidsearch&amp;utm_campaign=regularregistration&amp;gad_source=1&amp;gclid=Cj0KCQjwltKxBhDMARIsAG8KnqWN9SEyKiMaewUbzz3r-aRdEqk-A__JBe2mVp_ofaeuQKHBUa4tTusaAq1GEALw_wcB</t>
  </si>
  <si>
    <t>17-20.04.2023</t>
  </si>
  <si>
    <t>INAC 8th International Neonatology Associaon Conference</t>
  </si>
  <si>
    <t>Dublin, Irlanda</t>
  </si>
  <si>
    <t>https://worldneonatology.com/2023/</t>
  </si>
  <si>
    <t>7-10.09.2023</t>
  </si>
  <si>
    <t>Curs Introducere in ecografia la patul bolnavului (Point of Care Ultrasound) in terapia intensiva neonatala</t>
  </si>
  <si>
    <t>sub 50</t>
  </si>
  <si>
    <t>25-26.03.2023</t>
  </si>
  <si>
    <t xml:space="preserve">Asist. Univ. Drd. Petri Sergiu Adrian </t>
  </si>
  <si>
    <t>Simona Andreea Avrigeanu, Alina Liliana Pintea, Florina Ligia Popa</t>
  </si>
  <si>
    <t>Al 46-lea congres national anual de medicina fizica si de reabilitare</t>
  </si>
  <si>
    <t>https://www.srrm.ro</t>
  </si>
  <si>
    <t>Adriana Maria Canciu, Alina Liliana Pintea, Florina Ligia Popa</t>
  </si>
  <si>
    <t>http://www.srrm.ro</t>
  </si>
  <si>
    <t>Alina Liliana Pintea</t>
  </si>
  <si>
    <t>23-25 noi 2023</t>
  </si>
  <si>
    <t xml:space="preserve">organizator </t>
  </si>
  <si>
    <t>participant - keynot sp</t>
  </si>
  <si>
    <t xml:space="preserve">Urgențele ortodontice. </t>
  </si>
  <si>
    <t>Implicarea factorilor funcționali în patologia ortodontică</t>
  </si>
  <si>
    <t>Congresul Național SRCP 2023</t>
  </si>
  <si>
    <t>https://ralcom.eventsair.com/srcp-2023/</t>
  </si>
  <si>
    <t>20x2</t>
  </si>
  <si>
    <t>Laura Stef, Anca Maria Fratila, Adriana Sacelean</t>
  </si>
  <si>
    <t>SOLOMON CRINA</t>
  </si>
  <si>
    <t>aprilie 2023</t>
  </si>
  <si>
    <t>Solomon Crina</t>
  </si>
  <si>
    <t>Stanila Albertina</t>
  </si>
  <si>
    <t>Zilele medicinei dentare Sibiene-ediția a VII-a-</t>
  </si>
  <si>
    <t>natională</t>
  </si>
  <si>
    <t>participant-Managementul xerostomiei orale</t>
  </si>
  <si>
    <t>peste 200 de  participanți</t>
  </si>
  <si>
    <t>membru in comitetul de organizare,participant</t>
  </si>
  <si>
    <t>www.noapteacercetatorilor.ulbsibiu.ro</t>
  </si>
  <si>
    <t>26.09.2022</t>
  </si>
  <si>
    <t>Zilele medicinei dentare Sibiene-ediția a VII-a</t>
  </si>
  <si>
    <t xml:space="preserve">participant- Impactul fluorului asupra sănătății orale”, </t>
  </si>
  <si>
    <r>
      <rPr>
        <rFont val="Times New Roman"/>
        <b/>
        <color theme="1"/>
        <sz val="7.0"/>
      </rPr>
      <t xml:space="preserve"> </t>
    </r>
    <r>
      <rPr>
        <rFont val="Times New Roman"/>
        <b val="0"/>
        <color rgb="FF000000"/>
        <sz val="12.0"/>
      </rPr>
      <t>Murea Denisa-Georgiana, Păun Andra Alisa,</t>
    </r>
    <r>
      <rPr>
        <rFont val="Times New Roman"/>
        <b/>
        <color rgb="FF000000"/>
        <sz val="12.0"/>
      </rPr>
      <t xml:space="preserve"> </t>
    </r>
    <r>
      <rPr>
        <rFont val="Times New Roman"/>
        <b val="0"/>
        <color rgb="FF000000"/>
        <sz val="12.0"/>
      </rPr>
      <t>Albertina Stănilă</t>
    </r>
  </si>
  <si>
    <t>Congresul National Smile talks</t>
  </si>
  <si>
    <r>
      <rPr>
        <rFont val="Times New Roman"/>
        <b/>
        <color theme="1"/>
        <sz val="7.0"/>
      </rPr>
      <t xml:space="preserve">participant- </t>
    </r>
    <r>
      <rPr>
        <rFont val="Times New Roman"/>
        <b val="0"/>
        <color theme="1"/>
        <sz val="12.0"/>
      </rPr>
      <t>Materials used in cladding of metal frame</t>
    </r>
  </si>
  <si>
    <t>https://www.facebook.com/osdsibiu/?locale=ro_RO</t>
  </si>
  <si>
    <t>mai 2023</t>
  </si>
  <si>
    <t>Mihaila Ion-Robert, Oprea Andrei Stefan, Stanila Albertina</t>
  </si>
  <si>
    <t>participant-Digital Smile Design</t>
  </si>
  <si>
    <t>perezentare lucrare stiinfica - SEMNE SI SIMPTOME ALE CAVITATII ORALE , SEMNE DE ALARMA PENTRU MEDICUL STOMATOLOG</t>
  </si>
  <si>
    <t>organizator principal - coeficient x2</t>
  </si>
  <si>
    <t>perezentare lucrare stiinfica - MEDICAȚIA ANTITROMBOTICĂ A PACIENTULUI, O PROVOCARE PENTRU MEDICUL STOMATOLOG</t>
  </si>
  <si>
    <t>BIOREMED 2023</t>
  </si>
  <si>
    <t>&gt; 200</t>
  </si>
  <si>
    <t>ocomitet organizare</t>
  </si>
  <si>
    <t>perezentare lucrare stiinfica keynot speaker - CONTROLUL INFECȚIEI PARODONTALE – CONCEPTE CLINICE</t>
  </si>
  <si>
    <t>perezentare lucrare stiinfica - RETRACȚIA GINGIVALĂ – POSIBILITAȚI TERAPEUTICE</t>
  </si>
  <si>
    <t>Cristina Adriana Dahm Tataru</t>
  </si>
  <si>
    <t>Smile Talks Ed 2</t>
  </si>
  <si>
    <t xml:space="preserve">peste 100 </t>
  </si>
  <si>
    <t>https://www.facebook.com/profile.php?id=100086585373454</t>
  </si>
  <si>
    <t>24-26.11.2023</t>
  </si>
  <si>
    <t>Zilele Medicinii dentare Sibiene ed 8</t>
  </si>
  <si>
    <t>Tantar Cristian</t>
  </si>
  <si>
    <t>Rolul Tratamentul traumei ocluzale in parodontita cronica</t>
  </si>
  <si>
    <t>23-25 noiembrie 2022</t>
  </si>
  <si>
    <t>Protocoale actuale in managementul complicatiilor regenerarii osoase ghidate</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</si>
  <si>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</si>
  <si>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</si>
  <si>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</si>
  <si>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</si>
  <si>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</si>
  <si>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rFont val="Arial Narrow"/>
        <b/>
        <color rgb="FF000000"/>
        <sz val="10.0"/>
      </rPr>
      <t>*Punctaje de referință:</t>
    </r>
    <r>
      <rPr>
        <rFont val="Arial Narrow"/>
        <color rgb="FF000000"/>
        <sz val="10.0"/>
      </rPr>
      <t xml:space="preserve">
• 300 p./model de utilitate.
</t>
    </r>
  </si>
  <si>
    <t>IC16 - Evenimente artistice naționale și/sau de mai mică anvergură</t>
  </si>
  <si>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</si>
  <si>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</si>
  <si>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</si>
  <si>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</si>
  <si>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rFont val="Arial Narrow"/>
        <b/>
        <color rgb="FF000000"/>
        <sz val="10.0"/>
      </rPr>
      <t>*Punctaj de referință:</t>
    </r>
    <r>
      <rPr>
        <rFont val="Arial Narrow"/>
        <color rgb="FF000000"/>
        <sz val="10.0"/>
      </rPr>
      <t xml:space="preserve">
a)	</t>
    </r>
    <r>
      <rPr>
        <rFont val="Arial Narrow"/>
        <b/>
        <color rgb="FF000000"/>
        <sz val="10.0"/>
      </rPr>
      <t>Organizare/management eveniment artistic (Artele spectacolului/Arte vizuale-restaurare)</t>
    </r>
    <r>
      <rPr>
        <rFont val="Arial Narrow"/>
        <color rgb="FF000000"/>
        <sz val="10.0"/>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rFont val="Arial Narrow"/>
        <b/>
        <color rgb="FF000000"/>
        <sz val="10.0"/>
      </rPr>
      <t>Film de scurt metraj (Artele spectacolului):</t>
    </r>
    <r>
      <rPr>
        <rFont val="Arial Narrow"/>
        <color rgb="FF000000"/>
        <sz val="10.0"/>
      </rPr>
      <t xml:space="preserve">
•	regie = 200 p; rol principal = 150 p.; rol secundar = 75 p.; rol episodic = 30 p.
c)	</t>
    </r>
    <r>
      <rPr>
        <rFont val="Arial Narrow"/>
        <b/>
        <color rgb="FF000000"/>
        <sz val="10.0"/>
      </rPr>
      <t>Roluri în spectacole în cadrul instituțiilor producătoare (Artele spectacolului)</t>
    </r>
    <r>
      <rPr>
        <rFont val="Arial Narrow"/>
        <color rgb="FF000000"/>
        <sz val="10.0"/>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rFont val="Arial Narrow"/>
        <b/>
        <color rgb="FF000000"/>
        <sz val="10.0"/>
      </rPr>
      <t>Roluri în spectacole jucate la festivaluri sau în deplasări naționale (Artele spectacolului):</t>
    </r>
    <r>
      <rPr>
        <rFont val="Arial Narrow"/>
        <color rgb="FF000000"/>
        <sz val="10.0"/>
      </rPr>
      <t xml:space="preserve">
•	rol într-un spectacol invitat / selectat în programul unui festival național sau al unei deplasări naționale: rol principal = 70 p.; rol secundar = 30 p.; rol episodic sau corp-ansamblu = 20 p.
e)	</t>
    </r>
    <r>
      <rPr>
        <rFont val="Arial Narrow"/>
        <b/>
        <color rgb="FF000000"/>
        <sz val="10.0"/>
      </rPr>
      <t>Roluri în spectacole de teatru de animație sau destinate unei categorii speciale de vârst</t>
    </r>
    <r>
      <rPr>
        <rFont val="Arial Narrow"/>
        <color rgb="FF000000"/>
        <sz val="10.0"/>
      </rPr>
      <t xml:space="preserve">ă (public tânăr și foarte tânăr, public senior etc.) în cadrul instituțiilor independente producătoare de spectacol (spectacol de stradă, performance, instalații etc.) – Artele spectacolului:
•	orice rol = 50 p.
f)	</t>
    </r>
    <r>
      <rPr>
        <rFont val="Arial Narrow"/>
        <b/>
        <color rgb="FF000000"/>
        <sz val="10.0"/>
      </rPr>
      <t>Producție artistică în cadrul instituțiilor producătoare de spectacol (Artele spectacolului):</t>
    </r>
    <r>
      <rPr>
        <rFont val="Arial Narrow"/>
        <color rgb="FF000000"/>
        <sz val="10.0"/>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rFont val="Arial Narrow"/>
        <b/>
        <color rgb="FF000000"/>
        <sz val="10.0"/>
      </rPr>
      <t>Concerte naționale (Muzică – inclusiv muzică religioasă):</t>
    </r>
    <r>
      <rPr>
        <rFont val="Arial Narrow"/>
        <color rgb="FF000000"/>
        <sz val="10.0"/>
      </rPr>
      <t xml:space="preserve">
•	spectacol invitat / selectat în programul unui festival (deplasare) național: solist = 60 puncte; membru cor/ansamblu/instrumentist = 30 p.
•	concert de muzică religioasă în România = 50 p.
h)	</t>
    </r>
    <r>
      <rPr>
        <rFont val="Arial Narrow"/>
        <b/>
        <color rgb="FF000000"/>
        <sz val="10.0"/>
      </rPr>
      <t>Expoziții în străinătate (Arte vizuale):</t>
    </r>
    <r>
      <rPr>
        <rFont val="Arial Narrow"/>
        <color rgb="FF000000"/>
        <sz val="10.0"/>
      </rPr>
      <t xml:space="preserve">
•	expoziție personala = 300 p.;
•	participare la expoziție = 60 p.
i)	</t>
    </r>
    <r>
      <rPr>
        <rFont val="Arial Narrow"/>
        <b/>
        <color rgb="FF000000"/>
        <sz val="10.0"/>
      </rPr>
      <t>Vizibilitate națională (Artele spectacolului/ Arte vizuale/ Muzică):</t>
    </r>
    <r>
      <rPr>
        <rFont val="Arial Narrow"/>
        <color rgb="FF000000"/>
        <sz val="10.0"/>
      </rPr>
      <t xml:space="preserve">
•	menționare nominală într-un context cultural-artistic, pe o pagină web din România (inclusiv social media) = 5 p./mențiune.</t>
    </r>
  </si>
  <si>
    <t>IC17 - Competiții sportive de nivel regional și local</t>
  </si>
  <si>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</si>
  <si>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</si>
  <si>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</si>
  <si>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</si>
  <si>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rFont val="Arial Narrow"/>
        <b/>
        <color theme="1"/>
        <sz val="10.0"/>
      </rPr>
      <t>*Punctaj de referință:</t>
    </r>
    <r>
      <rPr>
        <rFont val="Arial Narrow"/>
        <color theme="1"/>
        <sz val="10.0"/>
      </rPr>
      <t xml:space="preserve">
a)	</t>
    </r>
    <r>
      <rPr>
        <rFont val="Arial Narrow"/>
        <b/>
        <color theme="1"/>
        <sz val="10.0"/>
      </rPr>
      <t xml:space="preserve">Organizare: </t>
    </r>
    <r>
      <rPr>
        <rFont val="Arial Narrow"/>
        <color theme="1"/>
        <sz val="10.0"/>
      </rPr>
      <t xml:space="preserve">
•	competiție regională/locală: 100 p./ echipă organizatorică
b)	</t>
    </r>
    <r>
      <rPr>
        <rFont val="Arial Narrow"/>
        <b/>
        <color theme="1"/>
        <sz val="10.0"/>
      </rPr>
      <t>Participare:</t>
    </r>
    <r>
      <rPr>
        <rFont val="Arial Narrow"/>
        <color theme="1"/>
        <sz val="10.0"/>
      </rPr>
      <t xml:space="preserve">
•	competiții de nivel regional sau local: 200 p. = Premiul I; 150 puncte = Premiul II; 100 p. = Premiul III; 50 p. = participare.</t>
    </r>
  </si>
  <si>
    <t>Cupa de schi si snowboard a Universitatii Lucian Blaga din Sibiu</t>
  </si>
  <si>
    <t>sportiv</t>
  </si>
  <si>
    <r>
      <rPr>
        <rFont val="Arial Narrow"/>
        <sz val="10.0"/>
        <u/>
      </rPr>
      <t>https://events.ulbsibiu.ro/event.cupadeschi/program/</t>
    </r>
  </si>
  <si>
    <t>participant - mentiune</t>
  </si>
  <si>
    <r>
      <rPr>
        <rFont val="Arial Narrow"/>
        <color rgb="FF00FF00"/>
        <sz val="10.0"/>
        <u/>
      </rPr>
      <t>https://events.ulbsibiu.ro/event.cupadeschi/program/</t>
    </r>
  </si>
  <si>
    <t>participant - locul II</t>
  </si>
  <si>
    <t>Stetiu Andeea Angela</t>
  </si>
  <si>
    <t>Cupa ULBS la ski</t>
  </si>
  <si>
    <t>https://events.ulbsibiu.ro/event.cupadeschi/</t>
  </si>
  <si>
    <t>ID01 - Publicarea de materiale didactice la edituri internaționale de prestigiu din lista ULBS- (I)</t>
  </si>
  <si>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</si>
  <si>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</si>
  <si>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</si>
  <si>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rFont val="Arial Narrow"/>
        <color theme="1"/>
        <sz val="10.0"/>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rFont val="Arial Narrow"/>
        <b/>
        <color theme="1"/>
        <sz val="10.0"/>
      </rPr>
      <t>se aplică un coeficient de multiplicare de 2.</t>
    </r>
  </si>
  <si>
    <r>
      <rPr>
        <rFont val="Arial Narrow"/>
        <b/>
        <color theme="1"/>
        <sz val="10.0"/>
      </rPr>
      <t>* Punctaje de referință:</t>
    </r>
    <r>
      <rPr>
        <rFont val="Arial Narrow"/>
        <color theme="1"/>
        <sz val="10.0"/>
      </rPr>
      <t xml:space="preserve">
•	autor de volume/capitole: 4 p./pagină;
•	coordonare/editare de volum: 2p./ pagină; 
•	traducere de volume/capitole: 2 p./pagină.</t>
    </r>
  </si>
  <si>
    <t>Titlul publicației</t>
  </si>
  <si>
    <t>ID02 Aplicații câștigătoare la competiții de proiecte didactice (I)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</si>
  <si>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</si>
  <si>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</si>
  <si>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</si>
  <si>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</si>
  <si>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rFont val="Arial Narrow"/>
        <color theme="1"/>
        <sz val="10.0"/>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rFont val="Arial Narrow"/>
        <b/>
        <color theme="1"/>
        <sz val="10.0"/>
      </rPr>
      <t>partener</t>
    </r>
    <r>
      <rPr>
        <rFont val="Arial Narrow"/>
        <color theme="1"/>
        <sz val="10.0"/>
      </rPr>
      <t xml:space="preserve">. În cazul în care ULBS este </t>
    </r>
    <r>
      <rPr>
        <rFont val="Arial Narrow"/>
        <b/>
        <color theme="1"/>
        <sz val="10.0"/>
      </rPr>
      <t>coordonator/ beneficiar</t>
    </r>
    <r>
      <rPr>
        <rFont val="Arial Narrow"/>
        <color theme="1"/>
        <sz val="10.0"/>
      </rPr>
      <t xml:space="preserve"> al proiectului, se aplică un </t>
    </r>
    <r>
      <rPr>
        <rFont val="Arial Narrow"/>
        <b/>
        <color theme="1"/>
        <sz val="10.0"/>
      </rPr>
      <t>coeficient de multiplicare de 2</t>
    </r>
    <r>
      <rPr>
        <rFont val="Arial Narrow"/>
        <color theme="1"/>
        <sz val="10.0"/>
      </rPr>
      <t>.</t>
    </r>
  </si>
  <si>
    <t>Interdisciplinaritate de excelenta si algoritmi de excelenta artificiala pentru managementul cancerului (AAICanceRO)</t>
  </si>
  <si>
    <t>Reasearch Grant LBUS-HPI-ERG-2023-05</t>
  </si>
  <si>
    <t>60000 EURO</t>
  </si>
  <si>
    <t>ID03 Coordonare programe de studiu (licență, masterat, doctorat)</t>
  </si>
  <si>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</si>
  <si>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</si>
  <si>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rFont val="Arial Narrow"/>
        <color theme="1"/>
        <sz val="10.0"/>
      </rPr>
      <t xml:space="preserve">În cazul programelor de tip </t>
    </r>
    <r>
      <rPr>
        <rFont val="Arial Narrow"/>
        <i/>
        <color theme="1"/>
        <sz val="10.0"/>
      </rPr>
      <t>joint</t>
    </r>
    <r>
      <rPr>
        <rFont val="Arial Narrow"/>
        <color theme="1"/>
        <sz val="10.0"/>
      </rPr>
      <t xml:space="preserve"> sau </t>
    </r>
    <r>
      <rPr>
        <rFont val="Arial Narrow"/>
        <i/>
        <color theme="1"/>
        <sz val="10.0"/>
      </rPr>
      <t>multiple degree</t>
    </r>
    <r>
      <rPr>
        <rFont val="Arial Narrow"/>
        <color theme="1"/>
        <sz val="10.0"/>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</si>
  <si>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</si>
  <si>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</si>
  <si>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rFont val="Arial Narrow"/>
        <b/>
        <color theme="1"/>
        <sz val="10.0"/>
      </rPr>
      <t>* Punctaje de referință:</t>
    </r>
    <r>
      <rPr>
        <rFont val="Arial Narrow"/>
        <color theme="1"/>
        <sz val="10.0"/>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</si>
  <si>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</si>
  <si>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</si>
  <si>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</si>
  <si>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</si>
  <si>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licență</t>
  </si>
  <si>
    <t>0</t>
  </si>
  <si>
    <t>rezidentiat</t>
  </si>
  <si>
    <t>Analize medico-farmaceutice de laborator</t>
  </si>
  <si>
    <t>Rezidentiat</t>
  </si>
  <si>
    <t>Rezidentiat Farmacie Generala</t>
  </si>
  <si>
    <t>COORDONATOR PROGRAM DE STUDIU</t>
  </si>
  <si>
    <t>BALNEOFIZIOKINETOTERAPIE ȘI RECUPERARE</t>
  </si>
  <si>
    <t>Licenta</t>
  </si>
  <si>
    <t>Medicine in English</t>
  </si>
  <si>
    <t>Licență</t>
  </si>
  <si>
    <t xml:space="preserve">Responsabil </t>
  </si>
  <si>
    <t>Program Medicină</t>
  </si>
  <si>
    <t>LICENTA</t>
  </si>
  <si>
    <t>DOCTORAT</t>
  </si>
  <si>
    <t>Conf.dr. Med Boicean Adrian</t>
  </si>
  <si>
    <t>Masterat</t>
  </si>
  <si>
    <t>Responsabil</t>
  </si>
  <si>
    <t>Management sanitar</t>
  </si>
  <si>
    <t>Doctorat</t>
  </si>
  <si>
    <t>Director domeniul doctorat</t>
  </si>
  <si>
    <t xml:space="preserve">Medicină </t>
  </si>
  <si>
    <t>150x3</t>
  </si>
  <si>
    <t xml:space="preserve">licenta </t>
  </si>
  <si>
    <t>FRATILA  ANCA</t>
  </si>
  <si>
    <t xml:space="preserve">TEHNICA DENTARA </t>
  </si>
  <si>
    <t>licenta</t>
  </si>
  <si>
    <t>responsabil de program</t>
  </si>
  <si>
    <t>Asistenta Medicala Generala</t>
  </si>
  <si>
    <t>STEF LAURA</t>
  </si>
  <si>
    <t xml:space="preserve">MEDICINA DENTARA </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</si>
  <si>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</si>
  <si>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</si>
  <si>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</si>
  <si>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</si>
  <si>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rFont val="Arial Narrow"/>
        <b/>
        <color theme="1"/>
        <sz val="10.0"/>
      </rPr>
      <t>*Punctaje de referință:</t>
    </r>
    <r>
      <rPr>
        <rFont val="Arial Narrow"/>
        <b/>
        <color theme="1"/>
        <sz val="10.0"/>
        <u/>
      </rPr>
      <t xml:space="preserve">
</t>
    </r>
    <r>
      <rPr>
        <rFont val="Arial Narrow"/>
        <color theme="1"/>
        <sz val="10.0"/>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</si>
  <si>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</si>
  <si>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Tâlvan Elena</t>
  </si>
  <si>
    <t>ASKLEPIOS</t>
  </si>
  <si>
    <t>naționale</t>
  </si>
  <si>
    <t>https://www.facebook.com/congress.asklepios/?locale=ro_RO</t>
  </si>
  <si>
    <t>Stanciu Diana, Băcanu Andreea, Diaconu Cosmina, Popa Florina Ligia</t>
  </si>
  <si>
    <t>AL 46-LEA CONGRES NAȚIONAL ANUAL DE MEDICINĂ FIZICĂ ȘI DE REABILITARE</t>
  </si>
  <si>
    <t>Națională - premiul 2</t>
  </si>
  <si>
    <t>Precupescu Andrei, Adam Andreea, Diaconu Cosmina, Popa Florina Ligia</t>
  </si>
  <si>
    <t>Al 46-lea Congres Național Anual de Medicină Fizică și de Reabilitare, 11– 14 octombrie 2023, București, AUTORI:Andrei Precupescu , Andreea-Denisa Adam, Cosmina Diaconu, Florina-Ligia Popa.  Sindrom Parsonage -Turner asociat infecției COVID-19 - prezentare de caz, premiul II, secțiunea poster</t>
  </si>
  <si>
    <t>NATIONALA, STIINTIFICA, PREMIUL II, ECHIPA DE 4</t>
  </si>
  <si>
    <t>11– 14 octombrie 2023</t>
  </si>
  <si>
    <t xml:space="preserve">Al 46-lea Congres Național Anual de Medicină Fizică și de Reabilitare, 11– 14 octombrie 2023, București, AUTORI:Diana-Maria Stanciu , Alina-Nicoleta Băcanu, Cosmina Diaconu, Florina-Ligia Popa. Reabilitarea mâinii posttraumatice la o pacientă cu distrucție articulară interfalangiană proximală importantă - prezentare de caz, premiul II, secțiunea poster </t>
  </si>
  <si>
    <r>
      <rPr>
        <rFont val="Times New Roman"/>
        <b/>
        <color theme="1"/>
        <sz val="7.0"/>
      </rPr>
      <t xml:space="preserve"> </t>
    </r>
    <r>
      <rPr>
        <rFont val="Times New Roman"/>
        <b val="0"/>
        <color theme="1"/>
        <sz val="12.0"/>
      </rPr>
      <t>Paun Andra, Murea Denisa, Suciu Stefania</t>
    </r>
    <r>
      <rPr>
        <rFont val="Times New Roman"/>
        <b/>
        <color theme="1"/>
        <sz val="12.0"/>
      </rPr>
      <t>, Albertina Stanila</t>
    </r>
  </si>
  <si>
    <t xml:space="preserve"> Congresul National Smile Talks </t>
  </si>
  <si>
    <r>
      <rPr>
        <rFont val="Times New Roman"/>
        <b/>
        <color theme="1"/>
        <sz val="7.0"/>
      </rPr>
      <t xml:space="preserve">  </t>
    </r>
    <r>
      <rPr>
        <rFont val="Times New Roman"/>
        <b val="0"/>
        <color theme="1"/>
        <sz val="12.0"/>
      </rPr>
      <t xml:space="preserve"> mai 2023</t>
    </r>
  </si>
  <si>
    <t>https://www.facebook.com/osdsibiu/</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</si>
  <si>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</si>
  <si>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</si>
  <si>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</si>
  <si>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</si>
  <si>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</si>
  <si>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</si>
  <si>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</si>
  <si>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</si>
  <si>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rFont val="Arial Narrow"/>
        <b/>
        <color theme="1"/>
        <sz val="10.0"/>
      </rPr>
      <t xml:space="preserve">*Punctaje de referință:
</t>
    </r>
    <r>
      <rPr>
        <rFont val="Arial Narrow"/>
        <b/>
        <color theme="1"/>
        <sz val="10.0"/>
      </rPr>
      <t xml:space="preserve">•	</t>
    </r>
    <r>
      <rPr>
        <rFont val="Arial Narrow"/>
        <b val="0"/>
        <color theme="1"/>
        <sz val="10.0"/>
      </rPr>
      <t>100 p./invitație.</t>
    </r>
  </si>
  <si>
    <t>Denumirea Instituției gazdă</t>
  </si>
  <si>
    <t>Localitatea</t>
  </si>
  <si>
    <t>Țara</t>
  </si>
  <si>
    <t>Perioada deplasării 
de la    -până la
zz/ll/aa-  zz/ll/aa</t>
  </si>
  <si>
    <t>European University</t>
  </si>
  <si>
    <t>Tblisi</t>
  </si>
  <si>
    <t>Georgia</t>
  </si>
  <si>
    <t>23 Octombrie - 05 Noiembrie 2023</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</si>
  <si>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</si>
  <si>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</si>
  <si>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</si>
  <si>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</si>
  <si>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</si>
  <si>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</si>
  <si>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rFont val="Arial Narrow"/>
        <b/>
        <color rgb="FF000000"/>
        <sz val="10.0"/>
      </rPr>
      <t>* Punctaje de referință:</t>
    </r>
    <r>
      <rPr>
        <rFont val="Arial Narrow"/>
        <color rgb="FF000000"/>
        <sz val="10.0"/>
      </rPr>
      <t xml:space="preserve">
</t>
    </r>
    <r>
      <rPr>
        <rFont val="Arial Narrow"/>
        <color rgb="FF000000"/>
        <sz val="10.0"/>
      </rPr>
      <t>•	200 p./an – comisii, consilii sau comitete internaționale.
•	100 p./an – comisii, consilii sau comitete naționale;</t>
    </r>
  </si>
  <si>
    <t>Denumirea comisiei</t>
  </si>
  <si>
    <t>Link sau dovadă a rezultatului selecției ca membru în comisie</t>
  </si>
  <si>
    <t>ARACIS</t>
  </si>
  <si>
    <t>https://www.aracis.ro/registrul-national-al-evaluatorilor-cadre-didactice/</t>
  </si>
  <si>
    <t>Comisia de chirurgie generală a Ministerului Sănătății</t>
  </si>
  <si>
    <t>https://ms.ro/media/documents/OMS_14_2020_privind_aprobarea_componen%C8%9Bei_nominale_a_Comisiei_de_chirurgie_general%C4%83.pdf</t>
  </si>
  <si>
    <t>http://pfe.aracis.ro/inscriere/registru/lista_c_d/10/72/</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</si>
  <si>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</si>
  <si>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</si>
  <si>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</si>
  <si>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rFont val="Arial Narrow"/>
        <color rgb="FF000000"/>
        <sz val="10.0"/>
      </rPr>
      <t>Se punctează aici doar activitățile care implică</t>
    </r>
    <r>
      <rPr>
        <rFont val="Arial Narrow"/>
        <b/>
        <color rgb="FF000000"/>
        <sz val="10.0"/>
      </rPr>
      <t xml:space="preserve"> întregul consorțiu</t>
    </r>
    <r>
      <rPr>
        <rFont val="Arial Narrow"/>
        <color rgb="FF000000"/>
        <sz val="10.0"/>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</si>
  <si>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</si>
  <si>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</si>
  <si>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rFont val="Arial Narrow"/>
        <b/>
        <color rgb="FF000000"/>
        <sz val="10.0"/>
      </rPr>
      <t>*Punctaje de referință:</t>
    </r>
    <r>
      <rPr>
        <rFont val="Arial Narrow"/>
        <color rgb="FF000000"/>
        <sz val="10.0"/>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</si>
  <si>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</si>
  <si>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</si>
  <si>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 xml:space="preserve">ID08-Activități de predare </t>
  </si>
  <si>
    <t xml:space="preserve">Conform Statului de funcții al anului universitar pentru care se face raportarea </t>
  </si>
  <si>
    <t>Se raportează doar activitățile din norma de bază; nu se raportează și activitățile de predare în regim de plata cu ora.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</si>
  <si>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28 de săptămâni.
</t>
    </r>
  </si>
  <si>
    <t xml:space="preserve">Număr de ore convenționale pentru activitățile din norma de bază </t>
  </si>
  <si>
    <t>BOCEA BOGDAN AXENTE</t>
  </si>
  <si>
    <t>Calin Teodora Damaris</t>
  </si>
  <si>
    <t>12,5x28</t>
  </si>
  <si>
    <t>Farmacologie clinica LP 1 gr - 1; Farmacologie si Farmacoterapie Farma IV curs, sem 1 si 2 - 6; Farmacologie. Farmacologie clinica BFKT I curs - 1</t>
  </si>
  <si>
    <t>CORMOS Gabriela</t>
  </si>
  <si>
    <t>Crisu-Bota Alexandra</t>
  </si>
  <si>
    <t>DIACONU CRISTINEL GABRIEL</t>
  </si>
  <si>
    <t>13,5</t>
  </si>
  <si>
    <t>13,5x28</t>
  </si>
  <si>
    <t>DURA HORATIU</t>
  </si>
  <si>
    <t>10.25*28</t>
  </si>
  <si>
    <t>Curs histologie a  cavitatii bucale, Citologia, Histologia Aplicata. Histologia</t>
  </si>
  <si>
    <t>8x28</t>
  </si>
  <si>
    <t>HORSIA DRAGOS OVIDIU</t>
  </si>
  <si>
    <t>7x28</t>
  </si>
  <si>
    <t>Mohor Calin Ilie</t>
  </si>
  <si>
    <t>Mohor Cosmin Ioan</t>
  </si>
  <si>
    <t>9x28=252</t>
  </si>
  <si>
    <t>13 - sem I asistent univ</t>
  </si>
  <si>
    <t>10 - sem II sef lucrari</t>
  </si>
  <si>
    <t>Oprinca George-Călin</t>
  </si>
  <si>
    <t>Prodan Liiana Carmen</t>
  </si>
  <si>
    <t>PUMNEA MANUELA PIA</t>
  </si>
  <si>
    <t>11,5</t>
  </si>
  <si>
    <t>TAROI MONA</t>
  </si>
  <si>
    <t>13,5x28=378</t>
  </si>
  <si>
    <t>12x28</t>
  </si>
  <si>
    <t>16x28</t>
  </si>
  <si>
    <t>13x28</t>
  </si>
  <si>
    <t>REZI ELENA CRISTINA</t>
  </si>
  <si>
    <t>Petrascu Ovidiu Ioan</t>
  </si>
  <si>
    <t>12.00 x 28=336</t>
  </si>
  <si>
    <t>14 x 28</t>
  </si>
  <si>
    <t>12 x 28 = 336</t>
  </si>
  <si>
    <t>12 x 28</t>
  </si>
  <si>
    <t>Chicea Liana Maria</t>
  </si>
  <si>
    <t>10x28</t>
  </si>
  <si>
    <t>12,5x28=350</t>
  </si>
  <si>
    <t>Mutu Cătălin-Cosmin</t>
  </si>
  <si>
    <t>Ioana Mătăcuță-Bogdan</t>
  </si>
  <si>
    <t>9x28</t>
  </si>
  <si>
    <t>14*28</t>
  </si>
  <si>
    <t xml:space="preserve">Dobritoiu Elena-Simona </t>
  </si>
  <si>
    <t>13.5*28</t>
  </si>
  <si>
    <t>POPESCU ADRIANA</t>
  </si>
  <si>
    <t>Neamtu Mihai Bogdan</t>
  </si>
  <si>
    <t>Conf. Univ.</t>
  </si>
  <si>
    <t>Mihaila Romeo Gabriel</t>
  </si>
  <si>
    <t>Dascalu Daciana Ncioleta</t>
  </si>
  <si>
    <t>14x28</t>
  </si>
  <si>
    <t>Lebădă Ioana-Codruța</t>
  </si>
  <si>
    <t>ANTONESCU OANA-RALUCA</t>
  </si>
  <si>
    <t>Antonescu Oana-Raluca</t>
  </si>
  <si>
    <t>Berghea-Neamtu Cristian</t>
  </si>
  <si>
    <t>cursuri, lucrări practice</t>
  </si>
  <si>
    <t xml:space="preserve"> Sabau Alexandru Dan</t>
  </si>
  <si>
    <t>HELGIU CLAUDIU</t>
  </si>
  <si>
    <t>KISS ROLAND</t>
  </si>
  <si>
    <t xml:space="preserve">Endodontie I - V MD ©; Endodontie II - V MD ©;Odontoterapie - II TD ©; Endodontie - II TD ©; Odontologie - IV MD ©; Odontoterapie restauratorie - III MD 1 sgr Lp  - 10 ore conv </t>
  </si>
  <si>
    <t>FMED.5</t>
  </si>
  <si>
    <t xml:space="preserve"> Dumitra Dana Elena</t>
  </si>
  <si>
    <t>12,5</t>
  </si>
  <si>
    <t xml:space="preserve">FMED 5 </t>
  </si>
  <si>
    <t>Gligor Romanita</t>
  </si>
  <si>
    <t>Curs Proteza totala MD5</t>
  </si>
  <si>
    <t>2x28</t>
  </si>
  <si>
    <t>Curs Preventie MD 4</t>
  </si>
  <si>
    <t>1x28</t>
  </si>
  <si>
    <t>Estetica dentara MD6</t>
  </si>
  <si>
    <t>Tehnologie met-ceram si ceram integrala</t>
  </si>
  <si>
    <t>Ingrijire calif in Neurochirurgie III AMG (c+6Lp); Neurobiologie III BIO ©; Biologia cancerului II BAMAS ©. 12,5</t>
  </si>
  <si>
    <t xml:space="preserve">MITARIU GABRIELA-SIMONA </t>
  </si>
  <si>
    <t>Mihai Miţariu</t>
  </si>
  <si>
    <t xml:space="preserve">MOGA Doru-Florian-Cornel </t>
  </si>
  <si>
    <t>13,25</t>
  </si>
  <si>
    <t>13,25*28</t>
  </si>
  <si>
    <t>PINTEA ALINA LILIANA</t>
  </si>
  <si>
    <t>SACELEANU ADRIANA</t>
  </si>
  <si>
    <t xml:space="preserve">Parodontologie V MD (C + 2 sgr Lp); Parodontologie VI MD (C); Parodontologie III TD (C + 1 sgr Lp); Patologie orala VI MD (1 sgr Lp) - 10 ore conv </t>
  </si>
  <si>
    <t>Tantar Cristian Alexandru</t>
  </si>
  <si>
    <t>Urgente medico-chirurgicale in medicina dentara V MD (curs + 3 sgr Lp); Parodontologie VI MD  4sgr Lp);</t>
  </si>
  <si>
    <t xml:space="preserve">Beldean Luminita </t>
  </si>
  <si>
    <t>ID09-Pregătirea activității de predare</t>
  </si>
  <si>
    <t>Conform Statului de funcții al anului universitar pentru care se face raportarea</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</si>
  <si>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numărul de ore convenționale din norma de bază (maxim 16) x 2 x 28 de săptămâni.
</t>
    </r>
  </si>
  <si>
    <t>Tudor Benea</t>
  </si>
  <si>
    <t>10.25*28.*2</t>
  </si>
  <si>
    <t>8*2*28</t>
  </si>
  <si>
    <t>8.5*2*28</t>
  </si>
  <si>
    <t>7*28</t>
  </si>
  <si>
    <t>8x28x2</t>
  </si>
  <si>
    <t>7x28x2</t>
  </si>
  <si>
    <t xml:space="preserve"> SL Dr. Prodan Liiana Carmen</t>
  </si>
  <si>
    <t>PUMEA MANUELA PIA</t>
  </si>
  <si>
    <t>12x2x28</t>
  </si>
  <si>
    <t>2x16x28</t>
  </si>
  <si>
    <t>2x13x28</t>
  </si>
  <si>
    <t>12 x 2 x 28</t>
  </si>
  <si>
    <t>10 X 2X 28= 560</t>
  </si>
  <si>
    <t>14 x 2 x 28</t>
  </si>
  <si>
    <t>12 x 2 x 28 = 672</t>
  </si>
  <si>
    <t>10x2x28</t>
  </si>
  <si>
    <t>12 X 2 X 28 = 672</t>
  </si>
  <si>
    <t>12,5x2x28</t>
  </si>
  <si>
    <t>8x2x28</t>
  </si>
  <si>
    <t xml:space="preserve">TANASESCU DENISA </t>
  </si>
  <si>
    <t>FMD2</t>
  </si>
  <si>
    <t>9x2x28</t>
  </si>
  <si>
    <t>14*2*28</t>
  </si>
  <si>
    <t>Dobritoiu Elena -Simona</t>
  </si>
  <si>
    <t>13,5x2x28</t>
  </si>
  <si>
    <t>14x2x28</t>
  </si>
  <si>
    <t>2X28</t>
  </si>
  <si>
    <t>FMD4</t>
  </si>
  <si>
    <t>Stanila dan Mircea</t>
  </si>
  <si>
    <t>Vintila Bogdan Ioan</t>
  </si>
  <si>
    <t>12*2*28</t>
  </si>
  <si>
    <t xml:space="preserve">FMED5
</t>
  </si>
  <si>
    <t>Curs Proteza Totala MD5</t>
  </si>
  <si>
    <t>2x28x2</t>
  </si>
  <si>
    <t>Curs Preventie MD4</t>
  </si>
  <si>
    <t>1x28x2</t>
  </si>
  <si>
    <t>Curs Estetica Dentara MD6</t>
  </si>
  <si>
    <t>Curs Tehnologie met-ceram si a ceramicii integrale</t>
  </si>
  <si>
    <t>Mitariu Mihai</t>
  </si>
  <si>
    <t>13,25*2*28</t>
  </si>
  <si>
    <t xml:space="preserve">Asist. Univ. Drd.Petri Sergiu Adrian </t>
  </si>
  <si>
    <t xml:space="preserve">STEF LAURA </t>
  </si>
  <si>
    <t xml:space="preserve">Urgente medico-chirurgicale in medicina dentara V MD (curs + 3 sgr Lp); Parodontologie VI MD  4 sgr Lp); </t>
  </si>
  <si>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</si>
  <si>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</si>
  <si>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</si>
  <si>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</si>
  <si>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</si>
  <si>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</si>
  <si>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t xml:space="preserve">Pentru examenele de finalizare a studiilor (licență/disertație/modul psihopedagogic) se iau în considerare 80% din numărul de studenți înmatriculați în anul terminal;
</t>
  </si>
  <si>
    <t>Pentru examenele de admitere se iau în calcul cifrele din anul universitar precedent; în cazul în care e vorba despre un program nou înființat, se ia în calcul numărul de locuri (buget + taxă) scoase la concurs</t>
  </si>
  <si>
    <t>Participarea în comisiile de admitere se punctează doar în cazul în care procesul presupune o examinare efectivă; nu se punctează în niciun fel la acest criteriu admiterile realizate doar pe bază de concurs de dosare;</t>
  </si>
  <si>
    <t xml:space="preserve">La orice tip de examen (admitere/ finalizare/ evaluare semestrială ș.a.) se ia în considerare și se punctează o singură probă, indiferent de numărul probelor efective din care e compus examenul.
</t>
  </si>
  <si>
    <r>
      <rPr>
        <rFont val="Arial Narrow"/>
        <b/>
        <color rgb="FF000000"/>
        <sz val="10.0"/>
      </rPr>
      <t>*Punctaje de referință:</t>
    </r>
    <r>
      <rPr>
        <rFont val="Arial Narrow"/>
        <b val="0"/>
        <color rgb="FF000000"/>
        <sz val="10.0"/>
      </rPr>
      <t xml:space="preserve">
•</t>
    </r>
    <r>
      <rPr>
        <rFont val="Arial"/>
        <b val="0"/>
        <color rgb="FF000000"/>
        <sz val="10.0"/>
      </rPr>
      <t xml:space="preserve"> </t>
    </r>
    <r>
      <rPr>
        <rFont val="Arial Narrow"/>
        <b val="0"/>
        <color rgb="FF000000"/>
        <sz val="10.0"/>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</si>
  <si>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Tipul de activitate de evaluare</t>
  </si>
  <si>
    <t>Calitatea de titular sau asistent al titularului</t>
  </si>
  <si>
    <t>Admitere/ licenta</t>
  </si>
  <si>
    <t>Titular</t>
  </si>
  <si>
    <t>630/3*2</t>
  </si>
  <si>
    <t xml:space="preserve">Participare comisii licenta  AMG 73  candidati </t>
  </si>
  <si>
    <t>73/3*2</t>
  </si>
  <si>
    <t xml:space="preserve">Evaluare pe parcurs Sem I-BIOFIZICA, MG I </t>
  </si>
  <si>
    <t>147/3</t>
  </si>
  <si>
    <t>Evaluare pe parcurs Sem I-Fizica Farmaceutica, Farma I</t>
  </si>
  <si>
    <t>33/3</t>
  </si>
  <si>
    <t>Evaluare pe parcurs Sem Ii-Fizica Farmaceutica, Farma I</t>
  </si>
  <si>
    <t xml:space="preserve">Evaluare pe parcurs Sem II-Biofizica MD I </t>
  </si>
  <si>
    <t>45/3</t>
  </si>
  <si>
    <t xml:space="preserve">Examen final Sem I-BIOFIZICA, MG I </t>
  </si>
  <si>
    <t xml:space="preserve">Examen final Sem I-Biotehnica medicala , MG I </t>
  </si>
  <si>
    <t xml:space="preserve">Examen final Sem I-Radioprotectie , MG III </t>
  </si>
  <si>
    <t>90/3</t>
  </si>
  <si>
    <t>Examen final Sem I-Fizica Farmaceutica, Farma I</t>
  </si>
  <si>
    <t>Examen final Sem Ii-Fizica Farmaceutica, Farma I</t>
  </si>
  <si>
    <t xml:space="preserve">Examen finalSem II-Biofizica MD I </t>
  </si>
  <si>
    <t xml:space="preserve">Restanta Sem I-BIOFIZICA, MG I </t>
  </si>
  <si>
    <t>147/4/3</t>
  </si>
  <si>
    <t>Restanta Sem I Biotehnica medicala  MG1</t>
  </si>
  <si>
    <t>Restanta Sem I-Fizica Farmaceutica, Farma I</t>
  </si>
  <si>
    <t>33/4/3</t>
  </si>
  <si>
    <t>Restanta Sem Ii-Fizica Farmaceutica, Farma I</t>
  </si>
  <si>
    <t xml:space="preserve">Restanta Sem II-Biofizica MD I </t>
  </si>
  <si>
    <t>45/4/3</t>
  </si>
  <si>
    <t xml:space="preserve">Reexaminare Sem I-BIOFIZICA, MG I </t>
  </si>
  <si>
    <t>147/10/3</t>
  </si>
  <si>
    <t>Reexaminare Sem I-Fizica Farmaceutica, Farma I</t>
  </si>
  <si>
    <t>33/10/3</t>
  </si>
  <si>
    <t>Reexaminare Sem Ii-Fizica Farmaceutica, Farma I</t>
  </si>
  <si>
    <t xml:space="preserve">Reexaminare Sem II-Biofizica MD I </t>
  </si>
  <si>
    <t>45/10/3</t>
  </si>
  <si>
    <t xml:space="preserve">Examen final Sem I-BIOFIZICA, AMG I </t>
  </si>
  <si>
    <t>75/3</t>
  </si>
  <si>
    <t xml:space="preserve">Examen final Sem Ii-Biofizica, TD I </t>
  </si>
  <si>
    <t>24/3</t>
  </si>
  <si>
    <t xml:space="preserve">Examen final Sem I-Biofizica BFKT I </t>
  </si>
  <si>
    <t>Examen final Sem I-Biophysics, MGENG I</t>
  </si>
  <si>
    <t xml:space="preserve">Restantal Sem I-BIOFIZICA, AMG I </t>
  </si>
  <si>
    <t>75/4/3</t>
  </si>
  <si>
    <t xml:space="preserve">Restanta Sem Ii-Biofizica, TD I </t>
  </si>
  <si>
    <t>24/4/3</t>
  </si>
  <si>
    <t xml:space="preserve">Restanta Sem I-Biofizica BFKT I </t>
  </si>
  <si>
    <t>Restanta Sem I-Biophysics, MGENG I</t>
  </si>
  <si>
    <t>Examene laborator 2 grupe MD!</t>
  </si>
  <si>
    <t>30/3</t>
  </si>
  <si>
    <t>Examen laborator 2  grupe MD !</t>
  </si>
  <si>
    <t>Asistent al titularului</t>
  </si>
  <si>
    <t>30/3/2</t>
  </si>
  <si>
    <t>Examen laborator  10  grupe MG 1</t>
  </si>
  <si>
    <t>147/3/2</t>
  </si>
  <si>
    <t>Examen laborator 5 grupe AMG</t>
  </si>
  <si>
    <t>75/3/2</t>
  </si>
  <si>
    <t>Examen laborator 3 grupe BFKT</t>
  </si>
  <si>
    <t>45/3/2</t>
  </si>
  <si>
    <t>Examen laborator 2 grupe TD</t>
  </si>
  <si>
    <t>25/3/2</t>
  </si>
  <si>
    <t>Examen laborator 3 grupe FARMA 1 sem 1</t>
  </si>
  <si>
    <t>33/3/2</t>
  </si>
  <si>
    <t>Examen laborator 3 grupe FARMA 1 sem 2</t>
  </si>
  <si>
    <t>Examen LABORATOR-Biophysics, MGENG I</t>
  </si>
  <si>
    <t>33/3/3</t>
  </si>
  <si>
    <t>EXAMEN</t>
  </si>
  <si>
    <t>ADMITERE</t>
  </si>
  <si>
    <t>Farmacie an II, examen semestru</t>
  </si>
  <si>
    <t>titular</t>
  </si>
  <si>
    <t>AMG an I + BFKT an I, examen semestru</t>
  </si>
  <si>
    <t>Farmacie an II, examen restanta</t>
  </si>
  <si>
    <t>2.5.</t>
  </si>
  <si>
    <t>AMG an I + BFKT an I, examen restanta</t>
  </si>
  <si>
    <t>Examen licenta Medicina</t>
  </si>
  <si>
    <t>Examen licenta AMG</t>
  </si>
  <si>
    <t>Admitere licenta</t>
  </si>
  <si>
    <t>Examen licentă - 5 ani</t>
  </si>
  <si>
    <t>Examen analiza medicamentului</t>
  </si>
  <si>
    <t>Examen analiza medicamentului- restanta</t>
  </si>
  <si>
    <t>Examen medicamente biologice</t>
  </si>
  <si>
    <t>Examen chimie analitica</t>
  </si>
  <si>
    <t>Examen chimie analitica- restanta</t>
  </si>
  <si>
    <t>Examen de semestru I</t>
  </si>
  <si>
    <t>Examen de laborator SEM  I</t>
  </si>
  <si>
    <t>Examen de semestru II</t>
  </si>
  <si>
    <t>Examen de laborator SEM II</t>
  </si>
  <si>
    <t>Restante SEM I</t>
  </si>
  <si>
    <t>Restante SEM II</t>
  </si>
  <si>
    <t>examen Med Legala MG VI - 111 studenti</t>
  </si>
  <si>
    <t>asistent titular</t>
  </si>
  <si>
    <t>111/3=37 x 0,5</t>
  </si>
  <si>
    <t>colocviu Med Legala Drept IV - 30 studenti</t>
  </si>
  <si>
    <t>30/3=10 x 0,5</t>
  </si>
  <si>
    <t>colocviu Etică și integritate academică MG I - 152</t>
  </si>
  <si>
    <t>152/3=50,6 x 0,5</t>
  </si>
  <si>
    <t>colocviu Etică și integritate academică MG II - 148</t>
  </si>
  <si>
    <t>148/3=49,3 x 0,5</t>
  </si>
  <si>
    <t>colocviu Etică și integritate academică MG I EN - 42</t>
  </si>
  <si>
    <t>42/3=14 x 0,5</t>
  </si>
  <si>
    <t>colocviu Aspecte juridice ale profesiei. Legislație AMG IV - 79</t>
  </si>
  <si>
    <t>79/3=26,33 x 0,5</t>
  </si>
  <si>
    <t>Examen de semestru - Chimie Farmaceutica anul III/ I</t>
  </si>
  <si>
    <t>Examen de semestru - Chimie Farmaceutica anul IV/ I</t>
  </si>
  <si>
    <t>Examen de laborator - Chimie Farmaceutica anul IV/ I</t>
  </si>
  <si>
    <t>Examen de semestru - Chimie Farmaceutica anul III/ II</t>
  </si>
  <si>
    <t>Examen de semestru - Chimie Farmaceutica anul IV/ II</t>
  </si>
  <si>
    <t>Colocviu - Terminologie Medicala si Farmaceutica</t>
  </si>
  <si>
    <t xml:space="preserve">Farmacologie clinica MG IV (132 studenti) - evaluare </t>
  </si>
  <si>
    <t>Farmacologie clinica MG IV (132 studenti) - evaluare finala</t>
  </si>
  <si>
    <t>Farmacologie. Farmacologie clinica BFKT I (32 studenti) - evaluare finala</t>
  </si>
  <si>
    <t xml:space="preserve">Farmacologie si Farmacoterapie Farma IV sem I (35 studenti) - evaluare </t>
  </si>
  <si>
    <t xml:space="preserve">Farmacologie si Farmacoterapie Farma IV sem I (35 studenti) - evaluare finala </t>
  </si>
  <si>
    <t>Farmacologie si Farmacoterapie Farma IV sem I (35 studenti) - restanta</t>
  </si>
  <si>
    <t>Farmacologie si Farmacoterapie Farma IV sem I (35 studenti) - reexaminare</t>
  </si>
  <si>
    <t xml:space="preserve">Farmacologie si Farmacoterapie Farma IV sem II (35 studenti) - evaluare </t>
  </si>
  <si>
    <t xml:space="preserve">Farmacologie si Farmacoterapie Farma IV sem II (35 studenti) - evaluare finala </t>
  </si>
  <si>
    <t>Farmacologie si Farmacoterapie Farma IV sem II (35 studenti) - restanta</t>
  </si>
  <si>
    <t>Farmacologie si Farmacoterapie Farma IV sem II (35 studenti) - reexaminare</t>
  </si>
  <si>
    <t>Examen de semestru (Chimie organica I)</t>
  </si>
  <si>
    <t>Examen de semestru Chimie organica II)</t>
  </si>
  <si>
    <t>Restanta sem I</t>
  </si>
  <si>
    <t>7,5</t>
  </si>
  <si>
    <t>Restanta sem II</t>
  </si>
  <si>
    <t>Reexaminare I</t>
  </si>
  <si>
    <t>Reexaminare II</t>
  </si>
  <si>
    <t>Admitere (iulie)</t>
  </si>
  <si>
    <t>636/2*3</t>
  </si>
  <si>
    <t>colocviu Medicină legală. AMG IV - 80 studenti</t>
  </si>
  <si>
    <t>80/3=26.67</t>
  </si>
  <si>
    <t>colocviu Etică și integritate academică FAR IV - 30 studenti</t>
  </si>
  <si>
    <t>30/3=10</t>
  </si>
  <si>
    <t>colocviu Etică și integritate academică MED IV - 130 studenti</t>
  </si>
  <si>
    <t>130/3=43.33</t>
  </si>
  <si>
    <t>Medicina an I, evaluare pe parcurs</t>
  </si>
  <si>
    <t>Medicina an I, examen semestru</t>
  </si>
  <si>
    <t>Medicina an I, examen restanta</t>
  </si>
  <si>
    <t>Medicina Eng an I, evaluare pe parcurs</t>
  </si>
  <si>
    <t>Medicina Eng an I, examen semestru</t>
  </si>
  <si>
    <t>Medicina Eng an I, examen restanta</t>
  </si>
  <si>
    <t>Medicina an III, evaluare pe parcurs</t>
  </si>
  <si>
    <t>Medicina an III, examen semestru</t>
  </si>
  <si>
    <t>Medicina an III, examen restanta</t>
  </si>
  <si>
    <t>Medicina Dentara an I, evaluare pe parcurs</t>
  </si>
  <si>
    <t>Medicina Dentara an I, examen semestru</t>
  </si>
  <si>
    <t>Medicina Dentara an I, examen restanta</t>
  </si>
  <si>
    <t xml:space="preserve">FMED2 </t>
  </si>
  <si>
    <t>EVALUARE PE PARCURS CURS AMG I 3 GRUPE</t>
  </si>
  <si>
    <t>TITULAR</t>
  </si>
  <si>
    <t>EXAMEN PRACTIC AMG I 3 GRUPE</t>
  </si>
  <si>
    <t xml:space="preserve">EVALUARE PE PARCURS CURS MG II </t>
  </si>
  <si>
    <t>EXAMEN PRACTIC MG II</t>
  </si>
  <si>
    <t>EVALUARE PE PARCUSR CURS MG I</t>
  </si>
  <si>
    <t>DIACONU GABRIEL</t>
  </si>
  <si>
    <t>ADMITERE- LICENȚĂ</t>
  </si>
  <si>
    <t>examen de licenta Farmacie</t>
  </si>
  <si>
    <t xml:space="preserve">examen Toxicologie, Farmacie an IV, sem I </t>
  </si>
  <si>
    <t xml:space="preserve">colocviu laborator Toxicologie, Farmacie an IV, sem I </t>
  </si>
  <si>
    <t xml:space="preserve">examen Toxicologie, Farmacie an IV, sem II </t>
  </si>
  <si>
    <t xml:space="preserve">colocviu laborator Toxicologie, Farmacie an IV, sem II </t>
  </si>
  <si>
    <t>colocviu Riscuri asociate consumului de droguri, Farmacie, an I</t>
  </si>
  <si>
    <t>examen Chimis si igiena mediului, an III, sem I</t>
  </si>
  <si>
    <t>colocviu laborator Chimis si igiena mediului, Farmacie an III, sem I</t>
  </si>
  <si>
    <t>colocviu Produse tehnico-medicale, Farmacie an II</t>
  </si>
  <si>
    <t>Examene la sfarsitul semenstrului ;     Nondiscriminare in sistemul de sanatate-optional III MED 1 sC</t>
  </si>
  <si>
    <t>150/3</t>
  </si>
  <si>
    <t xml:space="preserve">Examene la sfarsitul semenstrului ;     
Ethics and academic integrity I MEDEN 1 sC 
</t>
  </si>
  <si>
    <t xml:space="preserve">Examene la sfarsitul semenstrului ;     
Medicina legala V MD 1 sC 
</t>
  </si>
  <si>
    <t xml:space="preserve">Examene la sfarsitul semenstrului ;     
Nondiscriminare in sistemul de sanatate-optional IV MD 1 sC </t>
  </si>
  <si>
    <t xml:space="preserve">Examene la sfarsitul semenstrului ;     
Anatomie umana I FAR 1 sC </t>
  </si>
  <si>
    <t>Examene la sfarsitul semenstrului ;     
Anatomie umana I FAR 2 grS</t>
  </si>
  <si>
    <t>18/3</t>
  </si>
  <si>
    <t>Examene la sfarsitul semenstrului ;     
Aspecte juridice ale profesiei. Legislatie sociala si sanitara II AMG 1 sC</t>
  </si>
  <si>
    <t xml:space="preserve">Examene la sfarsitul semenstrului ;     
Nondiscriminare in sistemul de sanatate-optional IV AMG 1 sC </t>
  </si>
  <si>
    <t>RESTANTE</t>
  </si>
  <si>
    <t>418/4/3</t>
  </si>
  <si>
    <t>418/10/3</t>
  </si>
  <si>
    <t>ADMITERE SI LICENTA</t>
  </si>
  <si>
    <t>examen de licenta</t>
  </si>
  <si>
    <t xml:space="preserve">examen Toxicologie, an IV, sem I </t>
  </si>
  <si>
    <t xml:space="preserve">colocviu laborator Toxicologie, an IV, sem I </t>
  </si>
  <si>
    <t xml:space="preserve">examen Toxicologie, an IV, sem II </t>
  </si>
  <si>
    <t xml:space="preserve">colocviu laborator Toxicologie, an IV, sem II </t>
  </si>
  <si>
    <t>colocviu Produse tehnico-medicale, an II</t>
  </si>
  <si>
    <t>examen Chimia si igiena mediului, an III, sem I</t>
  </si>
  <si>
    <t>colocviu laborator Chimia si igiena mediului, an III, sem I</t>
  </si>
  <si>
    <t>colocviu Dietoterapie an III, sem II</t>
  </si>
  <si>
    <t>colocviu Homeopatie an III, sem I</t>
  </si>
  <si>
    <t>examen Chimie generala si anorganica an I sem I</t>
  </si>
  <si>
    <t>colocviu de laborator Chimie generala si anorganica an I sem I</t>
  </si>
  <si>
    <t>examen (MG I, Farma III, Mg IV)</t>
  </si>
  <si>
    <t>evaluare pe parcurs (MG I, Farma III, Mg IV)</t>
  </si>
  <si>
    <t xml:space="preserve">restante </t>
  </si>
  <si>
    <t>examen de admitere</t>
  </si>
  <si>
    <t>Examen de parcurs</t>
  </si>
  <si>
    <t>Titular an 1: MG 150 studenti</t>
  </si>
  <si>
    <t>Titular an 2: MG120 studenti</t>
  </si>
  <si>
    <t xml:space="preserve">Examen final </t>
  </si>
  <si>
    <t>Examen Restanta</t>
  </si>
  <si>
    <t>Titular: AMG 75 studenti</t>
  </si>
  <si>
    <t>Titular: Stoma 45 studenti</t>
  </si>
  <si>
    <t>Titular: Tehnica Dentara 25 studenti</t>
  </si>
  <si>
    <t>COMISIE DE ADMITERE</t>
  </si>
  <si>
    <t>eXAMENE FINALE SEMESTRU</t>
  </si>
  <si>
    <t>(147MG+75AMG+45MD)</t>
  </si>
  <si>
    <t>ION NICOLAS</t>
  </si>
  <si>
    <t>ADMITERE/LICENTA</t>
  </si>
  <si>
    <t xml:space="preserve">examen de admitere </t>
  </si>
  <si>
    <t>examen DC, Farmacie an V</t>
  </si>
  <si>
    <t>examen IMB, Farmacie an V</t>
  </si>
  <si>
    <t>examen practic DC, Farmacie an V</t>
  </si>
  <si>
    <t>examen practic IMB, Farmecie an V</t>
  </si>
  <si>
    <t>evaluare pe parcurs/proiect</t>
  </si>
  <si>
    <t>examen Chimie-Fizica, Farmacie an II, sem. 1</t>
  </si>
  <si>
    <t>Asistenta Titular</t>
  </si>
  <si>
    <t>Examene semestru MED1 Anato sem 1</t>
  </si>
  <si>
    <t>Examene semestru MED1 Anato sem 2</t>
  </si>
  <si>
    <t>Examene semestru MED2 Anato sem 1</t>
  </si>
  <si>
    <t>Examene semestru MD1 Anato sem 1</t>
  </si>
  <si>
    <t>Evaluare semestru MED1 Anato sem 1</t>
  </si>
  <si>
    <t>Evaluare semestru MED1 Anato sem 2</t>
  </si>
  <si>
    <t>Evaluare semestru MED2 Anato sem 1</t>
  </si>
  <si>
    <t>Evaluare semestru MD1 Anato sem 2</t>
  </si>
  <si>
    <t>Restante semestru MED1 Anato sem 1</t>
  </si>
  <si>
    <t>Restante semestru MED1 Anato sem 2</t>
  </si>
  <si>
    <t>Restante semestru MED2 Anato sem 1</t>
  </si>
  <si>
    <t>Restante semestru MD1 Anato sem 2</t>
  </si>
  <si>
    <t>Disertatie MED6</t>
  </si>
  <si>
    <t>Examen semestru MD1 Anato sem 1</t>
  </si>
  <si>
    <t>Asistenta</t>
  </si>
  <si>
    <t>Examen semestru MED3 Anatomie sectionala sem 1</t>
  </si>
  <si>
    <t>Examen semestru MED1 Anatomie topografica sem II</t>
  </si>
  <si>
    <t>admitere licenta</t>
  </si>
  <si>
    <t>494,66</t>
  </si>
  <si>
    <t>Examene semestru MED2 BVP sem 1</t>
  </si>
  <si>
    <t>Examene semestru MED2 BVP sem 2</t>
  </si>
  <si>
    <t>Examene semestru MED2 Im sem 2</t>
  </si>
  <si>
    <t>Examene semestru MD2 BVP sem 2</t>
  </si>
  <si>
    <t>Examene semestru MD3 Im sem 2</t>
  </si>
  <si>
    <t>Evaluare semestru MED2 BVP sem 1</t>
  </si>
  <si>
    <t>Evaluare semestru MED2 BVP sem 2</t>
  </si>
  <si>
    <t>Evaluare semestru MED2 Im sem 2</t>
  </si>
  <si>
    <t>Evaluare semestru MD2 BVP sem 2</t>
  </si>
  <si>
    <t>Evaluare semestru MD3 Im sem 2</t>
  </si>
  <si>
    <t>Restante semestru MED2 BVP sem 1</t>
  </si>
  <si>
    <t>Restante semestru MED2 BVP sem 2</t>
  </si>
  <si>
    <t>Restante semestru MED2 Im sem 2</t>
  </si>
  <si>
    <t>Restante semestru MD2 BVP sem 2</t>
  </si>
  <si>
    <t>Restante semestru MD3 Im sem 2</t>
  </si>
  <si>
    <t>79,33</t>
  </si>
  <si>
    <t>Examen semestru AM1 BVP sem 1</t>
  </si>
  <si>
    <t>Examen semestru F2BVP sem 1</t>
  </si>
  <si>
    <t>Examen semestru F2 Imun sem 2</t>
  </si>
  <si>
    <t>Examen semestru AM2 Im sem 1</t>
  </si>
  <si>
    <t>Examen semestru TD1 BVP sem 2</t>
  </si>
  <si>
    <t>Examen semestru Bio3 Im sem 2</t>
  </si>
  <si>
    <t>Evaluare semestru AM1 BVP sem 1</t>
  </si>
  <si>
    <t>Evaluare semestru F2BVP sem 1</t>
  </si>
  <si>
    <t>Evaluare semestru F2 Imun sem 2</t>
  </si>
  <si>
    <t>Evaluare semestru AM2 Im sem 1</t>
  </si>
  <si>
    <t>Evaluare semestru TD1 BVP sem 2</t>
  </si>
  <si>
    <t>Evaluare semestru Bio3 Im sem 2</t>
  </si>
  <si>
    <t>Disertatie AM4</t>
  </si>
  <si>
    <t>48,66</t>
  </si>
  <si>
    <t>examene+partiale</t>
  </si>
  <si>
    <t>admitere</t>
  </si>
  <si>
    <t xml:space="preserve">examen+partiale </t>
  </si>
  <si>
    <t>examen Med Legala MG VI - 126 studenti</t>
  </si>
  <si>
    <t>126/3=40,33</t>
  </si>
  <si>
    <t>colocviu  Deontol.Bioetica MG IV - 132 studenti</t>
  </si>
  <si>
    <t>132/3=44</t>
  </si>
  <si>
    <t>colocviu Deontol. Bioetica Farmacie IV - 35 studenti</t>
  </si>
  <si>
    <t>35/3=11,67</t>
  </si>
  <si>
    <t>colocviu Deontol. Bioetica AMG IV - 80 studenti</t>
  </si>
  <si>
    <t>80/3=26,67</t>
  </si>
  <si>
    <t>examen Deontol.Bioetica MD VI -29 studenti</t>
  </si>
  <si>
    <t>29/3=9,67</t>
  </si>
  <si>
    <t>colocviu Deontol. Bioetica Farmacie II - 30 studenti</t>
  </si>
  <si>
    <t>colocviu Etică și integritate academică Master MS - 54 stud</t>
  </si>
  <si>
    <t>54/3=18</t>
  </si>
  <si>
    <t>colocviu Medicină legală Master Psihologie Medico-legala - 20 stud</t>
  </si>
  <si>
    <t>20/3=6,67</t>
  </si>
  <si>
    <t>licență Medicină (Comisia 2 Preclinic)</t>
  </si>
  <si>
    <t>21/3x2=14</t>
  </si>
  <si>
    <t>examen disertatie Master Management sanitar - 54 studenti</t>
  </si>
  <si>
    <t>54/3x3=70</t>
  </si>
  <si>
    <t>examen Farmacie clinica, an V</t>
  </si>
  <si>
    <t>examen Legislatie si sanatate publica, an V</t>
  </si>
  <si>
    <t>examen Asistenta farmaceutica, an V</t>
  </si>
  <si>
    <t>examen practic Farmacologie, an IV, sem. 1</t>
  </si>
  <si>
    <t>examen practic Farmacologie, an IV, sem. 2</t>
  </si>
  <si>
    <t>Examen Farmacologie an IV, sem. 1</t>
  </si>
  <si>
    <t>Examen Farmacologie an IV, sem. 2</t>
  </si>
  <si>
    <t>examen practic Farmacie clinica, an V</t>
  </si>
  <si>
    <t>examen practic Asistenta farmaceutica, an V</t>
  </si>
  <si>
    <t>Examen de licenta</t>
  </si>
  <si>
    <t>Examen Admitere-comisia de elaborare a subiectelor</t>
  </si>
  <si>
    <t>examen de semestru I Tehnologie farmaceutica an III</t>
  </si>
  <si>
    <t>examen de semestru II Tehnologie farmaceutica an III</t>
  </si>
  <si>
    <t>examen de semestru Biofarmacie si farmacocinetica</t>
  </si>
  <si>
    <t>examen de semestru I Tehnologie farmaceutica an IV</t>
  </si>
  <si>
    <t>examen de semestru II Tehnologie farmaceutica an IV</t>
  </si>
  <si>
    <t>reexaminare II Tehnologie farmaceutica an III</t>
  </si>
  <si>
    <t>reexaminare II Tehnologie farmaceutica an IV</t>
  </si>
  <si>
    <t>examen practica de vara an III</t>
  </si>
  <si>
    <t>reexaminare Biofarmacie si farmacocinetica</t>
  </si>
  <si>
    <t>reexaminare practica de vara an III</t>
  </si>
  <si>
    <t>examen practica de specialitate an IV</t>
  </si>
  <si>
    <t>examen semestru Biochimie TD I</t>
  </si>
  <si>
    <t>examen semestru Biochimie MD I</t>
  </si>
  <si>
    <t>examen semestru Biochimia cavitatii orale MD I</t>
  </si>
  <si>
    <t>EXAMEN DE SEMESTRU FARMACOGNOZIE.FITOTERAPIE SEM 1</t>
  </si>
  <si>
    <t>EXAMEN DE SEMESTRU FARMACOGNOZIE.FITOTERAPIE SEM 2</t>
  </si>
  <si>
    <t>EVALUARE LABORATOR</t>
  </si>
  <si>
    <t>EXAMEN DE LICENȚĂ</t>
  </si>
  <si>
    <t>EXAMEN PRACTICĂ DE SPECIALITATE ANUL 1</t>
  </si>
  <si>
    <t>Examen de semestru MG</t>
  </si>
  <si>
    <t>Examen de semestru MD</t>
  </si>
  <si>
    <t>Examen de semestru AMG</t>
  </si>
  <si>
    <t>Examen de semestru BFKT</t>
  </si>
  <si>
    <t>Examen de semestru TD</t>
  </si>
  <si>
    <t>Examen admitere licență</t>
  </si>
  <si>
    <t>Evaluare semestriala MG III  - lucrari practice (sem 1+2)</t>
  </si>
  <si>
    <t>Examen semestru MG III (sem 1+20</t>
  </si>
  <si>
    <t>Examen MD II</t>
  </si>
  <si>
    <t>Examen BFKT</t>
  </si>
  <si>
    <t>Examen AMG I</t>
  </si>
  <si>
    <t>Examen TD I</t>
  </si>
  <si>
    <t xml:space="preserve">ADMITERE </t>
  </si>
  <si>
    <t>Examen restanta Farmacologie I</t>
  </si>
  <si>
    <t>Examen Restante MG III</t>
  </si>
  <si>
    <t>Reexaminari MGIII</t>
  </si>
  <si>
    <t>PUMNEA MANUELA</t>
  </si>
  <si>
    <t>Examen de semestru</t>
  </si>
  <si>
    <t>Restante</t>
  </si>
  <si>
    <t>Admitere licenta - comisie redactare subiecte</t>
  </si>
  <si>
    <t>Evaluare Chimie Fizica sem I - sesiune</t>
  </si>
  <si>
    <t>9,66</t>
  </si>
  <si>
    <t>Evaluare Chimie Fizica sem I - restante sem I</t>
  </si>
  <si>
    <t>2,66</t>
  </si>
  <si>
    <t>Evaluare Chimie Fizica sem II - sesiune</t>
  </si>
  <si>
    <t>Evaluare Chimie Fizica sem II - toamna</t>
  </si>
  <si>
    <t>Farmacologie MG an III sem I</t>
  </si>
  <si>
    <t>Farmacologie MG an III sem II</t>
  </si>
  <si>
    <t>examen</t>
  </si>
  <si>
    <t>restanta</t>
  </si>
  <si>
    <t>EXAMEN SEMESTRU - IGIENA MDII 40 STUD 3GR</t>
  </si>
  <si>
    <t>ASISTENT AL TITULARULUI</t>
  </si>
  <si>
    <t>EVAL. PE PARCURS - IGIENA MDII 40 STUD 3GR</t>
  </si>
  <si>
    <t>13,33</t>
  </si>
  <si>
    <t>EXAMEN PRACTIC - IGIENA MDII 40 STUD 3GR</t>
  </si>
  <si>
    <t>EXAMEN SEMESTRU - IGIENA TDII 30 STUD 2GR</t>
  </si>
  <si>
    <t>EVAL. PE PARCURS - IGIENA TDII 30 STUD 2GR</t>
  </si>
  <si>
    <t>EXAMEN PRACTIC - IGIENA MDII 30 STUD 2GR</t>
  </si>
  <si>
    <t>EXAMEN PE SEMESTRU - IGIENA AMGI 67STUD 3GR</t>
  </si>
  <si>
    <t>11,16</t>
  </si>
  <si>
    <t>EVAL. PE PARCURS - IGIENA AMGI 67STUD 3GR</t>
  </si>
  <si>
    <t>EXAMEN PRACTIC - IGIENA AMGI 67STUD 3GR</t>
  </si>
  <si>
    <t>EXAMEN PE SEMESTRU - IGIENA MGII 120STUD 8GR</t>
  </si>
  <si>
    <t>EVAL. PE PARCURS - IGIENA MGII 120STUD 8GR</t>
  </si>
  <si>
    <t>EXAMEN PRACTIC - IGIENA MGII 120STUD 8GR</t>
  </si>
  <si>
    <t>PARTICIPARE COMISII ADMITERE 742 CANDIDATI</t>
  </si>
  <si>
    <t xml:space="preserve">PARTICIPARE COMISII DIZERTATIE </t>
  </si>
  <si>
    <t>111/3=37</t>
  </si>
  <si>
    <t>colocviu Deontol. Bioetica Farmacie II - 40 studenti</t>
  </si>
  <si>
    <t>40/3=13,33</t>
  </si>
  <si>
    <t>examen Deontol.Bioetica MD VI - 34 studenti</t>
  </si>
  <si>
    <t>34/3=11,33</t>
  </si>
  <si>
    <t>colocviu Med Legala MD V  -  29 studenti</t>
  </si>
  <si>
    <t>29/3=9,66</t>
  </si>
  <si>
    <t>colocviu Etică și integritate academică AMG I - 67 studenți</t>
  </si>
  <si>
    <t>67/3=22,33</t>
  </si>
  <si>
    <t>examen admitere Licență</t>
  </si>
  <si>
    <t>Licență Medicina</t>
  </si>
  <si>
    <t xml:space="preserve">participare comisii licenta  TD 21 candidati </t>
  </si>
  <si>
    <t>21/3*2</t>
  </si>
  <si>
    <t xml:space="preserve">participare comisii licenta  AMG 73  candidati </t>
  </si>
  <si>
    <t xml:space="preserve">participare comisii licenta  MD 56  candidati </t>
  </si>
  <si>
    <t>56/3*2</t>
  </si>
  <si>
    <t xml:space="preserve">participare comisii licenta  MG 119 candidati </t>
  </si>
  <si>
    <t>119/3*2</t>
  </si>
  <si>
    <t xml:space="preserve">participare comisii licenta  Farma  57 candidati </t>
  </si>
  <si>
    <t>57/3*2</t>
  </si>
  <si>
    <t>Evaluare pe parcurs Sem I (2 evaluari)-Biochimie, MG I CURS-140 s</t>
  </si>
  <si>
    <t>280/3</t>
  </si>
  <si>
    <t>Evaluare laborator Sem I -Biochimie, MG I Lp-45 s</t>
  </si>
  <si>
    <t>Evaluare final Sem I -Biochimie, MG I CURS-140 s</t>
  </si>
  <si>
    <t>140/3</t>
  </si>
  <si>
    <t>Restantau Biochimie I-MG I CURS-140s</t>
  </si>
  <si>
    <t>140*25%</t>
  </si>
  <si>
    <t>Restanta Biochimie I-MG I Lp-45s</t>
  </si>
  <si>
    <t>45*25%</t>
  </si>
  <si>
    <t>Reexaminare Biochimie I-MG I CURS-45s</t>
  </si>
  <si>
    <t>140*10%</t>
  </si>
  <si>
    <t>Reexaminare Biochimie I-MG I Lp-45s</t>
  </si>
  <si>
    <t>30*10%</t>
  </si>
  <si>
    <t>Evaluare pe parcurs Sem I (2 evaluari)-Biochimie, Farma III CURS-30 s</t>
  </si>
  <si>
    <t>60/3</t>
  </si>
  <si>
    <t>Evaluare laborator Sem I-Biochimie, Farma III Lp-15s</t>
  </si>
  <si>
    <t>15/3</t>
  </si>
  <si>
    <t>Evaluare final Sem I-Biochimie, Farma III CURS-30 s</t>
  </si>
  <si>
    <t>Restantau Biochimie I-Farma III CURS-30s</t>
  </si>
  <si>
    <t>30*25%</t>
  </si>
  <si>
    <t>Restanta Biochimie I-Farma III Lp-15s</t>
  </si>
  <si>
    <t>15*25%</t>
  </si>
  <si>
    <t>Reexaminare Biochimie I-Farma III CURS-30s</t>
  </si>
  <si>
    <t>Reexaminare Biochimie I-MG I Lp-15s</t>
  </si>
  <si>
    <t>15*10%</t>
  </si>
  <si>
    <t>Evaluare pe parcurs Sem I (1 evaluare)-Biochimie, AMG I CURS-80 s</t>
  </si>
  <si>
    <t>80/3</t>
  </si>
  <si>
    <t>Evaluare laborator Sem I -Biochimie, AMG I Lp-45 s</t>
  </si>
  <si>
    <t>Evaluare final Sem I -Biochimie, AMG I CURS-80 s</t>
  </si>
  <si>
    <t>Restantau Biochimie I-AMG I CURS-80s</t>
  </si>
  <si>
    <t>80*25%</t>
  </si>
  <si>
    <t>Reexaminare Biochimie I-AMG I CURS-80s</t>
  </si>
  <si>
    <t>80*10%</t>
  </si>
  <si>
    <t>Reexaminare Biochimie I-AMG I Lp-45s</t>
  </si>
  <si>
    <t>45*10%</t>
  </si>
  <si>
    <t>Evaluare pe parcurs Sem I (1 evaluare)-Biochimie, BFKT I CURS-60 s</t>
  </si>
  <si>
    <t>Evaluare laborator Sem I -Biochimie, BFKT I Lp-30 s</t>
  </si>
  <si>
    <t>Evaluare final Sem I -Biochimie, BFKT I CURS-60 s</t>
  </si>
  <si>
    <t>Restanta Biochimie I-BFKT I CURS-60s</t>
  </si>
  <si>
    <t>60*25%</t>
  </si>
  <si>
    <t>Restanta Biochimie I-BFKT I Lp-30s</t>
  </si>
  <si>
    <t>Reexaminare Biochimie I-BFKT I CURS-60s</t>
  </si>
  <si>
    <t>60*10%</t>
  </si>
  <si>
    <t>Reexaminare Biochimie I-BFKT I Lp-30s</t>
  </si>
  <si>
    <t>Evaluare pe parcurs Sem II (2 evaluari)-Biochimie, MG II CURS-140 s</t>
  </si>
  <si>
    <t xml:space="preserve">asistent al titularului 
</t>
  </si>
  <si>
    <t>Evaluare laborator Sem II -Biochimie, MG I Lp-45 s</t>
  </si>
  <si>
    <t>Evaluare final Sem II -Biochimie, MG I CURS-140 s</t>
  </si>
  <si>
    <t>Restantau Biochimie II-MG I CURS-140s</t>
  </si>
  <si>
    <t>Restanta Biochimie II-MG I Lp-45s</t>
  </si>
  <si>
    <t>Reexaminare Biochimie II-MG I CURS-45s</t>
  </si>
  <si>
    <t>Reexaminare Biochimie II-MG I Lp-45s</t>
  </si>
  <si>
    <t>Evaluare pe parcurs Sem II (2 evaluari)-Biochimie, Farma III CURS-30 s</t>
  </si>
  <si>
    <t>Evaluare laborator Sem II-Biochimie, Farma III Lp-15s</t>
  </si>
  <si>
    <t>Evaluare final Sem II-Biochimie, Farma III CURS-30 s</t>
  </si>
  <si>
    <t>Restantau Biochimie II-Farma III CURS-30s</t>
  </si>
  <si>
    <t>Restanta Biochimie II-Farma III Lp-15s</t>
  </si>
  <si>
    <t>Reexaminare Biochimie II-Farma III CURS-30s</t>
  </si>
  <si>
    <t>Reexaminare Biochimie II-MG I Lp-15s</t>
  </si>
  <si>
    <t>Examen semestru Biochimie aplicata-Bio II Lp-15s</t>
  </si>
  <si>
    <t>Examen semestru Enzimologie-Bio II Lp-15s Lp</t>
  </si>
  <si>
    <t xml:space="preserve">Examen semestru Enzimologie-Bio II -15s </t>
  </si>
  <si>
    <t>Examen semestru Enzimologie-Bio_EN II Lp-15s Lp</t>
  </si>
  <si>
    <t>Examen semestru Enzimologie-Bio_EN II Lp-15s</t>
  </si>
  <si>
    <t>evaluare lucrări practice Medicină Generală anul lll</t>
  </si>
  <si>
    <t>titular (5 semigrupe)</t>
  </si>
  <si>
    <t>evaluare lucrări practice Medicina Dentara anul ll</t>
  </si>
  <si>
    <t>titular (3 grupe)</t>
  </si>
  <si>
    <t>evaluare lucrări practice Asistență Medicală Generală anul l</t>
  </si>
  <si>
    <t>titular (1 grupă)</t>
  </si>
  <si>
    <t>admitere (licență + master)</t>
  </si>
  <si>
    <t>licență (toate specializările)</t>
  </si>
  <si>
    <t>examen practica de vara an II</t>
  </si>
  <si>
    <t>examen farmacist specialist noiembrie 2023</t>
  </si>
  <si>
    <t xml:space="preserve">Evaluare de parcurs la curs - MG V </t>
  </si>
  <si>
    <t>118/3=39,33</t>
  </si>
  <si>
    <t xml:space="preserve">Examen curs - MG V </t>
  </si>
  <si>
    <t>Evaluare de parcurs la seminar MGV, 4sgr</t>
  </si>
  <si>
    <t>Examen practic  MGV, 4sgr</t>
  </si>
  <si>
    <t>Restante la disciplina didactica neurologie- Medicina Generala</t>
  </si>
  <si>
    <t>25%din118/3=10</t>
  </si>
  <si>
    <t>Reexaminare la disciplina didactica neurologie- Medicina Generala</t>
  </si>
  <si>
    <t>10%din118/3=4</t>
  </si>
  <si>
    <t>Evaluare de parcurs curs MDIII</t>
  </si>
  <si>
    <t>Examen curs MDIII</t>
  </si>
  <si>
    <t>Evaluare de parcurs AMG III</t>
  </si>
  <si>
    <t>78/3=26</t>
  </si>
  <si>
    <t>Examencurs AMG III</t>
  </si>
  <si>
    <t>Restante  la disciplina didactica neurologie- AMG</t>
  </si>
  <si>
    <t>(25%78)=20/3=6,66</t>
  </si>
  <si>
    <t>Examen de admitere medicina, comisia transmitere subiecte</t>
  </si>
  <si>
    <t xml:space="preserve">Examen de admitere doctorat </t>
  </si>
  <si>
    <t>(nr candidati/3)x3</t>
  </si>
  <si>
    <t>Examen LICENTA , comisia de supraveghere</t>
  </si>
  <si>
    <t>Evaluare de parcurs MGIV, 3 sgr modul 1</t>
  </si>
  <si>
    <t>Examen stagiu MGIV, 3 sgr modul 1</t>
  </si>
  <si>
    <t xml:space="preserve">titular </t>
  </si>
  <si>
    <t>Evaluare de parcurs MGIV, 3 sgr modul 2</t>
  </si>
  <si>
    <t>Examen stagiu MGIV, 3 sgr modul 2</t>
  </si>
  <si>
    <t>Evaluare de parcurs MDIII, 2 sgr</t>
  </si>
  <si>
    <t>20/3=6,66</t>
  </si>
  <si>
    <t>Examen stagiu MDIII, 2 sgr</t>
  </si>
  <si>
    <t>Evaluare de parcurs MDII, 1sgr</t>
  </si>
  <si>
    <t>10/3=3,33</t>
  </si>
  <si>
    <t>Examen stagiu MDII, 1 sgr</t>
  </si>
  <si>
    <t>Evaluare de parcurs AMGII, 2sgr</t>
  </si>
  <si>
    <t>Examen stagiu AMG II, 2 sgr</t>
  </si>
  <si>
    <t>Licenta, comisia de supraveghere</t>
  </si>
  <si>
    <t>Admitere, supraveghere</t>
  </si>
  <si>
    <t>Examen de semestru, restanta, reexaminare, evaluare pe parcurs. Psihiatrie,  An VI Med. 120 studenti</t>
  </si>
  <si>
    <t>Examen, restanta, reexaminare, evaluare pe parcurs. Psihiatrie. An IV MD. 38  studenti</t>
  </si>
  <si>
    <t>Examen, restanta, reexaminare, evaluare pe parcurs. Științele comportamentului. An II MD 44 studenți</t>
  </si>
  <si>
    <t>Comisie supraveghere examen admitere</t>
  </si>
  <si>
    <t>Comisie supraveghere examen licenta</t>
  </si>
  <si>
    <t>EVALUARI PE PARCURS 4sgr, MG3</t>
  </si>
  <si>
    <t>Examen stagiu 4sgr MG3</t>
  </si>
  <si>
    <t>Licenta, supraveghere  MG</t>
  </si>
  <si>
    <t>Comisie admitere, supraveghere</t>
  </si>
  <si>
    <t>Exam Licenta farmacie</t>
  </si>
  <si>
    <t>60/3*2</t>
  </si>
  <si>
    <t>EVALUARI PE PARCURS 2 sgr, Far IV</t>
  </si>
  <si>
    <t>Examen stagiu 2sgr farm IV</t>
  </si>
  <si>
    <t>Evaluare pe parcurs la curs AMG II</t>
  </si>
  <si>
    <t>65:3 = 21,66</t>
  </si>
  <si>
    <t>Colocviu AMG II</t>
  </si>
  <si>
    <t>65:3=21,66</t>
  </si>
  <si>
    <t>Evaluare de parcurs stagiu AMG II, 2 sgr</t>
  </si>
  <si>
    <t xml:space="preserve">Testare pe parcurs - 1 grupa stagiu/semestrul I MGIII si 2 grupe stagiu sem. II MGIII = 30 studenti x 3 evaluari/parcurs = 30:3x3=30p. </t>
  </si>
  <si>
    <t xml:space="preserve">30/3x 3 testari/ semestru= 30p. </t>
  </si>
  <si>
    <t>Examen stagiu 3 sgr MG III</t>
  </si>
  <si>
    <t>26,6</t>
  </si>
  <si>
    <t xml:space="preserve">Restante si re-examinari </t>
  </si>
  <si>
    <t xml:space="preserve">65 studenti 25% restante = 19p./3=6,33 + 10% re-ex. = 6,5p,/3=2,16 total 8,49p. </t>
  </si>
  <si>
    <r>
      <rPr>
        <rFont val="Arial Narrow"/>
        <color theme="1"/>
        <sz val="10.0"/>
      </rPr>
      <t>Asistenta examen semestru Semiologie Medicala, 123 studenti/ 2 semestre, asistenta restante si reexaminari</t>
    </r>
    <r>
      <rPr>
        <rFont val="Arial Narrow"/>
        <color rgb="FFFF0000"/>
        <sz val="10.0"/>
      </rPr>
      <t xml:space="preserve"> </t>
    </r>
  </si>
  <si>
    <t>Asistenta la examen</t>
  </si>
  <si>
    <t>(123 studenti/3 x0.5) x2=20,5 sem. I + 20,5 sem. II + 4 ore  restante/ re-ex. = 45,00</t>
  </si>
  <si>
    <t>Licenta, comisa de supraveghere</t>
  </si>
  <si>
    <t>Membru supleant Comisia de sustinere a lucrarilor de licenta medicina Interna</t>
  </si>
  <si>
    <t>21/3x2</t>
  </si>
  <si>
    <t xml:space="preserve">STANCIU MIHAELA </t>
  </si>
  <si>
    <t>licenta comisie preluare lucrari</t>
  </si>
  <si>
    <t>270 studenti anul VI MED/3x2</t>
  </si>
  <si>
    <t>admitere iulie comisie preluare lucrari</t>
  </si>
  <si>
    <t>examen evaluare ENDOCRINOLOGIE semestru V Med</t>
  </si>
  <si>
    <t>118 studenti /3=39,33</t>
  </si>
  <si>
    <t>examen evaluare semestru IV AMG</t>
  </si>
  <si>
    <t>80/3=26,66</t>
  </si>
  <si>
    <t>examen evaluare semestru III MD</t>
  </si>
  <si>
    <t>examen evaluare SEXOLOGIE semestru V Med</t>
  </si>
  <si>
    <t xml:space="preserve">Coca Ramona Maria </t>
  </si>
  <si>
    <t>Evaluare final semestru MG V</t>
  </si>
  <si>
    <t>Evaluare periodica curs MGV</t>
  </si>
  <si>
    <t>Evaluare periodica laborator MGV</t>
  </si>
  <si>
    <t>118/3=39,3</t>
  </si>
  <si>
    <t>Evaluare curs AMG IV</t>
  </si>
  <si>
    <t>Evaluare laborator AMG IV</t>
  </si>
  <si>
    <t xml:space="preserve">Supraveghere admitere </t>
  </si>
  <si>
    <t>EVALUARE DE PARCURS LA SEMINAR, MG 5, 4 sgr</t>
  </si>
  <si>
    <t>EVALUARE DE PARCURS LA SEMINAR, Asistență Medicală Generală, an 3, 5sgr</t>
  </si>
  <si>
    <t>50/3=16,66</t>
  </si>
  <si>
    <t>EXAMEN DE SEMESTRU, Medicină, an 5, 4 sgr</t>
  </si>
  <si>
    <t>EXAMEN DE SEMESTRU, Asistență Medicală Generală, an 3, 5sgr</t>
  </si>
  <si>
    <t>Finalizare disciplina Medicina fizică și de reabilitare MG VI și MD IV</t>
  </si>
  <si>
    <t xml:space="preserve">Titular </t>
  </si>
  <si>
    <t>160 : 3 = 53,33</t>
  </si>
  <si>
    <t>Balneofiziokinetoterapia și recuperare</t>
  </si>
  <si>
    <t>32:3 = 10,66</t>
  </si>
  <si>
    <t xml:space="preserve">Admitere, responsabil de sala </t>
  </si>
  <si>
    <t xml:space="preserve">Pediatrie V MG - evaluare pe parcurs </t>
  </si>
  <si>
    <t>118 impartit la 3</t>
  </si>
  <si>
    <t xml:space="preserve">Pediatrie V MG - examen </t>
  </si>
  <si>
    <t>Puericultura V MG - colocviu (modul III), 4 sgr</t>
  </si>
  <si>
    <t>40 impartit la 3</t>
  </si>
  <si>
    <t>Pediatrie III MD - examen semestru</t>
  </si>
  <si>
    <t>[40 impartit la 3] x 0.5</t>
  </si>
  <si>
    <t>Pediatrie V MG - evaluare pe parcurs, 3 sgr</t>
  </si>
  <si>
    <t>30 impartit la 3</t>
  </si>
  <si>
    <t>Program de studiu - Asistenta Medicala Generala  comisie redactare subiecte -    licenta</t>
  </si>
  <si>
    <t>120 impartit la 3x2</t>
  </si>
  <si>
    <t>Comisie admitere - comisia pentru rezolvarea contestatiilor cu privire la rezultatele probei scrise</t>
  </si>
  <si>
    <t>Examinare la curs</t>
  </si>
  <si>
    <t xml:space="preserve">Titular, 130+60 studenti </t>
  </si>
  <si>
    <t>Examinare la laborator</t>
  </si>
  <si>
    <t>Titular, 5 grupe = 50 studenti</t>
  </si>
  <si>
    <t>Examien de specialitate Interne + MF</t>
  </si>
  <si>
    <t>Titular, 7 medici rezidenti</t>
  </si>
  <si>
    <t>Licenta - comisie de sustinere - med int</t>
  </si>
  <si>
    <t>Licenta - comisie de supraveghere</t>
  </si>
  <si>
    <t>Admitere- responsabil de sala</t>
  </si>
  <si>
    <t>Licenta - comisia de supraveghere</t>
  </si>
  <si>
    <t>Examen sem. 2 MG3 curs</t>
  </si>
  <si>
    <t>123/3=41</t>
  </si>
  <si>
    <t>Evaluare de parcurs MG3 curs</t>
  </si>
  <si>
    <t>Examen sem.1 MG3 stagii, 1 sgr</t>
  </si>
  <si>
    <t>Evaluare de parcurs MG3 stagii, 1 sgr</t>
  </si>
  <si>
    <t>Examen sem. 2 MG3 stagii, 1 sgr</t>
  </si>
  <si>
    <t>Evaluare de parcurs sem. 2 MG3 stagi, 1 sgr</t>
  </si>
  <si>
    <t>Admitere, comisia centrala</t>
  </si>
  <si>
    <t xml:space="preserve"> evaluare de parcurs la curs  MEDICINA II</t>
  </si>
  <si>
    <t>149/3=49,66</t>
  </si>
  <si>
    <t>evaluare de parcurs laborator MEDICINA II-4 grupe x15 studenti/grupa</t>
  </si>
  <si>
    <t>60/3 =20</t>
  </si>
  <si>
    <t>evaluare de semestru MEDICINA II</t>
  </si>
  <si>
    <t>149/3= 49,66</t>
  </si>
  <si>
    <t>evaluare de parcurs la curs  MEDICINA DENTARA III</t>
  </si>
  <si>
    <t>40:3 =13,33</t>
  </si>
  <si>
    <t>evaluare de semestru MEDICINA DENTARA III</t>
  </si>
  <si>
    <t xml:space="preserve"> evaluare de parcurs la curs  AMG I</t>
  </si>
  <si>
    <t>80:3= 26,66</t>
  </si>
  <si>
    <t>evaluare de semestru AMG I</t>
  </si>
  <si>
    <t>evaluare de parcurs la curs  FARMACIE II</t>
  </si>
  <si>
    <t>30:3=10</t>
  </si>
  <si>
    <t>evaluare de semestru FARMACIE II</t>
  </si>
  <si>
    <t xml:space="preserve"> evaluare de parcurs la curs  MEDICINA V</t>
  </si>
  <si>
    <t>118:3= 39,33</t>
  </si>
  <si>
    <t>evaluare de semestru MEDICINA V</t>
  </si>
  <si>
    <t>evaluare de parcurs la curs  MEDICINA DENTARA II</t>
  </si>
  <si>
    <t>38:3= 12,66</t>
  </si>
  <si>
    <t>evaluare de semestru MEDICINA DENTARA II</t>
  </si>
  <si>
    <t xml:space="preserve"> evaluare de parcurs la curs BFKT I </t>
  </si>
  <si>
    <t>32:3= 10,66</t>
  </si>
  <si>
    <t xml:space="preserve"> evaluare de semestru la curs BFKT I </t>
  </si>
  <si>
    <t>Admitere -responsabil sala, supraveghere</t>
  </si>
  <si>
    <t>Licenta Medicină - comisie de sustinere preclinic</t>
  </si>
  <si>
    <t>Liicenta, comisia de supraveghere</t>
  </si>
  <si>
    <t>Restante MG, AMG, Far</t>
  </si>
  <si>
    <t xml:space="preserve">Stoia Oana </t>
  </si>
  <si>
    <t>Evaluare de parcurs stagiu practic Modul1, Modul 2</t>
  </si>
  <si>
    <t>Admitere- Comisie scanare lucrari</t>
  </si>
  <si>
    <t xml:space="preserve">Examen practic 5 sgr, MGIV </t>
  </si>
  <si>
    <t>Licenta comisie de sustinere AMG, Med Int</t>
  </si>
  <si>
    <t>Evaluare de parcurs stagiu practic AMG 1sgr</t>
  </si>
  <si>
    <t>Evaluare de parcurs semiologie medicala AMG II, 3 sgr</t>
  </si>
  <si>
    <t>Evaluare de parcurs semiologie medicala MG III, 1 sgr</t>
  </si>
  <si>
    <t>Licenta comisie de supraveghere</t>
  </si>
  <si>
    <t xml:space="preserve">examene +partiale </t>
  </si>
  <si>
    <t>Licenta comisie de sustinere</t>
  </si>
  <si>
    <t>Evaluare de parcurs curs MGV</t>
  </si>
  <si>
    <t>Examen curs MGV</t>
  </si>
  <si>
    <t>Evaluare de parcurs stagiu MGV, 8sgr</t>
  </si>
  <si>
    <t>Examen practic MGV, 8 sgr</t>
  </si>
  <si>
    <t>Evaluare de parcurs med psihosom MGIII</t>
  </si>
  <si>
    <t>Examen med psihosom MGIII</t>
  </si>
  <si>
    <t>Evaluare de parcurs asist prim MGII</t>
  </si>
  <si>
    <t>Examen asis prim MGII</t>
  </si>
  <si>
    <t>Evaluare de parcurs prim ajutor TD1</t>
  </si>
  <si>
    <t>Examen TD1</t>
  </si>
  <si>
    <t>Licenta, comisie de sutinere chirurgie</t>
  </si>
  <si>
    <t>Admitere, responsabil de sala</t>
  </si>
  <si>
    <t>Licenta, comisie de supraveghere</t>
  </si>
  <si>
    <t>Licenta, comisie de sustinere Chirurgie</t>
  </si>
  <si>
    <t>EXAMEN URGENTE MEDICALE, AMG, AN 3</t>
  </si>
  <si>
    <t>TITULAR CURS</t>
  </si>
  <si>
    <t>EXAMEN TELENURSING, AMG, AN 3</t>
  </si>
  <si>
    <t>RESTANȚĂ URGENTE MEDICALE, AMG, AN 3</t>
  </si>
  <si>
    <t>RESTANȚĂ TELENURSING, AMG, AN 3</t>
  </si>
  <si>
    <t>EVALUARI STAGIU GASTROENTEROLOGIE, MG, AN 5, 3sgr</t>
  </si>
  <si>
    <t>TITULAR STAGIU</t>
  </si>
  <si>
    <t>EXAMEN GASTROENTEROLOGIE, MG, AN 5</t>
  </si>
  <si>
    <t>TITULAR STAGIU-asist curs</t>
  </si>
  <si>
    <t>118/3=39,33x0,5</t>
  </si>
  <si>
    <t>RESTANTA GASTROENTEROLOGIE, MG, AN 5</t>
  </si>
  <si>
    <t>29/3=9,66x0,5</t>
  </si>
  <si>
    <t>LICENTA, comisia de sustinere</t>
  </si>
  <si>
    <t>30?/3x2=20</t>
  </si>
  <si>
    <t>EVALUARE URGENTE MEDICALE, AMG, AN 3</t>
  </si>
  <si>
    <t>EVALUARE TELENURSING, AMG, AN 3</t>
  </si>
  <si>
    <t>PARTICIPARE ADMITERE- supraveghere</t>
  </si>
  <si>
    <t>LICENTA, comisia de ssupraveghere</t>
  </si>
  <si>
    <t>Mutu Catalin Cosmin</t>
  </si>
  <si>
    <t>examen de semestru, Îngrijiri paleative AMG4</t>
  </si>
  <si>
    <t>evaluare de parcurs, Îngrijiri paleative AMG4</t>
  </si>
  <si>
    <t>evaluare de semestru, Îngrijiri paliative MG4- nu e in stat de fct</t>
  </si>
  <si>
    <t>examen de semestru, Neurologie AMG3, 8 sgr</t>
  </si>
  <si>
    <t>Asistent la titularului</t>
  </si>
  <si>
    <t>8x10/3x0.5=13,33</t>
  </si>
  <si>
    <t>evaluare de semestru, Abilități practice MG2, 8 sgr</t>
  </si>
  <si>
    <t>8x10/3=26,66</t>
  </si>
  <si>
    <t>evaluare de parcurs laborator, Abilități practice MG2, 8 sgr</t>
  </si>
  <si>
    <t>examen de admitere, comisia pentru rezolvarea contestatiilor</t>
  </si>
  <si>
    <t>examen de finalizare lincență medicină, comisie sustinere med int</t>
  </si>
  <si>
    <t>Eval de sem MG6</t>
  </si>
  <si>
    <t>121/3=40,33</t>
  </si>
  <si>
    <t>Examen MG6 explorari fct si urg neuro</t>
  </si>
  <si>
    <t>Membru comisie sustinere licenta MG, med int</t>
  </si>
  <si>
    <t>Membru comisie redactare subiecte licenta</t>
  </si>
  <si>
    <t>120/3x2</t>
  </si>
  <si>
    <t>Membru comisie sustinere licenta AMG , med int</t>
  </si>
  <si>
    <t>Evaluare curs pe parcurs MG IV modul1</t>
  </si>
  <si>
    <t>Evaluare curs pe parcurs MG IV modul2</t>
  </si>
  <si>
    <t>Evaluare curs MG IV, modul 1, modul 2</t>
  </si>
  <si>
    <t>Evaluare stagii pe parcurs MG 4sgr, modul1, modul2</t>
  </si>
  <si>
    <t>40/3 x2=26,66</t>
  </si>
  <si>
    <t>Evaluare stagii MG 4sgr</t>
  </si>
  <si>
    <t>Evaluare curs pe parcurs AMG</t>
  </si>
  <si>
    <t>65/3=21,66</t>
  </si>
  <si>
    <t>Evaluare curs AMG</t>
  </si>
  <si>
    <t>Restante MGIV</t>
  </si>
  <si>
    <t>22/3=7,33</t>
  </si>
  <si>
    <t>Reexaminari</t>
  </si>
  <si>
    <t>9/3=3</t>
  </si>
  <si>
    <t xml:space="preserve">Ioana Mătăcuță- Bogdan </t>
  </si>
  <si>
    <t>Examen Pediatrie finalizare Modul II</t>
  </si>
  <si>
    <t>121/3x0,5=20,16</t>
  </si>
  <si>
    <t>Examen Pediatrie finalizare Modul III</t>
  </si>
  <si>
    <t>Examen Disciplina Puericultură- finalizare</t>
  </si>
  <si>
    <t>Examen finalizare disciplina pediatrie MDIII</t>
  </si>
  <si>
    <t>40/3x0,5=6,66</t>
  </si>
  <si>
    <t>Pediatrie V MG - evaluare pe parcurs modul III, 4 sgr</t>
  </si>
  <si>
    <t>Titular - 4 grupe</t>
  </si>
  <si>
    <t>Pediatrie MDIII, 2 sgr</t>
  </si>
  <si>
    <t>Puericultura 1 sgr MGV</t>
  </si>
  <si>
    <t>Admitere supraveghere</t>
  </si>
  <si>
    <t>EVALUARE SEMESTRIALA</t>
  </si>
  <si>
    <t>EX SEMESTRU</t>
  </si>
  <si>
    <t>Supraveghere admitere</t>
  </si>
  <si>
    <t>Supraveghere licenta</t>
  </si>
  <si>
    <t>Examen MG VI Boli Infectioase</t>
  </si>
  <si>
    <t xml:space="preserve"> 121:3</t>
  </si>
  <si>
    <t>Evaluare de parcurs la curs Boli Infectioase MG VI</t>
  </si>
  <si>
    <r>
      <rPr>
        <rFont val="Arial Narrow"/>
        <color theme="1"/>
        <sz val="10.0"/>
      </rPr>
      <t xml:space="preserve">Evaluare de parcurs la stagiu Boli Infectioase MG VI </t>
    </r>
    <r>
      <rPr>
        <rFont val="Arial Narrow"/>
        <color rgb="FFFF0000"/>
        <sz val="10.0"/>
      </rPr>
      <t>2sgr</t>
    </r>
  </si>
  <si>
    <r>
      <rPr>
        <rFont val="Arial Narrow"/>
        <color theme="1"/>
        <sz val="10.0"/>
      </rPr>
      <t>Examen stagiu boli InfectioaseMGVI 2</t>
    </r>
    <r>
      <rPr>
        <rFont val="Arial Narrow"/>
        <color rgb="FFFF0000"/>
        <sz val="10.0"/>
      </rPr>
      <t xml:space="preserve"> sgr</t>
    </r>
  </si>
  <si>
    <t>Restante MG VI</t>
  </si>
  <si>
    <t>12. :   3</t>
  </si>
  <si>
    <t>Examen Licenta-comisie sustinere Med int</t>
  </si>
  <si>
    <t>21 : 3 x2</t>
  </si>
  <si>
    <t>Licenta comisia de redactare subiecte</t>
  </si>
  <si>
    <t>120/3x2=80</t>
  </si>
  <si>
    <t>Admitere Doctorat</t>
  </si>
  <si>
    <t>21 : 3 x3</t>
  </si>
  <si>
    <t>Examen Master</t>
  </si>
  <si>
    <t>54:3X2</t>
  </si>
  <si>
    <t>Evaluare de parcurs MG VI Boli Tropicale</t>
  </si>
  <si>
    <t>Examen MG VI Boli Tropicale</t>
  </si>
  <si>
    <t>Admitere , responsabil de sala</t>
  </si>
  <si>
    <t>Comisa supraveghere licenta</t>
  </si>
  <si>
    <t>Evaluare curs pe parcurs MG IV</t>
  </si>
  <si>
    <t>Evaluare curs MGIV</t>
  </si>
  <si>
    <t>Evaluare stagii pe parcurs MGIV, 8sgr</t>
  </si>
  <si>
    <t>Evaluare stagii MGIV, 8sgr</t>
  </si>
  <si>
    <t>Evaluare curs pe parcurs AMGIV</t>
  </si>
  <si>
    <t>Evaluare curs AMGIV</t>
  </si>
  <si>
    <t>Evaluare stagii pe parcurs AMGIV, 8sgr</t>
  </si>
  <si>
    <t>Evaluare stagii AMG IV 8 sgr</t>
  </si>
  <si>
    <t xml:space="preserve">Dobritoiu Elena Simona </t>
  </si>
  <si>
    <t>Examen practic stagiu, 5 sgr MG VI</t>
  </si>
  <si>
    <t>Evaluare de parcurs stagiu, 5 sgr MG VI</t>
  </si>
  <si>
    <t>Examen licenta,Comisia de sustinere Med Int secretar</t>
  </si>
  <si>
    <t>Examen practic stagiu, 1 sgr MD IV</t>
  </si>
  <si>
    <t>Evaluare de parcurs stagiu, 1 sgr MD IV</t>
  </si>
  <si>
    <t>Comisia de supraveghere, licenta</t>
  </si>
  <si>
    <t>Evaluare de parcur MGII, 4sgr</t>
  </si>
  <si>
    <t>4x15/3=20</t>
  </si>
  <si>
    <t>Examen de semestru MG II, 4 sgr</t>
  </si>
  <si>
    <t>Evaluare de parcurs MD II, 2 sgr</t>
  </si>
  <si>
    <t>2x10/3=6,66</t>
  </si>
  <si>
    <t>Examen de semestru MD II, 2 sgr</t>
  </si>
  <si>
    <t>Examen de parcurs Farma II, 2 sgr</t>
  </si>
  <si>
    <t>2x15/3=10</t>
  </si>
  <si>
    <t>Examen de sem Farma II 2 sgr</t>
  </si>
  <si>
    <t>Examen de parcurs AMG I, 6 sgr</t>
  </si>
  <si>
    <t>Examen de sem AMG I, 6 sgr</t>
  </si>
  <si>
    <t>Examen de parcurs BFKT I, 2 sgr</t>
  </si>
  <si>
    <t>32/3=10,66</t>
  </si>
  <si>
    <t>Exam de sem BFKT 2 sgr</t>
  </si>
  <si>
    <t>4/3=1,33</t>
  </si>
  <si>
    <t>Pediatrie si Puericultura AMG An 3  Examen</t>
  </si>
  <si>
    <t>Evaluare de parcurs AMG An 3</t>
  </si>
  <si>
    <t>Pediatrie MG An 5 Examen, 1 sgr</t>
  </si>
  <si>
    <t>Asistent titular</t>
  </si>
  <si>
    <t>Evaluare de parcurs MG An 5 1 sgr</t>
  </si>
  <si>
    <t>Pediatrie MD An 3 examen</t>
  </si>
  <si>
    <t>Evaluare de parcurs MD An 3</t>
  </si>
  <si>
    <t>Pediatrie si Puericultura AMG An 3  2 sgr Examen</t>
  </si>
  <si>
    <t>Evaluare de parcurs AMG An 3 2 sgr</t>
  </si>
  <si>
    <t>Participare admitere, supraveghere</t>
  </si>
  <si>
    <t xml:space="preserve">Licenta </t>
  </si>
  <si>
    <t>Examen sem. 1 AMG3 curs</t>
  </si>
  <si>
    <t>Evaluare de parcurs AMG3 curs</t>
  </si>
  <si>
    <t>Examen sem. 1 AMG3 stagii</t>
  </si>
  <si>
    <t>Evaluare de parcurs AMG3 stagii</t>
  </si>
  <si>
    <t>Examen sem. 2 Farma5 curs</t>
  </si>
  <si>
    <t>Evaluare de parcurs Farma5 curs</t>
  </si>
  <si>
    <t>Examen stagii MG6 (4 semigrupe)</t>
  </si>
  <si>
    <t>Evaluare de parcurs MG6 stagii  (4 semigrupe)</t>
  </si>
  <si>
    <t>Evaluare de parcurs sem. 1 MG6 curs</t>
  </si>
  <si>
    <t>Examen sem. 1 MG6 curs</t>
  </si>
  <si>
    <t>Evaluare de parcurs sem. 2 MG6 curs</t>
  </si>
  <si>
    <t>Examen sem. 2 MG6 curs</t>
  </si>
  <si>
    <t>Examen sem. 1 MD4 curs</t>
  </si>
  <si>
    <t>Evaluare de parcurs sem. 1 MD4 curs</t>
  </si>
  <si>
    <t>Examen sem. 2 TD1 curs</t>
  </si>
  <si>
    <t>Evaluare de parcurs sem. 2 TD1 curs</t>
  </si>
  <si>
    <t>Examen sem. 2 Farma2 curs</t>
  </si>
  <si>
    <t>Evaluare de parcurs sem. 2. Farma2 curs</t>
  </si>
  <si>
    <t>Restante AMG3 sem 1</t>
  </si>
  <si>
    <t>Restante TD1 sem 2</t>
  </si>
  <si>
    <t>Restante Farma5 sem 2</t>
  </si>
  <si>
    <t>Re-Restante</t>
  </si>
  <si>
    <t>Mihaila Romeo-Gabriel</t>
  </si>
  <si>
    <t>Evaluare pe parcurs MGIII/ Semiologie medicala</t>
  </si>
  <si>
    <t>Examen de semestru MGIII/I - Semiologie medicala</t>
  </si>
  <si>
    <t>123 studenti : 3</t>
  </si>
  <si>
    <t>Evaluare pe parcurs MGV - Hematologie</t>
  </si>
  <si>
    <t>118 studenti : 3</t>
  </si>
  <si>
    <t>Examen MG V Hematologie</t>
  </si>
  <si>
    <t>118/3=40</t>
  </si>
  <si>
    <t>Restanta MGIII Semiologie medicala</t>
  </si>
  <si>
    <t>30 studenti/3=10</t>
  </si>
  <si>
    <t>Restanta MGV Hematologie</t>
  </si>
  <si>
    <t>29 studenti/3=9</t>
  </si>
  <si>
    <t>Reexaminari MGIII Semiologie medicala</t>
  </si>
  <si>
    <t>12stud /3=4</t>
  </si>
  <si>
    <t xml:space="preserve">Examen de admitere, comisia transmitere subiecte </t>
  </si>
  <si>
    <t>Examen de admitere- doctorat</t>
  </si>
  <si>
    <t>18 studenti /3x3</t>
  </si>
  <si>
    <t>Examen de licenta- presedinte comisia de sustinere</t>
  </si>
  <si>
    <t xml:space="preserve">23 studenti/3 x 2 </t>
  </si>
  <si>
    <r>
      <rPr>
        <rFont val="Arial Narrow"/>
        <color rgb="FF000000"/>
        <sz val="10.0"/>
      </rPr>
      <t>Examene de dizertatie - Doctorat (Pompilia Lazureanu, Pescaru</t>
    </r>
    <r>
      <rPr>
        <rFont val="Arial Narrow"/>
        <color rgb="FF000000"/>
        <sz val="9.0"/>
      </rPr>
      <t xml:space="preserve"> Monica</t>
    </r>
    <r>
      <rPr>
        <rFont val="Arial Narrow"/>
        <color rgb="FF000000"/>
        <sz val="10.0"/>
      </rPr>
      <t>)</t>
    </r>
  </si>
  <si>
    <t>2 studenti /3x 3</t>
  </si>
  <si>
    <t>examen MG anul V</t>
  </si>
  <si>
    <t>asistent al titularului</t>
  </si>
  <si>
    <t>Examen Licenta- comisie sustinere</t>
  </si>
  <si>
    <t>Examen licenta comisie de supraveghere</t>
  </si>
  <si>
    <t>Evaluare periodica Medicina interna. Gastroenterologie 3sgr, MG5</t>
  </si>
  <si>
    <t>Examen practic GE, 3sgr MG5</t>
  </si>
  <si>
    <t>Evaluare periodica Urgente Medicale. Prim Ajutor, 7sgr AMG3</t>
  </si>
  <si>
    <t>70/3=23,33</t>
  </si>
  <si>
    <t>Examen practic Urgente Medicale 7sgr AMG3</t>
  </si>
  <si>
    <t>Evaluare periodica ingrijiri paliative MGIV, 3sgr</t>
  </si>
  <si>
    <t>Examen practic ingrijiri paliative MG IV 3 sgr</t>
  </si>
  <si>
    <t>Radiologie (IV Med) evaluare laborator- 80 studenti</t>
  </si>
  <si>
    <t>Radiologie (IV Med) evaluare finala- 132 studenti</t>
  </si>
  <si>
    <t>Radiologie generala evaluare laborator (IV MD)- 30 studenti</t>
  </si>
  <si>
    <t>Radiologie generala evaluare finala (IV MD)- 39 studenti</t>
  </si>
  <si>
    <t>Radiologie in medicina dentara  evaluare laborator (IV MD)- 10 studenti</t>
  </si>
  <si>
    <t>Radiologie in medicina dentara  evaluare finala (IV MD)- 39 studenti</t>
  </si>
  <si>
    <t>Radiologie si imagistica medicala (AMG II) evaluare laborator - 18 studenti</t>
  </si>
  <si>
    <t>Radiologie si imagistica medicala (AMG II) evaluare finala - 65 studenti</t>
  </si>
  <si>
    <t>Radiologie-imagistica medicala (BFKT I) evaluare finala - 32 studenti</t>
  </si>
  <si>
    <t>Restante - 11 studenti</t>
  </si>
  <si>
    <t>Examen de semestru-AMG</t>
  </si>
  <si>
    <t>Examen de semestru-MG</t>
  </si>
  <si>
    <t>Examen licenta</t>
  </si>
  <si>
    <t>Examen restanta-AMG</t>
  </si>
  <si>
    <t>Examen restanta-MG</t>
  </si>
  <si>
    <t>Examen semestru ATI- AMG III - 78 studenti</t>
  </si>
  <si>
    <t>evaluare pe parcurs CURS - ATI- AMG III - 78 studenti</t>
  </si>
  <si>
    <t>evaluare pe parcurs Lp 4 sgr ATI- AMG III - 40 studenti</t>
  </si>
  <si>
    <t>Examen semestru Anestezie- MD III - 40 studenti</t>
  </si>
  <si>
    <t>evaluare pe parcurs CURS - ATI- Anestezie- MD III - 40 studenti</t>
  </si>
  <si>
    <t>evaluare pe parcurs Lp 4 sgr Anestezie- MD III - 40 studenti</t>
  </si>
  <si>
    <t>evaluare pe parcurs Lp 2 sgr ATI- MED V - 20 studenti</t>
  </si>
  <si>
    <t>examen licenta MD</t>
  </si>
  <si>
    <t>examen admitrere licenta</t>
  </si>
  <si>
    <t>Chirurgie pediatrica IV MED examen de semestru</t>
  </si>
  <si>
    <t>Ortopedie pediatrica IV MED examen de semestru</t>
  </si>
  <si>
    <t>Ortopedie pediatrica IV MED evaluare pe parcurs</t>
  </si>
  <si>
    <t>Ingr calif in ch si ortopedie pediatrica II AMG</t>
  </si>
  <si>
    <t>al doilea cadru didactic examinator</t>
  </si>
  <si>
    <t>Ingr calif in ortopedie III AMG</t>
  </si>
  <si>
    <t>EXAMEN SEMESTRIAL</t>
  </si>
  <si>
    <t>RESTANTA</t>
  </si>
  <si>
    <t>EXAMEN SEMESTRU AN III MD</t>
  </si>
  <si>
    <t>EXAMEN SEMESTRU II AN III MD</t>
  </si>
  <si>
    <t xml:space="preserve">EXAMEN SEMESTRU AN V MG </t>
  </si>
  <si>
    <t>EXAMEN OFTALMOLOGIE ORL AN II TD</t>
  </si>
  <si>
    <t>EXAMEN SEMESTRU INGRIJIRI CALIFICATE IN ORL AN IV AMG</t>
  </si>
  <si>
    <t>SEMESTRU</t>
  </si>
  <si>
    <t>ADMITERE DOCTORAT</t>
  </si>
  <si>
    <t>REEXAMINARE</t>
  </si>
  <si>
    <t>“EFICIENȚA PROGESTINELOR PENTRU SUPRESIA HIPOFIZARĂ ÎN TIMPUL STIMULĂRII OVARIENE ÎN TEHNOLOGIA REPRODUCERII UMANE ASISTATE”, Membru referent în comisia de susținere teza de doctorat, UMF Tg. Mures , decizie 178/16.02.2023</t>
  </si>
  <si>
    <t>EXAMEN SEMESTRU</t>
  </si>
  <si>
    <t>SEF LUCRARI</t>
  </si>
  <si>
    <t>EVALUARE CURS</t>
  </si>
  <si>
    <t>evaluare sesiune examen (GINEC. AMG-78+INGRIJIRI AMG-78+MD-40)</t>
  </si>
  <si>
    <t xml:space="preserve">evaluare practica </t>
  </si>
  <si>
    <t>restante</t>
  </si>
  <si>
    <t>reexaminări</t>
  </si>
  <si>
    <t>evaluare licenta</t>
  </si>
  <si>
    <t>EXAMEN SEMESTRU UROLOGIE AN IV MG</t>
  </si>
  <si>
    <t>EXAMEN ADMITERE</t>
  </si>
  <si>
    <t xml:space="preserve">TITULAR </t>
  </si>
  <si>
    <t>EXAMEN LICENTA</t>
  </si>
  <si>
    <t>EXAMEN SEMESTRU ISTORIA MEDICINII AN II MG</t>
  </si>
  <si>
    <t>EXAMEN RESTANTE UROLOGIE</t>
  </si>
  <si>
    <t>EXAMEN SEMESTRU AN VI MG OBSTETRICA GINECOLOGIE</t>
  </si>
  <si>
    <t xml:space="preserve"> TITULAR</t>
  </si>
  <si>
    <t>EXAMEN SEMESTRU AN VI MG OBSTETRIC GINECOLOGIE II</t>
  </si>
  <si>
    <t>EXAMEN SEMESTRU AN III AMG OBSTETRICA GINECOLOGIE</t>
  </si>
  <si>
    <t>EXAMEN SEMENSTRU AN III AMG INGRIJIRI IN OBSTETRICA GINECOLOGIE</t>
  </si>
  <si>
    <t>EXAMEN RESTANTE AN VI MG OBSTETRICA GINECOLOGIE</t>
  </si>
  <si>
    <t>EXAMEN RESTANTE AN VI MG OBSTETRICA GINECOLOGIE II</t>
  </si>
  <si>
    <t>EXAMEN RESTANTE AN III AMG OBSTETRICA GINECOLOGIE</t>
  </si>
  <si>
    <t>EVALUARE DE PARCURS CURS UROLOGIE</t>
  </si>
  <si>
    <t>EVALUARE DE PARCURS LABORATOR UROLOGIE</t>
  </si>
  <si>
    <t>EXAMEN SEMESTRU INGRIJIRI CALIF IN UROLOGIE AN III AMG</t>
  </si>
  <si>
    <t>EVALUARE UROLOGIE PEDIATRICA OPT AN IV MG</t>
  </si>
  <si>
    <t>EVALUARE ANDROLOGIE CLINICA OPT AN V MG</t>
  </si>
  <si>
    <t>EVALUARE REZIDENTIAT UROLOGIE AN I MG</t>
  </si>
  <si>
    <t>Examen de semestru-MD</t>
  </si>
  <si>
    <t>Examen de admitere</t>
  </si>
  <si>
    <t>Examen de semestru-MED</t>
  </si>
  <si>
    <t>Examen restanta-MED</t>
  </si>
  <si>
    <t>Radiologie (IV Med) evaluare - 132 studenti</t>
  </si>
  <si>
    <t>Radiologie in medicina dentara  evaluare (IV MD)- 39 studenti</t>
  </si>
  <si>
    <t>Examen Ortopedie</t>
  </si>
  <si>
    <t>120/3=40</t>
  </si>
  <si>
    <t>Examen Traumatologie sportiva</t>
  </si>
  <si>
    <t>107/3=35,66</t>
  </si>
  <si>
    <t>Examen admitere</t>
  </si>
  <si>
    <t>Examen An</t>
  </si>
  <si>
    <t>Examen Semestru</t>
  </si>
  <si>
    <t>Examen semestru</t>
  </si>
  <si>
    <t>Examen practic semestru</t>
  </si>
  <si>
    <t>Examen Licenta</t>
  </si>
  <si>
    <t>Admitere</t>
  </si>
  <si>
    <t>Examen semestru ATI- MED V - 118 studenti</t>
  </si>
  <si>
    <t>evaluare pe parcurs CURS - ATI- MED V - 118 studenti</t>
  </si>
  <si>
    <t>Examen semestru Istoria medicinii dentare MD I - 40 studenti</t>
  </si>
  <si>
    <t>evaluare pe parcurs CURS - Istoria medicinii dentare MD I - 40 studenti</t>
  </si>
  <si>
    <t>Examen semestru Terapie intensivă MED V - 118 studenti</t>
  </si>
  <si>
    <t>evaluare pe parcurs CURS -Terapie intensivă MED V - 118 studenti</t>
  </si>
  <si>
    <t>Examen semestru Urgente medico-chirurgicale - FAR V 36 studenti</t>
  </si>
  <si>
    <t>evaluare pe parcurs CURS -Urgente medico-chirurgicale - FAR V 36 studenti</t>
  </si>
  <si>
    <t xml:space="preserve">examen licenta </t>
  </si>
  <si>
    <t>evaluare  semestriala (MG, MD, AMG)</t>
  </si>
  <si>
    <t>REEXAMINERE</t>
  </si>
  <si>
    <t>EVALUARE</t>
  </si>
  <si>
    <t>evaluare pe parcurs Lp 6 sgr ATI- MED V - 60 studenti</t>
  </si>
  <si>
    <t>evaluare pe parcurs Lp 3 sgr ATI- AMG III - 30 studenti</t>
  </si>
  <si>
    <t>evaluare semestriala an VI Medicină - 121 studenti</t>
  </si>
  <si>
    <t>evaluare pe parcurs 100 studenti</t>
  </si>
  <si>
    <t>evaluare semestriala an IV Medicină - 132 studenti</t>
  </si>
  <si>
    <t>evaluare semestrială an II AMG-65 studenti</t>
  </si>
  <si>
    <t>evaluare pe parcurs AMG IV 20 studenti</t>
  </si>
  <si>
    <t>evaluare pe parcurs AMG II 40 studenti</t>
  </si>
  <si>
    <t>evaluare pe parcurs AMG II 10 studenti</t>
  </si>
  <si>
    <t>evalaure pe parcurs Medicina VI - 20 studenti</t>
  </si>
  <si>
    <t>118*0.5</t>
  </si>
  <si>
    <t>118</t>
  </si>
  <si>
    <t>Examen Ingrijiri Calificate in Ortopedie AMG</t>
  </si>
  <si>
    <t>79</t>
  </si>
  <si>
    <t>examen MD</t>
  </si>
  <si>
    <t>conferentiar</t>
  </si>
  <si>
    <t>examen admitere</t>
  </si>
  <si>
    <t xml:space="preserve">conferentiar </t>
  </si>
  <si>
    <t>evaluare pe parcurs</t>
  </si>
  <si>
    <t>evaluare seminar MG</t>
  </si>
  <si>
    <t>asistent al altui titular</t>
  </si>
  <si>
    <t xml:space="preserve">Examen de licenta </t>
  </si>
  <si>
    <t>Asistent Universitar</t>
  </si>
  <si>
    <t>evaluare  semestriala (AMG)</t>
  </si>
  <si>
    <t>Examen semestru Ingr.pac. Cu tulb _ AMG III - 78 studenti</t>
  </si>
  <si>
    <t>Evaluare pe parcurs Ingr.pac. Cu tulb _ AMG III - 78 studenti</t>
  </si>
  <si>
    <t>Evaluare pe parcurs  Ingr.pac. Cu tulb _ AMG III LP 6 gr- 60 studenti</t>
  </si>
  <si>
    <t>Examen semestru St.comport.Psiholmed_ AMG I - 80 studenti</t>
  </si>
  <si>
    <t>Evaluare pe parcurs St.comport.Psiholmed_ AMG I - 80 studenti</t>
  </si>
  <si>
    <t>Evaluare pe parcurs St.comport.Psiholmed_ AMG I-LP 5 gr - 50 studenti</t>
  </si>
  <si>
    <t>Examen semestru Stiinte comport-TD III - 23 studenti</t>
  </si>
  <si>
    <t>Evaluare pe parcurs Stiinte comport-TD III - 23 studenti</t>
  </si>
  <si>
    <t>Examen semestru Stiinte comport-MD IV- 39 studenti</t>
  </si>
  <si>
    <t>Evaluare pe parcurs Stiinte comport-MD IV- 39 studenti</t>
  </si>
  <si>
    <t>examen licenta AMG - 80 studenti</t>
  </si>
  <si>
    <t>examen admitrere licenta - 636 candidati</t>
  </si>
  <si>
    <t>examen semestru - Endodontie I - V MD - 25 studenti</t>
  </si>
  <si>
    <t>evaluare pe parcurs CURS - Endodontie I - V MD - 25 studenti</t>
  </si>
  <si>
    <t>examen semestru - Endodontie II - V MD - 25 studenti</t>
  </si>
  <si>
    <t>evaluare pe parcurs CURS - Endodontie II - V MD - 25 studenti</t>
  </si>
  <si>
    <t>examen semestru - Odontoterapie - II TD - 20 studenti</t>
  </si>
  <si>
    <t>evaluare pe parcurs CURS - Odontoterapie - II TD - 20 studenti</t>
  </si>
  <si>
    <t>examen semestru - Endodontie - II TD - 20 studenti</t>
  </si>
  <si>
    <t>evaluare pe parcurs CURS - Endodontie - II TD - 20 studenti</t>
  </si>
  <si>
    <t>examen semestru - Odontologie IV MD - 39 studenti</t>
  </si>
  <si>
    <t>evaluare pe parcurs CURS - Odontologie IV MD - 39 studenti</t>
  </si>
  <si>
    <t>evaluare pe parcurs Lp sgr 1 - Odontoterapie restauratorie IIIMD - 10 studenti</t>
  </si>
  <si>
    <t>comisia de admitere iulie - 577 prezenti</t>
  </si>
  <si>
    <t>titular X2</t>
  </si>
  <si>
    <t>comisia de admitere septembrie - 59 prezenti licenta/66 prezenti master - 125</t>
  </si>
  <si>
    <t xml:space="preserve">comisia de licenta septembrie - 30 prezenti </t>
  </si>
  <si>
    <t>titular x2</t>
  </si>
  <si>
    <t>Examen de semestru - Anestezie și sedare în medicina dentară</t>
  </si>
  <si>
    <t>Titular - Profesor Universitar</t>
  </si>
  <si>
    <t>Evaluare de parcurs la laborator - Anestezie și sedare în medicina dentară</t>
  </si>
  <si>
    <t>Examen de semestru - Chirurgie oro-maxilo-facială An V MD</t>
  </si>
  <si>
    <t>Evaluare de parcurs la laborator - Chirurgie oro-maxilo-facială An V MD</t>
  </si>
  <si>
    <t>Examen de semestru - Chirurgie oro-maxilo-facială An IV MG</t>
  </si>
  <si>
    <t>Evaluare de parcurs la laborator - Chirurgie oro-maxilo-facială An IV MG</t>
  </si>
  <si>
    <t>Examen de semestru - Implantologie</t>
  </si>
  <si>
    <t>Evaluare de parcurs la laborator - Implantologie</t>
  </si>
  <si>
    <t>Examen de finalizare Licenta</t>
  </si>
  <si>
    <t>Examen de semestru - Protetică Dentară - proteze unidentare MD III</t>
  </si>
  <si>
    <t>Titular - Conferentiar Universitar</t>
  </si>
  <si>
    <t>Examen de parcurs la curs - Protetică Dentară - proteze unidentare MD III</t>
  </si>
  <si>
    <t>Examen de parcurs la laborator - Protetică Dentară - proteze unidentare MD III</t>
  </si>
  <si>
    <t>Examen de semestru - Protetică Dentară - microproteze TD I</t>
  </si>
  <si>
    <t>Examen de parcurs la curs - Protetică Dentară - microproteze TD I</t>
  </si>
  <si>
    <t>Evaluare de parcurs la laborator - Protetică Dentară - microproteze TD I</t>
  </si>
  <si>
    <t>Examen de semestru - Tehnologia protezelor pe implante TD III</t>
  </si>
  <si>
    <t>Examen de parcurs la curs - Tehnologia protezelor pe implante TD III</t>
  </si>
  <si>
    <t>Evaluare de parcurs la laborator - Tehnologia protezelor pe implante TD III</t>
  </si>
  <si>
    <t>Examen de semestru - Implantologie MD VI</t>
  </si>
  <si>
    <t>Examen de parcurs la curs - Implantologie MD VI</t>
  </si>
  <si>
    <t>Evaluare de parcurs la laborator - Implantologie MD VI</t>
  </si>
  <si>
    <t>EXAMEN DE SEMESTRU MG VI</t>
  </si>
  <si>
    <t>EXAMEN DE SEMESTRU Farma V</t>
  </si>
  <si>
    <t>EXAMEN DE SEMESTRU  FAMG IV</t>
  </si>
  <si>
    <t>EXAMEN DE SEMESTRU Master SS</t>
  </si>
  <si>
    <t>EXAMEN DE SEMESTRU Master MRU</t>
  </si>
  <si>
    <t>EXAMEN DE SEMESTRU Master MS</t>
  </si>
  <si>
    <t>EXAMEN DE ADMITERE MASTER</t>
  </si>
  <si>
    <t>EXAMEN DE DISERTATIE MASTER</t>
  </si>
  <si>
    <t xml:space="preserve">EVALUARE STIUDENȚI AN I SPECIALIZAREA ASISTENȚĂ MEDICALĂ GENERAL - DISCIPLINA NURSING GENERAL </t>
  </si>
  <si>
    <t>80 STUDENȚI/3</t>
  </si>
  <si>
    <t>EVALUARE STIUDENȚI AN IV SPECIALIZAREA ASISTENȚĂ MEDICALĂ GENERAL - DISCIPLINA NURSING CLINIC ÎN BOLI INTERNE</t>
  </si>
  <si>
    <t>EVALUARE STIUDENȚI AN II SPECIALIZAREA ASISTENȚĂ MEDICALĂ GENERAL - DISCIPLINA ÎNGRIJIRI CALIFICATE ÎN MEDICINA INTERNĂ</t>
  </si>
  <si>
    <t>65 STUDENȚI/3</t>
  </si>
  <si>
    <t>LICENȚĂ AMG</t>
  </si>
  <si>
    <t>80 STUDENȚI</t>
  </si>
  <si>
    <t>ADMITERE LICENȚĂ</t>
  </si>
  <si>
    <t>577 CANDIDAȚI</t>
  </si>
  <si>
    <t xml:space="preserve">ALINA CRISTIAN </t>
  </si>
  <si>
    <t>ADMITERE LICENTA</t>
  </si>
  <si>
    <t>examen an III MD sem 1</t>
  </si>
  <si>
    <t>examen an III MD sem 2</t>
  </si>
  <si>
    <t>evaluare pe parcurs III MD sem 1</t>
  </si>
  <si>
    <t>evaluare pe parcurs III MD sem 2</t>
  </si>
  <si>
    <t>examen an IV MD sem 1 - asistenta</t>
  </si>
  <si>
    <t>asistenta</t>
  </si>
  <si>
    <t>examen an V MD sem 1 - asistenta</t>
  </si>
  <si>
    <t>examen an V MD sem 2 - asistenta</t>
  </si>
  <si>
    <t>examen MD I sem 1  - asistenta</t>
  </si>
  <si>
    <t>4,33</t>
  </si>
  <si>
    <t>examen MD I sem 2 - asistenta</t>
  </si>
  <si>
    <t xml:space="preserve">examen  Odontologie.notiuni  TD II  30  studenti  </t>
  </si>
  <si>
    <t>evaluare de parcurs estetica TDII</t>
  </si>
  <si>
    <t>asist titular</t>
  </si>
  <si>
    <t>20 /3=6.67</t>
  </si>
  <si>
    <t>evaluare de parcurs met.cer TDII</t>
  </si>
  <si>
    <t>evaluare de parcurs est MD VI</t>
  </si>
  <si>
    <t>29 /3= 9.67</t>
  </si>
  <si>
    <t>evaluare de parcurs Mat dent TDI</t>
  </si>
  <si>
    <t>30 /3= 10</t>
  </si>
  <si>
    <t>examen practic estetica TDII</t>
  </si>
  <si>
    <t>examen practic Met cer TDII</t>
  </si>
  <si>
    <t>examen practic est MDVI</t>
  </si>
  <si>
    <t>29 /3=9.67</t>
  </si>
  <si>
    <t>examen practic Mat dent TDI</t>
  </si>
  <si>
    <t>30 /3=10</t>
  </si>
  <si>
    <t>reexaminare</t>
  </si>
  <si>
    <t>21 /3=7</t>
  </si>
  <si>
    <t>exam. sem/asist titulari in calitate de al doilea cadru didact. exam.(est. MD VI)</t>
  </si>
  <si>
    <t>exam. sem/asist titulari in calitate de al doilea cadru didact. exam.(instr. MD I)</t>
  </si>
  <si>
    <t>44 /3 =14.67</t>
  </si>
  <si>
    <t>exam. sem/asist titulari in calitate de al doilea cadru didact. exam.(mat dent. TD I)</t>
  </si>
  <si>
    <t>exam. sem/asist titulari in calitate de al doilea cadru didact. exam.(est.TDII)</t>
  </si>
  <si>
    <t>exam. sem/asist titulari in calitate de al doilea cadru didact. exam.(met. Cer.TDII)</t>
  </si>
  <si>
    <t>restante met cer TDII</t>
  </si>
  <si>
    <t>examen admitere iulie</t>
  </si>
  <si>
    <t>577 /3 X2=384.66</t>
  </si>
  <si>
    <t>examen admitere sept</t>
  </si>
  <si>
    <t>59 /3 x2=39.33</t>
  </si>
  <si>
    <t>examen licenta sept</t>
  </si>
  <si>
    <t>examen licenta feb</t>
  </si>
  <si>
    <t>9 /3x2=6</t>
  </si>
  <si>
    <t>EXAMEN CURS  NURSING îN NEUROLOGIE AMG III</t>
  </si>
  <si>
    <t xml:space="preserve">EVALUARE PE PARCURS CURS NURSING IN NEUROLOGIE AMG III ( 8 SEMIGRUPE) </t>
  </si>
  <si>
    <t>EXAMEN PRACTIC NURSING îN NEUROLOGIE AMG III</t>
  </si>
  <si>
    <t>EXAMEN CURS  NURSING GENERAL SEMESTRUL I AMG I</t>
  </si>
  <si>
    <t>26,66</t>
  </si>
  <si>
    <t xml:space="preserve">EVALUARE PE PARCURS CURS SEMESTRUL I NURSING GENERAL AMG I ( 1 GRUPĂ) </t>
  </si>
  <si>
    <t>EXAMEN PRACTIC NURSING GENERAL AMG I</t>
  </si>
  <si>
    <t>COMISIA DE LICENȚĂ</t>
  </si>
  <si>
    <t>44,66</t>
  </si>
  <si>
    <t>ADMITERE LICENTA IULIE</t>
  </si>
  <si>
    <t>ASISTENT</t>
  </si>
  <si>
    <t>ADMINTERE LICENTA SEPTEMBRIE</t>
  </si>
  <si>
    <t>EXAMENE DE SEMESTRU I ENDODONTIE MD V</t>
  </si>
  <si>
    <t>EVALUARE PE PARCURS SEMESTRUL I ENDODONTIE ANUL V</t>
  </si>
  <si>
    <t>EVALUARE PE PARCURS SEMSTRUL II ENDODONTIE ANUL V</t>
  </si>
  <si>
    <t>EXAMEN SEM1 ODONTOLOGIE AN4 MD</t>
  </si>
  <si>
    <t>EXAMENE DE SEMESTRU II ENDODONTIE MD5</t>
  </si>
  <si>
    <t>EXAMEN SEMESTRU I MD3 ODONTOTERAPIE</t>
  </si>
  <si>
    <t>EXAMEN SEMSTRU II MD3 ODONTOTERAPIE</t>
  </si>
  <si>
    <t>Admitere doctorat</t>
  </si>
  <si>
    <t>17/3X3=17.00</t>
  </si>
  <si>
    <t>Admitere  Master -54 studenti</t>
  </si>
  <si>
    <t>54/3x2</t>
  </si>
  <si>
    <t>Disertatie  Master - 54 studenti</t>
  </si>
  <si>
    <t>54x80%</t>
  </si>
  <si>
    <t>examen semestru- Metodologia cercetarii stiintifice MG I-153 studenti</t>
  </si>
  <si>
    <t>evaluare pe parcurs- Metodologia cercetarii stiintifice MG I-153 studenti</t>
  </si>
  <si>
    <t>examen semestru- Metodologia cercetarii stiintifice MG I- ENG 42 studenti</t>
  </si>
  <si>
    <t>evaluare pe parcurs- Metodologia cercetarii stiintifice MG I ENG-42 studenti</t>
  </si>
  <si>
    <t>examen semestru- Metodologia cercetarii stiintifice Farmacie an II-30 studenti</t>
  </si>
  <si>
    <t>examen semestru- Sanatate publica _AMG IV 80 studenti</t>
  </si>
  <si>
    <t>examen semestru- Sanatate publica _Master Management sanitar-54 studenti</t>
  </si>
  <si>
    <t>examen semestru- Metodologia cercetării populaționale _Master Management sanitar-54 studenti</t>
  </si>
  <si>
    <t>examen semestru- Managementul proiectelor de sanatate _Master Management sanitar-54 studenti</t>
  </si>
  <si>
    <t>examen semestru- Sisteme de sanatate. Asigurari de sanatate _Master Management sanitar-54 studenti</t>
  </si>
  <si>
    <t>examen semestru- Managementul serviciilor de sanatate _Master Management sanitar-54 studenti</t>
  </si>
  <si>
    <t>examen semestru- Managementul resurselor umane _Master Management sanitar-54 studenti</t>
  </si>
  <si>
    <t>examen semestru- Managementul calitatii _Master Management sanitar-54 studenti</t>
  </si>
  <si>
    <t>examen semestru- Management financiar_Master Management sanitar-54 studenti</t>
  </si>
  <si>
    <t>examen semestru- Managementul infectiilor asociateingrijirilor medicale _Master Management sanitar-54 studenti</t>
  </si>
  <si>
    <t>examen semestru- Elemente de psihologie si pedagogie medicla _Master Management sanitar-54 studenti</t>
  </si>
  <si>
    <t>Igiena_AMG I- 80 studenti</t>
  </si>
  <si>
    <t>Igiena_MG II-149 studenti</t>
  </si>
  <si>
    <t>Examen de semestru - Chirurgie Orală și Maxilo-Faciala - MD VI</t>
  </si>
  <si>
    <t>Titular - Șef Lucrări</t>
  </si>
  <si>
    <t>Evaluare de parcurs la laborator - Chirurgie Orală și Maxilo-Faciala - MD VI</t>
  </si>
  <si>
    <t>Examen de semestru - Chirurgie Orală și Maxilo-Faciala - MD V</t>
  </si>
  <si>
    <t>Evaluare de parcurs la laborator - Chirurgie Orală și Maxilo-Faciala - MD V</t>
  </si>
  <si>
    <t>577+59</t>
  </si>
  <si>
    <t>Examen MDI MCS</t>
  </si>
  <si>
    <t>44:3=14,66 (15)</t>
  </si>
  <si>
    <t>Examen MDV</t>
  </si>
  <si>
    <t>25:3 = 8,33 (8)</t>
  </si>
  <si>
    <t>80:3= 26,66 (27)</t>
  </si>
  <si>
    <t>Examen AMG IV</t>
  </si>
  <si>
    <t xml:space="preserve">80:3= 26,66 (27) </t>
  </si>
  <si>
    <t>Examen BFKT I</t>
  </si>
  <si>
    <t>32:3= 10,66 (11)</t>
  </si>
  <si>
    <t xml:space="preserve">Examen admitere </t>
  </si>
  <si>
    <t>(577+59):3 = 212</t>
  </si>
  <si>
    <t>231 (80% din studentii din anul terminal)</t>
  </si>
  <si>
    <t xml:space="preserve">FRATILA  ANCA </t>
  </si>
  <si>
    <t xml:space="preserve"> FMED5</t>
  </si>
  <si>
    <t>examen semestru - Protetica Dentarea Puntea MD IV sem 1 - 39 studenti</t>
  </si>
  <si>
    <t>examen semestru -Protetica Dentara puntea MD IV sem 2 -  39 studenti</t>
  </si>
  <si>
    <t>examen semestru - Tehnologia Puntilor Dentare TD II sem 1- 20 studenti</t>
  </si>
  <si>
    <t xml:space="preserve"> examen semestru - Tehnologia Puntilor Dentare TD II sem 2 - 20 studenti</t>
  </si>
  <si>
    <t>examen semestru - Ocluzologie MD IV sem 1 - 39 studenti</t>
  </si>
  <si>
    <t>evaluare pe parcurs curs - Protetica Dentarea Puntea MD IV sem 1 - 39 studenti</t>
  </si>
  <si>
    <t>evaluare pe parcurs curs -Protetica Dentara puntea MD IV sem 2 -  39 studenti</t>
  </si>
  <si>
    <t>evaluare pe parcurs curs- Tehnologia Puntilor Dentare TD II sem 1- 20 studenti</t>
  </si>
  <si>
    <t>evaluare pe parcurs curs- Tehnologia Puntilor Dentare TD II sem 2-20 studenti</t>
  </si>
  <si>
    <t>evaluare pe parcurs curs-Ocluzologie MD IV sem 1 - 39 studenti</t>
  </si>
  <si>
    <t xml:space="preserve"> examen semestru LP -Protetica Dentara PunteaTD II sem 21- 20 studenti</t>
  </si>
  <si>
    <t xml:space="preserve">asistent al titularului </t>
  </si>
  <si>
    <t>examen semestru LP-Protetica Dentara puntea MD IV sem 1 -  39 studenti</t>
  </si>
  <si>
    <t>examen semestru LP-Protetica Dentara puntea MD IV sem 2 -  39 studenti</t>
  </si>
  <si>
    <t xml:space="preserve">paticipare comisii admitere  636 candidati </t>
  </si>
  <si>
    <t xml:space="preserve">participare comisii licenta  TD  23 candidati </t>
  </si>
  <si>
    <t>Examinarea studentilor la disciplina Medicina Muncii şi Boli Profesionale - Colocviu</t>
  </si>
  <si>
    <t>Şef de Lucrări, titular</t>
  </si>
  <si>
    <t>Examinarea studentilor la disciplina Medicina Muncii şi Boli Profesionale - Lucrări practice</t>
  </si>
  <si>
    <t>Examinarea studenților la disciplina Orientare asupra profesiei - Examen</t>
  </si>
  <si>
    <t>Examinarea studenților la disciplina Orientare asupra profesiei - Lucrări practice</t>
  </si>
  <si>
    <t>Examen de licenta TD</t>
  </si>
  <si>
    <t>Examen de admitere iulie</t>
  </si>
  <si>
    <t>Examen adimitere septembrie</t>
  </si>
  <si>
    <t>Evaluare pe parcurs- curs</t>
  </si>
  <si>
    <t>Evaluare pe parcurs- seminar</t>
  </si>
  <si>
    <t>examen Proteza totala mD5</t>
  </si>
  <si>
    <t>25 / 3</t>
  </si>
  <si>
    <t>examen Preventie MD4</t>
  </si>
  <si>
    <t>39 / 3</t>
  </si>
  <si>
    <t>Examen Estetica dentara MD6</t>
  </si>
  <si>
    <t>29 / 3</t>
  </si>
  <si>
    <t>Examen Tehnologie met-ceram si ceramica integrala TD2</t>
  </si>
  <si>
    <t>20 / 3</t>
  </si>
  <si>
    <t>Examen Estetica Dentara TD2</t>
  </si>
  <si>
    <t>Examen restanta Estetica Dentara TD II</t>
  </si>
  <si>
    <t>3/3</t>
  </si>
  <si>
    <t>Examen Tehnici Adezive in medicina dentara MD2</t>
  </si>
  <si>
    <t>34 / 3</t>
  </si>
  <si>
    <t>evaluare Proteza Totala MD5</t>
  </si>
  <si>
    <t>evaluare Preventie MD4</t>
  </si>
  <si>
    <t>evaluare Tehnologie metalo-ceramica si ceramica integrala TD 2</t>
  </si>
  <si>
    <t xml:space="preserve">evaluare Estetica dentara MD6 </t>
  </si>
  <si>
    <t>29/ 3</t>
  </si>
  <si>
    <t xml:space="preserve"> admitere</t>
  </si>
  <si>
    <t xml:space="preserve">577/ 3 x2 </t>
  </si>
  <si>
    <t>licenta MD</t>
  </si>
  <si>
    <t>29 /3x 2</t>
  </si>
  <si>
    <t>licenta TD</t>
  </si>
  <si>
    <t>23 / 3x 2</t>
  </si>
  <si>
    <t>Evaluări de parcurs TPT I-curs (II TD) 20</t>
  </si>
  <si>
    <t>Evaluări de parcurs TPT II-curs (II TD) 20</t>
  </si>
  <si>
    <t>Evaluări de parcurs PDPT-curs (II TD) 20</t>
  </si>
  <si>
    <t>Evaluări de parcurs TPT I-stagiu (II TD) 20</t>
  </si>
  <si>
    <t>Evaluări de parcurs TPT II-stagiu (II TD) 20</t>
  </si>
  <si>
    <t>Evaluări de parcurs PDPT-stagiu (II TD) 20</t>
  </si>
  <si>
    <t>Evaluări de parcurs PDPT-stagiu (V MD) 25</t>
  </si>
  <si>
    <t>Examene de semestru TPT I-curs (II TD) 20</t>
  </si>
  <si>
    <t>Examene de semestru TPT II-curs (II TD) 20</t>
  </si>
  <si>
    <t>Examene de semestru PDPT-curs (II TD) 20</t>
  </si>
  <si>
    <t>Examene de semestru PDPT-stagiu (V MD) 25</t>
  </si>
  <si>
    <t>Restanțe și reexaminări TPT I-curs (II TD) 20</t>
  </si>
  <si>
    <t>Restanțe și reexaminări TPT II-curs (II TD) 20</t>
  </si>
  <si>
    <t>Restanțe și reexaminări PDPT-curs (II TD) 20</t>
  </si>
  <si>
    <t>Restanțe și reexaminări PDPT-stagiu (V MD) 25</t>
  </si>
  <si>
    <t>Examen de admitere licență</t>
  </si>
  <si>
    <t>Examen de licență MD (29 studenti*80% /3 *2)</t>
  </si>
  <si>
    <t>sef lucrari, titular</t>
  </si>
  <si>
    <t>Examinarea studentilor la disciplina Ingrijire calif in Neurochirurgie III AMG (c);</t>
  </si>
  <si>
    <t>Examinarea studentilor la disciplina Ingrijire calif in Neurochirurgie III AMG (6 sgr Lp);</t>
  </si>
  <si>
    <t xml:space="preserve">Examinarea studentilor la disciplina  Neurobiologie III BIO ©; </t>
  </si>
  <si>
    <t>Examinarea studenților la disciplina Biologia cancerului II BAMAS ©</t>
  </si>
  <si>
    <t xml:space="preserve"> ADMITERE LICENTA IULIE </t>
  </si>
  <si>
    <t>LICENTA TD-examen practic si sustinere</t>
  </si>
  <si>
    <t xml:space="preserve">EXAMINARE PERIODICA </t>
  </si>
  <si>
    <t>EXAMENE DE SEMESTRU MD II -toate disciplinele -si CTD I</t>
  </si>
  <si>
    <t xml:space="preserve"> RESTANTE MD II si CTD I</t>
  </si>
  <si>
    <t>REEXAMINARI</t>
  </si>
  <si>
    <t>evaluare</t>
  </si>
  <si>
    <t>41.33</t>
  </si>
  <si>
    <t xml:space="preserve"> FMED 5 </t>
  </si>
  <si>
    <t xml:space="preserve">examen semestru ingrijiri calificate  in chirurgie AMG IV   79 stud </t>
  </si>
  <si>
    <t xml:space="preserve">verificare pe parcurs CURS  ingrijiri calificate  in chirurgie AMG IV   79 stud </t>
  </si>
  <si>
    <t xml:space="preserve">examen practic  ingrijiri calificate  in chirurgie AMG IV   79 stud </t>
  </si>
  <si>
    <t xml:space="preserve">verificare pe parcurs grupa 1 ingrijiri calificate  in chirurgie AMG IV   10 stud </t>
  </si>
  <si>
    <t xml:space="preserve">verificare pe parcurs grupa 2 ingrijiri calificate  in chirurgie AMG IV   10 stud </t>
  </si>
  <si>
    <t xml:space="preserve">verificare pe parcurs grupa 3 ingrijiri calificate  in chirurgie AMG IV   10 stud </t>
  </si>
  <si>
    <t xml:space="preserve">verificare pe parcurs grupa 4 ingrijiri calificate  in chirurgie AMG IV   10 stud </t>
  </si>
  <si>
    <t>comisia de admitere septembrie - 59 prezenti</t>
  </si>
  <si>
    <t>titular, membru in comisie</t>
  </si>
  <si>
    <t>59*2</t>
  </si>
  <si>
    <t>577*2</t>
  </si>
  <si>
    <t>Prim ajutor, an I MG engleza</t>
  </si>
  <si>
    <t>Prim ajutor, an I FAMG</t>
  </si>
  <si>
    <t>Prim ajutor, an I, MD</t>
  </si>
  <si>
    <t>Medicina de urgenta, an VI, MG</t>
  </si>
  <si>
    <t>71,75</t>
  </si>
  <si>
    <t>evaluari periodice</t>
  </si>
  <si>
    <t>Comisia de supraveghere admitere</t>
  </si>
  <si>
    <t>Conferențiar, titular</t>
  </si>
  <si>
    <t>Examinarea studentilor la disciplina Puericultura. Ingrijiri calificate in pediatrie</t>
  </si>
  <si>
    <t>Examinarea studentilor la disciplina Neonatologie</t>
  </si>
  <si>
    <t>Examinarea studenților la disciplina Particularitati terapeutice perinatale</t>
  </si>
  <si>
    <t>Examinarea studenților la disciplina Îngrijirea mamei si nou-nascutului</t>
  </si>
  <si>
    <t>Examen de semestru - Terapie implanto-protetica - MD VI</t>
  </si>
  <si>
    <t>Titular - Asistent Universitar</t>
  </si>
  <si>
    <t>Evaluare de parcurs la laborator - Terapie implanto-protetica - MD VI</t>
  </si>
  <si>
    <t>Examen de semestru Protetica dentara - Proteza unidentara -  An III MD</t>
  </si>
  <si>
    <t>Evaluare de parcurs la laborator -Protetica dentara - Proteza unidentara MD III</t>
  </si>
  <si>
    <t>Examen de semestru - Protetica dentara - microproteze TD I</t>
  </si>
  <si>
    <t>Evaluare de parcurs la laborator - Protetica dentara - microproteze TD I</t>
  </si>
  <si>
    <t>2*(577+59)/3</t>
  </si>
  <si>
    <t>Examen de semestru - Principiile tehnologiei clasice si moderne TD III</t>
  </si>
  <si>
    <t>Licenta AMG membru in comisia de redactare subiecte</t>
  </si>
  <si>
    <t>Licenta AMG</t>
  </si>
  <si>
    <t>Examen semestru curs Nursing comunitar in geriatrie, an IV AMG, 80 studenti</t>
  </si>
  <si>
    <t>Evaluare pe parcurs, curs Nursing comunitar in geriatrie, an IV AMG,80 studenti</t>
  </si>
  <si>
    <t>Examen semestru lucrari practice Nursing comunitar in geriatrie, an IV AMG, 3 sgr, 30 studenti</t>
  </si>
  <si>
    <t>Examen semestru curs Nursing comunitar al varstnicului si boli terminale, an III AMG, 78 studenti</t>
  </si>
  <si>
    <t>Evaluare pe parcurs, curs Nursing comunitar al varstnicului si boli terminale, an III AMG, 78 studenti</t>
  </si>
  <si>
    <t>Examen semestru lucrari practice Nursing comunitar al varstnicului si boli terminale, an III AMG, 3 sgr, 30 studenti</t>
  </si>
  <si>
    <t>examen semestru - Ortodonţie si ortopedie dento-facială V MD - 25 studenti</t>
  </si>
  <si>
    <t>evaluare pe parcurs CURS - Ortodonţie si ortopedie dento-facială V MD - 25 studenti</t>
  </si>
  <si>
    <t>evaluare pe parcurs Lp sgr 1 - Ortodonţie si ortopedie dento-facială V MD - 9 studenti</t>
  </si>
  <si>
    <t>evaluare pe parcurs CURS -Pedodontie  IV MD - 39 studenti</t>
  </si>
  <si>
    <t>examen semestru - Pedodontie  IV MD - 39 studenti</t>
  </si>
  <si>
    <t>examen semestru - Ortodonţie  VI MD - 29 studenti</t>
  </si>
  <si>
    <t>evaluare pe parcurs CURS - Ortodonţie VI MD - 29 studenti</t>
  </si>
  <si>
    <t>evaluare pe parcurs Lp sgr 1 - Ortodonţie VI MD - 10 studenti</t>
  </si>
  <si>
    <t>examen semestru - Tehnologia aparatelor ortodontice  III TD - 23 studenti</t>
  </si>
  <si>
    <t>evaluare pe parcurs CURS - Tehnologia aparatelor ortodontice  III TD - 23 studenti</t>
  </si>
  <si>
    <t>examen semestru -Ortodonţie si ortopedie dento-facială   III TD - 23 studenti</t>
  </si>
  <si>
    <t>evaluare pe parcurs CURS-Ortodonţie si ortopedie dento-facială  III TD - 23 studenti</t>
  </si>
  <si>
    <t>examen admitere licenta</t>
  </si>
  <si>
    <t>Examinarea studentilor la disciplina Puericultura. Ingrijiri calificate in pediatrie -78</t>
  </si>
  <si>
    <t>0,5*78/3</t>
  </si>
  <si>
    <t>Examinarea studentilor la disciplina Neonatologie - 121</t>
  </si>
  <si>
    <t>0,5*121/3</t>
  </si>
  <si>
    <t>Examinarea studenților la disciplina Particularitati terapeutice perinatale - 36</t>
  </si>
  <si>
    <t>0,5*36/3</t>
  </si>
  <si>
    <t>Examinarea studenților la disciplina Îngrijirea mamei si nou-nascutului - 80</t>
  </si>
  <si>
    <t>0,5*80/3</t>
  </si>
  <si>
    <t>examen semestru LP - Protetica Dentarea Puntea MD IV sem 1 - 30 studenti</t>
  </si>
  <si>
    <t>examen semestru  LP -Protetica Dentara puntea MD IV sem 2 -  20 studenti</t>
  </si>
  <si>
    <t>evaluare pe parcurs LP - Protetica dentara puntea MD IV sem I - 30 studenti</t>
  </si>
  <si>
    <t>evaluare pe parcurs LP - Protetica dentara puntea MD IV sem II - 20 studenti</t>
  </si>
  <si>
    <t>examen semestru LP - Ocluzologie MD IV sem 1 - 39 studenti</t>
  </si>
  <si>
    <t>examen semestru LP - Tehnologia protezei dentare fixe I TD II sem I - 10 studenti</t>
  </si>
  <si>
    <t>evaluare pe parcurs LP - Tehnologia protezei dentare fixe I TD II SEM I - 10 studenti</t>
  </si>
  <si>
    <t>examen semestru  LP -Protetica Dentara punti dentare TD II sem I-  20 studenti</t>
  </si>
  <si>
    <t>evaluare pe parcurs LP- Protetica dentara punti dentare  TD II sem I -20 studenti</t>
  </si>
  <si>
    <t>examen semestru curs -Protetica dentara -puntea MD IV sem I - 39 studenti</t>
  </si>
  <si>
    <t xml:space="preserve"> examen semestru curs -Protetica Dentara- puntea MD IV sem II - 39 studenti</t>
  </si>
  <si>
    <t>examen semestru curs -Tehnologia protezei dentare fixe I TD II sem 1 -  20 studenti</t>
  </si>
  <si>
    <t>examen semestru curs -Tehnologia protezei dentare fixe I TD II sem 2 -  20 studenti</t>
  </si>
  <si>
    <t>paticipare comisii admitere -  577 candidati iulie</t>
  </si>
  <si>
    <t>participare comisii admitere - 59 candidati sept.</t>
  </si>
  <si>
    <t>participare comisii licenta Td- 23 candidati</t>
  </si>
  <si>
    <t>examen semestru LP -Tehnologia protezei dentare fixe I TD II sem I - 10 studenti</t>
  </si>
  <si>
    <t>examen semestru LP -Tehnologia protezei dentare fixe I TD II sem II - 10 studenti</t>
  </si>
  <si>
    <t>Examen practic semestrul I AMG Nursing general I</t>
  </si>
  <si>
    <t>Asistent universitar</t>
  </si>
  <si>
    <t>Examen practic semestrul II AMG Nursing general II</t>
  </si>
  <si>
    <t>Evaluare curs Nutritie si dietetica BFKT II</t>
  </si>
  <si>
    <t>Examen laborator semestrul I MGE biochimie</t>
  </si>
  <si>
    <t>Examen laborator semestrul II MGE biochimie</t>
  </si>
  <si>
    <t>examen practic laborator Ocluzologie MD 4</t>
  </si>
  <si>
    <t>evaluare de parcurs laborator Ocluzologie MD 4</t>
  </si>
  <si>
    <t>examen semestru Ocluzologie MD 4</t>
  </si>
  <si>
    <t>39/3+(39/3)x0,5</t>
  </si>
  <si>
    <t>examen practic laborator Preventie MD 4</t>
  </si>
  <si>
    <t>evaluare de parcurs laborator Preventie MD 4</t>
  </si>
  <si>
    <t>examen semestru Preventie MD 4</t>
  </si>
  <si>
    <t>examnen practic laborator Tehnologia puntii TD 2 sem.1</t>
  </si>
  <si>
    <t>20 / 3= 6,67</t>
  </si>
  <si>
    <t>evaluare de parcurs laborator Tehnologia puntii TD 2 sem.1</t>
  </si>
  <si>
    <t>20 / 3=6,67</t>
  </si>
  <si>
    <t>examen semestru Tehnologia puntii Td 2 sem.1</t>
  </si>
  <si>
    <t>20/3+(20/3)x0,5</t>
  </si>
  <si>
    <t>examen practic laborator Ocluzologie Td 2 sem.2</t>
  </si>
  <si>
    <t>evaluare de parcurs laborator Ocluzologie Td 2 sem.2</t>
  </si>
  <si>
    <t>examen semestru Ocluzologie Td 2 sem.2</t>
  </si>
  <si>
    <t>examnen practic laborator Tehnologia puntii TD 2 sem.2</t>
  </si>
  <si>
    <t>evaluare de parcurs laborator Tehnologia puntii TD 2 sem.2</t>
  </si>
  <si>
    <t>examnen semestru Tehnologia puntii TD 2 sem.2</t>
  </si>
  <si>
    <t>evaluare de parcurs laborator Circuite functionaleTD 2 sem.2</t>
  </si>
  <si>
    <t>examnen practic laborator Circuite functionale TD 2 sem.2</t>
  </si>
  <si>
    <t>examen semestru Circuite functionale Td 2 sem2</t>
  </si>
  <si>
    <t>(14/3)X0,5+14/3</t>
  </si>
  <si>
    <t>admitere iulie</t>
  </si>
  <si>
    <t xml:space="preserve"> titular</t>
  </si>
  <si>
    <t>(577/3)x2</t>
  </si>
  <si>
    <t>admitere septembrie</t>
  </si>
  <si>
    <t>(59/3)x2</t>
  </si>
  <si>
    <t>licenta septembrie Md</t>
  </si>
  <si>
    <t>(29/3)x2</t>
  </si>
  <si>
    <t>licenta septembrie td</t>
  </si>
  <si>
    <t>(23/3)x2</t>
  </si>
  <si>
    <t>licenta  februarie</t>
  </si>
  <si>
    <t xml:space="preserve">                                  titular</t>
  </si>
  <si>
    <t xml:space="preserve">                                 (9/3)x2</t>
  </si>
  <si>
    <t>examen semestru - Patologie orala VI MD - 29 studenti</t>
  </si>
  <si>
    <t>examen semestru - Reabilitare  orala VI MD - 29 studenti</t>
  </si>
  <si>
    <t>examen semestru -Ergonomie si diagnostic oro dentar  -  38 studenti</t>
  </si>
  <si>
    <t>colocviu semestru -Particularitati terapeutice in patologia orala IV FARMA  -  35 studenti</t>
  </si>
  <si>
    <t>evaluare pe parcurs curs Patologie orala VI MD - 29 studenti</t>
  </si>
  <si>
    <t>evaluare pe parcurs  LP  Patologie orala sgr1 VI MD - 9 studenti</t>
  </si>
  <si>
    <t>evaluare pe parcurs  LP  sgr 2  Patologie orala VI MD - 7 studenti</t>
  </si>
  <si>
    <t>evaluare pe parcurs curs  Reabilitare orala  orala VI MD - 29 studenti</t>
  </si>
  <si>
    <t xml:space="preserve">examen practica de vara MD anul V  25 studenti </t>
  </si>
  <si>
    <t>evaluare pe parcurs curs  Ergomomie si diagnostic oro dentar IIMD - 38 studenti</t>
  </si>
  <si>
    <t>evaluare pe parcurs Lp sgr 1 - Parodontologie III TD - 11 studenti</t>
  </si>
  <si>
    <t>examen semestru - Parodontologie III TD  - 23 studenti</t>
  </si>
  <si>
    <t xml:space="preserve">examen semestru  orientare asura profesiei  I AMG 80 student </t>
  </si>
  <si>
    <t xml:space="preserve">examen semestru  Medicina ocupationala .medicina muncii 80 studenti </t>
  </si>
  <si>
    <t xml:space="preserve">examen semestru  Urgente medico chirurgicale in MD anul V MD 25 stud </t>
  </si>
  <si>
    <t>examen semestru  Educatie medicala incluziva MD IV  39 studenti</t>
  </si>
  <si>
    <t xml:space="preserve">examen semestru  protetica dentara proteza totala sem 1 IITD  20 stud </t>
  </si>
  <si>
    <t xml:space="preserve">examen semestru  protetica dentara proteza totala sem 2 IITD  30 stud </t>
  </si>
  <si>
    <t>examen semestru Medicina muncii si boli profesionale VI Med  121 stud</t>
  </si>
  <si>
    <t xml:space="preserve">examen semestru Tehnologia protezelor unidentare sem I  I TD  30 stud </t>
  </si>
  <si>
    <t xml:space="preserve">examen semestru Tehnologia protezelor unidentare sem II  I TD  30 stud </t>
  </si>
  <si>
    <t xml:space="preserve">examen semestru  Promvarea sanatatii si Sanatate publica  25 stud </t>
  </si>
  <si>
    <t>examen semestru Ingrijiri calificate in neurochirurgie III AMG 80 studenti</t>
  </si>
  <si>
    <t xml:space="preserve">participare comisii licenta  MD  29 candidati </t>
  </si>
  <si>
    <t>examen practic licenta MD - 29 + 1 re</t>
  </si>
  <si>
    <t>examen semestru - Parodontologie V MD - 25 studenti</t>
  </si>
  <si>
    <t>evaluare pe parcurs CURS - Parodontologie V MD - 25 studenti</t>
  </si>
  <si>
    <t>evaluare pe parcurs Lp sgr 1 - Parodontologie V MD - 8 studenti</t>
  </si>
  <si>
    <t>evaluare pe parcurs Lp sgr 2 - Parodontologie V MD - 9 studenti</t>
  </si>
  <si>
    <t>examen semestru - Parodontologie VI MD - 29 studenti</t>
  </si>
  <si>
    <t>evaluare pe parcurs CURS - Parodontologie VI MD - 29 studenti</t>
  </si>
  <si>
    <t>examen semestru - Parodontologie III TD - 23 studenti</t>
  </si>
  <si>
    <t>evaluare pe parcurs CURS - Parodontologie III TD - 23 studenti</t>
  </si>
  <si>
    <t>evaluare pe parcurs Lp sgr 1 - Parodontologie III TD - 8 studenti</t>
  </si>
  <si>
    <t>evaluare pe parcurs Lp sgr 1 - Patologie Orala VI MD - 10 studenti</t>
  </si>
  <si>
    <t>comisia redactare lucrari licenta MD - 29 + 1 re</t>
  </si>
  <si>
    <t>examen de semestru sesiunea de iarna</t>
  </si>
  <si>
    <t>lucrare evaluare curs semestrul 1</t>
  </si>
  <si>
    <t>lucrare evaluare seminar semestrul 1</t>
  </si>
  <si>
    <t>lucrare evaluare seminar semestrul 2</t>
  </si>
  <si>
    <t>examen restanta sesiune de iarna</t>
  </si>
  <si>
    <t>examen practica de vara</t>
  </si>
  <si>
    <t>examen de semestru sesiunea de vara</t>
  </si>
  <si>
    <t>lucrare evaluare curs semestrul 2</t>
  </si>
  <si>
    <t>examen semestru - Medicina dentara de urgenta V MD - 29 studenti</t>
  </si>
  <si>
    <t>evaluare pe parcurs CURS - Medicina dentara de urgenta  V MD - 29 studenti</t>
  </si>
  <si>
    <t>evaluare pe parcurs Lp sgr 1 -Medicina dentara de urgenta  V MD - 10 studenti</t>
  </si>
  <si>
    <t>evaluare pe parcurs Lp sgr 2 - Medicina dentara de urgenta  V MD - 9 studenti</t>
  </si>
  <si>
    <t xml:space="preserve">evaluare pe parcurs Lp sgr 2 -Medicina dentara de urgenta  V MD - 10 studenti </t>
  </si>
  <si>
    <t xml:space="preserve">Beldean  Luminita </t>
  </si>
  <si>
    <t>examen semestru - Îngrijiri la domiciliu. Nursing comunita</t>
  </si>
  <si>
    <t>evaluare pe parcurs CURS - Îngrijiri la domiciliu. Nursing comunita</t>
  </si>
  <si>
    <t>evaluare pe parcurs Lp sgr 1-6 -Îngrijiri la domiciliu. Nursing comunita</t>
  </si>
  <si>
    <t xml:space="preserve">evaluare pe parcurs CURS  Nursing al  mamei si copilului </t>
  </si>
  <si>
    <t xml:space="preserve">examen licenta AMG </t>
  </si>
  <si>
    <t>examen admitere /licenta</t>
  </si>
  <si>
    <t xml:space="preserve">Andronic Andrei </t>
  </si>
  <si>
    <t>ID11-Coordonarea de lucrări de finalizare a studiilor</t>
  </si>
  <si>
    <t>Licență/ disertație/ modul psihopedagogic</t>
  </si>
  <si>
    <t xml:space="preserve">Se punctează doar coordonarea lucrărilor care au fost aduse în stadiul de susținere.
</t>
  </si>
  <si>
    <r>
      <rPr>
        <rFont val="Arial Narrow"/>
        <b/>
        <color rgb="FF000000"/>
        <sz val="10.0"/>
      </rPr>
      <t>*Punctaje de referință:</t>
    </r>
    <r>
      <rPr>
        <rFont val="Arial Narrow"/>
        <b val="0"/>
        <color rgb="FF000000"/>
        <sz val="10.0"/>
      </rPr>
      <t xml:space="preserve">
•   10 p./ lucrare de finalizare (modul psihopedagogic);
•        20 p./ lucrare de licență;
•        30 p./ lucrare de disertație + licență programe de minim 5 ani. 
</t>
    </r>
  </si>
  <si>
    <t>Lucrare coordonată (nume student, titlul lucrării, nivelul de studii finalizat prin această lucrare)</t>
  </si>
  <si>
    <t>BANICA OLIVIA ELENA; RADIOFARMACEUTICE CU SPECIFICITATE PENTRU EXAMINARILE DE MEDICINA NUCLEARA DE DIAGNOSTIC</t>
  </si>
  <si>
    <t>Junoiu Raluca-Maria. Abordări farmacologice în boala Alzheimer. Licență 5 ani</t>
  </si>
  <si>
    <t>Savu Alina-Elena. Abordarea farmacologică a pacientului cu hipertensiune arterială. Licență 5 ani</t>
  </si>
  <si>
    <t>Țuianu Ana-Maria. Opțiuni terapeutice și managementul diabetului zaharat. Licență 5 ani</t>
  </si>
  <si>
    <t>BUD Paula-Antonia, Aritmiile supraventriculare de tip fibrilație atrială sau flutter atrial asociate bolii COVID-19 incidență și potențiale implicații clinice, licență 6 ani</t>
  </si>
  <si>
    <t xml:space="preserve">     LĂZĂRESCU Cătălina, Sе mа glu tі dum lа  pа сі е ntu l сu  dі а bе t zа hа rа t de tі p 2 șі  comorbidități, lucrare de licenta, 5 ani</t>
  </si>
  <si>
    <t>ROȘCA Alexandra Elena, Provocările complexe ale dezvoltării vaccinului HIV, lucrare de licenta, 5 ani</t>
  </si>
  <si>
    <t>Crăciun Zorica Mihaela - „Decese datorate acțiunii agenților traumatici fizici - studiu retrospectiv” - Licenta Medicina (6 ani studiu)</t>
  </si>
  <si>
    <t>Andrei Catanescu, Studiul antibiorezistenței tulpinilor bacteriene implicate în infecțiile nosocomiale, licenta</t>
  </si>
  <si>
    <t>Andruta Nicolae, Studiul eficienței terapiei antitrombotice în accidentul vascular cerebral, licenta</t>
  </si>
  <si>
    <t>Irina Antonescu, Studiul particularităților clinice și terapeutice ale pacienților cu 
COVID-19 în stare critică, licenta</t>
  </si>
  <si>
    <t>Flavia Noaghiu, Studiul eficienței și riscurilor terapiei topice antiacneice, licenta</t>
  </si>
  <si>
    <t>Vlad Laurentiu, Stiul eficientei si riscurilor terapiei bilogice in psoriazis</t>
  </si>
  <si>
    <t>Raluca Muntean, Studiul eficienței terapiei antitrombotice la pacienți cu infecție SARS-CoV-2, licenta</t>
  </si>
  <si>
    <t>Serbn Popa, Studiul eficienței și siguranței inhibitorilor SGLT-2 la pacienții cu insuficiență cardiacă, licenta</t>
  </si>
  <si>
    <t>Ion Udrea, Studiul reacțiilor adverse oculare induse de terapia antihipertensivă, licenta</t>
  </si>
  <si>
    <t>Hernest Adriana, Evaluarea efectelor adverse ale substanțelor active folosite în tratamentul Sars-CoV-2, lucrare de licenta, 5 ani</t>
  </si>
  <si>
    <t>Toader Andreea Mihaela, Farmacotoxicologia claselor de substanțe active utilizate în terapia Alzheimer, lucrare de licenta, 5 ani</t>
  </si>
  <si>
    <t>Anton Anamaria, Farmacotoxicologia inhibitorilor selectivi ai recaptării serotoninei, lucrare de licenta, 5 ani</t>
  </si>
  <si>
    <t>Bogdan Laura Victorița, Antidiabetice orale de noua generație, lucrare de licenta, 5 ani</t>
  </si>
  <si>
    <t xml:space="preserve">Catalinoiu Maria-Raluca,Aspecte de toxicologie în cazul noilor substanțe psihoactive, lucrare de licenta, 5 ani </t>
  </si>
  <si>
    <t>Dragan Abigail, Beneficii ale consumului regulat de nuci in dieta umana, lucrare de licenta, 5 ani</t>
  </si>
  <si>
    <t>Petrascu Veronica, Beneficiile suplimentarii dietei umane cu inositol, lucrare de licenta 5 ani</t>
  </si>
  <si>
    <t>Gligor felicia Gabriela</t>
  </si>
  <si>
    <t>Coblis Paul, DISLIPIDEMIILE LA PACIENŢII CU DIABET ZAHARAT ŞI BOALĂ CARDIACĂ ISCHEMICĂ, Licenta</t>
  </si>
  <si>
    <t>Chindris Claudia, Beneficiul gastroscopiei în identificarea infecției cu Helicobacter Pylori versus determinarea antigenului Helicobacter Pylori, Licenta</t>
  </si>
  <si>
    <t>Florin Grosu</t>
  </si>
  <si>
    <t>Luisa Ureche/Studiu Anatomo-Imagistic al malformatiilor arteriovenoase cerebrale /  licenta</t>
  </si>
  <si>
    <t>Cosmin Piturlea /   Aportul SMURD la realizarea transferului interclinic in perioada 2017-2021/ licenta</t>
  </si>
  <si>
    <t>Juncan Anca-Maria</t>
  </si>
  <si>
    <t>Stanca Maria, Hidroxi acizii în produsele pentru îngrijirea cutanată – necesitatea utilizării şi inovaţii în formulări cosmetice, lucrare de licenta, 5 ani</t>
  </si>
  <si>
    <t>Samoilă Raluca, Utilizarea și perspective actuale ale acidului hialuronic în produsele cosmetice pentru îngrijirea cutanată, lucrare de licenta, 5 ani</t>
  </si>
  <si>
    <t>Fărcășanu Maria-Andreea, Utilizarea Filtrelor Solare în Produse Fotoprotectoare - Reglementare Legislativă, Formulări Cosmetice și Reacții Adverse, lucrare de licenta, 5 ani</t>
  </si>
  <si>
    <t>Dicu Elena-Anamaria, Neurocosmetice în îngrijirea tegumentului – ingrediente și produse cosmetice pentru ageing-ul cutanat., lucrare de licenta, 5 ani</t>
  </si>
  <si>
    <t>Potcovel Paula Camelia, Ingrijirea de nursing acordata pre si post operatorii pacientului cu ulcerul duodenal gastric perforat, licenta</t>
  </si>
  <si>
    <t>Atitienei Anda - „Decese datorate asfixiei mecanice prin spânzurare, în cazuistica SJML Sibiu, in perioada 2018-2022” - Licenta Medicina (6 ani studiu)</t>
  </si>
  <si>
    <t>Bar Sebastian - „Traumantismul cranio-cerebral la decesele înregistrate în cazuistica SJML Sibiu, in perioada 2018-2022” - Licenta Medicina (6 ani studiu)</t>
  </si>
  <si>
    <t>Iordache Ștefania-Cristina - „Analiza deceselor datorate acțiunii curentului electric, în cazuistica SJML Sibiu, în perioada 2003-2022” - Licenta Medicina (6 ani studiu)</t>
  </si>
  <si>
    <t>Foncea Florena Stefania, Farmacoterapia bolii Parkinson, lucrare de licenta, 5 ani</t>
  </si>
  <si>
    <t>Popescu Dana Laura, Astmul bronșic: aspecte fiziopatologice și farmacologice, 5 ani</t>
  </si>
  <si>
    <t>Stan Oana Denisa, Actualitati si perspective in tratamentul depresiei</t>
  </si>
  <si>
    <t>Ciocoiu Elena, Soluții parenterale cu aport nutritiv, lucrare de licenta 5 ani, 2 coordonatori</t>
  </si>
  <si>
    <t>Grigoras Anca Elena, Pulberi farmaceutice de uz intern, lucrare de licenta 5 ani, 2 coordonatori</t>
  </si>
  <si>
    <t>Muntean Lorena Bianca, Sisteme terapeutice transdermice, lucrare de licenta 5 ani, 2 coordonatori</t>
  </si>
  <si>
    <t>Oana Carmen Elena, Preparate oftalmice cu acțiune prelungită, lucrare de licenta 5 ani, 2 coordonatori</t>
  </si>
  <si>
    <t>Uscatu Alexandra Denisa, Preparate injectabile cu acțiune prelungită, lucrare de licenta 2 coordonatori</t>
  </si>
  <si>
    <t>MURESAN MARIA LUCIA</t>
  </si>
  <si>
    <t>Szobo Cristina-Elena, Cannabis sativa în tratarea cancerului, licență</t>
  </si>
  <si>
    <t>Mărghitan Ariana,Interacțiuni ale produselor vegetale cu citocromul P450, licență</t>
  </si>
  <si>
    <t>Rotariu Ioana Teodora, Utilizarea uleiurilor volatile în tratarea și prevenirea afecțiunilor respiratorii la copii, licență</t>
  </si>
  <si>
    <t>Duvlea Lavinia Ioana, Antracenderivați în tratarea constipației, licență</t>
  </si>
  <si>
    <t>Ciubotaru Maria-Mădălina, Cannabis sp-Analiza farmacognostică, licență</t>
  </si>
  <si>
    <t>Bîrcă Daniela, Produse vegetale în afecțiuni parazitare, licență</t>
  </si>
  <si>
    <t>Complicațiile vasculare ale diabetului zaharat de tip 2</t>
  </si>
  <si>
    <t>BANIŢĂ I. ANA-MARIA</t>
  </si>
  <si>
    <t>BĂDÎRCU M. OANA-MARIA</t>
  </si>
  <si>
    <t>BONTE V. DENISA IOANA</t>
  </si>
  <si>
    <t>CHINDRIŞ C. CLAUDIA-LIANA</t>
  </si>
  <si>
    <t>CIOCĂZANU E.-C. MIRUNA MARIA</t>
  </si>
  <si>
    <t>CORNEA C.-S. CRISTINA-ELENA</t>
  </si>
  <si>
    <t>MOLDOVAN S.-S. MIHAI-VLAD</t>
  </si>
  <si>
    <t>NEAGOE L.-V. IRINA-IOANA</t>
  </si>
  <si>
    <t>NEMEŞ A. ARIADNA</t>
  </si>
  <si>
    <t>PARASCHIV I. ELENA-DANIELA</t>
  </si>
  <si>
    <t>RĂDUCANU M. ALEXANDRA</t>
  </si>
  <si>
    <t>RITIVOIU N.-I. ANCA-MARIA-PARASCHIVA</t>
  </si>
  <si>
    <t>ROMAN P. ANDREEA-MARIA</t>
  </si>
  <si>
    <t>STOICA M.-Ş. SEBASTIAN</t>
  </si>
  <si>
    <t>STRUGARIU C.-R. MIRUNA-ANDREEA</t>
  </si>
  <si>
    <t>ŞERBAN I. TEODORA</t>
  </si>
  <si>
    <t xml:space="preserve">Topircean Elena </t>
  </si>
  <si>
    <t>Bunău Bianca-Georgiana - „Studiu retrospectiv privind agresiunile sexuale 
din cazuistica SJML Sibiu, din perioada 2013-2022” - Licenta Medicina (6 ani studiu)</t>
  </si>
  <si>
    <t>Anghelea Ruxandra, Modificări biochimice la pacienții pediatrici infectați cu COVID-19</t>
  </si>
  <si>
    <t>Leculeanu Iona, Importanța și implicațiile biochimice ale vitaminei D</t>
  </si>
  <si>
    <t>Rolul asistentului medical în îngrijirea pacientelor cu neoplasm mamar stadiul IV- stud. Marin (Gulie) Valentina Andreea, 2023</t>
  </si>
  <si>
    <t>Rolul asistentei medicale în îngrijirea pacientei cu cancer de col uterin – stud. Lupu raluca Ana Maria, 2023</t>
  </si>
  <si>
    <t>Elemente de diagnostic , tratament si prognostic in sindroamele coronariene acute fara supradenivelare de segment ST, student Florea Vlad -Gabriel, Licenta MG</t>
  </si>
  <si>
    <t>Stimularea cardiaca la adulti: indicate, evolutie, prognosticș student Radu Cosmin- Andrei, Licenta MG</t>
  </si>
  <si>
    <t>Valoarea biomarkerilor in determinarea diagnosticului, tratamentului si evolutiei bolnavilor cu insuficienta cardiaca internati in spital; student Fira Bianca-Alexandra, Licenta MG</t>
  </si>
  <si>
    <t>Popescu (Avram) Delia. Îngrijirea pacientului cu Demență Alzheimer-formp mixtă, AMG AN IV</t>
  </si>
  <si>
    <t>Oghenovo Priscilla Ewomazin. Studii ale empatiei și inteligenței emoționale la studenții Facultății de Medicină</t>
  </si>
  <si>
    <t>UNGUREANU NICOLETA CRISTINA- Corelația dintre fibroza hepatică și riscul cardiovascular la pacienții diabetici cu sindrom metabolic</t>
  </si>
  <si>
    <t>Iantschi Ioana - Steatoza hepatica in diabetul zaharat</t>
  </si>
  <si>
    <t>LUNG ANDREI-NICOLAE - SPECTRUL HEMORAGIILOR DIGESTIVE INFERIOARE CA INDICAȚIE DE ENDOSCOPIE DIGESTIVĂ INFERIOARĂ</t>
  </si>
  <si>
    <t>Munteanu (Suciu) Georgeta - Riscul cardiovascular la pacientii diabetici</t>
  </si>
  <si>
    <t>Urda Diana - Alexandra - Evaluareanoninvazivă a fibrozeihepatice la pacienţii cu hepatopatii cronice</t>
  </si>
  <si>
    <t>Ursache Ana Maria - Studiul epidemiologic privind componentele sindromului metabolic la pacientii cu steatoza hepaticaUrsache</t>
  </si>
  <si>
    <t>Irimie Alexandru</t>
  </si>
  <si>
    <t>Factori de risc în osteoporoză</t>
  </si>
  <si>
    <t>AL GHLILLAT MONAF</t>
  </si>
  <si>
    <t>Impactul obezității asupra funcției tiroidiene</t>
  </si>
  <si>
    <t>Vermeșan Maria Aureliana</t>
  </si>
  <si>
    <t>Factori de risc în oftalmopatia Graves</t>
  </si>
  <si>
    <t xml:space="preserve">                                                                                                   Ursu Andreea-Mădălina</t>
  </si>
  <si>
    <t>Rolul puncției cu ac fin în diagnosticul leziunilor tiroidiene</t>
  </si>
  <si>
    <t>Ferenczi Z. Lisa-Maria</t>
  </si>
  <si>
    <t>Managementul modern al dislipidemiei la pacienții cu diabet zaharat tip 2</t>
  </si>
  <si>
    <t>CORPODEAN I. MARIA-ALINA (POP)Abordarea multidisciplinară a cancerului vulvar. Importanța comisiei multidisciplinare de tratament, studii universitare, Asistență Medicală generală</t>
  </si>
  <si>
    <t xml:space="preserve">Canciu Diana, Importanta depistarii precoce a anemiilor la copii, Licenta AMG </t>
  </si>
  <si>
    <t>Presecan Iulia-Maria, Ingrijirea nursing-etapa imporanta in tratamentul faringitei streptococice la copil, Licenta AMG</t>
  </si>
  <si>
    <t>Zamacau Nicolae, Simptomatologia nespecifica versus simptomatologia clasica in infectia de tract urinar la copil, Licenta AMG</t>
  </si>
  <si>
    <t>Pepine Ioana-Sandra, Comorbiditati in convulsiile febrile la copil, Licenta Medicina</t>
  </si>
  <si>
    <t>Pepine Elena-Lorena, Corelatii clinico-biologice in sindromul acut de deshidratare din boala diareica acuta, Licenta Medicina</t>
  </si>
  <si>
    <t>Stingu Tudor-Ioan, Infectia mononucleozica la copii, inainte, in timpul si dupa pandemia SARS-CoV-2, Licenta Medicina</t>
  </si>
  <si>
    <t>COCA FRANCESCA GEORGIA- Terapia genica individualizata in cancerul mamar</t>
  </si>
  <si>
    <t>Luca Mădălina, Principii nursing la pacienții cu Astm bronșic alergic, specializarea AMG</t>
  </si>
  <si>
    <t>Tufeanu Elena, Principii nursing la pacienții cu BPOC, specializarea AMG</t>
  </si>
  <si>
    <t>Vlădușel Gabriela, Îngrijiri nursing acordate pacienților cu HDS, specializarea AMG</t>
  </si>
  <si>
    <t>Mutulescu iulia, Principii nursing la pacienții cu diabet zaharat tip 1, specializarea AMG</t>
  </si>
  <si>
    <t>Ursache Andreea, Pricipii nursing la pacienții cu cancer bronho-pulmonar</t>
  </si>
  <si>
    <t>Preda Roxana, Principii nursing la pacienții cu ciroză hepatică B și C</t>
  </si>
  <si>
    <t>Soos Izabela, Aspecte clinice și paraclinice în cancerul colorectal</t>
  </si>
  <si>
    <t>Văcaru Elena, Principii nursing la pacienții cu Ulcer duodenal Hp pozitiv</t>
  </si>
  <si>
    <t>Simon Elena Silvia, Evaluarea depresiei la pacientii cu patologie oncologica severa institutionlizati Hospice, licență</t>
  </si>
  <si>
    <t>Brînduşel (Rotar) Mioara Paraschiva, Îngrijiri în epilepsie la copil și la adolescent, licență</t>
  </si>
  <si>
    <t>Mihai Alexandru Udrescu, Principii de tratament in 
insuficienta cardiaca cu fractie de
ejectie scazuta, lucrare licenta MG</t>
  </si>
  <si>
    <t>MIHOLCEA DOROTEIA ANDREEA -Consumul de substanțe toxice – particularități în pediatrie, lucrare de licenta</t>
  </si>
  <si>
    <t>CĂTANĂ ALEXANDRA - Icterul - între fiziologic și patologic la nou-născut și sugarul mic, lucrare de licenta</t>
  </si>
  <si>
    <t>MAZILU ANDREEA MARIA Convulsii febrile: context infecțios, particularități clinice și evoluție, lucrare de licentă</t>
  </si>
  <si>
    <t xml:space="preserve">Denisa Tanasescu </t>
  </si>
  <si>
    <t xml:space="preserve">Radu Raluca Beatrice, Tratamentul optim pentru pacienții cu diabet zaharat tip 2 și reducerea riscului de complicatii cardiace, lucrare de licenta </t>
  </si>
  <si>
    <t>Alin Maerean- Manifestări neurologice în infecția SARS-CoV-2</t>
  </si>
  <si>
    <t>Fmed3</t>
  </si>
  <si>
    <t>Banică Constantin-Managementul antibioterapiei în spital</t>
  </si>
  <si>
    <t>Ciorgovean Patrisia - Ingrijirea pacientului cu candidoze cutaneo-mucoase - AMG</t>
  </si>
  <si>
    <t>Croitoru Elena - Ingrijirea pacientului cu stafilococii cutanate - AMG</t>
  </si>
  <si>
    <t>Jianu Alina - Ingrijirea pacientului cu erizipel - AMG</t>
  </si>
  <si>
    <t>Irimie Alexandru, Factori de risc în osteoporoză, licența MG</t>
  </si>
  <si>
    <t>AL GHLILLAT MONAF, Impactul obezității asupra funcției tiroidiene, licență MG</t>
  </si>
  <si>
    <t>Ursu Andreea-Mădălina, Rolul puncției cu ac fin în diagnosticul leziunilor tiroidiene, licență MG</t>
  </si>
  <si>
    <t>Vermeșan Maria, Factori de risc în oftalmopatia Graves, licență MG</t>
  </si>
  <si>
    <t>Lucare de licenta Giurca Alexandra Studiul modificărilor hemoleucogramei și a coagulării la pacienții infectați cu  SARS-CoV-2 spitalizați</t>
  </si>
  <si>
    <t>Lucrare de dizertatie Pompilia Lazureanu CONTRIBUȚII LA STUDIUL CORELAȚIEI DINTRE
INFLAMAȚIE, ATEROGENEZĂ ȘI TROMBOZĂ</t>
  </si>
  <si>
    <t>Dinuță Crina Mihaela, Terapia intensivă în pancreatita acută severă, licență</t>
  </si>
  <si>
    <t>Seica Ana Maria - Gastrectomia totala in cancerul gastric- licenta</t>
  </si>
  <si>
    <t>Tamaslicaru Ana Maria- Indicatiile MRM in cancerul de san- licenta</t>
  </si>
  <si>
    <t>Muscan Alexandru Mircea- Cancerul de colon drept-licenta</t>
  </si>
  <si>
    <t>Nita Adriana-Tratamentul chirurgical al cancerului de rect-licenta</t>
  </si>
  <si>
    <t>Infectia cu SARS COV-2 asociata sarcinii, GOI ELENA GRATIELA</t>
  </si>
  <si>
    <t xml:space="preserve">Tratamentul chirurgical al fibromului uterin, POPA MARIA MIHAELA  </t>
  </si>
  <si>
    <t>MUSCAN C V ALEXANDRU, DIAGNOSTIC SI METODE ENDOSCOPICE DE TRATAMENT IN TUMORILE VEZICALE NON-MUSCULO INVAZIVE, LICENTA</t>
  </si>
  <si>
    <t>HAJDARI E DORISA, LITOTRITIA EXTRACORPOREALA CU UNDE DE SOC IN LITIAZA RENO-URETERALA, LICENTA</t>
  </si>
  <si>
    <t>Urmarirea gravidelor cu placenta jos inserata pe parcursul sarcinii - Dinu Natalia - AMG</t>
  </si>
  <si>
    <t>Stincel Roxana-Andreea, Aspecte CT in Pancreatita acuta, Licenta</t>
  </si>
  <si>
    <t>Tirt Daniela Sorana, Aspecte CT in TEP, Licenta</t>
  </si>
  <si>
    <t>Tigaeriu Bogdan, Standardizarea Interpretarii Mamografice folosind clasificareaBI-RADS, Licenta</t>
  </si>
  <si>
    <t>Morosanu Oana, Aspectul mamografic al cancerului mamar, Licenta</t>
  </si>
  <si>
    <t>Bularda D.-C. Diana Ioana, Fracturile diafizei de tibie. Epidemiologie si tratament, licenta MG</t>
  </si>
  <si>
    <t>Gandila V.-I. Cosmin-Ioan, Patologia osteoarticulara in urma accidentelor cu trotineta electrica, licenta MG</t>
  </si>
  <si>
    <t>Lucrare licenta</t>
  </si>
  <si>
    <t>Toba D. Eduard Gabriel, Fixarea de tip hibrid in ligamentoplastia ligamentului incrucisat anterior, licenta MG</t>
  </si>
  <si>
    <t>Maris Ana Denisa, Strategii terapeutice medico-chirurgicale in pancreatita acuta</t>
  </si>
  <si>
    <t>Sterp Maria Daniela, Ingrijirea pacientului operat de cataracta, asitata de laserul cu femtosecunde, lucare de licenta</t>
  </si>
  <si>
    <t>Bindea S.-C. Alina Cristina, Utilizarea materialelor protetice in tratamentul chirurgical al herniei ombilicale, Licenta Medicina</t>
  </si>
  <si>
    <t>Blaga I.-F. Ioana Alexandra, Aspecte particulare in chirurgia cancerului gastric, Licenta Medicina</t>
  </si>
  <si>
    <t>Caterev N. Elena, Aspecte particularare ale utilizarii sistemelor mecanice in cancerul de colon transvers, Licenta Medicina</t>
  </si>
  <si>
    <t>Dobritoiu I. Ionut Stefan, Chirurgia de zi in hernia inghinala, Licenta Medicina</t>
  </si>
  <si>
    <t>Pampu C. Ramona Mioara, Utilizarea sistemelor mecanice de anastomoza in cancerul gastric, Licenta Medicina</t>
  </si>
  <si>
    <t>Raducu E.-M. Alexandra, Tratamentul chirurgical modern in chirurgia cancerului de colon drept, Licenta Medicina</t>
  </si>
  <si>
    <t>Sima I. Viorela Laura, Utilizarea sistemelor de anastomoza mecanica in cancerul de colon drept, Licenta Medicina</t>
  </si>
  <si>
    <t>Stanila M. N. Andreea, Aspecte particulare ale colecistectomiei laparoscopice in urgenta, Licenta Medicina</t>
  </si>
  <si>
    <t>Trache G. Georgiana, Particularitatile tratamentului chirurgical in cancerul de rect jos situat, Licenta Medicina</t>
  </si>
  <si>
    <t>Tucalu I. Constatin, Modalitati terapeutice in icterul mecanic cu obstructie benigna</t>
  </si>
  <si>
    <t>Tulea A.-I. Alexandra, Beneficiile tratamentului modern in "piciorul diabetic", Licenta Medicina</t>
  </si>
  <si>
    <t>Vasilescu I. Ionut-Eduard, Aspecte particulare ale peritonitelor acute prin ulcer gastroduodenal perforat, Licenta Medicina</t>
  </si>
  <si>
    <t>Zavoianu D.-F. Florina, Riscul pacientilor cu "picior diabetic" de a dezvolta leziuni ireversibile</t>
  </si>
  <si>
    <t>Voica I. Andreea-Irina, Beneficiile chirurgiei laparoscopice in tratamentul apendicitei acute</t>
  </si>
  <si>
    <t>Pamfiloiu G. Bianca, Acoperirea, postexcizionala la nivelul fetei, licenta MG</t>
  </si>
  <si>
    <t>Pistanila M.-N. Ionut, Tratamentul chirurgical al arsurilor, licenta MG</t>
  </si>
  <si>
    <t xml:space="preserve">ABU SALOOK S. FARES, Hernia inghinală la bărbați - Terapia chirurgicală, licentă </t>
  </si>
  <si>
    <t>ALIAT K. FAISEL, Tratamentul chirurgical în colecistita litiazică, licentă</t>
  </si>
  <si>
    <t>ALOMARI M. ANAS, Hernia ombilicală - Tehnici chirurgicale, licenta</t>
  </si>
  <si>
    <t>ALOUDAT M. QUSAY, Hernia ombilicală, tratament chirurgical, licentă</t>
  </si>
  <si>
    <t>Pour Molaei zahra-Sindromul ocular legat de computer, LICENTA</t>
  </si>
  <si>
    <t>Suditu Alina-Maria- Evolutia postoperatorie in facoemulsificare in functie de dinamica intraoperatorie, LICENTA</t>
  </si>
  <si>
    <t>Miron Andreea- Traumatismr palpebrale-management, LICENTA</t>
  </si>
  <si>
    <t>Moise Izabela- Sindromul de ochi uscat, LICENTA</t>
  </si>
  <si>
    <t>ALICSANDRU N. CRISTIAN, Tratamentul chirurgical în rupturile de tendon ahilean, licentă</t>
  </si>
  <si>
    <t>EPURE I. CĂTĂLIN-COSTIN, Calitatea vieții și rezultatele funcționale în fracturile de masiv trohanterian,licenta</t>
  </si>
  <si>
    <t>Frățilă Maria Mirabela, Impactul pandemiei COVID 19 asupra chirurgiei cancerului colorectal, licență, MG</t>
  </si>
  <si>
    <t xml:space="preserve">Moscalu Anastasia, Tratamentul chirurgical în patologia abdomenului acut, Licență MG </t>
  </si>
  <si>
    <t>Nicoară Cristian, Variante tehnice în colecistectomia laparoscopică, licență, MG</t>
  </si>
  <si>
    <t xml:space="preserve">Darius Danciu, Managementul depresiei la tratament, Licență </t>
  </si>
  <si>
    <t>Pop Maria Raluca, Rolul asistentului medical în îngrijirea pacientului cu schizofrenie paranoida, Licență</t>
  </si>
  <si>
    <t>Prișcă MariaCarmen, Îngrijirea pacientului cu retard mintal, Licență</t>
  </si>
  <si>
    <t xml:space="preserve">Hussen Rami, Siguranța și eficacitatea terapiei electro-convulsivante în schizofrenie, Licență </t>
  </si>
  <si>
    <t>Pastrama Ioana - Aplicabilitatea agregatului mineral de trioxid (MTA) in coafaje directe. Licenta 6 ani</t>
  </si>
  <si>
    <t>Sandulescu Andreea-Anamaria - Restaurari estetice ale dintilor frontali. Licenta 6 ani</t>
  </si>
  <si>
    <t>Bunea Ana Elena - Studiu privind abordarea anatomiei radiculare complexe. Licenta 6 ani</t>
  </si>
  <si>
    <t>Chidu Patricia Ioana - Estetica dintilor devitali. Licenta 6 ani</t>
  </si>
  <si>
    <t>Riță George-Marius, Chisturi în sfera OMF, 2023</t>
  </si>
  <si>
    <t>Soare Mihai Silviu, Rezecția apicală la arcada superioară și inferioară - Abordări chirurgicale în funcție de patologia existentă, 2023</t>
  </si>
  <si>
    <t>Butnariu Mara, Traumatisme maxilo-faciale. Fracturile complexului zigomatico-maxilar, 2023</t>
  </si>
  <si>
    <t>LUCRARE DE DISERTAȚIE (MĂNESCU P.-S. DRAGOȘ-ANDREI Siguranța pacientului. Elemente de cultură organizațională. Studiu de caz, MASTER)</t>
  </si>
  <si>
    <t>LUCRARE DE DISERTAȚIE (POPESCU G. CRISTINA-MIHAELA Alternative de îngrijiri de sănătate/asistență socială pe termen lung pentru populația vulnerabilă/infantilă. Studiu de caz. MASTER)</t>
  </si>
  <si>
    <t>LUCRARE DE DISERTAȚIE (RĂCHITEANU G. CARMEN-ANDREEA (SZABO) Analiza indicatorilor de evaluare a performanței activității în ambulatoriile de îngrijiri paliative. Studiu de caz, MASTER)</t>
  </si>
  <si>
    <t>LUCRARE DE DISERTAȚIE (GHINEA V. OANA Asigurările private de sănătate de la obligativitate la complementaritate. Studiu de caz, MASTER)</t>
  </si>
  <si>
    <t>LUCRARE DE DISERTAȚIE (MUREȘAN I. LOREDANA-MARIA (MOLDOVAN) Comunicarea personal medical/farmaceutic - pacient - Element de îmbunătățire a calității serviciilor medicale/farmaceutice. Studiu de caz, MASTER)</t>
  </si>
  <si>
    <t>LUCRARE DE DISERTAȚIE (SAULEA G. ELENA (YAZJI) Comunicarea personal medical-pacient într-o secție de chirurgie, MASTER)</t>
  </si>
  <si>
    <t>LUCRARE DE DISERTAȚIE (BENȚIA I. ELENA-FLORINA (ȚIGĂERIU) Evaluarea activității medicale profilactice, curative, de urgență și suport într-un cabinet medical (stomatologic), MASTER)</t>
  </si>
  <si>
    <t>LUCRARE DE DISERTAȚIE (FRIJAN G. GEORGETA-LUCIA (COŞERIU-FRIJAN) Implementarea planului personalizat de îngrijiri medicale - deziderat al calității serviciilor spitalicești. Studiu de caz, MASTER)</t>
  </si>
  <si>
    <t>LUCRARE DE DISERTAȚIE (SĂNDULESCU C. ELIZA (MOCANU) Indicatori de analiză și evaluare a eficienței activității într-un serviciu de investigații paraclinice. Studiu de caz. MASTER)</t>
  </si>
  <si>
    <t>LUCRARE DE DISERTAȚIE (IRIBIȚĂ Ș. CAMELIA-FLORINA (PUȚINTELU-IRIBIȚĂ) Managementul activității într-o unitate de primiri urgențe (UPU). Analiza activității într-un centru de primiri urgențe. Studiu de caz. MASTER)</t>
  </si>
  <si>
    <t>LUCRARE DE DISERTAȚIE (ȚĂROI P. MIMI (DASCĂLU) Managementul îngrijirilor într-o sală de operații. Studiu de caz. MASTER)</t>
  </si>
  <si>
    <t>LUCRARE DE DISERTAȚIE (URSU C. LOREDANA NINA (DUNĂRINȚU) Managementul îngrijirilor într-o secție de chirurgie. Studiu de caz. MASTER)</t>
  </si>
  <si>
    <t>LUCRARE DE DISERTAȚIE (MUTU R. ANTOANELLA-CLAUDIA (SURDU) Managementul îngrijirilor într-o secție de psihiatrie. Studiu de caz. MASTER)</t>
  </si>
  <si>
    <t>LUCRARE DE DISERTAȚIE (CRISTEA N. NICULINA-ADRIANA Managementul îngrijirilor medicale în sectorul spitalicesc. Studiu de caz. MASATER)</t>
  </si>
  <si>
    <t>LUCRARE DE DISERTAȚIE (DAN P. GIORGIANA-LIVIA (MATEI) Managementul îngrijirlor medicale în secția de Obstetrică-Ginecologie. MASATER)</t>
  </si>
  <si>
    <t>LUCRARE DE DISERTAȚIE (YAZJI A. K. FADHY Managementul riscurilor clinice într-o secție de chirurgie. MASTER)</t>
  </si>
  <si>
    <t>LUCRARE DE DISERTAȚIE (PATAKI M. GABRIELA MONICA Managementul stresului ocupațional în domeniul sanitar. Studiu de caz. MASTER)</t>
  </si>
  <si>
    <t xml:space="preserve">LUCRARE DE DISERTAȚIE (POPESCU L.-N. MARIA MIRELA Managementul unei secții de chirurgie din punctul de vedere al unui asistent șef - studiu de caz. MASTER) </t>
  </si>
  <si>
    <t>LUCRARE DE DISERTAȚIE (*GIURGIU M. CASIAN-MATEI Marketingul farmaceutic - marketing social. MASTER)</t>
  </si>
  <si>
    <t>LUCRARE DE DISERTAȚIE (CIOCAN V. DELIA-MIRELA (ALEXANDRU) Mecanisme de plată cu efect motivațional în sectorul de sănătate. MAASTER)</t>
  </si>
  <si>
    <t>LUCRARE DE DISERTAȚIE (COJOCARU I.-M. IONELA-MIHAELA Modalități de decontare a serviciilor medicale din fondul de asigurări de sănătate. Studiu de caz. MASTER)</t>
  </si>
  <si>
    <t>LUCRARE DE DISERTAȚIE (MOHORA D. ELEONORA (BOBÎLCĂ-MOHORA) Modalități de evaluare a rezultatelor activității unui spital finanțat prin sistemul DRG. MASTER)</t>
  </si>
  <si>
    <t>LUCRARE DE DISERTAȚIE (STĂNCIOI I. ILONA-ALEXANDRA (GRIVEI) Modalități de finanțare a sistemului de îngrijiri de sănătate. MASTER)</t>
  </si>
  <si>
    <t>LUCRARE DE DISERTAȚIE (BUȘU A. MAGDALENA Rolul asistenței medicale primare în sistemul de asigurări sociale de sănătate. Studiu de caz. MASTER)</t>
  </si>
  <si>
    <t>LUCRARE DE DISERTAȚIE (VASIU S. DANIELA Planificarea, evaluarea și decontarea serviciilor integrate de îngrijiri la domiciliu din fondul de asigurări sociale de sănătate. MASTER)</t>
  </si>
  <si>
    <t>LUCRARE DE DISERTAȚIE (VINTILĂ C. ALINA-MARIANA Rolul serviciilor medicale preventive în sectorul de îngijiri de sănătate. Studiu de caz. MASTER)</t>
  </si>
  <si>
    <t>LUCRARE DE DISERTAȚIE (ANDREESCU D. LORENA-IOANA Rolul telemedicinei în îmbunătățirea accesului la serviciile de sănătate. MASTER)</t>
  </si>
  <si>
    <t>LUCRARE DE DISERTAȚIE (RADU M.-L. MIRCEA-ADRIAN Turismul medical - tendințe și oportunități - Studiu de caz. MASTER)</t>
  </si>
  <si>
    <t>BOGDAN CORNELIA - Principii nursing la pacienții cu ciroză hepatică - LUCRARE DE LICENȚĂ</t>
  </si>
  <si>
    <t>DRĂGOIU BUCUR FLORIAN - Principii nursing la pacienții cu ulcer duodenal - LUCRARE DE LICENȚĂ</t>
  </si>
  <si>
    <t>LERA ALEXANDRU - Principii nursing la pacienții cu ciroză hepatică - LUCRARE DE LICENȚĂ</t>
  </si>
  <si>
    <t>OANCEA ELENA BRÎNDUȘA (FLOREA) - Principii nursing la pacienții cu boală renală - LUCRARE DE LICENȚĂ</t>
  </si>
  <si>
    <t>VĂCARU ANA MARIA - Principii nursing la pacientul cu diabet zaharat - LUCRARE DE LICENȚĂ</t>
  </si>
  <si>
    <t>Tehnici moderne de realizare a coroanelor provizorii (Bularca sebastian -  licenta)</t>
  </si>
  <si>
    <t>Tehnici clasice si moderne de realizare a incrustatiilor (Varaticeanu Andreea-  Licenta)</t>
  </si>
  <si>
    <t>Protezarea implanto-protetica prin suprastructuri de ceramica pe zirconiu(Caramida Daniela - Licenta)</t>
  </si>
  <si>
    <t>Utiliozarea in laborator a tehnicii CAD-CAM pentru realizarea lucrarilor protetice folosind materialul IPS-E-MAX (Ginerica-Cebuc Alexandra -Mihaela -Licenta)</t>
  </si>
  <si>
    <t>Danila Adela</t>
  </si>
  <si>
    <t>Istine Alexandra,Reabilitarea estetică orală în zona frontală: o abordare multidisciplinară, lucrare de licenta medicina dentara</t>
  </si>
  <si>
    <t>Negrea Florina-Denisa, Rolul asistentului medical în îngrijirea pacientului cu accident vascular cerebral ischemic, licenta</t>
  </si>
  <si>
    <t>Nicula Maria - Andreea, Rolul asistentei medicale în îngrijirea pacientului cu boala Parkinson, licenta</t>
  </si>
  <si>
    <t>Maria Ana Alexandra, Îngrijirea pacientului hemiplegic adult, licenta</t>
  </si>
  <si>
    <t>Mandrean Ioana, Îngrijirea pacientului cu paralizie facială periferică, licenta</t>
  </si>
  <si>
    <t>Mirea Narcisa-Ionela, Ingrijirea pacientului cu scleroză multiplă, licenta</t>
  </si>
  <si>
    <t>Orbișor Doina- Mihaela, Ingrijirea pacientului cu afecțiuni degenerative ale coloanei vertebrale, licenta</t>
  </si>
  <si>
    <t xml:space="preserve">DOMNARIU CARMEN </t>
  </si>
  <si>
    <t>CĂȘERIU D. ANDREEA-MIRABELA, Analiza mortalității intraspitalicești în perioada 2018-2022. Studiu de caz Spitalul Clinic Județean Sibiu</t>
  </si>
  <si>
    <t>CRĂCIUN I. LARISA-MARGARETA, Analiza morbidității prin cancer mamar și a factorilor de risc în județul Sibiu</t>
  </si>
  <si>
    <t>DAN I. ANA (ZEGOICEA), Evaluarea satisfacției paciențilorinternați în secția de Medicină internă a Spitalului Județean Drobeta T.Severin.</t>
  </si>
  <si>
    <t>JURCA I.-T. DĂNUȚ-VASILE, Disparități în starea de sănătate a populației României</t>
  </si>
  <si>
    <t>MIHAI C.-I. LUCIANA, Atitudini și comportamente legate de stilul de viață la studenții de la Asistență Medicală Generală</t>
  </si>
  <si>
    <t>MIHAI N. NICOLAE-MARIAN Morbiditatea spitalizată din cauza consumului de alcool în județul Sibiu</t>
  </si>
  <si>
    <t>NEGREA D.-V. DUMITRU-EMIL Caracteristici ale consumului de fast-food în județul Sibiu</t>
  </si>
  <si>
    <t>PINCIU-POPLĂCIAN G.-C. ANCA Evaluarea mortalității prin boli cardiovasculare în județul Sibiu</t>
  </si>
  <si>
    <t>POPA A. GABRIELA Suicidul, problemă majoră de sănătate publică</t>
  </si>
  <si>
    <t>SANDU M. RAMONA-GABRIELA Influența factorilor socio-economici, biologici, educativi, culturali și comportamentali în dinamica fenomenului avortului</t>
  </si>
  <si>
    <t>TIȚA C. IULIAN-CONSTANTIN Evaluarea consumului de tutun în rândul populației generale din Municipiul Sibiu. Program de sănătate privind reducerea consumului de tutun</t>
  </si>
  <si>
    <t>EPURE C. LILIANA (GHIOCULESCU) Analiza morbidității spitalizate prin traumatisme la grupa de vârstă 0-18 ani în județul Sibiu, în ultimii 5 ani</t>
  </si>
  <si>
    <t>ZARĂ V. IOAN-ȘTEFAN Analiza nevoilor de sănătate în județul Sibiu</t>
  </si>
  <si>
    <t>MILOȘ D. DĂNILĂ Starea de sănătate a populației din județul Caraș-Severin anul 2018-2022</t>
  </si>
  <si>
    <t>POPA-NEDELCU E. RADU Analiza stării de sănătate a populației județului Vâlcea în ultimul deceniu</t>
  </si>
  <si>
    <t>MUNTIU V. ANAMARIA (POP) Evaluarea morbidității prin afecțiuni cardio-vasculare la nivelul unei unități sanitare</t>
  </si>
  <si>
    <t>VASILIU D. DANIELA (MIHĂILĂ) Inpactul consumului de alcool asupra sănătății publice. Studiu de caz</t>
  </si>
  <si>
    <t>IVAN M. ANA Morbiditatea spitalizată prin accidente la nivelul Spitalului Clinic Județean de Urgență Sibiu în perioada 2018-2022</t>
  </si>
  <si>
    <t>BĂNCILĂ V. ȘTEFAN-ALEXANDRU Mortalitatea și morbiditatea prin tumori - Morbiditatea spitalizată prin tumori la SCJUS în perioada 2017-2021</t>
  </si>
  <si>
    <t>RĂILEANU V C EMANUELA Atitudini și practici privind automedicația pe perioada pandemiei de COVID-19</t>
  </si>
  <si>
    <t>Croitoru Gabriel, Criterii tehnologice de reabilitare orală prin punți metalo-ceramice, An III TD</t>
  </si>
  <si>
    <t>Scorbura Larisa Cosmina, Comparatia dintre restaurările pe suport de zirconiu și restaurările pe suport metalic prin metoda ceramicii stratificate An IIITD</t>
  </si>
  <si>
    <t>Folea Marcus Cristian, Algoritmul și descrierea procesului tehnologic în confecționarea coroanelor unidentare cu suport de zirconiu An IIITD</t>
  </si>
  <si>
    <t>Chisalom Ioan-Scanare pas cu pas cu ajutorul scanner-ului Medit T510, licenta TD</t>
  </si>
  <si>
    <t>Luchian Alexandru-Aspecte comparative intre ceramicile de aditie pe scheletul metalic Gc Initial vs Ivoclair Inline, licenta TD</t>
  </si>
  <si>
    <t>Muntean Elena-Scanarea si modelajul digital in tehnica dentara, licenta TD</t>
  </si>
  <si>
    <t>Popescu Adina Elena- Peek material restaurativ pentru tehnologia CAD CAM utilizat in restaurarea protetica fixa si mobilizabila, licenta TD</t>
  </si>
  <si>
    <t>Jurca Ioana, Disfuncții estetice restaurate prin fațete din ceramica presată E-Max</t>
  </si>
  <si>
    <t xml:space="preserve"> Crisan Calin Estetica roz și albă în protezarea breșelor unidentare prin mijloace implantologice, licenta MD</t>
  </si>
  <si>
    <t>Diana Domunco,Impactul alimentației ultraprocesate asupra evoluției arcadelor dento-maxilare, licenta MD</t>
  </si>
  <si>
    <t xml:space="preserve"> Niculicioiu Stefania, Caracteristici estetice și funcționale ale edentatului total în supraprotezarea pe implanturi, licenta MD</t>
  </si>
  <si>
    <t>Paleoca Diana Roxana,POSIBILITĂȚI TEHNOLOGICE ACTUALE DE REFACERE ESTETICĂ, MORFO-
FUNCȚIONALĂ ȘI OCLUZALĂ PRIN PROTEZARE UNIDENTARĂ FIXĂ ÎN ZONA LATERALĂ, licenta MD</t>
  </si>
  <si>
    <t>Radu Mihailescu,Incidența stomatopatiilor la purtătorii de proteze totale, licenta MD</t>
  </si>
  <si>
    <t>Ionescu Alina,STRATIFICAREA CERAMICII PE METAL DE LA SIMPLU LA COMPLEX, licenta TD</t>
  </si>
  <si>
    <t>Omota Bogdan, DIGITALUL ÎN RESTAURĂRILE PROTETICE FULL CROWN, licenta TD</t>
  </si>
  <si>
    <t xml:space="preserve"> Stancu Alexandra Maria,TEHNICI DE ADEZIUNE ALE CERAMICII LA METAL, licenta TD</t>
  </si>
  <si>
    <t>Henrich Emilia Ecatherimna, Echilibrarea statică și dinamică a protezei totale prin montări atipice a dinților artificiali, Licență</t>
  </si>
  <si>
    <t>Damian Georgiana-Alexandra, Optimizări și reoptimizări ale protezelor acrilice prin reparație, Licență</t>
  </si>
  <si>
    <t>TRUFICĂ (BUCIUMANU) I. SIMONA - ADRIANA , Plan de îngrijire perioperator la pacienții cu stenoză de canal lombar</t>
  </si>
  <si>
    <t xml:space="preserve">DIACONU ELENA -REABILITARE ORALA ESTETICA PRIN PROTEZARE FIXA CU ELEMENTE DE ZIRCONIU -licenta minim 5 ani </t>
  </si>
  <si>
    <t>Golea G.Adela Mirela, Stopul cardiorespirator.Protocoale de resuscitare.Patologii asociate, licenta</t>
  </si>
  <si>
    <t>Bologa V C Anastasia, Cardiostimularea in urgenta, licenta</t>
  </si>
  <si>
    <t>Mihalache N Dina, Tromboembolismul pulmonar-incidenta, severitate. Particularitati ale resuscitarii la pacientii cu tromboembolism pulmonar, licenta</t>
  </si>
  <si>
    <t>Pop I Bianca Andreea, Stopul cardiorespirator la pacientii politraumatizati, licenta</t>
  </si>
  <si>
    <t>BEJENARU V. ANA-ELENA, Principii nursing în acordarea îngrijirilor la pacientul cu accident vascular cerebral, licenta/ studii superioare 4 ani</t>
  </si>
  <si>
    <t>BÎSGAN I. F. IOANA  CĂTĂLINA, Abordarea din punct de vedere nursing a pacientului cu infarct miocardic acut, licenta/ studii superioare 4 ani</t>
  </si>
  <si>
    <t>BORODEA A. MARIANA, Abordarea din punct de vedere nursing a pacientului cu boala Parkinson,  licenta/ studii superioare 4 ani</t>
  </si>
  <si>
    <t>SĂNDULACHE M. CĂTĂLINA-ANDREEA, Aspecte nursing în îngrijirea pacientului cu scleroză multiplă, licenta/ studii superioare 4 ani</t>
  </si>
  <si>
    <t>SINCU G. F. SIMONA-ŞTEFANIA, Rolul asistentei medicale în îngrijirea pacienților cu artroplastia totală de genunchi, licenta/ studii superioare 4 ani</t>
  </si>
  <si>
    <t>ȘANDRU N. ADELINA-ELENA,Abordarea din punct de vedere nursing a pacientului cu artroplastie totală de sold și osteoporoză, licenta/ studii superioare 4 ani</t>
  </si>
  <si>
    <t>VANGU F. DENISA-ELENA, Aspecte nursing la pacientul cu edem pulmonar acut,  licenta/ studii superioare 4 ani</t>
  </si>
  <si>
    <t>VASILE A. CRISTINA-MIHAELA,Aspecte nursing ale îngrijirii pacienților cu tiroidectomie și osteoporoză,  licenta/ studii superioare 4 ani</t>
  </si>
  <si>
    <t>TRIF M. O. GABRIEL-MIHAI,Îngrijirea pacienților cu hernie de disc lombară operată, licenta/ studii superioare 4 ani</t>
  </si>
  <si>
    <t>Miha-i Codruț-Florian-Frecvența anomaliilor dento-maxilare la grupa de vârstă 12-18 ani</t>
  </si>
  <si>
    <t xml:space="preserve">Mihai Gabriela Mădălina-Extracția dentară în ortodonție
</t>
  </si>
  <si>
    <t xml:space="preserve">OprișTudor Adrian -Tratamentul ortodontic interceptiv </t>
  </si>
  <si>
    <t xml:space="preserve"> Leva Tudor Managementul stomatologic al pacienților cu afecțiuni nevro-psihice</t>
  </si>
  <si>
    <t xml:space="preserve"> Cociug Madalina- Pacientul leucemic</t>
  </si>
  <si>
    <t xml:space="preserve"> Georgescu Andrei -Reabilitarea orală complexă a pacienților cu afecțiuni cardiace</t>
  </si>
  <si>
    <t>Popescu I.A. Sidonia-Elena. Influenta aparatului ortodontic fix asupra sanatatii parodontale la adult. Licenta 6 ani</t>
  </si>
  <si>
    <t>Rusi I. Stefan-Adrian. Impactul disfunctiilor ocluzale asupra parodontiului marginal. Licenta 6 ani</t>
  </si>
  <si>
    <t>Sinn O. Bearix. Metode de realizare a tratamentului nechirurgical in boala parodontala. Licenta 6 ani</t>
  </si>
  <si>
    <t>Veteanu A.C. Maria-Teodora. Rolul explorarilor imagistice in diagnosticul si managementul terapeutic al bolii parodontale. Licenta 6 ani</t>
  </si>
  <si>
    <t>Menczel D. Ioana-Alexandra. Preventia in stomatologie. Licenta 6 ani</t>
  </si>
  <si>
    <t>Moldovan M.I. Corina-Maria. Diagnosticul si tratamentul afectiunilor periimplantare. Licenta 6 ani</t>
  </si>
  <si>
    <t>Muntean E.A. Marian-Emil. Managementul retractiei gingivale. Licenta 6 ani</t>
  </si>
  <si>
    <t>Floria E. Ioana. Managementul depozitelor de tartru la pacientii fumatori. Licenta 6 ani</t>
  </si>
  <si>
    <t>Garamia I. Andreea Madalina. Mentinerea sanatatii tesuturilor parodonto-mucozale in terapia protetica fixa. Licenta 6 ani</t>
  </si>
  <si>
    <t>Variante de tratament protetic în terapia molarului de 6 ani, Voican Patricia Mihaela, Tehnica Dentara</t>
  </si>
  <si>
    <t>Dancanet Daniela-Patologia traumatică  în cazuistica cabinetului de urgență în medicina dentară al Spitalului Județean Sibiu</t>
  </si>
  <si>
    <t>ID12 - Calitatea de membru în diverse consilii și comisii care funcționează la nivelul ULBS/ local/ național</t>
  </si>
  <si>
    <t xml:space="preserve">Calitatea de membru în mai multe consilii și comisii se punctează separat.
</t>
  </si>
  <si>
    <r>
      <rPr>
        <rFont val="Arial Narrow"/>
        <b/>
        <color rgb="FF000000"/>
        <sz val="10.0"/>
      </rPr>
      <t>*Punctaje de referință:</t>
    </r>
    <r>
      <rPr>
        <rFont val="Arial Narrow"/>
        <b val="0"/>
        <color rgb="FF000000"/>
        <sz val="10.0"/>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rFont val="Arial Narrow"/>
        <b/>
        <color rgb="FF000000"/>
        <sz val="10.0"/>
      </rPr>
      <t xml:space="preserve">
</t>
    </r>
    <r>
      <rPr>
        <rFont val="Arial Narrow"/>
        <b val="0"/>
        <color rgb="FF000000"/>
        <sz val="10.0"/>
      </rPr>
      <t xml:space="preserve">
</t>
    </r>
  </si>
  <si>
    <t>Consiliul sau comisa (denumirea)</t>
  </si>
  <si>
    <t xml:space="preserve">Ministerul Sanatatii - Comisia de farmacologie clinica, toxicologie si toxicodependenta </t>
  </si>
  <si>
    <t>Boardul National de Neurologie din Romania</t>
  </si>
  <si>
    <t>Comisie de doctorat -Dr Andone Razvan-Sebastian -Tg Mures</t>
  </si>
  <si>
    <t>Comisie de doctorat -Dr Dumitrescu Laura -Bucuresti</t>
  </si>
  <si>
    <t>Comisie de doctorat -Dr Tiu Vlad-Eugen -Bucuresti</t>
  </si>
  <si>
    <t>Comisie de doctorat - Dr Gligan (Barac) Ioana - Cluj</t>
  </si>
  <si>
    <t>Comisia de contestații pentru toate programele de studii - Departament CLINIC medical</t>
  </si>
  <si>
    <t xml:space="preserve">Comisie concurs  (Comisia de analiză a îndeplinirii standardelor ULBS ) </t>
  </si>
  <si>
    <t>Comisia de analiza a activitatii didiactice</t>
  </si>
  <si>
    <t xml:space="preserve">Comisie examen medici specialisti Medicina interna, membru in comisie, nov. 2022/ aprilie 2023/ </t>
  </si>
  <si>
    <t>Comisie concurs post didactic Nefrologie, Medicina Interna, membru in comisie, poz. 28, iunie 2023</t>
  </si>
  <si>
    <t>Comisie concurs - post medic specialist Medicina interna, Spitalul Militar Sibiu, membru in comisie, iunie 2023</t>
  </si>
  <si>
    <t>Membru in comisia de sustinere a referatelor de doctorat, coordonator Prof. Dr. R. Mihaila 20p. X2</t>
  </si>
  <si>
    <t>20 + 20</t>
  </si>
  <si>
    <t>membru comisie contestatii pt sef de lucrari pozitia26- Puericultura, Pediatrie, Imunodeficiente</t>
  </si>
  <si>
    <t>Master Management sanitar</t>
  </si>
  <si>
    <t>Membru în Consiliul Departamentului</t>
  </si>
  <si>
    <t>Comisie de concurs pentru ocuparea posturilor didactice: Sef Lucrari, pozitia 28, disciplinele Nefrologie, Medicina Interna - membru comisie contestatii</t>
  </si>
  <si>
    <t>FSTI2</t>
  </si>
  <si>
    <t>Comisie de concurs pe post de Sef lucrari, ULBS, membru, candidat Cioca Adriana</t>
  </si>
  <si>
    <t>Consiliul Facultatii</t>
  </si>
  <si>
    <t>Comisia de contestatii note pentru toate programele de studiu - departament clinic medical</t>
  </si>
  <si>
    <t>Presedinte comisie examen sef lucrari Diabet si boli de nutritie perioada nedeterminata - poz 25</t>
  </si>
  <si>
    <t>Presedinte comisie examen sef lucrari Puericultura, Pediatrie perioada nedeterminata - poz 26</t>
  </si>
  <si>
    <t>Presedinte comisie examen sef lucrari Medicina de Familie perioada nedeterminata - poz 27</t>
  </si>
  <si>
    <t>Presedinte comisie examen medic specialist</t>
  </si>
  <si>
    <t>Comisia de analiza a SIEPAS/departament clinic medical</t>
  </si>
  <si>
    <t>Comisia de analiza CNFIS/departament</t>
  </si>
  <si>
    <t>Consiliul Departamentului</t>
  </si>
  <si>
    <t>Membru in Consiliul Departamentului</t>
  </si>
  <si>
    <t>Membru in Consiliul Facultatii</t>
  </si>
  <si>
    <t>Membru supleant in comisia de analiza a irrdeplinirii standardelor ULBS -Departament Preclinic
 Prot'esor universitar" pozilia 5, disciplinele: Histologie l; Histologie It</t>
  </si>
  <si>
    <t>Membru in comisia de contestatii.Departament Preclinic
 Prot'esor universitar" pozilia 5, disciplinele: Histologie l; Histologie It</t>
  </si>
  <si>
    <t>Membru supleant in comisia de analiza a irrdeplinirii standardelor ULBS -Departument Clinic Medical
 $ef lucrarii, pozitia 26, disciplinele: Puericultural Pediatrie: Imunodeficiente</t>
  </si>
  <si>
    <t>Membru supleant in comisia de concurs Departament Clinic Medical
 $ef lucrarii, pozitia 26, disciplinele: Puericultural Pediatrie: Imunodeficiente</t>
  </si>
  <si>
    <t>Membru supleant in comisia de contestatii Departament Clinic Medical
 $ef lucrarii, pozitia 26, disciplinele: Puericultural Pediatrie: Imunodeficiente</t>
  </si>
  <si>
    <t>Membru supleant in comisia de analiza a irrdeplinirii standardelor ULBS -Deportument Chirurgical
 Profbsor universitar. pozilia 2, disciplinele: Serniologie chirurgicala</t>
  </si>
  <si>
    <t>Membru supleant in comisia de analiza a irrdeplinirii standardelor ULBS -Departament Chirurgical
 Profesor universitar. pozilia 3, disciplinele: Obstetrica.si ginecologie lll Obstetrica si ginecologie</t>
  </si>
  <si>
    <t xml:space="preserve">Membru supleant in comisia de analiza a irrdeplinirii standardelor ULBS -Departament Chirurgical
Profesor univcrsitar, pozilia 4. disciplinele: Ortopedie si traumatologie;'traumatologie sportiva; ingrijiri
calificate in ortopedie .Ortopedie pediatrica: Biornechanics Biornecanica
</t>
  </si>
  <si>
    <t>Membru supleant in comisia de analiza a irrdeplinirii standardelor ULBS -Departament Chirurgical
Profbsor universitar. pozilia 5. disciplinele: ingrijiri califlcate in ortopedie; Ortopedie si traurnatologie;
Biomecanica; Istoria rnedicini i</t>
  </si>
  <si>
    <t>Membru supleant in comisia de analiza a irrdeplinirii standardelor ULBS -Departament Mediicna dentara si Nursing
Conf'erenliar universitar. pozilia 18. disciplinele: Psihiatriel $tiinlele compoftamentului: Psihologie rnedicala;
Sociologie rnedicala; Behavioral sciences Medical psychology</t>
  </si>
  <si>
    <t xml:space="preserve">Boicean Adrian </t>
  </si>
  <si>
    <t>senat</t>
  </si>
  <si>
    <t>comisii posturi didactice</t>
  </si>
  <si>
    <t xml:space="preserve">consiliul departamentului </t>
  </si>
  <si>
    <t>alte comisii</t>
  </si>
  <si>
    <t>Membru comisia de Etica</t>
  </si>
  <si>
    <t>Consiliul Facultății</t>
  </si>
  <si>
    <t>Consiliul facultatii</t>
  </si>
  <si>
    <t>Comisie examen admitere post perioada determinata</t>
  </si>
  <si>
    <t>Comisie programe academice</t>
  </si>
  <si>
    <t>Asistent universitar, perioadă determinată, poziția 49, disciplinele: Boli infecțioase, Îngrijiri</t>
  </si>
  <si>
    <t>Profesor universitar, poziția 3, disciplinele: Obstetrică și ginecologie II, Obstetrică și ginecologie</t>
  </si>
  <si>
    <t>Profesor universitar, poziția 4, disciplinele: Ortopedie și traumatologie, Traumatologie sportivã, Îngrijiri calificate în ortopedie, Biomechanics, Biomecanică</t>
  </si>
  <si>
    <t>Conferențiar univ poziția 11, UMFCD</t>
  </si>
  <si>
    <t>Profesor univ poz 1, dep 2 boli infectioase, epidemiologie, microbiologie, parazitologie, virusologie, DZ,endocrinologie, disciplina Epidemiologie</t>
  </si>
  <si>
    <t>Prof univ pozitia 5, UMFCD Disciplșina Boli Infectioase</t>
  </si>
  <si>
    <t>Prof univ poz 6, UMFCD Disciplina Boli Infectioase</t>
  </si>
  <si>
    <t>Prof univ poz 1 Boli Infectioase, UMFCD</t>
  </si>
  <si>
    <t>Conf univ poz 12, UMFCD</t>
  </si>
  <si>
    <t>Conf univ poz 13, UMFCD</t>
  </si>
  <si>
    <t>Comisie examen medic specialist Boli Infect, sesioase Centru Univ Brasov, sesiunea 11.10.2023</t>
  </si>
  <si>
    <t>Comisia de contestatii pentru toate programele de studii a Dep Clinic Medical II</t>
  </si>
  <si>
    <t>Membru comisie contestatii examen Sef de Lucrari poz 26, disciplina Puericultura, Pediatrie, Imnunodeficiente</t>
  </si>
  <si>
    <t>punctat la ID10</t>
  </si>
  <si>
    <t>Comisia de supraveghere examen Licenta - sef de sala</t>
  </si>
  <si>
    <t>Membru comisie examen sef lucrari Diabet si boli de nutritie perioada nedeterminata - poz 25</t>
  </si>
  <si>
    <t>Membru comisie examen sef lucrari Puericultura, Pediatrie perioada nedeterminata - poz 26</t>
  </si>
  <si>
    <t>Membru comisie contestatii sef lucrari Boli Infectioase perioada determinata - poz 49</t>
  </si>
  <si>
    <t>Membru comisie contestatii sef lucrari Medicina de Familie perioada nedeterminata - poz 27</t>
  </si>
  <si>
    <t>Membru comisie examen medic specialist</t>
  </si>
  <si>
    <t>Comisie centralizare fise discipline/departament</t>
  </si>
  <si>
    <t>Comisia de contestatii - DEPARTAMENTUL CLINIC MEDICAL</t>
  </si>
  <si>
    <t>Comisia de concurs - Prot'esor universitar" pozilia 5, disciplinele: Histologie l; Histologie It (membru supleant)</t>
  </si>
  <si>
    <t>Comisia de contstatii la concursul pentru un post de $ef lucrdri. pozitia 28. disciplinele: Nefrologie Medicina interna</t>
  </si>
  <si>
    <t>Comisia 1 de licenta-Secţiunea Chirurgie</t>
  </si>
  <si>
    <t>Comisia de supraveghere-Licenta MG</t>
  </si>
  <si>
    <t>CONSILIUL FACULTATII</t>
  </si>
  <si>
    <t>CONSILIUL DEPARTAMENTULUI</t>
  </si>
  <si>
    <t>COMISIA DE MARKETING CF ULBS MEDICINA</t>
  </si>
  <si>
    <t>COMISIE ADMITERE SUPRAVEGHERE</t>
  </si>
  <si>
    <t>COMISIE LICENTA SUPRAVEGHERE</t>
  </si>
  <si>
    <t>Comisia de Etică în cercetarea științifică a ULBS</t>
  </si>
  <si>
    <t xml:space="preserve">Membru consiliu de departament </t>
  </si>
  <si>
    <t>Membru consiliul facultatii</t>
  </si>
  <si>
    <t>Membru  comisie burse consiliul facultatii</t>
  </si>
  <si>
    <t xml:space="preserve">Presedinte  comisie concurs as. Poz 39 </t>
  </si>
  <si>
    <t xml:space="preserve">Presedinte  comisie concurs as. Poz 40 </t>
  </si>
  <si>
    <t>Comisie de contestatii licenta sectiunea chirurgie</t>
  </si>
  <si>
    <t>Comisie supraveghere licenta</t>
  </si>
  <si>
    <t>COMISIE ADMITERE - DE TRANSMITERE SUBIECTE</t>
  </si>
  <si>
    <t xml:space="preserve">Grindeanu Amina </t>
  </si>
  <si>
    <t>Comisie supraveghere admitere</t>
  </si>
  <si>
    <t>COMISII POSTURI DIDACTICE/DE CERCETARE SCOASE LA CONCURS PE PERIOADA NEDETERMINATA IN SEM II AL ANULUI UNIV 2022-2023 - COMISIA DE ANALIZA A INDEPLINIRII STANDARDELOR ULBS - PRECLINIC - PROFESOR UNIVERSITAR POZITIA 5, DISCIPLINE HISTOLOGIE I, HISTOLOGIE II</t>
  </si>
  <si>
    <t>COMISII POSTURI DIDACTICE/DE CERCETARE SCOASE LA CONCURS PE PERIOADA NEDETERMINATA IN SEM II AL ANULUI UNIV 2022-2023 - COMISIA DE ANALIZA A INDEPLINIRII STANDARDELOR ULBS - CLINIC MEDICAL - SEF LUCRARI POZITIA 26 DISCIPLINELE PUERICULTURA, PEDIATRIE, IMUNODEFICIENTE</t>
  </si>
  <si>
    <t>COMISII POSTURI DIDACTICE/DE CERCETARE SCOASE LA CONCURS PE PERIOADA NEDETERMINATA IN SEM II AL ANULUI UNIV 2022-2023 - COMISIA DE ANALIZA A INDEPLINIRII STANDARDELOR ULBS - CLINIC CHIRURGICAL (PROFESOR UNIVERSITAR POZITIA 2 DISCIPLINA SEMIOLOGIE CHIRURGICALA)</t>
  </si>
  <si>
    <t>COMISII POSTURI DIDACTICE/DE CERCETARE SCOASE LA CONCURS PE PERIOADA NEDETERMINATA IN SEM II AL ANULUI UNIV 2022-2023 - COMISIA DE ANALIZA A INDEPLINIRII STANDARDELOR ULBS - CLINIC CHIRURGICAL (PROFESOR UNIVERSITAR POZITIA 3 DISCIPLINELE OBSTETRICA GINECOLOGIE II, OBSTETRICA GINECOLOGIE)</t>
  </si>
  <si>
    <t>COMISII POSTURI DIDACTICE/DE CERCETARE SCOASE LA CONCURS PE PERIOADA NEDETERMINATA IN SEM II AL ANULUI UNIV 2022-2023 - COMISIA DE ANALIZA A INDEPLINIRII STANDARDELOR ULBS - CLINIC CHIRURGICAL (PROFESOR UNIVERSITAR POZITIA 4 DISCIPLINELE ORTOPEDIE SI TRAUMATOLOGIE, TRAUMATOLOGIE SPORTIVA, INGRIJIRI CALIFICATE IN ORTOPEDI, ORTOPEDIE PEDIATRICA, BIOMECANICA))</t>
  </si>
  <si>
    <t>CONSILIUL ADMINISTRATIE</t>
  </si>
  <si>
    <t>SUSTINERE LICENTA MG SECTIUNEA CHIRURHIE COMISIE 2 - MEMBRU</t>
  </si>
  <si>
    <t>SUSTINERE LICENTA AMG  SECTIUNEA CHIRUGIE - PRESEDINTE</t>
  </si>
  <si>
    <t>Comisii posturi didactice/de cercetare scoase la concurs pe perioada nedeterminata in semestrul al II-lea al anului universitar 2022-2023-Comisia de analiza a indeplinirii standardelor ULBS Preclinic-Profesor universitar, pozilia 5, disciplinele: Histologie l; Histologie II</t>
  </si>
  <si>
    <t>Comisii posturi didactice/de cercetare scoase la concurs pe perioada nedeterminata in semestrul al II-lea al anului universitar 2022-2023-Comisia de analiza a indeplinirii standardelor ULBS Clinic Medical-Sef lucrari. pozitia 26, disciplinele: Puericultura, Pediatrie, Imunodeficiente</t>
  </si>
  <si>
    <t>Comisii posturi didactice/de cercetare scoase la concurs pe perioada nedeterminata in semestrul al II-lea al anului universitar 2022-2023-Comisia de analiza a indeplinirii standardelor ULBS Clinic Chirurgical-Profesor universitar, pozitia 2, disciplinele: Semiologie chirurgicala</t>
  </si>
  <si>
    <t>Comisii posturi didactice/de cercetare scoase la concurs pe perioada nedeterminata in semestrul al II-lea al anului universitar 2022-2023-Comisia de analiza a indeplinirii standardelor ULBS Clinic Chirurgical-Profesor universitar, pozitia 3, disciplinele: Obstetrica si ginecologie ll, Obstetrica si ginecologie</t>
  </si>
  <si>
    <t>Comisii posturi didactice/de cercetare scoase la concurs pe perioada nedeterminata in semestrul al II-lea al anului universitar 2022-2023-Comisia de analiza a indeplinirii standardelor ULBS Clinic Chirurgical-Profesor universitar, pozitia 4, disciplinele: Ortopedie si traumatologie; Traumatologie sportiva; Ingrijiri calificate in ortopedie; Ortopedie pediatrica; Biomecanica</t>
  </si>
  <si>
    <t>Comisia de contestatii-Licenta MED</t>
  </si>
  <si>
    <t>Comisia de supraveghere-Licenta MED</t>
  </si>
  <si>
    <t>Comisia de contestatii-Licenta pentru toate programele de studii (Departament clinic chirurgical)</t>
  </si>
  <si>
    <t>Consiliul Departamentului Clinic Chirurgical</t>
  </si>
  <si>
    <r>
      <rPr>
        <rFont val="Arial Narrow"/>
        <color rgb="FF000000"/>
        <sz val="10.0"/>
      </rPr>
      <t>Consiliul Facultății</t>
    </r>
  </si>
  <si>
    <t>Comisia de echivalare a creditelor și validare a transferurilor</t>
  </si>
  <si>
    <t>Consultații ATI, Medicina V</t>
  </si>
  <si>
    <t>Consultații Urgențe medicale, Farmacie V</t>
  </si>
  <si>
    <t>SENAT</t>
  </si>
  <si>
    <t>COMISIE SENAT</t>
  </si>
  <si>
    <t>COMISIE CONSILIUL FACULTATII</t>
  </si>
  <si>
    <t>COMISIE CONCURS ASISTENT</t>
  </si>
  <si>
    <t>COMISIE DOSARE DE CONCURS</t>
  </si>
  <si>
    <t>Comisia de cazare</t>
  </si>
  <si>
    <t>Comisia de susţinere a lucrărilor de licenţă</t>
  </si>
  <si>
    <t>Comisia de contestații</t>
  </si>
  <si>
    <t>Comisia de marketing si publicitate</t>
  </si>
  <si>
    <t>Consiliul de Administratie</t>
  </si>
  <si>
    <t>Senatul ULBS</t>
  </si>
  <si>
    <t xml:space="preserve">Comisie medic specialist </t>
  </si>
  <si>
    <t>Comisie medic primar</t>
  </si>
  <si>
    <t>Comisia de marketing și publicitate</t>
  </si>
  <si>
    <t>consiliul facultatii</t>
  </si>
  <si>
    <t>senatul ULBS</t>
  </si>
  <si>
    <t>consiliul departamentului</t>
  </si>
  <si>
    <t xml:space="preserve">comisia senat -Comisia activități studențești și relații cu comunitatea </t>
  </si>
  <si>
    <t>comisia de contestatii examene departament</t>
  </si>
  <si>
    <t xml:space="preserve">comisia de echivalare a creditelor si validare a transferurilor </t>
  </si>
  <si>
    <t>comisia programe academice</t>
  </si>
  <si>
    <t>Bota Gabriela</t>
  </si>
  <si>
    <t xml:space="preserve">Sef lucrari pozitia 26, presedinte comisie contestatii </t>
  </si>
  <si>
    <t xml:space="preserve">Șef lucrări, poziția 40, presedinte comisie contestatii </t>
  </si>
  <si>
    <t>Asistent universitar, poziția 59, membru comisie concurs</t>
  </si>
  <si>
    <t xml:space="preserve">Asistent universitar, poziția 61, presedinte comisie contestatii </t>
  </si>
  <si>
    <t xml:space="preserve">Asistent universitar, poziția 62, presedinte comisie contestatii </t>
  </si>
  <si>
    <t xml:space="preserve">Sef lucrari pozitia 27, presedinte comisie contestatii </t>
  </si>
  <si>
    <t>Sef lucrari pozitia 36, presedinte comisie concurs</t>
  </si>
  <si>
    <t>Sef lucrari pozitia 37, presedinte comisie concurs</t>
  </si>
  <si>
    <t>Comisia de Echivalări</t>
  </si>
  <si>
    <t>Consiliul Departamentului de Medicina Dentara si Nursing</t>
  </si>
  <si>
    <t>Consiliul Departamentului de Rezidentiat</t>
  </si>
  <si>
    <t>Comisia de contestații pentru programele de studii: Medicină Dentară, Tehnică
Dentară</t>
  </si>
  <si>
    <t>Comisia de medic specialist Protetică Dentară, Sibiu 2023</t>
  </si>
  <si>
    <t>MEMBRU ÎN COMISIA DE CONTESTAȚII PENTRU PROGRAMELE DE STUDIU: ASISTENȚĂ MEDICALĂ GENERALĂ, MASTER - MANAGEMENT SANITAR</t>
  </si>
  <si>
    <t>CSUD</t>
  </si>
  <si>
    <t>CDS</t>
  </si>
  <si>
    <t xml:space="preserve">consiliul  Facultatii </t>
  </si>
  <si>
    <t xml:space="preserve">presedinte comisie concurs prof.univ.poz.5 Histologie ; </t>
  </si>
  <si>
    <t>presedinte comisie concurs prof.univ.poz. 2, Serniologie chirurgicala</t>
  </si>
  <si>
    <t>presedinte comisie concurs Profesor universitar. pozitlia 3, disciplinele: Obstetrica.si ginecologie lll Obstetrica si ginecologie</t>
  </si>
  <si>
    <t xml:space="preserve">Comisia de concurs pentru ocuparea postului de Conf univ., poz 79 din statul de functii, Sanatate publica, Facultatea de medicina din cadrul UMF "Victor Babes" Timisoara  </t>
  </si>
  <si>
    <t>Comisia programe academice</t>
  </si>
  <si>
    <t>Comisia examen medic specialist protetica</t>
  </si>
  <si>
    <t xml:space="preserve">Comisia de etica in cercetarea stiintifica CA1/12.01.2022 </t>
  </si>
  <si>
    <t>UMFCarol Davial Bucuresti, membru concurs Stomatologie comisia 47, pozitia 1 Profesor UniversitarMO nr. 1291 din 23.12.2022,concurs februarie 2023, membru</t>
  </si>
  <si>
    <t>Comisia de contestatii progrm de studiu medicina dentara si tehnica dentara</t>
  </si>
  <si>
    <t>Comisia de burse facultate/CF 12/24.11.2022</t>
  </si>
  <si>
    <t>Comisia Asistent poz 59 Deparatment medicina denatra si Nursing CF, Presedinte Comisia de Contestatii 12/24.11.2022,concurs februarie 2023</t>
  </si>
  <si>
    <t>Comisia Asistent poz 61 Deparatment medicina dentara si Nursing, membru CF 12/24.11.2022, concurs februarie 2023</t>
  </si>
  <si>
    <t>Comisia Asistent poz 62 Deparatment medicina denatra si Nursing, membru CF 12/24.11.2022</t>
  </si>
  <si>
    <t>Comisia Sef Lucrari poz 36 Deparatment medicina dentara si Nursing, membruCF 12/24.11.2022</t>
  </si>
  <si>
    <t>Comisia Sef Lucrari poz 37 Deparatment medicina dentara si Nursing, Presedinte comisia de contestatii CF 12/24.11.2022</t>
  </si>
  <si>
    <t>Comisia concurs UMF Cluj Napoca, conferentiar Poz 8 Departamentul III, 8, membru februrarie 2023</t>
  </si>
  <si>
    <t>Comisia specialist protetica dentara octombrie 2022</t>
  </si>
  <si>
    <t>Comisie de examen medic specialist</t>
  </si>
  <si>
    <t>MITARIU GABRIELA SIMONA</t>
  </si>
  <si>
    <t>H Senat 5249/22.12.2022 -comisii durata nedeterminata sem I 2022-2023 Comisia de concurs sef lucrari pozitia 37 Stat functiuni Departament Medicina Dentara si Nursing</t>
  </si>
  <si>
    <t>Comisia de echivalare a creditelor si validare a transferurilor</t>
  </si>
  <si>
    <t>Comisia de medicina de urgenta a MS</t>
  </si>
  <si>
    <t>comisie de examen, medic sef UPU Sibiu, in calitate de cadru didactic, reprezentant ULBS  -  SCJU Sibiu, 12.01.2023</t>
  </si>
  <si>
    <t>comisie de examen, medic specialist, in calitate de cadru didactic, reprezentant ULBS  -  SCJU Brasov, 07.04.2023</t>
  </si>
  <si>
    <t>comisie de examen, medic specialist, in calitate de cadru didactic, reprezentant ULBS  -  SCJU Sibiu, 05.05.2023</t>
  </si>
  <si>
    <t>comisie de examen, medic specialist, in calitate de cadru didactic, reprezentant ULBS  -  SCJU Sibiu, 22.05.2023</t>
  </si>
  <si>
    <t>Președinte Comisie de concurs pentru ocupare post medic spacialist/primar neonatologie SCJU Sibiu</t>
  </si>
  <si>
    <t>Președinte Comisie de concurs pentru ocupare post medic rezident ultim an neonatologie SCJU Bihor</t>
  </si>
  <si>
    <t>Vicepreședinte Comisia Neonatologie a Ministerului Sanatatii</t>
  </si>
  <si>
    <t>Consililul facultatii</t>
  </si>
  <si>
    <t>Comisia de contestații pentru programele de studii: Asistenta Medicala Generala</t>
  </si>
  <si>
    <t>COMISIE EXAMEN MEDIC SPECIALIST PROTETICA DENTARA</t>
  </si>
  <si>
    <t>COMISIE EXAMEN MEDIC SPECIALIST STOMATOLOGIE GENERALA</t>
  </si>
  <si>
    <t>H Senat 5249/22.12.2022 - comisii durata nedeterminata sem I 2022-2023 Comisia de concurs sef lucrari pozitia 36 Stat functiuni Departament Medicina Dentara si Nursing</t>
  </si>
  <si>
    <t>H Senat 5249/22.12.2022 - comisii durata nedeterminata sem I 2022-2023 Comisia de concurs sef lucrari pozitia 37 Stat functiuni Departament Medicina Dentara si Nursing</t>
  </si>
  <si>
    <t>H Senat 5249/22.12.2022 - comisii durata determinata sem I 2022-2023 Comisia de concurs asistent  pozitia 61 Stat functiuni Departament Medicina Dentara si Nursing</t>
  </si>
  <si>
    <t>H Senat 5249/22.12.2022 - comisii durata nedeterminata sem I 2022-2023 Comisia de concurs asistent  pozitia59 Stat functiuni Departament Medicina Dentara si Nursing</t>
  </si>
  <si>
    <t>H Senat 5249/22.12.2022 - comisii durata determinata sem I 2022-2023 Comisia de concurs asistent 62 Stat functiuni Departament Medicina Dentara si Nursing</t>
  </si>
  <si>
    <t>H Senat 2481/26.05.2023 -  comisie concurs  durata nedeterminata sem II 2022-2023  resedinte comsia de contestatii pozitia 18 Stat functiuni Departament Medicina Dentara si Nursing</t>
  </si>
  <si>
    <t xml:space="preserve">Comisie de rezidentiat - Stomatologie Generala 23-25 noiembrie 2023 presedinte </t>
  </si>
  <si>
    <t xml:space="preserve">membru in consiliul departamentului </t>
  </si>
  <si>
    <t xml:space="preserve">membru in consiliul facultatii </t>
  </si>
  <si>
    <t>Consiliul editorial - Prin Hotararea Senatului nr. 4874 din 16.02.2021</t>
  </si>
  <si>
    <t>Comisia de raportare GRADIS la nivel departament - presedinte comisie</t>
  </si>
  <si>
    <t>Comisia de evaluare a calitatii SCEAC - H Fac Med 12/24.11.2022</t>
  </si>
  <si>
    <t>Comisia de admitere medicina in limba engleza - responsabil de program</t>
  </si>
  <si>
    <t>Comisia de medic specialist Parodontologie, Sibiu 2023</t>
  </si>
  <si>
    <t>Comisia de contestatii medic specialist Parodontologie, Tg. Mures 2023</t>
  </si>
  <si>
    <t>H Senat 2481/26.05.2023 - comisii durata nedeterminata sem II 2022-2023 Comisia de indeplinire standarde ULB pozitia 5 Stat functiuni Departament Preclinic</t>
  </si>
  <si>
    <t>H Senat 2481/26.05.2023 - comisii durata nedeterminata sem II 2022-2023 Comisia de indeplinire standarde ULB pozitia 40 Stat functiuni Departament Preclinic</t>
  </si>
  <si>
    <t>H Senat 2481/26.05.2023 - comisii durata nedeterminata sem II 2022-2023 Comisia de indeplinire standarde ULB pozitia 44 Stat functiuni Departament Preclinic</t>
  </si>
  <si>
    <t>H Senat 2481/26.05.2023 - comisii durata nedeterminata sem II 2022-2023 Comisia de indeplinire standarde ULB pozitia 26 Stat functiuni Departament Clinic Medical</t>
  </si>
  <si>
    <t>H Senat 2481/26.05.2023 - comisii durata nedeterminata sem II 2022-2023 Comisia de indeplinire standarde ULB pozitia 28 Stat functiuni Departament Clinic Medical</t>
  </si>
  <si>
    <t>H Senat 2481/26.05.2023 - comisii durata nedeterminata sem II 2022-2023 Comisia de indeplinire standarde ULB pozitia 2 Stat functiuni Departament Clinic Chirurgical</t>
  </si>
  <si>
    <t>H Senat 2481/26.05.2023 - comisii durata nedeterminata sem II 2022-2023 Comisia de indeplinire standarde ULB pozitia 3 Stat functiuni Departament Clinic Chirurgical</t>
  </si>
  <si>
    <t>H Senat 2481/26.05.2023 - comisii durata nedeterminata sem II 2022-2023 Comisia de indeplinire standarde ULB pozitia 4 Stat functiuni Departament Clinic Chirurgical</t>
  </si>
  <si>
    <t>H Senat 2481/26.05.2023 - comisii durata nedeterminata sem II 2022-2023 Comisia de indeplinire standarde ULB pozitia 5 Stat functiuni Departament Clinic Chirurgical</t>
  </si>
  <si>
    <t>H Senat 2481/26.05.2023 - comisii durata nedeterminata sem II 2022-2023 Comisia de indeplinire standarde ULB pozitia 18 Stat functiuni Departament Medicina Dentara si Nursing</t>
  </si>
  <si>
    <t>H Senat 5249/22.12.2022 - comisii durata nedeterminata sem I 2022-2023 Comisia de indeplinire standarde ULB pozitia 39 Stat functiuni Departament Preclinic</t>
  </si>
  <si>
    <t>H Senat 5249/22.12.2022 - comisii durata nedeterminata sem I 2022-2023 Comisia de indeplinire standarde ULB pozitia 40 Stat functiuni Departament Preclinic</t>
  </si>
  <si>
    <t>H Senat 5249/22.12.2022 - comisii durata nedeterminata sem I 2022-2023 Comisia de indeplinire standarde ULB pozitia 51 Stat functiuni Departament Preclinic</t>
  </si>
  <si>
    <t>H Senat 5249/22.12.2022 - comisii durata nedeterminata sem I 2022-2023 Comisia de indeplinire standarde ULB pozitia 25 Stat functiuni Departament Clinic Medical</t>
  </si>
  <si>
    <t>H Senat 5249/22.12.2022 - comisii durata nedeterminata sem I 2022-2023 Comisia de indeplinire standarde ULB pozitia 26 Stat functiuni Departament Clinic Medical</t>
  </si>
  <si>
    <t>H Senat 5249/22.12.2022 - comisii durata nedeterminata sem I 2022-2023 Comisia de indeplinire standarde ULB pozitia 27 Stat functiuni Departament Clinic Medical</t>
  </si>
  <si>
    <t>H Senat 5249/22.12.2022 - comisii durata nedeterminata sem I 2022-2023 Comisia de indeplinire standarde ULB pozitia 36 Stat functiuni Departament Medicina Dentara si Nursing</t>
  </si>
  <si>
    <t>H Senat 5249/22.12.2022 - comisii durata nedeterminata sem I 2022-2023 Comisia de indeplinire standarde ULB pozitia 37 Stat functiuni Departament Medicina Dentara si Nursing</t>
  </si>
  <si>
    <t>Comisie de rezidentiat - Stomatologie Generala 23-25 noiembrie 2023</t>
  </si>
  <si>
    <t>Cristina Adriana Dahm Tatari</t>
  </si>
  <si>
    <t>comisia de contestatii licenta medicina dentara</t>
  </si>
  <si>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</si>
  <si>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</si>
  <si>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</si>
  <si>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</si>
  <si>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</si>
  <si>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rFont val="Arial Narrow"/>
        <b/>
        <color rgb="FF000000"/>
        <sz val="10.0"/>
      </rPr>
      <t>*Punctaje de referință:</t>
    </r>
    <r>
      <rPr>
        <rFont val="Arial Narrow"/>
        <b val="0"/>
        <color rgb="FF000000"/>
        <sz val="10.0"/>
      </rPr>
      <t xml:space="preserve">
•       consultații = 56 de ore;
•       tutorat = 200 de ore;
•       practică de specialitate = un număr de ore egal cu acela din planurile de învățământ ale programului.
</t>
    </r>
  </si>
  <si>
    <t>Tipul activității coordonate (consultații, tutorat, practică de specialitate)</t>
  </si>
  <si>
    <t>consultatii neurologie AMG</t>
  </si>
  <si>
    <t>consultatii neurologie MG</t>
  </si>
  <si>
    <t>Mitea Raluca -Daria</t>
  </si>
  <si>
    <t>Consultatii MG V</t>
  </si>
  <si>
    <t>Consultatii AMG</t>
  </si>
  <si>
    <t>Consultatii. Psihiatrie. VI Med</t>
  </si>
  <si>
    <t>Consultatii. Psihiatrie. IV MD</t>
  </si>
  <si>
    <t>Consultatii. Psihologie si Sociologie Medicala. II Med</t>
  </si>
  <si>
    <t xml:space="preserve">REZI ELENA CRISTINA </t>
  </si>
  <si>
    <t>Consultatii</t>
  </si>
  <si>
    <t>Consultatii MG</t>
  </si>
  <si>
    <t>Consultatii AMG3</t>
  </si>
  <si>
    <t>Consultatii MG5</t>
  </si>
  <si>
    <t>Consultații</t>
  </si>
  <si>
    <t>Practica de specialitate BFKT an I</t>
  </si>
  <si>
    <t xml:space="preserve">tutorat - an V Medicina </t>
  </si>
  <si>
    <t>Alina Bereanu/Dobrota Luminita</t>
  </si>
  <si>
    <t>practica de specialitate (practica de vara, Medicina V)</t>
  </si>
  <si>
    <t>consultatii</t>
  </si>
  <si>
    <t>Consultatii MG3 sem 1</t>
  </si>
  <si>
    <t>Consultatii MG3 sem 2</t>
  </si>
  <si>
    <t>ATASIE DIETER</t>
  </si>
  <si>
    <t xml:space="preserve">Consultatii AMG </t>
  </si>
  <si>
    <t>Consultatii Farma</t>
  </si>
  <si>
    <t>Consultatii MDII</t>
  </si>
  <si>
    <t>Consultatii MGIV</t>
  </si>
  <si>
    <t xml:space="preserve">consultatii </t>
  </si>
  <si>
    <t>practica de specialitate- nu sunteti nominalizat pe lista</t>
  </si>
  <si>
    <t>practica specialitate MG3</t>
  </si>
  <si>
    <t>Consultatii MG IV sem 1</t>
  </si>
  <si>
    <t>Consultatii MG IV sem 2</t>
  </si>
  <si>
    <t>Consultatii AMG II sem 1</t>
  </si>
  <si>
    <t>Ioana Matacuta-Bogdan</t>
  </si>
  <si>
    <t>Consultatii pediatrie si puericultura</t>
  </si>
  <si>
    <t>Bîrluțiu Victoria</t>
  </si>
  <si>
    <t>tutore an VI MG</t>
  </si>
  <si>
    <t>Consultatii AMGIV SEM 2</t>
  </si>
  <si>
    <t>Consultatii MGII</t>
  </si>
  <si>
    <t>Consultatii MD II</t>
  </si>
  <si>
    <t>Consultatii Farma II</t>
  </si>
  <si>
    <t>Consultatii AMG I</t>
  </si>
  <si>
    <t>Consultatii BFKT I</t>
  </si>
  <si>
    <t>Consultatii MG6 Dermatologie sem. 1</t>
  </si>
  <si>
    <t>Consultatii MG6 Dermatologie estetica sem. 2</t>
  </si>
  <si>
    <t>Consultatii MD4</t>
  </si>
  <si>
    <t>Consultatii MD5</t>
  </si>
  <si>
    <t>Consultatii Farma5</t>
  </si>
  <si>
    <t>Consultatii Farma2</t>
  </si>
  <si>
    <t>Consultatii TD1</t>
  </si>
  <si>
    <t>Tutorat AMG3</t>
  </si>
  <si>
    <t>consultații</t>
  </si>
  <si>
    <t>ConsultatiiMGV</t>
  </si>
  <si>
    <t xml:space="preserve">practica de vara </t>
  </si>
  <si>
    <t>CONSULTATII</t>
  </si>
  <si>
    <t>TUTORAT</t>
  </si>
  <si>
    <t>PRACTICA DE SPECIALITATE</t>
  </si>
  <si>
    <t>PRACTICA</t>
  </si>
  <si>
    <t xml:space="preserve">Practica de specialitate </t>
  </si>
  <si>
    <t>CONSULTATII MEDICINA</t>
  </si>
  <si>
    <t>CONSULTATII MD</t>
  </si>
  <si>
    <t>CONSULTATII AMG SI BFKT</t>
  </si>
  <si>
    <t>Consultații ATI, Medicina V - 118 studenti</t>
  </si>
  <si>
    <t>Consultații Urgențe medicale, Farmacie V, 36 studenti</t>
  </si>
  <si>
    <t>Consultații Terapie intensivă, Medicina V, 118 studenti</t>
  </si>
  <si>
    <t>Consultații Istoria medicinii dentare, 40 studenti</t>
  </si>
  <si>
    <t>COORDONATOR PRACTICA DE VARA</t>
  </si>
  <si>
    <t>consultatii Medicină VI</t>
  </si>
  <si>
    <t xml:space="preserve">consultatii IV Medicină </t>
  </si>
  <si>
    <t>consultatii an II AMG</t>
  </si>
  <si>
    <t>consultatii an IV AMG</t>
  </si>
  <si>
    <t xml:space="preserve">consultatii VI Medicină </t>
  </si>
  <si>
    <t>consultatii AMG II - Semiologie chirurgicala</t>
  </si>
  <si>
    <t>consultatii AMG II - Ingr. Calig in specialit chir</t>
  </si>
  <si>
    <t>consultatii AMG II -Ingr. Caligicate in ORL</t>
  </si>
  <si>
    <t>CONSULTAȚII TEHNOLOGIA PROTEZELOR DENTARE</t>
  </si>
  <si>
    <t>CONSULTATII REABILITARE ORALA</t>
  </si>
  <si>
    <t>gabriela Bota</t>
  </si>
  <si>
    <t>consultatii an V MD - endodontie I</t>
  </si>
  <si>
    <t>consultatii an V MD - endodontie II</t>
  </si>
  <si>
    <t>consultatii an II TD - Odontoterapie</t>
  </si>
  <si>
    <t>consultatii an II TD - Endodontie</t>
  </si>
  <si>
    <t>consultatii an IV MD - Odontologie</t>
  </si>
  <si>
    <t>tutore an V MD</t>
  </si>
  <si>
    <t>practica de specialitate an IV MD</t>
  </si>
  <si>
    <t>Coordonator practică de specialitate An III MD</t>
  </si>
  <si>
    <t>Consultații pentru studenți</t>
  </si>
  <si>
    <t>TUTORE AN  IV SPECIALIZAREA ASISTENȚĂ MEDICALĂ GENERALĂ</t>
  </si>
  <si>
    <t>COORDONATOR PRACTICĂ  AN  II SPECIALIZAREA ASISTENȚĂ MEDICALĂ GENERALĂ</t>
  </si>
  <si>
    <t>TUTORE DE AN LA ANUL III</t>
  </si>
  <si>
    <t>CONSULTATII ODONTOLOGIE</t>
  </si>
  <si>
    <t>CONSULTATII ODONTOLOGIE NOTIUNI</t>
  </si>
  <si>
    <t>PRACTICĂ DE SPECIALITATE</t>
  </si>
  <si>
    <t>CONSULTAȚII AN III AMG</t>
  </si>
  <si>
    <t>CONSULTAȚII AN I AMG</t>
  </si>
  <si>
    <t>TUTORAT BALNEOFIZIOKINETOTERAPIE</t>
  </si>
  <si>
    <t xml:space="preserve">Pregatire practica de specialitate -Master Management sanitar </t>
  </si>
  <si>
    <t>Coordonator practica de specialitate  TD II</t>
  </si>
  <si>
    <t>Tutore MD IV</t>
  </si>
  <si>
    <t>tutorat</t>
  </si>
  <si>
    <t>practica de specialitate</t>
  </si>
  <si>
    <t>tutorat TDII(CF 10/12 octombrie 2022)</t>
  </si>
  <si>
    <t>Consultatii MDVI Estetica dentara</t>
  </si>
  <si>
    <t>Consultatii TDII Estetica Denatră</t>
  </si>
  <si>
    <t>Consultații TDII Tehnologie metaloceramica si ceramica integrala</t>
  </si>
  <si>
    <t>Consultaii MDV Proteza Totală</t>
  </si>
  <si>
    <t>Consultații MDIV Prevenție în medicina dentară</t>
  </si>
  <si>
    <t>Tutorat III TD</t>
  </si>
  <si>
    <t xml:space="preserve">TUTORIAT AN II MD </t>
  </si>
  <si>
    <t>PRACTICA DE SPECIALITATE AN II MD</t>
  </si>
  <si>
    <t xml:space="preserve">consultatii AMG IV  disciplina ingrijiri calificate in chirurgie </t>
  </si>
  <si>
    <t>tutore an I, FAMG</t>
  </si>
  <si>
    <t>practica an I, MG</t>
  </si>
  <si>
    <t>practica an I, MG, engleza</t>
  </si>
  <si>
    <t>Tutorat an II AMG</t>
  </si>
  <si>
    <t>Practica de specialitate an III AMG</t>
  </si>
  <si>
    <t>Consultatii an IV AMG</t>
  </si>
  <si>
    <t>Consultatii an III AMG</t>
  </si>
  <si>
    <t>consultatii an IV MD</t>
  </si>
  <si>
    <t>consultatii an V MD</t>
  </si>
  <si>
    <t>consultatii an VI MD</t>
  </si>
  <si>
    <t>consultatii an III TD</t>
  </si>
  <si>
    <t xml:space="preserve">consultatii an VI MD </t>
  </si>
  <si>
    <t xml:space="preserve">consultatii an II MD </t>
  </si>
  <si>
    <t>consultatii an V MD - parodontologie</t>
  </si>
  <si>
    <t>consultatii an VI MD - Parodontologie</t>
  </si>
  <si>
    <t>consultatii an VI MD - Patologie orala</t>
  </si>
  <si>
    <t>consultatii an III TD - parodontologie</t>
  </si>
  <si>
    <t>tutore an VI MD</t>
  </si>
  <si>
    <t>tutore an 1 MD</t>
  </si>
  <si>
    <t>coordonator practica de vara an 1 MD</t>
  </si>
  <si>
    <t xml:space="preserve">BeldeanLluminita </t>
  </si>
  <si>
    <t xml:space="preserve">consultatii nursing comununitar al mamei si copilului </t>
  </si>
  <si>
    <t>consultatii Îngrijiri la domiciliu. Nursing comunita</t>
  </si>
  <si>
    <t>ID14 -Organizarea de evenimente/activități destinate studenților</t>
  </si>
  <si>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</si>
  <si>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</si>
  <si>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</si>
  <si>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rFont val="Arial Narrow"/>
        <b/>
        <color rgb="FF000000"/>
        <sz val="10.0"/>
      </rPr>
      <t>*Punctaje de referință:</t>
    </r>
    <r>
      <rPr>
        <rFont val="Arial Narrow"/>
        <b val="0"/>
        <color rgb="FF000000"/>
        <sz val="10.0"/>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</si>
  <si>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Informații complete despre eveniment (denumire, tip de eveniment științific, cultural, etc. Perioada de desfăsurare, nr de participanți, calitatea de coordonator/membru în comitetul de organizare, recenzor sau alta)</t>
  </si>
  <si>
    <t>CONFERINȚĂ ȘTIINȚIFICĂ: Actualități și perspective în cercetarea farmaceutică, Sibiu, 17 decembrie 2022. Coordonare lucrare: Noi Perspective în Controlul Ponderal – Semaglutida Lăzărescu C., Munteanu G., Ciocoiu E. Coordonator științific: Șef lucr. dr. Anca Butucă</t>
  </si>
  <si>
    <t>CONFERINȚĂ ȘTIINȚIFICĂ: Actualități și perspective în cercetarea farmaceutică, Sibiu, 17 decembrie 2022. Coordonare lucrare: În ce Măsură este Afectată Eficacitatea Medicamentelor Biologice, de Condițiile de Păstrare Rentea E.I., Istrate B., Țur M.G. Coordonator științific: Șef lucr. dr. Anca Butucă</t>
  </si>
  <si>
    <t>CONFERINȚĂ ȘTIINȚIFICĂ: Actualități și perspective în cercetarea farmaceutică, Sibiu, 17 decembrie 2022. Coordonare lucrare: Sincopa – ca și Reacție Adversă în Urma Imunizării cu Vaccinurile Împotriva Papilomavirusului Uman Țur M.G., Rentea E.I., Stanca A.G. Coordonator științific: Șef lucr. dr. Anca Butucă</t>
  </si>
  <si>
    <t>CONGRES NAȚIONAL: Congresul Național al Studenților Farmaciști, București, 27-28 aprilie 2023. Coordonare lucrare:Provocările și oportunitățile medicamentelor biologice în bolile cardiovasculare Roșca M, Zgîrcea E B. Coordonator științific: Șef lucr. dr. Anca Butucă</t>
  </si>
  <si>
    <t>CONGRES NAȚIONAL: Congresul Național al Studenților Farmaciști, București, 27-28 aprilie 2023. Coordonare lucrare: Sindromul de hiperstimulare ovariană ca urmare a tratamentului infertilității,  Zgîrcea E B, Roșca M,  Coordonator științific: Șef lucr. dr. Anca Butucă</t>
  </si>
  <si>
    <t xml:space="preserve">SL Dr Prodan Liiana Carmen </t>
  </si>
  <si>
    <t>Coordonator lucrare ZMUS  2023 Tromboza de artera bazilara - o incercare reusita, Stud. Tania Trif</t>
  </si>
  <si>
    <t>Cerc studentesc</t>
  </si>
  <si>
    <t>Cercul de Neurochirurgie Sibiu din cadrul Facultatii de Medicina ULBS</t>
  </si>
  <si>
    <t>Principii de ingrijire ale pacientului cu erizipel - Alina Georgiana Jianu, Simona Stefania Sincu, Gabriela Iancu</t>
  </si>
  <si>
    <t>Conferinta Zilele Dermatologiei la Sibiu 6-8.10.2022, peste 200 particpianti - Coordonator lucrare studenteasca prezentata la conferinta</t>
  </si>
  <si>
    <t>Trichomoniaza la femei - 
Simona Stefania Sincu, Alina Georgiana Jianu, Gabriela Iancu</t>
  </si>
  <si>
    <t>Principii de ingrijire ale pacientului cu pemfigus vulgar - 
Catalina Andreea Sandulache, Adelina Elena Sandru, Gabriela Iancu</t>
  </si>
  <si>
    <t>Aspecte clinice in infectiile stafilococice ale pielii paroase a capului - 
Elena Adriana Croitoru, Adela Mirela Golea, Gabriela Iancu</t>
  </si>
  <si>
    <t>O viziune generala asupra carcinomului spinocelular - 
Catalina Bisgan, Ana Bejenaru, Gabriela Iancu</t>
  </si>
  <si>
    <t>Aspecte generale privind lupusului eritematos systemic - 
Ana Elena Bejenaru, Catalina Ioana Bisgan, Gabriela Iancu</t>
  </si>
  <si>
    <t>Particularitati in ingrijirea pacientului cu acne - 
Maria Sterp, Denisa Vangu, Gabriela Iancu</t>
  </si>
  <si>
    <t>Masuri de ingrijire a pacientului cu sifilis - 
Denisa Vangu, Maria Sterp, Gabriela Iancu</t>
  </si>
  <si>
    <t>Metode de contraceptie in sifilis - 
Teodora Alina Iordan, Ana Maria Ghirbomean (Lapadus), Gabriela Iancu</t>
  </si>
  <si>
    <t>Zona zoster - simptome, forme clinice și tratament - 
Ana-Maria Ghirbomean (Lăpăduș), Alina Iordan, Gabriela Iancu</t>
  </si>
  <si>
    <t>Aspecte generale privind condiloamele acuminate (vegetații veneriene) - 
Adelina Elena Sandru, Catalina Andreea Sandulache, Gabriela Iancu</t>
  </si>
  <si>
    <t>BASIC SKILLS IN CARDIOVASCULAR SURGERY -WORKSHOP 2023 -coordonator</t>
  </si>
  <si>
    <t>ZILELE MEDICALE SIBIENE  SIBIU 2023,  coordonare lucrare studențească prezentată la conferință; 3 PARTICIPANTI</t>
  </si>
  <si>
    <t>Zilele Medicale Sibiene, Congres stiintific inter si transdisciplinar , 24-27 apr 22-23, coordonare poster studentesc prezentat la congres</t>
  </si>
  <si>
    <t>Work shop studenti in cadrul Zilelor Medicale Sibiene ZMS 2023</t>
  </si>
  <si>
    <t>Work shop studenti - Advanced Skills in Orthopaedics and Traumatology ed 6, SSCR Sibiu</t>
  </si>
  <si>
    <t>Organizator Knots&amp;Sutures editia 38                                                     13-15.10.2023</t>
  </si>
  <si>
    <t>Organizator Knots&amp;Sutures editia 39                                                    10-12.11.2023</t>
  </si>
  <si>
    <t xml:space="preserve"> PRESEDINTE SIMULARE ADMITERE FACULTATE DE MEDICINA 2023- 28 MAI</t>
  </si>
  <si>
    <t>Școala de Vară de Psihopatologie, 23-29 iulie 2023, Păltiniș, 30 de participanți (medici rezidenți și medici specialiști), membru în comitetul de organizare</t>
  </si>
  <si>
    <t xml:space="preserve">Corina Radescu - Management of impacted and ectopic canines. Congresul National Smile Talks Ed 2, 2023, Sibiu,
</t>
  </si>
  <si>
    <t>Cerc stiintific Endodontie si odontoterapie</t>
  </si>
  <si>
    <t>Basic Skills in Oral Surgery - Ed. 11, Membru în comitetul de organizare, Workshop desfasurat sub egida ULBS si SSCR în perioada 03-05 Martie 2023</t>
  </si>
  <si>
    <t>Noțiuni esențiale de chirurgie implantară - Ed. 1. Organizator principal, Workshop cu studenții și medicii rezidenți de Chirurgie Orală și Maxilo-Facială, Chirurgie Stomatologică și Maxilo-Facială, Chirurgie Dento-Alveolară, organizat în Mai 2023</t>
  </si>
  <si>
    <t>Conf. Univ. Dr. Cernușcă-Mițariu Maria Mihaela</t>
  </si>
  <si>
    <t>Noțiuni esențiale de chirurgie implantară - Ed. 1. Organizator, Workshop cu studenții și medicii rezidenți de Chirurgie Orală și Maxilo-Facială, Chirurgie Stomatologică și Maxilo-Facială, Chirurgie Dento-Alveolară, organizat în Mai 2023</t>
  </si>
  <si>
    <t>coordonare cerc stiintific Chirurgie Orală și Maxilo-Facială</t>
  </si>
  <si>
    <t>Andreea Claudia Popa-Fluoride treatment Congresul National Smile Talks Ed 2, 2023, Sibiu,</t>
  </si>
  <si>
    <t>Sebastian bularca - New methods of previsional crown made in cad cam. Congresul National Smile Talks Ed 2, 2023, Sibiu,</t>
  </si>
  <si>
    <t>Corina Radescu - Management of impacted and ectopic canines. Congresul National Smile Talks Ed 2, 2023, Sibiu,</t>
  </si>
  <si>
    <t>Nicoleta Chirita - Toothbrushing techiniquesCongresul National Smile Talks Ed 2, 2023, Sibiu</t>
  </si>
  <si>
    <t xml:space="preserve">Smile talks sibiu, mai 2023, poster/Factorii decizionali in alegerea lucrarilor metalo-ceramice. stud.Dan Marius Vlaicu, Andreea Prier https://www.facebook.com/profile.php?id=100086585373454&amp;locale=ro_RO. </t>
  </si>
  <si>
    <t xml:space="preserve">Dancila Adela, </t>
  </si>
  <si>
    <t xml:space="preserve">Smile talks sibiu, mai 2023, poster/Alegerea culorii in restaurările protetice dentare. stud.Gheorghe Vasilta, stud.Daniel-Marian Dan https://www.facebook.com/profile.php?id=100086585373454&amp;locale=ro_RO. </t>
  </si>
  <si>
    <t xml:space="preserve">Smile talks sibiu, mai 2023, poster/Estetica in restaurari cu materiale compozite. stud.Daniel-Marian Dan, stud.Gheorghe Vasilta https://www.facebook.com/profile.php?id=100086585373454&amp;locale=ro_RO. </t>
  </si>
  <si>
    <t>SMILETALKS</t>
  </si>
  <si>
    <t>MANIFESTARE STIINTIFICA STUDENTEASCA</t>
  </si>
  <si>
    <t>coordonare lucrare Zilele Medicinei Dentare Sibiene Ediția a VIII.a, AVANTAJELE COROANEI DIN ZIRCONIU ÎN OBȚINEREA ESTETICII ALBE. Student Andreea MARIAN</t>
  </si>
  <si>
    <t>Cerc stiintific Protetica Dentara</t>
  </si>
  <si>
    <t>Conferinţa Zilele Medicale Sibiene, Concurs cu premii pentru prezentări e-postere studenţi (153 e-postere acceptate), 05-08.04.2023, peste 1000 participanți, dintre care 456 de studenţi, Organizator principal</t>
  </si>
  <si>
    <t xml:space="preserve">Cerc studențesc de modelaj aditiv, Aprilie-Mai, 2 participanți, </t>
  </si>
  <si>
    <t>Congres Național Smile Talks Ediția a II-a, 18-20.05.2023, membru în comitetul științific</t>
  </si>
  <si>
    <t>Coordonare lucrare științifică ZIRCONIA IN DENTISTRYAndreea Prier, Dan Marius Vlaicu, Denisa Georgiana, Murea, pag.27. carte abstracte ISSN 2971-8856, ISSN-L 2971-8856,Congres Național Smile Talks Ediția a II-a, 18-20.05.2023,</t>
  </si>
  <si>
    <t>THE IMPACT OF ULTRA-PROCESSEDFOODS ON THE DEVELOPMENT OF THE DENTO-MAXILLARY ARCHES,Diana Domunco, pag.53carte abstracte ISSN 2971-8856, ISSN-L 2971-8856,Congres Național Smile Talks Ediția a II-a, 18-20.05.2023,</t>
  </si>
  <si>
    <t>FIXED BRACES HYGIENE, Alina Maria Ionescu, Anna-Christine Galici, Elena Muntean, pag 21carte abstracte ISSN 2971-8856, ISSN-L 2971-8856,Congres Național Smile Talks Ediția a II-a, 18-20.05.2023,</t>
  </si>
  <si>
    <t>Cerc științific Estetică Dentară</t>
  </si>
  <si>
    <t>Zilele Medicinei de Urgență Sibiene, Sibiu, 10-12 &amp; 17-19.11.2023, conferință, peste 200 participanți, coordonator lucrare prezentată Nașterea la domicilui: între mit și realitate</t>
  </si>
  <si>
    <t>Popa Mari</t>
  </si>
  <si>
    <t>cerc stiintific ortodontie</t>
  </si>
  <si>
    <t>Organizator principal in cadrul Congresului National Smile Talks Ed 2- 18-20.05,2023</t>
  </si>
  <si>
    <t>Cerc stiintific Patologie orala</t>
  </si>
  <si>
    <t>Cerc stiintific Parodontologie</t>
  </si>
  <si>
    <t>Morfologia dintilor-cerc stiintific studentesc</t>
  </si>
  <si>
    <t>Vreau sa scriu, cum sa fac?Congresul National Smile Talks Ed 2, mai.2023, Sibiu,</t>
  </si>
  <si>
    <t>Cost-effective Techniques for Professional Dental Photography: Empowering Dental Practitioners with Affordable Solutions, Congresul National Smile Talks Ed 2, mai.2023, Sibiu</t>
  </si>
  <si>
    <t>Consideratii ocluzale in conceperea suprastructurii protetice a zonei laterale, Zilele medicinii dentare sibiene”, noiembrie,2023</t>
  </si>
  <si>
    <t>Alegerea tipului de material pentru suprastructurile din zona laterala, Zilele medicinii dentare sibiene” noiembrie,2023</t>
  </si>
  <si>
    <t>New methods of provisional crown made in CAD/CAM, Congresul National Smile Talks Ed 2, mai.2023, Sibiu</t>
  </si>
  <si>
    <t>Prevention for children. Dental Sealants, Congresul National Smile Talks Ed 2, mai.2023, Sibiu</t>
  </si>
  <si>
    <t>Photography in polarized light, Congresul National Smile Talks Ed 2, mai.2023, Sibiu</t>
  </si>
  <si>
    <t>, Fluoride treatment, Congresul National Smile Talks Ed 2, mai.2023, Sibiu,</t>
  </si>
  <si>
    <t xml:space="preserve">ID15-Aplicații câștigătoare la competiții de proiecte didactice  (II)
</t>
  </si>
  <si>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</si>
  <si>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</si>
  <si>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</si>
  <si>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r>
      <rPr>
        <rFont val="Arial Narrow"/>
        <b/>
        <color rgb="FF000000"/>
        <sz val="10.0"/>
      </rPr>
      <t>*Punctaje de referință:</t>
    </r>
    <r>
      <rPr>
        <rFont val="Arial Narrow"/>
        <b val="0"/>
        <color rgb="FF000000"/>
        <sz val="10.0"/>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rFont val="Arial Narrow"/>
        <b/>
        <color rgb="FF000000"/>
        <sz val="10.0"/>
      </rPr>
      <t>coordonator/ beneficiar</t>
    </r>
    <r>
      <rPr>
        <rFont val="Arial Narrow"/>
        <b val="0"/>
        <color rgb="FF000000"/>
        <sz val="10.0"/>
      </rPr>
      <t xml:space="preserve"> al proiectului, se aplică un </t>
    </r>
    <r>
      <rPr>
        <rFont val="Arial Narrow"/>
        <b/>
        <color rgb="FF000000"/>
        <sz val="10.0"/>
      </rPr>
      <t>coeficient de multiplicare de 2.</t>
    </r>
    <r>
      <rPr>
        <rFont val="Arial Narrow"/>
        <b val="0"/>
        <color rgb="FF000000"/>
        <sz val="10.0"/>
      </rPr>
      <t xml:space="preserve">
</t>
    </r>
  </si>
  <si>
    <t>Buget ULBS</t>
  </si>
  <si>
    <t xml:space="preserve">ID16-Mobilități de predare și formare
</t>
  </si>
  <si>
    <t xml:space="preserve">Se punctează activități de mobilitate de tip Erasmus+, SEE, CEEPUS ș.a. </t>
  </si>
  <si>
    <t>Se punctează atât mobilitățile de predare (STA), cât și acelea de formare (STT), câștigate în urma unui proces de selecție publică și în care cadrul didactic reprezintă ULBS; se punctează doar mobilitățile efectuate în format fizic.</t>
  </si>
  <si>
    <r>
      <rPr>
        <rFont val="Arial Narrow"/>
        <b/>
        <color rgb="FF000000"/>
        <sz val="10.0"/>
      </rPr>
      <t>*Punctaje de referință:</t>
    </r>
    <r>
      <rPr>
        <rFont val="Arial Narrow"/>
        <b val="0"/>
        <color rgb="FF000000"/>
        <sz val="10.0"/>
      </rPr>
      <t xml:space="preserve">
•      50 p./mobilitate;
</t>
    </r>
  </si>
  <si>
    <t>Informații complete despre mobilitatea efectuată (tip de mobilitate, instituția gazdă, localitatea, țara, perioada mobilității)</t>
  </si>
  <si>
    <t>Mobilitate Erasmus+, STA, Universitatea Laguna, Spania, 31.05-06.06.2023</t>
  </si>
  <si>
    <t>mobilitate Erasmus+, STA, Universitatea din Valencia, Spania, 8-12.05.2023</t>
  </si>
  <si>
    <t>STT, Universitatea din Valencia, Valencia, Spania, 8-12 mai 2023</t>
  </si>
  <si>
    <t>mobilitate Erasmus+, STT, Universitatea din Valencia, Spania, 8-123.05.2023</t>
  </si>
  <si>
    <t>MOBILITATE ERASMUS+ DE FORMARE la Facultatea de Farmacie din Valencia, Spania, 8-12.05.2023</t>
  </si>
  <si>
    <t>mobilitate Erasmus+, STA, Universitatea Laguna, Spania, 31.05-06.06.2023</t>
  </si>
  <si>
    <t>Erasmus + STA  Universita degli studi di Genova. Italia, Genova,18.05.-24.05.2023</t>
  </si>
  <si>
    <t>ERASMUS PLUS, STT, Hellenic Mediterranean University HMU, Heraklion, Grecia, 27-31.05.2024</t>
  </si>
  <si>
    <t>Mobilitate de formare Yeni Yuzyil University Turcia, 24.10.2022-24.10.2022</t>
  </si>
  <si>
    <t>STA mobility, Hellenic Mediterranean University HMU Estavromenos
71410, Heraklion,
Greece,15.05-19.05.2023</t>
  </si>
  <si>
    <t>STT mobility, Hellenic Mediterranean University, HMU - GRECE, 15.05.2023 - 19.05.2023</t>
  </si>
  <si>
    <t>Stetiu Andreea</t>
  </si>
  <si>
    <t>STT mobility, Yarmouk University, Irbid, Iordania. 17.03.2023-23.03.2023</t>
  </si>
  <si>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</si>
  <si>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</si>
  <si>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</si>
  <si>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</si>
  <si>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</si>
  <si>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rFont val="Arial Narrow"/>
        <color rgb="FF000000"/>
        <sz val="10.0"/>
      </rP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rFont val="Arial Narrow"/>
        <b/>
        <color rgb="FF000000"/>
        <sz val="10.0"/>
      </rPr>
      <t>coeficient de multiplicare de 2.</t>
    </r>
  </si>
  <si>
    <r>
      <rPr>
        <rFont val="Arial Narrow"/>
        <b/>
        <color rgb="FF000000"/>
        <sz val="10.0"/>
      </rPr>
      <t>*Punctaje de referință:</t>
    </r>
    <r>
      <rPr>
        <rFont val="Arial Narrow"/>
        <b val="0"/>
        <color rgb="FF000000"/>
        <sz val="10.0"/>
      </rPr>
      <t xml:space="preserve">
•       autor de volume/capitole: 2 p./pagină; 
•       coordonare/editare de volum: 1 p./pagină; se împarte la numărul de coordonatori;
•       traducere de volume/capitole: 1 p./pagină;
•       15 p./ fiecare material didactic publicat online pe platforma TeachOn
</t>
    </r>
  </si>
  <si>
    <t>Mic atlas de histologie generală https://www.technomedia.ro/links/Mic-atlas-de-histologie-generala.html</t>
  </si>
  <si>
    <t>Grosu Florin(Universitatea "Lucian Blaga" Sibiu)</t>
  </si>
  <si>
    <t>TechnoMedia</t>
  </si>
  <si>
    <t>978-606-616-491-7</t>
  </si>
  <si>
    <t>136,00</t>
  </si>
  <si>
    <t>1,00</t>
  </si>
  <si>
    <t>Ghid Practica de specialitate</t>
  </si>
  <si>
    <r>
      <rPr>
        <rFont val="Times New Roman"/>
        <b/>
        <color theme="1"/>
        <sz val="10.0"/>
      </rPr>
      <t xml:space="preserve">Gabriela Bota,                      </t>
    </r>
    <r>
      <rPr>
        <rFont val="Times New Roman"/>
        <b val="0"/>
        <color theme="1"/>
        <sz val="10.0"/>
      </rPr>
      <t>Adrian Cristian</t>
    </r>
  </si>
  <si>
    <t>Editura Universității Lucian Blaga Sibiu</t>
  </si>
  <si>
    <t>ISBN 978-606-12-1957-5</t>
  </si>
  <si>
    <t>2023 (ISBN 2022)</t>
  </si>
  <si>
    <t>Decembrie 2023</t>
  </si>
  <si>
    <t xml:space="preserve">Gabriela Bota           </t>
  </si>
  <si>
    <t>GHID PRACTICĂ DE SPECIALITATE - GABRIELA BOȚA, ADRIAN CRISTIAN (COORDONATORI) - capitolul GHID DE PARCTICĂ DE SPECIALITATE AN II - ASISTENȚĂ MEDICALĂ GENERALĂ, P.282- 290, 8 PAGINI</t>
  </si>
  <si>
    <t>EDITURA UNIVERSITĂȚII LUCIAN BLAGA DIN SIBIU</t>
  </si>
  <si>
    <t>IUNIE</t>
  </si>
  <si>
    <t xml:space="preserve">ID18-Alte activități-suport
</t>
  </si>
  <si>
    <t>Formare, promovare, admitere ș.a.m.d.</t>
  </si>
  <si>
    <r>
      <rPr>
        <rFont val="Arial Narrow"/>
        <color rgb="FF000000"/>
        <sz val="10.0"/>
      </rPr>
      <t xml:space="preserve">La activitățile de </t>
    </r>
    <r>
      <rPr>
        <rFont val="Arial Narrow"/>
        <b/>
        <color rgb="FF000000"/>
        <sz val="10.0"/>
      </rPr>
      <t>formare</t>
    </r>
    <r>
      <rPr>
        <rFont val="Arial Narrow"/>
        <color rgb="FF000000"/>
        <sz val="10.0"/>
      </rPr>
      <t>, se punctează doar activitățile la care cadrul didactic a participat la solicitarea instituției; nu se punctează activitățile de dezvoltare personală;</t>
    </r>
  </si>
  <si>
    <r>
      <rPr>
        <rFont val="Arial Narrow"/>
        <color rgb="FF000000"/>
        <sz val="10.0"/>
      </rPr>
      <t xml:space="preserve">La activitățile de </t>
    </r>
    <r>
      <rPr>
        <rFont val="Arial Narrow"/>
        <b/>
        <color rgb="FF000000"/>
        <sz val="10.0"/>
      </rPr>
      <t>promovare</t>
    </r>
    <r>
      <rPr>
        <rFont val="Arial Narrow"/>
        <color rgb="FF000000"/>
        <sz val="10.0"/>
      </rPr>
      <t>, pentru vizitele de promovare, punctajul/zi se împarte la membrii echipei, dacă vizita s-a desfășurat în Sibiu și se acordă fiecărui membru al echipei dacă a acut loc în afara localității;</t>
    </r>
    <r>
      <rPr>
        <rFont val="Arial Narrow"/>
        <color rgb="FF000000"/>
        <sz val="10.0"/>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</si>
  <si>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rPr>
        <rFont val="Arial Narrow"/>
        <color rgb="FF000000"/>
        <sz val="10.0"/>
      </rPr>
      <t xml:space="preserve">La </t>
    </r>
    <r>
      <rPr>
        <rFont val="Arial Narrow"/>
        <b/>
        <color rgb="FF000000"/>
        <sz val="10.0"/>
      </rPr>
      <t>activități administrative</t>
    </r>
    <r>
      <rPr>
        <rFont val="Arial Narrow"/>
        <color rgb="FF000000"/>
        <sz val="10.0"/>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</si>
  <si>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rPr>
        <rFont val="Arial Narrow"/>
        <color rgb="FF000000"/>
        <sz val="10.0"/>
      </rPr>
      <t xml:space="preserve">La </t>
    </r>
    <r>
      <rPr>
        <rFont val="Arial Narrow"/>
        <b/>
        <color rgb="FF000000"/>
        <sz val="10.0"/>
      </rPr>
      <t>Alte activități-suport,</t>
    </r>
    <r>
      <rPr>
        <rFont val="Arial Narrow"/>
        <color rgb="FF000000"/>
        <sz val="10.0"/>
      </rPr>
      <t xml:space="preserve"> punctajele se acordă cu acordul Consiliului Departamentului.</t>
    </r>
  </si>
  <si>
    <r>
      <rPr>
        <rFont val="Arial Narrow"/>
        <b/>
        <color rgb="FF000000"/>
        <sz val="10.0"/>
      </rPr>
      <t>*Punctaje de referință:</t>
    </r>
    <r>
      <rPr>
        <rFont val="Arial Narrow"/>
        <b val="0"/>
        <color rgb="FF000000"/>
        <sz val="10.0"/>
      </rPr>
      <t xml:space="preserve">
a) </t>
    </r>
    <r>
      <rPr>
        <rFont val="Arial Narrow"/>
        <b/>
        <color rgb="FF000000"/>
        <sz val="10.0"/>
      </rPr>
      <t>Formare:</t>
    </r>
    <r>
      <rPr>
        <rFont val="Arial Narrow"/>
        <b val="0"/>
        <color rgb="FF000000"/>
        <sz val="10.0"/>
      </rPr>
      <t xml:space="preserve">
 •       participarea la workshopuri, seminare, programe de formare profesională: 8 p./zi
b) </t>
    </r>
    <r>
      <rPr>
        <rFont val="Arial Narrow"/>
        <b/>
        <color rgb="FF000000"/>
        <sz val="10.0"/>
      </rPr>
      <t>Promovare:</t>
    </r>
    <r>
      <rPr>
        <rFont val="Arial Narrow"/>
        <b val="0"/>
        <color rgb="FF000000"/>
        <sz val="10.0"/>
      </rPr>
      <t xml:space="preserve">
•       vizite de promovare a ofertei educaționale a ULBS în licee: 8 p./zi
•       realizarea de materiale promoționale cu oferta ULBS: 50 p.
•       coordonator acțiuni de promovare la nivelul departamentului/facultății: 20 p. </t>
    </r>
    <r>
      <rPr>
        <rFont val="Arial Narrow"/>
        <b/>
        <color rgb="FF000000"/>
        <sz val="10.0"/>
      </rPr>
      <t xml:space="preserve">
</t>
    </r>
    <r>
      <rPr>
        <rFont val="Arial Narrow"/>
        <b val="0"/>
        <color rgb="FF000000"/>
        <sz val="10.0"/>
      </rPr>
      <t xml:space="preserve">c) </t>
    </r>
    <r>
      <rPr>
        <rFont val="Arial Narrow"/>
        <b/>
        <color rgb="FF000000"/>
        <sz val="10.0"/>
      </rPr>
      <t>Activități administrative:</t>
    </r>
    <r>
      <rPr>
        <rFont val="Arial Narrow"/>
        <b val="0"/>
        <color rgb="FF000000"/>
        <sz val="10.0"/>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rFont val="Arial Narrow"/>
        <b/>
        <color rgb="FF000000"/>
        <sz val="10.0"/>
      </rPr>
      <t>Alte activități-suport:</t>
    </r>
    <r>
      <rPr>
        <rFont val="Arial Narrow"/>
        <b val="0"/>
        <color rgb="FF000000"/>
        <sz val="10.0"/>
      </rPr>
      <t xml:space="preserve">
•       max. 100 p. 
</t>
    </r>
  </si>
  <si>
    <t>Informații complete despre activitatea suport (tipul, denumirea, perioada desfășurării)</t>
  </si>
  <si>
    <t xml:space="preserve">Butuca Anca </t>
  </si>
  <si>
    <t xml:space="preserve">Cioca Gabriela </t>
  </si>
  <si>
    <t>HORSIA DRAGOS</t>
  </si>
  <si>
    <t>Conferinta Nationala " Actualitati si Perspective in Medicina Invaziva"</t>
  </si>
  <si>
    <t>Workshop Ortopedie SSCR</t>
  </si>
  <si>
    <t xml:space="preserve">Mohor Calin </t>
  </si>
  <si>
    <t xml:space="preserve">Mohor Cosmin </t>
  </si>
  <si>
    <t>Talvan Elena Teodora</t>
  </si>
  <si>
    <t>Alte activitati</t>
  </si>
  <si>
    <t>Admitere - responsabil de sala</t>
  </si>
  <si>
    <t>Alte activitati suport</t>
  </si>
  <si>
    <t>Activitati suport</t>
  </si>
  <si>
    <t>vizite de promovare a ofertei educationale</t>
  </si>
  <si>
    <t>coordonare promovare facultate</t>
  </si>
  <si>
    <t xml:space="preserve">alte activitati suport </t>
  </si>
  <si>
    <t>Acitivitati suport</t>
  </si>
  <si>
    <t>Participare realizare orar</t>
  </si>
  <si>
    <t>Participare licenta</t>
  </si>
  <si>
    <t>Participare la admitere</t>
  </si>
  <si>
    <t>participarea la admitere sesiunea vara</t>
  </si>
  <si>
    <t>participare la licenta</t>
  </si>
  <si>
    <t>Curs postuniversitar de formare in Ultrasonografie, 3 cursuri/ an</t>
  </si>
  <si>
    <t>Participare la examen Admitere</t>
  </si>
  <si>
    <t>Admitere Facultate Medicina 2023</t>
  </si>
  <si>
    <t>Participare Admitere</t>
  </si>
  <si>
    <t>Membru Comisie Conferentiar Facultatea De Medicina
Constanta                                                                                   30.01.2023</t>
  </si>
  <si>
    <t>Membru Comisie Conferentiar UMF Carol Davila              31.01.2023</t>
  </si>
  <si>
    <t xml:space="preserve">Membru Comisia de abilitare UMF Carol Davila, Conf. Dr.
Claudiu Nistor                                                                             20.03.2023   </t>
  </si>
  <si>
    <t>Presedinte Comisie medic specialist chirurgie generala              08-10.05.2023</t>
  </si>
  <si>
    <t>Presedinte comisie examen primariat – Sibiu                            11.07.2023</t>
  </si>
  <si>
    <t>Membru referent în comisia de susținere teza de doctorat, UMF Cluj-
Napoca, Iuliu Hateganu, decizia nr. 10385/27.06.2023,                  10.2023</t>
  </si>
  <si>
    <t>Membru Comisie de doctorat – UMF iuliu Hategan Cluj-Napoca
decizie nr. 10385 din 27.06.2023					   Cluj 12.10.2023</t>
  </si>
  <si>
    <t>Membru în Comisia de doctorat pentru lucrarea Markeri biologici cu
valoare predictiva în colecistita acută, decizia 1445 din 20.03.2024
UMFCD                                                                                                       21.04.2024</t>
  </si>
  <si>
    <t>Membru în Comisia de abilitare pentru teza cu titlul Colaborarea interdisciplinara
în abordarea pacientului chirurgical elaborata de conf. Univ. Dr
Dan Costea, decizia recorului nr.198/15.04.2024, Constanta                   23.04.2024</t>
  </si>
  <si>
    <t>coordonare program rezidentiat oftalmologie</t>
  </si>
  <si>
    <t>Târgul educațional (TeD ULBS), 6 decembrie 2023</t>
  </si>
  <si>
    <t xml:space="preserve">Bardac Ovidiu Dorin </t>
  </si>
  <si>
    <t>Curs chirurgie oncologică, 10.10.2022 - 20.01.2023</t>
  </si>
  <si>
    <t>CNC 2023</t>
  </si>
  <si>
    <t>CURS CHIRURGIE ONCOLOGICA</t>
  </si>
  <si>
    <t>CURS ENDOCIANINA</t>
  </si>
  <si>
    <t>workshop Odonterapie restauratorie</t>
  </si>
  <si>
    <t>workshop Modelaj innceara a molarului 1 superior</t>
  </si>
  <si>
    <t>Initierea in fotografia dentara</t>
  </si>
  <si>
    <t>Terapia ghidata a biofilmului</t>
  </si>
  <si>
    <t>Tehnici de aplicare a digii</t>
  </si>
  <si>
    <t>realizare de materiale promotionale</t>
  </si>
  <si>
    <t>promovare la nivelul facultatii</t>
  </si>
  <si>
    <t>realizare orar</t>
  </si>
  <si>
    <t>admitere conform calendarului</t>
  </si>
  <si>
    <t>8/zi - 38zile</t>
  </si>
  <si>
    <t>alte activitati suport</t>
  </si>
  <si>
    <t>alte activitati suport la dispozitia sefului de departament</t>
  </si>
  <si>
    <t>Participare la realizarea orarului</t>
  </si>
  <si>
    <t>Zilele Medicinei Dentare Sibiene 24-26.11.2022</t>
  </si>
  <si>
    <t>Congresul National Smile talks mai 2023</t>
  </si>
  <si>
    <t>orar program master Management sanitar</t>
  </si>
  <si>
    <t xml:space="preserve"> Licentă perioada septembrie  2023 noembrie 2024 - supraveghere</t>
  </si>
  <si>
    <t>Admitere sesiunea iulie-septembrie 2023</t>
  </si>
  <si>
    <t>participare admitere</t>
  </si>
  <si>
    <t>ADMITERE 2022</t>
  </si>
  <si>
    <t>Alte activități suport Director Centrul de Cercetare in Medicina Dentara</t>
  </si>
  <si>
    <t xml:space="preserve">3rd International Congress of Laser in Dentistry May 25-27 Oradea Romania </t>
  </si>
  <si>
    <t>alte activitati suport la latitudinea sefului departamentului</t>
  </si>
  <si>
    <t>suport</t>
  </si>
  <si>
    <t>participarea la admitere 2 zile</t>
  </si>
  <si>
    <t>participare examen admitere</t>
  </si>
  <si>
    <t>participare la realizarea orarului</t>
  </si>
  <si>
    <t>Curs scanare intra-orala, Sibiu, 13.01.2023</t>
  </si>
  <si>
    <t>Centru de cercetare</t>
  </si>
  <si>
    <t>Workshop fotografie dentara</t>
  </si>
  <si>
    <t>Workshop analiza functionala</t>
  </si>
  <si>
    <t>Workshop radiologie dentara</t>
  </si>
  <si>
    <t>Workshop diga</t>
  </si>
  <si>
    <t>Participarea la examenul de admitere</t>
  </si>
</sst>
</file>

<file path=xl/styles.xml><?xml version="1.0" encoding="utf-8"?>
<styleSheet xmlns="http://schemas.openxmlformats.org/spreadsheetml/2006/main" xmlns:x14ac="http://schemas.microsoft.com/office/spreadsheetml/2009/9/ac" xmlns:mc="http://schemas.openxmlformats.org/markup-compatibility/2006">
  <numFmts count="17">
    <numFmt numFmtId="164" formatCode="0.000"/>
    <numFmt numFmtId="165" formatCode="0.0"/>
    <numFmt numFmtId="166" formatCode="0.00000"/>
    <numFmt numFmtId="167" formatCode="_-* #,##0.0_-;\-* #,##0.0_-;_-* &quot;-&quot;??_-;_-@"/>
    <numFmt numFmtId="168" formatCode="_-* #,##0.00_-;\-* #,##0.00_-;_-* &quot;-&quot;??_-;_-@"/>
    <numFmt numFmtId="169" formatCode="0.00;[Red]0.00"/>
    <numFmt numFmtId="170" formatCode="0.00;0.00"/>
    <numFmt numFmtId="171" formatCode="#,##0.0000000"/>
    <numFmt numFmtId="172" formatCode="0.0000000"/>
    <numFmt numFmtId="173" formatCode="0.000000000000000"/>
    <numFmt numFmtId="174" formatCode="#,##0.000000"/>
    <numFmt numFmtId="175" formatCode="#,##0\ &quot;lei&quot;;[Red]\-#,##0\ &quot;lei&quot;"/>
    <numFmt numFmtId="176" formatCode="dd\.mm\.yyyy"/>
    <numFmt numFmtId="177" formatCode="d\.m\.yyyy"/>
    <numFmt numFmtId="178" formatCode="yyyy\-mm\-dd"/>
    <numFmt numFmtId="179" formatCode="yyyy\-m\-d"/>
    <numFmt numFmtId="180" formatCode="0.00_ "/>
  </numFmts>
  <fonts count="398">
    <font>
      <sz val="11.0"/>
      <color theme="1"/>
      <name val="Calibri"/>
      <scheme val="minor"/>
    </font>
    <font>
      <sz val="10.0"/>
      <color rgb="FF000000"/>
      <name val="Arial Narrow"/>
    </font>
    <font>
      <sz val="11.0"/>
      <color theme="1"/>
      <name val="Calibri"/>
    </font>
    <font>
      <b/>
      <sz val="10.0"/>
      <color theme="1"/>
      <name val="Arial Narrow"/>
    </font>
    <font>
      <sz val="10.0"/>
      <color theme="1"/>
      <name val="Arial Narrow"/>
    </font>
    <font>
      <b/>
      <sz val="11.0"/>
      <color rgb="FF000000"/>
      <name val="Calibri"/>
    </font>
    <font>
      <sz val="11.0"/>
      <color theme="1"/>
      <name val="Times New Roman"/>
    </font>
    <font>
      <sz val="11.0"/>
      <color rgb="FF000000"/>
      <name val="Times New Roman"/>
    </font>
    <font>
      <b/>
      <sz val="12.0"/>
      <color rgb="FF000000"/>
      <name val="Arial Narrow"/>
    </font>
    <font/>
    <font>
      <b/>
      <sz val="10.0"/>
      <color rgb="FF000000"/>
      <name val="Arial Narrow"/>
    </font>
    <font>
      <b/>
      <sz val="9.0"/>
      <color rgb="FF000000"/>
      <name val="Arial Narrow"/>
    </font>
    <font>
      <b/>
      <sz val="9.0"/>
      <color rgb="FF000000"/>
      <name val="Calibri"/>
    </font>
    <font>
      <sz val="11.0"/>
      <color rgb="FF000000"/>
      <name val="Calibri"/>
    </font>
    <font>
      <u/>
      <sz val="11.0"/>
      <color theme="10"/>
      <name val="Calibri"/>
    </font>
    <font>
      <b/>
      <sz val="11.0"/>
      <color theme="1"/>
      <name val="Calibri"/>
    </font>
    <font>
      <u/>
      <sz val="11.0"/>
      <color theme="10"/>
      <name val="Calibri"/>
    </font>
    <font>
      <u/>
      <sz val="11.0"/>
      <color theme="10"/>
      <name val="Calibri"/>
    </font>
    <font>
      <u/>
      <sz val="11.0"/>
      <color theme="10"/>
      <name val="Calibri"/>
    </font>
    <font>
      <u/>
      <sz val="11.0"/>
      <color theme="10"/>
      <name val="Calibri"/>
    </font>
    <font>
      <u/>
      <sz val="11.0"/>
      <color theme="1"/>
      <name val="Calibri"/>
    </font>
    <font>
      <u/>
      <sz val="11.0"/>
      <color rgb="FF0000FF"/>
      <name val="Calibri"/>
    </font>
    <font>
      <u/>
      <sz val="11.0"/>
      <color rgb="FF0000FF"/>
      <name val="Calibri"/>
    </font>
    <font>
      <u/>
      <sz val="11.0"/>
      <color rgb="FF0000FF"/>
      <name val="Calibri"/>
    </font>
    <font>
      <u/>
      <sz val="11.0"/>
      <color theme="1"/>
      <name val="Calibri"/>
    </font>
    <font>
      <u/>
      <sz val="11.0"/>
      <color rgb="FF0000FF"/>
      <name val="Calibri"/>
    </font>
    <font>
      <b/>
      <sz val="11.0"/>
      <color rgb="FF222222"/>
      <name val="Calibri"/>
    </font>
    <font>
      <sz val="11.0"/>
      <color rgb="FF222222"/>
      <name val="Calibri"/>
    </font>
    <font>
      <u/>
      <sz val="11.0"/>
      <color theme="10"/>
      <name val="Calibri"/>
    </font>
    <font>
      <u/>
      <sz val="11.0"/>
      <color rgb="FF0000FF"/>
      <name val="Calibri"/>
    </font>
    <font>
      <i/>
      <sz val="11.0"/>
      <color theme="1"/>
      <name val="Calibri"/>
    </font>
    <font>
      <u/>
      <sz val="11.0"/>
      <color theme="10"/>
      <name val="Calibri"/>
    </font>
    <font>
      <u/>
      <sz val="11.0"/>
      <color theme="10"/>
      <name val="Calibri"/>
    </font>
    <font>
      <u/>
      <sz val="11.0"/>
      <color theme="10"/>
      <name val="Calibri"/>
    </font>
    <font>
      <sz val="10.0"/>
      <color rgb="FF222222"/>
      <name val="Arial Narrow"/>
    </font>
    <font>
      <i/>
      <sz val="10.0"/>
      <color rgb="FF222222"/>
      <name val="Arial Narrow"/>
    </font>
    <font>
      <u/>
      <sz val="10.0"/>
      <color theme="10"/>
      <name val="Arial Narrow"/>
    </font>
    <font>
      <sz val="10.0"/>
      <color rgb="FFFF0000"/>
      <name val="Arial Narrow"/>
    </font>
    <font>
      <sz val="10.0"/>
      <color rgb="FF222222"/>
      <name val="Times New Roman"/>
    </font>
    <font>
      <u/>
      <sz val="11.0"/>
      <color theme="10"/>
      <name val="Calibri"/>
    </font>
    <font>
      <u/>
      <sz val="11.0"/>
      <color theme="10"/>
      <name val="Calibri"/>
    </font>
    <font>
      <sz val="10.0"/>
      <color rgb="FF00B050"/>
      <name val="Arial Narrow"/>
    </font>
    <font>
      <sz val="12.0"/>
      <color rgb="FF000000"/>
      <name val="Arial Narrow"/>
    </font>
    <font>
      <sz val="11.0"/>
      <color rgb="FF000000"/>
      <name val="Source Sans Pro"/>
    </font>
    <font>
      <u/>
      <sz val="11.0"/>
      <color theme="10"/>
      <name val="Calibri"/>
    </font>
    <font>
      <u/>
      <color rgb="FF0000FF"/>
    </font>
    <font>
      <u/>
      <sz val="11.0"/>
      <color theme="10"/>
      <name val="Calibri"/>
    </font>
    <font>
      <u/>
      <sz val="10.0"/>
      <color rgb="FF000000"/>
      <name val="Arial Narrow"/>
    </font>
    <font>
      <u/>
      <sz val="10.0"/>
      <color theme="10"/>
      <name val="Arial Narrow"/>
    </font>
    <font>
      <u/>
      <sz val="11.0"/>
      <color theme="10"/>
      <name val="Calibri"/>
    </font>
    <font>
      <u/>
      <sz val="11.0"/>
      <color theme="10"/>
      <name val="Calibri"/>
    </font>
    <font>
      <u/>
      <sz val="10.0"/>
      <color theme="10"/>
      <name val="Arial Narrow"/>
    </font>
    <font>
      <b/>
      <sz val="10.0"/>
      <color rgb="FFFF0000"/>
      <name val="Arial Narrow"/>
    </font>
    <font>
      <sz val="11.0"/>
      <color rgb="FFFF0000"/>
      <name val="Calibri"/>
    </font>
    <font>
      <sz val="11.0"/>
      <color rgb="FF000000"/>
      <name val="Arial"/>
    </font>
    <font>
      <u/>
      <sz val="11.0"/>
      <color theme="10"/>
      <name val="Calibri"/>
    </font>
    <font>
      <b/>
      <sz val="11.0"/>
      <color rgb="FF3D0647"/>
      <name val="Tahoma"/>
    </font>
    <font>
      <b/>
      <sz val="10.0"/>
      <color rgb="FF1D2228"/>
      <name val="Quattrocento Sans"/>
    </font>
    <font>
      <sz val="10.0"/>
      <color rgb="FF1D2228"/>
      <name val="Arial"/>
    </font>
    <font>
      <u/>
      <sz val="11.0"/>
      <color theme="10"/>
      <name val="Calibri"/>
    </font>
    <font>
      <sz val="10.0"/>
      <color theme="1"/>
      <name val="Times New Roman"/>
    </font>
    <font>
      <u/>
      <sz val="10.0"/>
      <color theme="10"/>
      <name val="Times New Roman"/>
    </font>
    <font>
      <b/>
      <sz val="10.0"/>
      <color theme="1"/>
      <name val="Times New Roman"/>
    </font>
    <font>
      <sz val="10.0"/>
      <color rgb="FF000000"/>
      <name val="Times New Roman"/>
    </font>
    <font>
      <u/>
      <sz val="10.0"/>
      <color rgb="FF0000FF"/>
      <name val="Times New Roman"/>
    </font>
    <font>
      <u/>
      <sz val="10.0"/>
      <color rgb="FF000000"/>
      <name val="Arial Narrow"/>
    </font>
    <font>
      <u/>
      <sz val="10.0"/>
      <color rgb="FF000000"/>
      <name val="Arial Narrow"/>
    </font>
    <font>
      <u/>
      <sz val="10.0"/>
      <color rgb="FF0000FF"/>
      <name val="Arial Narrow"/>
    </font>
    <font>
      <sz val="10.0"/>
      <color rgb="FF222222"/>
      <name val="Arial"/>
    </font>
    <font>
      <u/>
      <sz val="10.0"/>
      <color rgb="FF0000FF"/>
      <name val="Arial"/>
    </font>
    <font>
      <sz val="10.0"/>
      <color rgb="FF131314"/>
      <name val="Arial Narrow"/>
    </font>
    <font>
      <sz val="10.0"/>
      <color rgb="FF000000"/>
      <name val="Arial"/>
    </font>
    <font>
      <sz val="10.0"/>
      <color rgb="FF424242"/>
      <name val="Arial"/>
    </font>
    <font>
      <u/>
      <sz val="10.0"/>
      <color theme="1"/>
      <name val="Arial"/>
    </font>
    <font>
      <i/>
      <sz val="10.0"/>
      <color rgb="FF222222"/>
      <name val="Arial"/>
    </font>
    <font>
      <sz val="11.0"/>
      <color rgb="FF000000"/>
      <name val="Aptos Narrow"/>
    </font>
    <font>
      <sz val="9.0"/>
      <color rgb="FF222222"/>
      <name val="Arial"/>
    </font>
    <font>
      <u/>
      <sz val="11.0"/>
      <color theme="10"/>
      <name val="Calibri"/>
    </font>
    <font>
      <u/>
      <sz val="11.0"/>
      <color rgb="FF0000FF"/>
      <name val="Calibri"/>
    </font>
    <font>
      <b/>
      <u/>
      <sz val="10.0"/>
      <color theme="1"/>
      <name val="Arial Narrow"/>
    </font>
    <font>
      <sz val="10.0"/>
      <color rgb="FF6E7277"/>
      <name val="Arial"/>
    </font>
    <font>
      <u/>
      <sz val="11.0"/>
      <color theme="10"/>
      <name val="Calibri"/>
    </font>
    <font>
      <sz val="10.0"/>
      <color rgb="FF6E7277"/>
      <name val="Arial Narrow"/>
    </font>
    <font>
      <sz val="11.0"/>
      <color theme="1"/>
      <name val="Arial Narrow"/>
    </font>
    <font>
      <sz val="11.0"/>
      <color rgb="FF000000"/>
      <name val="Arial Narrow"/>
    </font>
    <font>
      <sz val="10.0"/>
      <color rgb="FF424242"/>
      <name val="Arial Narrow"/>
    </font>
    <font>
      <sz val="12.0"/>
      <color rgb="FF000000"/>
      <name val="Arial"/>
    </font>
    <font>
      <sz val="8.0"/>
      <color rgb="FF424242"/>
      <name val="Arial"/>
    </font>
    <font>
      <sz val="8.0"/>
      <color rgb="FF000000"/>
      <name val="Arial"/>
    </font>
    <font>
      <u/>
      <sz val="11.0"/>
      <color rgb="FF0000FF"/>
      <name val="Calibri"/>
    </font>
    <font>
      <sz val="11.0"/>
      <color rgb="FF424242"/>
      <name val="Calibri"/>
    </font>
    <font>
      <sz val="8.0"/>
      <color rgb="FF000000"/>
      <name val="Source Sans Pro"/>
    </font>
    <font>
      <u/>
      <sz val="11.0"/>
      <color rgb="FF0000FF"/>
      <name val="Calibri"/>
    </font>
    <font>
      <u/>
      <sz val="11.0"/>
      <color theme="10"/>
      <name val="Calibri"/>
    </font>
    <font>
      <sz val="10.0"/>
      <color rgb="FF424242"/>
      <name val="Source Sans Pro"/>
    </font>
    <font>
      <b/>
      <u/>
      <sz val="10.0"/>
      <color rgb="FF000000"/>
      <name val="Arial Narrow"/>
    </font>
    <font>
      <u/>
      <sz val="11.0"/>
      <color rgb="FF0000FF"/>
      <name val="Calibri"/>
    </font>
    <font>
      <sz val="10.0"/>
      <color rgb="FF000000"/>
      <name val="Calibri"/>
    </font>
    <font>
      <b/>
      <sz val="10.0"/>
      <color rgb="FF424242"/>
      <name val="Arial Narrow"/>
    </font>
    <font>
      <u/>
      <sz val="11.0"/>
      <color rgb="FF0000FF"/>
      <name val="Calibri"/>
    </font>
    <font>
      <u/>
      <sz val="11.0"/>
      <color theme="10"/>
      <name val="Calibri"/>
    </font>
    <font>
      <u/>
      <sz val="10.0"/>
      <color rgb="FF000000"/>
      <name val="Arial Narrow"/>
    </font>
    <font>
      <u/>
      <sz val="10.0"/>
      <color rgb="FF000000"/>
      <name val="Arial Narrow"/>
    </font>
    <font>
      <u/>
      <sz val="10.0"/>
      <color rgb="FF000000"/>
      <name val="Arial Narrow"/>
    </font>
    <font>
      <u/>
      <sz val="10.0"/>
      <color rgb="FF00FF00"/>
      <name val="Arial Narrow"/>
    </font>
    <font>
      <u/>
      <sz val="10.0"/>
      <color rgb="FFC0C0C0"/>
      <name val="Arial Narrow"/>
    </font>
    <font>
      <u/>
      <sz val="10.0"/>
      <color rgb="FF008080"/>
      <name val="Arial Narrow"/>
    </font>
    <font>
      <u/>
      <sz val="11.0"/>
      <color theme="10"/>
      <name val="Calibri"/>
    </font>
    <font>
      <sz val="10.0"/>
      <color rgb="FF008080"/>
      <name val="Arial Narrow"/>
    </font>
    <font>
      <u/>
      <sz val="11.0"/>
      <color theme="10"/>
      <name val="Calibri"/>
    </font>
    <font>
      <b/>
      <sz val="10.0"/>
      <color rgb="FF008080"/>
      <name val="Arial Narrow"/>
    </font>
    <font>
      <u/>
      <sz val="10.0"/>
      <color rgb="FF000000"/>
      <name val="Calibri"/>
    </font>
    <font>
      <u/>
      <sz val="10.0"/>
      <color rgb="FF000000"/>
      <name val="Arial Narrow"/>
    </font>
    <font>
      <u/>
      <sz val="10.0"/>
      <color rgb="FF000000"/>
      <name val="Arial Narrow"/>
    </font>
    <font>
      <color theme="1"/>
      <name val="Calibri"/>
      <scheme val="minor"/>
    </font>
    <font>
      <sz val="8.0"/>
      <color rgb="FF212529"/>
      <name val="Arial"/>
    </font>
    <font>
      <u/>
      <sz val="11.0"/>
      <color theme="10"/>
      <name val="Calibri"/>
    </font>
    <font>
      <sz val="9.0"/>
      <color rgb="FF000000"/>
      <name val="Arial Narrow"/>
    </font>
    <font>
      <sz val="9.0"/>
      <color rgb="FF000000"/>
      <name val="Calibri"/>
    </font>
    <font>
      <sz val="12.0"/>
      <color theme="1"/>
      <name val="Times New Roman"/>
    </font>
    <font>
      <sz val="10.0"/>
      <color theme="1"/>
      <name val="Arial"/>
    </font>
    <font>
      <b/>
      <sz val="11.0"/>
      <color theme="1"/>
      <name val="Arial Narrow"/>
    </font>
    <font>
      <u/>
      <sz val="11.0"/>
      <color theme="10"/>
      <name val="Arial Narrow"/>
    </font>
    <font>
      <sz val="10.0"/>
      <color rgb="FF333333"/>
      <name val="Arial Narrow"/>
    </font>
    <font>
      <sz val="11.0"/>
      <color rgb="FF333333"/>
      <name val="Quattrocento Sans"/>
    </font>
    <font>
      <u/>
      <sz val="10.0"/>
      <color theme="10"/>
      <name val="Arial Narrow"/>
    </font>
    <font>
      <u/>
      <sz val="10.0"/>
      <color rgb="FF0000FF"/>
      <name val="Arial Narrow"/>
    </font>
    <font>
      <sz val="10.0"/>
      <color rgb="FF202124"/>
      <name val="Arial Narrow"/>
    </font>
    <font>
      <b/>
      <sz val="11.0"/>
      <color rgb="FF000000"/>
      <name val="Arial"/>
    </font>
    <font>
      <u/>
      <sz val="11.0"/>
      <color theme="10"/>
      <name val="Arial Narrow"/>
    </font>
    <font>
      <u/>
      <sz val="11.0"/>
      <color theme="10"/>
      <name val="Calibri"/>
    </font>
    <font>
      <u/>
      <sz val="11.0"/>
      <color theme="10"/>
      <name val="Arial Narrow"/>
    </font>
    <font>
      <b/>
      <sz val="12.0"/>
      <color theme="1"/>
      <name val="Times New Roman"/>
    </font>
    <font>
      <b/>
      <sz val="10.0"/>
      <color rgb="FFDD0806"/>
      <name val="Arial Narrow"/>
    </font>
    <font>
      <b/>
      <sz val="10.0"/>
      <color rgb="FF000000"/>
      <name val="Calibri"/>
    </font>
    <font>
      <b/>
      <sz val="10.0"/>
      <color rgb="FF000000"/>
      <name val="Times New Roman"/>
    </font>
    <font>
      <b/>
      <sz val="11.0"/>
      <color rgb="FF000000"/>
      <name val="Arial Narrow"/>
    </font>
    <font>
      <u/>
      <sz val="10.0"/>
      <color rgb="FF000000"/>
      <name val="Arial Narrow"/>
    </font>
    <font>
      <u/>
      <sz val="10.0"/>
      <color rgb="FF4125AF"/>
      <name val="Arial"/>
    </font>
    <font>
      <u/>
      <sz val="10.0"/>
      <color theme="1"/>
      <name val="Calibri"/>
    </font>
    <font>
      <u/>
      <sz val="10.0"/>
      <color rgb="FF0000FF"/>
      <name val="Arial Narrow"/>
    </font>
    <font>
      <u/>
      <sz val="10.0"/>
      <color theme="1"/>
      <name val="Arial Narrow"/>
    </font>
    <font>
      <u/>
      <sz val="10.0"/>
      <color theme="1"/>
      <name val="Calibri"/>
    </font>
    <font>
      <u/>
      <sz val="10.0"/>
      <color theme="1"/>
      <name val="Arial Narrow"/>
    </font>
    <font>
      <u/>
      <sz val="10.0"/>
      <color rgb="FF0000FF"/>
      <name val="Arial Narrow"/>
    </font>
    <font>
      <u/>
      <sz val="10.0"/>
      <color theme="10"/>
      <name val="Calibri"/>
    </font>
    <font>
      <u/>
      <sz val="11.0"/>
      <color theme="10"/>
      <name val="Calibri"/>
    </font>
    <font>
      <u/>
      <sz val="10.0"/>
      <color theme="10"/>
      <name val="Arial Narrow"/>
    </font>
    <font>
      <u/>
      <sz val="11.0"/>
      <color rgb="FF0000FF"/>
      <name val="Calibri"/>
    </font>
    <font>
      <u/>
      <sz val="10.0"/>
      <color rgb="FF0000FF"/>
      <name val="Arial Narrow"/>
    </font>
    <font>
      <u/>
      <sz val="10.0"/>
      <color rgb="FF0000FF"/>
      <name val="Arial Narrow"/>
    </font>
    <font>
      <sz val="8.0"/>
      <color rgb="FF222222"/>
      <name val="Arial"/>
    </font>
    <font>
      <u/>
      <sz val="10.0"/>
      <color theme="1"/>
      <name val="Arial Narrow"/>
    </font>
    <font>
      <sz val="10.0"/>
      <color theme="1"/>
      <name val="Calibri"/>
    </font>
    <font>
      <sz val="11.0"/>
      <color rgb="FF212121"/>
      <name val="Calibri"/>
    </font>
    <font>
      <sz val="11.0"/>
      <color rgb="FF131314"/>
      <name val="Arial"/>
    </font>
    <font>
      <sz val="11.0"/>
      <color rgb="FF131314"/>
      <name val="Calibri"/>
    </font>
    <font>
      <u/>
      <sz val="11.0"/>
      <color rgb="FF4125AF"/>
      <name val="Arial"/>
    </font>
    <font>
      <u/>
      <sz val="8.0"/>
      <color rgb="FF4125AF"/>
      <name val="Arial"/>
    </font>
    <font>
      <sz val="7.0"/>
      <color rgb="FF222222"/>
      <name val="Arial"/>
    </font>
    <font>
      <sz val="12.0"/>
      <color theme="1"/>
      <name val="Arial Narrow"/>
    </font>
    <font>
      <u/>
      <sz val="10.0"/>
      <color rgb="FF0000FF"/>
      <name val="Arial Narrow"/>
    </font>
    <font>
      <u/>
      <sz val="11.0"/>
      <color rgb="FF000000"/>
      <name val="Arial Narrow"/>
    </font>
    <font>
      <u/>
      <sz val="11.0"/>
      <color rgb="FF000000"/>
      <name val="Arial Narrow"/>
    </font>
    <font>
      <u/>
      <sz val="10.0"/>
      <color theme="1"/>
      <name val="Arial Narrow"/>
    </font>
    <font>
      <u/>
      <sz val="9.0"/>
      <color rgb="FF1F1F1F"/>
      <name val="Arial"/>
    </font>
    <font>
      <u/>
      <sz val="11.0"/>
      <color rgb="FF000000"/>
      <name val="Arial Narrow"/>
    </font>
    <font>
      <sz val="11.0"/>
      <color rgb="FF222222"/>
      <name val="Arial"/>
    </font>
    <font>
      <u/>
      <sz val="10.0"/>
      <color rgb="FF000000"/>
      <name val="Arial Narrow"/>
    </font>
    <font>
      <u/>
      <sz val="11.0"/>
      <color rgb="FF000000"/>
      <name val="Arial Narrow"/>
    </font>
    <font>
      <u/>
      <sz val="11.0"/>
      <color rgb="FF0000FF"/>
      <name val="Calibri"/>
    </font>
    <font>
      <u/>
      <sz val="11.0"/>
      <color rgb="FF0000FF"/>
      <name val="Arial Narrow"/>
    </font>
    <font>
      <u/>
      <sz val="11.0"/>
      <color rgb="FF0000FF"/>
      <name val="Arial Narrow"/>
    </font>
    <font>
      <u/>
      <sz val="11.0"/>
      <color rgb="FF4125AF"/>
      <name val="Arial"/>
    </font>
    <font>
      <sz val="11.0"/>
      <color rgb="FF424242"/>
      <name val="Arial"/>
    </font>
    <font>
      <u/>
      <sz val="11.0"/>
      <color theme="1"/>
      <name val="Calibri"/>
    </font>
    <font>
      <u/>
      <sz val="11.0"/>
      <color theme="1"/>
      <name val="Arial Narrow"/>
    </font>
    <font>
      <sz val="11.0"/>
      <color theme="1"/>
      <name val="Arial"/>
    </font>
    <font>
      <u/>
      <sz val="11.0"/>
      <color rgb="FF0000FF"/>
      <name val="Calibri"/>
    </font>
    <font>
      <u/>
      <sz val="11.0"/>
      <color rgb="FF0000FF"/>
      <name val="Calibri"/>
    </font>
    <font>
      <u/>
      <sz val="11.0"/>
      <color theme="10"/>
      <name val="Calibri"/>
    </font>
    <font>
      <u/>
      <sz val="11.0"/>
      <color theme="10"/>
      <name val="Calibri"/>
    </font>
    <font>
      <u/>
      <sz val="11.0"/>
      <color theme="10"/>
      <name val="Calibri"/>
    </font>
    <font>
      <u/>
      <sz val="11.0"/>
      <color theme="10"/>
      <name val="Calibri"/>
    </font>
    <font>
      <u/>
      <sz val="11.0"/>
      <color rgb="FF0000FF"/>
      <name val="Arial Narrow"/>
    </font>
    <font>
      <u/>
      <sz val="11.0"/>
      <color theme="10"/>
      <name val="Calibri"/>
    </font>
    <font>
      <b/>
      <u/>
      <sz val="11.0"/>
      <color rgb="FF000000"/>
      <name val="Calibri"/>
    </font>
    <font>
      <u/>
      <sz val="11.0"/>
      <color theme="1"/>
      <name val="Calibri"/>
    </font>
    <font>
      <u/>
      <sz val="10.0"/>
      <color theme="10"/>
      <name val="Arial Narrow"/>
    </font>
    <font>
      <sz val="24.0"/>
      <color rgb="FF2E2E2E"/>
      <name val="Arial Narrow"/>
    </font>
    <font>
      <sz val="10.0"/>
      <color rgb="FF323232"/>
      <name val="Arial Narrow"/>
    </font>
    <font>
      <sz val="7.0"/>
      <color rgb="FF000000"/>
      <name val="Source Sans Pro"/>
    </font>
    <font>
      <sz val="10.0"/>
      <color theme="1"/>
      <name val="Helvetica Neue"/>
    </font>
    <font>
      <u/>
      <sz val="10.0"/>
      <color rgb="FF0000FF"/>
      <name val="Arial Narrow"/>
    </font>
    <font>
      <u/>
      <sz val="11.0"/>
      <color theme="10"/>
      <name val="Calibri"/>
    </font>
    <font>
      <sz val="10.0"/>
      <color rgb="FF494949"/>
      <name val="Arial Narrow"/>
    </font>
    <font>
      <sz val="10.0"/>
      <color rgb="FF212121"/>
      <name val="Arial Narrow"/>
    </font>
    <font>
      <sz val="10.0"/>
      <color rgb="FF1C1D1E"/>
      <name val="Arial Narrow"/>
    </font>
    <font>
      <sz val="10.0"/>
      <color rgb="FF3E3D40"/>
      <name val="Arial Narrow"/>
    </font>
    <font>
      <sz val="10.0"/>
      <color rgb="FF2A2A2A"/>
      <name val="Arial Narrow"/>
    </font>
    <font>
      <u/>
      <sz val="11.0"/>
      <color theme="10"/>
      <name val="Calibri"/>
    </font>
    <font>
      <u/>
      <sz val="11.0"/>
      <color theme="1"/>
      <name val="Calibri"/>
    </font>
    <font>
      <u/>
      <sz val="11.0"/>
      <color theme="10"/>
      <name val="Calibri"/>
    </font>
    <font>
      <u/>
      <sz val="11.0"/>
      <color theme="10"/>
      <name val="Calibri"/>
    </font>
    <font>
      <u/>
      <sz val="11.0"/>
      <color theme="10"/>
      <name val="Calibri"/>
    </font>
    <font>
      <u/>
      <sz val="11.0"/>
      <color rgb="FF0000FF"/>
      <name val="Calibri"/>
    </font>
    <font>
      <u/>
      <sz val="8.0"/>
      <color rgb="FF4125AF"/>
      <name val="Arial"/>
    </font>
    <font>
      <sz val="9.0"/>
      <color rgb="FF424242"/>
      <name val="Arial"/>
    </font>
    <font>
      <u/>
      <sz val="11.0"/>
      <color theme="10"/>
      <name val="Calibri"/>
    </font>
    <font>
      <u/>
      <sz val="9.0"/>
      <color rgb="FF536479"/>
      <name val="Arial"/>
    </font>
    <font>
      <b/>
      <sz val="8.0"/>
      <color rgb="FF424242"/>
      <name val="Arial"/>
    </font>
    <font>
      <sz val="8.0"/>
      <color rgb="FF212121"/>
      <name val="Quattrocento Sans"/>
    </font>
    <font>
      <u/>
      <sz val="8.0"/>
      <color rgb="FF5D33BF"/>
      <name val="Arial"/>
    </font>
    <font>
      <sz val="8.0"/>
      <color rgb="FF212121"/>
      <name val="Arial"/>
    </font>
    <font>
      <sz val="9.0"/>
      <color theme="1"/>
      <name val="Arial"/>
    </font>
    <font>
      <u/>
      <sz val="8.0"/>
      <color rgb="FF0000FF"/>
      <name val="Calibri"/>
    </font>
    <font>
      <sz val="9.0"/>
      <color theme="1"/>
      <name val="Calibri"/>
    </font>
    <font>
      <sz val="9.0"/>
      <color rgb="FF212121"/>
      <name val="Quattrocento Sans"/>
    </font>
    <font>
      <u/>
      <sz val="10.0"/>
      <color rgb="FF0000FF"/>
      <name val="Calibri"/>
    </font>
    <font>
      <u/>
      <sz val="9.0"/>
      <color rgb="FF0000FF"/>
      <name val="Calibri"/>
    </font>
    <font>
      <sz val="10.0"/>
      <color rgb="FF212121"/>
      <name val="Quattrocento Sans"/>
    </font>
    <font>
      <sz val="10.0"/>
      <color rgb="FF616161"/>
      <name val="Arial"/>
    </font>
    <font>
      <sz val="9.0"/>
      <color rgb="FF616161"/>
      <name val="Arial"/>
    </font>
    <font>
      <sz val="9.0"/>
      <color rgb="FF212121"/>
      <name val="Arial"/>
    </font>
    <font>
      <u/>
      <sz val="11.0"/>
      <color theme="10"/>
      <name val="Calibri"/>
    </font>
    <font>
      <u/>
      <sz val="8.0"/>
      <color rgb="FF0000FF"/>
      <name val="Calibri"/>
    </font>
    <font>
      <u/>
      <sz val="9.0"/>
      <color rgb="FF000000"/>
      <name val="Calibri"/>
    </font>
    <font>
      <u/>
      <sz val="8.0"/>
      <color rgb="FF000000"/>
      <name val="Calibri"/>
    </font>
    <font>
      <sz val="7.0"/>
      <color rgb="FF000000"/>
      <name val="Arial"/>
    </font>
    <font>
      <u/>
      <sz val="10.0"/>
      <color rgb="FF000000"/>
      <name val="Arial Narrow"/>
    </font>
    <font>
      <u/>
      <sz val="10.0"/>
      <color rgb="FF00FF00"/>
      <name val="Arial Narrow"/>
    </font>
    <font>
      <u/>
      <sz val="11.0"/>
      <color theme="10"/>
      <name val="Calibri"/>
    </font>
    <font>
      <u/>
      <sz val="10.0"/>
      <color rgb="FF00FF00"/>
      <name val="Arial Narrow"/>
    </font>
    <font>
      <u/>
      <sz val="10.0"/>
      <color rgb="FFFFFFCC"/>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0.0"/>
      <color rgb="FF000000"/>
      <name val="Arial Narrow"/>
    </font>
    <font>
      <u/>
      <sz val="11.0"/>
      <color theme="10"/>
      <name val="Calibri"/>
    </font>
    <font>
      <u/>
      <sz val="11.0"/>
      <color theme="10"/>
      <name val="Calibri"/>
    </font>
    <font>
      <u/>
      <sz val="10.0"/>
      <color rgb="FF000000"/>
      <name val="Arial Narrow"/>
    </font>
    <font>
      <u/>
      <sz val="10.0"/>
      <color rgb="FF000000"/>
      <name val="Arial Narrow"/>
    </font>
    <font>
      <sz val="10.0"/>
      <color rgb="FFFFFFCC"/>
      <name val="Arial Narrow"/>
    </font>
    <font>
      <sz val="10.0"/>
      <color rgb="FF0066CC"/>
      <name val="Arial Narrow"/>
    </font>
    <font>
      <u/>
      <sz val="10.0"/>
      <color rgb="FF000000"/>
      <name val="Arial Narrow"/>
    </font>
    <font>
      <u/>
      <sz val="10.0"/>
      <color rgb="FF000000"/>
      <name val="Arial Narrow"/>
    </font>
    <font>
      <u/>
      <sz val="11.0"/>
      <color theme="10"/>
      <name val="Calibri"/>
    </font>
    <font>
      <u/>
      <sz val="10.0"/>
      <color rgb="FF0066CC"/>
      <name val="Arial Narrow"/>
    </font>
    <font>
      <u/>
      <sz val="10.0"/>
      <color rgb="FF000000"/>
      <name val="Arial Narrow"/>
    </font>
    <font>
      <u/>
      <sz val="11.0"/>
      <color theme="1"/>
      <name val="Calibri"/>
    </font>
    <font>
      <sz val="9.0"/>
      <color rgb="FF000000"/>
      <name val="Times New Roman"/>
    </font>
    <font>
      <sz val="9.0"/>
      <color theme="1"/>
      <name val="Times New Roman"/>
    </font>
    <font>
      <u/>
      <sz val="11.0"/>
      <color theme="10"/>
      <name val="Calibri"/>
    </font>
    <font>
      <sz val="11.0"/>
      <color rgb="FFDD0806"/>
      <name val="Calibri"/>
    </font>
    <font>
      <u/>
      <sz val="10.0"/>
      <color theme="10"/>
      <name val="Times New Roman"/>
    </font>
    <font>
      <b/>
      <sz val="9.0"/>
      <color theme="1"/>
      <name val="Times New Roman"/>
    </font>
    <font>
      <sz val="11.0"/>
      <color rgb="FF222222"/>
      <name val="Arial Narrow"/>
    </font>
    <font>
      <u/>
      <sz val="10.0"/>
      <color theme="10"/>
      <name val="Arial Narrow"/>
    </font>
    <font>
      <sz val="11.0"/>
      <color rgb="FFDD0806"/>
      <name val="Arial Narrow"/>
    </font>
    <font>
      <u/>
      <sz val="11.0"/>
      <color theme="10"/>
      <name val="Calibri"/>
    </font>
    <font>
      <u/>
      <sz val="11.0"/>
      <color theme="10"/>
      <name val="Calibri"/>
    </font>
    <font>
      <u/>
      <sz val="11.0"/>
      <color theme="10"/>
      <name val="Calibri"/>
    </font>
    <font>
      <b/>
      <sz val="12.0"/>
      <color theme="1"/>
      <name val="Arial Narrow"/>
    </font>
    <font>
      <sz val="10.0"/>
      <color rgb="FF363636"/>
      <name val="Proxima Nova"/>
    </font>
    <font>
      <u/>
      <sz val="11.0"/>
      <color theme="10"/>
      <name val="Calibri"/>
    </font>
    <font>
      <u/>
      <sz val="10.0"/>
      <color theme="1"/>
      <name val="Arial Narrow"/>
    </font>
    <font>
      <sz val="10.0"/>
      <color rgb="FF232323"/>
      <name val="Arial Narrow"/>
    </font>
    <font>
      <sz val="10.0"/>
      <color rgb="FF1D2228"/>
      <name val="Arial Narrow"/>
    </font>
    <font>
      <sz val="10.0"/>
      <color rgb="FF4D5156"/>
      <name val="Arial Narrow"/>
    </font>
    <font>
      <sz val="12.0"/>
      <color rgb="FF222222"/>
      <name val="Arial"/>
    </font>
    <font>
      <b/>
      <sz val="9.0"/>
      <color rgb="FF222222"/>
      <name val="Arial"/>
    </font>
    <font>
      <sz val="14.0"/>
      <color theme="1"/>
      <name val="Times New Roman"/>
    </font>
    <font>
      <sz val="12.0"/>
      <color theme="1"/>
      <name val="Calibri"/>
    </font>
    <font>
      <u/>
      <sz val="11.0"/>
      <color theme="10"/>
      <name val="Calibri"/>
    </font>
    <font>
      <sz val="12.0"/>
      <color rgb="FF000000"/>
      <name val="Calibri"/>
    </font>
    <font>
      <i/>
      <sz val="12.0"/>
      <color rgb="FF000000"/>
      <name val="Calibri"/>
    </font>
    <font>
      <u/>
      <sz val="11.0"/>
      <color theme="10"/>
      <name val="Calibri"/>
    </font>
    <font>
      <sz val="10.0"/>
      <color rgb="FF444444"/>
      <name val="Times New Roman"/>
    </font>
    <font>
      <u/>
      <sz val="11.0"/>
      <color theme="10"/>
      <name val="Arial Narrow"/>
    </font>
    <font>
      <u/>
      <sz val="11.0"/>
      <color theme="10"/>
      <name val="Arial Narrow"/>
    </font>
    <font>
      <u/>
      <sz val="11.0"/>
      <color theme="10"/>
      <name val="Arial Narrow"/>
    </font>
    <font>
      <u/>
      <sz val="10.0"/>
      <color rgb="FF0000FF"/>
      <name val="Calibri"/>
    </font>
    <font>
      <u/>
      <sz val="11.0"/>
      <color theme="1"/>
      <name val="Calibri"/>
    </font>
    <font>
      <b/>
      <sz val="10.0"/>
      <color theme="1"/>
      <name val="Arial"/>
    </font>
    <font>
      <u/>
      <sz val="10.0"/>
      <color rgb="FF000000"/>
      <name val="Arial Narrow"/>
    </font>
    <font>
      <u/>
      <sz val="10.0"/>
      <color theme="10"/>
      <name val="Arial Narrow"/>
    </font>
    <font>
      <u/>
      <sz val="10.0"/>
      <color theme="1"/>
      <name val="Arial Narrow"/>
    </font>
    <font>
      <u/>
      <sz val="10.0"/>
      <color theme="1"/>
      <name val="Arial Narrow"/>
    </font>
    <font>
      <u/>
      <sz val="10.0"/>
      <color theme="1"/>
      <name val="Arial Narrow"/>
    </font>
    <font>
      <u/>
      <sz val="10.0"/>
      <color theme="10"/>
      <name val="Arial Narrow"/>
    </font>
    <font>
      <u/>
      <sz val="10.0"/>
      <color theme="10"/>
      <name val="Arial Narrow"/>
    </font>
    <font>
      <u/>
      <sz val="10.0"/>
      <color theme="10"/>
      <name val="Arial Narrow"/>
    </font>
    <font>
      <u/>
      <sz val="10.0"/>
      <color rgb="FF0000FF"/>
      <name val="Arial Narrow"/>
    </font>
    <font>
      <u/>
      <sz val="11.0"/>
      <color theme="10"/>
      <name val="Calibri"/>
    </font>
    <font>
      <sz val="12.0"/>
      <color rgb="FF000000"/>
      <name val="DejaVu Serif"/>
    </font>
    <font>
      <u/>
      <sz val="12.0"/>
      <color rgb="FF0000FF"/>
      <name val="DejaVu Serif"/>
    </font>
    <font>
      <b/>
      <sz val="12.0"/>
      <color rgb="FF000000"/>
      <name val="DejaVu Serif"/>
    </font>
    <font>
      <u/>
      <sz val="12.0"/>
      <color rgb="FF0000FF"/>
      <name val="DejaVu Serif"/>
    </font>
    <font>
      <u/>
      <sz val="12.0"/>
      <color rgb="FF000000"/>
      <name val="DejaVu Serif"/>
    </font>
    <font>
      <sz val="10.0"/>
      <color rgb="FF000000"/>
      <name val="Noto Sans"/>
    </font>
    <font>
      <sz val="10.0"/>
      <color rgb="FF000000"/>
      <name val="DejaVu Serif"/>
    </font>
    <font>
      <u/>
      <sz val="12.0"/>
      <color rgb="FF800080"/>
      <name val="DejaVu Serif"/>
    </font>
    <font>
      <u/>
      <sz val="10.0"/>
      <color theme="10"/>
      <name val="Arial Narrow"/>
    </font>
    <font>
      <u/>
      <sz val="10.0"/>
      <color theme="10"/>
      <name val="Arial Narrow"/>
    </font>
    <font>
      <u/>
      <sz val="11.0"/>
      <color theme="10"/>
      <name val="Calibri"/>
    </font>
    <font>
      <sz val="11.0"/>
      <color rgb="FF333333"/>
      <name val="Arial"/>
    </font>
    <font>
      <u/>
      <sz val="11.0"/>
      <color rgb="FF0000FF"/>
      <name val="Arial Narrow"/>
    </font>
    <font>
      <u/>
      <sz val="11.0"/>
      <color rgb="FF0000FF"/>
      <name val="Arial Narrow"/>
    </font>
    <font>
      <sz val="11.0"/>
      <color theme="1"/>
      <name val="Noto Sans"/>
    </font>
    <font>
      <sz val="9.0"/>
      <color rgb="FF000000"/>
      <name val="Arial"/>
    </font>
    <font>
      <sz val="10.0"/>
      <color rgb="FF0066CC"/>
      <name val="Helvetica Neue"/>
    </font>
    <font>
      <u/>
      <sz val="10.0"/>
      <color rgb="FF000000"/>
      <name val="Arial Narrow"/>
    </font>
    <font>
      <u/>
      <sz val="10.0"/>
      <color rgb="FF000000"/>
      <name val="Arial Narrow"/>
    </font>
    <font>
      <u/>
      <sz val="10.0"/>
      <color rgb="FF000000"/>
      <name val="Calibri"/>
    </font>
    <font>
      <u/>
      <sz val="10.0"/>
      <color rgb="FF000000"/>
      <name val="Arial Narrow"/>
    </font>
    <font>
      <u/>
      <sz val="11.0"/>
      <color theme="1"/>
      <name val="Calibri"/>
    </font>
    <font>
      <u/>
      <sz val="10.0"/>
      <color rgb="FF000000"/>
      <name val="Arial Narrow"/>
    </font>
    <font>
      <u/>
      <sz val="11.0"/>
      <color theme="1"/>
      <name val="Calibri"/>
    </font>
    <font>
      <u/>
      <sz val="11.0"/>
      <color theme="10"/>
      <name val="Calibri"/>
    </font>
    <font>
      <u/>
      <sz val="11.0"/>
      <color theme="10"/>
      <name val="Calibri"/>
    </font>
    <font>
      <u/>
      <sz val="11.0"/>
      <color theme="10"/>
      <name val="Calibri"/>
    </font>
    <font>
      <sz val="10.0"/>
      <color rgb="FF333333"/>
      <name val="Times New Roman"/>
    </font>
    <font>
      <u/>
      <sz val="10.0"/>
      <color theme="10"/>
      <name val="Times New Roman"/>
    </font>
    <font>
      <sz val="10.0"/>
      <color rgb="FF494F65"/>
      <name val="Times New Roman"/>
    </font>
    <font>
      <sz val="10.0"/>
      <color rgb="FF555555"/>
      <name val="Times New Roman"/>
    </font>
    <font>
      <sz val="10.0"/>
      <color rgb="FF1F3F5E"/>
      <name val="Times New Roman"/>
    </font>
    <font>
      <sz val="10.0"/>
      <color rgb="FF4A4A4A"/>
      <name val="Times New Roman"/>
    </font>
    <font>
      <sz val="10.0"/>
      <color rgb="FF111111"/>
      <name val="Times New Roman"/>
    </font>
    <font>
      <u/>
      <sz val="11.0"/>
      <color theme="10"/>
      <name val="Arial Narrow"/>
    </font>
    <font>
      <u/>
      <sz val="11.0"/>
      <color theme="10"/>
      <name val="Arial Narrow"/>
    </font>
    <font>
      <u/>
      <sz val="11.0"/>
      <color theme="10"/>
      <name val="Calibri"/>
    </font>
    <font>
      <u/>
      <sz val="10.0"/>
      <color theme="1"/>
      <name val="Arial Narrow"/>
    </font>
    <font>
      <u/>
      <sz val="11.0"/>
      <color rgb="FF0000FF"/>
      <name val="Arial Narrow"/>
    </font>
    <font>
      <u/>
      <sz val="11.0"/>
      <color theme="10"/>
      <name val="Calibri"/>
    </font>
    <font>
      <u/>
      <sz val="11.0"/>
      <color theme="10"/>
      <name val="Calibri"/>
    </font>
    <font>
      <u/>
      <sz val="10.0"/>
      <color rgb="FF000000"/>
      <name val="Arial Narrow"/>
    </font>
    <font>
      <sz val="9.0"/>
      <color rgb="FF222222"/>
      <name val="Roboto"/>
    </font>
    <font>
      <sz val="9.0"/>
      <color rgb="FF0A0A0A"/>
      <name val="Arial"/>
    </font>
    <font>
      <u/>
      <sz val="11.0"/>
      <color rgb="FF0000FF"/>
      <name val="Calibri"/>
    </font>
    <font>
      <u/>
      <sz val="10.0"/>
      <color rgb="FF0000FF"/>
      <name val="Arial Narrow"/>
    </font>
    <font>
      <u/>
      <sz val="11.0"/>
      <color theme="1"/>
      <name val="Calibri"/>
    </font>
    <font>
      <u/>
      <sz val="9.0"/>
      <color rgb="FF000000"/>
      <name val="Arial"/>
    </font>
    <font>
      <sz val="8.0"/>
      <color theme="1"/>
      <name val="Helvetica Neue"/>
    </font>
    <font>
      <u/>
      <sz val="10.0"/>
      <color theme="10"/>
      <name val="Arial Narrow"/>
    </font>
    <font>
      <sz val="10.0"/>
      <color theme="10"/>
      <name val="Arial Narrow"/>
    </font>
    <font>
      <u/>
      <sz val="11.0"/>
      <color theme="10"/>
      <name val="Calibri"/>
    </font>
    <font>
      <u/>
      <sz val="11.0"/>
      <color theme="10"/>
      <name val="Calibri"/>
    </font>
    <font>
      <u/>
      <sz val="11.0"/>
      <color theme="10"/>
      <name val="Calibri"/>
    </font>
    <font>
      <u/>
      <sz val="11.0"/>
      <color theme="10"/>
      <name val="Calibri"/>
    </font>
    <font>
      <u/>
      <sz val="11.0"/>
      <color theme="10"/>
      <name val="Calibri"/>
    </font>
    <font>
      <u/>
      <sz val="10.0"/>
      <color rgb="FF000000"/>
      <name val="Calibri"/>
    </font>
    <font>
      <u/>
      <sz val="11.0"/>
      <color theme="10"/>
      <name val="Calibri"/>
    </font>
    <font>
      <sz val="9.0"/>
      <color theme="1"/>
      <name val="Arial Narrow"/>
    </font>
    <font>
      <u/>
      <sz val="9.0"/>
      <color theme="10"/>
      <name val="Calibri"/>
    </font>
    <font>
      <u/>
      <sz val="9.0"/>
      <color theme="10"/>
      <name val="Calibri"/>
    </font>
    <font>
      <u/>
      <sz val="11.0"/>
      <color theme="1"/>
      <name val="Calibri"/>
    </font>
    <font>
      <sz val="12.0"/>
      <color theme="1"/>
      <name val="Arial"/>
    </font>
    <font>
      <b/>
      <sz val="10.0"/>
      <color rgb="FF800080"/>
      <name val="Arial"/>
    </font>
    <font>
      <u/>
      <sz val="11.0"/>
      <color theme="10"/>
      <name val="Calibri"/>
    </font>
    <font>
      <u/>
      <sz val="11.0"/>
      <color rgb="FF000000"/>
      <name val="Arial"/>
    </font>
    <font>
      <u/>
      <sz val="9.0"/>
      <color rgb="FF000000"/>
      <name val="Arial"/>
    </font>
    <font>
      <u/>
      <sz val="11.0"/>
      <color rgb="FF000000"/>
      <name val="Calibri"/>
    </font>
    <font>
      <u/>
      <sz val="11.0"/>
      <color rgb="FF0000FF"/>
      <name val="Calibri"/>
    </font>
    <font>
      <sz val="9.0"/>
      <color rgb="FF1F1F1F"/>
      <name val="Arial"/>
    </font>
    <font>
      <sz val="10.0"/>
      <color theme="1"/>
      <name val="Aptos Narrow"/>
    </font>
    <font>
      <u/>
      <sz val="10.0"/>
      <color theme="10"/>
      <name val="Aptos Narrow"/>
    </font>
    <font>
      <b/>
      <sz val="10.0"/>
      <color theme="1"/>
      <name val="Aptos Narrow"/>
    </font>
    <font>
      <u/>
      <sz val="10.0"/>
      <color theme="1"/>
      <name val="Aptos Narrow"/>
    </font>
    <font>
      <sz val="10.0"/>
      <color rgb="FFFF0000"/>
      <name val="Arial"/>
    </font>
    <font>
      <u/>
      <sz val="11.0"/>
      <color rgb="FF0000FF"/>
      <name val="Calibri"/>
    </font>
    <font>
      <u/>
      <sz val="10.0"/>
      <color rgb="FF000000"/>
      <name val="Arial Narrow"/>
    </font>
    <font>
      <u/>
      <sz val="10.0"/>
      <color rgb="FF0000FF"/>
      <name val="Aptos Narrow"/>
    </font>
    <font>
      <u/>
      <sz val="10.0"/>
      <color rgb="FF0000FF"/>
      <name val="Aptos Narrow"/>
    </font>
    <font>
      <sz val="10.0"/>
      <color rgb="FF000000"/>
      <name val="Aptos Narrow"/>
    </font>
    <font>
      <u/>
      <sz val="10.0"/>
      <color theme="10"/>
      <name val="Aptos Narrow"/>
    </font>
    <font>
      <u/>
      <sz val="11.0"/>
      <color theme="10"/>
      <name val="Calibri"/>
    </font>
    <font>
      <u/>
      <sz val="10.0"/>
      <color theme="1"/>
      <name val="Arial Narrow"/>
    </font>
    <font>
      <sz val="11.0"/>
      <color rgb="FF1F1F1F"/>
      <name val="Calibri"/>
    </font>
    <font>
      <sz val="11.0"/>
      <color rgb="FF002060"/>
      <name val="Calibri"/>
    </font>
    <font>
      <u/>
      <sz val="10.0"/>
      <color rgb="FF0000FF"/>
      <name val="Arial Narrow"/>
    </font>
    <font>
      <u/>
      <sz val="11.0"/>
      <color rgb="FF00FF00"/>
      <name val="Calibri"/>
    </font>
    <font>
      <u/>
      <sz val="11.0"/>
      <color theme="10"/>
      <name val="Calibri"/>
    </font>
    <font>
      <u/>
      <sz val="10.0"/>
      <color theme="10"/>
      <name val="Arial Narrow"/>
    </font>
    <font>
      <u/>
      <sz val="11.0"/>
      <color theme="10"/>
      <name val="Calibri"/>
    </font>
    <font>
      <b/>
      <u/>
      <sz val="10.0"/>
      <color theme="1"/>
      <name val="Arial Narrow"/>
    </font>
    <font>
      <u/>
      <sz val="10.0"/>
      <color theme="10"/>
      <name val="Arial Narrow"/>
    </font>
    <font>
      <u/>
      <sz val="11.0"/>
      <color theme="10"/>
      <name val="Calibri"/>
    </font>
    <font>
      <sz val="11.0"/>
      <color theme="1"/>
      <name val="NimbusSans"/>
    </font>
    <font>
      <sz val="10.0"/>
      <color rgb="FF434343"/>
      <name val="Arial Narrow"/>
    </font>
    <font>
      <u/>
      <sz val="10.0"/>
      <color theme="10"/>
      <name val="Arial Narrow"/>
    </font>
    <font>
      <u/>
      <sz val="11.0"/>
      <color rgb="FF0000FF"/>
      <name val="Calibri"/>
    </font>
    <font>
      <u/>
      <sz val="10.0"/>
      <color rgb="FF0000FF"/>
      <name val="Arial Narrow"/>
    </font>
    <font>
      <sz val="11.0"/>
      <color theme="10"/>
      <name val="Calibri"/>
    </font>
    <font>
      <sz val="12.0"/>
      <color rgb="FFFF0000"/>
      <name val="Arial Narrow"/>
    </font>
    <font>
      <sz val="10.0"/>
      <color rgb="FF000000"/>
      <name val="Helvetica Neue"/>
    </font>
    <font>
      <sz val="12.0"/>
      <color rgb="FF000000"/>
      <name val="Times New Roman"/>
    </font>
    <font>
      <sz val="9.0"/>
      <color rgb="FF050505"/>
      <name val="Quattrocento Sans"/>
    </font>
  </fonts>
  <fills count="13">
    <fill>
      <patternFill patternType="none"/>
    </fill>
    <fill>
      <patternFill patternType="lightGray"/>
    </fill>
    <fill>
      <patternFill patternType="solid">
        <fgColor rgb="FFFBD4B4"/>
        <bgColor rgb="FFFBD4B4"/>
      </patternFill>
    </fill>
    <fill>
      <patternFill patternType="solid">
        <fgColor rgb="FFCCC0D9"/>
        <bgColor rgb="FFCCC0D9"/>
      </patternFill>
    </fill>
    <fill>
      <patternFill patternType="solid">
        <fgColor rgb="FFEAF1DD"/>
        <bgColor rgb="FFEAF1DD"/>
      </patternFill>
    </fill>
    <fill>
      <patternFill patternType="solid">
        <fgColor rgb="FFFFFF00"/>
        <bgColor rgb="FFFFFF00"/>
      </patternFill>
    </fill>
    <fill>
      <patternFill patternType="solid">
        <fgColor theme="0"/>
        <bgColor theme="0"/>
      </patternFill>
    </fill>
    <fill>
      <patternFill patternType="solid">
        <fgColor rgb="FFFFFFFF"/>
        <bgColor rgb="FFFFFFFF"/>
      </patternFill>
    </fill>
    <fill>
      <patternFill patternType="solid">
        <fgColor rgb="FFFFFF99"/>
        <bgColor rgb="FFFFFF99"/>
      </patternFill>
    </fill>
    <fill>
      <patternFill patternType="solid">
        <fgColor rgb="FFFFCC00"/>
        <bgColor rgb="FFFFCC00"/>
      </patternFill>
    </fill>
    <fill>
      <patternFill patternType="solid">
        <fgColor rgb="FFFF0000"/>
        <bgColor rgb="FFFF0000"/>
      </patternFill>
    </fill>
    <fill>
      <patternFill patternType="solid">
        <fgColor rgb="FF92D050"/>
        <bgColor rgb="FF92D050"/>
      </patternFill>
    </fill>
    <fill>
      <patternFill patternType="solid">
        <fgColor rgb="FFFFC000"/>
        <bgColor rgb="FFFFC000"/>
      </patternFill>
    </fill>
  </fills>
  <borders count="69">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right/>
      <top/>
      <bottom/>
    </border>
    <border>
      <left/>
      <right style="thin">
        <color rgb="FF000000"/>
      </right>
      <top style="thin">
        <color rgb="FF000000"/>
      </top>
      <bottom/>
    </border>
    <border>
      <left/>
      <right/>
      <top style="thin">
        <color rgb="FF000000"/>
      </top>
      <bottom/>
    </border>
    <border>
      <left style="thin">
        <color rgb="FF000000"/>
      </left>
      <right style="thin">
        <color rgb="FF000000"/>
      </right>
      <top style="thin">
        <color rgb="FF000000"/>
      </top>
    </border>
    <border>
      <left style="thin">
        <color rgb="FF000000"/>
      </left>
      <top style="thin">
        <color rgb="FF000000"/>
      </top>
    </border>
    <border>
      <left style="thin">
        <color rgb="FF000000"/>
      </left>
      <right style="thin">
        <color rgb="FF000000"/>
      </right>
      <bottom style="thin">
        <color rgb="FF000000"/>
      </bottom>
    </border>
    <border>
      <right style="thin">
        <color rgb="FF000000"/>
      </right>
      <top style="thin">
        <color rgb="FF000000"/>
      </top>
    </border>
    <border>
      <left style="thin">
        <color rgb="FF000000"/>
      </left>
      <bottom style="thin">
        <color rgb="FF000000"/>
      </bottom>
    </border>
    <border>
      <top style="thin">
        <color rgb="FF000000"/>
      </top>
    </border>
    <border>
      <left style="thin">
        <color rgb="FF000000"/>
      </left>
      <right style="thin">
        <color rgb="FF000000"/>
      </right>
      <top/>
      <bottom style="thin">
        <color rgb="FF000000"/>
      </bottom>
    </border>
    <border>
      <left style="thin">
        <color rgb="FFA5A5A5"/>
      </left>
      <right style="thin">
        <color rgb="FFA5A5A5"/>
      </right>
      <top style="thin">
        <color rgb="FFA5A5A5"/>
      </top>
      <bottom style="thin">
        <color rgb="FFA5A5A5"/>
      </bottom>
    </border>
    <border>
      <left style="thin">
        <color rgb="FF000000"/>
      </left>
      <right style="thin">
        <color rgb="FF0000FF"/>
      </right>
      <top style="thin">
        <color rgb="FF0000FF"/>
      </top>
      <bottom style="thin">
        <color rgb="FF0000FF"/>
      </bottom>
    </border>
    <border>
      <left style="thin">
        <color rgb="FF0000FF"/>
      </left>
      <right style="thin">
        <color rgb="FF000000"/>
      </right>
      <top style="thin">
        <color rgb="FF0000FF"/>
      </top>
      <bottom style="thin">
        <color rgb="FF0000FF"/>
      </bottom>
    </border>
    <border>
      <left style="thin">
        <color rgb="FF000000"/>
      </left>
      <right style="thin">
        <color rgb="FF000000"/>
      </right>
      <top style="thin">
        <color rgb="FF0000FF"/>
      </top>
      <bottom style="thin">
        <color rgb="FF000000"/>
      </bottom>
    </border>
    <border>
      <left style="thin">
        <color rgb="FF0000FF"/>
      </left>
      <right style="thin">
        <color rgb="FF000000"/>
      </right>
      <top style="thin">
        <color rgb="FF0000FF"/>
      </top>
      <bottom style="thin">
        <color rgb="FF000000"/>
      </bottom>
    </border>
    <border>
      <left style="thin">
        <color rgb="FF000000"/>
      </left>
      <right style="thin">
        <color rgb="FF000000"/>
      </right>
      <top style="thin">
        <color rgb="FF0000FF"/>
      </top>
      <bottom style="thin">
        <color rgb="FF0000FF"/>
      </bottom>
    </border>
    <border>
      <left style="thin">
        <color rgb="FF0000FF"/>
      </left>
      <right style="thin">
        <color rgb="FF000000"/>
      </right>
      <top style="thin">
        <color rgb="FF000000"/>
      </top>
      <bottom style="thin">
        <color rgb="FF0000FF"/>
      </bottom>
    </border>
    <border>
      <left style="thin">
        <color rgb="FF0000FF"/>
      </left>
      <right style="thin">
        <color rgb="FF0000FF"/>
      </right>
      <top style="thin">
        <color rgb="FF000000"/>
      </top>
      <bottom style="thin">
        <color rgb="FF0000FF"/>
      </bottom>
    </border>
    <border>
      <left style="thin">
        <color rgb="FF000000"/>
      </left>
      <right style="thin">
        <color rgb="FF000000"/>
      </right>
      <top style="thin">
        <color rgb="FF000000"/>
      </top>
      <bottom style="thin">
        <color rgb="FF0000FF"/>
      </bottom>
    </border>
    <border>
      <left style="thin">
        <color rgb="FF000000"/>
      </left>
      <right style="thin">
        <color rgb="FF0000FF"/>
      </right>
      <top style="thin">
        <color rgb="FF0000FF"/>
      </top>
    </border>
    <border>
      <left style="thin">
        <color rgb="FF0000FF"/>
      </left>
      <right style="thin">
        <color rgb="FF0000FF"/>
      </right>
      <top style="thin">
        <color rgb="FF0000FF"/>
      </top>
    </border>
    <border>
      <left style="thin">
        <color rgb="FF0000FF"/>
      </left>
      <right style="thin">
        <color rgb="FF000000"/>
      </right>
      <top style="thin">
        <color rgb="FF0000FF"/>
      </top>
    </border>
    <border>
      <right style="thin">
        <color rgb="FF000000"/>
      </right>
      <bottom style="thin">
        <color rgb="FF000000"/>
      </bottom>
    </border>
    <border>
      <right style="thin">
        <color rgb="FF000000"/>
      </right>
    </border>
    <border>
      <left style="thin">
        <color rgb="FF000000"/>
      </left>
      <right style="thin">
        <color rgb="FF0000FF"/>
      </right>
      <top style="thin">
        <color rgb="FF000000"/>
      </top>
      <bottom style="thin">
        <color rgb="FF0000FF"/>
      </bottom>
    </border>
    <border>
      <left style="thin">
        <color rgb="FF0000FF"/>
      </left>
      <right style="thin">
        <color rgb="FF000000"/>
      </right>
      <top style="thin">
        <color rgb="FF000000"/>
      </top>
      <bottom style="thin">
        <color rgb="FF000000"/>
      </bottom>
    </border>
    <border>
      <left style="thin">
        <color rgb="FF000000"/>
      </left>
      <right style="thin">
        <color rgb="FF0000FF"/>
      </right>
      <top style="thin">
        <color rgb="FF0000FF"/>
      </top>
      <bottom style="thin">
        <color rgb="FF000000"/>
      </bottom>
    </border>
    <border>
      <left style="thin">
        <color rgb="FF0000FF"/>
      </left>
      <right style="thin">
        <color rgb="FF0000FF"/>
      </right>
      <top style="thin">
        <color rgb="FF0000FF"/>
      </top>
      <bottom style="thin">
        <color rgb="FF000000"/>
      </bottom>
    </border>
    <border>
      <left style="thin">
        <color rgb="FF000000"/>
      </left>
      <right/>
      <top/>
      <bottom style="thin">
        <color rgb="FF000000"/>
      </bottom>
    </border>
    <border>
      <left/>
      <top/>
      <bottom/>
    </border>
    <border>
      <top/>
      <bottom/>
    </border>
    <border>
      <right/>
      <top/>
      <bottom/>
    </border>
    <border>
      <right/>
      <top style="thin">
        <color rgb="FF000000"/>
      </top>
      <bottom style="thin">
        <color rgb="FF000000"/>
      </bottom>
    </border>
    <border>
      <left style="thin">
        <color rgb="FF0000FF"/>
      </left>
      <right style="thin">
        <color rgb="FF0000FF"/>
      </right>
      <top style="thin">
        <color rgb="FF0000FF"/>
      </top>
      <bottom style="thin">
        <color rgb="FF0000FF"/>
      </bottom>
    </border>
    <border>
      <bottom style="thin">
        <color rgb="FF000000"/>
      </bottom>
    </border>
    <border>
      <left style="thin">
        <color rgb="FF000000"/>
      </left>
      <right/>
      <top style="thin">
        <color rgb="FF000000"/>
      </top>
      <bottom style="thin">
        <color rgb="FF000000"/>
      </bottom>
    </border>
    <border>
      <left style="thin">
        <color rgb="FF000000"/>
      </left>
      <right/>
      <top style="thin">
        <color rgb="FF000000"/>
      </top>
      <bottom/>
    </border>
    <border>
      <left style="thin">
        <color rgb="FF000000"/>
      </left>
      <right/>
      <top/>
      <bottom/>
    </border>
    <border>
      <left/>
      <right/>
      <top style="thin">
        <color rgb="FF000000"/>
      </top>
      <bottom style="thin">
        <color rgb="FF000000"/>
      </bottom>
    </border>
    <border>
      <left/>
      <right/>
      <top/>
      <bottom style="thin">
        <color rgb="FF000000"/>
      </bottom>
    </border>
    <border>
      <left style="medium">
        <color rgb="FF000000"/>
      </left>
      <right style="medium">
        <color rgb="FF000000"/>
      </right>
      <top style="medium">
        <color rgb="FF000000"/>
      </top>
      <bottom style="medium">
        <color rgb="FF000000"/>
      </bottom>
    </border>
    <border>
      <left style="thin">
        <color rgb="FF000000"/>
      </left>
      <right style="thin">
        <color rgb="FF000000"/>
      </right>
    </border>
    <border>
      <left style="thin">
        <color rgb="FF000000"/>
      </left>
      <right style="thin">
        <color rgb="FF000000"/>
      </right>
      <top style="thin">
        <color rgb="FF0000FF"/>
      </top>
    </border>
    <border>
      <left style="thin">
        <color rgb="FF000000"/>
      </left>
      <right style="thin">
        <color rgb="FF0000FF"/>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border>
    <border>
      <left/>
      <top/>
      <bottom style="thin">
        <color rgb="FF000000"/>
      </bottom>
    </border>
    <border>
      <top/>
      <bottom style="thin">
        <color rgb="FF000000"/>
      </bottom>
    </border>
    <border>
      <right style="thin">
        <color rgb="FF000000"/>
      </right>
      <top/>
      <bottom style="thin">
        <color rgb="FF000000"/>
      </bottom>
    </border>
    <border>
      <left style="thin">
        <color rgb="FF000000"/>
      </left>
      <top/>
      <bottom/>
    </border>
    <border>
      <left style="thin">
        <color rgb="FF000000"/>
      </left>
    </border>
    <border>
      <left/>
      <right style="thin">
        <color rgb="FF000000"/>
      </right>
      <top/>
      <bottom style="thin">
        <color rgb="FF000000"/>
      </bottom>
    </border>
    <border>
      <left/>
      <right style="thin">
        <color rgb="FFAAAAAA"/>
      </right>
      <top style="thin">
        <color rgb="FFAAAAAA"/>
      </top>
      <bottom style="thin">
        <color rgb="FFAAAAAA"/>
      </bottom>
    </border>
    <border>
      <left/>
      <right style="thin">
        <color rgb="FFAAAAAA"/>
      </right>
      <top/>
      <bottom style="thin">
        <color rgb="FFAAAAAA"/>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left style="thin">
        <color rgb="FF000000"/>
      </left>
      <top style="thin">
        <color rgb="FF0000FF"/>
      </top>
    </border>
    <border>
      <left style="thin">
        <color rgb="FF000000"/>
      </left>
      <right style="thin">
        <color rgb="FFFFFFFF"/>
      </right>
      <top style="thin">
        <color rgb="FFFFFFFF"/>
      </top>
      <bottom style="thin">
        <color rgb="FFFFFFFF"/>
      </bottom>
    </border>
    <border>
      <left style="thin">
        <color rgb="FFFFFFFF"/>
      </left>
      <right style="thin">
        <color rgb="FFFFFFFF"/>
      </right>
      <top style="thin">
        <color rgb="FFFFFFFF"/>
      </top>
      <bottom style="thin">
        <color rgb="FFFFFFFF"/>
      </bottom>
    </border>
    <border>
      <right style="medium">
        <color rgb="FF000000"/>
      </right>
      <bottom style="medium">
        <color rgb="FF000000"/>
      </bottom>
    </border>
    <border>
      <left style="medium">
        <color rgb="FF000000"/>
      </left>
      <right style="medium">
        <color rgb="FF000000"/>
      </right>
      <bottom style="medium">
        <color rgb="FF000000"/>
      </bottom>
    </border>
    <border>
      <left/>
      <right style="thin">
        <color rgb="FF0000FF"/>
      </right>
      <top style="thin">
        <color rgb="FF0000FF"/>
      </top>
      <bottom style="thin">
        <color rgb="FF000000"/>
      </bottom>
    </border>
    <border>
      <left/>
      <right style="thin">
        <color rgb="FF0000FF"/>
      </right>
      <top style="thin">
        <color rgb="FF0000FF"/>
      </top>
      <bottom style="thin">
        <color rgb="FF0000FF"/>
      </bottom>
    </border>
  </borders>
  <cellStyleXfs count="1">
    <xf borderId="0" fillId="0" fontId="0" numFmtId="0" applyAlignment="1" applyFont="1"/>
  </cellStyleXfs>
  <cellXfs count="1801">
    <xf borderId="0" fillId="0" fontId="0" numFmtId="0" xfId="0" applyAlignment="1" applyFont="1">
      <alignment readingOrder="0" shrinkToFit="0" vertical="bottom" wrapText="0"/>
    </xf>
    <xf borderId="0" fillId="0" fontId="1" numFmtId="0" xfId="0" applyAlignment="1" applyFont="1">
      <alignment horizontal="center"/>
    </xf>
    <xf borderId="0" fillId="0" fontId="1" numFmtId="0" xfId="0" applyAlignment="1" applyFont="1">
      <alignment horizontal="left"/>
    </xf>
    <xf borderId="0" fillId="0" fontId="1" numFmtId="2" xfId="0" applyAlignment="1" applyFont="1" applyNumberFormat="1">
      <alignment horizontal="center"/>
    </xf>
    <xf borderId="0" fillId="0" fontId="2" numFmtId="2" xfId="0" applyAlignment="1" applyFont="1" applyNumberFormat="1">
      <alignment horizontal="center"/>
    </xf>
    <xf borderId="0" fillId="0" fontId="2" numFmtId="0" xfId="0" applyAlignment="1" applyFont="1">
      <alignment horizontal="center"/>
    </xf>
    <xf borderId="1" fillId="2" fontId="3" numFmtId="0" xfId="0" applyAlignment="1" applyBorder="1" applyFill="1" applyFont="1">
      <alignment horizontal="center"/>
    </xf>
    <xf borderId="1" fillId="0" fontId="4" numFmtId="0" xfId="0" applyAlignment="1" applyBorder="1" applyFont="1">
      <alignment horizontal="left"/>
    </xf>
    <xf borderId="0" fillId="0" fontId="4" numFmtId="0" xfId="0" applyAlignment="1" applyFont="1">
      <alignment horizontal="center"/>
    </xf>
    <xf borderId="0" fillId="0" fontId="1" numFmtId="0" xfId="0" applyAlignment="1" applyFont="1">
      <alignment horizontal="center" shrinkToFit="0" wrapText="1"/>
    </xf>
    <xf borderId="0" fillId="0" fontId="2" numFmtId="2" xfId="0" applyAlignment="1" applyFont="1" applyNumberFormat="1">
      <alignment horizontal="center" shrinkToFit="0" textRotation="90" wrapText="1"/>
    </xf>
    <xf borderId="0" fillId="0" fontId="2" numFmtId="0" xfId="0" applyAlignment="1" applyFont="1">
      <alignment horizontal="center" shrinkToFit="0" wrapText="1"/>
    </xf>
    <xf borderId="1" fillId="2" fontId="5" numFmtId="0" xfId="0" applyAlignment="1" applyBorder="1" applyFont="1">
      <alignment horizontal="center" shrinkToFit="0" vertical="center" wrapText="1"/>
    </xf>
    <xf borderId="2" fillId="2" fontId="5" numFmtId="0" xfId="0" applyAlignment="1" applyBorder="1" applyFont="1">
      <alignment horizontal="left" shrinkToFit="0" vertical="center" wrapText="1"/>
    </xf>
    <xf borderId="2" fillId="2" fontId="5" numFmtId="0" xfId="0" applyAlignment="1" applyBorder="1" applyFont="1">
      <alignment horizontal="center" shrinkToFit="0" vertical="center" wrapText="1"/>
    </xf>
    <xf borderId="2" fillId="2" fontId="5" numFmtId="2" xfId="0" applyAlignment="1" applyBorder="1" applyFont="1" applyNumberFormat="1">
      <alignment horizontal="center" shrinkToFit="0" vertical="center" wrapText="1"/>
    </xf>
    <xf borderId="2" fillId="3" fontId="5" numFmtId="2" xfId="0" applyAlignment="1" applyBorder="1" applyFill="1" applyFont="1" applyNumberFormat="1">
      <alignment horizontal="center" shrinkToFit="0" vertical="center" wrapText="1"/>
    </xf>
    <xf borderId="1" fillId="4" fontId="5" numFmtId="2" xfId="0" applyAlignment="1" applyBorder="1" applyFill="1" applyFont="1" applyNumberFormat="1">
      <alignment horizontal="center" shrinkToFit="0" vertical="center" wrapText="1"/>
    </xf>
    <xf borderId="1" fillId="2" fontId="5" numFmtId="2" xfId="0" applyAlignment="1" applyBorder="1" applyFont="1" applyNumberFormat="1">
      <alignment horizontal="center" shrinkToFit="0" vertical="center" wrapText="1"/>
    </xf>
    <xf borderId="1" fillId="5" fontId="5" numFmtId="0" xfId="0" applyAlignment="1" applyBorder="1" applyFill="1" applyFont="1">
      <alignment horizontal="center" shrinkToFit="0" vertical="center" wrapText="1"/>
    </xf>
    <xf borderId="1" fillId="0" fontId="6" numFmtId="0" xfId="0" applyAlignment="1" applyBorder="1" applyFont="1">
      <alignment horizontal="center" shrinkToFit="0" vertical="center" wrapText="1"/>
    </xf>
    <xf borderId="1" fillId="0" fontId="7" numFmtId="0" xfId="0" applyAlignment="1" applyBorder="1" applyFont="1">
      <alignment horizontal="left" shrinkToFit="0" wrapText="1"/>
    </xf>
    <xf borderId="1" fillId="0" fontId="7" numFmtId="0" xfId="0" applyAlignment="1" applyBorder="1" applyFont="1">
      <alignment horizontal="center" shrinkToFit="0" wrapText="1"/>
    </xf>
    <xf borderId="1" fillId="0" fontId="6" numFmtId="2" xfId="0" applyAlignment="1" applyBorder="1" applyFont="1" applyNumberFormat="1">
      <alignment horizontal="center" shrinkToFit="0" vertical="center" wrapText="1"/>
    </xf>
    <xf borderId="1" fillId="4" fontId="6" numFmtId="2" xfId="0" applyAlignment="1" applyBorder="1" applyFont="1" applyNumberFormat="1">
      <alignment horizontal="center" vertical="center"/>
    </xf>
    <xf borderId="1" fillId="0" fontId="6" numFmtId="2" xfId="0" applyAlignment="1" applyBorder="1" applyFont="1" applyNumberFormat="1">
      <alignment horizontal="center" vertical="center"/>
    </xf>
    <xf borderId="1" fillId="0" fontId="6" numFmtId="4" xfId="0" applyAlignment="1" applyBorder="1" applyFont="1" applyNumberFormat="1">
      <alignment horizontal="center" vertical="center"/>
    </xf>
    <xf borderId="1" fillId="5" fontId="6" numFmtId="4" xfId="0" applyAlignment="1" applyBorder="1" applyFont="1" applyNumberFormat="1">
      <alignment horizontal="center" vertical="center"/>
    </xf>
    <xf borderId="0" fillId="0" fontId="6" numFmtId="0" xfId="0" applyFont="1"/>
    <xf borderId="1" fillId="0" fontId="6" numFmtId="2" xfId="0" applyAlignment="1" applyBorder="1" applyFont="1" applyNumberFormat="1">
      <alignment horizontal="center" readingOrder="0" vertical="center"/>
    </xf>
    <xf borderId="0" fillId="0" fontId="6" numFmtId="2" xfId="0" applyAlignment="1" applyFont="1" applyNumberFormat="1">
      <alignment horizontal="center" vertical="center"/>
    </xf>
    <xf borderId="0" fillId="0" fontId="6" numFmtId="2" xfId="0" applyAlignment="1" applyFont="1" applyNumberFormat="1">
      <alignment horizontal="center"/>
    </xf>
    <xf borderId="1" fillId="6" fontId="6" numFmtId="2" xfId="0" applyAlignment="1" applyBorder="1" applyFill="1" applyFont="1" applyNumberFormat="1">
      <alignment horizontal="center" vertical="center"/>
    </xf>
    <xf borderId="1" fillId="6" fontId="6" numFmtId="4" xfId="0" applyAlignment="1" applyBorder="1" applyFont="1" applyNumberFormat="1">
      <alignment horizontal="center" vertical="center"/>
    </xf>
    <xf borderId="1" fillId="5" fontId="6" numFmtId="2" xfId="0" applyAlignment="1" applyBorder="1" applyFont="1" applyNumberFormat="1">
      <alignment horizontal="center" vertical="center"/>
    </xf>
    <xf borderId="1" fillId="7" fontId="6" numFmtId="0" xfId="0" applyAlignment="1" applyBorder="1" applyFill="1" applyFont="1">
      <alignment horizontal="left" shrinkToFit="0" vertical="center" wrapText="1"/>
    </xf>
    <xf borderId="1" fillId="7" fontId="6" numFmtId="0" xfId="0" applyAlignment="1" applyBorder="1" applyFont="1">
      <alignment horizontal="center" shrinkToFit="0" vertical="center" wrapText="1"/>
    </xf>
    <xf borderId="1" fillId="0" fontId="6" numFmtId="4" xfId="0" applyAlignment="1" applyBorder="1" applyFont="1" applyNumberFormat="1">
      <alignment horizontal="center" shrinkToFit="0" vertical="center" wrapText="1"/>
    </xf>
    <xf borderId="0" fillId="0" fontId="6" numFmtId="0" xfId="0" applyAlignment="1" applyFont="1">
      <alignment vertical="center"/>
    </xf>
    <xf borderId="1" fillId="0" fontId="7" numFmtId="0" xfId="0" applyAlignment="1" applyBorder="1" applyFont="1">
      <alignment horizontal="left"/>
    </xf>
    <xf borderId="0" fillId="0" fontId="6" numFmtId="4" xfId="0" applyAlignment="1" applyFont="1" applyNumberFormat="1">
      <alignment horizontal="center" vertical="center"/>
    </xf>
    <xf borderId="0" fillId="0" fontId="6" numFmtId="4" xfId="0" applyAlignment="1" applyFont="1" applyNumberFormat="1">
      <alignment vertical="center"/>
    </xf>
    <xf borderId="1" fillId="0" fontId="6" numFmtId="0" xfId="0" applyAlignment="1" applyBorder="1" applyFont="1">
      <alignment horizontal="left" shrinkToFit="0" vertical="center" wrapText="1"/>
    </xf>
    <xf borderId="1" fillId="0" fontId="6" numFmtId="2" xfId="0" applyAlignment="1" applyBorder="1" applyFont="1" applyNumberFormat="1">
      <alignment horizontal="center"/>
    </xf>
    <xf borderId="0" fillId="0" fontId="6" numFmtId="2" xfId="0" applyFont="1" applyNumberFormat="1"/>
    <xf borderId="1" fillId="4" fontId="7" numFmtId="0" xfId="0" applyAlignment="1" applyBorder="1" applyFont="1">
      <alignment horizontal="center" shrinkToFit="0" vertical="center" wrapText="1"/>
    </xf>
    <xf borderId="1" fillId="4" fontId="7" numFmtId="0" xfId="0" applyAlignment="1" applyBorder="1" applyFont="1">
      <alignment horizontal="left" vertical="center"/>
    </xf>
    <xf borderId="1" fillId="4" fontId="7" numFmtId="0" xfId="0" applyAlignment="1" applyBorder="1" applyFont="1">
      <alignment horizontal="center" vertical="center"/>
    </xf>
    <xf borderId="1" fillId="4" fontId="7" numFmtId="1" xfId="0" applyAlignment="1" applyBorder="1" applyFont="1" applyNumberFormat="1">
      <alignment horizontal="center" vertical="center"/>
    </xf>
    <xf borderId="1" fillId="4" fontId="7" numFmtId="2" xfId="0" applyAlignment="1" applyBorder="1" applyFont="1" applyNumberFormat="1">
      <alignment horizontal="center" vertical="center"/>
    </xf>
    <xf borderId="1" fillId="4" fontId="7" numFmtId="2" xfId="0" applyAlignment="1" applyBorder="1" applyFont="1" applyNumberFormat="1">
      <alignment horizontal="center" readingOrder="0" vertical="center"/>
    </xf>
    <xf borderId="1" fillId="5" fontId="7" numFmtId="0" xfId="0" applyAlignment="1" applyBorder="1" applyFont="1">
      <alignment horizontal="center" shrinkToFit="0" vertical="center" wrapText="1"/>
    </xf>
    <xf borderId="1" fillId="5" fontId="7" numFmtId="0" xfId="0" applyAlignment="1" applyBorder="1" applyFont="1">
      <alignment horizontal="left"/>
    </xf>
    <xf borderId="1" fillId="5" fontId="7" numFmtId="0" xfId="0" applyAlignment="1" applyBorder="1" applyFont="1">
      <alignment horizontal="center"/>
    </xf>
    <xf borderId="1" fillId="5" fontId="7" numFmtId="2" xfId="0" applyAlignment="1" applyBorder="1" applyFont="1" applyNumberFormat="1">
      <alignment horizontal="center" vertical="center"/>
    </xf>
    <xf borderId="0" fillId="0" fontId="6" numFmtId="2" xfId="0" applyAlignment="1" applyFont="1" applyNumberFormat="1">
      <alignment horizontal="center" shrinkToFit="0" wrapText="1"/>
    </xf>
    <xf borderId="0" fillId="0" fontId="6" numFmtId="4" xfId="0" applyAlignment="1" applyFont="1" applyNumberFormat="1">
      <alignment horizontal="center"/>
    </xf>
    <xf borderId="0" fillId="0" fontId="7" numFmtId="0" xfId="0" applyAlignment="1" applyFont="1">
      <alignment horizontal="center"/>
    </xf>
    <xf borderId="0" fillId="0" fontId="7" numFmtId="0" xfId="0" applyAlignment="1" applyFont="1">
      <alignment horizontal="left"/>
    </xf>
    <xf borderId="0" fillId="0" fontId="7" numFmtId="2" xfId="0" applyAlignment="1" applyFont="1" applyNumberFormat="1">
      <alignment horizontal="center"/>
    </xf>
    <xf borderId="0" fillId="0" fontId="6" numFmtId="0" xfId="0" applyAlignment="1" applyFont="1">
      <alignment horizontal="center"/>
    </xf>
    <xf borderId="1" fillId="2" fontId="7" numFmtId="0" xfId="0" applyAlignment="1" applyBorder="1" applyFont="1">
      <alignment horizontal="left" vertical="center"/>
    </xf>
    <xf borderId="1" fillId="2" fontId="7" numFmtId="0" xfId="0" applyAlignment="1" applyBorder="1" applyFont="1">
      <alignment horizontal="center" vertical="center"/>
    </xf>
    <xf borderId="1" fillId="0" fontId="7" numFmtId="0" xfId="0" applyAlignment="1" applyBorder="1" applyFont="1">
      <alignment horizontal="center" vertical="center"/>
    </xf>
    <xf borderId="1" fillId="5" fontId="7" numFmtId="0" xfId="0" applyAlignment="1" applyBorder="1" applyFont="1">
      <alignment horizontal="left" vertical="center"/>
    </xf>
    <xf borderId="1" fillId="5" fontId="7" numFmtId="0" xfId="0" applyAlignment="1" applyBorder="1" applyFont="1">
      <alignment horizontal="center" vertical="center"/>
    </xf>
    <xf borderId="0" fillId="0" fontId="6" numFmtId="0" xfId="0" applyAlignment="1" applyFont="1">
      <alignment horizontal="center" shrinkToFit="0" wrapText="1"/>
    </xf>
    <xf borderId="0" fillId="0" fontId="2" numFmtId="0" xfId="0" applyAlignment="1" applyFont="1">
      <alignment horizontal="left"/>
    </xf>
    <xf borderId="0" fillId="0" fontId="1" numFmtId="0" xfId="0" applyAlignment="1" applyFont="1">
      <alignment shrinkToFit="0" wrapText="1"/>
    </xf>
    <xf borderId="0" fillId="0" fontId="1" numFmtId="0" xfId="0" applyAlignment="1" applyFont="1">
      <alignment shrinkToFit="0" vertical="top" wrapText="1"/>
    </xf>
    <xf borderId="0" fillId="0" fontId="1" numFmtId="0" xfId="0" applyFont="1"/>
    <xf borderId="3" fillId="8" fontId="8" numFmtId="0" xfId="0" applyAlignment="1" applyBorder="1" applyFill="1" applyFont="1">
      <alignment horizontal="center" shrinkToFit="0" vertical="top" wrapText="1"/>
    </xf>
    <xf borderId="4" fillId="0" fontId="9" numFmtId="0" xfId="0" applyBorder="1" applyFont="1"/>
    <xf borderId="5" fillId="0" fontId="9" numFmtId="0" xfId="0" applyBorder="1" applyFont="1"/>
    <xf borderId="0" fillId="0" fontId="10" numFmtId="0" xfId="0" applyFont="1"/>
    <xf borderId="0" fillId="0" fontId="5" numFmtId="0" xfId="0" applyFont="1"/>
    <xf borderId="3" fillId="8" fontId="4" numFmtId="0" xfId="0" applyAlignment="1" applyBorder="1" applyFont="1">
      <alignment horizontal="left" shrinkToFit="0" wrapText="1"/>
    </xf>
    <xf borderId="6" fillId="6" fontId="10" numFmtId="0" xfId="0" applyBorder="1" applyFont="1"/>
    <xf borderId="6" fillId="6" fontId="5" numFmtId="0" xfId="0" applyBorder="1" applyFont="1"/>
    <xf borderId="3" fillId="8" fontId="4" numFmtId="0" xfId="0" applyAlignment="1" applyBorder="1" applyFont="1">
      <alignment horizontal="left" shrinkToFit="0" vertical="top" wrapText="1"/>
    </xf>
    <xf borderId="0" fillId="0" fontId="10" numFmtId="0" xfId="0" applyAlignment="1" applyFont="1">
      <alignment horizontal="left" shrinkToFit="0" wrapText="1"/>
    </xf>
    <xf borderId="0" fillId="0" fontId="10" numFmtId="0" xfId="0" applyAlignment="1" applyFont="1">
      <alignment shrinkToFit="0" vertical="top" wrapText="1"/>
    </xf>
    <xf borderId="2" fillId="9" fontId="3" numFmtId="0" xfId="0" applyAlignment="1" applyBorder="1" applyFill="1" applyFont="1">
      <alignment horizontal="center" shrinkToFit="0" vertical="center" wrapText="1"/>
    </xf>
    <xf borderId="7" fillId="9" fontId="3" numFmtId="0" xfId="0" applyAlignment="1" applyBorder="1" applyFont="1">
      <alignment horizontal="center" shrinkToFit="0" vertical="center" wrapText="1"/>
    </xf>
    <xf borderId="7" fillId="9" fontId="10" numFmtId="0" xfId="0" applyAlignment="1" applyBorder="1" applyFont="1">
      <alignment horizontal="center" shrinkToFit="0" vertical="center" wrapText="1"/>
    </xf>
    <xf borderId="8" fillId="9" fontId="3" numFmtId="0" xfId="0" applyAlignment="1" applyBorder="1" applyFont="1">
      <alignment horizontal="center" shrinkToFit="0" vertical="center" wrapText="1"/>
    </xf>
    <xf borderId="6" fillId="10" fontId="5" numFmtId="0" xfId="0" applyAlignment="1" applyBorder="1" applyFill="1" applyFont="1">
      <alignment shrinkToFit="0" wrapText="1"/>
    </xf>
    <xf borderId="0" fillId="0" fontId="11" numFmtId="0" xfId="0" applyFont="1"/>
    <xf borderId="0" fillId="0" fontId="12" numFmtId="0" xfId="0" applyFont="1"/>
    <xf borderId="1" fillId="6" fontId="2" numFmtId="0" xfId="0" applyAlignment="1" applyBorder="1" applyFont="1">
      <alignment horizontal="center" shrinkToFit="0" vertical="center" wrapText="1"/>
    </xf>
    <xf borderId="1" fillId="0" fontId="13" numFmtId="0" xfId="0" applyAlignment="1" applyBorder="1" applyFont="1">
      <alignment shrinkToFit="0" vertical="top" wrapText="1"/>
    </xf>
    <xf borderId="1" fillId="6" fontId="5" numFmtId="0" xfId="0" applyAlignment="1" applyBorder="1" applyFont="1">
      <alignment horizontal="center" shrinkToFit="0" vertical="center" wrapText="1"/>
    </xf>
    <xf borderId="1" fillId="6" fontId="14" numFmtId="0" xfId="0" applyAlignment="1" applyBorder="1" applyFont="1">
      <alignment horizontal="center" shrinkToFit="0" vertical="center" wrapText="1"/>
    </xf>
    <xf borderId="1" fillId="6" fontId="15" numFmtId="0" xfId="0" applyAlignment="1" applyBorder="1" applyFont="1">
      <alignment horizontal="center" shrinkToFit="0" vertical="center" wrapText="1"/>
    </xf>
    <xf borderId="1" fillId="0" fontId="2" numFmtId="0" xfId="0" applyBorder="1" applyFont="1"/>
    <xf borderId="1" fillId="0" fontId="2" numFmtId="0" xfId="0" applyAlignment="1" applyBorder="1" applyFont="1">
      <alignment shrinkToFit="0" vertical="top" wrapText="1"/>
    </xf>
    <xf borderId="1" fillId="0" fontId="2" numFmtId="0" xfId="0" applyAlignment="1" applyBorder="1" applyFont="1">
      <alignment horizontal="center" shrinkToFit="0" vertical="top" wrapText="1"/>
    </xf>
    <xf borderId="1" fillId="0" fontId="16" numFmtId="0" xfId="0" applyAlignment="1" applyBorder="1" applyFont="1">
      <alignment shrinkToFit="0" vertical="top" wrapText="1"/>
    </xf>
    <xf borderId="1" fillId="0" fontId="2" numFmtId="49" xfId="0" applyAlignment="1" applyBorder="1" applyFont="1" applyNumberFormat="1">
      <alignment horizontal="center" shrinkToFit="0" vertical="top" wrapText="1"/>
    </xf>
    <xf borderId="1" fillId="0" fontId="2" numFmtId="1" xfId="0" applyAlignment="1" applyBorder="1" applyFont="1" applyNumberFormat="1">
      <alignment horizontal="center" shrinkToFit="0" vertical="top" wrapText="1"/>
    </xf>
    <xf borderId="1" fillId="0" fontId="2" numFmtId="4" xfId="0" applyAlignment="1" applyBorder="1" applyFont="1" applyNumberFormat="1">
      <alignment horizontal="center" shrinkToFit="0" vertical="top" wrapText="1"/>
    </xf>
    <xf borderId="1" fillId="0" fontId="13" numFmtId="0" xfId="0" applyBorder="1" applyFont="1"/>
    <xf borderId="1" fillId="0" fontId="13" numFmtId="0" xfId="0" applyAlignment="1" applyBorder="1" applyFont="1">
      <alignment horizontal="center" shrinkToFit="0" vertical="top" wrapText="1"/>
    </xf>
    <xf borderId="1" fillId="7" fontId="2" numFmtId="0" xfId="0" applyAlignment="1" applyBorder="1" applyFont="1">
      <alignment horizontal="center" shrinkToFit="0" vertical="center" wrapText="1"/>
    </xf>
    <xf borderId="1" fillId="0" fontId="2" numFmtId="0" xfId="0" applyAlignment="1" applyBorder="1" applyFont="1">
      <alignment horizontal="center" shrinkToFit="0" vertical="center" wrapText="1"/>
    </xf>
    <xf borderId="1" fillId="0" fontId="17" numFmtId="0" xfId="0" applyAlignment="1" applyBorder="1" applyFont="1">
      <alignment horizontal="center" shrinkToFit="0" vertical="center" wrapText="1"/>
    </xf>
    <xf borderId="1" fillId="0" fontId="2" numFmtId="49" xfId="0" applyAlignment="1" applyBorder="1" applyFont="1" applyNumberFormat="1">
      <alignment horizontal="center" shrinkToFit="0" vertical="center" wrapText="1"/>
    </xf>
    <xf borderId="1" fillId="0" fontId="15" numFmtId="1" xfId="0" applyAlignment="1" applyBorder="1" applyFont="1" applyNumberFormat="1">
      <alignment horizontal="center" shrinkToFit="0" vertical="center" wrapText="1"/>
    </xf>
    <xf borderId="1" fillId="0" fontId="15" numFmtId="4" xfId="0" applyAlignment="1" applyBorder="1" applyFont="1" applyNumberFormat="1">
      <alignment horizontal="center" shrinkToFit="0" vertical="center" wrapText="1"/>
    </xf>
    <xf borderId="1" fillId="0" fontId="5" numFmtId="0" xfId="0" applyAlignment="1" applyBorder="1" applyFont="1">
      <alignment horizontal="center" vertical="center"/>
    </xf>
    <xf borderId="1" fillId="7" fontId="2" numFmtId="49" xfId="0" applyAlignment="1" applyBorder="1" applyFont="1" applyNumberFormat="1">
      <alignment horizontal="center" shrinkToFit="0" vertical="center" wrapText="1"/>
    </xf>
    <xf borderId="1" fillId="0" fontId="2" numFmtId="1" xfId="0" applyAlignment="1" applyBorder="1" applyFont="1" applyNumberFormat="1">
      <alignment horizontal="center" shrinkToFit="0" vertical="center" wrapText="1"/>
    </xf>
    <xf borderId="1" fillId="0" fontId="13" numFmtId="0" xfId="0" applyAlignment="1" applyBorder="1" applyFont="1">
      <alignment horizontal="center" shrinkToFit="0" vertical="center" wrapText="1"/>
    </xf>
    <xf borderId="1" fillId="0" fontId="13" numFmtId="0" xfId="0" applyAlignment="1" applyBorder="1" applyFont="1">
      <alignment horizontal="center" vertical="center"/>
    </xf>
    <xf borderId="1" fillId="7" fontId="2" numFmtId="0" xfId="0" applyAlignment="1" applyBorder="1" applyFont="1">
      <alignment shrinkToFit="0" vertical="top" wrapText="1"/>
    </xf>
    <xf borderId="1" fillId="0" fontId="13" numFmtId="0" xfId="0" applyAlignment="1" applyBorder="1" applyFont="1">
      <alignment shrinkToFit="0" wrapText="1"/>
    </xf>
    <xf borderId="1" fillId="7" fontId="2" numFmtId="0" xfId="0" applyAlignment="1" applyBorder="1" applyFont="1">
      <alignment horizontal="center" shrinkToFit="0" vertical="top" wrapText="1"/>
    </xf>
    <xf borderId="1" fillId="0" fontId="18" numFmtId="0" xfId="0" applyBorder="1" applyFont="1"/>
    <xf borderId="1" fillId="0" fontId="15" numFmtId="1" xfId="0" applyAlignment="1" applyBorder="1" applyFont="1" applyNumberFormat="1">
      <alignment horizontal="center" shrinkToFit="0" vertical="top" wrapText="1"/>
    </xf>
    <xf borderId="1" fillId="0" fontId="15" numFmtId="4" xfId="0" applyAlignment="1" applyBorder="1" applyFont="1" applyNumberFormat="1">
      <alignment horizontal="center" shrinkToFit="0" vertical="top" wrapText="1"/>
    </xf>
    <xf borderId="1" fillId="0" fontId="13" numFmtId="0" xfId="0" applyAlignment="1" applyBorder="1" applyFont="1">
      <alignment vertical="top"/>
    </xf>
    <xf borderId="1" fillId="0" fontId="19" numFmtId="0" xfId="0" applyAlignment="1" applyBorder="1" applyFont="1">
      <alignment vertical="top"/>
    </xf>
    <xf borderId="1" fillId="7" fontId="2" numFmtId="49" xfId="0" applyAlignment="1" applyBorder="1" applyFont="1" applyNumberFormat="1">
      <alignment horizontal="center" shrinkToFit="0" vertical="top" wrapText="1"/>
    </xf>
    <xf borderId="1" fillId="8" fontId="2" numFmtId="0" xfId="0" applyAlignment="1" applyBorder="1" applyFont="1">
      <alignment horizontal="center" shrinkToFit="0" vertical="center" wrapText="1"/>
    </xf>
    <xf borderId="1" fillId="8" fontId="2" numFmtId="49" xfId="0" applyAlignment="1" applyBorder="1" applyFont="1" applyNumberFormat="1">
      <alignment horizontal="center" shrinkToFit="1" vertical="center" wrapText="0"/>
    </xf>
    <xf borderId="1" fillId="0" fontId="20" numFmtId="0" xfId="0" applyAlignment="1" applyBorder="1" applyFont="1">
      <alignment horizontal="center" shrinkToFit="0" vertical="center" wrapText="1"/>
    </xf>
    <xf borderId="1" fillId="0" fontId="2" numFmtId="0" xfId="0" applyAlignment="1" applyBorder="1" applyFont="1">
      <alignment horizontal="left" shrinkToFit="0" vertical="top" wrapText="1"/>
    </xf>
    <xf borderId="1" fillId="7" fontId="2" numFmtId="0" xfId="0" applyAlignment="1" applyBorder="1" applyFont="1">
      <alignment horizontal="left" shrinkToFit="0" vertical="top" wrapText="1"/>
    </xf>
    <xf borderId="1" fillId="0" fontId="15" numFmtId="0" xfId="0" applyAlignment="1" applyBorder="1" applyFont="1">
      <alignment horizontal="left" vertical="top"/>
    </xf>
    <xf borderId="1" fillId="0" fontId="21" numFmtId="0" xfId="0" applyAlignment="1" applyBorder="1" applyFont="1">
      <alignment shrinkToFit="0" vertical="top" wrapText="1"/>
    </xf>
    <xf borderId="1" fillId="0" fontId="22" numFmtId="0" xfId="0" applyAlignment="1" applyBorder="1" applyFont="1">
      <alignment horizontal="left" vertical="top"/>
    </xf>
    <xf borderId="1" fillId="7" fontId="13" numFmtId="0" xfId="0" applyAlignment="1" applyBorder="1" applyFont="1">
      <alignment horizontal="left" vertical="top"/>
    </xf>
    <xf borderId="1" fillId="0" fontId="15" numFmtId="0" xfId="0" applyAlignment="1" applyBorder="1" applyFont="1">
      <alignment horizontal="center" shrinkToFit="0" vertical="top" wrapText="1"/>
    </xf>
    <xf borderId="1" fillId="0" fontId="2" numFmtId="0" xfId="0" applyAlignment="1" applyBorder="1" applyFont="1">
      <alignment vertical="top"/>
    </xf>
    <xf borderId="1" fillId="0" fontId="2" numFmtId="0" xfId="0" applyAlignment="1" applyBorder="1" applyFont="1">
      <alignment shrinkToFit="0" wrapText="1"/>
    </xf>
    <xf borderId="1" fillId="0" fontId="15" numFmtId="0" xfId="0" applyAlignment="1" applyBorder="1" applyFont="1">
      <alignment horizontal="center" vertical="top"/>
    </xf>
    <xf borderId="1" fillId="0" fontId="23" numFmtId="0" xfId="0" applyAlignment="1" applyBorder="1" applyFont="1">
      <alignment vertical="top"/>
    </xf>
    <xf borderId="1" fillId="7" fontId="13" numFmtId="0" xfId="0" applyAlignment="1" applyBorder="1" applyFont="1">
      <alignment vertical="top"/>
    </xf>
    <xf borderId="1" fillId="0" fontId="24" numFmtId="0" xfId="0" applyAlignment="1" applyBorder="1" applyFont="1">
      <alignment shrinkToFit="0" vertical="top" wrapText="1"/>
    </xf>
    <xf borderId="1" fillId="0" fontId="25" numFmtId="0" xfId="0" applyBorder="1" applyFont="1"/>
    <xf borderId="1" fillId="7" fontId="13" numFmtId="0" xfId="0" applyBorder="1" applyFont="1"/>
    <xf borderId="1" fillId="0" fontId="26" numFmtId="0" xfId="0" applyBorder="1" applyFont="1"/>
    <xf borderId="1" fillId="0" fontId="5" numFmtId="0" xfId="0" applyAlignment="1" applyBorder="1" applyFont="1">
      <alignment horizontal="center" shrinkToFit="0" vertical="top" wrapText="1"/>
    </xf>
    <xf borderId="1" fillId="0" fontId="13" numFmtId="0" xfId="0" applyAlignment="1" applyBorder="1" applyFont="1">
      <alignment shrinkToFit="0" vertical="center" wrapText="1"/>
    </xf>
    <xf borderId="1" fillId="0" fontId="27" numFmtId="0" xfId="0" applyBorder="1" applyFont="1"/>
    <xf borderId="1" fillId="0" fontId="28" numFmtId="0" xfId="0" applyAlignment="1" applyBorder="1" applyFont="1">
      <alignment horizontal="center" shrinkToFit="0" vertical="top" wrapText="1"/>
    </xf>
    <xf borderId="1" fillId="0" fontId="5" numFmtId="164" xfId="0" applyAlignment="1" applyBorder="1" applyFont="1" applyNumberFormat="1">
      <alignment horizontal="center" vertical="center"/>
    </xf>
    <xf borderId="1" fillId="0" fontId="2" numFmtId="49" xfId="0" applyAlignment="1" applyBorder="1" applyFont="1" applyNumberFormat="1">
      <alignment shrinkToFit="0" vertical="top" wrapText="1"/>
    </xf>
    <xf borderId="1" fillId="7" fontId="2" numFmtId="49" xfId="0" applyAlignment="1" applyBorder="1" applyFont="1" applyNumberFormat="1">
      <alignment shrinkToFit="0" vertical="top" wrapText="1"/>
    </xf>
    <xf borderId="1" fillId="0" fontId="29" numFmtId="0" xfId="0" applyAlignment="1" applyBorder="1" applyFont="1">
      <alignment horizontal="center" shrinkToFit="0" vertical="center" wrapText="1"/>
    </xf>
    <xf borderId="1" fillId="0" fontId="13" numFmtId="1" xfId="0" applyAlignment="1" applyBorder="1" applyFont="1" applyNumberFormat="1">
      <alignment vertical="top"/>
    </xf>
    <xf borderId="1" fillId="0" fontId="13" numFmtId="0" xfId="0" applyAlignment="1" applyBorder="1" applyFont="1">
      <alignment horizontal="center" vertical="top"/>
    </xf>
    <xf borderId="1" fillId="0" fontId="2" numFmtId="1" xfId="0" applyAlignment="1" applyBorder="1" applyFont="1" applyNumberFormat="1">
      <alignment shrinkToFit="0" vertical="top" wrapText="1"/>
    </xf>
    <xf borderId="1" fillId="7" fontId="27" numFmtId="0" xfId="0" applyAlignment="1" applyBorder="1" applyFont="1">
      <alignment shrinkToFit="0" vertical="center" wrapText="1"/>
    </xf>
    <xf borderId="1" fillId="0" fontId="2" numFmtId="4" xfId="0" applyAlignment="1" applyBorder="1" applyFont="1" applyNumberFormat="1">
      <alignment shrinkToFit="0" vertical="top" wrapText="1"/>
    </xf>
    <xf borderId="1" fillId="6" fontId="2" numFmtId="0" xfId="0" applyAlignment="1" applyBorder="1" applyFont="1">
      <alignment shrinkToFit="0" vertical="top" wrapText="1"/>
    </xf>
    <xf borderId="1" fillId="6" fontId="2" numFmtId="0" xfId="0" applyAlignment="1" applyBorder="1" applyFont="1">
      <alignment vertical="top"/>
    </xf>
    <xf borderId="1" fillId="6" fontId="2" numFmtId="2" xfId="0" applyAlignment="1" applyBorder="1" applyFont="1" applyNumberFormat="1">
      <alignment vertical="top"/>
    </xf>
    <xf borderId="1" fillId="0" fontId="30" numFmtId="0" xfId="0" applyAlignment="1" applyBorder="1" applyFont="1">
      <alignment vertical="top"/>
    </xf>
    <xf borderId="0" fillId="0" fontId="2" numFmtId="0" xfId="0" applyAlignment="1" applyFont="1">
      <alignment vertical="top"/>
    </xf>
    <xf borderId="1" fillId="0" fontId="4" numFmtId="0" xfId="0" applyAlignment="1" applyBorder="1" applyFont="1">
      <alignment horizontal="center" vertical="top"/>
    </xf>
    <xf borderId="1" fillId="0" fontId="4" numFmtId="0" xfId="0" applyAlignment="1" applyBorder="1" applyFont="1">
      <alignment horizontal="center" shrinkToFit="0" vertical="top" wrapText="1"/>
    </xf>
    <xf borderId="1" fillId="0" fontId="4" numFmtId="0" xfId="0" applyAlignment="1" applyBorder="1" applyFont="1">
      <alignment shrinkToFit="0" vertical="top" wrapText="1"/>
    </xf>
    <xf borderId="1" fillId="0" fontId="4" numFmtId="49" xfId="0" applyAlignment="1" applyBorder="1" applyFont="1" applyNumberFormat="1">
      <alignment horizontal="center" shrinkToFit="0" vertical="top" wrapText="1"/>
    </xf>
    <xf borderId="1" fillId="0" fontId="3" numFmtId="1" xfId="0" applyAlignment="1" applyBorder="1" applyFont="1" applyNumberFormat="1">
      <alignment horizontal="center" shrinkToFit="0" vertical="top" wrapText="1"/>
    </xf>
    <xf borderId="3" fillId="0" fontId="3" numFmtId="1" xfId="0" applyAlignment="1" applyBorder="1" applyFont="1" applyNumberFormat="1">
      <alignment horizontal="center" shrinkToFit="0" vertical="top" wrapText="1"/>
    </xf>
    <xf borderId="1" fillId="0" fontId="3" numFmtId="4" xfId="0" applyAlignment="1" applyBorder="1" applyFont="1" applyNumberFormat="1">
      <alignment horizontal="center" shrinkToFit="0" vertical="top" wrapText="1"/>
    </xf>
    <xf borderId="1" fillId="0" fontId="1" numFmtId="0" xfId="0" applyBorder="1" applyFont="1"/>
    <xf borderId="1" fillId="0" fontId="15" numFmtId="0" xfId="0" applyAlignment="1" applyBorder="1" applyFont="1">
      <alignment vertical="top"/>
    </xf>
    <xf borderId="9" fillId="0" fontId="4" numFmtId="0" xfId="0" applyAlignment="1" applyBorder="1" applyFont="1">
      <alignment horizontal="center" shrinkToFit="0" vertical="top" wrapText="1"/>
    </xf>
    <xf borderId="9" fillId="0" fontId="4" numFmtId="0" xfId="0" applyAlignment="1" applyBorder="1" applyFont="1">
      <alignment shrinkToFit="0" vertical="top" wrapText="1"/>
    </xf>
    <xf borderId="9" fillId="0" fontId="31" numFmtId="0" xfId="0" applyAlignment="1" applyBorder="1" applyFont="1">
      <alignment shrinkToFit="0" vertical="top" wrapText="1"/>
    </xf>
    <xf borderId="9" fillId="0" fontId="4" numFmtId="49" xfId="0" applyAlignment="1" applyBorder="1" applyFont="1" applyNumberFormat="1">
      <alignment horizontal="center" shrinkToFit="0" vertical="top" wrapText="1"/>
    </xf>
    <xf borderId="9" fillId="0" fontId="4" numFmtId="1" xfId="0" applyAlignment="1" applyBorder="1" applyFont="1" applyNumberFormat="1">
      <alignment horizontal="center" shrinkToFit="0" vertical="top" wrapText="1"/>
    </xf>
    <xf borderId="10" fillId="0" fontId="4" numFmtId="1" xfId="0" applyAlignment="1" applyBorder="1" applyFont="1" applyNumberFormat="1">
      <alignment horizontal="center" shrinkToFit="0" vertical="top" wrapText="1"/>
    </xf>
    <xf borderId="9" fillId="0" fontId="3" numFmtId="4" xfId="0" applyAlignment="1" applyBorder="1" applyFont="1" applyNumberFormat="1">
      <alignment horizontal="center" shrinkToFit="0" vertical="top" wrapText="1"/>
    </xf>
    <xf borderId="9" fillId="0" fontId="1" numFmtId="0" xfId="0" applyBorder="1" applyFont="1"/>
    <xf borderId="1" fillId="11" fontId="4" numFmtId="0" xfId="0" applyAlignment="1" applyBorder="1" applyFill="1" applyFont="1">
      <alignment horizontal="center" shrinkToFit="0" vertical="top" wrapText="1"/>
    </xf>
    <xf borderId="1" fillId="0" fontId="4" numFmtId="1" xfId="0" applyAlignment="1" applyBorder="1" applyFont="1" applyNumberFormat="1">
      <alignment horizontal="center" shrinkToFit="0" vertical="top" wrapText="1"/>
    </xf>
    <xf borderId="1" fillId="11" fontId="4" numFmtId="1" xfId="0" applyAlignment="1" applyBorder="1" applyFont="1" applyNumberFormat="1">
      <alignment horizontal="center" shrinkToFit="0" vertical="top" wrapText="1"/>
    </xf>
    <xf borderId="1" fillId="11" fontId="1" numFmtId="0" xfId="0" applyBorder="1" applyFont="1"/>
    <xf borderId="0" fillId="0" fontId="4" numFmtId="0" xfId="0" applyAlignment="1" applyFont="1">
      <alignment horizontal="center" shrinkToFit="0" vertical="top" wrapText="1"/>
    </xf>
    <xf borderId="0" fillId="0" fontId="4" numFmtId="0" xfId="0" applyAlignment="1" applyFont="1">
      <alignment shrinkToFit="0" vertical="top" wrapText="1"/>
    </xf>
    <xf borderId="0" fillId="0" fontId="32" numFmtId="0" xfId="0" applyAlignment="1" applyFont="1">
      <alignment shrinkToFit="0" vertical="top" wrapText="1"/>
    </xf>
    <xf borderId="0" fillId="0" fontId="4" numFmtId="49" xfId="0" applyAlignment="1" applyFont="1" applyNumberFormat="1">
      <alignment horizontal="center" shrinkToFit="0" vertical="top" wrapText="1"/>
    </xf>
    <xf borderId="6" fillId="11" fontId="4" numFmtId="0" xfId="0" applyAlignment="1" applyBorder="1" applyFont="1">
      <alignment horizontal="center" shrinkToFit="0" vertical="top" wrapText="1"/>
    </xf>
    <xf borderId="0" fillId="0" fontId="4" numFmtId="1" xfId="0" applyAlignment="1" applyFont="1" applyNumberFormat="1">
      <alignment horizontal="center" shrinkToFit="0" vertical="top" wrapText="1"/>
    </xf>
    <xf borderId="6" fillId="11" fontId="4" numFmtId="1" xfId="0" applyAlignment="1" applyBorder="1" applyFont="1" applyNumberFormat="1">
      <alignment horizontal="center" shrinkToFit="0" vertical="top" wrapText="1"/>
    </xf>
    <xf borderId="11" fillId="0" fontId="3" numFmtId="4" xfId="0" applyAlignment="1" applyBorder="1" applyFont="1" applyNumberFormat="1">
      <alignment horizontal="center" shrinkToFit="0" vertical="top" wrapText="1"/>
    </xf>
    <xf borderId="3" fillId="0" fontId="4" numFmtId="1" xfId="0" applyAlignment="1" applyBorder="1" applyFont="1" applyNumberFormat="1">
      <alignment horizontal="center" shrinkToFit="0" vertical="top" wrapText="1"/>
    </xf>
    <xf borderId="1" fillId="7" fontId="4" numFmtId="0" xfId="0" applyAlignment="1" applyBorder="1" applyFont="1">
      <alignment shrinkToFit="0" vertical="top" wrapText="1"/>
    </xf>
    <xf borderId="1" fillId="7" fontId="4" numFmtId="0" xfId="0" applyAlignment="1" applyBorder="1" applyFont="1">
      <alignment horizontal="center" shrinkToFit="0" vertical="top" wrapText="1"/>
    </xf>
    <xf borderId="7" fillId="7" fontId="4" numFmtId="0" xfId="0" applyAlignment="1" applyBorder="1" applyFont="1">
      <alignment horizontal="center" shrinkToFit="0" vertical="top" wrapText="1"/>
    </xf>
    <xf borderId="12" fillId="0" fontId="4" numFmtId="0" xfId="0" applyAlignment="1" applyBorder="1" applyFont="1">
      <alignment horizontal="center" shrinkToFit="0" vertical="top" wrapText="1"/>
    </xf>
    <xf borderId="12" fillId="0" fontId="33" numFmtId="0" xfId="0" applyAlignment="1" applyBorder="1" applyFont="1">
      <alignment shrinkToFit="0" vertical="top" wrapText="1"/>
    </xf>
    <xf borderId="12" fillId="0" fontId="4" numFmtId="0" xfId="0" applyAlignment="1" applyBorder="1" applyFont="1">
      <alignment shrinkToFit="0" vertical="top" wrapText="1"/>
    </xf>
    <xf borderId="12" fillId="0" fontId="4" numFmtId="49" xfId="0" applyAlignment="1" applyBorder="1" applyFont="1" applyNumberFormat="1">
      <alignment horizontal="center" shrinkToFit="0" vertical="top" wrapText="1"/>
    </xf>
    <xf borderId="13" fillId="0" fontId="3" numFmtId="1" xfId="0" applyAlignment="1" applyBorder="1" applyFont="1" applyNumberFormat="1">
      <alignment horizontal="center" shrinkToFit="0" vertical="top" wrapText="1"/>
    </xf>
    <xf borderId="1" fillId="7" fontId="4" numFmtId="49" xfId="0" applyAlignment="1" applyBorder="1" applyFont="1" applyNumberFormat="1">
      <alignment horizontal="center" shrinkToFit="0" vertical="top" wrapText="1"/>
    </xf>
    <xf borderId="11" fillId="0" fontId="4" numFmtId="4" xfId="0" applyAlignment="1" applyBorder="1" applyFont="1" applyNumberFormat="1">
      <alignment horizontal="center" shrinkToFit="0" vertical="top" wrapText="1"/>
    </xf>
    <xf borderId="1" fillId="0" fontId="1" numFmtId="0" xfId="0" applyAlignment="1" applyBorder="1" applyFont="1">
      <alignment shrinkToFit="0" vertical="top" wrapText="1"/>
    </xf>
    <xf borderId="1" fillId="0" fontId="1" numFmtId="0" xfId="0" applyAlignment="1" applyBorder="1" applyFont="1">
      <alignment vertical="top"/>
    </xf>
    <xf borderId="6" fillId="5" fontId="4" numFmtId="0" xfId="0" applyAlignment="1" applyBorder="1" applyFont="1">
      <alignment shrinkToFit="0" vertical="top" wrapText="1"/>
    </xf>
    <xf borderId="1" fillId="5" fontId="4" numFmtId="0" xfId="0" applyAlignment="1" applyBorder="1" applyFont="1">
      <alignment shrinkToFit="0" vertical="top" wrapText="1"/>
    </xf>
    <xf borderId="0" fillId="0" fontId="34" numFmtId="0" xfId="0" applyAlignment="1" applyFont="1">
      <alignment shrinkToFit="0" vertical="top" wrapText="1"/>
    </xf>
    <xf borderId="0" fillId="0" fontId="35" numFmtId="0" xfId="0" applyAlignment="1" applyFont="1">
      <alignment shrinkToFit="0" vertical="top" wrapText="1"/>
    </xf>
    <xf borderId="0" fillId="0" fontId="36" numFmtId="0" xfId="0" applyAlignment="1" applyFont="1">
      <alignment shrinkToFit="0" vertical="top" wrapText="1"/>
    </xf>
    <xf borderId="1" fillId="0" fontId="37" numFmtId="0" xfId="0" applyAlignment="1" applyBorder="1" applyFont="1">
      <alignment horizontal="center" shrinkToFit="0" vertical="top" wrapText="1"/>
    </xf>
    <xf borderId="0" fillId="0" fontId="38" numFmtId="0" xfId="0" applyFont="1"/>
    <xf borderId="0" fillId="0" fontId="38" numFmtId="17" xfId="0" applyFont="1" applyNumberFormat="1"/>
    <xf borderId="1" fillId="0" fontId="37" numFmtId="0" xfId="0" applyAlignment="1" applyBorder="1" applyFont="1">
      <alignment shrinkToFit="0" vertical="top" wrapText="1"/>
    </xf>
    <xf borderId="1" fillId="0" fontId="39" numFmtId="1" xfId="0" applyAlignment="1" applyBorder="1" applyFont="1" applyNumberFormat="1">
      <alignment horizontal="center" shrinkToFit="0" vertical="top" wrapText="1"/>
    </xf>
    <xf borderId="11" fillId="0" fontId="40" numFmtId="1" xfId="0" applyAlignment="1" applyBorder="1" applyFont="1" applyNumberFormat="1">
      <alignment horizontal="center" shrinkToFit="0" vertical="top" wrapText="1"/>
    </xf>
    <xf borderId="11" fillId="0" fontId="4" numFmtId="1" xfId="0" applyAlignment="1" applyBorder="1" applyFont="1" applyNumberFormat="1">
      <alignment horizontal="center" shrinkToFit="0" vertical="top" wrapText="1"/>
    </xf>
    <xf borderId="1" fillId="0" fontId="4" numFmtId="4" xfId="0" applyAlignment="1" applyBorder="1" applyFont="1" applyNumberFormat="1">
      <alignment horizontal="center" shrinkToFit="0" vertical="top" wrapText="1"/>
    </xf>
    <xf borderId="13" fillId="0" fontId="4" numFmtId="1" xfId="0" applyAlignment="1" applyBorder="1" applyFont="1" applyNumberFormat="1">
      <alignment horizontal="center" shrinkToFit="0" vertical="top" wrapText="1"/>
    </xf>
    <xf borderId="1" fillId="0" fontId="41" numFmtId="0" xfId="0" applyAlignment="1" applyBorder="1" applyFont="1">
      <alignment horizontal="center" shrinkToFit="0" vertical="top" wrapText="1"/>
    </xf>
    <xf borderId="1" fillId="0" fontId="41" numFmtId="0" xfId="0" applyBorder="1" applyFont="1"/>
    <xf borderId="1" fillId="0" fontId="4" numFmtId="0" xfId="0" applyBorder="1" applyFont="1"/>
    <xf borderId="6" fillId="7" fontId="4" numFmtId="0" xfId="0" applyAlignment="1" applyBorder="1" applyFont="1">
      <alignment horizontal="center" shrinkToFit="0" vertical="top" wrapText="1"/>
    </xf>
    <xf borderId="0" fillId="0" fontId="3" numFmtId="4" xfId="0" applyAlignment="1" applyFont="1" applyNumberFormat="1">
      <alignment horizontal="center" shrinkToFit="0" vertical="top" wrapText="1"/>
    </xf>
    <xf borderId="1" fillId="7" fontId="1" numFmtId="0" xfId="0" applyAlignment="1" applyBorder="1" applyFont="1">
      <alignment horizontal="center" shrinkToFit="0" vertical="center" wrapText="1"/>
    </xf>
    <xf borderId="1" fillId="0" fontId="42" numFmtId="0" xfId="0" applyAlignment="1" applyBorder="1" applyFont="1">
      <alignment horizontal="center" shrinkToFit="0" vertical="center" wrapText="1"/>
    </xf>
    <xf borderId="7" fillId="7" fontId="1" numFmtId="0" xfId="0" applyAlignment="1" applyBorder="1" applyFont="1">
      <alignment horizontal="center" shrinkToFit="0" vertical="center" wrapText="1"/>
    </xf>
    <xf borderId="14" fillId="0" fontId="1" numFmtId="0" xfId="0" applyAlignment="1" applyBorder="1" applyFont="1">
      <alignment horizontal="center" shrinkToFit="0" vertical="center" wrapText="1"/>
    </xf>
    <xf borderId="1" fillId="0" fontId="43" numFmtId="0" xfId="0" applyAlignment="1" applyBorder="1" applyFont="1">
      <alignment horizontal="center" shrinkToFit="0" vertical="center" wrapText="1"/>
    </xf>
    <xf borderId="14" fillId="0" fontId="44" numFmtId="0" xfId="0" applyAlignment="1" applyBorder="1" applyFont="1">
      <alignment horizontal="center" shrinkToFit="0" vertical="center" wrapText="1"/>
    </xf>
    <xf borderId="1" fillId="0" fontId="43" numFmtId="49" xfId="0" applyAlignment="1" applyBorder="1" applyFont="1" applyNumberFormat="1">
      <alignment horizontal="center" shrinkToFit="0" vertical="center" wrapText="1"/>
    </xf>
    <xf borderId="1" fillId="0" fontId="1" numFmtId="49" xfId="0" applyAlignment="1" applyBorder="1" applyFont="1" applyNumberFormat="1">
      <alignment horizontal="center" shrinkToFit="0" vertical="center" wrapText="1"/>
    </xf>
    <xf borderId="5" fillId="0" fontId="1" numFmtId="0" xfId="0" applyAlignment="1" applyBorder="1" applyFont="1">
      <alignment horizontal="center" shrinkToFit="0" vertical="center" wrapText="1"/>
    </xf>
    <xf borderId="1" fillId="0" fontId="10" numFmtId="0" xfId="0" applyAlignment="1" applyBorder="1" applyFont="1">
      <alignment horizontal="center" shrinkToFit="0" vertical="center" wrapText="1"/>
    </xf>
    <xf borderId="1" fillId="0" fontId="1" numFmtId="0" xfId="0" applyAlignment="1" applyBorder="1" applyFont="1">
      <alignment horizontal="center" shrinkToFit="0" vertical="center" wrapText="1"/>
    </xf>
    <xf borderId="1" fillId="0" fontId="10" numFmtId="1" xfId="0" applyAlignment="1" applyBorder="1" applyFont="1" applyNumberFormat="1">
      <alignment horizontal="center" shrinkToFit="0" vertical="center" wrapText="1"/>
    </xf>
    <xf borderId="13" fillId="0" fontId="10" numFmtId="1" xfId="0" applyAlignment="1" applyBorder="1" applyFont="1" applyNumberFormat="1">
      <alignment horizontal="center" shrinkToFit="0" vertical="center" wrapText="1"/>
    </xf>
    <xf borderId="11" fillId="0" fontId="10" numFmtId="4" xfId="0" applyAlignment="1" applyBorder="1" applyFont="1" applyNumberFormat="1">
      <alignment horizontal="center" shrinkToFit="0" vertical="center" wrapText="1"/>
    </xf>
    <xf borderId="1" fillId="0" fontId="1" numFmtId="0" xfId="0" applyAlignment="1" applyBorder="1" applyFont="1">
      <alignment horizontal="center" vertical="center"/>
    </xf>
    <xf borderId="15" fillId="7" fontId="1" numFmtId="49" xfId="0" applyAlignment="1" applyBorder="1" applyFont="1" applyNumberFormat="1">
      <alignment horizontal="center" shrinkToFit="0" vertical="center" wrapText="1"/>
    </xf>
    <xf borderId="0" fillId="0" fontId="45" numFmtId="0" xfId="0" applyFont="1"/>
    <xf borderId="11" fillId="0" fontId="46" numFmtId="0" xfId="0" applyAlignment="1" applyBorder="1" applyFont="1">
      <alignment horizontal="center" shrinkToFit="0" vertical="center" wrapText="1"/>
    </xf>
    <xf borderId="0" fillId="0" fontId="2" numFmtId="0" xfId="0" applyAlignment="1" applyFont="1">
      <alignment horizontal="center" shrinkToFit="0" vertical="center" wrapText="1"/>
    </xf>
    <xf borderId="15" fillId="7" fontId="1" numFmtId="0" xfId="0" applyAlignment="1" applyBorder="1" applyFont="1">
      <alignment horizontal="center" shrinkToFit="0" vertical="center" wrapText="1"/>
    </xf>
    <xf borderId="1" fillId="0" fontId="1" numFmtId="1" xfId="0" applyAlignment="1" applyBorder="1" applyFont="1" applyNumberFormat="1">
      <alignment horizontal="center" shrinkToFit="0" vertical="center" wrapText="1"/>
    </xf>
    <xf borderId="3" fillId="0" fontId="1" numFmtId="1" xfId="0" applyAlignment="1" applyBorder="1" applyFont="1" applyNumberFormat="1">
      <alignment horizontal="center" shrinkToFit="0" vertical="center" wrapText="1"/>
    </xf>
    <xf borderId="1" fillId="0" fontId="10" numFmtId="4" xfId="0" applyAlignment="1" applyBorder="1" applyFont="1" applyNumberFormat="1">
      <alignment horizontal="center" shrinkToFit="0" vertical="center" wrapText="1"/>
    </xf>
    <xf borderId="1" fillId="0" fontId="47" numFmtId="0" xfId="0" applyAlignment="1" applyBorder="1" applyFont="1">
      <alignment horizontal="center" shrinkToFit="0" vertical="center" wrapText="1"/>
    </xf>
    <xf borderId="3" fillId="0" fontId="10" numFmtId="1" xfId="0" applyAlignment="1" applyBorder="1" applyFont="1" applyNumberFormat="1">
      <alignment horizontal="center" shrinkToFit="0" vertical="center" wrapText="1"/>
    </xf>
    <xf borderId="0" fillId="0" fontId="2" numFmtId="0" xfId="0" applyAlignment="1" applyFont="1">
      <alignment shrinkToFit="0" wrapText="1"/>
    </xf>
    <xf borderId="1" fillId="11" fontId="10" numFmtId="4" xfId="0" applyAlignment="1" applyBorder="1" applyFont="1" applyNumberFormat="1">
      <alignment horizontal="center" shrinkToFit="0" vertical="center" wrapText="1"/>
    </xf>
    <xf borderId="1" fillId="7" fontId="4" numFmtId="0" xfId="0" applyAlignment="1" applyBorder="1" applyFont="1">
      <alignment horizontal="left" vertical="top"/>
    </xf>
    <xf borderId="7" fillId="7" fontId="4" numFmtId="0" xfId="0" applyAlignment="1" applyBorder="1" applyFont="1">
      <alignment horizontal="left" vertical="top"/>
    </xf>
    <xf borderId="12" fillId="0" fontId="4" numFmtId="0" xfId="0" applyAlignment="1" applyBorder="1" applyFont="1">
      <alignment horizontal="left" vertical="top"/>
    </xf>
    <xf borderId="12" fillId="0" fontId="48" numFmtId="0" xfId="0" applyAlignment="1" applyBorder="1" applyFont="1">
      <alignment horizontal="left" vertical="top"/>
    </xf>
    <xf borderId="12" fillId="0" fontId="4" numFmtId="49" xfId="0" applyAlignment="1" applyBorder="1" applyFont="1" applyNumberFormat="1">
      <alignment horizontal="left" vertical="top"/>
    </xf>
    <xf borderId="1" fillId="0" fontId="4" numFmtId="0" xfId="0" applyAlignment="1" applyBorder="1" applyFont="1">
      <alignment horizontal="left" vertical="top"/>
    </xf>
    <xf borderId="1" fillId="0" fontId="4" numFmtId="1" xfId="0" applyAlignment="1" applyBorder="1" applyFont="1" applyNumberFormat="1">
      <alignment horizontal="left" vertical="top"/>
    </xf>
    <xf borderId="3" fillId="0" fontId="4" numFmtId="4" xfId="0" applyAlignment="1" applyBorder="1" applyFont="1" applyNumberFormat="1">
      <alignment horizontal="left" vertical="top"/>
    </xf>
    <xf borderId="1" fillId="0" fontId="1" numFmtId="0" xfId="0" applyAlignment="1" applyBorder="1" applyFont="1">
      <alignment horizontal="left"/>
    </xf>
    <xf borderId="1" fillId="0" fontId="10" numFmtId="0" xfId="0" applyAlignment="1" applyBorder="1" applyFont="1">
      <alignment horizontal="left" vertical="top"/>
    </xf>
    <xf borderId="1" fillId="0" fontId="49" numFmtId="0" xfId="0" applyAlignment="1" applyBorder="1" applyFont="1">
      <alignment horizontal="left" vertical="top"/>
    </xf>
    <xf borderId="1" fillId="7" fontId="50" numFmtId="0" xfId="0" applyAlignment="1" applyBorder="1" applyFont="1">
      <alignment horizontal="left" vertical="top"/>
    </xf>
    <xf borderId="1" fillId="7" fontId="4" numFmtId="49" xfId="0" applyAlignment="1" applyBorder="1" applyFont="1" applyNumberFormat="1">
      <alignment horizontal="left" vertical="top"/>
    </xf>
    <xf borderId="1" fillId="0" fontId="51" numFmtId="0" xfId="0" applyAlignment="1" applyBorder="1" applyFont="1">
      <alignment horizontal="left" vertical="top"/>
    </xf>
    <xf borderId="1" fillId="0" fontId="4" numFmtId="49" xfId="0" applyAlignment="1" applyBorder="1" applyFont="1" applyNumberFormat="1">
      <alignment horizontal="left" vertical="top"/>
    </xf>
    <xf borderId="12" fillId="0" fontId="1" numFmtId="0" xfId="0" applyAlignment="1" applyBorder="1" applyFont="1">
      <alignment shrinkToFit="0" vertical="top" wrapText="1"/>
    </xf>
    <xf borderId="12" fillId="0" fontId="4" numFmtId="49" xfId="0" applyAlignment="1" applyBorder="1" applyFont="1" applyNumberFormat="1">
      <alignment shrinkToFit="0" vertical="top" wrapText="1"/>
    </xf>
    <xf borderId="13" fillId="0" fontId="52" numFmtId="1" xfId="0" applyAlignment="1" applyBorder="1" applyFont="1" applyNumberFormat="1">
      <alignment horizontal="center" shrinkToFit="0" vertical="top" wrapText="1"/>
    </xf>
    <xf borderId="1" fillId="0" fontId="37" numFmtId="0" xfId="0" applyBorder="1" applyFont="1"/>
    <xf borderId="1" fillId="7" fontId="4" numFmtId="49" xfId="0" applyAlignment="1" applyBorder="1" applyFont="1" applyNumberFormat="1">
      <alignment shrinkToFit="0" vertical="top" wrapText="1"/>
    </xf>
    <xf borderId="0" fillId="0" fontId="53" numFmtId="0" xfId="0" applyAlignment="1" applyFont="1">
      <alignment vertical="top"/>
    </xf>
    <xf borderId="3" fillId="0" fontId="37" numFmtId="1" xfId="0" applyAlignment="1" applyBorder="1" applyFont="1" applyNumberFormat="1">
      <alignment horizontal="center" shrinkToFit="0" vertical="top" wrapText="1"/>
    </xf>
    <xf borderId="0" fillId="0" fontId="54" numFmtId="0" xfId="0" applyFont="1"/>
    <xf borderId="1" fillId="0" fontId="4" numFmtId="49" xfId="0" applyAlignment="1" applyBorder="1" applyFont="1" applyNumberFormat="1">
      <alignment shrinkToFit="0" vertical="top" wrapText="1"/>
    </xf>
    <xf borderId="9" fillId="0" fontId="4" numFmtId="49" xfId="0" applyAlignment="1" applyBorder="1" applyFont="1" applyNumberFormat="1">
      <alignment shrinkToFit="0" vertical="top" wrapText="1"/>
    </xf>
    <xf borderId="1" fillId="7" fontId="37" numFmtId="0" xfId="0" applyAlignment="1" applyBorder="1" applyFont="1">
      <alignment horizontal="center" shrinkToFit="0" vertical="top" wrapText="1"/>
    </xf>
    <xf borderId="1" fillId="0" fontId="37" numFmtId="49" xfId="0" applyAlignment="1" applyBorder="1" applyFont="1" applyNumberFormat="1">
      <alignment shrinkToFit="0" vertical="top" wrapText="1"/>
    </xf>
    <xf borderId="1" fillId="0" fontId="37" numFmtId="49" xfId="0" applyAlignment="1" applyBorder="1" applyFont="1" applyNumberFormat="1">
      <alignment horizontal="center" shrinkToFit="0" vertical="top" wrapText="1"/>
    </xf>
    <xf borderId="1" fillId="0" fontId="37" numFmtId="1" xfId="0" applyAlignment="1" applyBorder="1" applyFont="1" applyNumberFormat="1">
      <alignment horizontal="center" shrinkToFit="0" vertical="top" wrapText="1"/>
    </xf>
    <xf borderId="1" fillId="0" fontId="52" numFmtId="4" xfId="0" applyAlignment="1" applyBorder="1" applyFont="1" applyNumberFormat="1">
      <alignment horizontal="center" shrinkToFit="0" vertical="top" wrapText="1"/>
    </xf>
    <xf borderId="1" fillId="7" fontId="55" numFmtId="0" xfId="0" applyAlignment="1" applyBorder="1" applyFont="1">
      <alignment shrinkToFit="0" vertical="top" wrapText="1"/>
    </xf>
    <xf borderId="0" fillId="0" fontId="56" numFmtId="0" xfId="0" applyFont="1"/>
    <xf borderId="0" fillId="0" fontId="57" numFmtId="0" xfId="0" applyFont="1"/>
    <xf borderId="0" fillId="0" fontId="58" numFmtId="0" xfId="0" applyFont="1"/>
    <xf borderId="0" fillId="0" fontId="59" numFmtId="0" xfId="0" applyFont="1"/>
    <xf borderId="16" fillId="8" fontId="60" numFmtId="49" xfId="0" applyAlignment="1" applyBorder="1" applyFont="1" applyNumberFormat="1">
      <alignment shrinkToFit="1" vertical="top" wrapText="0"/>
    </xf>
    <xf borderId="0" fillId="0" fontId="60" numFmtId="0" xfId="0" applyAlignment="1" applyFont="1">
      <alignment shrinkToFit="0" vertical="top" wrapText="1"/>
    </xf>
    <xf borderId="1" fillId="7" fontId="60" numFmtId="0" xfId="0" applyAlignment="1" applyBorder="1" applyFont="1">
      <alignment shrinkToFit="0" vertical="top" wrapText="1"/>
    </xf>
    <xf borderId="1" fillId="0" fontId="61" numFmtId="0" xfId="0" applyAlignment="1" applyBorder="1" applyFont="1">
      <alignment shrinkToFit="0" vertical="top" wrapText="1"/>
    </xf>
    <xf borderId="1" fillId="0" fontId="60" numFmtId="0" xfId="0" applyAlignment="1" applyBorder="1" applyFont="1">
      <alignment shrinkToFit="0" vertical="top" wrapText="1"/>
    </xf>
    <xf borderId="1" fillId="7" fontId="60" numFmtId="49" xfId="0" applyAlignment="1" applyBorder="1" applyFont="1" applyNumberFormat="1">
      <alignment shrinkToFit="0" vertical="top" wrapText="1"/>
    </xf>
    <xf borderId="1" fillId="0" fontId="60" numFmtId="0" xfId="0" applyAlignment="1" applyBorder="1" applyFont="1">
      <alignment horizontal="right" shrinkToFit="0" vertical="top" wrapText="1"/>
    </xf>
    <xf borderId="1" fillId="0" fontId="60" numFmtId="1" xfId="0" applyAlignment="1" applyBorder="1" applyFont="1" applyNumberFormat="1">
      <alignment shrinkToFit="0" vertical="top" wrapText="1"/>
    </xf>
    <xf borderId="3" fillId="0" fontId="60" numFmtId="1" xfId="0" applyAlignment="1" applyBorder="1" applyFont="1" applyNumberFormat="1">
      <alignment shrinkToFit="0" vertical="top" wrapText="1"/>
    </xf>
    <xf borderId="1" fillId="0" fontId="62" numFmtId="4" xfId="0" applyAlignment="1" applyBorder="1" applyFont="1" applyNumberFormat="1">
      <alignment shrinkToFit="0" vertical="top" wrapText="1"/>
    </xf>
    <xf borderId="1" fillId="0" fontId="63" numFmtId="0" xfId="0" applyAlignment="1" applyBorder="1" applyFont="1">
      <alignment vertical="top"/>
    </xf>
    <xf borderId="1" fillId="6" fontId="63" numFmtId="0" xfId="0" applyAlignment="1" applyBorder="1" applyFont="1">
      <alignment vertical="top"/>
    </xf>
    <xf borderId="6" fillId="8" fontId="60" numFmtId="49" xfId="0" applyAlignment="1" applyBorder="1" applyFont="1" applyNumberFormat="1">
      <alignment shrinkToFit="1" vertical="top" wrapText="0"/>
    </xf>
    <xf borderId="6" fillId="8" fontId="60" numFmtId="0" xfId="0" applyAlignment="1" applyBorder="1" applyFont="1">
      <alignment shrinkToFit="1" vertical="top" wrapText="0"/>
    </xf>
    <xf borderId="0" fillId="0" fontId="64" numFmtId="0" xfId="0" applyAlignment="1" applyFont="1">
      <alignment vertical="top"/>
    </xf>
    <xf borderId="0" fillId="0" fontId="38" numFmtId="0" xfId="0" applyAlignment="1" applyFont="1">
      <alignment vertical="top"/>
    </xf>
    <xf borderId="7" fillId="7" fontId="60" numFmtId="0" xfId="0" applyAlignment="1" applyBorder="1" applyFont="1">
      <alignment shrinkToFit="0" vertical="top" wrapText="1"/>
    </xf>
    <xf borderId="12" fillId="0" fontId="60" numFmtId="0" xfId="0" applyAlignment="1" applyBorder="1" applyFont="1">
      <alignment shrinkToFit="0" vertical="top" wrapText="1"/>
    </xf>
    <xf borderId="0" fillId="0" fontId="63" numFmtId="0" xfId="0" applyAlignment="1" applyFont="1">
      <alignment vertical="top"/>
    </xf>
    <xf borderId="12" fillId="0" fontId="63" numFmtId="0" xfId="0" applyAlignment="1" applyBorder="1" applyFont="1">
      <alignment shrinkToFit="0" vertical="top" wrapText="1"/>
    </xf>
    <xf borderId="12" fillId="0" fontId="60" numFmtId="16" xfId="0" applyAlignment="1" applyBorder="1" applyFont="1" applyNumberFormat="1">
      <alignment shrinkToFit="0" vertical="top" wrapText="1"/>
    </xf>
    <xf borderId="13" fillId="0" fontId="60" numFmtId="1" xfId="0" applyAlignment="1" applyBorder="1" applyFont="1" applyNumberFormat="1">
      <alignment shrinkToFit="0" vertical="top" wrapText="1"/>
    </xf>
    <xf borderId="11" fillId="0" fontId="62" numFmtId="4" xfId="0" applyAlignment="1" applyBorder="1" applyFont="1" applyNumberFormat="1">
      <alignment shrinkToFit="0" vertical="top" wrapText="1"/>
    </xf>
    <xf borderId="1" fillId="0" fontId="60" numFmtId="49" xfId="0" applyAlignment="1" applyBorder="1" applyFont="1" applyNumberFormat="1">
      <alignment shrinkToFit="0" vertical="top" wrapText="1"/>
    </xf>
    <xf borderId="1" fillId="5" fontId="1" numFmtId="0" xfId="0" applyAlignment="1" applyBorder="1" applyFont="1">
      <alignment shrinkToFit="0" vertical="top" wrapText="1"/>
    </xf>
    <xf borderId="1" fillId="7" fontId="1" numFmtId="0" xfId="0" applyAlignment="1" applyBorder="1" applyFont="1">
      <alignment horizontal="center" shrinkToFit="0" vertical="top" wrapText="1"/>
    </xf>
    <xf borderId="1" fillId="7" fontId="1" numFmtId="0" xfId="0" applyAlignment="1" applyBorder="1" applyFont="1">
      <alignment shrinkToFit="0" vertical="top" wrapText="1"/>
    </xf>
    <xf borderId="7" fillId="7" fontId="1" numFmtId="0" xfId="0" applyAlignment="1" applyBorder="1" applyFont="1">
      <alignment horizontal="center" shrinkToFit="0" vertical="top" wrapText="1"/>
    </xf>
    <xf borderId="12" fillId="0" fontId="1" numFmtId="0" xfId="0" applyAlignment="1" applyBorder="1" applyFont="1">
      <alignment horizontal="center" shrinkToFit="0" vertical="top" wrapText="1"/>
    </xf>
    <xf borderId="12" fillId="0" fontId="65" numFmtId="0" xfId="0" applyAlignment="1" applyBorder="1" applyFont="1">
      <alignment shrinkToFit="0" vertical="top" wrapText="1"/>
    </xf>
    <xf borderId="12" fillId="0" fontId="1" numFmtId="49" xfId="0" applyAlignment="1" applyBorder="1" applyFont="1" applyNumberFormat="1">
      <alignment horizontal="center" shrinkToFit="0" vertical="top" wrapText="1"/>
    </xf>
    <xf borderId="1" fillId="0" fontId="1" numFmtId="0" xfId="0" applyAlignment="1" applyBorder="1" applyFont="1">
      <alignment horizontal="center" shrinkToFit="0" vertical="top" wrapText="1"/>
    </xf>
    <xf borderId="1" fillId="0" fontId="10" numFmtId="1" xfId="0" applyAlignment="1" applyBorder="1" applyFont="1" applyNumberFormat="1">
      <alignment horizontal="center" shrinkToFit="0" vertical="top" wrapText="1"/>
    </xf>
    <xf borderId="11" fillId="0" fontId="10" numFmtId="4" xfId="0" applyAlignment="1" applyBorder="1" applyFont="1" applyNumberFormat="1">
      <alignment horizontal="center" shrinkToFit="0" vertical="top" wrapText="1"/>
    </xf>
    <xf borderId="1" fillId="0" fontId="66" numFmtId="0" xfId="0" applyAlignment="1" applyBorder="1" applyFont="1">
      <alignment shrinkToFit="0" vertical="top" wrapText="1"/>
    </xf>
    <xf borderId="1" fillId="7" fontId="1" numFmtId="49" xfId="0" applyAlignment="1" applyBorder="1" applyFont="1" applyNumberFormat="1">
      <alignment horizontal="center" shrinkToFit="0" vertical="top" wrapText="1"/>
    </xf>
    <xf borderId="1" fillId="0" fontId="1" numFmtId="1" xfId="0" applyAlignment="1" applyBorder="1" applyFont="1" applyNumberFormat="1">
      <alignment horizontal="center" shrinkToFit="0" vertical="top" wrapText="1"/>
    </xf>
    <xf borderId="3" fillId="0" fontId="1" numFmtId="1" xfId="0" applyAlignment="1" applyBorder="1" applyFont="1" applyNumberFormat="1">
      <alignment horizontal="center" shrinkToFit="0" vertical="top" wrapText="1"/>
    </xf>
    <xf borderId="1" fillId="0" fontId="10" numFmtId="4" xfId="0" applyAlignment="1" applyBorder="1" applyFont="1" applyNumberFormat="1">
      <alignment horizontal="center" shrinkToFit="0" vertical="top" wrapText="1"/>
    </xf>
    <xf borderId="1" fillId="0" fontId="1" numFmtId="49" xfId="0" applyAlignment="1" applyBorder="1" applyFont="1" applyNumberFormat="1">
      <alignment horizontal="center" shrinkToFit="0" vertical="top" wrapText="1"/>
    </xf>
    <xf borderId="3" fillId="0" fontId="10" numFmtId="1" xfId="0" applyAlignment="1" applyBorder="1" applyFont="1" applyNumberFormat="1">
      <alignment horizontal="center" shrinkToFit="0" vertical="top" wrapText="1"/>
    </xf>
    <xf borderId="1" fillId="5" fontId="37" numFmtId="0" xfId="0" applyBorder="1" applyFont="1"/>
    <xf borderId="6" fillId="5" fontId="5" numFmtId="0" xfId="0" applyAlignment="1" applyBorder="1" applyFont="1">
      <alignment shrinkToFit="0" wrapText="1"/>
    </xf>
    <xf borderId="0" fillId="0" fontId="67" numFmtId="0" xfId="0" applyFont="1"/>
    <xf borderId="0" fillId="0" fontId="68" numFmtId="0" xfId="0" applyFont="1"/>
    <xf borderId="0" fillId="0" fontId="69" numFmtId="0" xfId="0" applyFont="1"/>
    <xf borderId="0" fillId="0" fontId="70" numFmtId="0" xfId="0" applyFont="1"/>
    <xf borderId="0" fillId="0" fontId="34" numFmtId="0" xfId="0" applyFont="1"/>
    <xf borderId="0" fillId="0" fontId="71" numFmtId="0" xfId="0" applyFont="1"/>
    <xf borderId="0" fillId="0" fontId="72" numFmtId="0" xfId="0" applyFont="1"/>
    <xf borderId="0" fillId="0" fontId="73" numFmtId="0" xfId="0" applyFont="1"/>
    <xf borderId="0" fillId="0" fontId="74" numFmtId="0" xfId="0" applyFont="1"/>
    <xf borderId="0" fillId="0" fontId="75" numFmtId="0" xfId="0" applyAlignment="1" applyFont="1">
      <alignment shrinkToFit="0" vertical="center" wrapText="1"/>
    </xf>
    <xf borderId="0" fillId="0" fontId="75" numFmtId="0" xfId="0" applyFont="1"/>
    <xf borderId="1" fillId="0" fontId="3" numFmtId="0" xfId="0" applyAlignment="1" applyBorder="1" applyFont="1">
      <alignment horizontal="center" shrinkToFit="0" vertical="top" wrapText="1"/>
    </xf>
    <xf borderId="13" fillId="0" fontId="3" numFmtId="0" xfId="0" applyAlignment="1" applyBorder="1" applyFont="1">
      <alignment horizontal="center" shrinkToFit="0" vertical="top" wrapText="1"/>
    </xf>
    <xf borderId="11" fillId="0" fontId="3" numFmtId="0" xfId="0" applyAlignment="1" applyBorder="1" applyFont="1">
      <alignment horizontal="center" shrinkToFit="0" vertical="top" wrapText="1"/>
    </xf>
    <xf borderId="0" fillId="0" fontId="76" numFmtId="0" xfId="0" applyFont="1"/>
    <xf borderId="1" fillId="7" fontId="4" numFmtId="16" xfId="0" applyAlignment="1" applyBorder="1" applyFont="1" applyNumberFormat="1">
      <alignment horizontal="center" shrinkToFit="0" vertical="top" wrapText="1"/>
    </xf>
    <xf borderId="3" fillId="0" fontId="4" numFmtId="0" xfId="0" applyAlignment="1" applyBorder="1" applyFont="1">
      <alignment horizontal="center" shrinkToFit="0" vertical="top" wrapText="1"/>
    </xf>
    <xf borderId="3" fillId="0" fontId="3" numFmtId="0" xfId="0" applyAlignment="1" applyBorder="1" applyFont="1">
      <alignment horizontal="center" shrinkToFit="0" vertical="top" wrapText="1"/>
    </xf>
    <xf borderId="1" fillId="7" fontId="37" numFmtId="0" xfId="0" applyAlignment="1" applyBorder="1" applyFont="1">
      <alignment horizontal="left" shrinkToFit="0" vertical="top" wrapText="1"/>
    </xf>
    <xf borderId="3" fillId="0" fontId="4" numFmtId="4" xfId="0" applyAlignment="1" applyBorder="1" applyFont="1" applyNumberFormat="1">
      <alignment horizontal="center" shrinkToFit="0" vertical="top" wrapText="1"/>
    </xf>
    <xf borderId="1" fillId="0" fontId="52" numFmtId="0" xfId="0" applyAlignment="1" applyBorder="1" applyFont="1">
      <alignment horizontal="center" vertical="top"/>
    </xf>
    <xf borderId="1" fillId="7" fontId="37" numFmtId="0" xfId="0" applyAlignment="1" applyBorder="1" applyFont="1">
      <alignment shrinkToFit="0" vertical="top" wrapText="1"/>
    </xf>
    <xf borderId="1" fillId="0" fontId="4" numFmtId="0" xfId="0" applyAlignment="1" applyBorder="1" applyFont="1">
      <alignment horizontal="left" shrinkToFit="0" vertical="top" wrapText="1"/>
    </xf>
    <xf borderId="3" fillId="0" fontId="1" numFmtId="0" xfId="0" applyBorder="1" applyFont="1"/>
    <xf borderId="12" fillId="0" fontId="77" numFmtId="0" xfId="0" applyAlignment="1" applyBorder="1" applyFont="1">
      <alignment horizontal="left" vertical="top"/>
    </xf>
    <xf borderId="3" fillId="0" fontId="4" numFmtId="1" xfId="0" applyAlignment="1" applyBorder="1" applyFont="1" applyNumberFormat="1">
      <alignment horizontal="left" vertical="top"/>
    </xf>
    <xf borderId="1" fillId="0" fontId="3" numFmtId="4" xfId="0" applyAlignment="1" applyBorder="1" applyFont="1" applyNumberFormat="1">
      <alignment horizontal="left" vertical="top"/>
    </xf>
    <xf borderId="3" fillId="0" fontId="1" numFmtId="0" xfId="0" applyAlignment="1" applyBorder="1" applyFont="1">
      <alignment horizontal="left"/>
    </xf>
    <xf borderId="1" fillId="0" fontId="10" numFmtId="0" xfId="0" applyAlignment="1" applyBorder="1" applyFont="1">
      <alignment horizontal="left"/>
    </xf>
    <xf borderId="12" fillId="0" fontId="78" numFmtId="0" xfId="0" applyAlignment="1" applyBorder="1" applyFont="1">
      <alignment shrinkToFit="0" vertical="top" wrapText="1"/>
    </xf>
    <xf borderId="1" fillId="0" fontId="1" numFmtId="0" xfId="0" applyAlignment="1" applyBorder="1" applyFont="1">
      <alignment horizontal="center" vertical="top"/>
    </xf>
    <xf borderId="1" fillId="0" fontId="4" numFmtId="17" xfId="0" applyAlignment="1" applyBorder="1" applyFont="1" applyNumberFormat="1">
      <alignment horizontal="center" shrinkToFit="0" vertical="top" wrapText="1"/>
    </xf>
    <xf borderId="2" fillId="5" fontId="4" numFmtId="0" xfId="0" applyAlignment="1" applyBorder="1" applyFont="1">
      <alignment shrinkToFit="0" vertical="top" wrapText="1"/>
    </xf>
    <xf borderId="2" fillId="7" fontId="4" numFmtId="0" xfId="0" applyAlignment="1" applyBorder="1" applyFont="1">
      <alignment horizontal="center" shrinkToFit="0" vertical="top" wrapText="1"/>
    </xf>
    <xf borderId="9" fillId="0" fontId="37" numFmtId="0" xfId="0" applyAlignment="1" applyBorder="1" applyFont="1">
      <alignment horizontal="center" shrinkToFit="0" vertical="top" wrapText="1"/>
    </xf>
    <xf borderId="9" fillId="0" fontId="1" numFmtId="0" xfId="0" applyAlignment="1" applyBorder="1" applyFont="1">
      <alignment horizontal="center" vertical="top"/>
    </xf>
    <xf borderId="0" fillId="0" fontId="79" numFmtId="0" xfId="0" applyAlignment="1" applyFont="1">
      <alignment horizontal="left" shrinkToFit="0" vertical="top" wrapText="1"/>
    </xf>
    <xf borderId="1" fillId="7" fontId="4" numFmtId="0" xfId="0" applyAlignment="1" applyBorder="1" applyFont="1">
      <alignment shrinkToFit="0" wrapText="1"/>
    </xf>
    <xf borderId="0" fillId="0" fontId="34" numFmtId="0" xfId="0" applyAlignment="1" applyFont="1">
      <alignment horizontal="left" shrinkToFit="0" vertical="top" wrapText="1"/>
    </xf>
    <xf borderId="0" fillId="0" fontId="4" numFmtId="0" xfId="0" applyAlignment="1" applyFont="1">
      <alignment horizontal="left" shrinkToFit="0" vertical="top" wrapText="1"/>
    </xf>
    <xf borderId="0" fillId="0" fontId="80" numFmtId="0" xfId="0" applyAlignment="1" applyFont="1">
      <alignment shrinkToFit="0" vertical="top" wrapText="1"/>
    </xf>
    <xf borderId="0" fillId="0" fontId="81" numFmtId="0" xfId="0" applyAlignment="1" applyFont="1">
      <alignment shrinkToFit="0" wrapText="1"/>
    </xf>
    <xf borderId="0" fillId="0" fontId="82" numFmtId="0" xfId="0" applyAlignment="1" applyFont="1">
      <alignment shrinkToFit="0" vertical="center" wrapText="1"/>
    </xf>
    <xf borderId="0" fillId="0" fontId="4" numFmtId="0" xfId="0" applyAlignment="1" applyFont="1">
      <alignment shrinkToFit="0" wrapText="1"/>
    </xf>
    <xf borderId="0" fillId="0" fontId="4" numFmtId="49" xfId="0" applyAlignment="1" applyFont="1" applyNumberFormat="1">
      <alignment shrinkToFit="0" wrapText="1"/>
    </xf>
    <xf borderId="0" fillId="0" fontId="4" numFmtId="1" xfId="0" applyAlignment="1" applyFont="1" applyNumberFormat="1">
      <alignment shrinkToFit="0" wrapText="1"/>
    </xf>
    <xf borderId="9" fillId="0" fontId="3" numFmtId="4" xfId="0" applyAlignment="1" applyBorder="1" applyFont="1" applyNumberFormat="1">
      <alignment shrinkToFit="0" wrapText="1"/>
    </xf>
    <xf borderId="9" fillId="0" fontId="1" numFmtId="1" xfId="0" applyBorder="1" applyFont="1" applyNumberFormat="1"/>
    <xf borderId="0" fillId="0" fontId="2" numFmtId="0" xfId="0" applyFont="1"/>
    <xf borderId="0" fillId="0" fontId="83" numFmtId="0" xfId="0" applyAlignment="1" applyFont="1">
      <alignment horizontal="left" shrinkToFit="0" vertical="top" wrapText="1"/>
    </xf>
    <xf borderId="12" fillId="0" fontId="4" numFmtId="1" xfId="0" applyAlignment="1" applyBorder="1" applyFont="1" applyNumberFormat="1">
      <alignment shrinkToFit="0" vertical="top" wrapText="1"/>
    </xf>
    <xf borderId="1" fillId="0" fontId="1" numFmtId="1" xfId="0" applyAlignment="1" applyBorder="1" applyFont="1" applyNumberFormat="1">
      <alignment horizontal="left" vertical="top"/>
    </xf>
    <xf borderId="0" fillId="0" fontId="83" numFmtId="0" xfId="0" applyAlignment="1" applyFont="1">
      <alignment shrinkToFit="0" vertical="top" wrapText="1"/>
    </xf>
    <xf borderId="0" fillId="0" fontId="84" numFmtId="0" xfId="0" applyAlignment="1" applyFont="1">
      <alignment shrinkToFit="0" vertical="top" wrapText="1"/>
    </xf>
    <xf borderId="1" fillId="7" fontId="4" numFmtId="1" xfId="0" applyAlignment="1" applyBorder="1" applyFont="1" applyNumberFormat="1">
      <alignment shrinkToFit="0" vertical="top" wrapText="1"/>
    </xf>
    <xf borderId="0" fillId="0" fontId="85" numFmtId="0" xfId="0" applyAlignment="1" applyFont="1">
      <alignment shrinkToFit="0" vertical="top" wrapText="1"/>
    </xf>
    <xf borderId="1" fillId="0" fontId="4" numFmtId="1" xfId="0" applyAlignment="1" applyBorder="1" applyFont="1" applyNumberFormat="1">
      <alignment shrinkToFit="0" vertical="top" wrapText="1"/>
    </xf>
    <xf borderId="1" fillId="0" fontId="1" numFmtId="1" xfId="0" applyBorder="1" applyFont="1" applyNumberFormat="1"/>
    <xf borderId="0" fillId="0" fontId="86" numFmtId="0" xfId="0" applyAlignment="1" applyFont="1">
      <alignment shrinkToFit="0" wrapText="1"/>
    </xf>
    <xf borderId="0" fillId="0" fontId="1" numFmtId="1" xfId="0" applyFont="1" applyNumberFormat="1"/>
    <xf borderId="0" fillId="0" fontId="87" numFmtId="0" xfId="0" applyAlignment="1" applyFont="1">
      <alignment shrinkToFit="0" vertical="top" wrapText="1"/>
    </xf>
    <xf borderId="0" fillId="0" fontId="88" numFmtId="0" xfId="0" applyFont="1"/>
    <xf borderId="0" fillId="0" fontId="88" numFmtId="0" xfId="0" applyAlignment="1" applyFont="1">
      <alignment shrinkToFit="0" wrapText="1"/>
    </xf>
    <xf borderId="0" fillId="0" fontId="89" numFmtId="0" xfId="0" applyFont="1"/>
    <xf borderId="0" fillId="0" fontId="43" numFmtId="0" xfId="0" applyFont="1"/>
    <xf borderId="0" fillId="0" fontId="90" numFmtId="0" xfId="0" applyAlignment="1" applyFont="1">
      <alignment shrinkToFit="0" vertical="center" wrapText="1"/>
    </xf>
    <xf borderId="0" fillId="0" fontId="91" numFmtId="0" xfId="0" applyFont="1"/>
    <xf borderId="1" fillId="0" fontId="1" numFmtId="1" xfId="0" applyAlignment="1" applyBorder="1" applyFont="1" applyNumberFormat="1">
      <alignment vertical="top"/>
    </xf>
    <xf borderId="1" fillId="0" fontId="1" numFmtId="1" xfId="0" applyAlignment="1" applyBorder="1" applyFont="1" applyNumberFormat="1">
      <alignment horizontal="right" vertical="top"/>
    </xf>
    <xf borderId="0" fillId="0" fontId="92" numFmtId="0" xfId="0" applyAlignment="1" applyFont="1">
      <alignment vertical="top"/>
    </xf>
    <xf borderId="0" fillId="0" fontId="68" numFmtId="0" xfId="0" applyAlignment="1" applyFont="1">
      <alignment vertical="top"/>
    </xf>
    <xf borderId="0" fillId="0" fontId="43" numFmtId="0" xfId="0" applyAlignment="1" applyFont="1">
      <alignment vertical="top"/>
    </xf>
    <xf borderId="0" fillId="0" fontId="93" numFmtId="0" xfId="0" applyAlignment="1" applyFont="1">
      <alignment vertical="top"/>
    </xf>
    <xf borderId="0" fillId="0" fontId="2" numFmtId="165" xfId="0" applyFont="1" applyNumberFormat="1"/>
    <xf borderId="0" fillId="0" fontId="94" numFmtId="0" xfId="0" applyAlignment="1" applyFont="1">
      <alignment shrinkToFit="0" vertical="center" wrapText="1"/>
    </xf>
    <xf borderId="0" fillId="0" fontId="1" numFmtId="1" xfId="0" applyAlignment="1" applyFont="1" applyNumberFormat="1">
      <alignment horizontal="right" vertical="top"/>
    </xf>
    <xf borderId="0" fillId="0" fontId="1" numFmtId="0" xfId="0" applyAlignment="1" applyFont="1">
      <alignment horizontal="center" shrinkToFit="0" vertical="center" wrapText="1"/>
    </xf>
    <xf borderId="0" fillId="0" fontId="1" numFmtId="0" xfId="0" applyAlignment="1" applyFont="1">
      <alignment vertical="top"/>
    </xf>
    <xf borderId="0" fillId="0" fontId="1" numFmtId="0" xfId="0" applyAlignment="1" applyFont="1">
      <alignment horizontal="center" vertical="center"/>
    </xf>
    <xf borderId="0" fillId="0" fontId="1" numFmtId="1" xfId="0" applyAlignment="1" applyFont="1" applyNumberFormat="1">
      <alignment vertical="top"/>
    </xf>
    <xf borderId="9" fillId="0" fontId="10" numFmtId="0" xfId="0" applyAlignment="1" applyBorder="1" applyFont="1">
      <alignment horizontal="left" shrinkToFit="0" vertical="top" wrapText="1"/>
    </xf>
    <xf borderId="9" fillId="0" fontId="1" numFmtId="0" xfId="0" applyAlignment="1" applyBorder="1" applyFont="1">
      <alignment horizontal="left" shrinkToFit="0" vertical="top" wrapText="1"/>
    </xf>
    <xf borderId="1" fillId="7" fontId="1" numFmtId="0" xfId="0" applyAlignment="1" applyBorder="1" applyFont="1">
      <alignment shrinkToFit="0" wrapText="1"/>
    </xf>
    <xf borderId="9" fillId="0" fontId="1" numFmtId="0" xfId="0" applyAlignment="1" applyBorder="1" applyFont="1">
      <alignment shrinkToFit="0" wrapText="1"/>
    </xf>
    <xf borderId="9" fillId="0" fontId="1" numFmtId="49" xfId="0" applyAlignment="1" applyBorder="1" applyFont="1" applyNumberFormat="1">
      <alignment shrinkToFit="0" wrapText="1"/>
    </xf>
    <xf borderId="9" fillId="0" fontId="1" numFmtId="1" xfId="0" applyAlignment="1" applyBorder="1" applyFont="1" applyNumberFormat="1">
      <alignment shrinkToFit="0" wrapText="1"/>
    </xf>
    <xf borderId="10" fillId="0" fontId="1" numFmtId="1" xfId="0" applyAlignment="1" applyBorder="1" applyFont="1" applyNumberFormat="1">
      <alignment shrinkToFit="0" wrapText="1"/>
    </xf>
    <xf borderId="9" fillId="0" fontId="10" numFmtId="4" xfId="0" applyAlignment="1" applyBorder="1" applyFont="1" applyNumberFormat="1">
      <alignment shrinkToFit="0" wrapText="1"/>
    </xf>
    <xf borderId="0" fillId="0" fontId="95" numFmtId="0" xfId="0" applyAlignment="1" applyFont="1">
      <alignment horizontal="left" shrinkToFit="0" vertical="top" wrapText="1"/>
    </xf>
    <xf borderId="0" fillId="0" fontId="1" numFmtId="0" xfId="0" applyAlignment="1" applyFont="1">
      <alignment horizontal="left" shrinkToFit="0" vertical="top" wrapText="1"/>
    </xf>
    <xf borderId="0" fillId="0" fontId="96" numFmtId="0" xfId="0" applyAlignment="1" applyFont="1">
      <alignment shrinkToFit="0" wrapText="1"/>
    </xf>
    <xf borderId="0" fillId="0" fontId="1" numFmtId="49" xfId="0" applyAlignment="1" applyFont="1" applyNumberFormat="1">
      <alignment shrinkToFit="0" wrapText="1"/>
    </xf>
    <xf borderId="0" fillId="0" fontId="1" numFmtId="1" xfId="0" applyAlignment="1" applyFont="1" applyNumberFormat="1">
      <alignment shrinkToFit="0" wrapText="1"/>
    </xf>
    <xf borderId="1" fillId="0" fontId="10" numFmtId="0" xfId="0" applyAlignment="1" applyBorder="1" applyFont="1">
      <alignment shrinkToFit="0" wrapText="1"/>
    </xf>
    <xf borderId="1" fillId="0" fontId="97" numFmtId="0" xfId="0" applyAlignment="1" applyBorder="1" applyFont="1">
      <alignment horizontal="left" shrinkToFit="0" vertical="top" wrapText="1"/>
    </xf>
    <xf borderId="1" fillId="0" fontId="1" numFmtId="0" xfId="0" applyAlignment="1" applyBorder="1" applyFont="1">
      <alignment horizontal="left" shrinkToFit="0" vertical="top" wrapText="1"/>
    </xf>
    <xf borderId="1" fillId="0" fontId="97" numFmtId="0" xfId="0" applyAlignment="1" applyBorder="1" applyFont="1">
      <alignment shrinkToFit="0" wrapText="1"/>
    </xf>
    <xf borderId="1" fillId="0" fontId="97" numFmtId="0" xfId="0" applyBorder="1" applyFont="1"/>
    <xf borderId="1" fillId="0" fontId="1" numFmtId="0" xfId="0" applyAlignment="1" applyBorder="1" applyFont="1">
      <alignment shrinkToFit="0" wrapText="1"/>
    </xf>
    <xf borderId="1" fillId="0" fontId="1" numFmtId="1" xfId="0" applyAlignment="1" applyBorder="1" applyFont="1" applyNumberFormat="1">
      <alignment shrinkToFit="0" wrapText="1"/>
    </xf>
    <xf borderId="1" fillId="0" fontId="10" numFmtId="0" xfId="0" applyAlignment="1" applyBorder="1" applyFont="1">
      <alignment horizontal="left" shrinkToFit="0" vertical="top" wrapText="1"/>
    </xf>
    <xf borderId="1" fillId="0" fontId="84" numFmtId="0" xfId="0" applyAlignment="1" applyBorder="1" applyFont="1">
      <alignment horizontal="left" shrinkToFit="0" vertical="top" wrapText="1"/>
    </xf>
    <xf borderId="1" fillId="0" fontId="84" numFmtId="0" xfId="0" applyAlignment="1" applyBorder="1" applyFont="1">
      <alignment horizontal="left" vertical="top"/>
    </xf>
    <xf borderId="1" fillId="0" fontId="84" numFmtId="0" xfId="0" applyBorder="1" applyFont="1"/>
    <xf borderId="1" fillId="0" fontId="84" numFmtId="1" xfId="0" applyBorder="1" applyFont="1" applyNumberFormat="1"/>
    <xf borderId="0" fillId="0" fontId="98" numFmtId="0" xfId="0" applyFont="1"/>
    <xf borderId="0" fillId="0" fontId="1" numFmtId="0" xfId="0" applyAlignment="1" applyFont="1">
      <alignment horizontal="left" vertical="top"/>
    </xf>
    <xf borderId="1" fillId="0" fontId="84" numFmtId="0" xfId="0" applyAlignment="1" applyBorder="1" applyFont="1">
      <alignment shrinkToFit="0" wrapText="1"/>
    </xf>
    <xf borderId="1" fillId="0" fontId="84" numFmtId="0" xfId="0" applyAlignment="1" applyBorder="1" applyFont="1">
      <alignment vertical="top"/>
    </xf>
    <xf borderId="1" fillId="0" fontId="13" numFmtId="0" xfId="0" applyAlignment="1" applyBorder="1" applyFont="1">
      <alignment horizontal="left" shrinkToFit="0" vertical="top" wrapText="1"/>
    </xf>
    <xf borderId="1" fillId="0" fontId="2" numFmtId="0" xfId="0" applyAlignment="1" applyBorder="1" applyFont="1">
      <alignment horizontal="left" vertical="top"/>
    </xf>
    <xf borderId="1" fillId="0" fontId="2" numFmtId="1" xfId="0" applyBorder="1" applyFont="1" applyNumberFormat="1"/>
    <xf borderId="0" fillId="0" fontId="98" numFmtId="0" xfId="0" applyAlignment="1" applyFont="1">
      <alignment vertical="center"/>
    </xf>
    <xf borderId="0" fillId="0" fontId="1" numFmtId="0" xfId="0" applyAlignment="1" applyFont="1">
      <alignment vertical="center"/>
    </xf>
    <xf borderId="1" fillId="0" fontId="99" numFmtId="0" xfId="0" applyAlignment="1" applyBorder="1" applyFont="1">
      <alignment shrinkToFit="0" wrapText="1"/>
    </xf>
    <xf borderId="0" fillId="0" fontId="71" numFmtId="0" xfId="0" applyAlignment="1" applyFont="1">
      <alignment vertical="center"/>
    </xf>
    <xf borderId="1" fillId="7" fontId="1" numFmtId="0" xfId="0" applyAlignment="1" applyBorder="1" applyFont="1">
      <alignment horizontal="left" shrinkToFit="0" vertical="top" wrapText="1"/>
    </xf>
    <xf borderId="0" fillId="0" fontId="2" numFmtId="166" xfId="0" applyFont="1" applyNumberFormat="1"/>
    <xf borderId="0" fillId="0" fontId="98" numFmtId="0" xfId="0" applyAlignment="1" applyFont="1">
      <alignment shrinkToFit="0" vertical="center" wrapText="1"/>
    </xf>
    <xf borderId="0" fillId="0" fontId="43" numFmtId="1" xfId="0" applyAlignment="1" applyFont="1" applyNumberFormat="1">
      <alignment shrinkToFit="0" vertical="top" wrapText="1"/>
    </xf>
    <xf borderId="0" fillId="0" fontId="43" numFmtId="0" xfId="0" applyAlignment="1" applyFont="1">
      <alignment shrinkToFit="0" vertical="top" wrapText="1"/>
    </xf>
    <xf borderId="13" fillId="0" fontId="10" numFmtId="1" xfId="0" applyAlignment="1" applyBorder="1" applyFont="1" applyNumberFormat="1">
      <alignment horizontal="center" shrinkToFit="0" vertical="top" wrapText="1"/>
    </xf>
    <xf borderId="0" fillId="0" fontId="100" numFmtId="0" xfId="0" applyAlignment="1" applyFont="1">
      <alignment horizontal="center"/>
    </xf>
    <xf borderId="1" fillId="0" fontId="1" numFmtId="49" xfId="0" applyAlignment="1" applyBorder="1" applyFont="1" applyNumberFormat="1">
      <alignment horizontal="left" readingOrder="1" shrinkToFit="0" vertical="top" wrapText="1"/>
    </xf>
    <xf borderId="17" fillId="0" fontId="1" numFmtId="49" xfId="0" applyAlignment="1" applyBorder="1" applyFont="1" applyNumberFormat="1">
      <alignment shrinkToFit="0" vertical="top" wrapText="1"/>
    </xf>
    <xf borderId="18" fillId="0" fontId="1" numFmtId="49" xfId="0" applyAlignment="1" applyBorder="1" applyFont="1" applyNumberFormat="1">
      <alignment shrinkToFit="0" vertical="top" wrapText="1"/>
    </xf>
    <xf borderId="1" fillId="0" fontId="4" numFmtId="49" xfId="0" applyAlignment="1" applyBorder="1" applyFont="1" applyNumberFormat="1">
      <alignment horizontal="left" readingOrder="1" shrinkToFit="0" vertical="top" wrapText="1"/>
    </xf>
    <xf borderId="19" fillId="0" fontId="101" numFmtId="49" xfId="0" applyAlignment="1" applyBorder="1" applyFont="1" applyNumberFormat="1">
      <alignment shrinkToFit="0" vertical="top" wrapText="1"/>
    </xf>
    <xf borderId="1" fillId="0" fontId="102" numFmtId="49" xfId="0" applyAlignment="1" applyBorder="1" applyFont="1" applyNumberFormat="1">
      <alignment shrinkToFit="0" vertical="top" wrapText="1"/>
    </xf>
    <xf borderId="1" fillId="0" fontId="103" numFmtId="49" xfId="0" applyAlignment="1" applyBorder="1" applyFont="1" applyNumberFormat="1">
      <alignment horizontal="left" readingOrder="1" shrinkToFit="0" vertical="top" wrapText="1"/>
    </xf>
    <xf borderId="1" fillId="0" fontId="1" numFmtId="49" xfId="0" applyAlignment="1" applyBorder="1" applyFont="1" applyNumberFormat="1">
      <alignment shrinkToFit="0" vertical="top" wrapText="1"/>
    </xf>
    <xf borderId="20" fillId="0" fontId="1" numFmtId="49" xfId="0" applyAlignment="1" applyBorder="1" applyFont="1" applyNumberFormat="1">
      <alignment shrinkToFit="0" vertical="top" wrapText="1"/>
    </xf>
    <xf borderId="1" fillId="0" fontId="104" numFmtId="49" xfId="0" applyAlignment="1" applyBorder="1" applyFont="1" applyNumberFormat="1">
      <alignment shrinkToFit="0" vertical="top" wrapText="1"/>
    </xf>
    <xf borderId="21" fillId="0" fontId="1" numFmtId="49" xfId="0" applyAlignment="1" applyBorder="1" applyFont="1" applyNumberFormat="1">
      <alignment shrinkToFit="0" vertical="top" wrapText="1"/>
    </xf>
    <xf borderId="1" fillId="0" fontId="105" numFmtId="49" xfId="0" applyAlignment="1" applyBorder="1" applyFont="1" applyNumberFormat="1">
      <alignment horizontal="left" readingOrder="1" shrinkToFit="0" vertical="top" wrapText="1"/>
    </xf>
    <xf borderId="22" fillId="0" fontId="4" numFmtId="49" xfId="0" applyAlignment="1" applyBorder="1" applyFont="1" applyNumberFormat="1">
      <alignment horizontal="left" readingOrder="1" shrinkToFit="0" vertical="top" wrapText="1"/>
    </xf>
    <xf borderId="23" fillId="0" fontId="4" numFmtId="49" xfId="0" applyAlignment="1" applyBorder="1" applyFont="1" applyNumberFormat="1">
      <alignment shrinkToFit="0" vertical="top" wrapText="1"/>
    </xf>
    <xf borderId="23" fillId="0" fontId="1" numFmtId="0" xfId="0" applyAlignment="1" applyBorder="1" applyFont="1">
      <alignment shrinkToFit="0" vertical="top" wrapText="1"/>
    </xf>
    <xf borderId="22" fillId="0" fontId="1" numFmtId="0" xfId="0" applyAlignment="1" applyBorder="1" applyFont="1">
      <alignment shrinkToFit="0" vertical="top" wrapText="1"/>
    </xf>
    <xf borderId="1" fillId="0" fontId="106" numFmtId="49" xfId="0" applyAlignment="1" applyBorder="1" applyFont="1" applyNumberFormat="1">
      <alignment horizontal="left" readingOrder="1" shrinkToFit="0" vertical="top" wrapText="1"/>
    </xf>
    <xf borderId="24" fillId="0" fontId="1" numFmtId="49" xfId="0" applyAlignment="1" applyBorder="1" applyFont="1" applyNumberFormat="1">
      <alignment shrinkToFit="0" vertical="top" wrapText="1"/>
    </xf>
    <xf borderId="0" fillId="0" fontId="1" numFmtId="166" xfId="0" applyAlignment="1" applyFont="1" applyNumberFormat="1">
      <alignment shrinkToFit="0" vertical="top" wrapText="1"/>
    </xf>
    <xf borderId="20" fillId="0" fontId="4" numFmtId="49" xfId="0" applyAlignment="1" applyBorder="1" applyFont="1" applyNumberFormat="1">
      <alignment horizontal="left" readingOrder="1" shrinkToFit="0" vertical="top" wrapText="1"/>
    </xf>
    <xf borderId="25" fillId="0" fontId="1" numFmtId="49" xfId="0" applyAlignment="1" applyBorder="1" applyFont="1" applyNumberFormat="1">
      <alignment shrinkToFit="0" vertical="top" wrapText="1"/>
    </xf>
    <xf borderId="26" fillId="0" fontId="4" numFmtId="49" xfId="0" applyAlignment="1" applyBorder="1" applyFont="1" applyNumberFormat="1">
      <alignment shrinkToFit="0" vertical="top" wrapText="1"/>
    </xf>
    <xf borderId="26" fillId="0" fontId="1" numFmtId="0" xfId="0" applyAlignment="1" applyBorder="1" applyFont="1">
      <alignment shrinkToFit="0" vertical="top" wrapText="1"/>
    </xf>
    <xf borderId="27" fillId="0" fontId="1" numFmtId="0" xfId="0" applyAlignment="1" applyBorder="1" applyFont="1">
      <alignment shrinkToFit="0" vertical="top" wrapText="1"/>
    </xf>
    <xf borderId="19" fillId="0" fontId="1" numFmtId="49" xfId="0" applyAlignment="1" applyBorder="1" applyFont="1" applyNumberFormat="1">
      <alignment shrinkToFit="0" vertical="top" wrapText="1"/>
    </xf>
    <xf borderId="10" fillId="0" fontId="10" numFmtId="1" xfId="0" applyAlignment="1" applyBorder="1" applyFont="1" applyNumberFormat="1">
      <alignment horizontal="center" shrinkToFit="0" vertical="top" wrapText="1"/>
    </xf>
    <xf borderId="28" fillId="0" fontId="4" numFmtId="49" xfId="0" applyAlignment="1" applyBorder="1" applyFont="1" applyNumberFormat="1">
      <alignment horizontal="left" readingOrder="1" shrinkToFit="0" vertical="top" wrapText="1"/>
    </xf>
    <xf borderId="3" fillId="0" fontId="4" numFmtId="49" xfId="0" applyAlignment="1" applyBorder="1" applyFont="1" applyNumberFormat="1">
      <alignment horizontal="left" readingOrder="1" shrinkToFit="0" vertical="top" wrapText="1"/>
    </xf>
    <xf borderId="5" fillId="0" fontId="4" numFmtId="49" xfId="0" applyAlignment="1" applyBorder="1" applyFont="1" applyNumberFormat="1">
      <alignment horizontal="left" readingOrder="1" shrinkToFit="0" vertical="top" wrapText="1"/>
    </xf>
    <xf borderId="1" fillId="0" fontId="107" numFmtId="49" xfId="0" applyAlignment="1" applyBorder="1" applyFont="1" applyNumberFormat="1">
      <alignment shrinkToFit="0" vertical="top" wrapText="1"/>
    </xf>
    <xf borderId="1" fillId="0" fontId="108" numFmtId="49" xfId="0" applyAlignment="1" applyBorder="1" applyFont="1" applyNumberFormat="1">
      <alignment horizontal="left" readingOrder="1" shrinkToFit="0" vertical="top" wrapText="1"/>
    </xf>
    <xf borderId="11" fillId="0" fontId="1" numFmtId="49" xfId="0" applyAlignment="1" applyBorder="1" applyFont="1" applyNumberFormat="1">
      <alignment shrinkToFit="0" vertical="top" wrapText="1"/>
    </xf>
    <xf borderId="29" fillId="0" fontId="4" numFmtId="49" xfId="0" applyAlignment="1" applyBorder="1" applyFont="1" applyNumberFormat="1">
      <alignment horizontal="left" readingOrder="1" shrinkToFit="0" vertical="top" wrapText="1"/>
    </xf>
    <xf borderId="10" fillId="0" fontId="4" numFmtId="49" xfId="0" applyAlignment="1" applyBorder="1" applyFont="1" applyNumberFormat="1">
      <alignment horizontal="left" readingOrder="1" shrinkToFit="0" vertical="top" wrapText="1"/>
    </xf>
    <xf borderId="9" fillId="0" fontId="1" numFmtId="49" xfId="0" applyAlignment="1" applyBorder="1" applyFont="1" applyNumberFormat="1">
      <alignment shrinkToFit="0" vertical="top" wrapText="1"/>
    </xf>
    <xf borderId="9" fillId="0" fontId="1" numFmtId="0" xfId="0" applyAlignment="1" applyBorder="1" applyFont="1">
      <alignment shrinkToFit="0" vertical="top" wrapText="1"/>
    </xf>
    <xf borderId="12" fillId="0" fontId="4" numFmtId="49" xfId="0" applyAlignment="1" applyBorder="1" applyFont="1" applyNumberFormat="1">
      <alignment horizontal="left" readingOrder="1" shrinkToFit="0" vertical="top" wrapText="1"/>
    </xf>
    <xf borderId="9" fillId="0" fontId="109" numFmtId="49" xfId="0" applyAlignment="1" applyBorder="1" applyFont="1" applyNumberFormat="1">
      <alignment shrinkToFit="0" vertical="top" wrapText="1"/>
    </xf>
    <xf borderId="9" fillId="0" fontId="108" numFmtId="49" xfId="0" applyAlignment="1" applyBorder="1" applyFont="1" applyNumberFormat="1">
      <alignment horizontal="left" readingOrder="1" shrinkToFit="0" vertical="top" wrapText="1"/>
    </xf>
    <xf borderId="28" fillId="0" fontId="1" numFmtId="49" xfId="0" applyAlignment="1" applyBorder="1" applyFont="1" applyNumberFormat="1">
      <alignment shrinkToFit="0" vertical="top" wrapText="1"/>
    </xf>
    <xf borderId="30" fillId="0" fontId="1" numFmtId="49" xfId="0" applyAlignment="1" applyBorder="1" applyFont="1" applyNumberFormat="1">
      <alignment shrinkToFit="0" vertical="top" wrapText="1"/>
    </xf>
    <xf borderId="22" fillId="0" fontId="1" numFmtId="49" xfId="0" applyAlignment="1" applyBorder="1" applyFont="1" applyNumberFormat="1">
      <alignment shrinkToFit="0" vertical="top" wrapText="1"/>
    </xf>
    <xf borderId="1" fillId="0" fontId="110" numFmtId="49" xfId="0" applyAlignment="1" applyBorder="1" applyFont="1" applyNumberFormat="1">
      <alignment horizontal="left" readingOrder="1" shrinkToFit="0" vertical="top" wrapText="1"/>
    </xf>
    <xf borderId="30" fillId="0" fontId="111" numFmtId="49" xfId="0" applyAlignment="1" applyBorder="1" applyFont="1" applyNumberFormat="1">
      <alignment horizontal="left" shrinkToFit="0" vertical="top" wrapText="1"/>
    </xf>
    <xf borderId="31" fillId="0" fontId="112" numFmtId="49" xfId="0" applyAlignment="1" applyBorder="1" applyFont="1" applyNumberFormat="1">
      <alignment shrinkToFit="0" vertical="top" wrapText="1"/>
    </xf>
    <xf borderId="21" fillId="0" fontId="113" numFmtId="49" xfId="0" applyAlignment="1" applyBorder="1" applyFont="1" applyNumberFormat="1">
      <alignment shrinkToFit="0" vertical="top" wrapText="1"/>
    </xf>
    <xf borderId="32" fillId="0" fontId="1" numFmtId="49" xfId="0" applyAlignment="1" applyBorder="1" applyFont="1" applyNumberFormat="1">
      <alignment shrinkToFit="0" vertical="top" wrapText="1"/>
    </xf>
    <xf borderId="33" fillId="0" fontId="4" numFmtId="49" xfId="0" applyAlignment="1" applyBorder="1" applyFont="1" applyNumberFormat="1">
      <alignment shrinkToFit="0" vertical="top" wrapText="1"/>
    </xf>
    <xf borderId="33" fillId="0" fontId="1" numFmtId="0" xfId="0" applyAlignment="1" applyBorder="1" applyFont="1">
      <alignment shrinkToFit="0" vertical="top" wrapText="1"/>
    </xf>
    <xf borderId="20" fillId="0" fontId="1" numFmtId="0" xfId="0" applyAlignment="1" applyBorder="1" applyFont="1">
      <alignment shrinkToFit="0" vertical="top" wrapText="1"/>
    </xf>
    <xf borderId="0" fillId="0" fontId="91" numFmtId="16" xfId="0" applyFont="1" applyNumberFormat="1"/>
    <xf borderId="1" fillId="0" fontId="10" numFmtId="0" xfId="0" applyAlignment="1" applyBorder="1" applyFont="1">
      <alignment horizontal="center"/>
    </xf>
    <xf borderId="0" fillId="0" fontId="43" numFmtId="0" xfId="0" applyAlignment="1" applyFont="1">
      <alignment shrinkToFit="0" wrapText="1"/>
    </xf>
    <xf borderId="1" fillId="6" fontId="83" numFmtId="0" xfId="0" applyBorder="1" applyFont="1"/>
    <xf borderId="0" fillId="0" fontId="114" numFmtId="0" xfId="0" applyFont="1"/>
    <xf borderId="0" fillId="0" fontId="115" numFmtId="0" xfId="0" applyAlignment="1" applyFont="1">
      <alignment horizontal="left" shrinkToFit="0" vertical="center" wrapText="1"/>
    </xf>
    <xf borderId="2" fillId="5" fontId="4" numFmtId="0" xfId="0" applyAlignment="1" applyBorder="1" applyFont="1">
      <alignment horizontal="center" shrinkToFit="0" vertical="center" wrapText="1"/>
    </xf>
    <xf borderId="9" fillId="0" fontId="4" numFmtId="0" xfId="0" applyAlignment="1" applyBorder="1" applyFont="1">
      <alignment horizontal="center" shrinkToFit="0" vertical="center" wrapText="1"/>
    </xf>
    <xf borderId="12" fillId="0" fontId="4" numFmtId="0" xfId="0" applyAlignment="1" applyBorder="1" applyFont="1">
      <alignment horizontal="center" shrinkToFit="0" vertical="center" wrapText="1"/>
    </xf>
    <xf borderId="12" fillId="0" fontId="116" numFmtId="0" xfId="0" applyAlignment="1" applyBorder="1" applyFont="1">
      <alignment horizontal="center" shrinkToFit="0" vertical="center" wrapText="1"/>
    </xf>
    <xf borderId="7" fillId="5" fontId="4" numFmtId="0" xfId="0" applyAlignment="1" applyBorder="1" applyFont="1">
      <alignment horizontal="center" shrinkToFit="0" vertical="center" wrapText="1"/>
    </xf>
    <xf borderId="14" fillId="0" fontId="4" numFmtId="0" xfId="0" applyAlignment="1" applyBorder="1" applyFont="1">
      <alignment horizontal="center" shrinkToFit="0" vertical="center" wrapText="1"/>
    </xf>
    <xf borderId="1" fillId="0" fontId="4" numFmtId="0" xfId="0" applyAlignment="1" applyBorder="1" applyFont="1">
      <alignment horizontal="center" shrinkToFit="0" vertical="center" wrapText="1"/>
    </xf>
    <xf borderId="11" fillId="0" fontId="4" numFmtId="0" xfId="0" applyAlignment="1" applyBorder="1" applyFont="1">
      <alignment horizontal="center" shrinkToFit="0" vertical="center" wrapText="1"/>
    </xf>
    <xf borderId="1" fillId="0" fontId="4" numFmtId="167" xfId="0" applyAlignment="1" applyBorder="1" applyFont="1" applyNumberFormat="1">
      <alignment horizontal="center" shrinkToFit="0" vertical="center" wrapText="1"/>
    </xf>
    <xf borderId="0" fillId="0" fontId="117" numFmtId="0" xfId="0" applyFont="1"/>
    <xf borderId="0" fillId="0" fontId="118" numFmtId="0" xfId="0" applyFont="1"/>
    <xf borderId="7" fillId="11" fontId="4" numFmtId="0" xfId="0" applyAlignment="1" applyBorder="1" applyFont="1">
      <alignment horizontal="center" shrinkToFit="0" vertical="center" wrapText="1"/>
    </xf>
    <xf borderId="1" fillId="5" fontId="4" numFmtId="0" xfId="0" applyAlignment="1" applyBorder="1" applyFont="1">
      <alignment horizontal="center" shrinkToFit="0" vertical="center" wrapText="1"/>
    </xf>
    <xf borderId="1" fillId="7" fontId="4" numFmtId="0" xfId="0" applyAlignment="1" applyBorder="1" applyFont="1">
      <alignment horizontal="center" shrinkToFit="0" vertical="center" wrapText="1"/>
    </xf>
    <xf borderId="7" fillId="7" fontId="4" numFmtId="0" xfId="0" applyAlignment="1" applyBorder="1" applyFont="1">
      <alignment horizontal="center" shrinkToFit="0" vertical="center" wrapText="1"/>
    </xf>
    <xf borderId="12" fillId="0" fontId="4" numFmtId="49" xfId="0" applyAlignment="1" applyBorder="1" applyFont="1" applyNumberFormat="1">
      <alignment horizontal="center" shrinkToFit="0" vertical="center" wrapText="1"/>
    </xf>
    <xf borderId="1" fillId="11" fontId="4" numFmtId="0" xfId="0" applyAlignment="1" applyBorder="1" applyFont="1">
      <alignment horizontal="center" shrinkToFit="0" vertical="center" wrapText="1"/>
    </xf>
    <xf borderId="1" fillId="0" fontId="3" numFmtId="1" xfId="0" applyAlignment="1" applyBorder="1" applyFont="1" applyNumberFormat="1">
      <alignment horizontal="center" shrinkToFit="0" vertical="center" wrapText="1"/>
    </xf>
    <xf borderId="11" fillId="0" fontId="3" numFmtId="1" xfId="0" applyAlignment="1" applyBorder="1" applyFont="1" applyNumberFormat="1">
      <alignment horizontal="center" shrinkToFit="0" vertical="center" wrapText="1"/>
    </xf>
    <xf borderId="13" fillId="0" fontId="3" numFmtId="2" xfId="0" applyAlignment="1" applyBorder="1" applyFont="1" applyNumberFormat="1">
      <alignment horizontal="center" shrinkToFit="0" vertical="center" wrapText="1"/>
    </xf>
    <xf borderId="11" fillId="0" fontId="3" numFmtId="3" xfId="0" applyAlignment="1" applyBorder="1" applyFont="1" applyNumberFormat="1">
      <alignment horizontal="center" shrinkToFit="0" vertical="center" wrapText="1"/>
    </xf>
    <xf borderId="1" fillId="0" fontId="3" numFmtId="167" xfId="0" applyAlignment="1" applyBorder="1" applyFont="1" applyNumberFormat="1">
      <alignment horizontal="center" shrinkToFit="0" vertical="center" wrapText="1"/>
    </xf>
    <xf borderId="1" fillId="7" fontId="4" numFmtId="49" xfId="0" applyAlignment="1" applyBorder="1" applyFont="1" applyNumberFormat="1">
      <alignment horizontal="center" shrinkToFit="0" vertical="center" wrapText="1"/>
    </xf>
    <xf borderId="1" fillId="0" fontId="4" numFmtId="1" xfId="0" applyAlignment="1" applyBorder="1" applyFont="1" applyNumberFormat="1">
      <alignment horizontal="center" shrinkToFit="0" vertical="center" wrapText="1"/>
    </xf>
    <xf borderId="3" fillId="0" fontId="4" numFmtId="2" xfId="0" applyAlignment="1" applyBorder="1" applyFont="1" applyNumberFormat="1">
      <alignment horizontal="center" shrinkToFit="0" vertical="center" wrapText="1"/>
    </xf>
    <xf borderId="1" fillId="0" fontId="3" numFmtId="3" xfId="0" applyAlignment="1" applyBorder="1" applyFont="1" applyNumberFormat="1">
      <alignment horizontal="center" shrinkToFit="0" vertical="center" wrapText="1"/>
    </xf>
    <xf borderId="1" fillId="0" fontId="4" numFmtId="49" xfId="0" applyAlignment="1" applyBorder="1" applyFont="1" applyNumberFormat="1">
      <alignment horizontal="center" shrinkToFit="0" vertical="center" wrapText="1"/>
    </xf>
    <xf borderId="3" fillId="0" fontId="3" numFmtId="164" xfId="0" applyAlignment="1" applyBorder="1" applyFont="1" applyNumberFormat="1">
      <alignment horizontal="center" shrinkToFit="0" vertical="center" wrapText="1"/>
    </xf>
    <xf borderId="3" fillId="0" fontId="4" numFmtId="164" xfId="0" applyAlignment="1" applyBorder="1" applyFont="1" applyNumberFormat="1">
      <alignment horizontal="center" shrinkToFit="0" vertical="center" wrapText="1"/>
    </xf>
    <xf borderId="3" fillId="0" fontId="4" numFmtId="165" xfId="0" applyAlignment="1" applyBorder="1" applyFont="1" applyNumberFormat="1">
      <alignment horizontal="center" shrinkToFit="0" vertical="center" wrapText="1"/>
    </xf>
    <xf borderId="1" fillId="0" fontId="1" numFmtId="167" xfId="0" applyAlignment="1" applyBorder="1" applyFont="1" applyNumberFormat="1">
      <alignment horizontal="center" vertical="center"/>
    </xf>
    <xf borderId="0" fillId="0" fontId="119" numFmtId="0" xfId="0" applyAlignment="1" applyFont="1">
      <alignment horizontal="left" shrinkToFit="0" vertical="top" wrapText="1"/>
    </xf>
    <xf borderId="0" fillId="0" fontId="120" numFmtId="0" xfId="0" applyAlignment="1" applyFont="1">
      <alignment horizontal="center" shrinkToFit="0" vertical="center" wrapText="1"/>
    </xf>
    <xf borderId="3" fillId="0" fontId="4" numFmtId="1" xfId="0" applyAlignment="1" applyBorder="1" applyFont="1" applyNumberFormat="1">
      <alignment horizontal="center" shrinkToFit="0" vertical="center" wrapText="1"/>
    </xf>
    <xf borderId="1" fillId="0" fontId="3" numFmtId="4" xfId="0" applyAlignment="1" applyBorder="1" applyFont="1" applyNumberFormat="1">
      <alignment horizontal="center" shrinkToFit="0" vertical="center" wrapText="1"/>
    </xf>
    <xf borderId="1" fillId="11" fontId="4" numFmtId="0" xfId="0" applyAlignment="1" applyBorder="1" applyFont="1">
      <alignment shrinkToFit="0" vertical="top" wrapText="1"/>
    </xf>
    <xf borderId="1" fillId="0" fontId="121" numFmtId="0" xfId="0" applyAlignment="1" applyBorder="1" applyFont="1">
      <alignment horizontal="center" shrinkToFit="0" vertical="center" wrapText="1"/>
    </xf>
    <xf borderId="1" fillId="7" fontId="83" numFmtId="0" xfId="0" applyAlignment="1" applyBorder="1" applyFont="1">
      <alignment horizontal="center" shrinkToFit="0" vertical="center" wrapText="1"/>
    </xf>
    <xf borderId="1" fillId="0" fontId="83" numFmtId="0" xfId="0" applyAlignment="1" applyBorder="1" applyFont="1">
      <alignment horizontal="center" shrinkToFit="0" vertical="center" wrapText="1"/>
    </xf>
    <xf borderId="1" fillId="0" fontId="84" numFmtId="0" xfId="0" applyAlignment="1" applyBorder="1" applyFont="1">
      <alignment horizontal="center" shrinkToFit="0" vertical="center" wrapText="1"/>
    </xf>
    <xf borderId="1" fillId="0" fontId="83" numFmtId="0" xfId="0" applyAlignment="1" applyBorder="1" applyFont="1">
      <alignment vertical="center"/>
    </xf>
    <xf borderId="1" fillId="0" fontId="84" numFmtId="0" xfId="0" applyAlignment="1" applyBorder="1" applyFont="1">
      <alignment vertical="center"/>
    </xf>
    <xf borderId="13" fillId="0" fontId="3" numFmtId="1" xfId="0" applyAlignment="1" applyBorder="1" applyFont="1" applyNumberFormat="1">
      <alignment horizontal="center" shrinkToFit="0" vertical="center" wrapText="1"/>
    </xf>
    <xf borderId="11" fillId="0" fontId="3" numFmtId="4" xfId="0" applyAlignment="1" applyBorder="1" applyFont="1" applyNumberFormat="1">
      <alignment horizontal="center" shrinkToFit="0" vertical="center" wrapText="1"/>
    </xf>
    <xf quotePrefix="1" borderId="1" fillId="0" fontId="4" numFmtId="0" xfId="0" applyAlignment="1" applyBorder="1" applyFont="1">
      <alignment horizontal="center" shrinkToFit="0" vertical="center" wrapText="1"/>
    </xf>
    <xf borderId="1" fillId="0" fontId="84" numFmtId="168" xfId="0" applyAlignment="1" applyBorder="1" applyFont="1" applyNumberFormat="1">
      <alignment horizontal="center" shrinkToFit="0" vertical="center" wrapText="1"/>
    </xf>
    <xf borderId="1" fillId="0" fontId="122" numFmtId="0" xfId="0" applyAlignment="1" applyBorder="1" applyFont="1">
      <alignment horizontal="center" shrinkToFit="0" vertical="center" wrapText="1"/>
    </xf>
    <xf quotePrefix="1" borderId="1" fillId="0" fontId="83" numFmtId="0" xfId="0" applyAlignment="1" applyBorder="1" applyFont="1">
      <alignment horizontal="center" shrinkToFit="0" vertical="center" wrapText="1"/>
    </xf>
    <xf borderId="0" fillId="0" fontId="84" numFmtId="0" xfId="0" applyAlignment="1" applyFont="1">
      <alignment horizontal="left"/>
    </xf>
    <xf borderId="0" fillId="0" fontId="83" numFmtId="0" xfId="0" applyAlignment="1" applyFont="1">
      <alignment horizontal="left"/>
    </xf>
    <xf borderId="0" fillId="0" fontId="13" numFmtId="0" xfId="0" applyFont="1"/>
    <xf borderId="12" fillId="0" fontId="1" numFmtId="0" xfId="0" applyAlignment="1" applyBorder="1" applyFont="1">
      <alignment horizontal="center" shrinkToFit="0" vertical="center" wrapText="1"/>
    </xf>
    <xf borderId="34" fillId="10" fontId="3" numFmtId="1" xfId="0" applyAlignment="1" applyBorder="1" applyFont="1" applyNumberFormat="1">
      <alignment horizontal="center" shrinkToFit="0" vertical="center" wrapText="1"/>
    </xf>
    <xf borderId="1" fillId="10" fontId="4" numFmtId="0" xfId="0" applyAlignment="1" applyBorder="1" applyFont="1">
      <alignment horizontal="center" shrinkToFit="0" vertical="center" wrapText="1"/>
    </xf>
    <xf borderId="1" fillId="0" fontId="123" numFmtId="0" xfId="0" applyAlignment="1" applyBorder="1" applyFont="1">
      <alignment horizontal="center" shrinkToFit="0" vertical="center" wrapText="1"/>
    </xf>
    <xf borderId="1" fillId="0" fontId="124" numFmtId="0" xfId="0" applyAlignment="1" applyBorder="1" applyFont="1">
      <alignment horizontal="center" shrinkToFit="0" vertical="center" wrapText="1"/>
    </xf>
    <xf borderId="1" fillId="0" fontId="125" numFmtId="0" xfId="0" applyAlignment="1" applyBorder="1" applyFont="1">
      <alignment horizontal="center" shrinkToFit="0" vertical="center" wrapText="1"/>
    </xf>
    <xf borderId="1" fillId="0" fontId="1" numFmtId="168" xfId="0" applyAlignment="1" applyBorder="1" applyFont="1" applyNumberFormat="1">
      <alignment horizontal="center" vertical="center"/>
    </xf>
    <xf borderId="1" fillId="0" fontId="119" numFmtId="0" xfId="0" applyAlignment="1" applyBorder="1" applyFont="1">
      <alignment horizontal="left" shrinkToFit="0" vertical="center" wrapText="1"/>
    </xf>
    <xf borderId="1" fillId="0" fontId="126" numFmtId="0" xfId="0" applyAlignment="1" applyBorder="1" applyFont="1">
      <alignment horizontal="center" shrinkToFit="0" vertical="center" wrapText="1"/>
    </xf>
    <xf borderId="1" fillId="0" fontId="127" numFmtId="0" xfId="0" applyAlignment="1" applyBorder="1" applyFont="1">
      <alignment horizontal="center" shrinkToFit="0" vertical="center" wrapText="1"/>
    </xf>
    <xf borderId="0" fillId="0" fontId="128" numFmtId="0" xfId="0" applyAlignment="1" applyFont="1">
      <alignment shrinkToFit="0" vertical="center" wrapText="1"/>
    </xf>
    <xf borderId="1" fillId="0" fontId="1" numFmtId="0" xfId="0" applyAlignment="1" applyBorder="1" applyFont="1">
      <alignment horizontal="left" vertical="top"/>
    </xf>
    <xf borderId="0" fillId="0" fontId="2" numFmtId="0" xfId="0" applyAlignment="1" applyFont="1">
      <alignment shrinkToFit="0" vertical="center" wrapText="1"/>
    </xf>
    <xf borderId="1" fillId="0" fontId="129" numFmtId="0" xfId="0" applyAlignment="1" applyBorder="1" applyFont="1">
      <alignment horizontal="left" shrinkToFit="0" wrapText="1"/>
    </xf>
    <xf borderId="1" fillId="0" fontId="130" numFmtId="0" xfId="0" applyAlignment="1" applyBorder="1" applyFont="1">
      <alignment horizontal="left" shrinkToFit="0" vertical="top" wrapText="1"/>
    </xf>
    <xf borderId="1" fillId="0" fontId="131" numFmtId="0" xfId="0" applyAlignment="1" applyBorder="1" applyFont="1">
      <alignment shrinkToFit="0" vertical="top" wrapText="1"/>
    </xf>
    <xf borderId="1" fillId="0" fontId="83" numFmtId="0" xfId="0" applyAlignment="1" applyBorder="1" applyFont="1">
      <alignment shrinkToFit="0" vertical="top" wrapText="1"/>
    </xf>
    <xf borderId="3" fillId="0" fontId="3" numFmtId="1" xfId="0" applyAlignment="1" applyBorder="1" applyFont="1" applyNumberFormat="1">
      <alignment horizontal="center" shrinkToFit="0" vertical="center" wrapText="1"/>
    </xf>
    <xf borderId="1" fillId="0" fontId="119" numFmtId="0" xfId="0" applyAlignment="1" applyBorder="1" applyFont="1">
      <alignment horizontal="center" shrinkToFit="0" vertical="center" wrapText="1"/>
    </xf>
    <xf borderId="1" fillId="0" fontId="132" numFmtId="0" xfId="0" applyAlignment="1" applyBorder="1" applyFont="1">
      <alignment horizontal="center" shrinkToFit="0" vertical="center" wrapText="1"/>
    </xf>
    <xf borderId="1" fillId="8" fontId="83" numFmtId="0" xfId="0" applyAlignment="1" applyBorder="1" applyFont="1">
      <alignment horizontal="center" shrinkToFit="0" vertical="center" wrapText="1"/>
    </xf>
    <xf borderId="1" fillId="0" fontId="2" numFmtId="0" xfId="0" applyAlignment="1" applyBorder="1" applyFont="1">
      <alignment horizontal="center" vertical="center"/>
    </xf>
    <xf borderId="3" fillId="0" fontId="2" numFmtId="0" xfId="0" applyAlignment="1" applyBorder="1" applyFont="1">
      <alignment horizontal="center" vertical="center"/>
    </xf>
    <xf borderId="1" fillId="0" fontId="2" numFmtId="168" xfId="0" applyAlignment="1" applyBorder="1" applyFont="1" applyNumberFormat="1">
      <alignment horizontal="center" vertical="center"/>
    </xf>
    <xf borderId="0" fillId="0" fontId="2" numFmtId="0" xfId="0" applyAlignment="1" applyFont="1">
      <alignment horizontal="center" vertical="center"/>
    </xf>
    <xf borderId="0" fillId="0" fontId="10" numFmtId="2" xfId="0" applyFont="1" applyNumberFormat="1"/>
    <xf borderId="3" fillId="8" fontId="8" numFmtId="0" xfId="0" applyAlignment="1" applyBorder="1" applyFont="1">
      <alignment horizontal="center" shrinkToFit="0" wrapText="1"/>
    </xf>
    <xf borderId="0" fillId="0" fontId="10" numFmtId="0" xfId="0" applyAlignment="1" applyFont="1">
      <alignment shrinkToFit="0" wrapText="1"/>
    </xf>
    <xf borderId="0" fillId="0" fontId="10" numFmtId="4" xfId="0" applyAlignment="1" applyFont="1" applyNumberFormat="1">
      <alignment horizontal="center"/>
    </xf>
    <xf borderId="35" fillId="8" fontId="133" numFmtId="0" xfId="0" applyAlignment="1" applyBorder="1" applyFont="1">
      <alignment horizontal="center" shrinkToFit="0" wrapText="1"/>
    </xf>
    <xf borderId="36" fillId="0" fontId="9" numFmtId="0" xfId="0" applyBorder="1" applyFont="1"/>
    <xf borderId="37" fillId="0" fontId="9" numFmtId="0" xfId="0" applyBorder="1" applyFont="1"/>
    <xf borderId="38" fillId="0" fontId="9" numFmtId="0" xfId="0" applyBorder="1" applyFont="1"/>
    <xf borderId="4" fillId="0" fontId="2" numFmtId="0" xfId="0" applyBorder="1" applyFont="1"/>
    <xf borderId="5" fillId="0" fontId="2" numFmtId="0" xfId="0" applyBorder="1" applyFont="1"/>
    <xf borderId="0" fillId="0" fontId="134" numFmtId="0" xfId="0" applyFont="1"/>
    <xf borderId="0" fillId="0" fontId="10" numFmtId="0" xfId="0" applyAlignment="1" applyFont="1">
      <alignment horizontal="center" shrinkToFit="0" wrapText="1"/>
    </xf>
    <xf borderId="3" fillId="8" fontId="1" numFmtId="0" xfId="0" applyAlignment="1" applyBorder="1" applyFont="1">
      <alignment horizontal="left" shrinkToFit="0" wrapText="1"/>
    </xf>
    <xf borderId="3" fillId="8" fontId="4" numFmtId="0" xfId="0" applyAlignment="1" applyBorder="1" applyFont="1">
      <alignment horizontal="left"/>
    </xf>
    <xf borderId="0" fillId="0" fontId="1" numFmtId="0" xfId="0" applyAlignment="1" applyFont="1">
      <alignment horizontal="left" shrinkToFit="0" wrapText="1"/>
    </xf>
    <xf borderId="2" fillId="9" fontId="10" numFmtId="0" xfId="0" applyAlignment="1" applyBorder="1" applyFont="1">
      <alignment horizontal="center" shrinkToFit="0" vertical="center" wrapText="1"/>
    </xf>
    <xf borderId="2" fillId="9" fontId="10" numFmtId="169" xfId="0" applyAlignment="1" applyBorder="1" applyFont="1" applyNumberFormat="1">
      <alignment horizontal="center" shrinkToFit="0" vertical="center" wrapText="1"/>
    </xf>
    <xf borderId="9" fillId="0" fontId="10" numFmtId="0" xfId="0" applyAlignment="1" applyBorder="1" applyFont="1">
      <alignment horizontal="center" shrinkToFit="0" vertical="center" wrapText="1"/>
    </xf>
    <xf borderId="9" fillId="0" fontId="135" numFmtId="0" xfId="0" applyAlignment="1" applyBorder="1" applyFont="1">
      <alignment horizontal="center" shrinkToFit="0" vertical="center" wrapText="1"/>
    </xf>
    <xf borderId="9" fillId="0" fontId="63" numFmtId="0" xfId="0" applyAlignment="1" applyBorder="1" applyFont="1">
      <alignment horizontal="center" shrinkToFit="0" vertical="center" wrapText="1"/>
    </xf>
    <xf borderId="12" fillId="0" fontId="10" numFmtId="0" xfId="0" applyAlignment="1" applyBorder="1" applyFont="1">
      <alignment horizontal="center" shrinkToFit="0" vertical="center" wrapText="1"/>
    </xf>
    <xf borderId="9" fillId="0" fontId="10" numFmtId="169" xfId="0" applyAlignment="1" applyBorder="1" applyFont="1" applyNumberFormat="1">
      <alignment horizontal="center" shrinkToFit="0" vertical="center" wrapText="1"/>
    </xf>
    <xf borderId="1" fillId="0" fontId="136" numFmtId="0" xfId="0" applyAlignment="1" applyBorder="1" applyFont="1">
      <alignment horizontal="center" shrinkToFit="0" vertical="center" wrapText="1"/>
    </xf>
    <xf borderId="1" fillId="0" fontId="1" numFmtId="3" xfId="0" applyAlignment="1" applyBorder="1" applyFont="1" applyNumberFormat="1">
      <alignment horizontal="center" shrinkToFit="0" vertical="top" wrapText="1"/>
    </xf>
    <xf borderId="1" fillId="0" fontId="10" numFmtId="170" xfId="0" applyAlignment="1" applyBorder="1" applyFont="1" applyNumberFormat="1">
      <alignment horizontal="center" shrinkToFit="0" vertical="center" wrapText="1"/>
    </xf>
    <xf borderId="17" fillId="0" fontId="1" numFmtId="0" xfId="0" applyAlignment="1" applyBorder="1" applyFont="1">
      <alignment horizontal="left" shrinkToFit="0" wrapText="1"/>
    </xf>
    <xf borderId="39" fillId="0" fontId="1" numFmtId="0" xfId="0" applyAlignment="1" applyBorder="1" applyFont="1">
      <alignment horizontal="left" shrinkToFit="0" wrapText="1"/>
    </xf>
    <xf borderId="39" fillId="0" fontId="5" numFmtId="0" xfId="0" applyBorder="1" applyFont="1"/>
    <xf borderId="39" fillId="0" fontId="2" numFmtId="0" xfId="0" applyBorder="1" applyFont="1"/>
    <xf borderId="1" fillId="0" fontId="10" numFmtId="169" xfId="0" applyAlignment="1" applyBorder="1" applyFont="1" applyNumberFormat="1">
      <alignment horizontal="center" shrinkToFit="0" vertical="center" wrapText="1"/>
    </xf>
    <xf borderId="0" fillId="0" fontId="10" numFmtId="0" xfId="0" applyAlignment="1" applyFont="1">
      <alignment horizontal="center" shrinkToFit="0" vertical="center" wrapText="1"/>
    </xf>
    <xf borderId="0" fillId="0" fontId="10" numFmtId="169" xfId="0" applyAlignment="1" applyFont="1" applyNumberFormat="1">
      <alignment horizontal="center" shrinkToFit="0" vertical="center" wrapText="1"/>
    </xf>
    <xf borderId="0" fillId="0" fontId="1" numFmtId="2" xfId="0" applyFont="1" applyNumberFormat="1"/>
    <xf borderId="0" fillId="0" fontId="8" numFmtId="0" xfId="0" applyAlignment="1" applyFont="1">
      <alignment horizontal="center" shrinkToFit="0" wrapText="1"/>
    </xf>
    <xf borderId="0" fillId="0" fontId="8" numFmtId="2" xfId="0" applyAlignment="1" applyFont="1" applyNumberFormat="1">
      <alignment horizontal="center" shrinkToFit="0" wrapText="1"/>
    </xf>
    <xf borderId="3" fillId="8" fontId="37" numFmtId="0" xfId="0" applyAlignment="1" applyBorder="1" applyFont="1">
      <alignment horizontal="left" shrinkToFit="0" wrapText="1"/>
    </xf>
    <xf borderId="2" fillId="9" fontId="10" numFmtId="0" xfId="0" applyAlignment="1" applyBorder="1" applyFont="1">
      <alignment horizontal="left" shrinkToFit="0" vertical="top" wrapText="1"/>
    </xf>
    <xf borderId="7" fillId="9" fontId="10" numFmtId="0" xfId="0" applyAlignment="1" applyBorder="1" applyFont="1">
      <alignment horizontal="left" shrinkToFit="0" vertical="top" wrapText="1"/>
    </xf>
    <xf borderId="7" fillId="9" fontId="3" numFmtId="0" xfId="0" applyAlignment="1" applyBorder="1" applyFont="1">
      <alignment horizontal="left" shrinkToFit="0" vertical="top" wrapText="1"/>
    </xf>
    <xf borderId="2" fillId="9" fontId="3" numFmtId="0" xfId="0" applyAlignment="1" applyBorder="1" applyFont="1">
      <alignment horizontal="left" shrinkToFit="0" vertical="top" wrapText="1"/>
    </xf>
    <xf borderId="2" fillId="9" fontId="10" numFmtId="2" xfId="0" applyAlignment="1" applyBorder="1" applyFont="1" applyNumberFormat="1">
      <alignment horizontal="left" shrinkToFit="0" vertical="top" wrapText="1"/>
    </xf>
    <xf borderId="6" fillId="10" fontId="5" numFmtId="0" xfId="0" applyAlignment="1" applyBorder="1" applyFont="1">
      <alignment horizontal="left" shrinkToFit="0" vertical="top" wrapText="1"/>
    </xf>
    <xf borderId="11" fillId="0" fontId="4" numFmtId="0" xfId="0" applyAlignment="1" applyBorder="1" applyFont="1">
      <alignment horizontal="left" shrinkToFit="0" vertical="top" wrapText="1"/>
    </xf>
    <xf borderId="13" fillId="0" fontId="4" numFmtId="0" xfId="0" applyAlignment="1" applyBorder="1" applyFont="1">
      <alignment horizontal="left" vertical="top"/>
    </xf>
    <xf borderId="1" fillId="0" fontId="137" numFmtId="0" xfId="0" applyAlignment="1" applyBorder="1" applyFont="1">
      <alignment horizontal="left" shrinkToFit="0" vertical="top" wrapText="1"/>
    </xf>
    <xf borderId="1" fillId="0" fontId="4" numFmtId="49" xfId="0" applyAlignment="1" applyBorder="1" applyFont="1" applyNumberFormat="1">
      <alignment horizontal="left" shrinkToFit="0" vertical="top" wrapText="1"/>
    </xf>
    <xf borderId="1" fillId="0" fontId="4" numFmtId="3" xfId="0" applyAlignment="1" applyBorder="1" applyFont="1" applyNumberFormat="1">
      <alignment horizontal="left" shrinkToFit="0" vertical="top" wrapText="1"/>
    </xf>
    <xf borderId="1" fillId="0" fontId="4" numFmtId="2" xfId="0" applyAlignment="1" applyBorder="1" applyFont="1" applyNumberFormat="1">
      <alignment horizontal="left" shrinkToFit="0" vertical="top" wrapText="1"/>
    </xf>
    <xf borderId="0" fillId="0" fontId="138" numFmtId="0" xfId="0" applyAlignment="1" applyFont="1">
      <alignment horizontal="left" vertical="top"/>
    </xf>
    <xf borderId="0" fillId="0" fontId="139" numFmtId="0" xfId="0" applyAlignment="1" applyFont="1">
      <alignment horizontal="left" shrinkToFit="0" vertical="top" wrapText="1"/>
    </xf>
    <xf borderId="1" fillId="7" fontId="4" numFmtId="0" xfId="0" applyAlignment="1" applyBorder="1" applyFont="1">
      <alignment horizontal="left" shrinkToFit="0" vertical="top" wrapText="1"/>
    </xf>
    <xf borderId="1" fillId="0" fontId="68" numFmtId="0" xfId="0" applyAlignment="1" applyBorder="1" applyFont="1">
      <alignment horizontal="left" shrinkToFit="0" vertical="top" wrapText="1"/>
    </xf>
    <xf borderId="1" fillId="7" fontId="140" numFmtId="0" xfId="0" applyAlignment="1" applyBorder="1" applyFont="1">
      <alignment horizontal="left" shrinkToFit="0" vertical="top" wrapText="1"/>
    </xf>
    <xf borderId="1" fillId="7" fontId="4" numFmtId="3" xfId="0" applyAlignment="1" applyBorder="1" applyFont="1" applyNumberFormat="1">
      <alignment horizontal="left" shrinkToFit="0" vertical="top" wrapText="1"/>
    </xf>
    <xf borderId="1" fillId="7" fontId="4" numFmtId="2" xfId="0" applyAlignment="1" applyBorder="1" applyFont="1" applyNumberFormat="1">
      <alignment horizontal="left" shrinkToFit="0" vertical="top" wrapText="1"/>
    </xf>
    <xf borderId="28" fillId="0" fontId="4" numFmtId="0" xfId="0" applyAlignment="1" applyBorder="1" applyFont="1">
      <alignment horizontal="left" shrinkToFit="0" vertical="top" wrapText="1"/>
    </xf>
    <xf borderId="40" fillId="0" fontId="4" numFmtId="0" xfId="0" applyAlignment="1" applyBorder="1" applyFont="1">
      <alignment horizontal="left" vertical="top"/>
    </xf>
    <xf borderId="1" fillId="0" fontId="141" numFmtId="0" xfId="0" applyAlignment="1" applyBorder="1" applyFont="1">
      <alignment horizontal="left" shrinkToFit="0" vertical="top" wrapText="1"/>
    </xf>
    <xf borderId="1" fillId="7" fontId="68" numFmtId="0" xfId="0" applyAlignment="1" applyBorder="1" applyFont="1">
      <alignment horizontal="left" shrinkToFit="0" vertical="top" wrapText="1"/>
    </xf>
    <xf borderId="3" fillId="0" fontId="4" numFmtId="0" xfId="0" applyAlignment="1" applyBorder="1" applyFont="1">
      <alignment horizontal="left" shrinkToFit="0" vertical="top" wrapText="1"/>
    </xf>
    <xf borderId="3" fillId="0" fontId="1" numFmtId="0" xfId="0" applyAlignment="1" applyBorder="1" applyFont="1">
      <alignment horizontal="left" shrinkToFit="0" vertical="top" wrapText="1"/>
    </xf>
    <xf borderId="0" fillId="0" fontId="72" numFmtId="0" xfId="0" applyAlignment="1" applyFont="1">
      <alignment horizontal="left" shrinkToFit="0" vertical="top" wrapText="1"/>
    </xf>
    <xf borderId="1" fillId="7" fontId="142" numFmtId="0" xfId="0" applyAlignment="1" applyBorder="1" applyFont="1">
      <alignment horizontal="left" shrinkToFit="0" vertical="top" wrapText="1"/>
    </xf>
    <xf borderId="1" fillId="7" fontId="143" numFmtId="0" xfId="0" applyAlignment="1" applyBorder="1" applyFont="1">
      <alignment horizontal="left" shrinkToFit="0" vertical="top" wrapText="1"/>
    </xf>
    <xf borderId="0" fillId="0" fontId="71" numFmtId="0" xfId="0" applyAlignment="1" applyFont="1">
      <alignment horizontal="left" vertical="top"/>
    </xf>
    <xf borderId="1" fillId="7" fontId="4" numFmtId="49" xfId="0" applyAlignment="1" applyBorder="1" applyFont="1" applyNumberFormat="1">
      <alignment horizontal="left" shrinkToFit="0" vertical="top" wrapText="1"/>
    </xf>
    <xf borderId="0" fillId="0" fontId="120" numFmtId="0" xfId="0" applyAlignment="1" applyFont="1">
      <alignment horizontal="left" vertical="top"/>
    </xf>
    <xf borderId="1" fillId="6" fontId="4" numFmtId="0" xfId="0" applyAlignment="1" applyBorder="1" applyFont="1">
      <alignment horizontal="left" shrinkToFit="0" vertical="top" wrapText="1"/>
    </xf>
    <xf borderId="41" fillId="6" fontId="4" numFmtId="0" xfId="0" applyAlignment="1" applyBorder="1" applyFont="1">
      <alignment horizontal="left" shrinkToFit="0" vertical="top" wrapText="1"/>
    </xf>
    <xf borderId="1" fillId="6" fontId="144" numFmtId="0" xfId="0" applyAlignment="1" applyBorder="1" applyFont="1">
      <alignment horizontal="left" shrinkToFit="0" vertical="top" wrapText="1"/>
    </xf>
    <xf borderId="1" fillId="6" fontId="3" numFmtId="0" xfId="0" applyAlignment="1" applyBorder="1" applyFont="1">
      <alignment horizontal="left" shrinkToFit="0" vertical="top" wrapText="1"/>
    </xf>
    <xf borderId="1" fillId="6" fontId="4" numFmtId="2" xfId="0" applyAlignment="1" applyBorder="1" applyFont="1" applyNumberFormat="1">
      <alignment horizontal="left" shrinkToFit="0" vertical="top" wrapText="1"/>
    </xf>
    <xf borderId="1" fillId="6" fontId="3" numFmtId="3" xfId="0" applyAlignment="1" applyBorder="1" applyFont="1" applyNumberFormat="1">
      <alignment horizontal="left" shrinkToFit="0" vertical="top" wrapText="1"/>
    </xf>
    <xf borderId="1" fillId="6" fontId="4" numFmtId="49" xfId="0" applyAlignment="1" applyBorder="1" applyFont="1" applyNumberFormat="1">
      <alignment horizontal="left" shrinkToFit="0" vertical="top" wrapText="1"/>
    </xf>
    <xf borderId="1" fillId="6" fontId="3" numFmtId="2" xfId="0" applyAlignment="1" applyBorder="1" applyFont="1" applyNumberFormat="1">
      <alignment horizontal="left" shrinkToFit="0" vertical="top" wrapText="1"/>
    </xf>
    <xf borderId="1" fillId="6" fontId="145" numFmtId="0" xfId="0" applyAlignment="1" applyBorder="1" applyFont="1">
      <alignment horizontal="left" shrinkToFit="0" vertical="top" wrapText="1"/>
    </xf>
    <xf borderId="1" fillId="6" fontId="3" numFmtId="1" xfId="0" applyAlignment="1" applyBorder="1" applyFont="1" applyNumberFormat="1">
      <alignment horizontal="left" shrinkToFit="0" vertical="top" wrapText="1"/>
    </xf>
    <xf borderId="1" fillId="6" fontId="4" numFmtId="1" xfId="0" applyAlignment="1" applyBorder="1" applyFont="1" applyNumberFormat="1">
      <alignment horizontal="left" shrinkToFit="0" vertical="top" wrapText="1"/>
    </xf>
    <xf borderId="1" fillId="6" fontId="146" numFmtId="0" xfId="0" applyAlignment="1" applyBorder="1" applyFont="1">
      <alignment horizontal="left" shrinkToFit="0" vertical="top" wrapText="1"/>
    </xf>
    <xf borderId="42" fillId="6" fontId="4" numFmtId="0" xfId="0" applyAlignment="1" applyBorder="1" applyFont="1">
      <alignment horizontal="left" shrinkToFit="0" vertical="top" wrapText="1"/>
    </xf>
    <xf borderId="1" fillId="6" fontId="83" numFmtId="0" xfId="0" applyAlignment="1" applyBorder="1" applyFont="1">
      <alignment horizontal="left" shrinkToFit="0" vertical="top" wrapText="1"/>
    </xf>
    <xf borderId="1" fillId="6" fontId="147" numFmtId="0" xfId="0" applyAlignment="1" applyBorder="1" applyFont="1">
      <alignment horizontal="left" shrinkToFit="0" vertical="top" wrapText="1"/>
    </xf>
    <xf borderId="41" fillId="7" fontId="4" numFmtId="0" xfId="0" applyAlignment="1" applyBorder="1" applyFont="1">
      <alignment horizontal="left" shrinkToFit="0" vertical="top" wrapText="1"/>
    </xf>
    <xf borderId="1" fillId="0" fontId="3" numFmtId="0" xfId="0" applyAlignment="1" applyBorder="1" applyFont="1">
      <alignment horizontal="left" shrinkToFit="0" vertical="top" wrapText="1"/>
    </xf>
    <xf borderId="1" fillId="0" fontId="3" numFmtId="3" xfId="0" applyAlignment="1" applyBorder="1" applyFont="1" applyNumberFormat="1">
      <alignment horizontal="left" shrinkToFit="0" vertical="top" wrapText="1"/>
    </xf>
    <xf borderId="1" fillId="0" fontId="3" numFmtId="2" xfId="0" applyAlignment="1" applyBorder="1" applyFont="1" applyNumberFormat="1">
      <alignment horizontal="left" shrinkToFit="0" vertical="top" wrapText="1"/>
    </xf>
    <xf borderId="1" fillId="6" fontId="10" numFmtId="0" xfId="0" applyAlignment="1" applyBorder="1" applyFont="1">
      <alignment horizontal="left" shrinkToFit="0" vertical="top" wrapText="1"/>
    </xf>
    <xf borderId="41" fillId="6" fontId="1" numFmtId="0" xfId="0" applyAlignment="1" applyBorder="1" applyFont="1">
      <alignment horizontal="left" shrinkToFit="0" vertical="top" wrapText="1"/>
    </xf>
    <xf borderId="1" fillId="6" fontId="1" numFmtId="0" xfId="0" applyAlignment="1" applyBorder="1" applyFont="1">
      <alignment horizontal="left" shrinkToFit="0" vertical="top" wrapText="1"/>
    </xf>
    <xf borderId="1" fillId="6" fontId="1" numFmtId="2" xfId="0" applyAlignment="1" applyBorder="1" applyFont="1" applyNumberFormat="1">
      <alignment horizontal="left" shrinkToFit="0" vertical="top" wrapText="1"/>
    </xf>
    <xf borderId="1" fillId="6" fontId="148" numFmtId="0" xfId="0" applyAlignment="1" applyBorder="1" applyFont="1">
      <alignment horizontal="left" shrinkToFit="0" vertical="top" wrapText="1"/>
    </xf>
    <xf borderId="1" fillId="0" fontId="149" numFmtId="0" xfId="0" applyAlignment="1" applyBorder="1" applyFont="1">
      <alignment horizontal="left" shrinkToFit="0" vertical="top" wrapText="1"/>
    </xf>
    <xf borderId="1" fillId="0" fontId="3" numFmtId="1" xfId="0" applyAlignment="1" applyBorder="1" applyFont="1" applyNumberFormat="1">
      <alignment horizontal="left" shrinkToFit="0" vertical="top" wrapText="1"/>
    </xf>
    <xf borderId="1" fillId="0" fontId="4" numFmtId="1" xfId="0" applyAlignment="1" applyBorder="1" applyFont="1" applyNumberFormat="1">
      <alignment horizontal="left" shrinkToFit="0" vertical="top" wrapText="1"/>
    </xf>
    <xf borderId="0" fillId="0" fontId="13" numFmtId="0" xfId="0" applyAlignment="1" applyFont="1">
      <alignment horizontal="left" shrinkToFit="0" vertical="top" wrapText="1"/>
    </xf>
    <xf borderId="0" fillId="0" fontId="2" numFmtId="0" xfId="0" applyAlignment="1" applyFont="1">
      <alignment horizontal="left" vertical="top"/>
    </xf>
    <xf borderId="1" fillId="0" fontId="90" numFmtId="0" xfId="0" applyAlignment="1" applyBorder="1" applyFont="1">
      <alignment horizontal="left" shrinkToFit="0" vertical="top" wrapText="1"/>
    </xf>
    <xf borderId="0" fillId="0" fontId="4" numFmtId="0" xfId="0" applyAlignment="1" applyFont="1">
      <alignment horizontal="left" vertical="top"/>
    </xf>
    <xf borderId="1" fillId="0" fontId="1" numFmtId="2" xfId="0" applyAlignment="1" applyBorder="1" applyFont="1" applyNumberFormat="1">
      <alignment horizontal="left" shrinkToFit="0" vertical="top" wrapText="1"/>
    </xf>
    <xf borderId="41" fillId="7" fontId="4" numFmtId="0" xfId="0" applyAlignment="1" applyBorder="1" applyFont="1">
      <alignment horizontal="center" shrinkToFit="0" vertical="center" wrapText="1"/>
    </xf>
    <xf borderId="1" fillId="0" fontId="68" numFmtId="0" xfId="0" applyAlignment="1" applyBorder="1" applyFont="1">
      <alignment horizontal="center" shrinkToFit="0" vertical="top" wrapText="1"/>
    </xf>
    <xf borderId="1" fillId="0" fontId="150" numFmtId="0" xfId="0" applyAlignment="1" applyBorder="1" applyFont="1">
      <alignment shrinkToFit="0" vertical="top" wrapText="1"/>
    </xf>
    <xf borderId="1" fillId="0" fontId="4" numFmtId="2" xfId="0" applyAlignment="1" applyBorder="1" applyFont="1" applyNumberFormat="1">
      <alignment horizontal="center" shrinkToFit="0" vertical="center" wrapText="1"/>
    </xf>
    <xf borderId="1" fillId="0" fontId="68" numFmtId="0" xfId="0" applyAlignment="1" applyBorder="1" applyFont="1">
      <alignment horizontal="center" shrinkToFit="0" wrapText="1"/>
    </xf>
    <xf borderId="1" fillId="0" fontId="68" numFmtId="0" xfId="0" applyAlignment="1" applyBorder="1" applyFont="1">
      <alignment shrinkToFit="0" wrapText="1"/>
    </xf>
    <xf borderId="1" fillId="0" fontId="151" numFmtId="0" xfId="0" applyAlignment="1" applyBorder="1" applyFont="1">
      <alignment shrinkToFit="0" wrapText="1"/>
    </xf>
    <xf borderId="1" fillId="0" fontId="152" numFmtId="0" xfId="0" applyAlignment="1" applyBorder="1" applyFont="1">
      <alignment horizontal="center" shrinkToFit="0" vertical="top" wrapText="1"/>
    </xf>
    <xf borderId="1" fillId="0" fontId="151" numFmtId="0" xfId="0" applyAlignment="1" applyBorder="1" applyFont="1">
      <alignment horizontal="left" shrinkToFit="0" vertical="top" wrapText="1"/>
    </xf>
    <xf borderId="1" fillId="0" fontId="151" numFmtId="0" xfId="0" applyAlignment="1" applyBorder="1" applyFont="1">
      <alignment shrinkToFit="0" vertical="top" wrapText="1"/>
    </xf>
    <xf borderId="1" fillId="0" fontId="153" numFmtId="0" xfId="0" applyAlignment="1" applyBorder="1" applyFont="1">
      <alignment shrinkToFit="0" vertical="top" wrapText="1"/>
    </xf>
    <xf borderId="1" fillId="0" fontId="153" numFmtId="0" xfId="0" applyAlignment="1" applyBorder="1" applyFont="1">
      <alignment shrinkToFit="0" wrapText="1"/>
    </xf>
    <xf borderId="0" fillId="0" fontId="34" numFmtId="0" xfId="0" applyAlignment="1" applyFont="1">
      <alignment horizontal="center" shrinkToFit="0" vertical="center" wrapText="1"/>
    </xf>
    <xf borderId="0" fillId="0" fontId="4" numFmtId="0" xfId="0" applyAlignment="1" applyFont="1">
      <alignment horizontal="center" shrinkToFit="0" vertical="center" wrapText="1"/>
    </xf>
    <xf borderId="1" fillId="0" fontId="10" numFmtId="2" xfId="0" applyAlignment="1" applyBorder="1" applyFont="1" applyNumberFormat="1">
      <alignment horizontal="center" shrinkToFit="0" wrapText="1"/>
    </xf>
    <xf borderId="41" fillId="7" fontId="4" numFmtId="0" xfId="0" applyAlignment="1" applyBorder="1" applyFont="1">
      <alignment shrinkToFit="0" vertical="top" wrapText="1"/>
    </xf>
    <xf borderId="1" fillId="0" fontId="3" numFmtId="3" xfId="0" applyAlignment="1" applyBorder="1" applyFont="1" applyNumberFormat="1">
      <alignment horizontal="center" shrinkToFit="0" vertical="top" wrapText="1"/>
    </xf>
    <xf borderId="1" fillId="0" fontId="3" numFmtId="2" xfId="0" applyAlignment="1" applyBorder="1" applyFont="1" applyNumberFormat="1">
      <alignment horizontal="center" shrinkToFit="0" vertical="top" wrapText="1"/>
    </xf>
    <xf borderId="1" fillId="0" fontId="83" numFmtId="0" xfId="0" applyAlignment="1" applyBorder="1" applyFont="1">
      <alignment horizontal="left" shrinkToFit="0" vertical="top" wrapText="1"/>
    </xf>
    <xf borderId="3" fillId="0" fontId="83" numFmtId="0" xfId="0" applyAlignment="1" applyBorder="1" applyFont="1">
      <alignment shrinkToFit="0" vertical="top" wrapText="1"/>
    </xf>
    <xf borderId="1" fillId="0" fontId="154" numFmtId="0" xfId="0" applyAlignment="1" applyBorder="1" applyFont="1">
      <alignment shrinkToFit="0" vertical="center" wrapText="1"/>
    </xf>
    <xf borderId="0" fillId="0" fontId="54" numFmtId="0" xfId="0" applyAlignment="1" applyFont="1">
      <alignment shrinkToFit="0" vertical="center" wrapText="1"/>
    </xf>
    <xf borderId="1" fillId="0" fontId="155" numFmtId="0" xfId="0" applyAlignment="1" applyBorder="1" applyFont="1">
      <alignment shrinkToFit="0" vertical="top" wrapText="1"/>
    </xf>
    <xf borderId="1" fillId="0" fontId="155" numFmtId="0" xfId="0" applyAlignment="1" applyBorder="1" applyFont="1">
      <alignment horizontal="left" shrinkToFit="0" vertical="top" wrapText="1"/>
    </xf>
    <xf borderId="1" fillId="0" fontId="156" numFmtId="0" xfId="0" applyAlignment="1" applyBorder="1" applyFont="1">
      <alignment shrinkToFit="0" wrapText="1"/>
    </xf>
    <xf borderId="1" fillId="0" fontId="155" numFmtId="0" xfId="0" applyAlignment="1" applyBorder="1" applyFont="1">
      <alignment shrinkToFit="0" wrapText="1"/>
    </xf>
    <xf borderId="0" fillId="0" fontId="157" numFmtId="0" xfId="0" applyAlignment="1" applyFont="1">
      <alignment vertical="top"/>
    </xf>
    <xf borderId="0" fillId="0" fontId="158" numFmtId="0" xfId="0" applyAlignment="1" applyFont="1">
      <alignment shrinkToFit="0" wrapText="1"/>
    </xf>
    <xf borderId="0" fillId="0" fontId="72" numFmtId="0" xfId="0" applyAlignment="1" applyFont="1">
      <alignment shrinkToFit="0" vertical="top" wrapText="1"/>
    </xf>
    <xf borderId="3" fillId="0" fontId="4" numFmtId="0" xfId="0" applyAlignment="1" applyBorder="1" applyFont="1">
      <alignment horizontal="center" shrinkToFit="0" vertical="center" wrapText="1"/>
    </xf>
    <xf borderId="1" fillId="0" fontId="3" numFmtId="0" xfId="0" applyAlignment="1" applyBorder="1" applyFont="1">
      <alignment horizontal="center" shrinkToFit="0" vertical="center" wrapText="1"/>
    </xf>
    <xf borderId="1" fillId="0" fontId="3" numFmtId="2" xfId="0" applyAlignment="1" applyBorder="1" applyFont="1" applyNumberFormat="1">
      <alignment horizontal="center" shrinkToFit="0" vertical="center" wrapText="1"/>
    </xf>
    <xf borderId="1" fillId="0" fontId="159" numFmtId="0" xfId="0" applyAlignment="1" applyBorder="1" applyFont="1">
      <alignment shrinkToFit="0" wrapText="1"/>
    </xf>
    <xf borderId="42" fillId="7" fontId="4" numFmtId="0" xfId="0" applyAlignment="1" applyBorder="1" applyFont="1">
      <alignment horizontal="left" shrinkToFit="0" vertical="top" wrapText="1"/>
    </xf>
    <xf borderId="1" fillId="7" fontId="160" numFmtId="0" xfId="0" applyAlignment="1" applyBorder="1" applyFont="1">
      <alignment horizontal="left" shrinkToFit="0" vertical="top" wrapText="1"/>
    </xf>
    <xf borderId="10" fillId="0" fontId="4" numFmtId="0" xfId="0" applyAlignment="1" applyBorder="1" applyFont="1">
      <alignment horizontal="left" shrinkToFit="0" vertical="top" wrapText="1"/>
    </xf>
    <xf borderId="10" fillId="0" fontId="4" numFmtId="0" xfId="0" applyAlignment="1" applyBorder="1" applyFont="1">
      <alignment horizontal="center" shrinkToFit="0" vertical="center" wrapText="1"/>
    </xf>
    <xf borderId="0" fillId="0" fontId="85" numFmtId="0" xfId="0" applyAlignment="1" applyFont="1">
      <alignment horizontal="center" shrinkToFit="0" vertical="center" wrapText="1"/>
    </xf>
    <xf borderId="3" fillId="0" fontId="85" numFmtId="0" xfId="0" applyAlignment="1" applyBorder="1" applyFont="1">
      <alignment horizontal="center" shrinkToFit="0" vertical="center" wrapText="1"/>
    </xf>
    <xf borderId="1" fillId="0" fontId="72" numFmtId="0" xfId="0" applyAlignment="1" applyBorder="1" applyFont="1">
      <alignment shrinkToFit="0" vertical="top" wrapText="1"/>
    </xf>
    <xf borderId="1" fillId="0" fontId="4" numFmtId="2" xfId="0" applyAlignment="1" applyBorder="1" applyFont="1" applyNumberFormat="1">
      <alignment shrinkToFit="0" vertical="top" wrapText="1"/>
    </xf>
    <xf borderId="10" fillId="0" fontId="4" numFmtId="0" xfId="0" applyAlignment="1" applyBorder="1" applyFont="1">
      <alignment shrinkToFit="0" vertical="top" wrapText="1"/>
    </xf>
    <xf borderId="3" fillId="0" fontId="4" numFmtId="0" xfId="0" applyAlignment="1" applyBorder="1" applyFont="1">
      <alignment shrinkToFit="0" vertical="top" wrapText="1"/>
    </xf>
    <xf borderId="1" fillId="0" fontId="71" numFmtId="0" xfId="0" applyAlignment="1" applyBorder="1" applyFont="1">
      <alignment shrinkToFit="0" vertical="top" wrapText="1"/>
    </xf>
    <xf borderId="1" fillId="0" fontId="120" numFmtId="0" xfId="0" applyAlignment="1" applyBorder="1" applyFont="1">
      <alignment shrinkToFit="0" wrapText="1"/>
    </xf>
    <xf borderId="1" fillId="0" fontId="10" numFmtId="2" xfId="0" applyAlignment="1" applyBorder="1" applyFont="1" applyNumberFormat="1">
      <alignment horizontal="center" shrinkToFit="0" vertical="top" wrapText="1"/>
    </xf>
    <xf borderId="43" fillId="7" fontId="4" numFmtId="0" xfId="0" applyAlignment="1" applyBorder="1" applyFont="1">
      <alignment horizontal="center" shrinkToFit="0" vertical="center" wrapText="1"/>
    </xf>
    <xf borderId="1" fillId="0" fontId="161" numFmtId="0" xfId="0" applyAlignment="1" applyBorder="1" applyFont="1">
      <alignment horizontal="center" shrinkToFit="0" vertical="top" wrapText="1"/>
    </xf>
    <xf borderId="9" fillId="0" fontId="4" numFmtId="0" xfId="0" applyAlignment="1" applyBorder="1" applyFont="1">
      <alignment horizontal="left" shrinkToFit="0" vertical="top" wrapText="1"/>
    </xf>
    <xf borderId="0" fillId="0" fontId="2" numFmtId="0" xfId="0" applyAlignment="1" applyFont="1">
      <alignment horizontal="left" shrinkToFit="0" vertical="top" wrapText="1"/>
    </xf>
    <xf borderId="2" fillId="7" fontId="4" numFmtId="0" xfId="0" applyAlignment="1" applyBorder="1" applyFont="1">
      <alignment horizontal="left" shrinkToFit="0" vertical="top" wrapText="1"/>
    </xf>
    <xf borderId="1" fillId="0" fontId="4" numFmtId="0" xfId="0" applyAlignment="1" applyBorder="1" applyFont="1">
      <alignment shrinkToFit="0" vertical="center" wrapText="1"/>
    </xf>
    <xf borderId="3" fillId="0" fontId="85" numFmtId="0" xfId="0" applyAlignment="1" applyBorder="1" applyFont="1">
      <alignment shrinkToFit="0" vertical="center" wrapText="1"/>
    </xf>
    <xf borderId="11" fillId="0" fontId="83" numFmtId="0" xfId="0" applyAlignment="1" applyBorder="1" applyFont="1">
      <alignment horizontal="left" shrinkToFit="0" vertical="top" wrapText="1"/>
    </xf>
    <xf borderId="40" fillId="0" fontId="83" numFmtId="0" xfId="0" applyAlignment="1" applyBorder="1" applyFont="1">
      <alignment horizontal="left" shrinkToFit="0" vertical="top" wrapText="1"/>
    </xf>
    <xf borderId="1" fillId="0" fontId="83" numFmtId="49" xfId="0" applyAlignment="1" applyBorder="1" applyFont="1" applyNumberFormat="1">
      <alignment horizontal="left" shrinkToFit="0" vertical="top" wrapText="1"/>
    </xf>
    <xf borderId="1" fillId="0" fontId="121" numFmtId="3" xfId="0" applyAlignment="1" applyBorder="1" applyFont="1" applyNumberFormat="1">
      <alignment horizontal="left" shrinkToFit="0" vertical="top" wrapText="1"/>
    </xf>
    <xf borderId="1" fillId="0" fontId="83" numFmtId="2" xfId="0" applyAlignment="1" applyBorder="1" applyFont="1" applyNumberFormat="1">
      <alignment horizontal="left" shrinkToFit="0" vertical="top" wrapText="1"/>
    </xf>
    <xf borderId="13" fillId="0" fontId="83" numFmtId="0" xfId="0" applyAlignment="1" applyBorder="1" applyFont="1">
      <alignment horizontal="left" shrinkToFit="0" vertical="top" wrapText="1"/>
    </xf>
    <xf borderId="1" fillId="0" fontId="162" numFmtId="0" xfId="0" applyAlignment="1" applyBorder="1" applyFont="1">
      <alignment horizontal="left" shrinkToFit="0" vertical="top" wrapText="1"/>
    </xf>
    <xf borderId="1" fillId="0" fontId="83" numFmtId="0" xfId="0" applyAlignment="1" applyBorder="1" applyFont="1">
      <alignment shrinkToFit="0" wrapText="1"/>
    </xf>
    <xf borderId="4" fillId="0" fontId="83" numFmtId="0" xfId="0" applyAlignment="1" applyBorder="1" applyFont="1">
      <alignment horizontal="center" shrinkToFit="0" vertical="center" wrapText="1"/>
    </xf>
    <xf borderId="1" fillId="0" fontId="163" numFmtId="0" xfId="0" applyAlignment="1" applyBorder="1" applyFont="1">
      <alignment horizontal="center" shrinkToFit="0" vertical="center" wrapText="1"/>
    </xf>
    <xf borderId="1" fillId="0" fontId="121" numFmtId="3" xfId="0" applyAlignment="1" applyBorder="1" applyFont="1" applyNumberFormat="1">
      <alignment horizontal="center" shrinkToFit="0" vertical="center" wrapText="1"/>
    </xf>
    <xf borderId="1" fillId="0" fontId="83" numFmtId="2" xfId="0" applyAlignment="1" applyBorder="1" applyFont="1" applyNumberFormat="1">
      <alignment horizontal="left" shrinkToFit="0" vertical="center" wrapText="1"/>
    </xf>
    <xf borderId="11" fillId="0" fontId="83" numFmtId="0" xfId="0" applyAlignment="1" applyBorder="1" applyFont="1">
      <alignment horizontal="center" shrinkToFit="0" vertical="center" wrapText="1"/>
    </xf>
    <xf borderId="40" fillId="0" fontId="83" numFmtId="0" xfId="0" applyAlignment="1" applyBorder="1" applyFont="1">
      <alignment horizontal="center" shrinkToFit="0" vertical="center" wrapText="1"/>
    </xf>
    <xf borderId="1" fillId="0" fontId="164" numFmtId="0" xfId="0" applyAlignment="1" applyBorder="1" applyFont="1">
      <alignment shrinkToFit="0" vertical="top" wrapText="1"/>
    </xf>
    <xf borderId="1" fillId="0" fontId="83" numFmtId="49" xfId="0" applyAlignment="1" applyBorder="1" applyFont="1" applyNumberFormat="1">
      <alignment horizontal="center" shrinkToFit="0" vertical="center" wrapText="1"/>
    </xf>
    <xf borderId="1" fillId="7" fontId="165" numFmtId="0" xfId="0" applyAlignment="1" applyBorder="1" applyFont="1">
      <alignment shrinkToFit="0" wrapText="1"/>
    </xf>
    <xf borderId="11" fillId="0" fontId="83" numFmtId="0" xfId="0" applyAlignment="1" applyBorder="1" applyFont="1">
      <alignment horizontal="center" shrinkToFit="0" wrapText="1"/>
    </xf>
    <xf borderId="40" fillId="0" fontId="83" numFmtId="0" xfId="0" applyAlignment="1" applyBorder="1" applyFont="1">
      <alignment horizontal="center" shrinkToFit="0" wrapText="1"/>
    </xf>
    <xf borderId="1" fillId="0" fontId="83" numFmtId="0" xfId="0" applyAlignment="1" applyBorder="1" applyFont="1">
      <alignment horizontal="center" shrinkToFit="0" wrapText="1"/>
    </xf>
    <xf borderId="1" fillId="0" fontId="166" numFmtId="0" xfId="0" applyAlignment="1" applyBorder="1" applyFont="1">
      <alignment horizontal="center" shrinkToFit="0" wrapText="1"/>
    </xf>
    <xf borderId="1" fillId="0" fontId="83" numFmtId="49" xfId="0" applyAlignment="1" applyBorder="1" applyFont="1" applyNumberFormat="1">
      <alignment horizontal="center" shrinkToFit="0" wrapText="1"/>
    </xf>
    <xf borderId="1" fillId="0" fontId="121" numFmtId="3" xfId="0" applyAlignment="1" applyBorder="1" applyFont="1" applyNumberFormat="1">
      <alignment horizontal="center" shrinkToFit="0" wrapText="1"/>
    </xf>
    <xf borderId="1" fillId="0" fontId="84" numFmtId="0" xfId="0" applyAlignment="1" applyBorder="1" applyFont="1">
      <alignment horizontal="center" shrinkToFit="0" wrapText="1"/>
    </xf>
    <xf borderId="13" fillId="0" fontId="83" numFmtId="0" xfId="0" applyAlignment="1" applyBorder="1" applyFont="1">
      <alignment horizontal="center" shrinkToFit="0" wrapText="1"/>
    </xf>
    <xf borderId="1" fillId="0" fontId="4" numFmtId="2" xfId="0" applyAlignment="1" applyBorder="1" applyFont="1" applyNumberFormat="1">
      <alignment horizontal="left" shrinkToFit="0" vertical="center" wrapText="1"/>
    </xf>
    <xf borderId="28" fillId="0" fontId="83" numFmtId="0" xfId="0" applyAlignment="1" applyBorder="1" applyFont="1">
      <alignment shrinkToFit="0" wrapText="1"/>
    </xf>
    <xf borderId="28" fillId="0" fontId="83" numFmtId="0" xfId="0" applyAlignment="1" applyBorder="1" applyFont="1">
      <alignment horizontal="center" shrinkToFit="0" vertical="center" wrapText="1"/>
    </xf>
    <xf borderId="1" fillId="7" fontId="167" numFmtId="0" xfId="0" applyAlignment="1" applyBorder="1" applyFont="1">
      <alignment horizontal="left" shrinkToFit="0" wrapText="1"/>
    </xf>
    <xf borderId="1" fillId="0" fontId="168" numFmtId="0" xfId="0" applyAlignment="1" applyBorder="1" applyFont="1">
      <alignment horizontal="center" shrinkToFit="0" vertical="top" wrapText="1"/>
    </xf>
    <xf borderId="1" fillId="0" fontId="169" numFmtId="0" xfId="0" applyAlignment="1" applyBorder="1" applyFont="1">
      <alignment shrinkToFit="0" wrapText="1"/>
    </xf>
    <xf borderId="1" fillId="0" fontId="83" numFmtId="2" xfId="0" applyAlignment="1" applyBorder="1" applyFont="1" applyNumberFormat="1">
      <alignment horizontal="left" shrinkToFit="0" wrapText="1"/>
    </xf>
    <xf borderId="40" fillId="0" fontId="83" numFmtId="0" xfId="0" applyAlignment="1" applyBorder="1" applyFont="1">
      <alignment shrinkToFit="0" wrapText="1"/>
    </xf>
    <xf borderId="40" fillId="0" fontId="83" numFmtId="0" xfId="0" applyAlignment="1" applyBorder="1" applyFont="1">
      <alignment horizontal="left"/>
    </xf>
    <xf borderId="1" fillId="7" fontId="83" numFmtId="0" xfId="0" applyAlignment="1" applyBorder="1" applyFont="1">
      <alignment horizontal="center" shrinkToFit="0" wrapText="1"/>
    </xf>
    <xf borderId="44" fillId="7" fontId="83" numFmtId="0" xfId="0" applyAlignment="1" applyBorder="1" applyFont="1">
      <alignment horizontal="center" shrinkToFit="0" wrapText="1"/>
    </xf>
    <xf borderId="1" fillId="7" fontId="170" numFmtId="0" xfId="0" applyAlignment="1" applyBorder="1" applyFont="1">
      <alignment horizontal="center" shrinkToFit="0" wrapText="1"/>
    </xf>
    <xf borderId="1" fillId="7" fontId="83" numFmtId="49" xfId="0" applyAlignment="1" applyBorder="1" applyFont="1" applyNumberFormat="1">
      <alignment horizontal="center" shrinkToFit="0" wrapText="1"/>
    </xf>
    <xf borderId="1" fillId="7" fontId="121" numFmtId="3" xfId="0" applyAlignment="1" applyBorder="1" applyFont="1" applyNumberFormat="1">
      <alignment horizontal="center" shrinkToFit="0" wrapText="1"/>
    </xf>
    <xf borderId="1" fillId="7" fontId="83" numFmtId="2" xfId="0" applyAlignment="1" applyBorder="1" applyFont="1" applyNumberFormat="1">
      <alignment horizontal="center" shrinkToFit="0" wrapText="1"/>
    </xf>
    <xf borderId="15" fillId="7" fontId="83" numFmtId="0" xfId="0" applyAlignment="1" applyBorder="1" applyFont="1">
      <alignment horizontal="center" shrinkToFit="0" wrapText="1"/>
    </xf>
    <xf borderId="45" fillId="7" fontId="83" numFmtId="0" xfId="0" applyAlignment="1" applyBorder="1" applyFont="1">
      <alignment horizontal="center" shrinkToFit="0" wrapText="1"/>
    </xf>
    <xf borderId="1" fillId="7" fontId="171" numFmtId="0" xfId="0" applyAlignment="1" applyBorder="1" applyFont="1">
      <alignment horizontal="center" shrinkToFit="0" wrapText="1"/>
    </xf>
    <xf borderId="40" fillId="0" fontId="83" numFmtId="0" xfId="0" applyAlignment="1" applyBorder="1" applyFont="1">
      <alignment horizontal="left" vertical="top"/>
    </xf>
    <xf borderId="1" fillId="0" fontId="172" numFmtId="0" xfId="0" applyAlignment="1" applyBorder="1" applyFont="1">
      <alignment horizontal="left" shrinkToFit="0" vertical="top" wrapText="1"/>
    </xf>
    <xf borderId="1" fillId="0" fontId="83" numFmtId="3" xfId="0" applyAlignment="1" applyBorder="1" applyFont="1" applyNumberFormat="1">
      <alignment horizontal="left" shrinkToFit="0" vertical="top" wrapText="1"/>
    </xf>
    <xf borderId="28" fillId="0" fontId="83" numFmtId="0" xfId="0" applyAlignment="1" applyBorder="1" applyFont="1">
      <alignment horizontal="left" shrinkToFit="0" vertical="top" wrapText="1"/>
    </xf>
    <xf borderId="1" fillId="7" fontId="167" numFmtId="0" xfId="0" applyAlignment="1" applyBorder="1" applyFont="1">
      <alignment horizontal="left" shrinkToFit="0" vertical="top" wrapText="1"/>
    </xf>
    <xf borderId="0" fillId="0" fontId="173" numFmtId="0" xfId="0" applyAlignment="1" applyFont="1">
      <alignment horizontal="left" vertical="top"/>
    </xf>
    <xf borderId="0" fillId="0" fontId="174" numFmtId="0" xfId="0" applyAlignment="1" applyFont="1">
      <alignment horizontal="left" shrinkToFit="0" vertical="top" wrapText="1"/>
    </xf>
    <xf borderId="1" fillId="0" fontId="167" numFmtId="0" xfId="0" applyAlignment="1" applyBorder="1" applyFont="1">
      <alignment horizontal="left" shrinkToFit="0" vertical="top" wrapText="1"/>
    </xf>
    <xf borderId="1" fillId="7" fontId="175" numFmtId="0" xfId="0" applyAlignment="1" applyBorder="1" applyFont="1">
      <alignment horizontal="left" shrinkToFit="0" vertical="top" wrapText="1"/>
    </xf>
    <xf borderId="1" fillId="7" fontId="83" numFmtId="0" xfId="0" applyAlignment="1" applyBorder="1" applyFont="1">
      <alignment horizontal="left" shrinkToFit="0" vertical="top" wrapText="1"/>
    </xf>
    <xf borderId="1" fillId="7" fontId="83" numFmtId="3" xfId="0" applyAlignment="1" applyBorder="1" applyFont="1" applyNumberFormat="1">
      <alignment horizontal="left" shrinkToFit="0" vertical="top" wrapText="1"/>
    </xf>
    <xf borderId="1" fillId="7" fontId="83" numFmtId="2" xfId="0" applyAlignment="1" applyBorder="1" applyFont="1" applyNumberFormat="1">
      <alignment horizontal="left" shrinkToFit="0" vertical="top" wrapText="1"/>
    </xf>
    <xf borderId="1" fillId="7" fontId="176" numFmtId="0" xfId="0" applyAlignment="1" applyBorder="1" applyFont="1">
      <alignment horizontal="left" shrinkToFit="0" vertical="top" wrapText="1"/>
    </xf>
    <xf borderId="0" fillId="0" fontId="177" numFmtId="0" xfId="0" applyAlignment="1" applyFont="1">
      <alignment horizontal="left" vertical="top"/>
    </xf>
    <xf borderId="1" fillId="7" fontId="83" numFmtId="49" xfId="0" applyAlignment="1" applyBorder="1" applyFont="1" applyNumberFormat="1">
      <alignment horizontal="left" shrinkToFit="0" vertical="top" wrapText="1"/>
    </xf>
    <xf borderId="0" fillId="0" fontId="178" numFmtId="0" xfId="0" applyAlignment="1" applyFont="1">
      <alignment horizontal="left" shrinkToFit="0" vertical="top" wrapText="1"/>
    </xf>
    <xf borderId="40" fillId="0" fontId="177" numFmtId="0" xfId="0" applyAlignment="1" applyBorder="1" applyFont="1">
      <alignment horizontal="left" vertical="top"/>
    </xf>
    <xf borderId="15" fillId="7" fontId="83" numFmtId="0" xfId="0" applyAlignment="1" applyBorder="1" applyFont="1">
      <alignment horizontal="left" shrinkToFit="0" vertical="top" wrapText="1"/>
    </xf>
    <xf borderId="40" fillId="0" fontId="179" numFmtId="0" xfId="0" applyAlignment="1" applyBorder="1" applyFont="1">
      <alignment horizontal="left" shrinkToFit="0" vertical="top" wrapText="1"/>
    </xf>
    <xf borderId="1" fillId="0" fontId="2" numFmtId="2" xfId="0" applyAlignment="1" applyBorder="1" applyFont="1" applyNumberFormat="1">
      <alignment shrinkToFit="0" wrapText="1"/>
    </xf>
    <xf borderId="1" fillId="11" fontId="4" numFmtId="0" xfId="0" applyAlignment="1" applyBorder="1" applyFont="1">
      <alignment vertical="top"/>
    </xf>
    <xf borderId="1" fillId="11" fontId="4" numFmtId="0" xfId="0" applyAlignment="1" applyBorder="1" applyFont="1">
      <alignment horizontal="left" shrinkToFit="0" vertical="top" wrapText="1"/>
    </xf>
    <xf borderId="1" fillId="11" fontId="180" numFmtId="0" xfId="0" applyAlignment="1" applyBorder="1" applyFont="1">
      <alignment shrinkToFit="0" vertical="top" wrapText="1"/>
    </xf>
    <xf borderId="1" fillId="11" fontId="3" numFmtId="0" xfId="0" applyAlignment="1" applyBorder="1" applyFont="1">
      <alignment horizontal="center" vertical="top"/>
    </xf>
    <xf borderId="1" fillId="7" fontId="4" numFmtId="0" xfId="0" applyAlignment="1" applyBorder="1" applyFont="1">
      <alignment vertical="top"/>
    </xf>
    <xf borderId="1" fillId="0" fontId="3" numFmtId="3" xfId="0" applyAlignment="1" applyBorder="1" applyFont="1" applyNumberFormat="1">
      <alignment horizontal="center" vertical="top"/>
    </xf>
    <xf borderId="1" fillId="0" fontId="4" numFmtId="0" xfId="0" applyAlignment="1" applyBorder="1" applyFont="1">
      <alignment vertical="top"/>
    </xf>
    <xf borderId="1" fillId="10" fontId="3" numFmtId="3" xfId="0" applyAlignment="1" applyBorder="1" applyFont="1" applyNumberFormat="1">
      <alignment horizontal="center" vertical="top"/>
    </xf>
    <xf borderId="1" fillId="10" fontId="3" numFmtId="4" xfId="0" applyAlignment="1" applyBorder="1" applyFont="1" applyNumberFormat="1">
      <alignment horizontal="center" shrinkToFit="0" vertical="top" wrapText="1"/>
    </xf>
    <xf borderId="1" fillId="11" fontId="181" numFmtId="0" xfId="0" applyAlignment="1" applyBorder="1" applyFont="1">
      <alignment horizontal="center" shrinkToFit="0" vertical="top" wrapText="1"/>
    </xf>
    <xf borderId="1" fillId="11" fontId="4" numFmtId="49" xfId="0" applyAlignment="1" applyBorder="1" applyFont="1" applyNumberFormat="1">
      <alignment horizontal="center" shrinkToFit="0" vertical="top" wrapText="1"/>
    </xf>
    <xf borderId="1" fillId="11" fontId="3" numFmtId="3" xfId="0" applyAlignment="1" applyBorder="1" applyFont="1" applyNumberFormat="1">
      <alignment horizontal="center" vertical="top"/>
    </xf>
    <xf borderId="1" fillId="11" fontId="3" numFmtId="4" xfId="0" applyAlignment="1" applyBorder="1" applyFont="1" applyNumberFormat="1">
      <alignment horizontal="center" shrinkToFit="0" vertical="top" wrapText="1"/>
    </xf>
    <xf borderId="1" fillId="0" fontId="3" numFmtId="0" xfId="0" applyAlignment="1" applyBorder="1" applyFont="1">
      <alignment horizontal="center" vertical="top"/>
    </xf>
    <xf borderId="0" fillId="0" fontId="120" numFmtId="0" xfId="0" applyAlignment="1" applyFont="1">
      <alignment shrinkToFit="0" wrapText="1"/>
    </xf>
    <xf borderId="46" fillId="0" fontId="182" numFmtId="0" xfId="0" applyBorder="1" applyFont="1"/>
    <xf borderId="5" fillId="0" fontId="1" numFmtId="49" xfId="0" applyAlignment="1" applyBorder="1" applyFont="1" applyNumberFormat="1">
      <alignment horizontal="center" shrinkToFit="0" vertical="top" wrapText="1"/>
    </xf>
    <xf borderId="0" fillId="0" fontId="177" numFmtId="0" xfId="0" applyAlignment="1" applyFont="1">
      <alignment horizontal="left" shrinkToFit="0" vertical="top" wrapText="1"/>
    </xf>
    <xf borderId="0" fillId="0" fontId="15" numFmtId="0" xfId="0" applyAlignment="1" applyFont="1">
      <alignment shrinkToFit="0" vertical="top" wrapText="1"/>
    </xf>
    <xf borderId="0" fillId="0" fontId="4" numFmtId="0" xfId="0" applyAlignment="1" applyFont="1">
      <alignment vertical="top"/>
    </xf>
    <xf borderId="0" fillId="0" fontId="183" numFmtId="0" xfId="0" applyAlignment="1" applyFont="1">
      <alignment horizontal="center" shrinkToFit="0" vertical="top" wrapText="1"/>
    </xf>
    <xf borderId="0" fillId="0" fontId="3" numFmtId="3" xfId="0" applyAlignment="1" applyFont="1" applyNumberFormat="1">
      <alignment horizontal="center" shrinkToFit="0" vertical="top" wrapText="1"/>
    </xf>
    <xf borderId="9" fillId="0" fontId="1" numFmtId="0" xfId="0" applyAlignment="1" applyBorder="1" applyFont="1">
      <alignment horizontal="center" shrinkToFit="0" vertical="center" wrapText="1"/>
    </xf>
    <xf borderId="1" fillId="0" fontId="184" numFmtId="0" xfId="0" applyAlignment="1" applyBorder="1" applyFont="1">
      <alignment horizontal="center" shrinkToFit="0" vertical="center" wrapText="1"/>
    </xf>
    <xf borderId="1" fillId="0" fontId="10" numFmtId="3" xfId="0" applyAlignment="1" applyBorder="1" applyFont="1" applyNumberFormat="1">
      <alignment horizontal="center" vertical="center"/>
    </xf>
    <xf borderId="1" fillId="11" fontId="1" numFmtId="0" xfId="0" applyAlignment="1" applyBorder="1" applyFont="1">
      <alignment horizontal="center" shrinkToFit="0" vertical="center" wrapText="1"/>
    </xf>
    <xf borderId="2" fillId="11" fontId="1" numFmtId="0" xfId="0" applyAlignment="1" applyBorder="1" applyFont="1">
      <alignment horizontal="center" shrinkToFit="0" vertical="center" wrapText="1"/>
    </xf>
    <xf borderId="1" fillId="11" fontId="42" numFmtId="0" xfId="0" applyAlignment="1" applyBorder="1" applyFont="1">
      <alignment horizontal="center" shrinkToFit="0" vertical="center" wrapText="1"/>
    </xf>
    <xf borderId="1" fillId="11" fontId="185" numFmtId="0" xfId="0" applyBorder="1" applyFont="1"/>
    <xf borderId="1" fillId="11" fontId="1" numFmtId="49" xfId="0" applyAlignment="1" applyBorder="1" applyFont="1" applyNumberFormat="1">
      <alignment horizontal="center" shrinkToFit="0" vertical="center" wrapText="1"/>
    </xf>
    <xf borderId="1" fillId="11" fontId="10" numFmtId="3" xfId="0" applyAlignment="1" applyBorder="1" applyFont="1" applyNumberFormat="1">
      <alignment horizontal="center" vertical="center"/>
    </xf>
    <xf borderId="0" fillId="0" fontId="186" numFmtId="0" xfId="0" applyAlignment="1" applyFont="1">
      <alignment shrinkToFit="0" wrapText="1"/>
    </xf>
    <xf borderId="11" fillId="0" fontId="1" numFmtId="0" xfId="0" applyAlignment="1" applyBorder="1" applyFont="1">
      <alignment horizontal="center" shrinkToFit="0" vertical="center" wrapText="1"/>
    </xf>
    <xf borderId="0" fillId="0" fontId="187" numFmtId="0" xfId="0" applyAlignment="1" applyFont="1">
      <alignment shrinkToFit="0" wrapText="1"/>
    </xf>
    <xf borderId="1" fillId="7" fontId="4" numFmtId="0" xfId="0" applyAlignment="1" applyBorder="1" applyFont="1">
      <alignment horizontal="center" vertical="top"/>
    </xf>
    <xf borderId="1" fillId="0" fontId="4" numFmtId="49" xfId="0" applyAlignment="1" applyBorder="1" applyFont="1" applyNumberFormat="1">
      <alignment horizontal="center" vertical="top"/>
    </xf>
    <xf borderId="12" fillId="0" fontId="4" numFmtId="0" xfId="0" applyAlignment="1" applyBorder="1" applyFont="1">
      <alignment horizontal="center" vertical="top"/>
    </xf>
    <xf borderId="1" fillId="0" fontId="3" numFmtId="4" xfId="0" applyAlignment="1" applyBorder="1" applyFont="1" applyNumberFormat="1">
      <alignment horizontal="center" vertical="top"/>
    </xf>
    <xf borderId="1" fillId="0" fontId="188" numFmtId="0" xfId="0" applyAlignment="1" applyBorder="1" applyFont="1">
      <alignment vertical="top"/>
    </xf>
    <xf borderId="1" fillId="6" fontId="4" numFmtId="0" xfId="0" applyAlignment="1" applyBorder="1" applyFont="1">
      <alignment horizontal="left" vertical="top"/>
    </xf>
    <xf borderId="0" fillId="0" fontId="189" numFmtId="0" xfId="0" applyAlignment="1" applyFont="1">
      <alignment horizontal="left" vertical="center"/>
    </xf>
    <xf borderId="0" fillId="0" fontId="1" numFmtId="0" xfId="0" applyAlignment="1" applyFont="1">
      <alignment shrinkToFit="0" vertical="center" wrapText="1"/>
    </xf>
    <xf borderId="1" fillId="0" fontId="3" numFmtId="0" xfId="0" applyAlignment="1" applyBorder="1" applyFont="1">
      <alignment horizontal="left" vertical="top"/>
    </xf>
    <xf borderId="1" fillId="0" fontId="3" numFmtId="3" xfId="0" applyAlignment="1" applyBorder="1" applyFont="1" applyNumberFormat="1">
      <alignment horizontal="left" vertical="top"/>
    </xf>
    <xf borderId="1" fillId="0" fontId="3" numFmtId="4" xfId="0" applyAlignment="1" applyBorder="1" applyFont="1" applyNumberFormat="1">
      <alignment horizontal="left" shrinkToFit="0" vertical="top" wrapText="1"/>
    </xf>
    <xf borderId="0" fillId="0" fontId="190" numFmtId="0" xfId="0" applyAlignment="1" applyFont="1">
      <alignment horizontal="left" shrinkToFit="0" wrapText="1"/>
    </xf>
    <xf borderId="0" fillId="0" fontId="191" numFmtId="0" xfId="0" applyFont="1"/>
    <xf borderId="0" fillId="0" fontId="192" numFmtId="0" xfId="0" applyAlignment="1" applyFont="1">
      <alignment horizontal="left" shrinkToFit="0" wrapText="1"/>
    </xf>
    <xf borderId="1" fillId="0" fontId="10" numFmtId="0" xfId="0" applyAlignment="1" applyBorder="1" applyFont="1">
      <alignment horizontal="center" vertical="top"/>
    </xf>
    <xf borderId="1" fillId="0" fontId="10" numFmtId="3" xfId="0" applyAlignment="1" applyBorder="1" applyFont="1" applyNumberFormat="1">
      <alignment horizontal="center" vertical="top"/>
    </xf>
    <xf borderId="6" fillId="6" fontId="193" numFmtId="0" xfId="0" applyBorder="1" applyFont="1"/>
    <xf borderId="1" fillId="6" fontId="4" numFmtId="0" xfId="0" applyAlignment="1" applyBorder="1" applyFont="1">
      <alignment shrinkToFit="0" vertical="top" wrapText="1"/>
    </xf>
    <xf borderId="1" fillId="6" fontId="4" numFmtId="0" xfId="0" applyAlignment="1" applyBorder="1" applyFont="1">
      <alignment vertical="top"/>
    </xf>
    <xf borderId="1" fillId="6" fontId="3" numFmtId="0" xfId="0" applyAlignment="1" applyBorder="1" applyFont="1">
      <alignment horizontal="center" vertical="top"/>
    </xf>
    <xf borderId="2" fillId="6" fontId="4" numFmtId="0" xfId="0" applyAlignment="1" applyBorder="1" applyFont="1">
      <alignment shrinkToFit="0" vertical="top" wrapText="1"/>
    </xf>
    <xf borderId="7" fillId="6" fontId="4" numFmtId="0" xfId="0" applyAlignment="1" applyBorder="1" applyFont="1">
      <alignment vertical="top"/>
    </xf>
    <xf borderId="1" fillId="6" fontId="194" numFmtId="0" xfId="0" applyAlignment="1" applyBorder="1" applyFont="1">
      <alignment shrinkToFit="0" vertical="top" wrapText="1"/>
    </xf>
    <xf borderId="6" fillId="6" fontId="195" numFmtId="0" xfId="0" applyBorder="1" applyFont="1"/>
    <xf borderId="6" fillId="6" fontId="34" numFmtId="0" xfId="0" applyBorder="1" applyFont="1"/>
    <xf borderId="6" fillId="6" fontId="1" numFmtId="0" xfId="0" applyBorder="1" applyFont="1"/>
    <xf borderId="6" fillId="6" fontId="196" numFmtId="0" xfId="0" applyBorder="1" applyFont="1"/>
    <xf borderId="6" fillId="6" fontId="197" numFmtId="0" xfId="0" applyBorder="1" applyFont="1"/>
    <xf borderId="6" fillId="6" fontId="123" numFmtId="0" xfId="0" applyBorder="1" applyFont="1"/>
    <xf borderId="6" fillId="6" fontId="198" numFmtId="0" xfId="0" applyBorder="1" applyFont="1"/>
    <xf borderId="6" fillId="6" fontId="4" numFmtId="0" xfId="0" applyBorder="1" applyFont="1"/>
    <xf borderId="6" fillId="6" fontId="199" numFmtId="0" xfId="0" applyBorder="1" applyFont="1"/>
    <xf borderId="6" fillId="6" fontId="200" numFmtId="0" xfId="0" applyBorder="1" applyFont="1"/>
    <xf borderId="0" fillId="0" fontId="201" numFmtId="0" xfId="0" applyFont="1"/>
    <xf borderId="0" fillId="0" fontId="120" numFmtId="0" xfId="0" applyFont="1"/>
    <xf borderId="1" fillId="0" fontId="37" numFmtId="0" xfId="0" applyAlignment="1" applyBorder="1" applyFont="1">
      <alignment vertical="top"/>
    </xf>
    <xf borderId="3" fillId="0" fontId="4" numFmtId="0" xfId="0" applyAlignment="1" applyBorder="1" applyFont="1">
      <alignment horizontal="right" shrinkToFit="0" vertical="top" wrapText="1"/>
    </xf>
    <xf borderId="1" fillId="0" fontId="5" numFmtId="0" xfId="0" applyBorder="1" applyFont="1"/>
    <xf borderId="1" fillId="6" fontId="4" numFmtId="0" xfId="0" applyAlignment="1" applyBorder="1" applyFont="1">
      <alignment horizontal="center" shrinkToFit="0" vertical="top" wrapText="1"/>
    </xf>
    <xf borderId="1" fillId="6" fontId="4" numFmtId="0" xfId="0" applyAlignment="1" applyBorder="1" applyFont="1">
      <alignment horizontal="center" vertical="top"/>
    </xf>
    <xf borderId="1" fillId="6" fontId="3" numFmtId="0" xfId="0" applyAlignment="1" applyBorder="1" applyFont="1">
      <alignment horizontal="center" shrinkToFit="0" vertical="top" wrapText="1"/>
    </xf>
    <xf borderId="0" fillId="0" fontId="202" numFmtId="0" xfId="0" applyAlignment="1" applyFont="1">
      <alignment horizontal="center" shrinkToFit="0" wrapText="1"/>
    </xf>
    <xf borderId="1" fillId="0" fontId="34" numFmtId="0" xfId="0" applyAlignment="1" applyBorder="1" applyFont="1">
      <alignment horizontal="center" shrinkToFit="0" vertical="top" wrapText="1"/>
    </xf>
    <xf borderId="5" fillId="0" fontId="4" numFmtId="49" xfId="0" applyAlignment="1" applyBorder="1" applyFont="1" applyNumberFormat="1">
      <alignment horizontal="center" shrinkToFit="0" vertical="top" wrapText="1"/>
    </xf>
    <xf borderId="11" fillId="0" fontId="34" numFmtId="0" xfId="0" applyAlignment="1" applyBorder="1" applyFont="1">
      <alignment horizontal="center" shrinkToFit="0" vertical="top" wrapText="1"/>
    </xf>
    <xf borderId="28" fillId="0" fontId="203" numFmtId="0" xfId="0" applyAlignment="1" applyBorder="1" applyFont="1">
      <alignment horizontal="center" shrinkToFit="0" vertical="top" wrapText="1"/>
    </xf>
    <xf borderId="5" fillId="0" fontId="204" numFmtId="0" xfId="0" applyAlignment="1" applyBorder="1" applyFont="1">
      <alignment horizontal="center" shrinkToFit="0" vertical="top" wrapText="1"/>
    </xf>
    <xf borderId="47" fillId="0" fontId="4" numFmtId="0" xfId="0" applyAlignment="1" applyBorder="1" applyFont="1">
      <alignment horizontal="center" shrinkToFit="0" vertical="top" wrapText="1"/>
    </xf>
    <xf borderId="9" fillId="0" fontId="3" numFmtId="3" xfId="0" applyAlignment="1" applyBorder="1" applyFont="1" applyNumberFormat="1">
      <alignment horizontal="center" shrinkToFit="0" vertical="top" wrapText="1"/>
    </xf>
    <xf borderId="1" fillId="0" fontId="205" numFmtId="0" xfId="0" applyAlignment="1" applyBorder="1" applyFont="1">
      <alignment horizontal="center" shrinkToFit="0" vertical="top" wrapText="1"/>
    </xf>
    <xf borderId="0" fillId="0" fontId="206" numFmtId="0" xfId="0" applyAlignment="1" applyFont="1">
      <alignment shrinkToFit="0" vertical="top" wrapText="1"/>
    </xf>
    <xf borderId="0" fillId="0" fontId="207" numFmtId="0" xfId="0" applyAlignment="1" applyFont="1">
      <alignment shrinkToFit="0" vertical="center" wrapText="1"/>
    </xf>
    <xf borderId="0" fillId="0" fontId="151" numFmtId="0" xfId="0" applyAlignment="1" applyFont="1">
      <alignment shrinkToFit="0" vertical="top" wrapText="1"/>
    </xf>
    <xf borderId="0" fillId="0" fontId="208" numFmtId="0" xfId="0" applyAlignment="1" applyFont="1">
      <alignment shrinkToFit="0" vertical="center" wrapText="1"/>
    </xf>
    <xf borderId="0" fillId="0" fontId="151" numFmtId="0" xfId="0" applyAlignment="1" applyFont="1">
      <alignment shrinkToFit="0" wrapText="1"/>
    </xf>
    <xf borderId="0" fillId="0" fontId="72" numFmtId="0" xfId="0" applyAlignment="1" applyFont="1">
      <alignment shrinkToFit="0" vertical="center" wrapText="1"/>
    </xf>
    <xf borderId="0" fillId="0" fontId="2" numFmtId="0" xfId="0" applyAlignment="1" applyFont="1">
      <alignment shrinkToFit="0" vertical="top" wrapText="1"/>
    </xf>
    <xf borderId="1" fillId="0" fontId="4" numFmtId="3" xfId="0" applyAlignment="1" applyBorder="1" applyFont="1" applyNumberFormat="1">
      <alignment shrinkToFit="0" vertical="top" wrapText="1"/>
    </xf>
    <xf borderId="0" fillId="0" fontId="209" numFmtId="0" xfId="0" applyFont="1"/>
    <xf borderId="0" fillId="0" fontId="210" numFmtId="0" xfId="0" applyAlignment="1" applyFont="1">
      <alignment shrinkToFit="0" wrapText="1"/>
    </xf>
    <xf borderId="1" fillId="0" fontId="4" numFmtId="3" xfId="0" applyAlignment="1" applyBorder="1" applyFont="1" applyNumberFormat="1">
      <alignment horizontal="center" shrinkToFit="0" vertical="center" wrapText="1"/>
    </xf>
    <xf borderId="0" fillId="0" fontId="211" numFmtId="0" xfId="0" applyFont="1"/>
    <xf borderId="0" fillId="0" fontId="212" numFmtId="0" xfId="0" applyFont="1"/>
    <xf borderId="0" fillId="0" fontId="213" numFmtId="0" xfId="0" applyFont="1"/>
    <xf borderId="0" fillId="0" fontId="2" numFmtId="171" xfId="0" applyFont="1" applyNumberFormat="1"/>
    <xf borderId="0" fillId="0" fontId="214" numFmtId="0" xfId="0" applyFont="1"/>
    <xf borderId="0" fillId="0" fontId="215" numFmtId="0" xfId="0" applyAlignment="1" applyFont="1">
      <alignment shrinkToFit="0" wrapText="1"/>
    </xf>
    <xf borderId="0" fillId="0" fontId="216" numFmtId="0" xfId="0" applyAlignment="1" applyFont="1">
      <alignment shrinkToFit="0" wrapText="1"/>
    </xf>
    <xf borderId="0" fillId="0" fontId="217" numFmtId="0" xfId="0" applyFont="1"/>
    <xf borderId="0" fillId="0" fontId="218" numFmtId="0" xfId="0" applyAlignment="1" applyFont="1">
      <alignment shrinkToFit="0" wrapText="1"/>
    </xf>
    <xf borderId="0" fillId="0" fontId="219" numFmtId="0" xfId="0" applyAlignment="1" applyFont="1">
      <alignment shrinkToFit="0" wrapText="1"/>
    </xf>
    <xf borderId="0" fillId="0" fontId="153" numFmtId="0" xfId="0" applyAlignment="1" applyFont="1">
      <alignment shrinkToFit="0" wrapText="1"/>
    </xf>
    <xf borderId="0" fillId="0" fontId="220" numFmtId="0" xfId="0" applyFont="1"/>
    <xf borderId="0" fillId="0" fontId="221" numFmtId="0" xfId="0" applyFont="1"/>
    <xf borderId="0" fillId="0" fontId="222" numFmtId="0" xfId="0" applyFont="1"/>
    <xf borderId="0" fillId="0" fontId="214" numFmtId="0" xfId="0" applyAlignment="1" applyFont="1">
      <alignment shrinkToFit="0" wrapText="1"/>
    </xf>
    <xf borderId="0" fillId="0" fontId="223" numFmtId="0" xfId="0" applyFont="1"/>
    <xf borderId="0" fillId="0" fontId="224" numFmtId="0" xfId="0" applyAlignment="1" applyFont="1">
      <alignment horizontal="left" shrinkToFit="0" vertical="top" wrapText="1"/>
    </xf>
    <xf borderId="1" fillId="0" fontId="4" numFmtId="0" xfId="0" applyAlignment="1" applyBorder="1" applyFont="1">
      <alignment horizontal="center" shrinkToFit="0" wrapText="1"/>
    </xf>
    <xf borderId="1" fillId="0" fontId="4" numFmtId="0" xfId="0" applyAlignment="1" applyBorder="1" applyFont="1">
      <alignment horizontal="center" vertical="center"/>
    </xf>
    <xf borderId="0" fillId="0" fontId="88" numFmtId="0" xfId="0" applyAlignment="1" applyFont="1">
      <alignment shrinkToFit="0" vertical="top" wrapText="1"/>
    </xf>
    <xf borderId="1" fillId="0" fontId="225" numFmtId="0" xfId="0" applyAlignment="1" applyBorder="1" applyFont="1">
      <alignment shrinkToFit="0" vertical="top" wrapText="1"/>
    </xf>
    <xf borderId="1" fillId="0" fontId="1" numFmtId="3" xfId="0" applyAlignment="1" applyBorder="1" applyFont="1" applyNumberFormat="1">
      <alignment shrinkToFit="0" vertical="top" wrapText="1"/>
    </xf>
    <xf borderId="12" fillId="0" fontId="1" numFmtId="0" xfId="0" applyAlignment="1" applyBorder="1" applyFont="1">
      <alignment vertical="top"/>
    </xf>
    <xf borderId="0" fillId="0" fontId="226" numFmtId="0" xfId="0" applyAlignment="1" applyFont="1">
      <alignment shrinkToFit="0" vertical="center" wrapText="1"/>
    </xf>
    <xf borderId="1" fillId="0" fontId="10" numFmtId="3" xfId="0" applyAlignment="1" applyBorder="1" applyFont="1" applyNumberFormat="1">
      <alignment horizontal="center" shrinkToFit="0" vertical="top" wrapText="1"/>
    </xf>
    <xf borderId="0" fillId="0" fontId="227" numFmtId="0" xfId="0" applyAlignment="1" applyFont="1">
      <alignment shrinkToFit="0" vertical="top" wrapText="1"/>
    </xf>
    <xf borderId="0" fillId="0" fontId="13" numFmtId="0" xfId="0" applyAlignment="1" applyFont="1">
      <alignment shrinkToFit="0" vertical="top" wrapText="1"/>
    </xf>
    <xf borderId="0" fillId="0" fontId="1" numFmtId="0" xfId="0" applyAlignment="1" applyFont="1">
      <alignment horizontal="center" shrinkToFit="0" vertical="top" wrapText="1"/>
    </xf>
    <xf borderId="0" fillId="0" fontId="228" numFmtId="0" xfId="0" applyAlignment="1" applyFont="1">
      <alignment shrinkToFit="0" vertical="top" wrapText="1"/>
    </xf>
    <xf borderId="0" fillId="0" fontId="228" numFmtId="0" xfId="0" applyAlignment="1" applyFont="1">
      <alignment shrinkToFit="0" wrapText="1"/>
    </xf>
    <xf borderId="6" fillId="7" fontId="4" numFmtId="0" xfId="0" applyAlignment="1" applyBorder="1" applyFont="1">
      <alignment shrinkToFit="0" vertical="top" wrapText="1"/>
    </xf>
    <xf borderId="0" fillId="0" fontId="98" numFmtId="0" xfId="0" applyAlignment="1" applyFont="1">
      <alignment shrinkToFit="0" vertical="top" wrapText="1"/>
    </xf>
    <xf borderId="0" fillId="0" fontId="5" numFmtId="0" xfId="0" applyAlignment="1" applyFont="1">
      <alignment shrinkToFit="0" wrapText="1"/>
    </xf>
    <xf borderId="1" fillId="0" fontId="4" numFmtId="0" xfId="0" applyAlignment="1" applyBorder="1" applyFont="1">
      <alignment vertical="center"/>
    </xf>
    <xf borderId="1" fillId="0" fontId="3" numFmtId="0" xfId="0" applyAlignment="1" applyBorder="1" applyFont="1">
      <alignment horizontal="center" vertical="center"/>
    </xf>
    <xf borderId="1" fillId="0" fontId="3" numFmtId="3" xfId="0" applyAlignment="1" applyBorder="1" applyFont="1" applyNumberFormat="1">
      <alignment horizontal="center" vertical="center"/>
    </xf>
    <xf borderId="1" fillId="0" fontId="229" numFmtId="49" xfId="0" applyAlignment="1" applyBorder="1" applyFont="1" applyNumberFormat="1">
      <alignment horizontal="left" shrinkToFit="0" vertical="top" wrapText="1"/>
    </xf>
    <xf borderId="1" fillId="0" fontId="230" numFmtId="49" xfId="0" applyAlignment="1" applyBorder="1" applyFont="1" applyNumberFormat="1">
      <alignment horizontal="center" shrinkToFit="0" vertical="top" wrapText="1"/>
    </xf>
    <xf borderId="17" fillId="0" fontId="1" numFmtId="0" xfId="0" applyAlignment="1" applyBorder="1" applyFont="1">
      <alignment vertical="top"/>
    </xf>
    <xf borderId="39" fillId="0" fontId="1" numFmtId="0" xfId="0" applyAlignment="1" applyBorder="1" applyFont="1">
      <alignment vertical="top"/>
    </xf>
    <xf borderId="1" fillId="0" fontId="1" numFmtId="49" xfId="0" applyAlignment="1" applyBorder="1" applyFont="1" applyNumberFormat="1">
      <alignment horizontal="left" shrinkToFit="0" vertical="top" wrapText="1"/>
    </xf>
    <xf borderId="39" fillId="0" fontId="1" numFmtId="0" xfId="0" applyAlignment="1" applyBorder="1" applyFont="1">
      <alignment shrinkToFit="0" vertical="top" wrapText="1"/>
    </xf>
    <xf borderId="30" fillId="0" fontId="1" numFmtId="0" xfId="0" applyAlignment="1" applyBorder="1" applyFont="1">
      <alignment shrinkToFit="0" vertical="top" wrapText="1"/>
    </xf>
    <xf borderId="30" fillId="0" fontId="1" numFmtId="3" xfId="0" applyAlignment="1" applyBorder="1" applyFont="1" applyNumberFormat="1">
      <alignment shrinkToFit="0" vertical="top" wrapText="1"/>
    </xf>
    <xf borderId="1" fillId="0" fontId="231" numFmtId="49" xfId="0" applyAlignment="1" applyBorder="1" applyFont="1" applyNumberFormat="1">
      <alignment horizontal="center" shrinkToFit="0" vertical="top" wrapText="1"/>
    </xf>
    <xf borderId="17" fillId="0" fontId="1" numFmtId="0" xfId="0" applyAlignment="1" applyBorder="1" applyFont="1">
      <alignment shrinkToFit="0" vertical="top" wrapText="1"/>
    </xf>
    <xf borderId="18" fillId="0" fontId="1" numFmtId="0" xfId="0" applyAlignment="1" applyBorder="1" applyFont="1">
      <alignment shrinkToFit="0" vertical="top" wrapText="1"/>
    </xf>
    <xf borderId="17" fillId="0" fontId="1" numFmtId="3" xfId="0" applyAlignment="1" applyBorder="1" applyFont="1" applyNumberFormat="1">
      <alignment shrinkToFit="0" vertical="top" wrapText="1"/>
    </xf>
    <xf borderId="1" fillId="0" fontId="232" numFmtId="49" xfId="0" applyAlignment="1" applyBorder="1" applyFont="1" applyNumberFormat="1">
      <alignment horizontal="left" shrinkToFit="0" vertical="top" wrapText="1"/>
    </xf>
    <xf borderId="1" fillId="0" fontId="233" numFmtId="49" xfId="0" applyAlignment="1" applyBorder="1" applyFont="1" applyNumberFormat="1">
      <alignment horizontal="left" readingOrder="1" shrinkToFit="0" vertical="top" wrapText="1"/>
    </xf>
    <xf borderId="1" fillId="0" fontId="234" numFmtId="49" xfId="0" applyAlignment="1" applyBorder="1" applyFont="1" applyNumberFormat="1">
      <alignment horizontal="center" shrinkToFit="0" vertical="top" wrapText="1"/>
    </xf>
    <xf borderId="24" fillId="0" fontId="235" numFmtId="49" xfId="0" applyAlignment="1" applyBorder="1" applyFont="1" applyNumberFormat="1">
      <alignment shrinkToFit="0" vertical="top" wrapText="1"/>
    </xf>
    <xf borderId="22" fillId="0" fontId="236" numFmtId="49" xfId="0" applyAlignment="1" applyBorder="1" applyFont="1" applyNumberFormat="1">
      <alignment horizontal="left" shrinkToFit="0" vertical="top" wrapText="1"/>
    </xf>
    <xf borderId="17" fillId="0" fontId="237" numFmtId="49" xfId="0" applyAlignment="1" applyBorder="1" applyFont="1" applyNumberFormat="1">
      <alignment shrinkToFit="0" vertical="top" wrapText="1"/>
    </xf>
    <xf borderId="18" fillId="0" fontId="238" numFmtId="49" xfId="0" applyAlignment="1" applyBorder="1" applyFont="1" applyNumberFormat="1">
      <alignment horizontal="left" shrinkToFit="0" vertical="top" wrapText="1"/>
    </xf>
    <xf borderId="18" fillId="0" fontId="239" numFmtId="49" xfId="0" applyAlignment="1" applyBorder="1" applyFont="1" applyNumberFormat="1">
      <alignment horizontal="left" shrinkToFit="0" vertical="top" wrapText="1"/>
    </xf>
    <xf borderId="18" fillId="0" fontId="1" numFmtId="49" xfId="0" applyAlignment="1" applyBorder="1" applyFont="1" applyNumberFormat="1">
      <alignment horizontal="left" shrinkToFit="0" vertical="top" wrapText="1"/>
    </xf>
    <xf borderId="20" fillId="0" fontId="240" numFmtId="49" xfId="0" applyAlignment="1" applyBorder="1" applyFont="1" applyNumberFormat="1">
      <alignment horizontal="left" shrinkToFit="0" vertical="top" wrapText="1"/>
    </xf>
    <xf borderId="32" fillId="0" fontId="241" numFmtId="49" xfId="0" applyAlignment="1" applyBorder="1" applyFont="1" applyNumberFormat="1">
      <alignment shrinkToFit="0" vertical="top" wrapText="1"/>
    </xf>
    <xf borderId="20" fillId="0" fontId="242" numFmtId="49" xfId="0" applyAlignment="1" applyBorder="1" applyFont="1" applyNumberFormat="1">
      <alignment horizontal="left" shrinkToFit="0" vertical="top" wrapText="1"/>
    </xf>
    <xf borderId="1" fillId="0" fontId="243" numFmtId="49" xfId="0" applyAlignment="1" applyBorder="1" applyFont="1" applyNumberFormat="1">
      <alignment horizontal="left" readingOrder="1" shrinkToFit="0" vertical="top" wrapText="1"/>
    </xf>
    <xf borderId="32" fillId="0" fontId="1" numFmtId="0" xfId="0" applyAlignment="1" applyBorder="1" applyFont="1">
      <alignment shrinkToFit="0" vertical="top" wrapText="1"/>
    </xf>
    <xf borderId="32" fillId="0" fontId="1" numFmtId="3" xfId="0" applyAlignment="1" applyBorder="1" applyFont="1" applyNumberFormat="1">
      <alignment shrinkToFit="0" vertical="top" wrapText="1"/>
    </xf>
    <xf borderId="1" fillId="0" fontId="244" numFmtId="49" xfId="0" applyAlignment="1" applyBorder="1" applyFont="1" applyNumberFormat="1">
      <alignment horizontal="left" readingOrder="1" shrinkToFit="0" vertical="top" wrapText="1"/>
    </xf>
    <xf borderId="1" fillId="0" fontId="84" numFmtId="49" xfId="0" applyAlignment="1" applyBorder="1" applyFont="1" applyNumberFormat="1">
      <alignment horizontal="center" shrinkToFit="0" vertical="top" wrapText="1"/>
    </xf>
    <xf borderId="9" fillId="0" fontId="245" numFmtId="49" xfId="0" applyAlignment="1" applyBorder="1" applyFont="1" applyNumberFormat="1">
      <alignment shrinkToFit="0" vertical="top" wrapText="1"/>
    </xf>
    <xf borderId="48" fillId="0" fontId="97" numFmtId="49" xfId="0" applyAlignment="1" applyBorder="1" applyFont="1" applyNumberFormat="1">
      <alignment shrinkToFit="0" vertical="top" wrapText="1"/>
    </xf>
    <xf borderId="9" fillId="0" fontId="246" numFmtId="49" xfId="0" applyAlignment="1" applyBorder="1" applyFont="1" applyNumberFormat="1">
      <alignment horizontal="center" shrinkToFit="0" vertical="top" wrapText="1"/>
    </xf>
    <xf borderId="9" fillId="0" fontId="1" numFmtId="49" xfId="0" applyAlignment="1" applyBorder="1" applyFont="1" applyNumberFormat="1">
      <alignment horizontal="center" shrinkToFit="0" vertical="top" wrapText="1"/>
    </xf>
    <xf borderId="9" fillId="0" fontId="1" numFmtId="0" xfId="0" applyAlignment="1" applyBorder="1" applyFont="1">
      <alignment horizontal="center" shrinkToFit="0" vertical="top" wrapText="1"/>
    </xf>
    <xf borderId="9" fillId="0" fontId="10" numFmtId="1" xfId="0" applyAlignment="1" applyBorder="1" applyFont="1" applyNumberFormat="1">
      <alignment horizontal="center" shrinkToFit="0" vertical="top" wrapText="1"/>
    </xf>
    <xf borderId="9" fillId="0" fontId="10" numFmtId="3" xfId="0" applyAlignment="1" applyBorder="1" applyFont="1" applyNumberFormat="1">
      <alignment horizontal="center" shrinkToFit="0" vertical="top" wrapText="1"/>
    </xf>
    <xf borderId="9" fillId="0" fontId="3" numFmtId="0" xfId="0" applyAlignment="1" applyBorder="1" applyFont="1">
      <alignment horizontal="center" shrinkToFit="0" vertical="center" wrapText="1"/>
    </xf>
    <xf borderId="9" fillId="0" fontId="4" numFmtId="3" xfId="0" applyAlignment="1" applyBorder="1" applyFont="1" applyNumberFormat="1">
      <alignment shrinkToFit="0" vertical="top" wrapText="1"/>
    </xf>
    <xf borderId="4" fillId="0" fontId="1" numFmtId="0" xfId="0" applyAlignment="1" applyBorder="1" applyFont="1">
      <alignment horizontal="center" shrinkToFit="0" vertical="center" wrapText="1"/>
    </xf>
    <xf borderId="0" fillId="0" fontId="247" numFmtId="0" xfId="0" applyAlignment="1" applyFont="1">
      <alignment horizontal="center" shrinkToFit="0" vertical="center" wrapText="1"/>
    </xf>
    <xf borderId="1" fillId="0" fontId="84" numFmtId="49" xfId="0" applyAlignment="1" applyBorder="1" applyFont="1" applyNumberFormat="1">
      <alignment shrinkToFit="0" vertical="top" wrapText="1"/>
    </xf>
    <xf borderId="39" fillId="0" fontId="84" numFmtId="0" xfId="0" applyBorder="1" applyFont="1"/>
    <xf borderId="1" fillId="0" fontId="248" numFmtId="49" xfId="0" applyAlignment="1" applyBorder="1" applyFont="1" applyNumberFormat="1">
      <alignment horizontal="left" readingOrder="1" shrinkToFit="0" vertical="top" wrapText="1"/>
    </xf>
    <xf borderId="49" fillId="0" fontId="249" numFmtId="49" xfId="0" applyAlignment="1" applyBorder="1" applyFont="1" applyNumberFormat="1">
      <alignment horizontal="left" shrinkToFit="0" vertical="top" wrapText="1"/>
    </xf>
    <xf borderId="31" fillId="0" fontId="250" numFmtId="49" xfId="0" applyAlignment="1" applyBorder="1" applyFont="1" applyNumberFormat="1">
      <alignment vertical="top"/>
    </xf>
    <xf borderId="33" fillId="0" fontId="84" numFmtId="0" xfId="0" applyBorder="1" applyFont="1"/>
    <xf borderId="17" fillId="0" fontId="84" numFmtId="0" xfId="0" applyBorder="1" applyFont="1"/>
    <xf borderId="23" fillId="0" fontId="84" numFmtId="0" xfId="0" applyBorder="1" applyFont="1"/>
    <xf borderId="24" fillId="0" fontId="97" numFmtId="49" xfId="0" applyAlignment="1" applyBorder="1" applyFont="1" applyNumberFormat="1">
      <alignment shrinkToFit="0" vertical="top" wrapText="1"/>
    </xf>
    <xf borderId="19" fillId="0" fontId="97" numFmtId="49" xfId="0" applyAlignment="1" applyBorder="1" applyFont="1" applyNumberFormat="1">
      <alignment shrinkToFit="0" vertical="top" wrapText="1"/>
    </xf>
    <xf borderId="50" fillId="11" fontId="1" numFmtId="0" xfId="0" applyAlignment="1" applyBorder="1" applyFont="1">
      <alignment horizontal="center" shrinkToFit="0" vertical="center" wrapText="1"/>
    </xf>
    <xf borderId="1" fillId="0" fontId="4" numFmtId="172" xfId="0" applyAlignment="1" applyBorder="1" applyFont="1" applyNumberFormat="1">
      <alignment shrinkToFit="0" vertical="top" wrapText="1"/>
    </xf>
    <xf borderId="2" fillId="7" fontId="4" numFmtId="0" xfId="0" applyAlignment="1" applyBorder="1" applyFont="1">
      <alignment horizontal="center" shrinkToFit="0" vertical="center" wrapText="1"/>
    </xf>
    <xf borderId="12" fillId="0" fontId="4" numFmtId="0" xfId="0" applyAlignment="1" applyBorder="1" applyFont="1">
      <alignment vertical="top"/>
    </xf>
    <xf borderId="1" fillId="0" fontId="251" numFmtId="0" xfId="0" applyAlignment="1" applyBorder="1" applyFont="1">
      <alignment horizontal="center" shrinkToFit="0" vertical="center" wrapText="1"/>
    </xf>
    <xf borderId="1" fillId="0" fontId="252" numFmtId="0" xfId="0" applyAlignment="1" applyBorder="1" applyFont="1">
      <alignment horizontal="center" shrinkToFit="0" vertical="center" wrapText="1"/>
    </xf>
    <xf borderId="1" fillId="0" fontId="253" numFmtId="0" xfId="0" applyAlignment="1" applyBorder="1" applyFont="1">
      <alignment shrinkToFit="0" vertical="center" wrapText="1"/>
    </xf>
    <xf borderId="5" fillId="0" fontId="251" numFmtId="0" xfId="0" applyAlignment="1" applyBorder="1" applyFont="1">
      <alignment horizontal="center" shrinkToFit="0" vertical="center" wrapText="1"/>
    </xf>
    <xf borderId="9" fillId="0" fontId="251" numFmtId="0" xfId="0" applyAlignment="1" applyBorder="1" applyFont="1">
      <alignment horizontal="center" shrinkToFit="0" vertical="center" wrapText="1"/>
    </xf>
    <xf borderId="1" fillId="7" fontId="4" numFmtId="1" xfId="0" applyAlignment="1" applyBorder="1" applyFont="1" applyNumberFormat="1">
      <alignment horizontal="center" shrinkToFit="0" vertical="center" wrapText="1"/>
    </xf>
    <xf borderId="1" fillId="0" fontId="4" numFmtId="172" xfId="0" applyAlignment="1" applyBorder="1" applyFont="1" applyNumberFormat="1">
      <alignment horizontal="center" shrinkToFit="0" vertical="center" wrapText="1"/>
    </xf>
    <xf borderId="0" fillId="0" fontId="254" numFmtId="0" xfId="0" applyFont="1"/>
    <xf borderId="1" fillId="0" fontId="60" numFmtId="0" xfId="0" applyAlignment="1" applyBorder="1" applyFont="1">
      <alignment horizontal="center" shrinkToFit="0" vertical="center" wrapText="1"/>
    </xf>
    <xf borderId="1" fillId="12" fontId="60" numFmtId="0" xfId="0" applyAlignment="1" applyBorder="1" applyFill="1" applyFont="1">
      <alignment horizontal="center" shrinkToFit="0" vertical="center" wrapText="1"/>
    </xf>
    <xf borderId="1" fillId="5" fontId="63" numFmtId="0" xfId="0" applyAlignment="1" applyBorder="1" applyFont="1">
      <alignment horizontal="center" shrinkToFit="0" vertical="center" wrapText="1"/>
    </xf>
    <xf borderId="1" fillId="0" fontId="255" numFmtId="0" xfId="0" applyAlignment="1" applyBorder="1" applyFont="1">
      <alignment horizontal="center" shrinkToFit="0" vertical="center" wrapText="1"/>
    </xf>
    <xf borderId="1" fillId="0" fontId="63" numFmtId="0" xfId="0" applyAlignment="1" applyBorder="1" applyFont="1">
      <alignment horizontal="center" shrinkToFit="0" vertical="center" wrapText="1"/>
    </xf>
    <xf borderId="1" fillId="0" fontId="3" numFmtId="172" xfId="0" applyAlignment="1" applyBorder="1" applyFont="1" applyNumberFormat="1">
      <alignment horizontal="center" shrinkToFit="0" vertical="center" wrapText="1"/>
    </xf>
    <xf borderId="1" fillId="5" fontId="60" numFmtId="0" xfId="0" applyAlignment="1" applyBorder="1" applyFont="1">
      <alignment horizontal="center" shrinkToFit="0" vertical="center" wrapText="1"/>
    </xf>
    <xf borderId="1" fillId="6" fontId="60" numFmtId="0" xfId="0" applyAlignment="1" applyBorder="1" applyFont="1">
      <alignment horizontal="center" shrinkToFit="0" vertical="center" wrapText="1"/>
    </xf>
    <xf borderId="1" fillId="0" fontId="252" numFmtId="49" xfId="0" applyAlignment="1" applyBorder="1" applyFont="1" applyNumberFormat="1">
      <alignment horizontal="center" shrinkToFit="0" vertical="center" wrapText="1"/>
    </xf>
    <xf borderId="1" fillId="0" fontId="256" numFmtId="1" xfId="0" applyAlignment="1" applyBorder="1" applyFont="1" applyNumberFormat="1">
      <alignment horizontal="center" shrinkToFit="0" vertical="center" wrapText="1"/>
    </xf>
    <xf borderId="1" fillId="12" fontId="4" numFmtId="0" xfId="0" applyAlignment="1" applyBorder="1" applyFont="1">
      <alignment horizontal="center" shrinkToFit="0" vertical="center" wrapText="1"/>
    </xf>
    <xf borderId="1" fillId="0" fontId="4" numFmtId="172" xfId="0" applyAlignment="1" applyBorder="1" applyFont="1" applyNumberFormat="1">
      <alignment horizontal="center" shrinkToFit="0" vertical="top" wrapText="1"/>
    </xf>
    <xf borderId="1" fillId="0" fontId="3" numFmtId="172" xfId="0" applyAlignment="1" applyBorder="1" applyFont="1" applyNumberFormat="1">
      <alignment horizontal="center" shrinkToFit="0" vertical="top" wrapText="1"/>
    </xf>
    <xf borderId="5" fillId="0" fontId="10" numFmtId="3" xfId="0" applyAlignment="1" applyBorder="1" applyFont="1" applyNumberFormat="1">
      <alignment horizontal="center" vertical="top"/>
    </xf>
    <xf borderId="5" fillId="0" fontId="10" numFmtId="172" xfId="0" applyAlignment="1" applyBorder="1" applyFont="1" applyNumberFormat="1">
      <alignment horizontal="center" shrinkToFit="0" vertical="top" wrapText="1"/>
    </xf>
    <xf borderId="0" fillId="0" fontId="83" numFmtId="0" xfId="0" applyAlignment="1" applyFont="1">
      <alignment horizontal="left" vertical="top"/>
    </xf>
    <xf borderId="0" fillId="0" fontId="83" numFmtId="0" xfId="0" applyFont="1"/>
    <xf borderId="1" fillId="10" fontId="3" numFmtId="0" xfId="0" applyAlignment="1" applyBorder="1" applyFont="1">
      <alignment horizontal="center" shrinkToFit="0" vertical="center" wrapText="1"/>
    </xf>
    <xf borderId="1" fillId="0" fontId="4" numFmtId="3" xfId="0" applyAlignment="1" applyBorder="1" applyFont="1" applyNumberFormat="1">
      <alignment horizontal="center" vertical="top"/>
    </xf>
    <xf borderId="12" fillId="0" fontId="4" numFmtId="0" xfId="0" applyAlignment="1" applyBorder="1" applyFont="1">
      <alignment horizontal="center" vertical="center"/>
    </xf>
    <xf borderId="1" fillId="11" fontId="4" numFmtId="172" xfId="0" applyAlignment="1" applyBorder="1" applyFont="1" applyNumberFormat="1">
      <alignment shrinkToFit="0" vertical="top" wrapText="1"/>
    </xf>
    <xf borderId="1" fillId="6" fontId="4" numFmtId="0" xfId="0" applyAlignment="1" applyBorder="1" applyFont="1">
      <alignment horizontal="center" shrinkToFit="0" vertical="center" wrapText="1"/>
    </xf>
    <xf borderId="1" fillId="6" fontId="4" numFmtId="49" xfId="0" applyAlignment="1" applyBorder="1" applyFont="1" applyNumberFormat="1">
      <alignment horizontal="center" shrinkToFit="0" vertical="center" wrapText="1"/>
    </xf>
    <xf borderId="1" fillId="6" fontId="3" numFmtId="3" xfId="0" applyAlignment="1" applyBorder="1" applyFont="1" applyNumberFormat="1">
      <alignment horizontal="center" vertical="center"/>
    </xf>
    <xf borderId="1" fillId="6" fontId="3" numFmtId="172" xfId="0" applyAlignment="1" applyBorder="1" applyFont="1" applyNumberFormat="1">
      <alignment horizontal="center" shrinkToFit="0" vertical="center" wrapText="1"/>
    </xf>
    <xf borderId="1" fillId="0" fontId="34" numFmtId="0" xfId="0" applyAlignment="1" applyBorder="1" applyFont="1">
      <alignment horizontal="center" shrinkToFit="0" vertical="center" wrapText="1"/>
    </xf>
    <xf borderId="1" fillId="0" fontId="257" numFmtId="0" xfId="0" applyAlignment="1" applyBorder="1" applyFont="1">
      <alignment horizontal="center" shrinkToFit="0" vertical="center" wrapText="1"/>
    </xf>
    <xf borderId="1" fillId="0" fontId="196" numFmtId="0" xfId="0" applyAlignment="1" applyBorder="1" applyFont="1">
      <alignment horizontal="center" shrinkToFit="0" vertical="center" wrapText="1"/>
    </xf>
    <xf borderId="1" fillId="0" fontId="199" numFmtId="0" xfId="0" applyAlignment="1" applyBorder="1" applyFont="1">
      <alignment horizontal="center" shrinkToFit="0" vertical="center" wrapText="1"/>
    </xf>
    <xf borderId="1" fillId="6" fontId="34" numFmtId="0" xfId="0" applyAlignment="1" applyBorder="1" applyFont="1">
      <alignment horizontal="center" shrinkToFit="0" vertical="center" wrapText="1"/>
    </xf>
    <xf borderId="1" fillId="6" fontId="258" numFmtId="0" xfId="0" applyAlignment="1" applyBorder="1" applyFont="1">
      <alignment horizontal="center" shrinkToFit="0" vertical="center" wrapText="1"/>
    </xf>
    <xf borderId="0" fillId="0" fontId="259" numFmtId="0" xfId="0" applyAlignment="1" applyFont="1">
      <alignment shrinkToFit="0" vertical="center" wrapText="1"/>
    </xf>
    <xf borderId="1" fillId="5" fontId="4" numFmtId="49" xfId="0" applyAlignment="1" applyBorder="1" applyFont="1" applyNumberFormat="1">
      <alignment horizontal="center" shrinkToFit="0" vertical="center" wrapText="1"/>
    </xf>
    <xf borderId="1" fillId="5" fontId="83" numFmtId="0" xfId="0" applyAlignment="1" applyBorder="1" applyFont="1">
      <alignment horizontal="center" shrinkToFit="0" vertical="center" wrapText="1"/>
    </xf>
    <xf borderId="0" fillId="0" fontId="13" numFmtId="0" xfId="0" applyAlignment="1" applyFont="1">
      <alignment shrinkToFit="0" vertical="center" wrapText="1"/>
    </xf>
    <xf borderId="1" fillId="0" fontId="4" numFmtId="0" xfId="0" applyAlignment="1" applyBorder="1" applyFont="1">
      <alignment horizontal="left" shrinkToFit="0" vertical="center" wrapText="1"/>
    </xf>
    <xf borderId="9" fillId="0" fontId="260" numFmtId="0" xfId="0" applyAlignment="1" applyBorder="1" applyFont="1">
      <alignment horizontal="center" shrinkToFit="0" vertical="center" wrapText="1"/>
    </xf>
    <xf borderId="9" fillId="0" fontId="3" numFmtId="3" xfId="0" applyAlignment="1" applyBorder="1" applyFont="1" applyNumberFormat="1">
      <alignment horizontal="center" shrinkToFit="0" vertical="center" wrapText="1"/>
    </xf>
    <xf borderId="9" fillId="0" fontId="3" numFmtId="172" xfId="0" applyAlignment="1" applyBorder="1" applyFont="1" applyNumberFormat="1">
      <alignment horizontal="center" shrinkToFit="0" vertical="top" wrapText="1"/>
    </xf>
    <xf borderId="9" fillId="0" fontId="4" numFmtId="0" xfId="0" applyAlignment="1" applyBorder="1" applyFont="1">
      <alignment horizontal="left" shrinkToFit="0" vertical="center" wrapText="1"/>
    </xf>
    <xf borderId="0" fillId="0" fontId="192" numFmtId="0" xfId="0" applyAlignment="1" applyFont="1">
      <alignment horizontal="left" shrinkToFit="0" vertical="top" wrapText="1"/>
    </xf>
    <xf borderId="11" fillId="0" fontId="4" numFmtId="0" xfId="0" applyAlignment="1" applyBorder="1" applyFont="1">
      <alignment shrinkToFit="0" vertical="top" wrapText="1"/>
    </xf>
    <xf borderId="15" fillId="5" fontId="4" numFmtId="0" xfId="0" applyAlignment="1" applyBorder="1" applyFont="1">
      <alignment shrinkToFit="0" vertical="top" wrapText="1"/>
    </xf>
    <xf borderId="11" fillId="0" fontId="261" numFmtId="0" xfId="0" applyAlignment="1" applyBorder="1" applyFont="1">
      <alignment horizontal="center" shrinkToFit="0" vertical="top" wrapText="1"/>
    </xf>
    <xf borderId="11" fillId="0" fontId="4" numFmtId="0" xfId="0" applyAlignment="1" applyBorder="1" applyFont="1">
      <alignment horizontal="center" shrinkToFit="0" vertical="top" wrapText="1"/>
    </xf>
    <xf borderId="11" fillId="0" fontId="3" numFmtId="3" xfId="0" applyAlignment="1" applyBorder="1" applyFont="1" applyNumberFormat="1">
      <alignment horizontal="center" vertical="top"/>
    </xf>
    <xf borderId="51" fillId="5" fontId="4" numFmtId="0" xfId="0" applyAlignment="1" applyBorder="1" applyFont="1">
      <alignment shrinkToFit="0" vertical="top" wrapText="1"/>
    </xf>
    <xf borderId="1" fillId="5" fontId="151" numFmtId="0" xfId="0" applyAlignment="1" applyBorder="1" applyFont="1">
      <alignment shrinkToFit="0" wrapText="1"/>
    </xf>
    <xf borderId="1" fillId="7" fontId="262" numFmtId="0" xfId="0" applyAlignment="1" applyBorder="1" applyFont="1">
      <alignment horizontal="center" shrinkToFit="0" vertical="center" wrapText="1"/>
    </xf>
    <xf borderId="0" fillId="0" fontId="13" numFmtId="0" xfId="0" applyAlignment="1" applyFont="1">
      <alignment horizontal="center" vertical="center"/>
    </xf>
    <xf borderId="1" fillId="0" fontId="4" numFmtId="173" xfId="0" applyAlignment="1" applyBorder="1" applyFont="1" applyNumberFormat="1">
      <alignment horizontal="center" shrinkToFit="0" vertical="center" wrapText="1"/>
    </xf>
    <xf borderId="1" fillId="0" fontId="256" numFmtId="0" xfId="0" applyAlignment="1" applyBorder="1" applyFont="1">
      <alignment horizontal="center" shrinkToFit="0" vertical="center" wrapText="1"/>
    </xf>
    <xf borderId="0" fillId="0" fontId="13" numFmtId="0" xfId="0" applyAlignment="1" applyFont="1">
      <alignment horizontal="center" shrinkToFit="0" vertical="center" wrapText="1"/>
    </xf>
    <xf borderId="0" fillId="0" fontId="2" numFmtId="2" xfId="0" applyFont="1" applyNumberFormat="1"/>
    <xf borderId="0" fillId="0" fontId="4" numFmtId="49" xfId="0" applyAlignment="1" applyFont="1" applyNumberFormat="1">
      <alignment shrinkToFit="0" vertical="top" wrapText="1"/>
    </xf>
    <xf borderId="0" fillId="0" fontId="4" numFmtId="0" xfId="0" applyFont="1"/>
    <xf borderId="0" fillId="0" fontId="4" numFmtId="2" xfId="0" applyFont="1" applyNumberFormat="1"/>
    <xf borderId="3" fillId="8" fontId="263" numFmtId="0" xfId="0" applyAlignment="1" applyBorder="1" applyFont="1">
      <alignment horizontal="center" shrinkToFit="0" vertical="center" wrapText="1"/>
    </xf>
    <xf borderId="0" fillId="0" fontId="3" numFmtId="49" xfId="0" applyAlignment="1" applyFont="1" applyNumberFormat="1">
      <alignment horizontal="center" shrinkToFit="0" wrapText="1"/>
    </xf>
    <xf borderId="0" fillId="0" fontId="3" numFmtId="0" xfId="0" applyAlignment="1" applyFont="1">
      <alignment horizontal="center" shrinkToFit="0" wrapText="1"/>
    </xf>
    <xf borderId="0" fillId="0" fontId="3" numFmtId="2" xfId="0" applyAlignment="1" applyFont="1" applyNumberFormat="1">
      <alignment horizontal="center" shrinkToFit="0" wrapText="1"/>
    </xf>
    <xf borderId="52" fillId="8" fontId="1" numFmtId="0" xfId="0" applyBorder="1" applyFont="1"/>
    <xf borderId="53" fillId="0" fontId="9" numFmtId="0" xfId="0" applyBorder="1" applyFont="1"/>
    <xf borderId="54" fillId="0" fontId="9" numFmtId="0" xfId="0" applyBorder="1" applyFont="1"/>
    <xf borderId="52" fillId="8" fontId="1" numFmtId="0" xfId="0" applyAlignment="1" applyBorder="1" applyFont="1">
      <alignment shrinkToFit="0" wrapText="1"/>
    </xf>
    <xf borderId="0" fillId="0" fontId="3" numFmtId="49" xfId="0" applyAlignment="1" applyFont="1" applyNumberFormat="1">
      <alignment horizontal="left" shrinkToFit="0" wrapText="1"/>
    </xf>
    <xf borderId="0" fillId="0" fontId="3" numFmtId="49" xfId="0" applyAlignment="1" applyFont="1" applyNumberFormat="1">
      <alignment shrinkToFit="0" vertical="top" wrapText="1"/>
    </xf>
    <xf borderId="0" fillId="0" fontId="3" numFmtId="0" xfId="0" applyAlignment="1" applyFont="1">
      <alignment shrinkToFit="0" vertical="top" wrapText="1"/>
    </xf>
    <xf borderId="0" fillId="0" fontId="3" numFmtId="0" xfId="0" applyAlignment="1" applyFont="1">
      <alignment horizontal="left" shrinkToFit="0" wrapText="1"/>
    </xf>
    <xf borderId="0" fillId="0" fontId="3" numFmtId="2" xfId="0" applyAlignment="1" applyFont="1" applyNumberFormat="1">
      <alignment horizontal="left" shrinkToFit="0" wrapText="1"/>
    </xf>
    <xf borderId="0" fillId="0" fontId="3" numFmtId="2" xfId="0" applyFont="1" applyNumberFormat="1"/>
    <xf borderId="0" fillId="0" fontId="3" numFmtId="0" xfId="0" applyFont="1"/>
    <xf borderId="2" fillId="9" fontId="3" numFmtId="49" xfId="0" applyAlignment="1" applyBorder="1" applyFont="1" applyNumberFormat="1">
      <alignment horizontal="center" shrinkToFit="0" vertical="center" wrapText="1"/>
    </xf>
    <xf borderId="7" fillId="9" fontId="10" numFmtId="2" xfId="0" applyAlignment="1" applyBorder="1" applyFont="1" applyNumberFormat="1">
      <alignment horizontal="center" shrinkToFit="0" vertical="center" wrapText="1"/>
    </xf>
    <xf borderId="1" fillId="9" fontId="3" numFmtId="0" xfId="0" applyAlignment="1" applyBorder="1" applyFont="1">
      <alignment horizontal="center" shrinkToFit="0" vertical="center" wrapText="1"/>
    </xf>
    <xf borderId="9" fillId="0" fontId="3" numFmtId="1" xfId="0" applyAlignment="1" applyBorder="1" applyFont="1" applyNumberFormat="1">
      <alignment shrinkToFit="0" vertical="top" wrapText="1"/>
    </xf>
    <xf borderId="1" fillId="0" fontId="3" numFmtId="1" xfId="0" applyAlignment="1" applyBorder="1" applyFont="1" applyNumberFormat="1">
      <alignment shrinkToFit="0" vertical="top" wrapText="1"/>
    </xf>
    <xf borderId="1" fillId="0" fontId="4" numFmtId="1" xfId="0" applyBorder="1" applyFont="1" applyNumberFormat="1"/>
    <xf borderId="0" fillId="0" fontId="3" numFmtId="49" xfId="0" applyAlignment="1" applyFont="1" applyNumberFormat="1">
      <alignment shrinkToFit="0" wrapText="1"/>
    </xf>
    <xf borderId="0" fillId="0" fontId="4" numFmtId="2" xfId="0" applyAlignment="1" applyFont="1" applyNumberFormat="1">
      <alignment shrinkToFit="0" vertical="top" wrapText="1"/>
    </xf>
    <xf borderId="0" fillId="0" fontId="3" numFmtId="4" xfId="0" applyAlignment="1" applyFont="1" applyNumberFormat="1">
      <alignment horizontal="center"/>
    </xf>
    <xf borderId="3" fillId="8" fontId="1" numFmtId="0" xfId="0" applyAlignment="1" applyBorder="1" applyFont="1">
      <alignment horizontal="left" shrinkToFit="0" vertical="top" wrapText="1"/>
    </xf>
    <xf borderId="1" fillId="9" fontId="10" numFmtId="0" xfId="0" applyAlignment="1" applyBorder="1" applyFont="1">
      <alignment horizontal="center" shrinkToFit="0" vertical="center" wrapText="1"/>
    </xf>
    <xf borderId="3" fillId="0" fontId="3" numFmtId="4" xfId="0" applyAlignment="1" applyBorder="1" applyFont="1" applyNumberFormat="1">
      <alignment horizontal="center" shrinkToFit="0" vertical="top" wrapText="1"/>
    </xf>
    <xf borderId="0" fillId="0" fontId="10" numFmtId="0" xfId="0" applyAlignment="1" applyFont="1">
      <alignment horizontal="center"/>
    </xf>
    <xf borderId="3" fillId="8" fontId="4" numFmtId="0" xfId="0" applyAlignment="1" applyBorder="1" applyFont="1">
      <alignment shrinkToFit="0" vertical="top" wrapText="1"/>
    </xf>
    <xf borderId="0" fillId="0" fontId="136" numFmtId="0" xfId="0" applyFont="1"/>
    <xf borderId="0" fillId="0" fontId="136" numFmtId="0" xfId="0" applyAlignment="1" applyFont="1">
      <alignment shrinkToFit="0" wrapText="1"/>
    </xf>
    <xf borderId="3" fillId="8" fontId="8" numFmtId="0" xfId="0" applyAlignment="1" applyBorder="1" applyFont="1">
      <alignment horizontal="center" shrinkToFit="0" vertical="center" wrapText="1"/>
    </xf>
    <xf borderId="3" fillId="8" fontId="4" numFmtId="0" xfId="0" applyAlignment="1" applyBorder="1" applyFont="1">
      <alignment shrinkToFit="0" wrapText="1"/>
    </xf>
    <xf borderId="3" fillId="8" fontId="4" numFmtId="0" xfId="0" applyBorder="1" applyFont="1"/>
    <xf borderId="1" fillId="0" fontId="3" numFmtId="3" xfId="0" applyAlignment="1" applyBorder="1" applyFont="1" applyNumberFormat="1">
      <alignment shrinkToFit="0" vertical="top" wrapText="1"/>
    </xf>
    <xf borderId="0" fillId="0" fontId="10" numFmtId="4" xfId="0" applyFont="1" applyNumberFormat="1"/>
    <xf borderId="0" fillId="0" fontId="10" numFmtId="2" xfId="0" applyAlignment="1" applyFont="1" applyNumberFormat="1">
      <alignment horizontal="left" shrinkToFit="0" wrapText="1"/>
    </xf>
    <xf borderId="1" fillId="0" fontId="5" numFmtId="0" xfId="0" applyAlignment="1" applyBorder="1" applyFont="1">
      <alignment shrinkToFit="0" wrapText="1"/>
    </xf>
    <xf borderId="1" fillId="0" fontId="160" numFmtId="0" xfId="0" applyAlignment="1" applyBorder="1" applyFont="1">
      <alignment shrinkToFit="0" vertical="center" wrapText="1"/>
    </xf>
    <xf borderId="1" fillId="0" fontId="160" numFmtId="0" xfId="0" applyAlignment="1" applyBorder="1" applyFont="1">
      <alignment shrinkToFit="0" vertical="top" wrapText="1"/>
    </xf>
    <xf borderId="1" fillId="0" fontId="264" numFmtId="0" xfId="0" applyAlignment="1" applyBorder="1" applyFont="1">
      <alignment horizontal="center" vertical="center"/>
    </xf>
    <xf borderId="5" fillId="0" fontId="3" numFmtId="1" xfId="0" applyAlignment="1" applyBorder="1" applyFont="1" applyNumberFormat="1">
      <alignment horizontal="center" shrinkToFit="0" vertical="top" wrapText="1"/>
    </xf>
    <xf borderId="11" fillId="0" fontId="3" numFmtId="1" xfId="0" applyAlignment="1" applyBorder="1" applyFont="1" applyNumberFormat="1">
      <alignment horizontal="center" shrinkToFit="0" vertical="top" wrapText="1"/>
    </xf>
    <xf borderId="1" fillId="0" fontId="10" numFmtId="0" xfId="0" applyAlignment="1" applyBorder="1" applyFont="1">
      <alignment horizontal="center" shrinkToFit="0" vertical="top" wrapText="1"/>
    </xf>
    <xf borderId="5" fillId="0" fontId="10" numFmtId="2" xfId="0" applyAlignment="1" applyBorder="1" applyFont="1" applyNumberFormat="1">
      <alignment horizontal="center" shrinkToFit="0" vertical="top" wrapText="1"/>
    </xf>
    <xf borderId="0" fillId="0" fontId="53" numFmtId="0" xfId="0" applyFont="1"/>
    <xf borderId="1" fillId="0" fontId="60" numFmtId="0" xfId="0" applyAlignment="1" applyBorder="1" applyFont="1">
      <alignment horizontal="left" shrinkToFit="0" vertical="top" wrapText="1"/>
    </xf>
    <xf borderId="1" fillId="0" fontId="265" numFmtId="1" xfId="0" applyAlignment="1" applyBorder="1" applyFont="1" applyNumberFormat="1">
      <alignment horizontal="left" shrinkToFit="0" vertical="top" wrapText="1"/>
    </xf>
    <xf borderId="11" fillId="0" fontId="4" numFmtId="1" xfId="0" applyAlignment="1" applyBorder="1" applyFont="1" applyNumberFormat="1">
      <alignment horizontal="left" shrinkToFit="0" vertical="top" wrapText="1"/>
    </xf>
    <xf borderId="1" fillId="0" fontId="63" numFmtId="0" xfId="0" applyAlignment="1" applyBorder="1" applyFont="1">
      <alignment shrinkToFit="0" vertical="top" wrapText="1"/>
    </xf>
    <xf borderId="1" fillId="0" fontId="63" numFmtId="0" xfId="0" applyAlignment="1" applyBorder="1" applyFont="1">
      <alignment horizontal="center" shrinkToFit="0" vertical="top" wrapText="1"/>
    </xf>
    <xf borderId="11" fillId="0" fontId="10" numFmtId="1" xfId="0" applyAlignment="1" applyBorder="1" applyFont="1" applyNumberFormat="1">
      <alignment horizontal="center" shrinkToFit="0" vertical="top" wrapText="1"/>
    </xf>
    <xf borderId="1" fillId="0" fontId="52" numFmtId="2" xfId="0" applyAlignment="1" applyBorder="1" applyFont="1" applyNumberFormat="1">
      <alignment horizontal="center" shrinkToFit="0" vertical="top" wrapText="1"/>
    </xf>
    <xf borderId="0" fillId="0" fontId="266" numFmtId="0" xfId="0" applyFont="1"/>
    <xf borderId="0" fillId="0" fontId="34" numFmtId="0" xfId="0" applyAlignment="1" applyFont="1">
      <alignment horizontal="left"/>
    </xf>
    <xf borderId="47" fillId="0" fontId="4" numFmtId="1" xfId="0" applyAlignment="1" applyBorder="1" applyFont="1" applyNumberFormat="1">
      <alignment horizontal="center" shrinkToFit="0" vertical="top" wrapText="1"/>
    </xf>
    <xf borderId="0" fillId="0" fontId="267" numFmtId="0" xfId="0" applyFont="1"/>
    <xf borderId="0" fillId="0" fontId="268" numFmtId="0" xfId="0" applyFont="1"/>
    <xf borderId="0" fillId="0" fontId="123" numFmtId="0" xfId="0" applyFont="1"/>
    <xf borderId="0" fillId="0" fontId="196" numFmtId="0" xfId="0" applyFont="1"/>
    <xf borderId="0" fillId="0" fontId="269" numFmtId="0" xfId="0" applyFont="1"/>
    <xf borderId="0" fillId="0" fontId="270" numFmtId="0" xfId="0" applyAlignment="1" applyFont="1">
      <alignment shrinkToFit="0" wrapText="1"/>
    </xf>
    <xf borderId="0" fillId="0" fontId="270" numFmtId="0" xfId="0" applyFont="1"/>
    <xf borderId="0" fillId="0" fontId="271" numFmtId="0" xfId="0" applyFont="1"/>
    <xf borderId="47" fillId="0" fontId="3" numFmtId="2" xfId="0" applyAlignment="1" applyBorder="1" applyFont="1" applyNumberFormat="1">
      <alignment horizontal="center" shrinkToFit="0" vertical="top" wrapText="1"/>
    </xf>
    <xf borderId="0" fillId="0" fontId="2" numFmtId="174" xfId="0" applyFont="1" applyNumberFormat="1"/>
    <xf borderId="1" fillId="0" fontId="272" numFmtId="0" xfId="0" applyAlignment="1" applyBorder="1" applyFont="1">
      <alignment shrinkToFit="0" vertical="top" wrapText="1"/>
    </xf>
    <xf borderId="1" fillId="0" fontId="272" numFmtId="0" xfId="0" applyAlignment="1" applyBorder="1" applyFont="1">
      <alignment horizontal="center" shrinkToFit="0" vertical="top" wrapText="1"/>
    </xf>
    <xf borderId="1" fillId="0" fontId="63" numFmtId="1" xfId="0" applyAlignment="1" applyBorder="1" applyFont="1" applyNumberFormat="1">
      <alignment horizontal="center" shrinkToFit="0" vertical="top" wrapText="1"/>
    </xf>
    <xf borderId="0" fillId="0" fontId="120" numFmtId="0" xfId="0" applyAlignment="1" applyFont="1">
      <alignment shrinkToFit="0" vertical="center" wrapText="1"/>
    </xf>
    <xf borderId="0" fillId="0" fontId="80" numFmtId="0" xfId="0" applyAlignment="1" applyFont="1">
      <alignment shrinkToFit="0" vertical="center" wrapText="1"/>
    </xf>
    <xf borderId="1" fillId="0" fontId="3" numFmtId="49" xfId="0" applyAlignment="1" applyBorder="1" applyFont="1" applyNumberFormat="1">
      <alignment horizontal="center" shrinkToFit="0" vertical="top" wrapText="1"/>
    </xf>
    <xf borderId="0" fillId="0" fontId="273" numFmtId="0" xfId="0" applyFont="1"/>
    <xf borderId="1" fillId="0" fontId="1" numFmtId="2" xfId="0" applyAlignment="1" applyBorder="1" applyFont="1" applyNumberFormat="1">
      <alignment horizontal="center" shrinkToFit="0" vertical="center" wrapText="1"/>
    </xf>
    <xf borderId="1" fillId="0" fontId="274" numFmtId="1" xfId="0" applyAlignment="1" applyBorder="1" applyFont="1" applyNumberFormat="1">
      <alignment horizontal="center" shrinkToFit="0" vertical="center" wrapText="1"/>
    </xf>
    <xf borderId="1" fillId="0" fontId="273" numFmtId="0" xfId="0" applyAlignment="1" applyBorder="1" applyFont="1">
      <alignment horizontal="center" shrinkToFit="0" vertical="center" wrapText="1"/>
    </xf>
    <xf borderId="1" fillId="0" fontId="275" numFmtId="0" xfId="0" applyAlignment="1" applyBorder="1" applyFont="1">
      <alignment horizontal="center" shrinkToFit="0" vertical="center" wrapText="1"/>
    </xf>
    <xf borderId="0" fillId="0" fontId="275" numFmtId="0" xfId="0" applyFont="1"/>
    <xf borderId="0" fillId="0" fontId="276" numFmtId="0" xfId="0" applyFont="1"/>
    <xf borderId="0" fillId="0" fontId="3" numFmtId="1" xfId="0" applyAlignment="1" applyFont="1" applyNumberFormat="1">
      <alignment horizontal="center" shrinkToFit="0" vertical="top" wrapText="1"/>
    </xf>
    <xf borderId="0" fillId="0" fontId="277" numFmtId="1" xfId="0" applyAlignment="1" applyFont="1" applyNumberFormat="1">
      <alignment horizontal="center" shrinkToFit="0" vertical="top" wrapText="1"/>
    </xf>
    <xf borderId="0" fillId="0" fontId="3" numFmtId="2" xfId="0" applyAlignment="1" applyFont="1" applyNumberFormat="1">
      <alignment horizontal="center" shrinkToFit="0" vertical="top" wrapText="1"/>
    </xf>
    <xf borderId="5" fillId="0" fontId="1" numFmtId="0" xfId="0" applyAlignment="1" applyBorder="1" applyFont="1">
      <alignment horizontal="left" shrinkToFit="0" vertical="top" wrapText="1"/>
    </xf>
    <xf borderId="5" fillId="0" fontId="1" numFmtId="0" xfId="0" applyAlignment="1" applyBorder="1" applyFont="1">
      <alignment horizontal="center" shrinkToFit="0" vertical="top" wrapText="1"/>
    </xf>
    <xf borderId="0" fillId="0" fontId="13" numFmtId="0" xfId="0" applyAlignment="1" applyFont="1">
      <alignment shrinkToFit="0" wrapText="1"/>
    </xf>
    <xf borderId="5" fillId="0" fontId="1" numFmtId="1" xfId="0" applyAlignment="1" applyBorder="1" applyFont="1" applyNumberFormat="1">
      <alignment horizontal="center" shrinkToFit="0" vertical="top" wrapText="1"/>
    </xf>
    <xf borderId="5" fillId="0" fontId="10" numFmtId="1" xfId="0" applyAlignment="1" applyBorder="1" applyFont="1" applyNumberFormat="1">
      <alignment horizontal="center" shrinkToFit="0" vertical="top" wrapText="1"/>
    </xf>
    <xf borderId="0" fillId="0" fontId="6" numFmtId="0" xfId="0" applyAlignment="1" applyFont="1">
      <alignment shrinkToFit="0" vertical="center" wrapText="1"/>
    </xf>
    <xf borderId="11" fillId="0" fontId="278" numFmtId="0" xfId="0" applyAlignment="1" applyBorder="1" applyFont="1">
      <alignment shrinkToFit="0" vertical="center" wrapText="1"/>
    </xf>
    <xf borderId="1" fillId="0" fontId="60" numFmtId="0" xfId="0" applyAlignment="1" applyBorder="1" applyFont="1">
      <alignment horizontal="center" shrinkToFit="0" vertical="top" wrapText="1"/>
    </xf>
    <xf borderId="1" fillId="0" fontId="62" numFmtId="1" xfId="0" applyAlignment="1" applyBorder="1" applyFont="1" applyNumberFormat="1">
      <alignment horizontal="center" shrinkToFit="0" vertical="top" wrapText="1"/>
    </xf>
    <xf borderId="11" fillId="0" fontId="62" numFmtId="1" xfId="0" applyAlignment="1" applyBorder="1" applyFont="1" applyNumberFormat="1">
      <alignment horizontal="center" shrinkToFit="0" vertical="top" wrapText="1"/>
    </xf>
    <xf borderId="15" fillId="10" fontId="62" numFmtId="1" xfId="0" applyAlignment="1" applyBorder="1" applyFont="1" applyNumberFormat="1">
      <alignment horizontal="center" shrinkToFit="0" vertical="top" wrapText="1"/>
    </xf>
    <xf borderId="1" fillId="0" fontId="62" numFmtId="2" xfId="0" applyAlignment="1" applyBorder="1" applyFont="1" applyNumberFormat="1">
      <alignment horizontal="center" shrinkToFit="0" vertical="top" wrapText="1"/>
    </xf>
    <xf borderId="15" fillId="10" fontId="3" numFmtId="1" xfId="0" applyAlignment="1" applyBorder="1" applyFont="1" applyNumberFormat="1">
      <alignment horizontal="center" shrinkToFit="0" vertical="top" wrapText="1"/>
    </xf>
    <xf borderId="1" fillId="0" fontId="279" numFmtId="0" xfId="0" applyAlignment="1" applyBorder="1" applyFont="1">
      <alignment horizontal="left" shrinkToFit="0" vertical="top" wrapText="1"/>
    </xf>
    <xf borderId="11" fillId="0" fontId="3" numFmtId="1" xfId="0" applyAlignment="1" applyBorder="1" applyFont="1" applyNumberFormat="1">
      <alignment horizontal="left" shrinkToFit="0" vertical="top" wrapText="1"/>
    </xf>
    <xf borderId="0" fillId="0" fontId="136" numFmtId="0" xfId="0" applyAlignment="1" applyFont="1">
      <alignment horizontal="left"/>
    </xf>
    <xf borderId="1" fillId="0" fontId="280" numFmtId="0" xfId="0" applyAlignment="1" applyBorder="1" applyFont="1">
      <alignment horizontal="center" shrinkToFit="0" vertical="top" wrapText="1"/>
    </xf>
    <xf borderId="1" fillId="0" fontId="281" numFmtId="1" xfId="0" applyAlignment="1" applyBorder="1" applyFont="1" applyNumberFormat="1">
      <alignment horizontal="center" shrinkToFit="0" vertical="top" wrapText="1"/>
    </xf>
    <xf borderId="0" fillId="0" fontId="83" numFmtId="0" xfId="0" applyAlignment="1" applyFont="1">
      <alignment shrinkToFit="0" wrapText="1"/>
    </xf>
    <xf borderId="0" fillId="0" fontId="263" numFmtId="0" xfId="0" applyAlignment="1" applyFont="1">
      <alignment shrinkToFit="0" wrapText="1"/>
    </xf>
    <xf borderId="9" fillId="0" fontId="4" numFmtId="49" xfId="0" applyAlignment="1" applyBorder="1" applyFont="1" applyNumberFormat="1">
      <alignment horizontal="center" shrinkToFit="0" vertical="center" wrapText="1"/>
    </xf>
    <xf borderId="12" fillId="0" fontId="1" numFmtId="2" xfId="0" applyAlignment="1" applyBorder="1" applyFont="1" applyNumberFormat="1">
      <alignment horizontal="center" shrinkToFit="0" vertical="center" wrapText="1"/>
    </xf>
    <xf borderId="9" fillId="0" fontId="3" numFmtId="2" xfId="0" applyAlignment="1" applyBorder="1" applyFont="1" applyNumberFormat="1">
      <alignment shrinkToFit="0" vertical="center" wrapText="1"/>
    </xf>
    <xf borderId="1" fillId="0" fontId="282" numFmtId="0" xfId="0" applyAlignment="1" applyBorder="1" applyFont="1">
      <alignment horizontal="center" shrinkToFit="0" vertical="center" wrapText="1"/>
    </xf>
    <xf borderId="1" fillId="0" fontId="153" numFmtId="0" xfId="0" applyAlignment="1" applyBorder="1" applyFont="1">
      <alignment horizontal="center" shrinkToFit="0" vertical="center" wrapText="1"/>
    </xf>
    <xf borderId="50" fillId="11" fontId="4" numFmtId="49" xfId="0" applyAlignment="1" applyBorder="1" applyFont="1" applyNumberFormat="1">
      <alignment horizontal="center" shrinkToFit="0" vertical="top" wrapText="1"/>
    </xf>
    <xf borderId="50" fillId="11" fontId="4" numFmtId="1" xfId="0" applyAlignment="1" applyBorder="1" applyFont="1" applyNumberFormat="1">
      <alignment horizontal="center" shrinkToFit="0" vertical="top" wrapText="1"/>
    </xf>
    <xf borderId="1" fillId="11" fontId="3" numFmtId="1" xfId="0" applyAlignment="1" applyBorder="1" applyFont="1" applyNumberFormat="1">
      <alignment horizontal="center" shrinkToFit="0" vertical="top" wrapText="1"/>
    </xf>
    <xf borderId="1" fillId="11" fontId="3" numFmtId="2" xfId="0" applyAlignment="1" applyBorder="1" applyFont="1" applyNumberFormat="1">
      <alignment horizontal="center" shrinkToFit="0" vertical="top" wrapText="1"/>
    </xf>
    <xf borderId="11" fillId="0" fontId="3" numFmtId="2" xfId="0" applyAlignment="1" applyBorder="1" applyFont="1" applyNumberFormat="1">
      <alignment horizontal="center" shrinkToFit="0" vertical="top" wrapText="1"/>
    </xf>
    <xf borderId="0" fillId="0" fontId="10" numFmtId="2" xfId="0" applyAlignment="1" applyFont="1" applyNumberFormat="1">
      <alignment horizontal="center"/>
    </xf>
    <xf borderId="55" fillId="8" fontId="8" numFmtId="0" xfId="0" applyAlignment="1" applyBorder="1" applyFont="1">
      <alignment horizontal="center" shrinkToFit="0" wrapText="1"/>
    </xf>
    <xf borderId="50" fillId="9" fontId="10" numFmtId="0" xfId="0" applyAlignment="1" applyBorder="1" applyFont="1">
      <alignment horizontal="center" shrinkToFit="0" vertical="center" wrapText="1"/>
    </xf>
    <xf borderId="41" fillId="9" fontId="10" numFmtId="0" xfId="0" applyAlignment="1" applyBorder="1" applyFont="1">
      <alignment horizontal="center" shrinkToFit="0" vertical="center" wrapText="1"/>
    </xf>
    <xf borderId="3" fillId="0" fontId="3" numFmtId="2" xfId="0" applyAlignment="1" applyBorder="1" applyFont="1" applyNumberFormat="1">
      <alignment horizontal="center" shrinkToFit="0" vertical="center" wrapText="1"/>
    </xf>
    <xf borderId="3" fillId="0" fontId="3" numFmtId="2" xfId="0" applyAlignment="1" applyBorder="1" applyFont="1" applyNumberFormat="1">
      <alignment horizontal="center" shrinkToFit="0" vertical="top" wrapText="1"/>
    </xf>
    <xf borderId="3" fillId="0" fontId="2" numFmtId="0" xfId="0" applyBorder="1" applyFont="1"/>
    <xf borderId="1" fillId="0" fontId="63" numFmtId="3" xfId="0" applyAlignment="1" applyBorder="1" applyFont="1" applyNumberFormat="1">
      <alignment horizontal="center" shrinkToFit="0" vertical="top" wrapText="1"/>
    </xf>
    <xf borderId="3" fillId="0" fontId="10" numFmtId="2" xfId="0" applyAlignment="1" applyBorder="1" applyFont="1" applyNumberFormat="1">
      <alignment horizontal="center" shrinkToFit="0" vertical="top" wrapText="1"/>
    </xf>
    <xf borderId="24" fillId="0" fontId="2" numFmtId="49" xfId="0" applyBorder="1" applyFont="1" applyNumberFormat="1"/>
    <xf borderId="1" fillId="0" fontId="283" numFmtId="49" xfId="0" applyAlignment="1" applyBorder="1" applyFont="1" applyNumberFormat="1">
      <alignment shrinkToFit="0" vertical="top" wrapText="1"/>
    </xf>
    <xf borderId="1" fillId="0" fontId="1" numFmtId="2" xfId="0" applyAlignment="1" applyBorder="1" applyFont="1" applyNumberFormat="1">
      <alignment horizontal="center" shrinkToFit="0" vertical="top" wrapText="1"/>
    </xf>
    <xf borderId="21" fillId="0" fontId="2" numFmtId="49" xfId="0" applyBorder="1" applyFont="1" applyNumberFormat="1"/>
    <xf borderId="19" fillId="0" fontId="2" numFmtId="49" xfId="0" applyBorder="1" applyFont="1" applyNumberFormat="1"/>
    <xf borderId="1" fillId="0" fontId="4" numFmtId="3" xfId="0" applyAlignment="1" applyBorder="1" applyFont="1" applyNumberFormat="1">
      <alignment horizontal="center" shrinkToFit="0" vertical="top" wrapText="1"/>
    </xf>
    <xf borderId="5" fillId="0" fontId="1" numFmtId="0" xfId="0" applyAlignment="1" applyBorder="1" applyFont="1">
      <alignment shrinkToFit="0" vertical="top" wrapText="1"/>
    </xf>
    <xf borderId="5" fillId="0" fontId="1" numFmtId="3" xfId="0" applyAlignment="1" applyBorder="1" applyFont="1" applyNumberFormat="1">
      <alignment horizontal="center" shrinkToFit="0" vertical="top" wrapText="1"/>
    </xf>
    <xf borderId="4" fillId="0" fontId="10" numFmtId="2" xfId="0" applyAlignment="1" applyBorder="1" applyFont="1" applyNumberFormat="1">
      <alignment horizontal="center" shrinkToFit="0" vertical="top" wrapText="1"/>
    </xf>
    <xf borderId="5" fillId="0" fontId="13" numFmtId="0" xfId="0" applyBorder="1" applyFont="1"/>
    <xf borderId="11" fillId="0" fontId="1" numFmtId="0" xfId="0" applyAlignment="1" applyBorder="1" applyFont="1">
      <alignment shrinkToFit="0" vertical="top" wrapText="1"/>
    </xf>
    <xf borderId="28" fillId="0" fontId="1" numFmtId="0" xfId="0" applyAlignment="1" applyBorder="1" applyFont="1">
      <alignment shrinkToFit="0" vertical="top" wrapText="1"/>
    </xf>
    <xf borderId="28" fillId="0" fontId="1" numFmtId="0" xfId="0" applyAlignment="1" applyBorder="1" applyFont="1">
      <alignment horizontal="center" shrinkToFit="0" vertical="top" wrapText="1"/>
    </xf>
    <xf borderId="28" fillId="0" fontId="1" numFmtId="49" xfId="0" applyAlignment="1" applyBorder="1" applyFont="1" applyNumberFormat="1">
      <alignment horizontal="center" shrinkToFit="0" vertical="top" wrapText="1"/>
    </xf>
    <xf borderId="11" fillId="0" fontId="1" numFmtId="1" xfId="0" applyAlignment="1" applyBorder="1" applyFont="1" applyNumberFormat="1">
      <alignment horizontal="center" shrinkToFit="0" vertical="top" wrapText="1"/>
    </xf>
    <xf borderId="28" fillId="0" fontId="1" numFmtId="1" xfId="0" applyAlignment="1" applyBorder="1" applyFont="1" applyNumberFormat="1">
      <alignment horizontal="center" shrinkToFit="0" vertical="top" wrapText="1"/>
    </xf>
    <xf borderId="40" fillId="0" fontId="10" numFmtId="2" xfId="0" applyAlignment="1" applyBorder="1" applyFont="1" applyNumberFormat="1">
      <alignment horizontal="center" shrinkToFit="0" vertical="top" wrapText="1"/>
    </xf>
    <xf borderId="11" fillId="0" fontId="10" numFmtId="2" xfId="0" applyAlignment="1" applyBorder="1" applyFont="1" applyNumberFormat="1">
      <alignment horizontal="center" shrinkToFit="0" vertical="top" wrapText="1"/>
    </xf>
    <xf borderId="28" fillId="0" fontId="10" numFmtId="2" xfId="0" applyAlignment="1" applyBorder="1" applyFont="1" applyNumberFormat="1">
      <alignment horizontal="center" shrinkToFit="0" vertical="top" wrapText="1"/>
    </xf>
    <xf borderId="28" fillId="0" fontId="13" numFmtId="0" xfId="0" applyBorder="1" applyFont="1"/>
    <xf borderId="41" fillId="10" fontId="3" numFmtId="2" xfId="0" applyAlignment="1" applyBorder="1" applyFont="1" applyNumberFormat="1">
      <alignment horizontal="center" shrinkToFit="0" vertical="top" wrapText="1"/>
    </xf>
    <xf borderId="35" fillId="8" fontId="133" numFmtId="0" xfId="0" applyAlignment="1" applyBorder="1" applyFont="1">
      <alignment horizontal="center" shrinkToFit="0" vertical="top" wrapText="1"/>
    </xf>
    <xf borderId="47" fillId="0" fontId="10" numFmtId="0" xfId="0" applyAlignment="1" applyBorder="1" applyFont="1">
      <alignment horizontal="center" shrinkToFit="0" vertical="center" wrapText="1"/>
    </xf>
    <xf borderId="29" fillId="0" fontId="10" numFmtId="0" xfId="0" applyAlignment="1" applyBorder="1" applyFont="1">
      <alignment horizontal="center" shrinkToFit="0" vertical="center" wrapText="1"/>
    </xf>
    <xf borderId="47" fillId="0" fontId="10" numFmtId="175" xfId="0" applyAlignment="1" applyBorder="1" applyFont="1" applyNumberFormat="1">
      <alignment horizontal="center" shrinkToFit="0" vertical="center" wrapText="1"/>
    </xf>
    <xf borderId="56" fillId="0" fontId="10" numFmtId="175" xfId="0" applyAlignment="1" applyBorder="1" applyFont="1" applyNumberFormat="1">
      <alignment horizontal="center" shrinkToFit="0" vertical="center" wrapText="1"/>
    </xf>
    <xf borderId="0" fillId="0" fontId="284" numFmtId="0" xfId="0" applyFont="1"/>
    <xf borderId="1" fillId="0" fontId="53" numFmtId="0" xfId="0" applyBorder="1" applyFont="1"/>
    <xf borderId="6" fillId="7" fontId="34" numFmtId="0" xfId="0" applyAlignment="1" applyBorder="1" applyFont="1">
      <alignment horizontal="left"/>
    </xf>
    <xf borderId="1" fillId="7" fontId="285" numFmtId="0" xfId="0" applyAlignment="1" applyBorder="1" applyFont="1">
      <alignment horizontal="left" shrinkToFit="0" vertical="top" wrapText="1"/>
    </xf>
    <xf borderId="1" fillId="0" fontId="1" numFmtId="164" xfId="0" applyAlignment="1" applyBorder="1" applyFont="1" applyNumberFormat="1">
      <alignment horizontal="left" vertical="top"/>
    </xf>
    <xf borderId="6" fillId="7" fontId="34" numFmtId="0" xfId="0" applyAlignment="1" applyBorder="1" applyFont="1">
      <alignment horizontal="left" vertical="top"/>
    </xf>
    <xf borderId="28" fillId="0" fontId="4" numFmtId="0" xfId="0" applyAlignment="1" applyBorder="1" applyFont="1">
      <alignment horizontal="left" shrinkToFit="0" wrapText="1"/>
    </xf>
    <xf borderId="1" fillId="0" fontId="1" numFmtId="1" xfId="0" applyAlignment="1" applyBorder="1" applyFont="1" applyNumberFormat="1">
      <alignment horizontal="left" shrinkToFit="0" vertical="top" wrapText="1"/>
    </xf>
    <xf borderId="3" fillId="0" fontId="1" numFmtId="1" xfId="0" applyAlignment="1" applyBorder="1" applyFont="1" applyNumberFormat="1">
      <alignment horizontal="left" shrinkToFit="0" vertical="top" wrapText="1"/>
    </xf>
    <xf borderId="3" fillId="0" fontId="1" numFmtId="2" xfId="0" applyAlignment="1" applyBorder="1" applyFont="1" applyNumberFormat="1">
      <alignment horizontal="left" shrinkToFit="0" vertical="top" wrapText="1"/>
    </xf>
    <xf borderId="1" fillId="0" fontId="4" numFmtId="4" xfId="0" applyAlignment="1" applyBorder="1" applyFont="1" applyNumberFormat="1">
      <alignment horizontal="left" shrinkToFit="0" vertical="top" wrapText="1"/>
    </xf>
    <xf borderId="1" fillId="0" fontId="286" numFmtId="0" xfId="0" applyAlignment="1" applyBorder="1" applyFont="1">
      <alignment horizontal="left" shrinkToFit="0" vertical="top" wrapText="1"/>
    </xf>
    <xf borderId="1" fillId="0" fontId="4" numFmtId="3" xfId="0" applyAlignment="1" applyBorder="1" applyFont="1" applyNumberFormat="1">
      <alignment horizontal="left" vertical="top"/>
    </xf>
    <xf borderId="0" fillId="0" fontId="287" numFmtId="0" xfId="0" applyAlignment="1" applyFont="1">
      <alignment horizontal="left" shrinkToFit="0" wrapText="1"/>
    </xf>
    <xf borderId="0" fillId="0" fontId="34" numFmtId="0" xfId="0" applyAlignment="1" applyFont="1">
      <alignment horizontal="left" shrinkToFit="0" wrapText="1"/>
    </xf>
    <xf borderId="0" fillId="0" fontId="15" numFmtId="0" xfId="0" applyFont="1"/>
    <xf borderId="0" fillId="0" fontId="288" numFmtId="0" xfId="0" applyAlignment="1" applyFont="1">
      <alignment horizontal="left"/>
    </xf>
    <xf borderId="0" fillId="0" fontId="289" numFmtId="0" xfId="0" applyAlignment="1" applyFont="1">
      <alignment horizontal="left" shrinkToFit="0" vertical="top" wrapText="1"/>
    </xf>
    <xf borderId="0" fillId="0" fontId="4" numFmtId="0" xfId="0" applyAlignment="1" applyFont="1">
      <alignment horizontal="left" shrinkToFit="0" wrapText="1"/>
    </xf>
    <xf borderId="1" fillId="7" fontId="290" numFmtId="0" xfId="0" applyAlignment="1" applyBorder="1" applyFont="1">
      <alignment horizontal="left" shrinkToFit="0" vertical="top" wrapText="1"/>
    </xf>
    <xf borderId="1" fillId="7" fontId="4" numFmtId="1" xfId="0" applyAlignment="1" applyBorder="1" applyFont="1" applyNumberFormat="1">
      <alignment horizontal="left" shrinkToFit="0" vertical="top" wrapText="1"/>
    </xf>
    <xf borderId="41" fillId="7" fontId="4" numFmtId="2" xfId="0" applyAlignment="1" applyBorder="1" applyFont="1" applyNumberFormat="1">
      <alignment horizontal="left" shrinkToFit="0" vertical="top" wrapText="1"/>
    </xf>
    <xf borderId="1" fillId="0" fontId="4" numFmtId="0" xfId="0" applyAlignment="1" applyBorder="1" applyFont="1">
      <alignment horizontal="left" shrinkToFit="0" wrapText="1"/>
    </xf>
    <xf borderId="3" fillId="0" fontId="4" numFmtId="2" xfId="0" applyAlignment="1" applyBorder="1" applyFont="1" applyNumberFormat="1">
      <alignment horizontal="left" shrinkToFit="0" vertical="top" wrapText="1"/>
    </xf>
    <xf borderId="12" fillId="0" fontId="4" numFmtId="0" xfId="0" applyAlignment="1" applyBorder="1" applyFont="1">
      <alignment horizontal="left" shrinkToFit="0" vertical="top" wrapText="1"/>
    </xf>
    <xf borderId="1" fillId="0" fontId="291" numFmtId="0" xfId="0" applyAlignment="1" applyBorder="1" applyFont="1">
      <alignment horizontal="left" shrinkToFit="0" vertical="center" wrapText="1"/>
    </xf>
    <xf borderId="0" fillId="0" fontId="4" numFmtId="0" xfId="0" applyAlignment="1" applyFont="1">
      <alignment horizontal="left" shrinkToFit="0" vertical="center" wrapText="1"/>
    </xf>
    <xf borderId="9" fillId="0" fontId="292" numFmtId="0" xfId="0" applyAlignment="1" applyBorder="1" applyFont="1">
      <alignment horizontal="left" shrinkToFit="0" vertical="center" wrapText="1"/>
    </xf>
    <xf borderId="9" fillId="0" fontId="1" numFmtId="0" xfId="0" applyAlignment="1" applyBorder="1" applyFont="1">
      <alignment horizontal="left" vertical="center"/>
    </xf>
    <xf borderId="1" fillId="0" fontId="4" numFmtId="3" xfId="0" applyAlignment="1" applyBorder="1" applyFont="1" applyNumberFormat="1">
      <alignment horizontal="left" vertical="center"/>
    </xf>
    <xf borderId="1" fillId="0" fontId="4" numFmtId="49" xfId="0" applyAlignment="1" applyBorder="1" applyFont="1" applyNumberFormat="1">
      <alignment horizontal="left" shrinkToFit="0" vertical="center" wrapText="1"/>
    </xf>
    <xf borderId="1" fillId="0" fontId="1" numFmtId="0" xfId="0" applyAlignment="1" applyBorder="1" applyFont="1">
      <alignment horizontal="left" vertical="center"/>
    </xf>
    <xf borderId="1" fillId="0" fontId="1" numFmtId="0" xfId="0" applyAlignment="1" applyBorder="1" applyFont="1">
      <alignment horizontal="left" shrinkToFit="0" vertical="center" wrapText="1"/>
    </xf>
    <xf borderId="28" fillId="0" fontId="4" numFmtId="0" xfId="0" applyAlignment="1" applyBorder="1" applyFont="1">
      <alignment horizontal="left" shrinkToFit="0" vertical="center" wrapText="1"/>
    </xf>
    <xf borderId="6" fillId="7" fontId="34" numFmtId="0" xfId="0" applyAlignment="1" applyBorder="1" applyFont="1">
      <alignment horizontal="left" shrinkToFit="0" vertical="center" wrapText="1"/>
    </xf>
    <xf borderId="1" fillId="0" fontId="1" numFmtId="164" xfId="0" applyAlignment="1" applyBorder="1" applyFont="1" applyNumberFormat="1">
      <alignment horizontal="left" shrinkToFit="0" vertical="top" wrapText="1"/>
    </xf>
    <xf borderId="5" fillId="0" fontId="4" numFmtId="0" xfId="0" applyAlignment="1" applyBorder="1" applyFont="1">
      <alignment horizontal="left" shrinkToFit="0" vertical="top" wrapText="1"/>
    </xf>
    <xf borderId="5" fillId="0" fontId="4" numFmtId="1" xfId="0" applyAlignment="1" applyBorder="1" applyFont="1" applyNumberFormat="1">
      <alignment horizontal="left" shrinkToFit="0" vertical="top" wrapText="1"/>
    </xf>
    <xf borderId="5" fillId="0" fontId="4" numFmtId="2" xfId="0" applyAlignment="1" applyBorder="1" applyFont="1" applyNumberFormat="1">
      <alignment horizontal="left" shrinkToFit="0" vertical="top" wrapText="1"/>
    </xf>
    <xf borderId="5" fillId="0" fontId="4" numFmtId="0" xfId="0" applyAlignment="1" applyBorder="1" applyFont="1">
      <alignment horizontal="left" vertical="top"/>
    </xf>
    <xf borderId="5" fillId="0" fontId="4" numFmtId="4" xfId="0" applyAlignment="1" applyBorder="1" applyFont="1" applyNumberFormat="1">
      <alignment horizontal="left" shrinkToFit="0" vertical="top" wrapText="1"/>
    </xf>
    <xf borderId="28" fillId="0" fontId="4" numFmtId="1" xfId="0" applyAlignment="1" applyBorder="1" applyFont="1" applyNumberFormat="1">
      <alignment horizontal="left" shrinkToFit="0" vertical="top" wrapText="1"/>
    </xf>
    <xf borderId="28" fillId="0" fontId="4" numFmtId="2" xfId="0" applyAlignment="1" applyBorder="1" applyFont="1" applyNumberFormat="1">
      <alignment horizontal="left" shrinkToFit="0" vertical="top" wrapText="1"/>
    </xf>
    <xf borderId="28" fillId="0" fontId="4" numFmtId="0" xfId="0" applyAlignment="1" applyBorder="1" applyFont="1">
      <alignment horizontal="left" vertical="top"/>
    </xf>
    <xf borderId="28" fillId="0" fontId="4" numFmtId="4" xfId="0" applyAlignment="1" applyBorder="1" applyFont="1" applyNumberFormat="1">
      <alignment horizontal="left" shrinkToFit="0" vertical="top" wrapText="1"/>
    </xf>
    <xf borderId="5" fillId="0" fontId="293" numFmtId="0" xfId="0" applyAlignment="1" applyBorder="1" applyFont="1">
      <alignment horizontal="left" shrinkToFit="0" vertical="top" wrapText="1"/>
    </xf>
    <xf borderId="5" fillId="0" fontId="4" numFmtId="2" xfId="0" applyAlignment="1" applyBorder="1" applyFont="1" applyNumberFormat="1">
      <alignment horizontal="left" vertical="top"/>
    </xf>
    <xf borderId="9" fillId="0" fontId="294" numFmtId="0" xfId="0" applyAlignment="1" applyBorder="1" applyFont="1">
      <alignment horizontal="center" shrinkToFit="0" vertical="top" wrapText="1"/>
    </xf>
    <xf borderId="9" fillId="0" fontId="3" numFmtId="3" xfId="0" applyAlignment="1" applyBorder="1" applyFont="1" applyNumberFormat="1">
      <alignment horizontal="center" vertical="top"/>
    </xf>
    <xf borderId="2" fillId="11" fontId="3" numFmtId="4" xfId="0" applyAlignment="1" applyBorder="1" applyFont="1" applyNumberFormat="1">
      <alignment horizontal="center" shrinkToFit="0" vertical="top" wrapText="1"/>
    </xf>
    <xf borderId="9" fillId="0" fontId="295" numFmtId="0" xfId="0" applyAlignment="1" applyBorder="1" applyFont="1">
      <alignment horizontal="center" shrinkToFit="0" vertical="center" wrapText="1"/>
    </xf>
    <xf borderId="1" fillId="0" fontId="295" numFmtId="0" xfId="0" applyAlignment="1" applyBorder="1" applyFont="1">
      <alignment horizontal="center" shrinkToFit="0" vertical="center" wrapText="1"/>
    </xf>
    <xf borderId="1" fillId="7" fontId="295" numFmtId="0" xfId="0" applyAlignment="1" applyBorder="1" applyFont="1">
      <alignment horizontal="center" shrinkToFit="0" vertical="center" wrapText="1"/>
    </xf>
    <xf borderId="1" fillId="7" fontId="296" numFmtId="0" xfId="0" applyAlignment="1" applyBorder="1" applyFont="1">
      <alignment horizontal="center" shrinkToFit="0" vertical="center" wrapText="1"/>
    </xf>
    <xf borderId="1" fillId="7" fontId="295" numFmtId="1" xfId="0" applyAlignment="1" applyBorder="1" applyFont="1" applyNumberFormat="1">
      <alignment horizontal="center" shrinkToFit="0" vertical="center" wrapText="1"/>
    </xf>
    <xf borderId="41" fillId="7" fontId="295" numFmtId="0" xfId="0" applyAlignment="1" applyBorder="1" applyFont="1">
      <alignment horizontal="center" shrinkToFit="0" vertical="center" wrapText="1"/>
    </xf>
    <xf borderId="1" fillId="0" fontId="297" numFmtId="0" xfId="0" applyAlignment="1" applyBorder="1" applyFont="1">
      <alignment horizontal="center" shrinkToFit="0" vertical="center" wrapText="1"/>
    </xf>
    <xf borderId="1" fillId="0" fontId="298" numFmtId="0" xfId="0" applyAlignment="1" applyBorder="1" applyFont="1">
      <alignment horizontal="center" shrinkToFit="0" vertical="center" wrapText="1"/>
    </xf>
    <xf borderId="1" fillId="0" fontId="295" numFmtId="1" xfId="0" applyAlignment="1" applyBorder="1" applyFont="1" applyNumberFormat="1">
      <alignment horizontal="center" shrinkToFit="0" vertical="center" wrapText="1"/>
    </xf>
    <xf borderId="3" fillId="0" fontId="297" numFmtId="0" xfId="0" applyAlignment="1" applyBorder="1" applyFont="1">
      <alignment horizontal="center" shrinkToFit="0" vertical="center" wrapText="1"/>
    </xf>
    <xf borderId="0" fillId="0" fontId="295" numFmtId="0" xfId="0" applyAlignment="1" applyFont="1">
      <alignment shrinkToFit="0" wrapText="1"/>
    </xf>
    <xf borderId="0" fillId="0" fontId="299" numFmtId="0" xfId="0" applyAlignment="1" applyFont="1">
      <alignment shrinkToFit="0" wrapText="1"/>
    </xf>
    <xf borderId="1" fillId="0" fontId="297" numFmtId="3" xfId="0" applyAlignment="1" applyBorder="1" applyFont="1" applyNumberFormat="1">
      <alignment horizontal="center" vertical="center"/>
    </xf>
    <xf borderId="1" fillId="0" fontId="297" numFmtId="4" xfId="0" applyAlignment="1" applyBorder="1" applyFont="1" applyNumberFormat="1">
      <alignment horizontal="center" shrinkToFit="0" vertical="center" wrapText="1"/>
    </xf>
    <xf borderId="1" fillId="0" fontId="295" numFmtId="49" xfId="0" applyAlignment="1" applyBorder="1" applyFont="1" applyNumberFormat="1">
      <alignment horizontal="center" shrinkToFit="0" vertical="center" wrapText="1"/>
    </xf>
    <xf borderId="1" fillId="0" fontId="300" numFmtId="0" xfId="0" applyAlignment="1" applyBorder="1" applyFont="1">
      <alignment horizontal="center" shrinkToFit="0" vertical="center" wrapText="1"/>
    </xf>
    <xf borderId="1" fillId="0" fontId="301" numFmtId="0" xfId="0" applyAlignment="1" applyBorder="1" applyFont="1">
      <alignment horizontal="center" shrinkToFit="0" vertical="center" wrapText="1"/>
    </xf>
    <xf borderId="1" fillId="0" fontId="302" numFmtId="0" xfId="0" applyAlignment="1" applyBorder="1" applyFont="1">
      <alignment horizontal="center" shrinkToFit="0" vertical="center" wrapText="1"/>
    </xf>
    <xf borderId="0" fillId="0" fontId="303" numFmtId="0" xfId="0" applyAlignment="1" applyFont="1">
      <alignment horizontal="left" vertical="top"/>
    </xf>
    <xf borderId="3" fillId="0" fontId="4" numFmtId="0" xfId="0" applyAlignment="1" applyBorder="1" applyFont="1">
      <alignment horizontal="center" vertical="top"/>
    </xf>
    <xf borderId="1" fillId="0" fontId="34" numFmtId="0" xfId="0" applyAlignment="1" applyBorder="1" applyFont="1">
      <alignment horizontal="left" vertical="top"/>
    </xf>
    <xf borderId="5" fillId="0" fontId="304" numFmtId="0" xfId="0" applyAlignment="1" applyBorder="1" applyFont="1">
      <alignment horizontal="left" vertical="top"/>
    </xf>
    <xf borderId="3" fillId="0" fontId="3" numFmtId="4" xfId="0" applyAlignment="1" applyBorder="1" applyFont="1" applyNumberFormat="1">
      <alignment horizontal="center" vertical="top"/>
    </xf>
    <xf borderId="1" fillId="0" fontId="4" numFmtId="1" xfId="0" applyAlignment="1" applyBorder="1" applyFont="1" applyNumberFormat="1">
      <alignment horizontal="center" vertical="top"/>
    </xf>
    <xf borderId="1" fillId="0" fontId="4" numFmtId="0" xfId="0" applyAlignment="1" applyBorder="1" applyFont="1">
      <alignment horizontal="center"/>
    </xf>
    <xf borderId="1" fillId="0" fontId="3" numFmtId="0" xfId="0" applyAlignment="1" applyBorder="1" applyFont="1">
      <alignment horizontal="center"/>
    </xf>
    <xf borderId="1" fillId="7" fontId="305" numFmtId="0" xfId="0" applyAlignment="1" applyBorder="1" applyFont="1">
      <alignment horizontal="left" shrinkToFit="0" vertical="top" wrapText="1"/>
    </xf>
    <xf borderId="1" fillId="7" fontId="3" numFmtId="1" xfId="0" applyAlignment="1" applyBorder="1" applyFont="1" applyNumberFormat="1">
      <alignment shrinkToFit="0" vertical="top" wrapText="1"/>
    </xf>
    <xf borderId="41" fillId="7" fontId="3" numFmtId="2" xfId="0" applyAlignment="1" applyBorder="1" applyFont="1" applyNumberFormat="1">
      <alignment horizontal="center" shrinkToFit="0" vertical="top" wrapText="1"/>
    </xf>
    <xf borderId="1" fillId="0" fontId="5" numFmtId="0" xfId="0" applyAlignment="1" applyBorder="1" applyFont="1">
      <alignment horizontal="center" vertical="top"/>
    </xf>
    <xf borderId="1" fillId="7" fontId="167" numFmtId="0" xfId="0" applyAlignment="1" applyBorder="1" applyFont="1">
      <alignment shrinkToFit="0" vertical="top" wrapText="1"/>
    </xf>
    <xf borderId="5" fillId="0" fontId="2" numFmtId="0" xfId="0" applyAlignment="1" applyBorder="1" applyFont="1">
      <alignment shrinkToFit="0" vertical="top" wrapText="1"/>
    </xf>
    <xf borderId="50" fillId="7" fontId="83" numFmtId="0" xfId="0" applyAlignment="1" applyBorder="1" applyFont="1">
      <alignment vertical="top"/>
    </xf>
    <xf borderId="5" fillId="0" fontId="306" numFmtId="0" xfId="0" applyAlignment="1" applyBorder="1" applyFont="1">
      <alignment shrinkToFit="0" vertical="top" wrapText="1"/>
    </xf>
    <xf borderId="5" fillId="0" fontId="307" numFmtId="0" xfId="0" applyAlignment="1" applyBorder="1" applyFont="1">
      <alignment shrinkToFit="0" vertical="top" wrapText="1"/>
    </xf>
    <xf borderId="5" fillId="0" fontId="83" numFmtId="0" xfId="0" applyAlignment="1" applyBorder="1" applyFont="1">
      <alignment shrinkToFit="0" vertical="top" wrapText="1"/>
    </xf>
    <xf borderId="5" fillId="0" fontId="83" numFmtId="0" xfId="0" applyAlignment="1" applyBorder="1" applyFont="1">
      <alignment horizontal="right" shrinkToFit="0" vertical="top" wrapText="1"/>
    </xf>
    <xf borderId="5" fillId="0" fontId="2" numFmtId="0" xfId="0" applyAlignment="1" applyBorder="1" applyFont="1">
      <alignment horizontal="right" shrinkToFit="0" vertical="top" wrapText="1"/>
    </xf>
    <xf borderId="5" fillId="0" fontId="2" numFmtId="2" xfId="0" applyAlignment="1" applyBorder="1" applyFont="1" applyNumberFormat="1">
      <alignment horizontal="right" shrinkToFit="0" vertical="top" wrapText="1"/>
    </xf>
    <xf borderId="15" fillId="7" fontId="167" numFmtId="0" xfId="0" applyAlignment="1" applyBorder="1" applyFont="1">
      <alignment shrinkToFit="0" vertical="top" wrapText="1"/>
    </xf>
    <xf borderId="28" fillId="0" fontId="2" numFmtId="0" xfId="0" applyAlignment="1" applyBorder="1" applyFont="1">
      <alignment shrinkToFit="0" vertical="top" wrapText="1"/>
    </xf>
    <xf borderId="57" fillId="7" fontId="83" numFmtId="0" xfId="0" applyAlignment="1" applyBorder="1" applyFont="1">
      <alignment vertical="top"/>
    </xf>
    <xf borderId="57" fillId="7" fontId="167" numFmtId="0" xfId="0" applyAlignment="1" applyBorder="1" applyFont="1">
      <alignment shrinkToFit="0" vertical="top" wrapText="1"/>
    </xf>
    <xf borderId="28" fillId="0" fontId="308" numFmtId="0" xfId="0" applyAlignment="1" applyBorder="1" applyFont="1">
      <alignment shrinkToFit="0" vertical="top" wrapText="1"/>
    </xf>
    <xf borderId="28" fillId="0" fontId="83" numFmtId="0" xfId="0" applyAlignment="1" applyBorder="1" applyFont="1">
      <alignment shrinkToFit="0" vertical="top" wrapText="1"/>
    </xf>
    <xf borderId="28" fillId="0" fontId="83" numFmtId="0" xfId="0" applyAlignment="1" applyBorder="1" applyFont="1">
      <alignment horizontal="right" shrinkToFit="0" vertical="top" wrapText="1"/>
    </xf>
    <xf borderId="28" fillId="0" fontId="2" numFmtId="0" xfId="0" applyAlignment="1" applyBorder="1" applyFont="1">
      <alignment horizontal="right" shrinkToFit="0" vertical="top" wrapText="1"/>
    </xf>
    <xf borderId="28" fillId="0" fontId="2" numFmtId="2" xfId="0" applyAlignment="1" applyBorder="1" applyFont="1" applyNumberFormat="1">
      <alignment horizontal="right" shrinkToFit="0" vertical="top" wrapText="1"/>
    </xf>
    <xf borderId="57" fillId="7" fontId="309" numFmtId="0" xfId="0" applyAlignment="1" applyBorder="1" applyFont="1">
      <alignment shrinkToFit="0" vertical="top" wrapText="1"/>
    </xf>
    <xf borderId="28" fillId="0" fontId="83" numFmtId="1" xfId="0" applyAlignment="1" applyBorder="1" applyFont="1" applyNumberFormat="1">
      <alignment horizontal="right" shrinkToFit="0" vertical="top" wrapText="1"/>
    </xf>
    <xf borderId="28" fillId="0" fontId="83" numFmtId="1" xfId="0" applyAlignment="1" applyBorder="1" applyFont="1" applyNumberFormat="1">
      <alignment horizontal="right" vertical="top"/>
    </xf>
    <xf borderId="28" fillId="0" fontId="2" numFmtId="0" xfId="0" applyAlignment="1" applyBorder="1" applyFont="1">
      <alignment horizontal="right" vertical="top"/>
    </xf>
    <xf borderId="28" fillId="0" fontId="2" numFmtId="2" xfId="0" applyAlignment="1" applyBorder="1" applyFont="1" applyNumberFormat="1">
      <alignment horizontal="right" vertical="top"/>
    </xf>
    <xf borderId="3" fillId="0" fontId="1" numFmtId="0" xfId="0" applyAlignment="1" applyBorder="1" applyFont="1">
      <alignment horizontal="right" shrinkToFit="0" vertical="top" wrapText="1"/>
    </xf>
    <xf borderId="0" fillId="0" fontId="76" numFmtId="0" xfId="0" applyAlignment="1" applyFont="1">
      <alignment shrinkToFit="0" vertical="center" wrapText="1"/>
    </xf>
    <xf borderId="0" fillId="0" fontId="310" numFmtId="0" xfId="0" applyAlignment="1" applyFont="1">
      <alignment shrinkToFit="0" vertical="center" wrapText="1"/>
    </xf>
    <xf borderId="18" fillId="0" fontId="1" numFmtId="0" xfId="0" applyAlignment="1" applyBorder="1" applyFont="1">
      <alignment vertical="top"/>
    </xf>
    <xf borderId="18" fillId="0" fontId="84" numFmtId="0" xfId="0" applyBorder="1" applyFont="1"/>
    <xf borderId="1" fillId="0" fontId="84" numFmtId="0" xfId="0" applyAlignment="1" applyBorder="1" applyFont="1">
      <alignment shrinkToFit="0" vertical="top" wrapText="1"/>
    </xf>
    <xf borderId="1" fillId="0" fontId="97" numFmtId="49" xfId="0" applyAlignment="1" applyBorder="1" applyFont="1" applyNumberFormat="1">
      <alignment horizontal="left" shrinkToFit="0" vertical="top" wrapText="1"/>
    </xf>
    <xf borderId="1" fillId="0" fontId="311" numFmtId="49" xfId="0" applyAlignment="1" applyBorder="1" applyFont="1" applyNumberFormat="1">
      <alignment horizontal="left" readingOrder="1" shrinkToFit="0" vertical="top" wrapText="1"/>
    </xf>
    <xf borderId="39" fillId="0" fontId="2" numFmtId="0" xfId="0" applyAlignment="1" applyBorder="1" applyFont="1">
      <alignment shrinkToFit="0" wrapText="1"/>
    </xf>
    <xf borderId="30" fillId="0" fontId="312" numFmtId="49" xfId="0" applyAlignment="1" applyBorder="1" applyFont="1" applyNumberFormat="1">
      <alignment horizontal="left" shrinkToFit="0" vertical="top" wrapText="1"/>
    </xf>
    <xf borderId="22" fillId="0" fontId="313" numFmtId="49" xfId="0" applyAlignment="1" applyBorder="1" applyFont="1" applyNumberFormat="1">
      <alignment shrinkToFit="0" vertical="top" wrapText="1"/>
    </xf>
    <xf borderId="17" fillId="0" fontId="1" numFmtId="49" xfId="0" applyAlignment="1" applyBorder="1" applyFont="1" applyNumberFormat="1">
      <alignment horizontal="left" shrinkToFit="0" vertical="top" wrapText="1"/>
    </xf>
    <xf borderId="18" fillId="0" fontId="314" numFmtId="49" xfId="0" applyAlignment="1" applyBorder="1" applyFont="1" applyNumberFormat="1">
      <alignment vertical="top"/>
    </xf>
    <xf borderId="21" fillId="0" fontId="1" numFmtId="0" xfId="0" applyAlignment="1" applyBorder="1" applyFont="1">
      <alignment shrinkToFit="0" vertical="top" wrapText="1"/>
    </xf>
    <xf borderId="23" fillId="0" fontId="5" numFmtId="0" xfId="0" applyBorder="1" applyFont="1"/>
    <xf borderId="17" fillId="0" fontId="315" numFmtId="49" xfId="0" applyAlignment="1" applyBorder="1" applyFont="1" applyNumberFormat="1">
      <alignment horizontal="left" shrinkToFit="0" vertical="top" wrapText="1"/>
    </xf>
    <xf borderId="18" fillId="0" fontId="316" numFmtId="49" xfId="0" applyAlignment="1" applyBorder="1" applyFont="1" applyNumberFormat="1">
      <alignment vertical="top"/>
    </xf>
    <xf borderId="32" fillId="0" fontId="317" numFmtId="49" xfId="0" applyAlignment="1" applyBorder="1" applyFont="1" applyNumberFormat="1">
      <alignment horizontal="left" shrinkToFit="0" vertical="top" wrapText="1"/>
    </xf>
    <xf borderId="20" fillId="0" fontId="318" numFmtId="49" xfId="0" applyAlignment="1" applyBorder="1" applyFont="1" applyNumberFormat="1">
      <alignment vertical="top"/>
    </xf>
    <xf borderId="19" fillId="0" fontId="1" numFmtId="0" xfId="0" applyAlignment="1" applyBorder="1" applyFont="1">
      <alignment shrinkToFit="0" vertical="top" wrapText="1"/>
    </xf>
    <xf borderId="1" fillId="7" fontId="97" numFmtId="49" xfId="0" applyAlignment="1" applyBorder="1" applyFont="1" applyNumberFormat="1">
      <alignment horizontal="left" shrinkToFit="0" vertical="top" wrapText="1"/>
    </xf>
    <xf borderId="5" fillId="0" fontId="84" numFmtId="49" xfId="0" applyAlignment="1" applyBorder="1" applyFont="1" applyNumberFormat="1">
      <alignment horizontal="center" shrinkToFit="0" vertical="top" wrapText="1"/>
    </xf>
    <xf borderId="50" fillId="7" fontId="319" numFmtId="49" xfId="0" applyAlignment="1" applyBorder="1" applyFont="1" applyNumberFormat="1">
      <alignment horizontal="left" shrinkToFit="0" vertical="top" wrapText="1"/>
    </xf>
    <xf borderId="50" fillId="7" fontId="1" numFmtId="49" xfId="0" applyAlignment="1" applyBorder="1" applyFont="1" applyNumberFormat="1">
      <alignment horizontal="left" shrinkToFit="0" vertical="top" wrapText="1"/>
    </xf>
    <xf borderId="50" fillId="7" fontId="10" numFmtId="1" xfId="0" applyAlignment="1" applyBorder="1" applyFont="1" applyNumberFormat="1">
      <alignment horizontal="center" shrinkToFit="0" vertical="top" wrapText="1"/>
    </xf>
    <xf borderId="50" fillId="7" fontId="10" numFmtId="2" xfId="0" applyAlignment="1" applyBorder="1" applyFont="1" applyNumberFormat="1">
      <alignment horizontal="center" shrinkToFit="0" vertical="top" wrapText="1"/>
    </xf>
    <xf borderId="50" fillId="7" fontId="13" numFmtId="0" xfId="0" applyAlignment="1" applyBorder="1" applyFont="1">
      <alignment horizontal="center" shrinkToFit="0" vertical="top" wrapText="1"/>
    </xf>
    <xf borderId="58" fillId="7" fontId="13" numFmtId="0" xfId="0" applyAlignment="1" applyBorder="1" applyFont="1">
      <alignment shrinkToFit="0" wrapText="1"/>
    </xf>
    <xf borderId="15" fillId="7" fontId="97" numFmtId="49" xfId="0" applyAlignment="1" applyBorder="1" applyFont="1" applyNumberFormat="1">
      <alignment horizontal="left" shrinkToFit="0" vertical="top" wrapText="1"/>
    </xf>
    <xf borderId="28" fillId="0" fontId="84" numFmtId="49" xfId="0" applyAlignment="1" applyBorder="1" applyFont="1" applyNumberFormat="1">
      <alignment horizontal="center" shrinkToFit="0" vertical="top" wrapText="1"/>
    </xf>
    <xf borderId="57" fillId="7" fontId="320" numFmtId="49" xfId="0" applyAlignment="1" applyBorder="1" applyFont="1" applyNumberFormat="1">
      <alignment horizontal="left" shrinkToFit="0" vertical="top" wrapText="1"/>
    </xf>
    <xf borderId="57" fillId="7" fontId="1" numFmtId="49" xfId="0" applyAlignment="1" applyBorder="1" applyFont="1" applyNumberFormat="1">
      <alignment horizontal="left" shrinkToFit="0" vertical="top" wrapText="1"/>
    </xf>
    <xf borderId="57" fillId="7" fontId="10" numFmtId="1" xfId="0" applyAlignment="1" applyBorder="1" applyFont="1" applyNumberFormat="1">
      <alignment horizontal="center" shrinkToFit="0" vertical="top" wrapText="1"/>
    </xf>
    <xf borderId="57" fillId="7" fontId="10" numFmtId="2" xfId="0" applyAlignment="1" applyBorder="1" applyFont="1" applyNumberFormat="1">
      <alignment horizontal="center" shrinkToFit="0" vertical="top" wrapText="1"/>
    </xf>
    <xf borderId="57" fillId="7" fontId="13" numFmtId="0" xfId="0" applyAlignment="1" applyBorder="1" applyFont="1">
      <alignment horizontal="center" shrinkToFit="0" vertical="top" wrapText="1"/>
    </xf>
    <xf borderId="59" fillId="7" fontId="13" numFmtId="0" xfId="0" applyAlignment="1" applyBorder="1" applyFont="1">
      <alignment shrinkToFit="0" wrapText="1"/>
    </xf>
    <xf borderId="15" fillId="7" fontId="1" numFmtId="49" xfId="0" applyAlignment="1" applyBorder="1" applyFont="1" applyNumberFormat="1">
      <alignment shrinkToFit="0" vertical="top" wrapText="1"/>
    </xf>
    <xf borderId="57" fillId="7" fontId="321" numFmtId="49" xfId="0" applyAlignment="1" applyBorder="1" applyFont="1" applyNumberFormat="1">
      <alignment horizontal="center" shrinkToFit="0" vertical="top" wrapText="1"/>
    </xf>
    <xf borderId="57" fillId="7" fontId="1" numFmtId="1" xfId="0" applyAlignment="1" applyBorder="1" applyFont="1" applyNumberFormat="1">
      <alignment horizontal="center" shrinkToFit="0" vertical="top" wrapText="1"/>
    </xf>
    <xf borderId="57" fillId="7" fontId="1" numFmtId="2" xfId="0" applyAlignment="1" applyBorder="1" applyFont="1" applyNumberFormat="1">
      <alignment horizontal="center" shrinkToFit="0" vertical="top" wrapText="1"/>
    </xf>
    <xf borderId="57" fillId="7" fontId="13" numFmtId="0" xfId="0" applyAlignment="1" applyBorder="1" applyFont="1">
      <alignment shrinkToFit="0" wrapText="1"/>
    </xf>
    <xf borderId="1" fillId="0" fontId="5" numFmtId="168" xfId="0" applyAlignment="1" applyBorder="1" applyFont="1" applyNumberFormat="1">
      <alignment horizontal="center" vertical="center"/>
    </xf>
    <xf borderId="1" fillId="0" fontId="322" numFmtId="0" xfId="0" applyAlignment="1" applyBorder="1" applyFont="1">
      <alignment horizontal="center" shrinkToFit="0" vertical="center" wrapText="1"/>
    </xf>
    <xf borderId="1" fillId="7" fontId="323" numFmtId="0" xfId="0" applyAlignment="1" applyBorder="1" applyFont="1">
      <alignment horizontal="center" shrinkToFit="0" vertical="center" wrapText="1"/>
    </xf>
    <xf borderId="1" fillId="0" fontId="324" numFmtId="0" xfId="0" applyAlignment="1" applyBorder="1" applyFont="1">
      <alignment horizontal="center" shrinkToFit="0" vertical="center" wrapText="1"/>
    </xf>
    <xf borderId="1" fillId="0" fontId="325" numFmtId="0" xfId="0" applyAlignment="1" applyBorder="1" applyFont="1">
      <alignment horizontal="center" shrinkToFit="0" vertical="center" wrapText="1"/>
    </xf>
    <xf borderId="1" fillId="0" fontId="326" numFmtId="0" xfId="0" applyAlignment="1" applyBorder="1" applyFont="1">
      <alignment horizontal="center" shrinkToFit="0" vertical="center" wrapText="1"/>
    </xf>
    <xf borderId="1" fillId="0" fontId="327" numFmtId="0" xfId="0" applyAlignment="1" applyBorder="1" applyFont="1">
      <alignment horizontal="center" shrinkToFit="0" vertical="center" wrapText="1"/>
    </xf>
    <xf borderId="1" fillId="0" fontId="328" numFmtId="0" xfId="0" applyAlignment="1" applyBorder="1" applyFont="1">
      <alignment horizontal="center" shrinkToFit="0" vertical="center" wrapText="1"/>
    </xf>
    <xf borderId="1" fillId="0" fontId="5" numFmtId="0" xfId="0" applyAlignment="1" applyBorder="1" applyFont="1">
      <alignment vertical="top"/>
    </xf>
    <xf borderId="4" fillId="0" fontId="1" numFmtId="0" xfId="0" applyAlignment="1" applyBorder="1" applyFont="1">
      <alignment horizontal="right" shrinkToFit="0" vertical="top" wrapText="1"/>
    </xf>
    <xf borderId="5" fillId="0" fontId="5" numFmtId="0" xfId="0" applyAlignment="1" applyBorder="1" applyFont="1">
      <alignment vertical="top"/>
    </xf>
    <xf borderId="1" fillId="7" fontId="3" numFmtId="1" xfId="0" applyAlignment="1" applyBorder="1" applyFont="1" applyNumberFormat="1">
      <alignment horizontal="center" shrinkToFit="0" vertical="center" wrapText="1"/>
    </xf>
    <xf borderId="41" fillId="7" fontId="3" numFmtId="2" xfId="0" applyAlignment="1" applyBorder="1" applyFont="1" applyNumberFormat="1">
      <alignment horizontal="center" shrinkToFit="0" vertical="center" wrapText="1"/>
    </xf>
    <xf borderId="1" fillId="11" fontId="5" numFmtId="0" xfId="0" applyAlignment="1" applyBorder="1" applyFont="1">
      <alignment horizontal="center" vertical="center"/>
    </xf>
    <xf borderId="41" fillId="7" fontId="4" numFmtId="2" xfId="0" applyAlignment="1" applyBorder="1" applyFont="1" applyNumberFormat="1">
      <alignment horizontal="center" shrinkToFit="0" vertical="center" wrapText="1"/>
    </xf>
    <xf borderId="1" fillId="0" fontId="4" numFmtId="4" xfId="0" applyAlignment="1" applyBorder="1" applyFont="1" applyNumberFormat="1">
      <alignment horizontal="center" shrinkToFit="0" vertical="center" wrapText="1"/>
    </xf>
    <xf borderId="9" fillId="0" fontId="329" numFmtId="0" xfId="0" applyAlignment="1" applyBorder="1" applyFont="1">
      <alignment horizontal="center" shrinkToFit="0" vertical="center" wrapText="1"/>
    </xf>
    <xf borderId="9" fillId="0" fontId="2" numFmtId="0" xfId="0" applyAlignment="1" applyBorder="1" applyFont="1">
      <alignment horizontal="center" shrinkToFit="0" vertical="center" wrapText="1"/>
    </xf>
    <xf borderId="9" fillId="0" fontId="4" numFmtId="4" xfId="0" applyAlignment="1" applyBorder="1" applyFont="1" applyNumberFormat="1">
      <alignment horizontal="center" shrinkToFit="0" vertical="center" wrapText="1"/>
    </xf>
    <xf borderId="1" fillId="7" fontId="330" numFmtId="0" xfId="0" applyAlignment="1" applyBorder="1" applyFont="1">
      <alignment horizontal="center" shrinkToFit="0" vertical="center" wrapText="1"/>
    </xf>
    <xf borderId="3" fillId="0" fontId="10" numFmtId="2" xfId="0" applyAlignment="1" applyBorder="1" applyFont="1" applyNumberFormat="1">
      <alignment horizontal="center" shrinkToFit="0" vertical="center" wrapText="1"/>
    </xf>
    <xf borderId="0" fillId="0" fontId="4" numFmtId="1" xfId="0" applyAlignment="1" applyFont="1" applyNumberFormat="1">
      <alignment horizontal="center" shrinkToFit="0" vertical="center" wrapText="1"/>
    </xf>
    <xf borderId="1" fillId="0" fontId="192" numFmtId="0" xfId="0" applyAlignment="1" applyBorder="1" applyFont="1">
      <alignment horizontal="center" shrinkToFit="0" vertical="center" wrapText="1"/>
    </xf>
    <xf borderId="9" fillId="0" fontId="256" numFmtId="0" xfId="0" applyAlignment="1" applyBorder="1" applyFont="1">
      <alignment horizontal="center" shrinkToFit="0" vertical="center" wrapText="1"/>
    </xf>
    <xf borderId="9" fillId="0" fontId="252" numFmtId="0" xfId="0" applyAlignment="1" applyBorder="1" applyFont="1">
      <alignment horizontal="center" shrinkToFit="0" vertical="center" wrapText="1"/>
    </xf>
    <xf borderId="9" fillId="0" fontId="331" numFmtId="0" xfId="0" applyAlignment="1" applyBorder="1" applyFont="1">
      <alignment shrinkToFit="0" vertical="center" wrapText="1"/>
    </xf>
    <xf borderId="12" fillId="0" fontId="251" numFmtId="0" xfId="0" applyAlignment="1" applyBorder="1" applyFont="1">
      <alignment horizontal="center" shrinkToFit="0" vertical="center" wrapText="1"/>
    </xf>
    <xf borderId="2" fillId="7" fontId="4" numFmtId="1" xfId="0" applyAlignment="1" applyBorder="1" applyFont="1" applyNumberFormat="1">
      <alignment horizontal="center" shrinkToFit="0" vertical="center" wrapText="1"/>
    </xf>
    <xf borderId="9" fillId="0" fontId="3" numFmtId="3" xfId="0" applyAlignment="1" applyBorder="1" applyFont="1" applyNumberFormat="1">
      <alignment horizontal="center" vertical="center"/>
    </xf>
    <xf borderId="9" fillId="0" fontId="4" numFmtId="2" xfId="0" applyAlignment="1" applyBorder="1" applyFont="1" applyNumberFormat="1">
      <alignment horizontal="center" shrinkToFit="0" vertical="center" wrapText="1"/>
    </xf>
    <xf borderId="2" fillId="9" fontId="10" numFmtId="2" xfId="0" applyAlignment="1" applyBorder="1" applyFont="1" applyNumberFormat="1">
      <alignment horizontal="center" shrinkToFit="0" vertical="center" wrapText="1"/>
    </xf>
    <xf borderId="1" fillId="0" fontId="1" numFmtId="0" xfId="0" applyAlignment="1" applyBorder="1" applyFont="1">
      <alignment horizontal="left" shrinkToFit="0" wrapText="1"/>
    </xf>
    <xf borderId="1" fillId="0" fontId="88" numFmtId="0" xfId="0" applyAlignment="1" applyBorder="1" applyFont="1">
      <alignment horizontal="left" shrinkToFit="0" wrapText="1"/>
    </xf>
    <xf borderId="1" fillId="0" fontId="332" numFmtId="0" xfId="0" applyAlignment="1" applyBorder="1" applyFont="1">
      <alignment horizontal="left" shrinkToFit="0" wrapText="1"/>
    </xf>
    <xf borderId="1" fillId="0" fontId="4" numFmtId="176" xfId="0" applyAlignment="1" applyBorder="1" applyFont="1" applyNumberFormat="1">
      <alignment horizontal="left" shrinkToFit="0" wrapText="1"/>
    </xf>
    <xf borderId="1" fillId="0" fontId="2" numFmtId="0" xfId="0" applyAlignment="1" applyBorder="1" applyFont="1">
      <alignment horizontal="left" shrinkToFit="0" wrapText="1"/>
    </xf>
    <xf borderId="1" fillId="7" fontId="4" numFmtId="0" xfId="0" applyAlignment="1" applyBorder="1" applyFont="1">
      <alignment horizontal="left" shrinkToFit="0" wrapText="1"/>
    </xf>
    <xf borderId="1" fillId="7" fontId="4" numFmtId="176" xfId="0" applyAlignment="1" applyBorder="1" applyFont="1" applyNumberFormat="1">
      <alignment horizontal="left" shrinkToFit="0" wrapText="1"/>
    </xf>
    <xf borderId="1" fillId="7" fontId="4" numFmtId="2" xfId="0" applyAlignment="1" applyBorder="1" applyFont="1" applyNumberFormat="1">
      <alignment horizontal="left" shrinkToFit="0" wrapText="1"/>
    </xf>
    <xf borderId="1" fillId="0" fontId="2" numFmtId="176" xfId="0" applyAlignment="1" applyBorder="1" applyFont="1" applyNumberFormat="1">
      <alignment horizontal="left" shrinkToFit="0" wrapText="1"/>
    </xf>
    <xf borderId="1" fillId="0" fontId="4" numFmtId="2" xfId="0" applyAlignment="1" applyBorder="1" applyFont="1" applyNumberFormat="1">
      <alignment horizontal="left" shrinkToFit="0" wrapText="1"/>
    </xf>
    <xf borderId="1" fillId="0" fontId="4" numFmtId="1" xfId="0" applyAlignment="1" applyBorder="1" applyFont="1" applyNumberFormat="1">
      <alignment horizontal="left" shrinkToFit="0" wrapText="1"/>
    </xf>
    <xf borderId="1" fillId="0" fontId="2" numFmtId="177" xfId="0" applyAlignment="1" applyBorder="1" applyFont="1" applyNumberFormat="1">
      <alignment horizontal="left" shrinkToFit="0" wrapText="1"/>
    </xf>
    <xf borderId="1" fillId="0" fontId="333" numFmtId="0" xfId="0" applyAlignment="1" applyBorder="1" applyFont="1">
      <alignment horizontal="left" shrinkToFit="0" wrapText="1"/>
    </xf>
    <xf borderId="1" fillId="0" fontId="334" numFmtId="0" xfId="0" applyAlignment="1" applyBorder="1" applyFont="1">
      <alignment horizontal="left" shrinkToFit="0" wrapText="1"/>
    </xf>
    <xf borderId="1" fillId="7" fontId="335" numFmtId="0" xfId="0" applyAlignment="1" applyBorder="1" applyFont="1">
      <alignment horizontal="left" shrinkToFit="0" wrapText="1"/>
    </xf>
    <xf borderId="1" fillId="0" fontId="1" numFmtId="2" xfId="0" applyAlignment="1" applyBorder="1" applyFont="1" applyNumberFormat="1">
      <alignment horizontal="left" shrinkToFit="0" wrapText="1"/>
    </xf>
    <xf borderId="1" fillId="0" fontId="336" numFmtId="0" xfId="0" applyAlignment="1" applyBorder="1" applyFont="1">
      <alignment horizontal="left" shrinkToFit="0" wrapText="1"/>
    </xf>
    <xf borderId="1" fillId="7" fontId="4" numFmtId="1" xfId="0" applyAlignment="1" applyBorder="1" applyFont="1" applyNumberFormat="1">
      <alignment horizontal="left" shrinkToFit="0" wrapText="1"/>
    </xf>
    <xf borderId="1" fillId="7" fontId="337" numFmtId="0" xfId="0" applyAlignment="1" applyBorder="1" applyFont="1">
      <alignment horizontal="left" shrinkToFit="0" wrapText="1"/>
    </xf>
    <xf borderId="1" fillId="0" fontId="4" numFmtId="14" xfId="0" applyAlignment="1" applyBorder="1" applyFont="1" applyNumberFormat="1">
      <alignment horizontal="left" shrinkToFit="0" wrapText="1"/>
    </xf>
    <xf borderId="1" fillId="0" fontId="37" numFmtId="2" xfId="0" applyAlignment="1" applyBorder="1" applyFont="1" applyNumberFormat="1">
      <alignment horizontal="left" shrinkToFit="0" wrapText="1"/>
    </xf>
    <xf borderId="1" fillId="0" fontId="337" numFmtId="0" xfId="0" applyAlignment="1" applyBorder="1" applyFont="1">
      <alignment horizontal="left" shrinkToFit="0" wrapText="1"/>
    </xf>
    <xf borderId="1" fillId="6" fontId="338" numFmtId="0" xfId="0" applyAlignment="1" applyBorder="1" applyFont="1">
      <alignment horizontal="left" shrinkToFit="0" wrapText="1"/>
    </xf>
    <xf borderId="1" fillId="0" fontId="1" numFmtId="14" xfId="0" applyAlignment="1" applyBorder="1" applyFont="1" applyNumberFormat="1">
      <alignment horizontal="left" shrinkToFit="0" wrapText="1"/>
    </xf>
    <xf borderId="1" fillId="0" fontId="1" numFmtId="1" xfId="0" applyAlignment="1" applyBorder="1" applyFont="1" applyNumberFormat="1">
      <alignment horizontal="left" shrinkToFit="0" wrapText="1"/>
    </xf>
    <xf borderId="1" fillId="7" fontId="339" numFmtId="0" xfId="0" applyAlignment="1" applyBorder="1" applyFont="1">
      <alignment horizontal="left" shrinkToFit="0" wrapText="1"/>
    </xf>
    <xf borderId="1" fillId="0" fontId="338" numFmtId="0" xfId="0" applyAlignment="1" applyBorder="1" applyFont="1">
      <alignment horizontal="left" shrinkToFit="0" wrapText="1"/>
    </xf>
    <xf borderId="1" fillId="0" fontId="4" numFmtId="16" xfId="0" applyAlignment="1" applyBorder="1" applyFont="1" applyNumberFormat="1">
      <alignment horizontal="left" shrinkToFit="0" wrapText="1"/>
    </xf>
    <xf borderId="1" fillId="0" fontId="340" numFmtId="0" xfId="0" applyAlignment="1" applyBorder="1" applyFont="1">
      <alignment horizontal="left" shrinkToFit="0" wrapText="1"/>
    </xf>
    <xf borderId="1" fillId="7" fontId="4" numFmtId="49" xfId="0" applyAlignment="1" applyBorder="1" applyFont="1" applyNumberFormat="1">
      <alignment horizontal="left" shrinkToFit="0" wrapText="1"/>
    </xf>
    <xf borderId="1" fillId="0" fontId="4" numFmtId="49" xfId="0" applyAlignment="1" applyBorder="1" applyFont="1" applyNumberFormat="1">
      <alignment horizontal="left" shrinkToFit="0" wrapText="1"/>
    </xf>
    <xf borderId="1" fillId="0" fontId="1" numFmtId="49" xfId="0" applyAlignment="1" applyBorder="1" applyFont="1" applyNumberFormat="1">
      <alignment horizontal="left" shrinkToFit="0" wrapText="1"/>
    </xf>
    <xf borderId="1" fillId="0" fontId="341" numFmtId="0" xfId="0" applyAlignment="1" applyBorder="1" applyFont="1">
      <alignment horizontal="left" shrinkToFit="0" wrapText="1"/>
    </xf>
    <xf borderId="1" fillId="0" fontId="342" numFmtId="0" xfId="0" applyAlignment="1" applyBorder="1" applyFont="1">
      <alignment horizontal="left" shrinkToFit="0" wrapText="1"/>
    </xf>
    <xf borderId="1" fillId="0" fontId="4" numFmtId="15" xfId="0" applyAlignment="1" applyBorder="1" applyFont="1" applyNumberFormat="1">
      <alignment horizontal="left" shrinkToFit="0" vertical="top" wrapText="1"/>
    </xf>
    <xf borderId="0" fillId="0" fontId="343" numFmtId="0" xfId="0" applyFont="1"/>
    <xf borderId="1" fillId="0" fontId="1" numFmtId="15" xfId="0" applyAlignment="1" applyBorder="1" applyFont="1" applyNumberFormat="1">
      <alignment horizontal="left" shrinkToFit="0" vertical="top" wrapText="1"/>
    </xf>
    <xf borderId="1" fillId="7" fontId="10" numFmtId="1" xfId="0" applyAlignment="1" applyBorder="1" applyFont="1" applyNumberFormat="1">
      <alignment horizontal="center" shrinkToFit="0" vertical="top" wrapText="1"/>
    </xf>
    <xf borderId="41" fillId="7" fontId="10" numFmtId="2" xfId="0" applyAlignment="1" applyBorder="1" applyFont="1" applyNumberFormat="1">
      <alignment horizontal="center" shrinkToFit="0" vertical="top" wrapText="1"/>
    </xf>
    <xf borderId="3" fillId="0" fontId="3" numFmtId="2" xfId="0" applyAlignment="1" applyBorder="1" applyFont="1" applyNumberFormat="1">
      <alignment horizontal="center" vertical="top"/>
    </xf>
    <xf borderId="3" fillId="0" fontId="4" numFmtId="0" xfId="0" applyAlignment="1" applyBorder="1" applyFont="1">
      <alignment horizontal="left" vertical="top"/>
    </xf>
    <xf borderId="1" fillId="7" fontId="344" numFmtId="0" xfId="0" applyAlignment="1" applyBorder="1" applyFont="1">
      <alignment horizontal="left" vertical="top"/>
    </xf>
    <xf borderId="1" fillId="7" fontId="4" numFmtId="1" xfId="0" applyAlignment="1" applyBorder="1" applyFont="1" applyNumberFormat="1">
      <alignment horizontal="left" vertical="top"/>
    </xf>
    <xf borderId="41" fillId="7" fontId="4" numFmtId="2" xfId="0" applyAlignment="1" applyBorder="1" applyFont="1" applyNumberFormat="1">
      <alignment horizontal="left" vertical="top"/>
    </xf>
    <xf borderId="1" fillId="0" fontId="4" numFmtId="14" xfId="0" applyAlignment="1" applyBorder="1" applyFont="1" applyNumberFormat="1">
      <alignment horizontal="center" shrinkToFit="0" vertical="top" wrapText="1"/>
    </xf>
    <xf borderId="1" fillId="0" fontId="345" numFmtId="0" xfId="0" applyAlignment="1" applyBorder="1" applyFont="1">
      <alignment horizontal="left" vertical="top"/>
    </xf>
    <xf borderId="41" fillId="7" fontId="4" numFmtId="2" xfId="0" applyAlignment="1" applyBorder="1" applyFont="1" applyNumberFormat="1">
      <alignment horizontal="center" vertical="top"/>
    </xf>
    <xf borderId="1" fillId="0" fontId="2" numFmtId="0" xfId="0" applyAlignment="1" applyBorder="1" applyFont="1">
      <alignment horizontal="center" vertical="top"/>
    </xf>
    <xf borderId="1" fillId="0" fontId="4" numFmtId="14" xfId="0" applyAlignment="1" applyBorder="1" applyFont="1" applyNumberFormat="1">
      <alignment horizontal="left" shrinkToFit="0" vertical="top" wrapText="1"/>
    </xf>
    <xf borderId="13" fillId="0" fontId="3" numFmtId="2" xfId="0" applyAlignment="1" applyBorder="1" applyFont="1" applyNumberFormat="1">
      <alignment horizontal="center" shrinkToFit="0" vertical="top" wrapText="1"/>
    </xf>
    <xf borderId="11" fillId="0" fontId="2" numFmtId="0" xfId="0" applyAlignment="1" applyBorder="1" applyFont="1">
      <alignment horizontal="center" vertical="top"/>
    </xf>
    <xf borderId="1" fillId="0" fontId="1" numFmtId="14" xfId="0" applyAlignment="1" applyBorder="1" applyFont="1" applyNumberFormat="1">
      <alignment horizontal="left" shrinkToFit="0" vertical="top" wrapText="1"/>
    </xf>
    <xf borderId="9" fillId="0" fontId="346" numFmtId="0" xfId="0" applyAlignment="1" applyBorder="1" applyFont="1">
      <alignment horizontal="left" shrinkToFit="0" vertical="top" wrapText="1"/>
    </xf>
    <xf borderId="9" fillId="0" fontId="1" numFmtId="14" xfId="0" applyAlignment="1" applyBorder="1" applyFont="1" applyNumberFormat="1">
      <alignment horizontal="left" shrinkToFit="0" vertical="top" wrapText="1"/>
    </xf>
    <xf borderId="10" fillId="0" fontId="10" numFmtId="2" xfId="0" applyAlignment="1" applyBorder="1" applyFont="1" applyNumberFormat="1">
      <alignment horizontal="center" shrinkToFit="0" vertical="top" wrapText="1"/>
    </xf>
    <xf borderId="9" fillId="0" fontId="2" numFmtId="0" xfId="0" applyBorder="1" applyFont="1"/>
    <xf borderId="17" fillId="0" fontId="97" numFmtId="0" xfId="0" applyBorder="1" applyFont="1"/>
    <xf borderId="39" fillId="0" fontId="97" numFmtId="0" xfId="0" applyBorder="1" applyFont="1"/>
    <xf borderId="1" fillId="0" fontId="347" numFmtId="49" xfId="0" applyAlignment="1" applyBorder="1" applyFont="1" applyNumberFormat="1">
      <alignment horizontal="left" shrinkToFit="0" vertical="top" wrapText="1"/>
    </xf>
    <xf borderId="1" fillId="0" fontId="1" numFmtId="178" xfId="0" applyAlignment="1" applyBorder="1" applyFont="1" applyNumberFormat="1">
      <alignment horizontal="left" shrinkToFit="0" vertical="top" wrapText="1"/>
    </xf>
    <xf borderId="1" fillId="0" fontId="2" numFmtId="0" xfId="0" applyAlignment="1" applyBorder="1" applyFont="1">
      <alignment shrinkToFit="0" vertical="center" wrapText="1"/>
    </xf>
    <xf borderId="5" fillId="0" fontId="348" numFmtId="49" xfId="0" applyAlignment="1" applyBorder="1" applyFont="1" applyNumberFormat="1">
      <alignment shrinkToFit="0" wrapText="1"/>
    </xf>
    <xf borderId="1" fillId="0" fontId="1" numFmtId="179" xfId="0" applyAlignment="1" applyBorder="1" applyFont="1" applyNumberFormat="1">
      <alignment horizontal="left" shrinkToFit="0" vertical="top" wrapText="1"/>
    </xf>
    <xf borderId="5" fillId="0" fontId="349" numFmtId="49" xfId="0" applyAlignment="1" applyBorder="1" applyFont="1" applyNumberFormat="1">
      <alignment horizontal="left" shrinkToFit="0" vertical="top" wrapText="1"/>
    </xf>
    <xf borderId="5" fillId="0" fontId="350" numFmtId="0" xfId="0" applyAlignment="1" applyBorder="1" applyFont="1">
      <alignment horizontal="left" shrinkToFit="0" vertical="top" wrapText="1"/>
    </xf>
    <xf borderId="1" fillId="0" fontId="351" numFmtId="49" xfId="0" applyAlignment="1" applyBorder="1" applyFont="1" applyNumberFormat="1">
      <alignment shrinkToFit="0" wrapText="1"/>
    </xf>
    <xf borderId="1" fillId="0" fontId="352" numFmtId="3" xfId="0" applyAlignment="1" applyBorder="1" applyFont="1" applyNumberFormat="1">
      <alignment horizontal="center" shrinkToFit="0" vertical="center" wrapText="1"/>
    </xf>
    <xf borderId="5" fillId="0" fontId="4" numFmtId="2" xfId="0" applyAlignment="1" applyBorder="1" applyFont="1" applyNumberFormat="1">
      <alignment shrinkToFit="0" vertical="top" wrapText="1"/>
    </xf>
    <xf borderId="28" fillId="0" fontId="4" numFmtId="0" xfId="0" applyAlignment="1" applyBorder="1" applyFont="1">
      <alignment shrinkToFit="0" vertical="top" wrapText="1"/>
    </xf>
    <xf borderId="28" fillId="0" fontId="4" numFmtId="0" xfId="0" applyAlignment="1" applyBorder="1" applyFont="1">
      <alignment horizontal="center" shrinkToFit="0" vertical="top" wrapText="1"/>
    </xf>
    <xf borderId="1" fillId="0" fontId="83" numFmtId="0" xfId="0" applyBorder="1" applyFont="1"/>
    <xf borderId="1" fillId="7" fontId="3" numFmtId="2" xfId="0" applyAlignment="1" applyBorder="1" applyFont="1" applyNumberFormat="1">
      <alignment horizontal="center" shrinkToFit="0" vertical="center" wrapText="1"/>
    </xf>
    <xf borderId="1" fillId="0" fontId="10" numFmtId="2" xfId="0" applyAlignment="1" applyBorder="1" applyFont="1" applyNumberFormat="1">
      <alignment horizontal="center" shrinkToFit="0" vertical="center" wrapText="1"/>
    </xf>
    <xf borderId="1" fillId="0" fontId="83" numFmtId="0" xfId="0" applyAlignment="1" applyBorder="1" applyFont="1">
      <alignment horizontal="center" vertical="center"/>
    </xf>
    <xf borderId="1" fillId="7" fontId="4" numFmtId="14" xfId="0" applyAlignment="1" applyBorder="1" applyFont="1" applyNumberFormat="1">
      <alignment horizontal="center" shrinkToFit="0" vertical="center" wrapText="1"/>
    </xf>
    <xf borderId="1" fillId="0" fontId="4" numFmtId="14" xfId="0" applyAlignment="1" applyBorder="1" applyFont="1" applyNumberFormat="1">
      <alignment horizontal="center" shrinkToFit="0" vertical="center" wrapText="1"/>
    </xf>
    <xf borderId="1" fillId="0" fontId="1" numFmtId="14" xfId="0" applyAlignment="1" applyBorder="1" applyFont="1" applyNumberFormat="1">
      <alignment horizontal="center" shrinkToFit="0" vertical="center" wrapText="1"/>
    </xf>
    <xf borderId="5" fillId="0" fontId="4" numFmtId="0" xfId="0" applyAlignment="1" applyBorder="1" applyFont="1">
      <alignment horizontal="center" shrinkToFit="0" vertical="center" wrapText="1"/>
    </xf>
    <xf borderId="1" fillId="0" fontId="252" numFmtId="3" xfId="0" applyAlignment="1" applyBorder="1" applyFont="1" applyNumberFormat="1">
      <alignment horizontal="center" shrinkToFit="0" vertical="center" wrapText="1"/>
    </xf>
    <xf borderId="1" fillId="0" fontId="252" numFmtId="4" xfId="0" applyAlignment="1" applyBorder="1" applyFont="1" applyNumberFormat="1">
      <alignment horizontal="center" shrinkToFit="0" vertical="center" wrapText="1"/>
    </xf>
    <xf borderId="3" fillId="0" fontId="60" numFmtId="0" xfId="0" applyAlignment="1" applyBorder="1" applyFont="1">
      <alignment horizontal="center" shrinkToFit="0" vertical="center" wrapText="1"/>
    </xf>
    <xf borderId="1" fillId="0" fontId="6" numFmtId="0" xfId="0" applyAlignment="1" applyBorder="1" applyFont="1">
      <alignment horizontal="center" vertical="center"/>
    </xf>
    <xf borderId="1" fillId="0" fontId="216" numFmtId="0" xfId="0" applyAlignment="1" applyBorder="1" applyFont="1">
      <alignment horizontal="center" vertical="center"/>
    </xf>
    <xf borderId="5" fillId="0" fontId="353" numFmtId="0" xfId="0" applyAlignment="1" applyBorder="1" applyFont="1">
      <alignment horizontal="center" shrinkToFit="0" vertical="center" wrapText="1"/>
    </xf>
    <xf borderId="1" fillId="7" fontId="354" numFmtId="0" xfId="0" applyAlignment="1" applyBorder="1" applyFont="1">
      <alignment horizontal="center" shrinkToFit="0" vertical="center" wrapText="1"/>
    </xf>
    <xf borderId="3" fillId="0" fontId="353" numFmtId="0" xfId="0" applyAlignment="1" applyBorder="1" applyFont="1">
      <alignment horizontal="center" shrinkToFit="0" vertical="center" wrapText="1"/>
    </xf>
    <xf borderId="5" fillId="0" fontId="252" numFmtId="0" xfId="0" applyAlignment="1" applyBorder="1" applyFont="1">
      <alignment horizontal="center" shrinkToFit="0" vertical="center" wrapText="1"/>
    </xf>
    <xf borderId="1" fillId="0" fontId="355" numFmtId="0" xfId="0" applyAlignment="1" applyBorder="1" applyFont="1">
      <alignment horizontal="center" shrinkToFit="0" vertical="center" wrapText="1"/>
    </xf>
    <xf borderId="1" fillId="0" fontId="252" numFmtId="14" xfId="0" applyAlignment="1" applyBorder="1" applyFont="1" applyNumberFormat="1">
      <alignment horizontal="center" shrinkToFit="0" vertical="center" wrapText="1"/>
    </xf>
    <xf borderId="3" fillId="0" fontId="252" numFmtId="0" xfId="0" applyAlignment="1" applyBorder="1" applyFont="1">
      <alignment horizontal="center" shrinkToFit="0" vertical="center" wrapText="1"/>
    </xf>
    <xf borderId="1" fillId="0" fontId="252" numFmtId="0" xfId="0" applyAlignment="1" applyBorder="1" applyFont="1">
      <alignment horizontal="center" vertical="center"/>
    </xf>
    <xf borderId="11" fillId="0" fontId="4" numFmtId="0" xfId="0" applyAlignment="1" applyBorder="1" applyFont="1">
      <alignment horizontal="left" shrinkToFit="0" wrapText="1"/>
    </xf>
    <xf borderId="3" fillId="8" fontId="1" numFmtId="0" xfId="0" applyAlignment="1" applyBorder="1" applyFont="1">
      <alignment shrinkToFit="0" wrapText="1"/>
    </xf>
    <xf borderId="3" fillId="8" fontId="10" numFmtId="0" xfId="0" applyAlignment="1" applyBorder="1" applyFont="1">
      <alignment shrinkToFit="0" vertical="top" wrapText="1"/>
    </xf>
    <xf borderId="1" fillId="0" fontId="63" numFmtId="0" xfId="0" applyAlignment="1" applyBorder="1" applyFont="1">
      <alignment horizontal="left" shrinkToFit="0" vertical="top" wrapText="1"/>
    </xf>
    <xf borderId="1" fillId="0" fontId="2" numFmtId="2" xfId="0" applyAlignment="1" applyBorder="1" applyFont="1" applyNumberFormat="1">
      <alignment horizontal="left" shrinkToFit="0" vertical="top" wrapText="1"/>
    </xf>
    <xf borderId="1" fillId="0" fontId="37" numFmtId="0" xfId="0" applyAlignment="1" applyBorder="1" applyFont="1">
      <alignment horizontal="left" shrinkToFit="0" vertical="top" wrapText="1"/>
    </xf>
    <xf borderId="1" fillId="0" fontId="37" numFmtId="2" xfId="0" applyAlignment="1" applyBorder="1" applyFont="1" applyNumberFormat="1">
      <alignment horizontal="left" shrinkToFit="0" vertical="top" wrapText="1"/>
    </xf>
    <xf borderId="1" fillId="0" fontId="356" numFmtId="0" xfId="0" applyAlignment="1" applyBorder="1" applyFont="1">
      <alignment horizontal="left" shrinkToFit="0" vertical="top" wrapText="1"/>
    </xf>
    <xf borderId="1" fillId="0" fontId="37" numFmtId="49" xfId="0" applyAlignment="1" applyBorder="1" applyFont="1" applyNumberFormat="1">
      <alignment horizontal="left" shrinkToFit="0" vertical="top" wrapText="1"/>
    </xf>
    <xf borderId="1" fillId="0" fontId="2" numFmtId="49" xfId="0" applyAlignment="1" applyBorder="1" applyFont="1" applyNumberFormat="1">
      <alignment horizontal="left" shrinkToFit="0" vertical="top" wrapText="1"/>
    </xf>
    <xf borderId="1" fillId="0" fontId="2" numFmtId="1" xfId="0" applyAlignment="1" applyBorder="1" applyFont="1" applyNumberFormat="1">
      <alignment horizontal="left" shrinkToFit="0" vertical="top" wrapText="1"/>
    </xf>
    <xf borderId="1" fillId="0" fontId="2" numFmtId="16" xfId="0" applyAlignment="1" applyBorder="1" applyFont="1" applyNumberFormat="1">
      <alignment horizontal="left" shrinkToFit="0" vertical="top" wrapText="1"/>
    </xf>
    <xf borderId="1" fillId="0" fontId="2" numFmtId="4" xfId="0" applyAlignment="1" applyBorder="1" applyFont="1" applyNumberFormat="1">
      <alignment horizontal="left" shrinkToFit="0" vertical="top" wrapText="1"/>
    </xf>
    <xf borderId="1" fillId="0" fontId="15" numFmtId="0" xfId="0" applyAlignment="1" applyBorder="1" applyFont="1">
      <alignment horizontal="left" shrinkToFit="0" vertical="top" wrapText="1"/>
    </xf>
    <xf borderId="1" fillId="0" fontId="357" numFmtId="0" xfId="0" applyAlignment="1" applyBorder="1" applyFont="1">
      <alignment horizontal="left" shrinkToFit="0" vertical="top" wrapText="1"/>
    </xf>
    <xf borderId="1" fillId="0" fontId="358" numFmtId="0" xfId="0" applyAlignment="1" applyBorder="1" applyFont="1">
      <alignment horizontal="left" shrinkToFit="0" vertical="top" wrapText="1"/>
    </xf>
    <xf borderId="1" fillId="5" fontId="359" numFmtId="0" xfId="0" applyAlignment="1" applyBorder="1" applyFont="1">
      <alignment horizontal="left" shrinkToFit="0" vertical="top" wrapText="1"/>
    </xf>
    <xf borderId="1" fillId="7" fontId="3" numFmtId="0" xfId="0" applyAlignment="1" applyBorder="1" applyFont="1">
      <alignment horizontal="left" shrinkToFit="0" vertical="top" wrapText="1"/>
    </xf>
    <xf borderId="1" fillId="7" fontId="3" numFmtId="1" xfId="0" applyAlignment="1" applyBorder="1" applyFont="1" applyNumberFormat="1">
      <alignment horizontal="left" shrinkToFit="0" vertical="top" wrapText="1"/>
    </xf>
    <xf borderId="1" fillId="7" fontId="360" numFmtId="0" xfId="0" applyAlignment="1" applyBorder="1" applyFont="1">
      <alignment horizontal="left" shrinkToFit="0" vertical="top" wrapText="1"/>
    </xf>
    <xf borderId="1" fillId="7" fontId="361" numFmtId="0" xfId="0" applyAlignment="1" applyBorder="1" applyFont="1">
      <alignment horizontal="left" shrinkToFit="0" vertical="top" wrapText="1"/>
    </xf>
    <xf borderId="1" fillId="0" fontId="362" numFmtId="0" xfId="0" applyAlignment="1" applyBorder="1" applyFont="1">
      <alignment horizontal="left" shrinkToFit="0" vertical="top" wrapText="1"/>
    </xf>
    <xf borderId="1" fillId="0" fontId="363" numFmtId="0" xfId="0" applyAlignment="1" applyBorder="1" applyFont="1">
      <alignment horizontal="left" shrinkToFit="0" vertical="top" wrapText="1"/>
    </xf>
    <xf borderId="1" fillId="7" fontId="364" numFmtId="0" xfId="0" applyAlignment="1" applyBorder="1" applyFont="1">
      <alignment horizontal="left" shrinkToFit="0" vertical="top" wrapText="1"/>
    </xf>
    <xf borderId="1" fillId="0" fontId="4" numFmtId="2" xfId="0" applyAlignment="1" applyBorder="1" applyFont="1" applyNumberFormat="1">
      <alignment horizontal="center" shrinkToFit="0" vertical="top" wrapText="1"/>
    </xf>
    <xf borderId="1" fillId="11" fontId="2" numFmtId="0" xfId="0" applyBorder="1" applyFont="1"/>
    <xf borderId="3" fillId="0" fontId="4" numFmtId="2" xfId="0" applyAlignment="1" applyBorder="1" applyFont="1" applyNumberFormat="1">
      <alignment horizontal="center" shrinkToFit="0" vertical="top" wrapText="1"/>
    </xf>
    <xf borderId="1" fillId="0" fontId="3" numFmtId="2" xfId="0" applyAlignment="1" applyBorder="1" applyFont="1" applyNumberFormat="1">
      <alignment shrinkToFit="0" vertical="top" wrapText="1"/>
    </xf>
    <xf borderId="47" fillId="0" fontId="2" numFmtId="0" xfId="0" applyBorder="1" applyFont="1"/>
    <xf borderId="1" fillId="0" fontId="15" numFmtId="0" xfId="0" applyAlignment="1" applyBorder="1" applyFont="1">
      <alignment horizontal="center" vertical="center"/>
    </xf>
    <xf borderId="1" fillId="0" fontId="2" numFmtId="0" xfId="0" applyAlignment="1" applyBorder="1" applyFont="1">
      <alignment horizontal="center"/>
    </xf>
    <xf borderId="1" fillId="0" fontId="13" numFmtId="0" xfId="0" applyAlignment="1" applyBorder="1" applyFont="1">
      <alignment horizontal="center"/>
    </xf>
    <xf borderId="1" fillId="0" fontId="4" numFmtId="0" xfId="0" applyAlignment="1" applyBorder="1" applyFont="1">
      <alignment shrinkToFit="0" wrapText="1"/>
    </xf>
    <xf borderId="1" fillId="0" fontId="2" numFmtId="0" xfId="0" applyAlignment="1" applyBorder="1" applyFont="1">
      <alignment horizontal="right"/>
    </xf>
    <xf borderId="1" fillId="0" fontId="2" numFmtId="0" xfId="0" applyAlignment="1" applyBorder="1" applyFont="1">
      <alignment horizontal="right" vertical="center"/>
    </xf>
    <xf borderId="1" fillId="0" fontId="15" numFmtId="17" xfId="0" applyAlignment="1" applyBorder="1" applyFont="1" applyNumberFormat="1">
      <alignment horizontal="center" vertical="center"/>
    </xf>
    <xf borderId="1" fillId="0" fontId="37" numFmtId="2" xfId="0" applyAlignment="1" applyBorder="1" applyFont="1" applyNumberFormat="1">
      <alignment shrinkToFit="0" vertical="top" wrapText="1"/>
    </xf>
    <xf borderId="1" fillId="0" fontId="4" numFmtId="0" xfId="0" applyAlignment="1" applyBorder="1" applyFont="1">
      <alignment horizontal="right" shrinkToFit="0" vertical="top" wrapText="1"/>
    </xf>
    <xf borderId="1" fillId="0" fontId="153" numFmtId="0" xfId="0" applyAlignment="1" applyBorder="1" applyFont="1">
      <alignment horizontal="right" shrinkToFit="0" vertical="top" wrapText="1"/>
    </xf>
    <xf borderId="3" fillId="0" fontId="1" numFmtId="0" xfId="0" applyAlignment="1" applyBorder="1" applyFont="1">
      <alignment horizontal="center" shrinkToFit="0" vertical="center" wrapText="1"/>
    </xf>
    <xf borderId="1" fillId="0" fontId="365" numFmtId="0" xfId="0" applyAlignment="1" applyBorder="1" applyFont="1">
      <alignment horizontal="center" shrinkToFit="0" vertical="top" wrapText="1"/>
    </xf>
    <xf borderId="1" fillId="0" fontId="365" numFmtId="2" xfId="0" applyAlignment="1" applyBorder="1" applyFont="1" applyNumberFormat="1">
      <alignment horizontal="center" shrinkToFit="0" vertical="top" wrapText="1"/>
    </xf>
    <xf borderId="1" fillId="7" fontId="366" numFmtId="0" xfId="0" applyAlignment="1" applyBorder="1" applyFont="1">
      <alignment horizontal="center" shrinkToFit="0" vertical="top" wrapText="1"/>
    </xf>
    <xf borderId="3" fillId="0" fontId="365" numFmtId="0" xfId="0" applyAlignment="1" applyBorder="1" applyFont="1">
      <alignment horizontal="center" shrinkToFit="0" vertical="top" wrapText="1"/>
    </xf>
    <xf borderId="1" fillId="0" fontId="365" numFmtId="0" xfId="0" applyAlignment="1" applyBorder="1" applyFont="1">
      <alignment horizontal="center" vertical="top"/>
    </xf>
    <xf borderId="1" fillId="0" fontId="367" numFmtId="0" xfId="0" applyAlignment="1" applyBorder="1" applyFont="1">
      <alignment horizontal="center" vertical="top"/>
    </xf>
    <xf borderId="1" fillId="7" fontId="368" numFmtId="0" xfId="0" applyAlignment="1" applyBorder="1" applyFont="1">
      <alignment horizontal="center" shrinkToFit="0" vertical="top" wrapText="1"/>
    </xf>
    <xf borderId="1" fillId="0" fontId="4" numFmtId="2" xfId="0" applyAlignment="1" applyBorder="1" applyFont="1" applyNumberFormat="1">
      <alignment horizontal="left" vertical="top"/>
    </xf>
    <xf borderId="3" fillId="0" fontId="4" numFmtId="14" xfId="0" applyAlignment="1" applyBorder="1" applyFont="1" applyNumberFormat="1">
      <alignment horizontal="left" vertical="top"/>
    </xf>
    <xf borderId="9" fillId="0" fontId="4" numFmtId="0" xfId="0" applyAlignment="1" applyBorder="1" applyFont="1">
      <alignment horizontal="left" vertical="top"/>
    </xf>
    <xf borderId="0" fillId="0" fontId="4" numFmtId="0" xfId="0" applyAlignment="1" applyFont="1">
      <alignment horizontal="left"/>
    </xf>
    <xf borderId="1" fillId="0" fontId="15" numFmtId="0" xfId="0" applyAlignment="1" applyBorder="1" applyFont="1">
      <alignment horizontal="center"/>
    </xf>
    <xf borderId="0" fillId="0" fontId="15" numFmtId="0" xfId="0" applyAlignment="1" applyFont="1">
      <alignment horizontal="center"/>
    </xf>
    <xf borderId="1" fillId="0" fontId="369" numFmtId="0" xfId="0" applyAlignment="1" applyBorder="1" applyFont="1">
      <alignment horizontal="center"/>
    </xf>
    <xf borderId="3" fillId="0" fontId="4" numFmtId="15" xfId="0" applyAlignment="1" applyBorder="1" applyFont="1" applyNumberFormat="1">
      <alignment shrinkToFit="0" vertical="top" wrapText="1"/>
    </xf>
    <xf borderId="1" fillId="0" fontId="4" numFmtId="0" xfId="0" applyAlignment="1" applyBorder="1" applyFont="1">
      <alignment horizontal="right" shrinkToFit="0" wrapText="1"/>
    </xf>
    <xf borderId="1" fillId="0" fontId="153" numFmtId="0" xfId="0" applyAlignment="1" applyBorder="1" applyFont="1">
      <alignment horizontal="right"/>
    </xf>
    <xf borderId="1" fillId="0" fontId="4" numFmtId="1" xfId="0" applyAlignment="1" applyBorder="1" applyFont="1" applyNumberFormat="1">
      <alignment horizontal="right" shrinkToFit="0" wrapText="1"/>
    </xf>
    <xf borderId="1" fillId="0" fontId="4" numFmtId="4" xfId="0" applyAlignment="1" applyBorder="1" applyFont="1" applyNumberFormat="1">
      <alignment horizontal="right" shrinkToFit="0" wrapText="1"/>
    </xf>
    <xf borderId="0" fillId="0" fontId="1" numFmtId="2" xfId="0" applyAlignment="1" applyFont="1" applyNumberFormat="1">
      <alignment horizontal="right"/>
    </xf>
    <xf borderId="1" fillId="0" fontId="4" numFmtId="2" xfId="0" applyAlignment="1" applyBorder="1" applyFont="1" applyNumberFormat="1">
      <alignment horizontal="right" shrinkToFit="0" wrapText="1"/>
    </xf>
    <xf borderId="1" fillId="0" fontId="4" numFmtId="0" xfId="0" applyAlignment="1" applyBorder="1" applyFont="1">
      <alignment horizontal="right"/>
    </xf>
    <xf borderId="1" fillId="0" fontId="370" numFmtId="2" xfId="0" applyAlignment="1" applyBorder="1" applyFont="1" applyNumberFormat="1">
      <alignment shrinkToFit="0" vertical="top" wrapText="1"/>
    </xf>
    <xf borderId="1" fillId="0" fontId="1" numFmtId="2" xfId="0" applyAlignment="1" applyBorder="1" applyFont="1" applyNumberFormat="1">
      <alignment shrinkToFit="0" vertical="top" wrapText="1"/>
    </xf>
    <xf borderId="1" fillId="7" fontId="371" numFmtId="0" xfId="0" applyAlignment="1" applyBorder="1" applyFont="1">
      <alignment shrinkToFit="0" vertical="top" wrapText="1"/>
    </xf>
    <xf borderId="3" fillId="0" fontId="1" numFmtId="0" xfId="0" applyAlignment="1" applyBorder="1" applyFont="1">
      <alignment shrinkToFit="0" vertical="top" wrapText="1"/>
    </xf>
    <xf borderId="0" fillId="0" fontId="63" numFmtId="0" xfId="0" applyAlignment="1" applyFont="1">
      <alignment horizontal="left"/>
    </xf>
    <xf borderId="1" fillId="0" fontId="10" numFmtId="2" xfId="0" applyAlignment="1" applyBorder="1" applyFont="1" applyNumberFormat="1">
      <alignment shrinkToFit="0" vertical="top" wrapText="1"/>
    </xf>
    <xf borderId="1" fillId="7" fontId="372" numFmtId="0" xfId="0" applyAlignment="1" applyBorder="1" applyFont="1">
      <alignment horizontal="center" shrinkToFit="0" vertical="top" wrapText="1"/>
    </xf>
    <xf borderId="1" fillId="0" fontId="373" numFmtId="0" xfId="0" applyAlignment="1" applyBorder="1" applyFont="1">
      <alignment horizontal="center" shrinkToFit="0" vertical="top" wrapText="1"/>
    </xf>
    <xf borderId="9" fillId="0" fontId="365" numFmtId="0" xfId="0" applyAlignment="1" applyBorder="1" applyFont="1">
      <alignment horizontal="center" shrinkToFit="0" vertical="top" wrapText="1"/>
    </xf>
    <xf borderId="1" fillId="0" fontId="374" numFmtId="0" xfId="0" applyAlignment="1" applyBorder="1" applyFont="1">
      <alignment horizontal="center" shrinkToFit="0" vertical="top" wrapText="1"/>
    </xf>
    <xf borderId="1" fillId="0" fontId="375" numFmtId="0" xfId="0" applyAlignment="1" applyBorder="1" applyFont="1">
      <alignment horizontal="center" shrinkToFit="0" vertical="top" wrapText="1"/>
    </xf>
    <xf borderId="3" fillId="0" fontId="4" numFmtId="14" xfId="0" applyAlignment="1" applyBorder="1" applyFont="1" applyNumberFormat="1">
      <alignment shrinkToFit="0" vertical="top" wrapText="1"/>
    </xf>
    <xf borderId="1" fillId="0" fontId="15" numFmtId="0" xfId="0" applyBorder="1" applyFont="1"/>
    <xf borderId="3" fillId="0" fontId="376" numFmtId="0" xfId="0" applyAlignment="1" applyBorder="1" applyFont="1">
      <alignment shrinkToFit="0" vertical="top" wrapText="1"/>
    </xf>
    <xf borderId="0" fillId="0" fontId="2" numFmtId="14" xfId="0" applyFont="1" applyNumberFormat="1"/>
    <xf borderId="47" fillId="0" fontId="4" numFmtId="0" xfId="0" applyAlignment="1" applyBorder="1" applyFont="1">
      <alignment shrinkToFit="0" vertical="top" wrapText="1"/>
    </xf>
    <xf borderId="0" fillId="0" fontId="1" numFmtId="14" xfId="0" applyFont="1" applyNumberFormat="1"/>
    <xf borderId="1" fillId="7" fontId="377" numFmtId="0" xfId="0" applyAlignment="1" applyBorder="1" applyFont="1">
      <alignment shrinkToFit="0" vertical="top" wrapText="1"/>
    </xf>
    <xf borderId="1" fillId="0" fontId="4" numFmtId="1" xfId="0" applyAlignment="1" applyBorder="1" applyFont="1" applyNumberFormat="1">
      <alignment horizontal="right" shrinkToFit="0" vertical="top" wrapText="1"/>
    </xf>
    <xf borderId="0" fillId="0" fontId="6" numFmtId="0" xfId="0" applyAlignment="1" applyFont="1">
      <alignment shrinkToFit="0" vertical="top" wrapText="1"/>
    </xf>
    <xf borderId="0" fillId="0" fontId="270" numFmtId="0" xfId="0" applyAlignment="1" applyFont="1">
      <alignment shrinkToFit="0" vertical="top" wrapText="1"/>
    </xf>
    <xf borderId="0" fillId="0" fontId="34" numFmtId="0" xfId="0" applyAlignment="1" applyFont="1">
      <alignment shrinkToFit="0" wrapText="1"/>
    </xf>
    <xf borderId="3" fillId="0" fontId="3" numFmtId="15" xfId="0" applyAlignment="1" applyBorder="1" applyFont="1" applyNumberFormat="1">
      <alignment horizontal="left" shrinkToFit="0" vertical="top" wrapText="1"/>
    </xf>
    <xf borderId="0" fillId="0" fontId="378" numFmtId="0" xfId="0" applyFont="1"/>
    <xf borderId="0" fillId="0" fontId="379" numFmtId="0" xfId="0" applyFont="1"/>
    <xf borderId="0" fillId="0" fontId="27" numFmtId="0" xfId="0" applyFont="1"/>
    <xf borderId="0" fillId="0" fontId="1" numFmtId="2" xfId="0" applyAlignment="1" applyFont="1" applyNumberFormat="1">
      <alignment shrinkToFit="0" vertical="top" wrapText="1"/>
    </xf>
    <xf borderId="3" fillId="0" fontId="3" numFmtId="15" xfId="0" applyAlignment="1" applyBorder="1" applyFont="1" applyNumberFormat="1">
      <alignment horizontal="center" shrinkToFit="0" vertical="top" wrapText="1"/>
    </xf>
    <xf borderId="1" fillId="0" fontId="380" numFmtId="49" xfId="0" applyAlignment="1" applyBorder="1" applyFont="1" applyNumberFormat="1">
      <alignment shrinkToFit="0" vertical="top" wrapText="1"/>
    </xf>
    <xf borderId="1" fillId="0" fontId="2" numFmtId="49" xfId="0" applyBorder="1" applyFont="1" applyNumberFormat="1"/>
    <xf borderId="17" fillId="0" fontId="2" numFmtId="0" xfId="0" applyBorder="1" applyFont="1"/>
    <xf borderId="22" fillId="0" fontId="2" numFmtId="49" xfId="0" applyAlignment="1" applyBorder="1" applyFont="1" applyNumberFormat="1">
      <alignment vertical="top"/>
    </xf>
    <xf borderId="1" fillId="0" fontId="1" numFmtId="49" xfId="0" applyAlignment="1" applyBorder="1" applyFont="1" applyNumberFormat="1">
      <alignment horizontal="left" vertical="top"/>
    </xf>
    <xf borderId="1" fillId="0" fontId="2" numFmtId="49" xfId="0" applyAlignment="1" applyBorder="1" applyFont="1" applyNumberFormat="1">
      <alignment vertical="top"/>
    </xf>
    <xf borderId="24" fillId="0" fontId="2" numFmtId="49" xfId="0" applyAlignment="1" applyBorder="1" applyFont="1" applyNumberFormat="1">
      <alignment vertical="top"/>
    </xf>
    <xf borderId="1" fillId="0" fontId="1" numFmtId="49" xfId="0" applyAlignment="1" applyBorder="1" applyFont="1" applyNumberFormat="1">
      <alignment horizontal="center" vertical="top"/>
    </xf>
    <xf borderId="17" fillId="0" fontId="2" numFmtId="0" xfId="0" applyAlignment="1" applyBorder="1" applyFont="1">
      <alignment vertical="top"/>
    </xf>
    <xf borderId="39" fillId="0" fontId="2" numFmtId="0" xfId="0" applyAlignment="1" applyBorder="1" applyFont="1">
      <alignment vertical="top"/>
    </xf>
    <xf borderId="21" fillId="0" fontId="2" numFmtId="49" xfId="0" applyAlignment="1" applyBorder="1" applyFont="1" applyNumberFormat="1">
      <alignment vertical="top"/>
    </xf>
    <xf borderId="1" fillId="0" fontId="381" numFmtId="49" xfId="0" applyAlignment="1" applyBorder="1" applyFont="1" applyNumberFormat="1">
      <alignment horizontal="center" shrinkToFit="0" vertical="top" wrapText="1"/>
    </xf>
    <xf borderId="19" fillId="0" fontId="2" numFmtId="49" xfId="0" applyAlignment="1" applyBorder="1" applyFont="1" applyNumberFormat="1">
      <alignment vertical="top"/>
    </xf>
    <xf borderId="39" fillId="0" fontId="2" numFmtId="0" xfId="0" applyAlignment="1" applyBorder="1" applyFont="1">
      <alignment horizontal="left" vertical="top"/>
    </xf>
    <xf borderId="18" fillId="0" fontId="2" numFmtId="49" xfId="0" applyAlignment="1" applyBorder="1" applyFont="1" applyNumberFormat="1">
      <alignment vertical="top"/>
    </xf>
    <xf borderId="18" fillId="0" fontId="2" numFmtId="49" xfId="0" applyAlignment="1" applyBorder="1" applyFont="1" applyNumberFormat="1">
      <alignment horizontal="left" vertical="top"/>
    </xf>
    <xf borderId="1" fillId="11" fontId="4" numFmtId="49" xfId="0" applyAlignment="1" applyBorder="1" applyFont="1" applyNumberFormat="1">
      <alignment horizontal="center" shrinkToFit="0" vertical="center" wrapText="1"/>
    </xf>
    <xf borderId="1" fillId="11" fontId="382" numFmtId="0" xfId="0" applyAlignment="1" applyBorder="1" applyFont="1">
      <alignment horizontal="center" shrinkToFit="0" vertical="center" wrapText="1"/>
    </xf>
    <xf borderId="1" fillId="11" fontId="4" numFmtId="1" xfId="0" applyAlignment="1" applyBorder="1" applyFont="1" applyNumberFormat="1">
      <alignment horizontal="center" shrinkToFit="0" vertical="center" wrapText="1"/>
    </xf>
    <xf borderId="1" fillId="6" fontId="2" numFmtId="0" xfId="0" applyAlignment="1" applyBorder="1" applyFont="1">
      <alignment horizontal="center" vertical="center"/>
    </xf>
    <xf borderId="0" fillId="0" fontId="383" numFmtId="0" xfId="0" applyAlignment="1" applyFont="1">
      <alignment horizontal="center" vertical="center"/>
    </xf>
    <xf borderId="60" fillId="0" fontId="4" numFmtId="0" xfId="0" applyAlignment="1" applyBorder="1" applyFont="1">
      <alignment horizontal="center" shrinkToFit="0" vertical="center" wrapText="1"/>
    </xf>
    <xf borderId="60" fillId="0" fontId="4" numFmtId="49" xfId="0" applyAlignment="1" applyBorder="1" applyFont="1" applyNumberFormat="1">
      <alignment horizontal="center" shrinkToFit="0" vertical="center" wrapText="1"/>
    </xf>
    <xf borderId="60" fillId="0" fontId="3" numFmtId="1" xfId="0" applyAlignment="1" applyBorder="1" applyFont="1" applyNumberFormat="1">
      <alignment horizontal="center" shrinkToFit="0" vertical="center" wrapText="1"/>
    </xf>
    <xf borderId="61" fillId="0" fontId="3" numFmtId="2" xfId="0" applyAlignment="1" applyBorder="1" applyFont="1" applyNumberFormat="1">
      <alignment horizontal="center" shrinkToFit="0" vertical="center" wrapText="1"/>
    </xf>
    <xf borderId="60" fillId="0" fontId="3" numFmtId="2" xfId="0" applyAlignment="1" applyBorder="1" applyFont="1" applyNumberFormat="1">
      <alignment horizontal="center" shrinkToFit="0" vertical="center" wrapText="1"/>
    </xf>
    <xf borderId="60" fillId="0" fontId="2" numFmtId="0" xfId="0" applyAlignment="1" applyBorder="1" applyFont="1">
      <alignment horizontal="center" shrinkToFit="0" vertical="center" wrapText="1"/>
    </xf>
    <xf borderId="0" fillId="0" fontId="4" numFmtId="49" xfId="0" applyAlignment="1" applyFont="1" applyNumberFormat="1">
      <alignment horizontal="center" shrinkToFit="0" vertical="center" wrapText="1"/>
    </xf>
    <xf borderId="0" fillId="0" fontId="3" numFmtId="2" xfId="0" applyAlignment="1" applyFont="1" applyNumberFormat="1">
      <alignment horizontal="center" shrinkToFit="0" vertical="center" wrapText="1"/>
    </xf>
    <xf borderId="1" fillId="7" fontId="384" numFmtId="0" xfId="0" applyAlignment="1" applyBorder="1" applyFont="1">
      <alignment horizontal="center" shrinkToFit="0" vertical="top" wrapText="1"/>
    </xf>
    <xf borderId="3" fillId="0" fontId="4" numFmtId="2" xfId="0" applyAlignment="1" applyBorder="1" applyFont="1" applyNumberFormat="1">
      <alignment shrinkToFit="0" vertical="top" wrapText="1"/>
    </xf>
    <xf borderId="1" fillId="0" fontId="3" numFmtId="0" xfId="0" applyAlignment="1" applyBorder="1" applyFont="1">
      <alignment shrinkToFit="0" wrapText="1"/>
    </xf>
    <xf borderId="1" fillId="0" fontId="86" numFmtId="0" xfId="0" applyAlignment="1" applyBorder="1" applyFont="1">
      <alignment shrinkToFit="0" wrapText="1"/>
    </xf>
    <xf borderId="5" fillId="0" fontId="4" numFmtId="0" xfId="0" applyAlignment="1" applyBorder="1" applyFont="1">
      <alignment shrinkToFit="0" vertical="top" wrapText="1"/>
    </xf>
    <xf borderId="1" fillId="0" fontId="10" numFmtId="168" xfId="0" applyAlignment="1" applyBorder="1" applyFont="1" applyNumberFormat="1">
      <alignment horizontal="center" shrinkToFit="0" vertical="center" wrapText="1"/>
    </xf>
    <xf borderId="3" fillId="0" fontId="4" numFmtId="16" xfId="0" applyAlignment="1" applyBorder="1" applyFont="1" applyNumberFormat="1">
      <alignment shrinkToFit="0" vertical="top" wrapText="1"/>
    </xf>
    <xf borderId="1" fillId="0" fontId="2" numFmtId="0" xfId="0" applyAlignment="1" applyBorder="1" applyFont="1">
      <alignment horizontal="right" vertical="top"/>
    </xf>
    <xf borderId="1" fillId="0" fontId="385" numFmtId="0" xfId="0" applyAlignment="1" applyBorder="1" applyFont="1">
      <alignment shrinkToFit="0" vertical="top" wrapText="1"/>
    </xf>
    <xf borderId="1" fillId="0" fontId="386" numFmtId="0" xfId="0" applyAlignment="1" applyBorder="1" applyFont="1">
      <alignment horizontal="center" shrinkToFit="0" vertical="top" wrapText="1"/>
    </xf>
    <xf borderId="1" fillId="0" fontId="387" numFmtId="2" xfId="0" applyAlignment="1" applyBorder="1" applyFont="1" applyNumberFormat="1">
      <alignment shrinkToFit="0" vertical="top" wrapText="1"/>
    </xf>
    <xf borderId="0" fillId="0" fontId="388" numFmtId="0" xfId="0" applyAlignment="1" applyFont="1">
      <alignment horizontal="center" shrinkToFit="0" vertical="center" wrapText="1"/>
    </xf>
    <xf borderId="0" fillId="0" fontId="60" numFmtId="0" xfId="0" applyAlignment="1" applyFont="1">
      <alignment vertical="center"/>
    </xf>
    <xf borderId="0" fillId="0" fontId="389" numFmtId="0" xfId="0" applyAlignment="1" applyFont="1">
      <alignment shrinkToFit="0" vertical="center" wrapText="1"/>
    </xf>
    <xf borderId="9" fillId="0" fontId="4" numFmtId="49" xfId="0" applyAlignment="1" applyBorder="1" applyFont="1" applyNumberFormat="1">
      <alignment horizontal="left" shrinkToFit="0" vertical="top" wrapText="1"/>
    </xf>
    <xf borderId="9" fillId="0" fontId="4" numFmtId="2" xfId="0" applyAlignment="1" applyBorder="1" applyFont="1" applyNumberFormat="1">
      <alignment shrinkToFit="0" vertical="top" wrapText="1"/>
    </xf>
    <xf borderId="9" fillId="0" fontId="3" numFmtId="1" xfId="0" applyAlignment="1" applyBorder="1" applyFont="1" applyNumberFormat="1">
      <alignment horizontal="center" shrinkToFit="0" vertical="top" wrapText="1"/>
    </xf>
    <xf borderId="10" fillId="0" fontId="3" numFmtId="2" xfId="0" applyAlignment="1" applyBorder="1" applyFont="1" applyNumberFormat="1">
      <alignment horizontal="center" shrinkToFit="0" vertical="top" wrapText="1"/>
    </xf>
    <xf borderId="9" fillId="0" fontId="3" numFmtId="2" xfId="0" applyAlignment="1" applyBorder="1" applyFont="1" applyNumberFormat="1">
      <alignment horizontal="center" shrinkToFit="0" vertical="top" wrapText="1"/>
    </xf>
    <xf borderId="1" fillId="7" fontId="390" numFmtId="0" xfId="0" applyAlignment="1" applyBorder="1" applyFont="1">
      <alignment horizontal="center" shrinkToFit="0" vertical="center" wrapText="1"/>
    </xf>
    <xf borderId="1" fillId="11" fontId="3" numFmtId="1" xfId="0" applyAlignment="1" applyBorder="1" applyFont="1" applyNumberFormat="1">
      <alignment horizontal="center" shrinkToFit="0" vertical="center" wrapText="1"/>
    </xf>
    <xf borderId="1" fillId="11" fontId="3" numFmtId="2" xfId="0" applyAlignment="1" applyBorder="1" applyFont="1" applyNumberFormat="1">
      <alignment horizontal="center" shrinkToFit="0" vertical="center" wrapText="1"/>
    </xf>
    <xf borderId="1" fillId="11" fontId="2" numFmtId="0" xfId="0" applyAlignment="1" applyBorder="1" applyFont="1">
      <alignment horizontal="center" shrinkToFit="0" vertical="center" wrapText="1"/>
    </xf>
    <xf borderId="1" fillId="5" fontId="119" numFmtId="0" xfId="0" applyAlignment="1" applyBorder="1" applyFont="1">
      <alignment horizontal="left" shrinkToFit="0" vertical="center" wrapText="1"/>
    </xf>
    <xf borderId="1" fillId="0" fontId="251" numFmtId="0" xfId="0" applyAlignment="1" applyBorder="1" applyFont="1">
      <alignment horizontal="center"/>
    </xf>
    <xf borderId="5" fillId="0" fontId="84" numFmtId="0" xfId="0" applyAlignment="1" applyBorder="1" applyFont="1">
      <alignment horizontal="center"/>
    </xf>
    <xf borderId="5" fillId="0" fontId="84" numFmtId="49" xfId="0" applyAlignment="1" applyBorder="1" applyFont="1" applyNumberFormat="1">
      <alignment horizontal="center"/>
    </xf>
    <xf borderId="50" fillId="7" fontId="391" numFmtId="0" xfId="0" applyAlignment="1" applyBorder="1" applyFont="1">
      <alignment horizontal="center"/>
    </xf>
    <xf borderId="5" fillId="0" fontId="136" numFmtId="1" xfId="0" applyAlignment="1" applyBorder="1" applyFont="1" applyNumberFormat="1">
      <alignment horizontal="center"/>
    </xf>
    <xf borderId="4" fillId="0" fontId="84" numFmtId="2" xfId="0" applyAlignment="1" applyBorder="1" applyFont="1" applyNumberFormat="1">
      <alignment horizontal="center"/>
    </xf>
    <xf borderId="1" fillId="0" fontId="84" numFmtId="2" xfId="0" applyAlignment="1" applyBorder="1" applyFont="1" applyNumberFormat="1">
      <alignment horizontal="center"/>
    </xf>
    <xf borderId="5" fillId="0" fontId="84" numFmtId="2" xfId="0" applyAlignment="1" applyBorder="1" applyFont="1" applyNumberFormat="1">
      <alignment horizontal="center"/>
    </xf>
    <xf borderId="5" fillId="0" fontId="13" numFmtId="0" xfId="0" applyAlignment="1" applyBorder="1" applyFont="1">
      <alignment horizontal="center"/>
    </xf>
    <xf borderId="0" fillId="0" fontId="10" numFmtId="2" xfId="0" applyAlignment="1" applyFont="1" applyNumberFormat="1">
      <alignment horizontal="center" shrinkToFit="0" vertical="top" wrapText="1"/>
    </xf>
    <xf borderId="0" fillId="0" fontId="10" numFmtId="180" xfId="0" applyFont="1" applyNumberFormat="1"/>
    <xf borderId="9" fillId="0" fontId="1" numFmtId="49" xfId="0" applyAlignment="1" applyBorder="1" applyFont="1" applyNumberFormat="1">
      <alignment horizontal="left" shrinkToFit="0" vertical="top" wrapText="1"/>
    </xf>
    <xf borderId="9" fillId="0" fontId="1" numFmtId="176" xfId="0" applyAlignment="1" applyBorder="1" applyFont="1" applyNumberFormat="1">
      <alignment horizontal="left" shrinkToFit="0" vertical="top" wrapText="1"/>
    </xf>
    <xf borderId="9" fillId="0" fontId="392" numFmtId="49" xfId="0" applyAlignment="1" applyBorder="1" applyFont="1" applyNumberFormat="1">
      <alignment shrinkToFit="0" vertical="top" wrapText="1"/>
    </xf>
    <xf borderId="9" fillId="0" fontId="10" numFmtId="0" xfId="0" applyAlignment="1" applyBorder="1" applyFont="1">
      <alignment horizontal="center" shrinkToFit="0" vertical="top" wrapText="1"/>
    </xf>
    <xf borderId="62" fillId="0" fontId="2" numFmtId="0" xfId="0" applyAlignment="1" applyBorder="1" applyFont="1">
      <alignment vertical="top"/>
    </xf>
    <xf borderId="1" fillId="0" fontId="1" numFmtId="49" xfId="0" applyAlignment="1" applyBorder="1" applyFont="1" applyNumberFormat="1">
      <alignment shrinkToFit="0" wrapText="1"/>
    </xf>
    <xf borderId="1" fillId="0" fontId="1" numFmtId="176" xfId="0" applyAlignment="1" applyBorder="1" applyFont="1" applyNumberFormat="1">
      <alignment shrinkToFit="0" vertical="top" wrapText="1"/>
    </xf>
    <xf borderId="1" fillId="0" fontId="10" numFmtId="0" xfId="0" applyAlignment="1" applyBorder="1" applyFont="1">
      <alignment horizontal="center" shrinkToFit="0" wrapText="1"/>
    </xf>
    <xf borderId="1" fillId="0" fontId="10" numFmtId="0" xfId="0" applyBorder="1" applyFont="1"/>
    <xf borderId="5" fillId="0" fontId="84" numFmtId="0" xfId="0" applyAlignment="1" applyBorder="1" applyFont="1">
      <alignment vertical="top"/>
    </xf>
    <xf borderId="5" fillId="0" fontId="84" numFmtId="0" xfId="0" applyAlignment="1" applyBorder="1" applyFont="1">
      <alignment horizontal="center" vertical="top"/>
    </xf>
    <xf borderId="5" fillId="0" fontId="84" numFmtId="49" xfId="0" applyAlignment="1" applyBorder="1" applyFont="1" applyNumberFormat="1">
      <alignment horizontal="center" vertical="top"/>
    </xf>
    <xf borderId="5" fillId="0" fontId="136" numFmtId="3" xfId="0" applyAlignment="1" applyBorder="1" applyFont="1" applyNumberFormat="1">
      <alignment horizontal="center" vertical="top"/>
    </xf>
    <xf borderId="4" fillId="0" fontId="84" numFmtId="2" xfId="0" applyAlignment="1" applyBorder="1" applyFont="1" applyNumberFormat="1">
      <alignment horizontal="center" shrinkToFit="0" vertical="top" wrapText="1"/>
    </xf>
    <xf borderId="1" fillId="0" fontId="13" numFmtId="0" xfId="0" applyAlignment="1" applyBorder="1" applyFont="1">
      <alignment horizontal="right"/>
    </xf>
    <xf borderId="5" fillId="0" fontId="13" numFmtId="0" xfId="0" applyAlignment="1" applyBorder="1" applyFont="1">
      <alignment horizontal="right"/>
    </xf>
    <xf borderId="11" fillId="0" fontId="84" numFmtId="0" xfId="0" applyAlignment="1" applyBorder="1" applyFont="1">
      <alignment vertical="top"/>
    </xf>
    <xf borderId="28" fillId="0" fontId="84" numFmtId="0" xfId="0" applyAlignment="1" applyBorder="1" applyFont="1">
      <alignment vertical="top"/>
    </xf>
    <xf borderId="28" fillId="0" fontId="84" numFmtId="0" xfId="0" applyAlignment="1" applyBorder="1" applyFont="1">
      <alignment horizontal="center" vertical="top"/>
    </xf>
    <xf borderId="28" fillId="0" fontId="84" numFmtId="49" xfId="0" applyAlignment="1" applyBorder="1" applyFont="1" applyNumberFormat="1">
      <alignment horizontal="center" vertical="top"/>
    </xf>
    <xf borderId="28" fillId="0" fontId="136" numFmtId="3" xfId="0" applyAlignment="1" applyBorder="1" applyFont="1" applyNumberFormat="1">
      <alignment horizontal="right" vertical="top"/>
    </xf>
    <xf borderId="40" fillId="0" fontId="84" numFmtId="2" xfId="0" applyAlignment="1" applyBorder="1" applyFont="1" applyNumberFormat="1">
      <alignment horizontal="center" shrinkToFit="0" vertical="top" wrapText="1"/>
    </xf>
    <xf borderId="11" fillId="0" fontId="13" numFmtId="0" xfId="0" applyAlignment="1" applyBorder="1" applyFont="1">
      <alignment horizontal="right"/>
    </xf>
    <xf borderId="28" fillId="0" fontId="13" numFmtId="0" xfId="0" applyAlignment="1" applyBorder="1" applyFont="1">
      <alignment horizontal="right"/>
    </xf>
    <xf borderId="11" fillId="0" fontId="84" numFmtId="0" xfId="0" applyAlignment="1" applyBorder="1" applyFont="1">
      <alignment shrinkToFit="0" vertical="top" wrapText="1"/>
    </xf>
    <xf borderId="0" fillId="0" fontId="132" numFmtId="0" xfId="0" applyAlignment="1" applyFont="1">
      <alignment horizontal="center" shrinkToFit="0" vertical="center" wrapText="1"/>
    </xf>
    <xf borderId="0" fillId="0" fontId="119" numFmtId="0" xfId="0" applyAlignment="1" applyFont="1">
      <alignment horizontal="center" shrinkToFit="0" vertical="center" wrapText="1"/>
    </xf>
    <xf borderId="1" fillId="0" fontId="5" numFmtId="0" xfId="0" applyAlignment="1" applyBorder="1" applyFont="1">
      <alignment horizontal="center" shrinkToFit="0" vertical="center" wrapText="1"/>
    </xf>
    <xf borderId="11" fillId="0" fontId="1" numFmtId="0" xfId="0" applyAlignment="1" applyBorder="1" applyFont="1">
      <alignment horizontal="center" shrinkToFit="0" vertical="top" wrapText="1"/>
    </xf>
    <xf borderId="11" fillId="0" fontId="1" numFmtId="0" xfId="0" applyAlignment="1" applyBorder="1" applyFont="1">
      <alignment horizontal="left" shrinkToFit="0" vertical="top" wrapText="1"/>
    </xf>
    <xf borderId="15" fillId="7" fontId="4" numFmtId="0" xfId="0" applyAlignment="1" applyBorder="1" applyFont="1">
      <alignment horizontal="left" shrinkToFit="0" vertical="top" wrapText="1"/>
    </xf>
    <xf borderId="34" fillId="7" fontId="3" numFmtId="2" xfId="0" applyAlignment="1" applyBorder="1" applyFont="1" applyNumberFormat="1">
      <alignment horizontal="center" shrinkToFit="0" vertical="top" wrapText="1"/>
    </xf>
    <xf borderId="11" fillId="0" fontId="2" numFmtId="0" xfId="0" applyAlignment="1" applyBorder="1" applyFont="1">
      <alignment shrinkToFit="0" wrapText="1"/>
    </xf>
    <xf borderId="3" fillId="8" fontId="3" numFmtId="0" xfId="0" applyAlignment="1" applyBorder="1" applyFont="1">
      <alignment horizontal="left" shrinkToFit="0" vertical="top" wrapText="1"/>
    </xf>
    <xf borderId="1" fillId="9" fontId="10" numFmtId="2" xfId="0" applyAlignment="1" applyBorder="1" applyFont="1" applyNumberFormat="1">
      <alignment horizontal="center" shrinkToFit="0" vertical="center" wrapText="1"/>
    </xf>
    <xf borderId="29" fillId="0" fontId="10" numFmtId="0" xfId="0" applyAlignment="1" applyBorder="1" applyFont="1">
      <alignment horizontal="center" shrinkToFit="0" wrapText="1"/>
    </xf>
    <xf borderId="11" fillId="0" fontId="4" numFmtId="2" xfId="0" applyAlignment="1" applyBorder="1" applyFont="1" applyNumberFormat="1">
      <alignment shrinkToFit="0" vertical="top" wrapText="1"/>
    </xf>
    <xf borderId="11" fillId="0" fontId="2" numFmtId="0" xfId="0" applyBorder="1" applyFont="1"/>
    <xf borderId="0" fillId="0" fontId="42" numFmtId="0" xfId="0" applyAlignment="1" applyFont="1">
      <alignment horizontal="center" shrinkToFit="0" wrapText="1"/>
    </xf>
    <xf borderId="29" fillId="0" fontId="8" numFmtId="0" xfId="0" applyAlignment="1" applyBorder="1" applyFont="1">
      <alignment horizontal="center" shrinkToFit="0" wrapText="1"/>
    </xf>
    <xf borderId="3" fillId="8" fontId="10" numFmtId="0" xfId="0" applyAlignment="1" applyBorder="1" applyFont="1">
      <alignment horizontal="left" shrinkToFit="0" vertical="top" wrapText="1"/>
    </xf>
    <xf borderId="1" fillId="0" fontId="393" numFmtId="0" xfId="0" applyAlignment="1" applyBorder="1" applyFont="1">
      <alignment horizontal="left" shrinkToFit="0" vertical="top" wrapText="1"/>
    </xf>
    <xf borderId="1" fillId="8" fontId="83" numFmtId="0" xfId="0" applyBorder="1" applyFont="1"/>
    <xf borderId="1" fillId="6" fontId="1" numFmtId="49" xfId="0" applyAlignment="1" applyBorder="1" applyFont="1" applyNumberFormat="1">
      <alignment shrinkToFit="0" vertical="top" wrapText="1"/>
    </xf>
    <xf borderId="1" fillId="6" fontId="1" numFmtId="49" xfId="0" applyAlignment="1" applyBorder="1" applyFont="1" applyNumberFormat="1">
      <alignment horizontal="left" shrinkToFit="0" vertical="top" wrapText="1"/>
    </xf>
    <xf borderId="1" fillId="6" fontId="10" numFmtId="1" xfId="0" applyAlignment="1" applyBorder="1" applyFont="1" applyNumberFormat="1">
      <alignment horizontal="center" shrinkToFit="0" vertical="top" wrapText="1"/>
    </xf>
    <xf borderId="1" fillId="6" fontId="1" numFmtId="2" xfId="0" applyAlignment="1" applyBorder="1" applyFont="1" applyNumberFormat="1">
      <alignment horizontal="center" shrinkToFit="0" vertical="top" wrapText="1"/>
    </xf>
    <xf borderId="63" fillId="0" fontId="2" numFmtId="0" xfId="0" applyBorder="1" applyFont="1"/>
    <xf borderId="64" fillId="0" fontId="2" numFmtId="0" xfId="0" applyBorder="1" applyFont="1"/>
    <xf borderId="5" fillId="0" fontId="1" numFmtId="2" xfId="0" applyAlignment="1" applyBorder="1" applyFont="1" applyNumberFormat="1">
      <alignment horizontal="center" shrinkToFit="0" vertical="top" wrapText="1"/>
    </xf>
    <xf borderId="1" fillId="0" fontId="4" numFmtId="16" xfId="0" applyAlignment="1" applyBorder="1" applyFont="1" applyNumberFormat="1">
      <alignment horizontal="left" shrinkToFit="0" vertical="top" wrapText="1"/>
    </xf>
    <xf borderId="1" fillId="10" fontId="4" numFmtId="0" xfId="0" applyAlignment="1" applyBorder="1" applyFont="1">
      <alignment horizontal="left" shrinkToFit="0" vertical="top" wrapText="1"/>
    </xf>
    <xf borderId="1" fillId="0" fontId="393" numFmtId="0" xfId="0" applyAlignment="1" applyBorder="1" applyFont="1">
      <alignment shrinkToFit="0" vertical="top" wrapText="1"/>
    </xf>
    <xf borderId="1" fillId="6" fontId="83" numFmtId="0" xfId="0" applyAlignment="1" applyBorder="1" applyFont="1">
      <alignment vertical="top"/>
    </xf>
    <xf borderId="1" fillId="6" fontId="4" numFmtId="2" xfId="0" applyAlignment="1" applyBorder="1" applyFont="1" applyNumberFormat="1">
      <alignment horizontal="center" shrinkToFit="0" vertical="top" wrapText="1"/>
    </xf>
    <xf borderId="1" fillId="0" fontId="37" numFmtId="2" xfId="0" applyAlignment="1" applyBorder="1" applyFont="1" applyNumberFormat="1">
      <alignment horizontal="center" shrinkToFit="0" vertical="top" wrapText="1"/>
    </xf>
    <xf borderId="1" fillId="6" fontId="10" numFmtId="2" xfId="0" applyAlignment="1" applyBorder="1" applyFont="1" applyNumberFormat="1">
      <alignment horizontal="center" shrinkToFit="0" vertical="top" wrapText="1"/>
    </xf>
    <xf borderId="39" fillId="6" fontId="2" numFmtId="0" xfId="0" applyBorder="1" applyFont="1"/>
    <xf borderId="6" fillId="6" fontId="2" numFmtId="0" xfId="0" applyBorder="1" applyFont="1"/>
    <xf borderId="3" fillId="8" fontId="1" numFmtId="0" xfId="0" applyAlignment="1" applyBorder="1" applyFont="1">
      <alignment horizontal="left" shrinkToFit="0" vertical="center" wrapText="1"/>
    </xf>
    <xf borderId="3" fillId="8" fontId="10" numFmtId="0" xfId="0" applyAlignment="1" applyBorder="1" applyFont="1">
      <alignment horizontal="left" shrinkToFit="0" vertical="center" wrapText="1"/>
    </xf>
    <xf borderId="0" fillId="0" fontId="10" numFmtId="2" xfId="0" applyAlignment="1" applyFont="1" applyNumberFormat="1">
      <alignment shrinkToFit="0" vertical="top" wrapText="1"/>
    </xf>
    <xf borderId="42" fillId="9" fontId="10" numFmtId="2" xfId="0" applyAlignment="1" applyBorder="1" applyFont="1" applyNumberFormat="1">
      <alignment horizontal="center" shrinkToFit="0" vertical="center" wrapText="1"/>
    </xf>
    <xf borderId="1" fillId="0" fontId="13" numFmtId="0" xfId="0" applyAlignment="1" applyBorder="1" applyFont="1">
      <alignment horizontal="left" vertical="top"/>
    </xf>
    <xf borderId="1" fillId="7" fontId="378" numFmtId="0" xfId="0" applyBorder="1" applyFont="1"/>
    <xf borderId="1" fillId="0" fontId="2" numFmtId="0" xfId="0" applyAlignment="1" applyBorder="1" applyFont="1">
      <alignment horizontal="left"/>
    </xf>
    <xf borderId="1" fillId="0" fontId="2" numFmtId="2" xfId="0" applyAlignment="1" applyBorder="1" applyFont="1" applyNumberFormat="1">
      <alignment horizontal="left"/>
    </xf>
    <xf borderId="1" fillId="0" fontId="177" numFmtId="2" xfId="0" applyAlignment="1" applyBorder="1" applyFont="1" applyNumberFormat="1">
      <alignment horizontal="left"/>
    </xf>
    <xf borderId="1" fillId="0" fontId="10" numFmtId="0" xfId="0" applyAlignment="1" applyBorder="1" applyFont="1">
      <alignment shrinkToFit="0" vertical="top" wrapText="1"/>
    </xf>
    <xf borderId="1" fillId="0" fontId="10" numFmtId="2" xfId="0" applyAlignment="1" applyBorder="1" applyFont="1" applyNumberFormat="1">
      <alignment horizontal="left" shrinkToFit="0" vertical="top" wrapText="1"/>
    </xf>
    <xf borderId="1" fillId="0" fontId="1" numFmtId="2" xfId="0" applyAlignment="1" applyBorder="1" applyFont="1" applyNumberFormat="1">
      <alignment horizontal="left"/>
    </xf>
    <xf borderId="0" fillId="0" fontId="4" numFmtId="2" xfId="0" applyAlignment="1" applyFont="1" applyNumberFormat="1">
      <alignment horizontal="center" shrinkToFit="0" vertical="top" wrapText="1"/>
    </xf>
    <xf borderId="1" fillId="0" fontId="52" numFmtId="1" xfId="0" applyAlignment="1" applyBorder="1" applyFont="1" applyNumberFormat="1">
      <alignment horizontal="center" shrinkToFit="0" vertical="top" wrapText="1"/>
    </xf>
    <xf borderId="1" fillId="0" fontId="41" numFmtId="2" xfId="0" applyAlignment="1" applyBorder="1" applyFont="1" applyNumberFormat="1">
      <alignment horizontal="center" shrinkToFit="0" vertical="top" wrapText="1"/>
    </xf>
    <xf borderId="1" fillId="0" fontId="394" numFmtId="0" xfId="0" applyAlignment="1" applyBorder="1" applyFont="1">
      <alignment horizontal="center" shrinkToFit="0" vertical="center" wrapText="1"/>
    </xf>
    <xf borderId="1" fillId="11" fontId="1" numFmtId="0" xfId="0" applyAlignment="1" applyBorder="1" applyFont="1">
      <alignment shrinkToFit="0" vertical="top" wrapText="1"/>
    </xf>
    <xf borderId="1" fillId="11" fontId="1" numFmtId="0" xfId="0" applyAlignment="1" applyBorder="1" applyFont="1">
      <alignment horizontal="left" shrinkToFit="0" vertical="top" wrapText="1"/>
    </xf>
    <xf borderId="1" fillId="11" fontId="1" numFmtId="1" xfId="0" applyAlignment="1" applyBorder="1" applyFont="1" applyNumberFormat="1">
      <alignment horizontal="center" shrinkToFit="0" vertical="top" wrapText="1"/>
    </xf>
    <xf borderId="1" fillId="11" fontId="1" numFmtId="2" xfId="0" applyAlignment="1" applyBorder="1" applyFont="1" applyNumberFormat="1">
      <alignment horizontal="center" shrinkToFit="0" vertical="top" wrapText="1"/>
    </xf>
    <xf borderId="9" fillId="0" fontId="4" numFmtId="1" xfId="0" applyAlignment="1" applyBorder="1" applyFont="1" applyNumberFormat="1">
      <alignment horizontal="left" shrinkToFit="0" vertical="top" wrapText="1"/>
    </xf>
    <xf borderId="9" fillId="0" fontId="4" numFmtId="2" xfId="0" applyAlignment="1" applyBorder="1" applyFont="1" applyNumberFormat="1">
      <alignment horizontal="left" shrinkToFit="0" vertical="top" wrapText="1"/>
    </xf>
    <xf borderId="0" fillId="0" fontId="4" numFmtId="2" xfId="0" applyAlignment="1" applyFont="1" applyNumberFormat="1">
      <alignment horizontal="left"/>
    </xf>
    <xf borderId="0" fillId="0" fontId="268" numFmtId="0" xfId="0" applyAlignment="1" applyFont="1">
      <alignment horizontal="left"/>
    </xf>
    <xf borderId="9" fillId="0" fontId="4" numFmtId="0" xfId="0" applyAlignment="1" applyBorder="1" applyFont="1">
      <alignment vertical="top"/>
    </xf>
    <xf borderId="9" fillId="0" fontId="37" numFmtId="1" xfId="0" applyAlignment="1" applyBorder="1" applyFont="1" applyNumberFormat="1">
      <alignment horizontal="center" shrinkToFit="0" vertical="top" wrapText="1"/>
    </xf>
    <xf borderId="9" fillId="0" fontId="37" numFmtId="2" xfId="0" applyAlignment="1" applyBorder="1" applyFont="1" applyNumberFormat="1">
      <alignment horizontal="center" shrinkToFit="0" vertical="top" wrapText="1"/>
    </xf>
    <xf borderId="1" fillId="0" fontId="37" numFmtId="2" xfId="0" applyAlignment="1" applyBorder="1" applyFont="1" applyNumberFormat="1">
      <alignment horizontal="center"/>
    </xf>
    <xf borderId="1" fillId="0" fontId="1" numFmtId="2" xfId="0" applyAlignment="1" applyBorder="1" applyFont="1" applyNumberFormat="1">
      <alignment horizontal="center"/>
    </xf>
    <xf borderId="0" fillId="0" fontId="1" numFmtId="2" xfId="0" applyAlignment="1" applyFont="1" applyNumberFormat="1">
      <alignment horizontal="center" shrinkToFit="0" vertical="top" wrapText="1"/>
    </xf>
    <xf borderId="1" fillId="0" fontId="4" numFmtId="11" xfId="0" applyAlignment="1" applyBorder="1" applyFont="1" applyNumberFormat="1">
      <alignment shrinkToFit="0" vertical="top" wrapText="1"/>
    </xf>
    <xf borderId="0" fillId="0" fontId="4" numFmtId="11" xfId="0" applyAlignment="1" applyFont="1" applyNumberFormat="1">
      <alignment shrinkToFit="0" vertical="top" wrapText="1"/>
    </xf>
    <xf borderId="47" fillId="0" fontId="1" numFmtId="1" xfId="0" applyAlignment="1" applyBorder="1" applyFont="1" applyNumberFormat="1">
      <alignment horizontal="center" shrinkToFit="0" vertical="top" wrapText="1"/>
    </xf>
    <xf borderId="47" fillId="0" fontId="1" numFmtId="2" xfId="0" applyAlignment="1" applyBorder="1" applyFont="1" applyNumberFormat="1">
      <alignment horizontal="center" shrinkToFit="0" vertical="top" wrapText="1"/>
    </xf>
    <xf borderId="29" fillId="0" fontId="1" numFmtId="1" xfId="0" applyAlignment="1" applyBorder="1" applyFont="1" applyNumberFormat="1">
      <alignment horizontal="center" shrinkToFit="0" vertical="top" wrapText="1"/>
    </xf>
    <xf borderId="0" fillId="0" fontId="37" numFmtId="0" xfId="0" applyAlignment="1" applyFont="1">
      <alignment horizontal="left" shrinkToFit="0" vertical="top" wrapText="1"/>
    </xf>
    <xf borderId="0" fillId="0" fontId="37" numFmtId="2" xfId="0" applyAlignment="1" applyFont="1" applyNumberFormat="1">
      <alignment horizontal="center" shrinkToFit="0" vertical="top" wrapText="1"/>
    </xf>
    <xf borderId="9" fillId="0" fontId="4" numFmtId="2" xfId="0" applyAlignment="1" applyBorder="1" applyFont="1" applyNumberFormat="1">
      <alignment horizontal="center" shrinkToFit="0" vertical="top" wrapText="1"/>
    </xf>
    <xf borderId="9" fillId="0" fontId="1" numFmtId="0" xfId="0" applyAlignment="1" applyBorder="1" applyFont="1">
      <alignment horizontal="left" vertical="top"/>
    </xf>
    <xf borderId="9" fillId="0" fontId="1" numFmtId="2" xfId="0" applyAlignment="1" applyBorder="1" applyFont="1" applyNumberFormat="1">
      <alignment horizontal="center" shrinkToFit="0" vertical="top" wrapText="1"/>
    </xf>
    <xf borderId="1" fillId="0" fontId="2" numFmtId="1" xfId="0" applyAlignment="1" applyBorder="1" applyFont="1" applyNumberFormat="1">
      <alignment horizontal="left"/>
    </xf>
    <xf borderId="0" fillId="0" fontId="2" numFmtId="164" xfId="0" applyFont="1" applyNumberFormat="1"/>
    <xf borderId="5" fillId="0" fontId="3" numFmtId="1" xfId="0" applyAlignment="1" applyBorder="1" applyFont="1" applyNumberFormat="1">
      <alignment horizontal="center" shrinkToFit="0" vertical="center" wrapText="1"/>
    </xf>
    <xf borderId="29" fillId="0" fontId="1" numFmtId="0" xfId="0" applyAlignment="1" applyBorder="1" applyFont="1">
      <alignment shrinkToFit="0" vertical="top" wrapText="1"/>
    </xf>
    <xf borderId="1" fillId="0" fontId="2" numFmtId="1" xfId="0" applyAlignment="1" applyBorder="1" applyFont="1" applyNumberFormat="1">
      <alignment horizontal="center" vertical="top"/>
    </xf>
    <xf borderId="1" fillId="0" fontId="4" numFmtId="2" xfId="0" applyAlignment="1" applyBorder="1" applyFont="1" applyNumberFormat="1">
      <alignment horizontal="center" vertical="center"/>
    </xf>
    <xf borderId="0" fillId="0" fontId="1" numFmtId="1" xfId="0" applyAlignment="1" applyFont="1" applyNumberFormat="1">
      <alignment horizontal="center" shrinkToFit="0" vertical="top" wrapText="1"/>
    </xf>
    <xf borderId="1" fillId="6" fontId="10" numFmtId="49" xfId="0" applyAlignment="1" applyBorder="1" applyFont="1" applyNumberFormat="1">
      <alignment horizontal="center" shrinkToFit="0" vertical="top" wrapText="1"/>
    </xf>
    <xf borderId="1" fillId="6" fontId="1" numFmtId="49" xfId="0" applyAlignment="1" applyBorder="1" applyFont="1" applyNumberFormat="1">
      <alignment horizontal="center" shrinkToFit="0" vertical="top" wrapText="1"/>
    </xf>
    <xf borderId="1" fillId="6" fontId="395" numFmtId="1" xfId="0" applyAlignment="1" applyBorder="1" applyFont="1" applyNumberFormat="1">
      <alignment horizontal="center" readingOrder="1" shrinkToFit="0" vertical="top" wrapText="1"/>
    </xf>
    <xf borderId="1" fillId="6" fontId="395" numFmtId="2" xfId="0" applyAlignment="1" applyBorder="1" applyFont="1" applyNumberFormat="1">
      <alignment horizontal="center" readingOrder="1" shrinkToFit="0" vertical="top" wrapText="1"/>
    </xf>
    <xf borderId="1" fillId="6" fontId="1" numFmtId="1" xfId="0" applyAlignment="1" applyBorder="1" applyFont="1" applyNumberFormat="1">
      <alignment horizontal="center" shrinkToFit="0" vertical="top" wrapText="1"/>
    </xf>
    <xf borderId="28" fillId="0" fontId="10" numFmtId="1" xfId="0" applyAlignment="1" applyBorder="1" applyFont="1" applyNumberFormat="1">
      <alignment horizontal="center" shrinkToFit="0" vertical="top" wrapText="1"/>
    </xf>
    <xf borderId="28" fillId="0" fontId="1" numFmtId="0" xfId="0" applyAlignment="1" applyBorder="1" applyFont="1">
      <alignment horizontal="left" shrinkToFit="0" vertical="top" wrapText="1"/>
    </xf>
    <xf borderId="28" fillId="0" fontId="1" numFmtId="0" xfId="0" applyAlignment="1" applyBorder="1" applyFont="1">
      <alignment horizontal="center" shrinkToFit="0" vertical="center" wrapText="1"/>
    </xf>
    <xf borderId="28" fillId="0" fontId="1" numFmtId="2" xfId="0" applyAlignment="1" applyBorder="1" applyFont="1" applyNumberFormat="1">
      <alignment horizontal="center" shrinkToFit="0" vertical="top" wrapText="1"/>
    </xf>
    <xf borderId="1" fillId="0" fontId="10" numFmtId="49" xfId="0" applyAlignment="1" applyBorder="1" applyFont="1" applyNumberFormat="1">
      <alignment horizontal="center" shrinkToFit="0" vertical="top" wrapText="1"/>
    </xf>
    <xf borderId="1" fillId="0" fontId="395" numFmtId="1" xfId="0" applyAlignment="1" applyBorder="1" applyFont="1" applyNumberFormat="1">
      <alignment horizontal="center" readingOrder="1" shrinkToFit="0" vertical="top" wrapText="1"/>
    </xf>
    <xf borderId="1" fillId="0" fontId="395" numFmtId="2" xfId="0" applyAlignment="1" applyBorder="1" applyFont="1" applyNumberFormat="1">
      <alignment horizontal="center" readingOrder="1" shrinkToFit="0" vertical="top" wrapText="1"/>
    </xf>
    <xf borderId="1" fillId="6" fontId="4" numFmtId="1" xfId="0" applyAlignment="1" applyBorder="1" applyFont="1" applyNumberFormat="1">
      <alignment horizontal="center" shrinkToFit="0" vertical="top" wrapText="1"/>
    </xf>
    <xf borderId="50" fillId="7" fontId="4" numFmtId="0" xfId="0" applyAlignment="1" applyBorder="1" applyFont="1">
      <alignment horizontal="left" shrinkToFit="0" vertical="top" wrapText="1"/>
    </xf>
    <xf borderId="50" fillId="7" fontId="4" numFmtId="1" xfId="0" applyAlignment="1" applyBorder="1" applyFont="1" applyNumberFormat="1">
      <alignment horizontal="center" shrinkToFit="0" vertical="top" wrapText="1"/>
    </xf>
    <xf borderId="50" fillId="7" fontId="4" numFmtId="2" xfId="0" applyAlignment="1" applyBorder="1" applyFont="1" applyNumberFormat="1">
      <alignment horizontal="center" shrinkToFit="0" vertical="top" wrapText="1"/>
    </xf>
    <xf borderId="5" fillId="0" fontId="4" numFmtId="1" xfId="0" applyAlignment="1" applyBorder="1" applyFont="1" applyNumberFormat="1">
      <alignment horizontal="center" shrinkToFit="0" vertical="center" wrapText="1"/>
    </xf>
    <xf borderId="1" fillId="0" fontId="3" numFmtId="168" xfId="0" applyAlignment="1" applyBorder="1" applyFont="1" applyNumberFormat="1">
      <alignment shrinkToFit="0" wrapText="1"/>
    </xf>
    <xf borderId="1" fillId="0" fontId="3" numFmtId="168" xfId="0" applyAlignment="1" applyBorder="1" applyFont="1" applyNumberFormat="1">
      <alignment horizontal="center" shrinkToFit="0" vertical="center" wrapText="1"/>
    </xf>
    <xf borderId="1" fillId="0" fontId="4" numFmtId="168" xfId="0" applyAlignment="1" applyBorder="1" applyFont="1" applyNumberFormat="1">
      <alignment horizontal="center" shrinkToFit="0" vertical="center" wrapText="1"/>
    </xf>
    <xf borderId="1" fillId="0" fontId="1" numFmtId="168" xfId="0" applyAlignment="1" applyBorder="1" applyFont="1" applyNumberFormat="1">
      <alignment horizontal="center" shrinkToFit="0" vertical="center" wrapText="1"/>
    </xf>
    <xf borderId="0" fillId="0" fontId="58" numFmtId="0" xfId="0" applyAlignment="1" applyFont="1">
      <alignment vertical="center"/>
    </xf>
    <xf borderId="0" fillId="0" fontId="58" numFmtId="2" xfId="0" applyFont="1" applyNumberFormat="1"/>
    <xf borderId="1" fillId="0" fontId="160" numFmtId="0" xfId="0" applyAlignment="1" applyBorder="1" applyFont="1">
      <alignment horizontal="left" shrinkToFit="0" vertical="top" wrapText="1"/>
    </xf>
    <xf borderId="10" fillId="0" fontId="3" numFmtId="1" xfId="0" applyAlignment="1" applyBorder="1" applyFont="1" applyNumberFormat="1">
      <alignment horizontal="center" shrinkToFit="0" vertical="top" wrapText="1"/>
    </xf>
    <xf borderId="9" fillId="0" fontId="4" numFmtId="168" xfId="0" applyAlignment="1" applyBorder="1" applyFont="1" applyNumberFormat="1">
      <alignment horizontal="center" shrinkToFit="0" vertical="top" wrapText="1"/>
    </xf>
    <xf borderId="5" fillId="0" fontId="4" numFmtId="1" xfId="0" applyAlignment="1" applyBorder="1" applyFont="1" applyNumberFormat="1">
      <alignment horizontal="center" shrinkToFit="0" vertical="top" wrapText="1"/>
    </xf>
    <xf borderId="1" fillId="0" fontId="4" numFmtId="2" xfId="0" applyAlignment="1" applyBorder="1" applyFont="1" applyNumberFormat="1">
      <alignment shrinkToFit="0" vertical="center" wrapText="1"/>
    </xf>
    <xf borderId="9" fillId="0" fontId="1" numFmtId="2" xfId="0" applyAlignment="1" applyBorder="1" applyFont="1" applyNumberFormat="1">
      <alignment horizontal="center" shrinkToFit="0" vertical="center" wrapText="1"/>
    </xf>
    <xf borderId="1" fillId="0" fontId="4" numFmtId="2" xfId="0" applyAlignment="1" applyBorder="1" applyFont="1" applyNumberFormat="1">
      <alignment horizontal="right" shrinkToFit="0" vertical="top" wrapText="1"/>
    </xf>
    <xf borderId="1" fillId="0" fontId="4" numFmtId="168" xfId="0" applyAlignment="1" applyBorder="1" applyFont="1" applyNumberFormat="1">
      <alignment shrinkToFit="0" vertical="center" wrapText="1"/>
    </xf>
    <xf borderId="1" fillId="7" fontId="1" numFmtId="0" xfId="0" applyAlignment="1" applyBorder="1" applyFont="1">
      <alignment horizontal="left" shrinkToFit="0" wrapText="1"/>
    </xf>
    <xf borderId="1" fillId="7" fontId="1" numFmtId="1" xfId="0" applyAlignment="1" applyBorder="1" applyFont="1" applyNumberFormat="1">
      <alignment horizontal="left" shrinkToFit="0" wrapText="1"/>
    </xf>
    <xf borderId="1" fillId="7" fontId="1" numFmtId="4" xfId="0" applyAlignment="1" applyBorder="1" applyFont="1" applyNumberFormat="1">
      <alignment horizontal="left" shrinkToFit="0" wrapText="1"/>
    </xf>
    <xf borderId="1" fillId="0" fontId="1" numFmtId="4" xfId="0" applyAlignment="1" applyBorder="1" applyFont="1" applyNumberFormat="1">
      <alignment horizontal="left" shrinkToFit="0" vertical="top" wrapText="1"/>
    </xf>
    <xf borderId="65" fillId="0" fontId="7" numFmtId="0" xfId="0" applyAlignment="1" applyBorder="1" applyFont="1">
      <alignment shrinkToFit="0" vertical="center" wrapText="1"/>
    </xf>
    <xf borderId="0" fillId="0" fontId="7" numFmtId="0" xfId="0" applyFont="1"/>
    <xf borderId="1" fillId="0" fontId="353" numFmtId="0" xfId="0" applyAlignment="1" applyBorder="1" applyFont="1">
      <alignment horizontal="left" vertical="top"/>
    </xf>
    <xf borderId="5" fillId="0" fontId="7" numFmtId="0" xfId="0" applyAlignment="1" applyBorder="1" applyFont="1">
      <alignment shrinkToFit="0" wrapText="1"/>
    </xf>
    <xf borderId="1" fillId="6" fontId="2" numFmtId="0" xfId="0" applyBorder="1" applyFont="1"/>
    <xf borderId="63" fillId="0" fontId="42" numFmtId="0" xfId="0" applyAlignment="1" applyBorder="1" applyFont="1">
      <alignment horizontal="center" shrinkToFit="0" wrapText="1"/>
    </xf>
    <xf borderId="64" fillId="0" fontId="42" numFmtId="0" xfId="0" applyAlignment="1" applyBorder="1" applyFont="1">
      <alignment horizontal="center" shrinkToFit="0" wrapText="1"/>
    </xf>
    <xf borderId="1" fillId="0" fontId="63" numFmtId="49" xfId="0" applyAlignment="1" applyBorder="1" applyFont="1" applyNumberFormat="1">
      <alignment shrinkToFit="0" vertical="center" wrapText="1"/>
    </xf>
    <xf borderId="56" fillId="0" fontId="42" numFmtId="0" xfId="0" applyAlignment="1" applyBorder="1" applyFont="1">
      <alignment horizontal="center" shrinkToFit="0" wrapText="1"/>
    </xf>
    <xf borderId="1" fillId="0" fontId="6" numFmtId="0" xfId="0" applyAlignment="1" applyBorder="1" applyFont="1">
      <alignment shrinkToFit="0" vertical="center" wrapText="1"/>
    </xf>
    <xf borderId="5" fillId="0" fontId="7" numFmtId="0" xfId="0" applyAlignment="1" applyBorder="1" applyFont="1">
      <alignment shrinkToFit="0" vertical="center" wrapText="1"/>
    </xf>
    <xf borderId="46" fillId="0" fontId="396" numFmtId="0" xfId="0" applyAlignment="1" applyBorder="1" applyFont="1">
      <alignment vertical="center"/>
    </xf>
    <xf borderId="3" fillId="0" fontId="160" numFmtId="0" xfId="0" applyAlignment="1" applyBorder="1" applyFont="1">
      <alignment horizontal="left" shrinkToFit="0" vertical="top" wrapText="1"/>
    </xf>
    <xf borderId="1" fillId="0" fontId="396" numFmtId="0" xfId="0" applyAlignment="1" applyBorder="1" applyFont="1">
      <alignment shrinkToFit="0" vertical="center" wrapText="1"/>
    </xf>
    <xf borderId="66" fillId="0" fontId="396" numFmtId="0" xfId="0" applyAlignment="1" applyBorder="1" applyFont="1">
      <alignment shrinkToFit="0" vertical="center" wrapText="1"/>
    </xf>
    <xf borderId="3" fillId="8" fontId="10" numFmtId="0" xfId="0" applyAlignment="1" applyBorder="1" applyFont="1">
      <alignment horizontal="center" shrinkToFit="0" wrapText="1"/>
    </xf>
    <xf borderId="1" fillId="0" fontId="68" numFmtId="0" xfId="0" applyBorder="1" applyFont="1"/>
    <xf borderId="47" fillId="0" fontId="1" numFmtId="0" xfId="0" applyAlignment="1" applyBorder="1" applyFont="1">
      <alignment shrinkToFit="0" vertical="top" wrapText="1"/>
    </xf>
    <xf borderId="7" fillId="6" fontId="1" numFmtId="0" xfId="0" applyAlignment="1" applyBorder="1" applyFont="1">
      <alignment horizontal="center" shrinkToFit="0" vertical="center" wrapText="1"/>
    </xf>
    <xf borderId="1" fillId="6" fontId="3" numFmtId="1" xfId="0" applyAlignment="1" applyBorder="1" applyFont="1" applyNumberFormat="1">
      <alignment horizontal="center" shrinkToFit="0" vertical="top" wrapText="1"/>
    </xf>
    <xf borderId="1" fillId="0" fontId="3" numFmtId="1" xfId="0" applyAlignment="1" applyBorder="1" applyFont="1" applyNumberFormat="1">
      <alignment horizontal="left" shrinkToFit="0" wrapText="1"/>
    </xf>
    <xf borderId="1" fillId="0" fontId="10" numFmtId="0" xfId="0" applyAlignment="1" applyBorder="1" applyFont="1">
      <alignment horizontal="left" shrinkToFit="0" wrapText="1"/>
    </xf>
    <xf borderId="1" fillId="0" fontId="10" numFmtId="2" xfId="0" applyAlignment="1" applyBorder="1" applyFont="1" applyNumberFormat="1">
      <alignment horizontal="left" shrinkToFit="0" wrapText="1"/>
    </xf>
    <xf borderId="1" fillId="5" fontId="4" numFmtId="0" xfId="0" applyAlignment="1" applyBorder="1" applyFont="1">
      <alignment horizontal="left" shrinkToFit="0" vertical="top" wrapText="1"/>
    </xf>
    <xf borderId="1" fillId="5" fontId="1" numFmtId="0" xfId="0" applyAlignment="1" applyBorder="1" applyFont="1">
      <alignment horizontal="left" shrinkToFit="0" wrapText="1"/>
    </xf>
    <xf borderId="1" fillId="5" fontId="1" numFmtId="0" xfId="0" applyAlignment="1" applyBorder="1" applyFont="1">
      <alignment horizontal="left" shrinkToFit="0" vertical="top" wrapText="1"/>
    </xf>
    <xf borderId="1" fillId="0" fontId="3" numFmtId="2" xfId="0" applyAlignment="1" applyBorder="1" applyFont="1" applyNumberFormat="1">
      <alignment horizontal="center" vertical="top"/>
    </xf>
    <xf borderId="67" fillId="6" fontId="2" numFmtId="0" xfId="0" applyBorder="1" applyFont="1"/>
    <xf borderId="33" fillId="6" fontId="2" numFmtId="0" xfId="0" applyBorder="1" applyFont="1"/>
    <xf borderId="50" fillId="6" fontId="1" numFmtId="0" xfId="0" applyAlignment="1" applyBorder="1" applyFont="1">
      <alignment horizontal="left" shrinkToFit="0" vertical="top" wrapText="1"/>
    </xf>
    <xf borderId="1" fillId="6" fontId="1" numFmtId="0" xfId="0" applyAlignment="1" applyBorder="1" applyFont="1">
      <alignment shrinkToFit="0" vertical="top" wrapText="1"/>
    </xf>
    <xf borderId="1" fillId="5" fontId="3" numFmtId="1" xfId="0" applyAlignment="1" applyBorder="1" applyFont="1" applyNumberFormat="1">
      <alignment horizontal="center" shrinkToFit="0" vertical="top" wrapText="1"/>
    </xf>
    <xf borderId="1" fillId="0" fontId="4" numFmtId="168" xfId="0" applyAlignment="1" applyBorder="1" applyFont="1" applyNumberFormat="1">
      <alignment horizontal="right" shrinkToFit="0" vertical="center" wrapText="1"/>
    </xf>
    <xf borderId="1" fillId="0" fontId="4" numFmtId="2" xfId="0" applyAlignment="1" applyBorder="1" applyFont="1" applyNumberFormat="1">
      <alignment horizontal="right" shrinkToFit="0" vertical="center" wrapText="1"/>
    </xf>
    <xf borderId="0" fillId="0" fontId="119" numFmtId="0" xfId="0" applyFont="1"/>
    <xf borderId="3" fillId="8" fontId="1" numFmtId="0" xfId="0" applyAlignment="1" applyBorder="1" applyFont="1">
      <alignment horizontal="left" vertical="top"/>
    </xf>
    <xf borderId="5" fillId="0" fontId="121" numFmtId="1" xfId="0" applyAlignment="1" applyBorder="1" applyFont="1" applyNumberFormat="1">
      <alignment horizontal="center" shrinkToFit="0" vertical="top" wrapText="1"/>
    </xf>
    <xf borderId="5" fillId="0" fontId="83" numFmtId="2" xfId="0" applyAlignment="1" applyBorder="1" applyFont="1" applyNumberFormat="1">
      <alignment horizontal="center" shrinkToFit="0" vertical="top" wrapText="1"/>
    </xf>
    <xf borderId="5" fillId="0" fontId="84" numFmtId="0" xfId="0" applyAlignment="1" applyBorder="1" applyFont="1">
      <alignment horizontal="left" vertical="top"/>
    </xf>
    <xf borderId="5" fillId="0" fontId="136" numFmtId="1" xfId="0" applyAlignment="1" applyBorder="1" applyFont="1" applyNumberFormat="1">
      <alignment horizontal="center" vertical="top"/>
    </xf>
    <xf borderId="47" fillId="0" fontId="119" numFmtId="0" xfId="0" applyAlignment="1" applyBorder="1" applyFont="1">
      <alignment horizontal="center" shrinkToFit="0" vertical="center" wrapText="1"/>
    </xf>
    <xf borderId="55" fillId="8" fontId="8" numFmtId="0" xfId="0" applyAlignment="1" applyBorder="1" applyFont="1">
      <alignment horizontal="center" shrinkToFit="0" vertical="top" wrapText="1"/>
    </xf>
    <xf borderId="1" fillId="0" fontId="62" numFmtId="0" xfId="0" applyAlignment="1" applyBorder="1" applyFont="1">
      <alignment shrinkToFit="0" vertical="center" wrapText="1"/>
    </xf>
    <xf borderId="0" fillId="0" fontId="62" numFmtId="0" xfId="0" applyAlignment="1" applyFont="1">
      <alignment shrinkToFit="0" vertical="top" wrapText="1"/>
    </xf>
    <xf borderId="3" fillId="8" fontId="8" numFmtId="0" xfId="0" applyAlignment="1" applyBorder="1" applyFont="1">
      <alignment horizontal="center"/>
    </xf>
    <xf borderId="68" fillId="6" fontId="2" numFmtId="0" xfId="0" applyBorder="1" applyFont="1"/>
    <xf borderId="0" fillId="0" fontId="397" numFmtId="0" xfId="0" applyFont="1"/>
  </cellXfs>
  <cellStyles count="1">
    <cellStyle xfId="0" name="Normal" builtinId="0"/>
  </cellStyles>
  <dxfs count="3">
    <dxf>
      <font/>
      <fill>
        <patternFill patternType="solid">
          <fgColor rgb="FFFF0000"/>
          <bgColor rgb="FFFF0000"/>
        </patternFill>
      </fill>
      <border/>
    </dxf>
    <dxf>
      <font>
        <color rgb="FFFF0000"/>
      </font>
      <fill>
        <patternFill patternType="none"/>
      </fill>
      <border/>
    </dxf>
    <dxf>
      <font>
        <color rgb="FF9C0006"/>
      </font>
      <fill>
        <patternFill patternType="solid">
          <fgColor rgb="FFFFC7CE"/>
          <bgColor rgb="FFFFC7CE"/>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40" Type="http://schemas.openxmlformats.org/officeDocument/2006/relationships/externalLink" Target="externalLinks/externalLink1.xml"/><Relationship Id="rId42" Type="http://schemas.openxmlformats.org/officeDocument/2006/relationships/externalLink" Target="externalLinks/externalLink3.xml"/><Relationship Id="rId41" Type="http://schemas.openxmlformats.org/officeDocument/2006/relationships/externalLink" Target="externalLinks/externalLink2.xml"/><Relationship Id="rId44" Type="http://customschemas.google.com/relationships/workbookmetadata" Target="metadata"/><Relationship Id="rId43" Type="http://schemas.openxmlformats.org/officeDocument/2006/relationships/externalLink" Target="externalLinks/externalLink4.xml"/><Relationship Id="rId31" Type="http://schemas.openxmlformats.org/officeDocument/2006/relationships/worksheet" Target="worksheets/sheet28.xml"/><Relationship Id="rId30" Type="http://schemas.openxmlformats.org/officeDocument/2006/relationships/worksheet" Target="worksheets/sheet27.xml"/><Relationship Id="rId33" Type="http://schemas.openxmlformats.org/officeDocument/2006/relationships/worksheet" Target="worksheets/sheet30.xml"/><Relationship Id="rId32" Type="http://schemas.openxmlformats.org/officeDocument/2006/relationships/worksheet" Target="worksheets/sheet29.xml"/><Relationship Id="rId35" Type="http://schemas.openxmlformats.org/officeDocument/2006/relationships/worksheet" Target="worksheets/sheet32.xml"/><Relationship Id="rId34" Type="http://schemas.openxmlformats.org/officeDocument/2006/relationships/worksheet" Target="worksheets/sheet31.xml"/><Relationship Id="rId37" Type="http://schemas.openxmlformats.org/officeDocument/2006/relationships/worksheet" Target="worksheets/sheet34.xml"/><Relationship Id="rId36" Type="http://schemas.openxmlformats.org/officeDocument/2006/relationships/worksheet" Target="worksheets/sheet33.xml"/><Relationship Id="rId39" Type="http://schemas.openxmlformats.org/officeDocument/2006/relationships/worksheet" Target="worksheets/sheet36.xml"/><Relationship Id="rId38" Type="http://schemas.openxmlformats.org/officeDocument/2006/relationships/worksheet" Target="worksheets/sheet35.xml"/><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29" Type="http://schemas.openxmlformats.org/officeDocument/2006/relationships/worksheet" Target="worksheets/sheet26.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ETI/Desktop/GRADIS_2023%20DE%20PREDAT/FMED2_Mihalache_Cosmin_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ETI/Desktop/GRADIS_2023%20DE%20PREDAT/FMED2_Arseniu_Anca-Maria_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ETI/Desktop/GRADIS_2023%20DE%20PREDAT/FMED2_Benea_Tudor_20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BETI/Desktop/AICI%20LUCREZ/Centralizat%20(1).xlsx"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dicatii"/>
      <sheetName val="Tabel_centralizator"/>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dicatii"/>
      <sheetName val="Tabel_centralizator"/>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ndicatii"/>
      <sheetName val="Tabel_centralizator"/>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4.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hyperlink" Target="https://doi.org/10.26574/maedica.2023.18.3.395" TargetMode="External"/><Relationship Id="rId2" Type="http://schemas.openxmlformats.org/officeDocument/2006/relationships/hyperlink" Target="https://scholar.google.com/scholar?oi=bibs&amp;cluster=15195000631770737023&amp;btnI=1&amp;hl=en" TargetMode="External"/><Relationship Id="rId3" Type="http://schemas.openxmlformats.org/officeDocument/2006/relationships/hyperlink" Target="https://doi.org/10.31926/but.ms.2023.65.16.1.2" TargetMode="External"/><Relationship Id="rId4" Type="http://schemas.openxmlformats.org/officeDocument/2006/relationships/hyperlink" Target="https://www.webofscience.com/wos/woscc/full-record/WOS:000945033900001" TargetMode="External"/><Relationship Id="rId9" Type="http://schemas.openxmlformats.org/officeDocument/2006/relationships/hyperlink" Target="https://www.mdpi.com/journal/ijms" TargetMode="External"/><Relationship Id="rId5" Type="http://schemas.openxmlformats.org/officeDocument/2006/relationships/hyperlink" Target="https://doi.org/10.3390/ijms242015125" TargetMode="External"/><Relationship Id="rId6" Type="http://schemas.openxmlformats.org/officeDocument/2006/relationships/hyperlink" Target="https://doi.org/10.1097/md.0000000000035229" TargetMode="External"/><Relationship Id="rId7" Type="http://schemas.openxmlformats.org/officeDocument/2006/relationships/hyperlink" Target="https://doi.org/10.3390/jcm11216520" TargetMode="External"/><Relationship Id="rId8" Type="http://schemas.openxmlformats.org/officeDocument/2006/relationships/hyperlink" Target="https://doi.org/10.3390/ijms24032852" TargetMode="External"/><Relationship Id="rId31" Type="http://schemas.openxmlformats.org/officeDocument/2006/relationships/drawing" Target="../drawings/drawing10.xml"/><Relationship Id="rId30" Type="http://schemas.openxmlformats.org/officeDocument/2006/relationships/hyperlink" Target="https://ijmd.ro/2023/vol-27-issue-3/" TargetMode="External"/><Relationship Id="rId20" Type="http://schemas.openxmlformats.org/officeDocument/2006/relationships/hyperlink" Target="https://www.politicidesanatate.ro/proiectul-viitorului-contract-cadru-in-transparenta-decizionala-observatii-pana-pe-26-februarie/" TargetMode="External"/><Relationship Id="rId22" Type="http://schemas.openxmlformats.org/officeDocument/2006/relationships/hyperlink" Target="https://www.amtsibiu.ro/index.php?option=com_content&amp;view=article&amp;id=3629:the-importance-of-il-1-analysis-in-the-progression-of-periodontitis-in-patients-with-diabetes-mellitus&amp;catid=82:nr-3-2023" TargetMode="External"/><Relationship Id="rId21" Type="http://schemas.openxmlformats.org/officeDocument/2006/relationships/hyperlink" Target="https://www.politicidesanatate.ro/contract-cadru-cota-de-prescriere-de-50-pentru-medicamentele-biosimilare/" TargetMode="External"/><Relationship Id="rId24" Type="http://schemas.openxmlformats.org/officeDocument/2006/relationships/hyperlink" Target="https://revistamd.ro/" TargetMode="External"/><Relationship Id="rId23" Type="http://schemas.openxmlformats.org/officeDocument/2006/relationships/hyperlink" Target="https://revistamd.ro/" TargetMode="External"/><Relationship Id="rId26" Type="http://schemas.openxmlformats.org/officeDocument/2006/relationships/hyperlink" Target="https://revistamd.ro/" TargetMode="External"/><Relationship Id="rId25" Type="http://schemas.openxmlformats.org/officeDocument/2006/relationships/hyperlink" Target="https://revistamd.ro/" TargetMode="External"/><Relationship Id="rId28" Type="http://schemas.openxmlformats.org/officeDocument/2006/relationships/hyperlink" Target="https://revistamd.ro/" TargetMode="External"/><Relationship Id="rId27" Type="http://schemas.openxmlformats.org/officeDocument/2006/relationships/hyperlink" Target="https://revistamd.ro/" TargetMode="External"/><Relationship Id="rId29" Type="http://schemas.openxmlformats.org/officeDocument/2006/relationships/hyperlink" Target="https://amtsibiu.ro/Arhiva/2023/Nr3-en/3.Radu_Ognean_AMT3.pdf" TargetMode="External"/><Relationship Id="rId11" Type="http://schemas.openxmlformats.org/officeDocument/2006/relationships/hyperlink" Target="https://www.mdpi.com/journal/ijms" TargetMode="External"/><Relationship Id="rId10" Type="http://schemas.openxmlformats.org/officeDocument/2006/relationships/hyperlink" Target="https://www.mdpi.com/journal/ijms" TargetMode="External"/><Relationship Id="rId13" Type="http://schemas.openxmlformats.org/officeDocument/2006/relationships/hyperlink" Target="https://www.mdpi.com/journal/ijms" TargetMode="External"/><Relationship Id="rId12" Type="http://schemas.openxmlformats.org/officeDocument/2006/relationships/hyperlink" Target="https://www.mdpi.com/journal/ijms" TargetMode="External"/><Relationship Id="rId15" Type="http://schemas.openxmlformats.org/officeDocument/2006/relationships/hyperlink" Target="https://revistamd.ro/" TargetMode="External"/><Relationship Id="rId14" Type="http://schemas.openxmlformats.org/officeDocument/2006/relationships/hyperlink" Target="https://doi.org/10.7438/jsurg.2023.03.09" TargetMode="External"/><Relationship Id="rId17" Type="http://schemas.openxmlformats.org/officeDocument/2006/relationships/hyperlink" Target="https://revistamd.ro/" TargetMode="External"/><Relationship Id="rId16" Type="http://schemas.openxmlformats.org/officeDocument/2006/relationships/hyperlink" Target="https://revistamd.ro/" TargetMode="External"/><Relationship Id="rId19" Type="http://schemas.openxmlformats.org/officeDocument/2006/relationships/hyperlink" Target="https://www.politicidesanatate.ro/digitalizarea-in-sanatate-la-nivel-european-unde-se-afla-romania/" TargetMode="External"/><Relationship Id="rId18" Type="http://schemas.openxmlformats.org/officeDocument/2006/relationships/hyperlink" Target="https://www.politicidesanatate.ro/strategia-nationala-hiv-sida-solutii-pentru-finantare-si-implementare/"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amaltea.ro/patologia-aparatului-locomotor" TargetMode="External"/><Relationship Id="rId2" Type="http://schemas.openxmlformats.org/officeDocument/2006/relationships/hyperlink" Target="https://amaltea.ro/patologia-aparatului-locomotor" TargetMode="External"/><Relationship Id="rId3" Type="http://schemas.openxmlformats.org/officeDocument/2006/relationships/hyperlink" Target="https://amaltea.ro/patologia-aparatului-locomotor" TargetMode="External"/><Relationship Id="rId4" Type="http://schemas.openxmlformats.org/officeDocument/2006/relationships/hyperlink" Target="https://amaltea.ro/patologia-aparatului-locomotor" TargetMode="External"/><Relationship Id="rId9" Type="http://schemas.openxmlformats.org/officeDocument/2006/relationships/drawing" Target="../drawings/drawing11.xml"/><Relationship Id="rId5" Type="http://schemas.openxmlformats.org/officeDocument/2006/relationships/hyperlink" Target="https://amaltea.ro/patologia-aparatului-locomotor" TargetMode="External"/><Relationship Id="rId6" Type="http://schemas.openxmlformats.org/officeDocument/2006/relationships/hyperlink" Target="https://amaltea.ro/patologia-aparatului-locomotor" TargetMode="External"/><Relationship Id="rId7" Type="http://schemas.openxmlformats.org/officeDocument/2006/relationships/hyperlink" Target="https://amaltea.ro/patologia-aparatului-locomotor" TargetMode="External"/><Relationship Id="rId8" Type="http://schemas.openxmlformats.org/officeDocument/2006/relationships/hyperlink" Target="https://amaltea.ro/patologia-aparatului-locomotor"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hyperlink" Target="https://www.mdpi.com/2227-9059/12/1/4" TargetMode="External"/><Relationship Id="rId2" Type="http://schemas.openxmlformats.org/officeDocument/2006/relationships/hyperlink" Target="http://repositorio.udec.cl/bitstream/11594/11640/1/Quiroga%20Sanzana_Romina%20%20Tesis.pdf" TargetMode="External"/><Relationship Id="rId3" Type="http://schemas.openxmlformats.org/officeDocument/2006/relationships/hyperlink" Target="https://www.uacademic.info/ua/document/0824U001886" TargetMode="External"/><Relationship Id="rId4" Type="http://schemas.openxmlformats.org/officeDocument/2006/relationships/hyperlink" Target="https://amljournal.com/index.php/journal/article/view/361" TargetMode="External"/><Relationship Id="rId9" Type="http://schemas.openxmlformats.org/officeDocument/2006/relationships/hyperlink" Target="https://study-notes-pdfs.s3.us-west-2.amazonaws.com/47280933.pdf" TargetMode="External"/><Relationship Id="rId5" Type="http://schemas.openxmlformats.org/officeDocument/2006/relationships/hyperlink" Target="https://lumenpublishing.com/journals/index.php/rrem/article/view/6506" TargetMode="External"/><Relationship Id="rId6" Type="http://schemas.openxmlformats.org/officeDocument/2006/relationships/hyperlink" Target="https://ijphs.iaescore.com/index.php/IJPHS/article/view/22978" TargetMode="External"/><Relationship Id="rId7" Type="http://schemas.openxmlformats.org/officeDocument/2006/relationships/hyperlink" Target="https://kedainiuvsb.lt/wp-content/uploads/2023/06/e-BOOK-lock-PRIEDAI-2023-Lietuvos-moksleiviu-parengimas%E2%80%93Uzs143-B5.pdf" TargetMode="External"/><Relationship Id="rId8" Type="http://schemas.openxmlformats.org/officeDocument/2006/relationships/hyperlink" Target="https://portalcris.vdu.lt/server/api/core/bitstreams/c5f0de02-1858-4490-9694-ce28a10f2cb5/content" TargetMode="External"/><Relationship Id="rId40" Type="http://schemas.openxmlformats.org/officeDocument/2006/relationships/hyperlink" Target="https://www.uacademic.info/ua/document/0824U001886" TargetMode="External"/><Relationship Id="rId42" Type="http://schemas.openxmlformats.org/officeDocument/2006/relationships/hyperlink" Target="https://www.ncbi.nlm.nih.gov/pmc/articles/PMC9139343/" TargetMode="External"/><Relationship Id="rId41" Type="http://schemas.openxmlformats.org/officeDocument/2006/relationships/hyperlink" Target="https://amljournal.com/index.php/journal/article/view/361" TargetMode="External"/><Relationship Id="rId44" Type="http://schemas.openxmlformats.org/officeDocument/2006/relationships/hyperlink" Target="https://ijphs.iaescore.com/index.php/IJPHS/article/view/22978" TargetMode="External"/><Relationship Id="rId43" Type="http://schemas.openxmlformats.org/officeDocument/2006/relationships/hyperlink" Target="https://lumenpublishing.com/journals/index.php/rrem/article/view/6506" TargetMode="External"/><Relationship Id="rId46" Type="http://schemas.openxmlformats.org/officeDocument/2006/relationships/hyperlink" Target="https://portalcris.vdu.lt/server/api/core/bitstreams/c5f0de02-1858-4490-9694-ce28a10f2cb5/content" TargetMode="External"/><Relationship Id="rId45" Type="http://schemas.openxmlformats.org/officeDocument/2006/relationships/hyperlink" Target="https://kedainiuvsb.lt/wp-content/uploads/2023/06/e-BOOK-lock-PRIEDAI-2023-Lietuvos-moksleiviu-parengimas%E2%80%93Uzs143-B5.pdf" TargetMode="External"/><Relationship Id="rId48" Type="http://schemas.openxmlformats.org/officeDocument/2006/relationships/hyperlink" Target="https://vk.com/@99thoughtz-specifika-kognitivnyh-i-povedencheskih-reakcii-na-terapiu-u" TargetMode="External"/><Relationship Id="rId47" Type="http://schemas.openxmlformats.org/officeDocument/2006/relationships/hyperlink" Target="https://study-notes-pdfs.s3.us-west-2.amazonaws.com/47280933.pdf" TargetMode="External"/><Relationship Id="rId49" Type="http://schemas.openxmlformats.org/officeDocument/2006/relationships/hyperlink" Target="https://aseestant.ceon.rs/index.php/amm/article/view/37327/22925" TargetMode="External"/><Relationship Id="rId31" Type="http://schemas.openxmlformats.org/officeDocument/2006/relationships/hyperlink" Target="https://dergipark.org.tr/en/pub/ksusbd/issue/82287/1371984" TargetMode="External"/><Relationship Id="rId30" Type="http://schemas.openxmlformats.org/officeDocument/2006/relationships/hyperlink" Target="https://earsiv.anadolu.edu.tr/xmlui/handle/11421/28209" TargetMode="External"/><Relationship Id="rId33" Type="http://schemas.openxmlformats.org/officeDocument/2006/relationships/hyperlink" Target="https://al-kindipublisher.com/index.php/bjpsh/article/view/6143" TargetMode="External"/><Relationship Id="rId32" Type="http://schemas.openxmlformats.org/officeDocument/2006/relationships/hyperlink" Target="https://revistas.uis.edu.co/index.php/revistasaluduis/article/view/13919" TargetMode="External"/><Relationship Id="rId35" Type="http://schemas.openxmlformats.org/officeDocument/2006/relationships/hyperlink" Target="https://al-kindipublisher.com/index.php/bjpsh/article/view/6143" TargetMode="External"/><Relationship Id="rId34" Type="http://schemas.openxmlformats.org/officeDocument/2006/relationships/hyperlink" Target="https://revistas.uis.edu.co/index.php/revistasaluduis/article/view/13919" TargetMode="External"/><Relationship Id="rId37" Type="http://schemas.openxmlformats.org/officeDocument/2006/relationships/hyperlink" Target="https://onlinelibrary.wiley.com/doi/abs/10.1111/jre.13125" TargetMode="External"/><Relationship Id="rId36" Type="http://schemas.openxmlformats.org/officeDocument/2006/relationships/hyperlink" Target="https://discoveryjournals.org/medicalscience/current_issue/v27/n138/e340ms3177.htm" TargetMode="External"/><Relationship Id="rId39" Type="http://schemas.openxmlformats.org/officeDocument/2006/relationships/hyperlink" Target="http://repositorio.udec.cl/bitstream/11594/11640/1/Quiroga%20Sanzana_Romina%20%20Tesis.pdf" TargetMode="External"/><Relationship Id="rId38" Type="http://schemas.openxmlformats.org/officeDocument/2006/relationships/hyperlink" Target="https://www.mdpi.com/2227-9059/12/1/4" TargetMode="External"/><Relationship Id="rId20" Type="http://schemas.openxmlformats.org/officeDocument/2006/relationships/hyperlink" Target="https://www.mdpi.com/1422-0067/24/5/4312" TargetMode="External"/><Relationship Id="rId22" Type="http://schemas.openxmlformats.org/officeDocument/2006/relationships/hyperlink" Target="https://www.mdpi.com/1422-0067/24/5/4312" TargetMode="External"/><Relationship Id="rId21" Type="http://schemas.openxmlformats.org/officeDocument/2006/relationships/hyperlink" Target="https://www.mdpi.com/1422-0067/24/5/4312" TargetMode="External"/><Relationship Id="rId24" Type="http://schemas.openxmlformats.org/officeDocument/2006/relationships/hyperlink" Target="http://journal.asu.ru/cw/article/view/11964/11984" TargetMode="External"/><Relationship Id="rId23" Type="http://schemas.openxmlformats.org/officeDocument/2006/relationships/hyperlink" Target="https://aseestant.ceon.rs/index.php/amm/article/view/37327/22925" TargetMode="External"/><Relationship Id="rId26" Type="http://schemas.openxmlformats.org/officeDocument/2006/relationships/hyperlink" Target="https://aseestant.ceon.rs/index.php/amm/article/view/37327/22925" TargetMode="External"/><Relationship Id="rId25" Type="http://schemas.openxmlformats.org/officeDocument/2006/relationships/hyperlink" Target="https://www.researchgate.net/profile/Dilek-Atik/publication/375801139_Advances_in_Agriculture_Forestry_and_Aquaculture_Sciences/links/655dcf84b86a1d521b0021e6/Advances-in-Agriculture-Forestry-and-Aquaculture-Sciences.pdf" TargetMode="External"/><Relationship Id="rId28" Type="http://schemas.openxmlformats.org/officeDocument/2006/relationships/hyperlink" Target="https://www.emerald.com/insight/content/doi/10.1108/978-1-80382-501-420231010/full/html" TargetMode="External"/><Relationship Id="rId27" Type="http://schemas.openxmlformats.org/officeDocument/2006/relationships/hyperlink" Target="https://periodicos.ufam.edu.br/index.php/revistahugv/article/view/13236" TargetMode="External"/><Relationship Id="rId29" Type="http://schemas.openxmlformats.org/officeDocument/2006/relationships/hyperlink" Target="https://www.diva-portal.org/smash/record.jsf?pid=diva2%3A1784660&amp;dswid=8390" TargetMode="External"/><Relationship Id="rId11" Type="http://schemas.openxmlformats.org/officeDocument/2006/relationships/hyperlink" Target="https://link.springer.com/chapter/10.1007/978-981-99-7532-7_5" TargetMode="External"/><Relationship Id="rId10" Type="http://schemas.openxmlformats.org/officeDocument/2006/relationships/hyperlink" Target="https://vk.com/@99thoughtz-specifika-kognitivnyh-i-povedencheskih-reakcii-na-terapiu-u" TargetMode="External"/><Relationship Id="rId13" Type="http://schemas.openxmlformats.org/officeDocument/2006/relationships/hyperlink" Target="https://aseestant.ceon.rs/index.php/amm/article/view/37327/22925" TargetMode="External"/><Relationship Id="rId12" Type="http://schemas.openxmlformats.org/officeDocument/2006/relationships/hyperlink" Target="https://periodicos.ufam.edu.br/index.php/revistahugv/article/view/13236" TargetMode="External"/><Relationship Id="rId15" Type="http://schemas.openxmlformats.org/officeDocument/2006/relationships/hyperlink" Target="https://www.academia.edu/download/95558635/10_Stoica_20et_20al.pdf" TargetMode="External"/><Relationship Id="rId14" Type="http://schemas.openxmlformats.org/officeDocument/2006/relationships/hyperlink" Target="https://www.academia.edu/download/95558635/10_Stoica_20et_20al.pdf" TargetMode="External"/><Relationship Id="rId17" Type="http://schemas.openxmlformats.org/officeDocument/2006/relationships/hyperlink" Target="https://www.academia.edu/download/95558635/10_Stoica_20et_20al.pdf" TargetMode="External"/><Relationship Id="rId16" Type="http://schemas.openxmlformats.org/officeDocument/2006/relationships/hyperlink" Target="https://www.academia.edu/download/95558635/10_Stoica_20et_20al.pdf" TargetMode="External"/><Relationship Id="rId19" Type="http://schemas.openxmlformats.org/officeDocument/2006/relationships/hyperlink" Target="https://www.mdpi.com/1422-0067/24/5/4312" TargetMode="External"/><Relationship Id="rId18" Type="http://schemas.openxmlformats.org/officeDocument/2006/relationships/hyperlink" Target="https://www.academia.edu/download/95558635/10_Stoica_20et_20al.pdf" TargetMode="External"/><Relationship Id="rId84" Type="http://schemas.openxmlformats.org/officeDocument/2006/relationships/hyperlink" Target="https://scholar.google.com/scholar?start=40&amp;hl=en&amp;as_sdt=2005&amp;sciodt=0,5&amp;as_ylo=2023&amp;cites=10132209830412332793&amp;scipsc" TargetMode="External"/><Relationship Id="rId83" Type="http://schemas.openxmlformats.org/officeDocument/2006/relationships/hyperlink" Target="https://scholar.google.com/citations?view_op=view_citation&amp;hl=en&amp;user=rAPH36gAAAAJ&amp;citation_for_view=rAPH36gAAAAJ:9ZlFYXVOiuMC" TargetMode="External"/><Relationship Id="rId86" Type="http://schemas.openxmlformats.org/officeDocument/2006/relationships/hyperlink" Target="https://scholar.google.com/scholar?start=40&amp;hl=en&amp;as_sdt=2005&amp;sciodt=0,5&amp;as_ylo=2023&amp;cites=10132209830412332793&amp;scipsc" TargetMode="External"/><Relationship Id="rId85" Type="http://schemas.openxmlformats.org/officeDocument/2006/relationships/hyperlink" Target="https://scholar.google.com/citations?view_op=view_citation&amp;hl=en&amp;user=rAPH36gAAAAJ&amp;citation_for_view=rAPH36gAAAAJ:9ZlFYXVOiuMC" TargetMode="External"/><Relationship Id="rId88" Type="http://schemas.openxmlformats.org/officeDocument/2006/relationships/hyperlink" Target="https://scholar.google.com/scholar?start=40&amp;hl=en&amp;as_sdt=2005&amp;sciodt=0,5&amp;as_ylo=2023&amp;cites=10132209830412332793&amp;scipsc" TargetMode="External"/><Relationship Id="rId87" Type="http://schemas.openxmlformats.org/officeDocument/2006/relationships/hyperlink" Target="https://scholar.google.com/citations?view_op=view_citation&amp;hl=en&amp;user=rAPH36gAAAAJ&amp;citation_for_view=rAPH36gAAAAJ:9ZlFYXVOiuMC" TargetMode="External"/><Relationship Id="rId89" Type="http://schemas.openxmlformats.org/officeDocument/2006/relationships/hyperlink" Target="https://scholar.google.com/citations?view_op=view_citation&amp;hl=en&amp;user=rAPH36gAAAAJ&amp;citation_for_view=rAPH36gAAAAJ:9ZlFYXVOiuMC" TargetMode="External"/><Relationship Id="rId80" Type="http://schemas.openxmlformats.org/officeDocument/2006/relationships/hyperlink" Target="https://scholar.google.com/scholar?start=40&amp;hl=en&amp;as_sdt=2005&amp;sciodt=0,5&amp;as_ylo=2023&amp;cites=10132209830412332793&amp;scipsc" TargetMode="External"/><Relationship Id="rId82" Type="http://schemas.openxmlformats.org/officeDocument/2006/relationships/hyperlink" Target="https://scholar.google.com/scholar?start=40&amp;hl=en&amp;as_sdt=2005&amp;sciodt=0,5&amp;as_ylo=2023&amp;cites=10132209830412332793&amp;scipsc" TargetMode="External"/><Relationship Id="rId81" Type="http://schemas.openxmlformats.org/officeDocument/2006/relationships/hyperlink" Target="https://scholar.google.com/citations?view_op=view_citation&amp;hl=en&amp;user=rAPH36gAAAAJ&amp;citation_for_view=rAPH36gAAAAJ:9ZlFYXVOiuMC" TargetMode="External"/><Relationship Id="rId73" Type="http://schemas.openxmlformats.org/officeDocument/2006/relationships/hyperlink" Target="https://scholar.google.com/citations?view_op=view_citation&amp;hl=en&amp;user=rAPH36gAAAAJ&amp;citation_for_view=rAPH36gAAAAJ:9ZlFYXVOiuMC" TargetMode="External"/><Relationship Id="rId72" Type="http://schemas.openxmlformats.org/officeDocument/2006/relationships/hyperlink" Target="https://www.ncbi.nlm.nih.gov/pmc/articles/PMC11045176/" TargetMode="External"/><Relationship Id="rId75" Type="http://schemas.openxmlformats.org/officeDocument/2006/relationships/hyperlink" Target="https://scholar.google.com/citations?view_op=view_citation&amp;hl=en&amp;user=rAPH36gAAAAJ&amp;citation_for_view=rAPH36gAAAAJ:9ZlFYXVOiuMC" TargetMode="External"/><Relationship Id="rId74" Type="http://schemas.openxmlformats.org/officeDocument/2006/relationships/hyperlink" Target="https://scholar.google.com/scholar?start=30&amp;hl=en&amp;as_sdt=2005&amp;sciodt=0,5&amp;as_ylo=2023&amp;cites=10132209830412332793&amp;scipsc" TargetMode="External"/><Relationship Id="rId77" Type="http://schemas.openxmlformats.org/officeDocument/2006/relationships/hyperlink" Target="https://scholar.google.com/citations?view_op=view_citation&amp;hl=en&amp;user=rAPH36gAAAAJ&amp;citation_for_view=rAPH36gAAAAJ:9ZlFYXVOiuMC" TargetMode="External"/><Relationship Id="rId76" Type="http://schemas.openxmlformats.org/officeDocument/2006/relationships/hyperlink" Target="https://journals.lww.com/bbrj/fulltext/2023/07040/complete_chloroplast_genome_of_endangered.12.aspx?context=latestarticles" TargetMode="External"/><Relationship Id="rId79" Type="http://schemas.openxmlformats.org/officeDocument/2006/relationships/hyperlink" Target="https://scholar.google.com/citations?view_op=view_citation&amp;hl=en&amp;user=rAPH36gAAAAJ&amp;citation_for_view=rAPH36gAAAAJ:9ZlFYXVOiuMC" TargetMode="External"/><Relationship Id="rId78" Type="http://schemas.openxmlformats.org/officeDocument/2006/relationships/hyperlink" Target="https://scholar.google.com/scholar?start=40&amp;hl=en&amp;as_sdt=2005&amp;sciodt=0,5&amp;as_ylo=2023&amp;cites=10132209830412332793&amp;scipsc" TargetMode="External"/><Relationship Id="rId71" Type="http://schemas.openxmlformats.org/officeDocument/2006/relationships/hyperlink" Target="https://scholar.google.com/citations?view_op=view_citation&amp;hl=en&amp;user=rAPH36gAAAAJ&amp;citation_for_view=rAPH36gAAAAJ:9ZlFYXVOiuMC" TargetMode="External"/><Relationship Id="rId70" Type="http://schemas.openxmlformats.org/officeDocument/2006/relationships/hyperlink" Target="https://grant.rscf.ru/file/pubs/file/00000000000000008256305_/file.pdf" TargetMode="External"/><Relationship Id="rId62" Type="http://schemas.openxmlformats.org/officeDocument/2006/relationships/hyperlink" Target="https://jbnc.org.br/artigo/hemorragia-subaracnoidea-perimesencefalica-nao-aneurismatica-apos-resseccao-endoscopica-de-adenoma-hipofisario-nao-funcionante-relato-de-caso-e-revisao-da-literatura/1563" TargetMode="External"/><Relationship Id="rId61" Type="http://schemas.openxmlformats.org/officeDocument/2006/relationships/hyperlink" Target="https://journals.lww.com/onlinejets/fulltext/2023/16010/cardio_cerebral_infarction_in_a_patient_with_deep.6.aspx" TargetMode="External"/><Relationship Id="rId64" Type="http://schemas.openxmlformats.org/officeDocument/2006/relationships/hyperlink" Target="https://jptcp.com/index.php/jptcp/article/view/1943" TargetMode="External"/><Relationship Id="rId63" Type="http://schemas.openxmlformats.org/officeDocument/2006/relationships/hyperlink" Target="https://www.sciencedirect.com/science/article/pii/S2949829523000098" TargetMode="External"/><Relationship Id="rId66" Type="http://schemas.openxmlformats.org/officeDocument/2006/relationships/hyperlink" Target="https://dspace.lib.ntua.gr/xmlui/bitstream/handle/123456789/58383/%CE%94%CE%B9%CF%80%CE%BB%CF%89%CE%BC%CE%B1%CF%84%CE%B9%CE%BA%CE%AE%20-%20%CE%9C%CE%B1%CE%BB%CE%BB%CE%B9%CE%B1%CF%81%CE%AC%CE%BA%CE%B7%20%CE%9D%CE%AF%CE%BD%CE%B1.pdf?sequence=1" TargetMode="External"/><Relationship Id="rId65" Type="http://schemas.openxmlformats.org/officeDocument/2006/relationships/hyperlink" Target="https://digitalcommons.bau.edu.lb/stjournal/vol5/iss1/4/" TargetMode="External"/><Relationship Id="rId68" Type="http://schemas.openxmlformats.org/officeDocument/2006/relationships/hyperlink" Target="https://thesis.unipd.it/handle/20.500.12608/45196" TargetMode="External"/><Relationship Id="rId67" Type="http://schemas.openxmlformats.org/officeDocument/2006/relationships/hyperlink" Target="https://repositorio.unbosque.edu.co/server/api/core/bitstreams/b9ab3394-d7c1-4425-98a3-f23cbf06f3de/content" TargetMode="External"/><Relationship Id="rId60" Type="http://schemas.openxmlformats.org/officeDocument/2006/relationships/hyperlink" Target="https://ejournal.undip.ac.id/index.php/janesti/article/view/56915" TargetMode="External"/><Relationship Id="rId69" Type="http://schemas.openxmlformats.org/officeDocument/2006/relationships/hyperlink" Target="https://thesis.unipd.it/handle/20.500.12608/60011" TargetMode="External"/><Relationship Id="rId51" Type="http://schemas.openxmlformats.org/officeDocument/2006/relationships/hyperlink" Target="https://link.springer.com/chapter/10.1007/978-3-031-36526-3_8" TargetMode="External"/><Relationship Id="rId50" Type="http://schemas.openxmlformats.org/officeDocument/2006/relationships/hyperlink" Target="https://link.springer.com/chapter/10.1007/978-981-99-7532-7_5" TargetMode="External"/><Relationship Id="rId53" Type="http://schemas.openxmlformats.org/officeDocument/2006/relationships/hyperlink" Target="https://www.researchsquare.com/article/rs-3640431/v1" TargetMode="External"/><Relationship Id="rId52" Type="http://schemas.openxmlformats.org/officeDocument/2006/relationships/hyperlink" Target="https://journals.lww.com/revmedmicrobiol/abstract/9900/the_inhibitory_effect_of_lactobacillus_rhamnosus.38.aspx" TargetMode="External"/><Relationship Id="rId55" Type="http://schemas.openxmlformats.org/officeDocument/2006/relationships/hyperlink" Target="https://ir.ymlib.yonsei.ac.kr/handle/22282913/197037" TargetMode="External"/><Relationship Id="rId54" Type="http://schemas.openxmlformats.org/officeDocument/2006/relationships/hyperlink" Target="https://www.researchgate.net/profile/Pooya-Farhangnia-2/publication/374006085_Ellagic_acid_effects_on_disease_severity_levels_of_cytokines_and_T-bet_RORgt_and_GATA3_genes_expression_in_multiple_sclerosis_patients_a_multicentral-triple_blind_randomized_clinical_trial/links/65096f5782f01628f03121d5/Ellagic-acid-effects-on-disease-severity-levels-of-cytokines-and-T-bet-RORgt-and-GATA3-genes-expression-in-multiple-sclerosis-patients-a-multicentral-triple-blind-randomized-clinical-trial.pdf" TargetMode="External"/><Relationship Id="rId57" Type="http://schemas.openxmlformats.org/officeDocument/2006/relationships/hyperlink" Target="https://openpublichealthjournal.com/VOLUME/16/ELOCATOR/e187494452307030/FULLTEXT/" TargetMode="External"/><Relationship Id="rId56" Type="http://schemas.openxmlformats.org/officeDocument/2006/relationships/hyperlink" Target="http://../../Gabriela/AppData/Local/Microsoft/Windows/INetCache/Content.Outlook/DU6VJWHY/Tesis%20Doctoral%20Juan%20Jos%C3%83%C2%A9%20Gallego%20Roig.pdf" TargetMode="External"/><Relationship Id="rId59" Type="http://schemas.openxmlformats.org/officeDocument/2006/relationships/hyperlink" Target="https://repositorio.uniandes.edu.co/entities/publication/1fafbea0-4333-4456-8294-e9eecc996954" TargetMode="External"/><Relationship Id="rId58" Type="http://schemas.openxmlformats.org/officeDocument/2006/relationships/hyperlink" Target="https://apcz.umk.pl/JEHS/article/view/41951" TargetMode="External"/><Relationship Id="rId330" Type="http://schemas.openxmlformats.org/officeDocument/2006/relationships/hyperlink" Target="https://www.mdpi.com/2313-433X/9/12/280" TargetMode="External"/><Relationship Id="rId331" Type="http://schemas.openxmlformats.org/officeDocument/2006/relationships/drawing" Target="../drawings/drawing13.xml"/><Relationship Id="rId95" Type="http://schemas.openxmlformats.org/officeDocument/2006/relationships/hyperlink" Target="https://scholar.google.com/citations?view_op=view_citation&amp;hl=en&amp;user=rAPH36gAAAAJ&amp;citation_for_view=rAPH36gAAAAJ:9ZlFYXVOiuMC" TargetMode="External"/><Relationship Id="rId94" Type="http://schemas.openxmlformats.org/officeDocument/2006/relationships/hyperlink" Target="https://scholar.google.com/scholar?start=50&amp;hl=en&amp;as_sdt=2005&amp;sciodt=0,5&amp;as_ylo=2023&amp;cites=10132209830412332793&amp;scipsc" TargetMode="External"/><Relationship Id="rId97" Type="http://schemas.openxmlformats.org/officeDocument/2006/relationships/hyperlink" Target="https://scholar.google.com/citations?view_op=view_citation&amp;hl=en&amp;user=rAPH36gAAAAJ&amp;citation_for_view=rAPH36gAAAAJ:9ZlFYXVOiuMC" TargetMode="External"/><Relationship Id="rId96" Type="http://schemas.openxmlformats.org/officeDocument/2006/relationships/hyperlink" Target="https://scholar.google.com/scholar?start=50&amp;hl=en&amp;as_sdt=2005&amp;sciodt=0,5&amp;as_ylo=2023&amp;cites=10132209830412332793&amp;scipsc" TargetMode="External"/><Relationship Id="rId99" Type="http://schemas.openxmlformats.org/officeDocument/2006/relationships/hyperlink" Target="https://scholar.google.com/citations?view_op=view_citation&amp;hl=en&amp;user=rAPH36gAAAAJ&amp;citation_for_view=rAPH36gAAAAJ:9ZlFYXVOiuMC" TargetMode="External"/><Relationship Id="rId98" Type="http://schemas.openxmlformats.org/officeDocument/2006/relationships/hyperlink" Target="https://scholar.google.com/scholar?start=50&amp;hl=en&amp;as_sdt=2005&amp;sciodt=0,5&amp;as_ylo=2023&amp;cites=10132209830412332793&amp;scipsc" TargetMode="External"/><Relationship Id="rId91" Type="http://schemas.openxmlformats.org/officeDocument/2006/relationships/hyperlink" Target="https://scholar.google.com/citations?view_op=view_citation&amp;hl=en&amp;user=rAPH36gAAAAJ&amp;citation_for_view=rAPH36gAAAAJ:9ZlFYXVOiuMC" TargetMode="External"/><Relationship Id="rId90" Type="http://schemas.openxmlformats.org/officeDocument/2006/relationships/hyperlink" Target="https://scholar.google.com/scholar?start=40&amp;hl=en&amp;as_sdt=2005&amp;sciodt=0,5&amp;as_ylo=2023&amp;cites=10132209830412332793&amp;scipsc" TargetMode="External"/><Relationship Id="rId93" Type="http://schemas.openxmlformats.org/officeDocument/2006/relationships/hyperlink" Target="https://scholar.google.com/citations?view_op=view_citation&amp;hl=en&amp;user=rAPH36gAAAAJ&amp;citation_for_view=rAPH36gAAAAJ:9ZlFYXVOiuMC" TargetMode="External"/><Relationship Id="rId92" Type="http://schemas.openxmlformats.org/officeDocument/2006/relationships/hyperlink" Target="https://scholar.google.com/scholar?start=50&amp;hl=en&amp;as_sdt=2005&amp;sciodt=0,5&amp;as_ylo=2023&amp;cites=10132209830412332793&amp;scipsc" TargetMode="External"/><Relationship Id="rId305" Type="http://schemas.openxmlformats.org/officeDocument/2006/relationships/hyperlink" Target="https://asociatia-alpha.ro/ldmd/11-2023/LDMD-11%20Socs%20b.pdf" TargetMode="External"/><Relationship Id="rId304" Type="http://schemas.openxmlformats.org/officeDocument/2006/relationships/hyperlink" Target="http://../Downloads/osobennosti-ranney-postnatalnoy-adaptatsii-u-nedonoshennyh-detey-s-ekstremalno-nizkoy-i-ochen-nizkoy-massoy-tela-s-funktsioniruyuschim-arterialnym-protokom-1.pdf" TargetMode="External"/><Relationship Id="rId303" Type="http://schemas.openxmlformats.org/officeDocument/2006/relationships/hyperlink" Target="https://ejhm.journals.ekb.eg/article_277146_f628473f86ce97c1877bea0b5a5f38d4.pdf" TargetMode="External"/><Relationship Id="rId302" Type="http://schemas.openxmlformats.org/officeDocument/2006/relationships/hyperlink" Target="https://scholar.valpo.edu/jmms/vol10/iss1/18/" TargetMode="External"/><Relationship Id="rId309" Type="http://schemas.openxmlformats.org/officeDocument/2006/relationships/hyperlink" Target="https://azjp.journals.ekb.eg/article_325922_239060550d619387329ef6509af93e4e.pdf" TargetMode="External"/><Relationship Id="rId308" Type="http://schemas.openxmlformats.org/officeDocument/2006/relationships/hyperlink" Target="https://caspianjp.ir/article-1-190-en.pdf" TargetMode="External"/><Relationship Id="rId307" Type="http://schemas.openxmlformats.org/officeDocument/2006/relationships/hyperlink" Target="https://academicmed.org/Uploads/Volume5Issue6/275.%20%5b2089.%20JAMP_Doc%20Navigator%5d%201336-1342.pdf" TargetMode="External"/><Relationship Id="rId306" Type="http://schemas.openxmlformats.org/officeDocument/2006/relationships/hyperlink" Target="https://intapi.sciendo.com/pdf/10.2478/picbe-2023-0038" TargetMode="External"/><Relationship Id="rId301" Type="http://schemas.openxmlformats.org/officeDocument/2006/relationships/hyperlink" Target="https://jurnal.fk.untad.ac.id/index.php/medpro/article/view/1010" TargetMode="External"/><Relationship Id="rId300" Type="http://schemas.openxmlformats.org/officeDocument/2006/relationships/hyperlink" Target="https://tsaco.bmj.com/content/9/Suppl_2/e001379.abstract" TargetMode="External"/><Relationship Id="rId327" Type="http://schemas.openxmlformats.org/officeDocument/2006/relationships/hyperlink" Target="https://www.mdpi.com/2310-2861/9/2/139" TargetMode="External"/><Relationship Id="rId326" Type="http://schemas.openxmlformats.org/officeDocument/2006/relationships/hyperlink" Target="https://adjc.journals.ekb.eg/article_293080.html" TargetMode="External"/><Relationship Id="rId325" Type="http://schemas.openxmlformats.org/officeDocument/2006/relationships/hyperlink" Target="https://revistamedical.com/index.php/whj/article/view/40" TargetMode="External"/><Relationship Id="rId324" Type="http://schemas.openxmlformats.org/officeDocument/2006/relationships/hyperlink" Target="https://dspace.uniandes.edu.ec/handle/123456789/17447" TargetMode="External"/><Relationship Id="rId329" Type="http://schemas.openxmlformats.org/officeDocument/2006/relationships/hyperlink" Target="https://www.mdpi.com/2304-6767/11/4/96" TargetMode="External"/><Relationship Id="rId328" Type="http://schemas.openxmlformats.org/officeDocument/2006/relationships/hyperlink" Target="https://titula.universidadeuropea.com/handle/20.500.12880/5646" TargetMode="External"/><Relationship Id="rId323" Type="http://schemas.openxmlformats.org/officeDocument/2006/relationships/hyperlink" Target="https://revistas.unc.edu.ar/index.php/RevFacOdonto/article/view/41989" TargetMode="External"/><Relationship Id="rId322" Type="http://schemas.openxmlformats.org/officeDocument/2006/relationships/hyperlink" Target="https://revistas.udea.edu.co/index.php/odont/article/download/353886/20813542?inline=1" TargetMode="External"/><Relationship Id="rId321" Type="http://schemas.openxmlformats.org/officeDocument/2006/relationships/hyperlink" Target="https://www.scielo.br/j/rounesp/a/QV5tXnjd6rsfYsYdddrpBtg/" TargetMode="External"/><Relationship Id="rId320" Type="http://schemas.openxmlformats.org/officeDocument/2006/relationships/hyperlink" Target="https://repositorio.ucv.edu.pe/handle/20.500.12692/120522" TargetMode="External"/><Relationship Id="rId316" Type="http://schemas.openxmlformats.org/officeDocument/2006/relationships/hyperlink" Target="https://academic.oup.com/mam/article/29/Supplement_1/196/7228502" TargetMode="External"/><Relationship Id="rId315" Type="http://schemas.openxmlformats.org/officeDocument/2006/relationships/hyperlink" Target="https://www.sciencedirect.com/science/article/pii/S0254058422012469" TargetMode="External"/><Relationship Id="rId314" Type="http://schemas.openxmlformats.org/officeDocument/2006/relationships/hyperlink" Target="https://digitalcommons.wku.edu/theses/3692/" TargetMode="External"/><Relationship Id="rId313" Type="http://schemas.openxmlformats.org/officeDocument/2006/relationships/hyperlink" Target="https://sciendo.com/article/10.2478/bsmm-2023-0007" TargetMode="External"/><Relationship Id="rId319" Type="http://schemas.openxmlformats.org/officeDocument/2006/relationships/hyperlink" Target="https://www.mdpi.com/1996-1944/16/14/4906" TargetMode="External"/><Relationship Id="rId318" Type="http://schemas.openxmlformats.org/officeDocument/2006/relationships/hyperlink" Target="https://academic.oup.com/mam/article/29/Supplement_1/196/7228502" TargetMode="External"/><Relationship Id="rId317" Type="http://schemas.openxmlformats.org/officeDocument/2006/relationships/hyperlink" Target="https://academic.oup.com/mam/article/29/Supplement_1/156/7228201" TargetMode="External"/><Relationship Id="rId312" Type="http://schemas.openxmlformats.org/officeDocument/2006/relationships/hyperlink" Target="https://horizonepublishing.com/journals/index.php/PST/article/view/2022" TargetMode="External"/><Relationship Id="rId311" Type="http://schemas.openxmlformats.org/officeDocument/2006/relationships/hyperlink" Target="https://www.sciencedirect.com/science/article/abs/pii/S0254629922006858" TargetMode="External"/><Relationship Id="rId310" Type="http://schemas.openxmlformats.org/officeDocument/2006/relationships/hyperlink" Target="https://dergipark.org.tr/tr/pub/sak/issue/76309/864889" TargetMode="External"/><Relationship Id="rId297" Type="http://schemas.openxmlformats.org/officeDocument/2006/relationships/hyperlink" Target="https://www.kerwa.ucr.ac.cr:8443/handle/10669/90406" TargetMode="External"/><Relationship Id="rId296" Type="http://schemas.openxmlformats.org/officeDocument/2006/relationships/hyperlink" Target="https://dialnet.unirioja.es/servlet/articulo?codigo=9294339" TargetMode="External"/><Relationship Id="rId295" Type="http://schemas.openxmlformats.org/officeDocument/2006/relationships/hyperlink" Target="https://elib.tiho-hannover.de/receive/tiho_mods_00010244" TargetMode="External"/><Relationship Id="rId294" Type="http://schemas.openxmlformats.org/officeDocument/2006/relationships/hyperlink" Target="https://repositorio.cespu.pt/handle/20.500.11816/4305" TargetMode="External"/><Relationship Id="rId299" Type="http://schemas.openxmlformats.org/officeDocument/2006/relationships/hyperlink" Target="https://doi.org/10.7759/cureus.41886" TargetMode="External"/><Relationship Id="rId298" Type="http://schemas.openxmlformats.org/officeDocument/2006/relationships/hyperlink" Target="https://www.revista.spce.org.pe/index.php/rspce/article/view/56" TargetMode="External"/><Relationship Id="rId271" Type="http://schemas.openxmlformats.org/officeDocument/2006/relationships/hyperlink" Target="https://scielo.org.za/scielo.php?pid=S2221-40702023000100006&amp;script=sci_arttext" TargetMode="External"/><Relationship Id="rId270" Type="http://schemas.openxmlformats.org/officeDocument/2006/relationships/hyperlink" Target="https://www.taylorfrancis.com/books/mono/10.4324/9781003342984/managing-people-hybrid-workplace-kay-maddox-daines" TargetMode="External"/><Relationship Id="rId269" Type="http://schemas.openxmlformats.org/officeDocument/2006/relationships/hyperlink" Target="https://www.ingentaconnect.com/content/png/ajhb/2023/00000047/00000003/art00008" TargetMode="External"/><Relationship Id="rId264" Type="http://schemas.openxmlformats.org/officeDocument/2006/relationships/hyperlink" Target="https://dergipark.org.tr/en/pub/conicom/issue/76602/1271023" TargetMode="External"/><Relationship Id="rId263" Type="http://schemas.openxmlformats.org/officeDocument/2006/relationships/hyperlink" Target="https://www.taylorfrancis.com/chapters/edit/10.1201/9781003347620-7/community-based-psychosocial-support-process-protection-vulnerable-populations-covid-19-subhasis-bhadra" TargetMode="External"/><Relationship Id="rId262" Type="http://schemas.openxmlformats.org/officeDocument/2006/relationships/hyperlink" Target="https://www.preprints.org/manuscript/202306.2152/v1" TargetMode="External"/><Relationship Id="rId261" Type="http://schemas.openxmlformats.org/officeDocument/2006/relationships/hyperlink" Target="https://dspace.lu.lv/dspace/handle/7/64873" TargetMode="External"/><Relationship Id="rId268" Type="http://schemas.openxmlformats.org/officeDocument/2006/relationships/hyperlink" Target="https://hrcak.srce.hr/file/442378" TargetMode="External"/><Relationship Id="rId267" Type="http://schemas.openxmlformats.org/officeDocument/2006/relationships/hyperlink" Target="http://agora.edu.es/servlet/articulo?codigo=8956102" TargetMode="External"/><Relationship Id="rId266" Type="http://schemas.openxmlformats.org/officeDocument/2006/relationships/hyperlink" Target="https://www.tandfonline.com/doi/abs/10.1080/08927936.2022.2125198" TargetMode="External"/><Relationship Id="rId265" Type="http://schemas.openxmlformats.org/officeDocument/2006/relationships/hyperlink" Target="https://link.springer.com/article/10.1007/s12144-022-03704-9" TargetMode="External"/><Relationship Id="rId260" Type="http://schemas.openxmlformats.org/officeDocument/2006/relationships/hyperlink" Target="https://www.proquest.com/openview/bc2566346b5a57378995c6f8cc509897/1?pq-origsite=gscholar&amp;cbl=2026366&amp;diss=y" TargetMode="External"/><Relationship Id="rId259" Type="http://schemas.openxmlformats.org/officeDocument/2006/relationships/hyperlink" Target="https://juriskes.com/index.php/jrk/article/view/2346" TargetMode="External"/><Relationship Id="rId258" Type="http://schemas.openxmlformats.org/officeDocument/2006/relationships/hyperlink" Target="https://journals.lww.com/imsp/fulltext/2023/14040/the_importance_of_body_posture_in_adolescence_and.3.aspx" TargetMode="External"/><Relationship Id="rId253" Type="http://schemas.openxmlformats.org/officeDocument/2006/relationships/hyperlink" Target="https://hrcak.srce.hr/file/442378" TargetMode="External"/><Relationship Id="rId252" Type="http://schemas.openxmlformats.org/officeDocument/2006/relationships/hyperlink" Target="http://agora.edu.es/servlet/articulo?codigo=8956102" TargetMode="External"/><Relationship Id="rId251" Type="http://schemas.openxmlformats.org/officeDocument/2006/relationships/hyperlink" Target="https://www.tandfonline.com/doi/abs/10.1080/08927936.2022.2125198" TargetMode="External"/><Relationship Id="rId250" Type="http://schemas.openxmlformats.org/officeDocument/2006/relationships/hyperlink" Target="https://link.springer.com/article/10.1007/s12144-022-03704-9" TargetMode="External"/><Relationship Id="rId257" Type="http://schemas.openxmlformats.org/officeDocument/2006/relationships/hyperlink" Target="http://www.ejst.tuiasi.ro/Files/102/6_Wisniewska.pdf" TargetMode="External"/><Relationship Id="rId256" Type="http://schemas.openxmlformats.org/officeDocument/2006/relationships/hyperlink" Target="https://scielo.org.za/scielo.php?pid=S2221-40702023000100006&amp;script=sci_arttext" TargetMode="External"/><Relationship Id="rId255" Type="http://schemas.openxmlformats.org/officeDocument/2006/relationships/hyperlink" Target="https://www.taylorfrancis.com/books/mono/10.4324/9781003342984/managing-people-hybrid-workplace-kay-maddox-daines" TargetMode="External"/><Relationship Id="rId254" Type="http://schemas.openxmlformats.org/officeDocument/2006/relationships/hyperlink" Target="https://www.ingentaconnect.com/content/png/ajhb/2023/00000047/00000003/art00008" TargetMode="External"/><Relationship Id="rId293" Type="http://schemas.openxmlformats.org/officeDocument/2006/relationships/hyperlink" Target="https://link.springer.com/article/10.1186/s12903-023-02720-w" TargetMode="External"/><Relationship Id="rId292" Type="http://schemas.openxmlformats.org/officeDocument/2006/relationships/hyperlink" Target="https://fortuneonline.org/articles/a-case-of-brainstem-.pdf" TargetMode="External"/><Relationship Id="rId291" Type="http://schemas.openxmlformats.org/officeDocument/2006/relationships/hyperlink" Target="https://sciendo.com/article/10.2478/trser-2023-0007" TargetMode="External"/><Relationship Id="rId290" Type="http://schemas.openxmlformats.org/officeDocument/2006/relationships/hyperlink" Target="https://elartu.tntu.edu.ua/bitstream/lib/42211/2/MNTK_2023_Savenko_M_V-Distribution_of_antibiotic_106.pdf" TargetMode="External"/><Relationship Id="rId286" Type="http://schemas.openxmlformats.org/officeDocument/2006/relationships/hyperlink" Target="https://ujds.in/index.php/ujds/article/download/1040/518" TargetMode="External"/><Relationship Id="rId285" Type="http://schemas.openxmlformats.org/officeDocument/2006/relationships/hyperlink" Target="https://www.academia.edu/download/104316648/pharma_2023_vol14_iss3_may_jun_100_106_8774.pdf" TargetMode="External"/><Relationship Id="rId284" Type="http://schemas.openxmlformats.org/officeDocument/2006/relationships/hyperlink" Target="https://openurl.ebsco.com/EPDB%3Agcd%3A16%3A1510080/detailv2?sid=ebsco%3Aplink%3Ascholar&amp;id=ebsco%3Agcd%3A175505663&amp;crl=c" TargetMode="External"/><Relationship Id="rId283" Type="http://schemas.openxmlformats.org/officeDocument/2006/relationships/hyperlink" Target="https://archivepp.com/article/work-related-stress-implications-for-physical-and-psychological-health-among-female-pharmacists-wor-23uw6fldy5j0vn1" TargetMode="External"/><Relationship Id="rId289" Type="http://schemas.openxmlformats.org/officeDocument/2006/relationships/hyperlink" Target="https://repositorio.uchile.cl/handle/2250/192280" TargetMode="External"/><Relationship Id="rId288" Type="http://schemas.openxmlformats.org/officeDocument/2006/relationships/hyperlink" Target="https://www.researchgate.net/profile/Doru-Banaduc/publication/369796449_Ecological_Interdependence_of_Pollution_Fish_Parasites_and_Fish_in_Freshwater_Ecosystems_of_Turkey/links/642d6cac20f25554da0fe824/Ecological-Interdependence-of-Pollution-Fish-Parasites-and-Fish-in-Freshwater-Ecosystems-of-Turkey.pdf" TargetMode="External"/><Relationship Id="rId287" Type="http://schemas.openxmlformats.org/officeDocument/2006/relationships/hyperlink" Target="https://www.mnmk.ro/documents/2023_1/6-7-1-23.pdf" TargetMode="External"/><Relationship Id="rId282" Type="http://schemas.openxmlformats.org/officeDocument/2006/relationships/hyperlink" Target="https://www.sciencedirect.com/science/article/abs/pii/S0196655323002742" TargetMode="External"/><Relationship Id="rId281" Type="http://schemas.openxmlformats.org/officeDocument/2006/relationships/hyperlink" Target="http://nmj.umsha.ac.ir/page/67/Indexing-Sources.%20%20%20%20%20%20SCOPUS,%20DOAJ" TargetMode="External"/><Relationship Id="rId280" Type="http://schemas.openxmlformats.org/officeDocument/2006/relationships/hyperlink" Target="http://nmj.umsha.ac.ir/browse.php?a_id=2618&amp;sid=1&amp;slc_lang=en" TargetMode="External"/><Relationship Id="rId275" Type="http://schemas.openxmlformats.org/officeDocument/2006/relationships/hyperlink" Target="https://www.proquest.com/openview/bc2566346b5a57378995c6f8cc509897/1?pq-origsite=gscholar&amp;cbl=2026366&amp;diss=y" TargetMode="External"/><Relationship Id="rId274" Type="http://schemas.openxmlformats.org/officeDocument/2006/relationships/hyperlink" Target="https://juriskes.com/index.php/jrk/article/view/2346" TargetMode="External"/><Relationship Id="rId273" Type="http://schemas.openxmlformats.org/officeDocument/2006/relationships/hyperlink" Target="https://journals.lww.com/imsp/fulltext/2023/14040/the_importance_of_body_posture_in_adolescence_and.3.aspx" TargetMode="External"/><Relationship Id="rId272" Type="http://schemas.openxmlformats.org/officeDocument/2006/relationships/hyperlink" Target="http://www.ejst.tuiasi.ro/Files/102/6_Wisniewska.pdf" TargetMode="External"/><Relationship Id="rId279" Type="http://schemas.openxmlformats.org/officeDocument/2006/relationships/hyperlink" Target="https://dergipark.org.tr/en/pub/conicom/issue/76602/1271023" TargetMode="External"/><Relationship Id="rId278" Type="http://schemas.openxmlformats.org/officeDocument/2006/relationships/hyperlink" Target="https://www.taylorfrancis.com/chapters/edit/10.1201/9781003347620-7/community-based-psychosocial-support-process-protection-vulnerable-populations-covid-19-subhasis-bhadra" TargetMode="External"/><Relationship Id="rId277" Type="http://schemas.openxmlformats.org/officeDocument/2006/relationships/hyperlink" Target="https://www.preprints.org/manuscript/202306.2152/v1" TargetMode="External"/><Relationship Id="rId276" Type="http://schemas.openxmlformats.org/officeDocument/2006/relationships/hyperlink" Target="https://dspace.lu.lv/dspace/handle/7/64873" TargetMode="External"/><Relationship Id="rId228" Type="http://schemas.openxmlformats.org/officeDocument/2006/relationships/hyperlink" Target="http://dspace.unach.edu.ec/handle/51000/12024" TargetMode="External"/><Relationship Id="rId227" Type="http://schemas.openxmlformats.org/officeDocument/2006/relationships/hyperlink" Target="https://www.mdpi.com/2079-9292/13/1/186" TargetMode="External"/><Relationship Id="rId226" Type="http://schemas.openxmlformats.org/officeDocument/2006/relationships/hyperlink" Target="http://digital-library.ulbsibiu.ro/xmlui/handle/123456789/3464" TargetMode="External"/><Relationship Id="rId225" Type="http://schemas.openxmlformats.org/officeDocument/2006/relationships/hyperlink" Target="http://digital-library.ulbsibiu.ro/xmlui/handle/123456789/3464" TargetMode="External"/><Relationship Id="rId229" Type="http://schemas.openxmlformats.org/officeDocument/2006/relationships/hyperlink" Target="https://link.springer.com/article/10.1007/s12144-022-03704-9" TargetMode="External"/><Relationship Id="rId220" Type="http://schemas.openxmlformats.org/officeDocument/2006/relationships/hyperlink" Target="https://journals.asm.org/doi/full/10.1128/aem.00016-24" TargetMode="External"/><Relationship Id="rId224" Type="http://schemas.openxmlformats.org/officeDocument/2006/relationships/hyperlink" Target="https://revistas.uis.edu.co/index.php/revistasaluduis/article/view/13919" TargetMode="External"/><Relationship Id="rId223" Type="http://schemas.openxmlformats.org/officeDocument/2006/relationships/hyperlink" Target="https://www.sciencedirect.com/science/article/abs/pii/S0141813024004513" TargetMode="External"/><Relationship Id="rId222" Type="http://schemas.openxmlformats.org/officeDocument/2006/relationships/hyperlink" Target="https://www.mdpi.com/2079-6382/13/2/144" TargetMode="External"/><Relationship Id="rId221" Type="http://schemas.openxmlformats.org/officeDocument/2006/relationships/hyperlink" Target="https://pubmed.ncbi.nlm.nih.gov/30154172/" TargetMode="External"/><Relationship Id="rId217" Type="http://schemas.openxmlformats.org/officeDocument/2006/relationships/hyperlink" Target="https://www.mdpi.com/1660-4601/20/4/3644" TargetMode="External"/><Relationship Id="rId216" Type="http://schemas.openxmlformats.org/officeDocument/2006/relationships/hyperlink" Target="https://www.mdpi.com/2673-866X/3/3/15" TargetMode="External"/><Relationship Id="rId215" Type="http://schemas.openxmlformats.org/officeDocument/2006/relationships/hyperlink" Target="https://garuda.kemdikbud.go.id/documents/detail/3558991" TargetMode="External"/><Relationship Id="rId214" Type="http://schemas.openxmlformats.org/officeDocument/2006/relationships/hyperlink" Target="https://www.proquest.com/openview/aadbbdf5a2a98f051e8ad5db5a07a2cd/1?pq-origsite=gscholar&amp;cbl=2026366&amp;diss=y" TargetMode="External"/><Relationship Id="rId219" Type="http://schemas.openxmlformats.org/officeDocument/2006/relationships/hyperlink" Target="https://ieeexplore.ieee.org/abstract/document/10336923" TargetMode="External"/><Relationship Id="rId218" Type="http://schemas.openxmlformats.org/officeDocument/2006/relationships/hyperlink" Target="https://www.mdpi.com/1660-4601/20/4/3396" TargetMode="External"/><Relationship Id="rId213" Type="http://schemas.openxmlformats.org/officeDocument/2006/relationships/hyperlink" Target="https://onlinelibrary.wiley.com/doi/abs/10.1002/9781119160182.ch11" TargetMode="External"/><Relationship Id="rId212" Type="http://schemas.openxmlformats.org/officeDocument/2006/relationships/hyperlink" Target="https://link.springer.com/chapter/10.1007/978-981-19-6937-9_12" TargetMode="External"/><Relationship Id="rId211" Type="http://schemas.openxmlformats.org/officeDocument/2006/relationships/hyperlink" Target="https://www.degruyter.com/document/doi/10.1515/psr-2022-0192/html" TargetMode="External"/><Relationship Id="rId210" Type="http://schemas.openxmlformats.org/officeDocument/2006/relationships/hyperlink" Target="https://www.scientific.net/KEM.945.27" TargetMode="External"/><Relationship Id="rId249" Type="http://schemas.openxmlformats.org/officeDocument/2006/relationships/hyperlink" Target="https://dergipark.org.tr/en/pub/conicom/issue/76602/1271023" TargetMode="External"/><Relationship Id="rId248" Type="http://schemas.openxmlformats.org/officeDocument/2006/relationships/hyperlink" Target="https://www.taylorfrancis.com/chapters/edit/10.1201/9781003347620-7/community-based-psychosocial-support-process-protection-vulnerable-populations-covid-19-subhasis-bhadra" TargetMode="External"/><Relationship Id="rId247" Type="http://schemas.openxmlformats.org/officeDocument/2006/relationships/hyperlink" Target="https://www.preprints.org/manuscript/202306.2152/v1" TargetMode="External"/><Relationship Id="rId242" Type="http://schemas.openxmlformats.org/officeDocument/2006/relationships/hyperlink" Target="https://hrcak.srce.hr/file/442378" TargetMode="External"/><Relationship Id="rId241" Type="http://schemas.openxmlformats.org/officeDocument/2006/relationships/hyperlink" Target="http://agora.edu.es/servlet/articulo?codigo=8956102" TargetMode="External"/><Relationship Id="rId240" Type="http://schemas.openxmlformats.org/officeDocument/2006/relationships/hyperlink" Target="https://www.tandfonline.com/doi/abs/10.1080/08927936.2022.2125198" TargetMode="External"/><Relationship Id="rId246" Type="http://schemas.openxmlformats.org/officeDocument/2006/relationships/hyperlink" Target="https://dspace.lu.lv/dspace/handle/7/64873" TargetMode="External"/><Relationship Id="rId245" Type="http://schemas.openxmlformats.org/officeDocument/2006/relationships/hyperlink" Target="https://www.proquest.com/openview/bc2566346b5a57378995c6f8cc509897/1?pq-origsite=gscholar&amp;cbl=2026366&amp;diss=y" TargetMode="External"/><Relationship Id="rId244" Type="http://schemas.openxmlformats.org/officeDocument/2006/relationships/hyperlink" Target="https://juriskes.com/index.php/jrk/article/view/2346" TargetMode="External"/><Relationship Id="rId243" Type="http://schemas.openxmlformats.org/officeDocument/2006/relationships/hyperlink" Target="https://www.taylorfrancis.com/books/mono/10.4324/9781003342984/managing-people-hybrid-workplace-kay-maddox-daines" TargetMode="External"/><Relationship Id="rId239" Type="http://schemas.openxmlformats.org/officeDocument/2006/relationships/hyperlink" Target="https://link.springer.com/article/10.1007/s12144-022-03704-9" TargetMode="External"/><Relationship Id="rId238" Type="http://schemas.openxmlformats.org/officeDocument/2006/relationships/hyperlink" Target="https://www.taylorfrancis.com/chapters/edit/10.1201/9781003347620-7/community-based-psychosocial-support-process-protection-vulnerable-populations-covid-19-subhasis-bhadra" TargetMode="External"/><Relationship Id="rId237" Type="http://schemas.openxmlformats.org/officeDocument/2006/relationships/hyperlink" Target="https://www.preprints.org/manuscript/202306.2152/v1" TargetMode="External"/><Relationship Id="rId236" Type="http://schemas.openxmlformats.org/officeDocument/2006/relationships/hyperlink" Target="https://dspace.lu.lv/dspace/handle/7/64873" TargetMode="External"/><Relationship Id="rId231" Type="http://schemas.openxmlformats.org/officeDocument/2006/relationships/hyperlink" Target="http://agora.edu.es/servlet/articulo?codigo=8956102" TargetMode="External"/><Relationship Id="rId230" Type="http://schemas.openxmlformats.org/officeDocument/2006/relationships/hyperlink" Target="https://www.tandfonline.com/doi/abs/10.1080/08927936.2022.2125198" TargetMode="External"/><Relationship Id="rId235" Type="http://schemas.openxmlformats.org/officeDocument/2006/relationships/hyperlink" Target="https://www.proquest.com/openview/bc2566346b5a57378995c6f8cc509897/1?pq-origsite=gscholar&amp;cbl=2026366&amp;diss=y" TargetMode="External"/><Relationship Id="rId234" Type="http://schemas.openxmlformats.org/officeDocument/2006/relationships/hyperlink" Target="https://juriskes.com/index.php/jrk/article/view/2346" TargetMode="External"/><Relationship Id="rId233" Type="http://schemas.openxmlformats.org/officeDocument/2006/relationships/hyperlink" Target="https://www.taylorfrancis.com/books/mono/10.4324/9781003342984/managing-people-hybrid-workplace-kay-maddox-daines" TargetMode="External"/><Relationship Id="rId232" Type="http://schemas.openxmlformats.org/officeDocument/2006/relationships/hyperlink" Target="https://hrcak.srce.hr/file/442378" TargetMode="External"/><Relationship Id="rId206" Type="http://schemas.openxmlformats.org/officeDocument/2006/relationships/hyperlink" Target="https://link.springer.com/article/10.1007/s10570-022-04911-0" TargetMode="External"/><Relationship Id="rId205" Type="http://schemas.openxmlformats.org/officeDocument/2006/relationships/hyperlink" Target="https://www.mdpi.com/2813-2998/2/1/10" TargetMode="External"/><Relationship Id="rId204" Type="http://schemas.openxmlformats.org/officeDocument/2006/relationships/hyperlink" Target="https://www.sciencedirect.com/science/article/pii/S0141813022028719" TargetMode="External"/><Relationship Id="rId203" Type="http://schemas.openxmlformats.org/officeDocument/2006/relationships/hyperlink" Target="https://www.ingentaconnect.com/content/ben/cnanom/2023/00000013/00000003/art00003" TargetMode="External"/><Relationship Id="rId209" Type="http://schemas.openxmlformats.org/officeDocument/2006/relationships/hyperlink" Target="https://link.springer.com/article/10.1557/s43578-023-01266-5" TargetMode="External"/><Relationship Id="rId208" Type="http://schemas.openxmlformats.org/officeDocument/2006/relationships/hyperlink" Target="https://www.sciencedirect.com/science/article/abs/pii/S0144861723010020" TargetMode="External"/><Relationship Id="rId207" Type="http://schemas.openxmlformats.org/officeDocument/2006/relationships/hyperlink" Target="https://www.sciencedirect.com/science/article/abs/pii/S1742706122007656" TargetMode="External"/><Relationship Id="rId202" Type="http://schemas.openxmlformats.org/officeDocument/2006/relationships/hyperlink" Target="https://www.mdpi.com/1420-3049/29/1/193" TargetMode="External"/><Relationship Id="rId201" Type="http://schemas.openxmlformats.org/officeDocument/2006/relationships/hyperlink" Target="https://www.intechopen.com/online-first/86977" TargetMode="External"/><Relationship Id="rId200" Type="http://schemas.openxmlformats.org/officeDocument/2006/relationships/hyperlink" Target="https://doi.org/10.5772/intechopen.111404" TargetMode="External"/><Relationship Id="rId190" Type="http://schemas.openxmlformats.org/officeDocument/2006/relationships/hyperlink" Target="https://www.mdpi.com/1996-1073/16/1/116" TargetMode="External"/><Relationship Id="rId194" Type="http://schemas.openxmlformats.org/officeDocument/2006/relationships/hyperlink" Target="https://doi.org/10.4028/p-i4970l" TargetMode="External"/><Relationship Id="rId193" Type="http://schemas.openxmlformats.org/officeDocument/2006/relationships/hyperlink" Target="https://www.scientific.net/AMM.914.163" TargetMode="External"/><Relationship Id="rId192" Type="http://schemas.openxmlformats.org/officeDocument/2006/relationships/hyperlink" Target="https://doi.org/10.4028/p-8068jr" TargetMode="External"/><Relationship Id="rId191" Type="http://schemas.openxmlformats.org/officeDocument/2006/relationships/hyperlink" Target="https://onlinelibrary.wiley.com/doi/10.1002/9781119986454.ch3" TargetMode="External"/><Relationship Id="rId187" Type="http://schemas.openxmlformats.org/officeDocument/2006/relationships/hyperlink" Target="https://dx.doi.org/10.17159/2221-4070/2023/v12i1a5" TargetMode="External"/><Relationship Id="rId186" Type="http://schemas.openxmlformats.org/officeDocument/2006/relationships/hyperlink" Target="https://www.apgads.lu.lv/fileadmin/user_upload/lu_portal/apgads/izdevumi/2023/Sociala_darba_vardnica.pdf" TargetMode="External"/><Relationship Id="rId185" Type="http://schemas.openxmlformats.org/officeDocument/2006/relationships/hyperlink" Target="https://doi.org/10.22364/sdtv.23" TargetMode="External"/><Relationship Id="rId184" Type="http://schemas.openxmlformats.org/officeDocument/2006/relationships/hyperlink" Target="https://dialnet.unirioja.es/servlet/articulo?codigo=8956102" TargetMode="External"/><Relationship Id="rId189" Type="http://schemas.openxmlformats.org/officeDocument/2006/relationships/hyperlink" Target="https://doi.org/10.3390/en16010116" TargetMode="External"/><Relationship Id="rId188" Type="http://schemas.openxmlformats.org/officeDocument/2006/relationships/hyperlink" Target="http://www.scielo.org.za/scielo.php?script=sci_arttext&amp;pid=S2221-40702023000100006&amp;lng=en&amp;nrm=iso&amp;tlng=en" TargetMode="External"/><Relationship Id="rId183" Type="http://schemas.openxmlformats.org/officeDocument/2006/relationships/hyperlink" Target="https://www.preprints.org/manuscript/202306.2152/v1" TargetMode="External"/><Relationship Id="rId182" Type="http://schemas.openxmlformats.org/officeDocument/2006/relationships/hyperlink" Target="http://preprints.org/" TargetMode="External"/><Relationship Id="rId181" Type="http://schemas.openxmlformats.org/officeDocument/2006/relationships/hyperlink" Target="https://www.taylorfrancis.com/books/mono/10.4324/9781003342984/managing-people-hybrid-workplace-kay-maddox-daines" TargetMode="External"/><Relationship Id="rId180" Type="http://schemas.openxmlformats.org/officeDocument/2006/relationships/hyperlink" Target="https://www.appleacademicpress.com/mental-health-and-psychosocial-support-during-the-covid-19-response-an-overview-/9781774912898" TargetMode="External"/><Relationship Id="rId176" Type="http://schemas.openxmlformats.org/officeDocument/2006/relationships/hyperlink" Target="https://doi.org/10.26668/businessreview/2023.v8i4.590" TargetMode="External"/><Relationship Id="rId175" Type="http://schemas.openxmlformats.org/officeDocument/2006/relationships/hyperlink" Target="https://revistaartroscopia.com.ar/index.php/revista/article/view/292/292" TargetMode="External"/><Relationship Id="rId174" Type="http://schemas.openxmlformats.org/officeDocument/2006/relationships/hyperlink" Target="https://www.scirp.org/journal/paperinformation.aspx?paperid=123293" TargetMode="External"/><Relationship Id="rId173" Type="http://schemas.openxmlformats.org/officeDocument/2006/relationships/hyperlink" Target="https://doi.org/10.4236/jbm.2023.112020" TargetMode="External"/><Relationship Id="rId179" Type="http://schemas.openxmlformats.org/officeDocument/2006/relationships/hyperlink" Target="https://dergipark.org.tr/en/pub/conicom/issue/76602/1271023" TargetMode="External"/><Relationship Id="rId178" Type="http://schemas.openxmlformats.org/officeDocument/2006/relationships/hyperlink" Target="https://womenshealthbulletin.sums.ac.ir/article_48364.html" TargetMode="External"/><Relationship Id="rId177" Type="http://schemas.openxmlformats.org/officeDocument/2006/relationships/hyperlink" Target="https://doi.org/10.26668/businessreview/2023.v8i4.590" TargetMode="External"/><Relationship Id="rId198" Type="http://schemas.openxmlformats.org/officeDocument/2006/relationships/hyperlink" Target="https://www.ophthalmoljournal.com/archives/2023/vol5issue2/A/5-2-8" TargetMode="External"/><Relationship Id="rId197" Type="http://schemas.openxmlformats.org/officeDocument/2006/relationships/hyperlink" Target="https://doi.org/10.33545/26638266.2023.v5.i2a.159" TargetMode="External"/><Relationship Id="rId196" Type="http://schemas.openxmlformats.org/officeDocument/2006/relationships/hyperlink" Target="https://doi.org/10.3390/reports6010003" TargetMode="External"/><Relationship Id="rId195" Type="http://schemas.openxmlformats.org/officeDocument/2006/relationships/hyperlink" Target="https://www.scientific.net/AMM.914.151" TargetMode="External"/><Relationship Id="rId199" Type="http://schemas.openxmlformats.org/officeDocument/2006/relationships/hyperlink" Target="https://doi.org/10.1515/jim-2016-0047" TargetMode="External"/><Relationship Id="rId150" Type="http://schemas.openxmlformats.org/officeDocument/2006/relationships/hyperlink" Target="https://link.springer.com/chapter/10.1007/978-3-031-31100-0_5" TargetMode="External"/><Relationship Id="rId149" Type="http://schemas.openxmlformats.org/officeDocument/2006/relationships/hyperlink" Target="https://doi.org/10.1007/978-3-031-31100-0_5" TargetMode="External"/><Relationship Id="rId148" Type="http://schemas.openxmlformats.org/officeDocument/2006/relationships/hyperlink" Target="https://doi.org/10.54634/2090-9101.1039" TargetMode="External"/><Relationship Id="rId143" Type="http://schemas.openxmlformats.org/officeDocument/2006/relationships/hyperlink" Target="https://www.tandfonline.com/doi/full/10.2147/OPTH.S403003" TargetMode="External"/><Relationship Id="rId142" Type="http://schemas.openxmlformats.org/officeDocument/2006/relationships/hyperlink" Target="http://rjor.ro/wp-content/uploads/2023/04/THE-ROLE-OF-PSYCHOSOCIAL-INTERVENTIONS-IN-THE-REHABILITATION-OF-PATIENTS-WITH-SURGICAL-INTERVENTIONS-FOR-ORAL-CANCER-1.pdf" TargetMode="External"/><Relationship Id="rId141" Type="http://schemas.openxmlformats.org/officeDocument/2006/relationships/hyperlink" Target="https://scholar.google.com/scholar?oi=bibs&amp;cluster=16615157471872141731&amp;btnI=1&amp;hl=en" TargetMode="External"/><Relationship Id="rId140" Type="http://schemas.openxmlformats.org/officeDocument/2006/relationships/hyperlink" Target="https://scholar.google.com/scholar?oi=bibs&amp;cluster=1520347066513557709&amp;btnI=1&amp;hl=en" TargetMode="External"/><Relationship Id="rId147" Type="http://schemas.openxmlformats.org/officeDocument/2006/relationships/hyperlink" Target="https://www.researchsquare.com/article/rs-3242267/v1" TargetMode="External"/><Relationship Id="rId146" Type="http://schemas.openxmlformats.org/officeDocument/2006/relationships/hyperlink" Target="https://mukis.lt/uploads/documents/files/Literat%C5%ABros%20s%C4%85ra%C5%A1as/%C4%AFtraukusis%20ugdymas.pdf" TargetMode="External"/><Relationship Id="rId145" Type="http://schemas.openxmlformats.org/officeDocument/2006/relationships/hyperlink" Target="https://kedainiuvsb.lt/wp-content/uploads/2023/06/e-BOOK-lock-PRIEDAI-2023-Lietuvos-moksleiviu-parengimas%E2%80%93Uzs143-B5.pdf" TargetMode="External"/><Relationship Id="rId144" Type="http://schemas.openxmlformats.org/officeDocument/2006/relationships/hyperlink" Target="https://www.researchgate.net/profile/Ayed-Zureigat-2/publication/372372127_Behavioral_and_psychological_diagnosis_for_universities_students_after_the_corona_pandemic_closures/links/64b2617a8de7ed28ba9d8270/Behavioral-and-psychological-diagnosis-for-universities-students-after-the-corona-pandemic-closures.pdf" TargetMode="External"/><Relationship Id="rId139" Type="http://schemas.openxmlformats.org/officeDocument/2006/relationships/hyperlink" Target="http://dspace.unach.edu.ec/handle/51000/12024" TargetMode="External"/><Relationship Id="rId138" Type="http://schemas.openxmlformats.org/officeDocument/2006/relationships/hyperlink" Target="https://cyberleninka.ru/article/n/sovremennye-podhody-k-vedeniyu-detey-s-atipichnym-gemolitiko-uremicheskim-sindromom" TargetMode="External"/><Relationship Id="rId137" Type="http://schemas.openxmlformats.org/officeDocument/2006/relationships/hyperlink" Target="https://scholar.google.com/scholar?oi=bibs&amp;cluster=13142386117857521233&amp;btnI=1&amp;hl=en" TargetMode="External"/><Relationship Id="rId132" Type="http://schemas.openxmlformats.org/officeDocument/2006/relationships/hyperlink" Target="https://scholar.google.com/scholar?oi=bibs&amp;hl=en&amp;cites=4422913848862165856" TargetMode="External"/><Relationship Id="rId131" Type="http://schemas.openxmlformats.org/officeDocument/2006/relationships/hyperlink" Target="https://scholar.google.com/scholar?oi=bibs&amp;hl=en&amp;cites=18235880784436987369" TargetMode="External"/><Relationship Id="rId130" Type="http://schemas.openxmlformats.org/officeDocument/2006/relationships/hyperlink" Target="https://scholar.google.com/scholar?oi=bibs&amp;hl=en&amp;cites=18235880784436987369" TargetMode="External"/><Relationship Id="rId136" Type="http://schemas.openxmlformats.org/officeDocument/2006/relationships/hyperlink" Target="http://digital-library.ulbsibiu.ro/jspui/handle/123456789/3511" TargetMode="External"/><Relationship Id="rId135" Type="http://schemas.openxmlformats.org/officeDocument/2006/relationships/hyperlink" Target="https://scholar.google.com/scholar?oi=bibs&amp;cluster=13147416451232593427&amp;btnI=1&amp;hl=en" TargetMode="External"/><Relationship Id="rId134" Type="http://schemas.openxmlformats.org/officeDocument/2006/relationships/hyperlink" Target="https://repositorio.ucv.edu.pe/handle/20.500.12692/124719" TargetMode="External"/><Relationship Id="rId133" Type="http://schemas.openxmlformats.org/officeDocument/2006/relationships/hyperlink" Target="https://scholar.google.com/scholar?oi=bibs&amp;cluster=6137424112610382773&amp;btnI=1&amp;hl=en" TargetMode="External"/><Relationship Id="rId172" Type="http://schemas.openxmlformats.org/officeDocument/2006/relationships/hyperlink" Target="https://doi.org/10.9734/jpri/2023/v35i337473" TargetMode="External"/><Relationship Id="rId171" Type="http://schemas.openxmlformats.org/officeDocument/2006/relationships/hyperlink" Target="https://doi.org/10.3390/app12126175" TargetMode="External"/><Relationship Id="rId170" Type="http://schemas.openxmlformats.org/officeDocument/2006/relationships/hyperlink" Target="https://revistaartroscopia.com.ar/index.php/revista/article/view/292/292" TargetMode="External"/><Relationship Id="rId165" Type="http://schemas.openxmlformats.org/officeDocument/2006/relationships/hyperlink" Target="https://doi.org/10.1515/jim-2016-0047" TargetMode="External"/><Relationship Id="rId164" Type="http://schemas.openxmlformats.org/officeDocument/2006/relationships/hyperlink" Target="https://www.ophthalmoljournal.com/archives/2023/vol5issue2/A/5-2-8" TargetMode="External"/><Relationship Id="rId163" Type="http://schemas.openxmlformats.org/officeDocument/2006/relationships/hyperlink" Target="https://doi.org/10.33545/26638266.2023.v5.i2a.159" TargetMode="External"/><Relationship Id="rId162" Type="http://schemas.openxmlformats.org/officeDocument/2006/relationships/hyperlink" Target="https://doi.org/10.3390/reports6010003" TargetMode="External"/><Relationship Id="rId169" Type="http://schemas.openxmlformats.org/officeDocument/2006/relationships/hyperlink" Target="https://link.springer.com/chapter/10.1007/978-3-031-31100-0_5" TargetMode="External"/><Relationship Id="rId168" Type="http://schemas.openxmlformats.org/officeDocument/2006/relationships/hyperlink" Target="https://doi.org/10.1007/978-3-031-31100-0_5" TargetMode="External"/><Relationship Id="rId167" Type="http://schemas.openxmlformats.org/officeDocument/2006/relationships/hyperlink" Target="https://www.intechopen.com/online-first/86977" TargetMode="External"/><Relationship Id="rId166" Type="http://schemas.openxmlformats.org/officeDocument/2006/relationships/hyperlink" Target="https://doi.org/10.5772/intechopen.111404" TargetMode="External"/><Relationship Id="rId161" Type="http://schemas.openxmlformats.org/officeDocument/2006/relationships/hyperlink" Target="https://www.scientific.net/AMM.914.151" TargetMode="External"/><Relationship Id="rId160" Type="http://schemas.openxmlformats.org/officeDocument/2006/relationships/hyperlink" Target="https://doi.org/10.4028/p-i4970l" TargetMode="External"/><Relationship Id="rId159" Type="http://schemas.openxmlformats.org/officeDocument/2006/relationships/hyperlink" Target="https://www.scientific.net/AMM.914.163" TargetMode="External"/><Relationship Id="rId154" Type="http://schemas.openxmlformats.org/officeDocument/2006/relationships/hyperlink" Target="https://doi.org/10.4236/jbm.2023.112020" TargetMode="External"/><Relationship Id="rId153" Type="http://schemas.openxmlformats.org/officeDocument/2006/relationships/hyperlink" Target="https://doi.org/10.9734/jpri/2023/v35i337473" TargetMode="External"/><Relationship Id="rId152" Type="http://schemas.openxmlformats.org/officeDocument/2006/relationships/hyperlink" Target="https://doi.org/10.3390/app12126175" TargetMode="External"/><Relationship Id="rId151" Type="http://schemas.openxmlformats.org/officeDocument/2006/relationships/hyperlink" Target="https://revistaartroscopia.com.ar/index.php/revista/article/view/292/292" TargetMode="External"/><Relationship Id="rId158" Type="http://schemas.openxmlformats.org/officeDocument/2006/relationships/hyperlink" Target="https://doi.org/10.4028/p-8068jr" TargetMode="External"/><Relationship Id="rId157" Type="http://schemas.openxmlformats.org/officeDocument/2006/relationships/hyperlink" Target="https://onlinelibrary.wiley.com/doi/10.1002/9781119986454.ch3" TargetMode="External"/><Relationship Id="rId156" Type="http://schemas.openxmlformats.org/officeDocument/2006/relationships/hyperlink" Target="https://revistaartroscopia.com.ar/index.php/revista/article/view/292/292" TargetMode="External"/><Relationship Id="rId155" Type="http://schemas.openxmlformats.org/officeDocument/2006/relationships/hyperlink" Target="https://www.scirp.org/journal/paperinformation.aspx?paperid=123293" TargetMode="External"/><Relationship Id="rId107" Type="http://schemas.openxmlformats.org/officeDocument/2006/relationships/hyperlink" Target="https://scholar.google.com/citations?view_op=view_citation&amp;hl=en&amp;user=rAPH36gAAAAJ&amp;citation_for_view=rAPH36gAAAAJ:9ZlFYXVOiuMC" TargetMode="External"/><Relationship Id="rId106" Type="http://schemas.openxmlformats.org/officeDocument/2006/relationships/hyperlink" Target="https://scholar.google.com/scholar?start=50&amp;hl=en&amp;as_sdt=2005&amp;sciodt=0,5&amp;as_ylo=2023&amp;cites=10132209830412332793&amp;scipsc" TargetMode="External"/><Relationship Id="rId105" Type="http://schemas.openxmlformats.org/officeDocument/2006/relationships/hyperlink" Target="https://scholar.google.com/citations?view_op=view_citation&amp;hl=en&amp;user=rAPH36gAAAAJ&amp;citation_for_view=rAPH36gAAAAJ:9ZlFYXVOiuMC" TargetMode="External"/><Relationship Id="rId104" Type="http://schemas.openxmlformats.org/officeDocument/2006/relationships/hyperlink" Target="https://scholar.google.com/scholar?start=50&amp;hl=en&amp;as_sdt=2005&amp;sciodt=0,5&amp;as_ylo=2023&amp;cites=10132209830412332793&amp;scipsc" TargetMode="External"/><Relationship Id="rId109" Type="http://schemas.openxmlformats.org/officeDocument/2006/relationships/hyperlink" Target="https://scholar.google.com/citations?view_op=view_citation&amp;hl=en&amp;user=rAPH36gAAAAJ&amp;citation_for_view=rAPH36gAAAAJ:9ZlFYXVOiuMC" TargetMode="External"/><Relationship Id="rId108" Type="http://schemas.openxmlformats.org/officeDocument/2006/relationships/hyperlink" Target="https://scholar.google.com/scholar?start=60&amp;hl=en&amp;as_sdt=2005&amp;sciodt=0,5&amp;as_ylo=2023&amp;cites=10132209830412332793&amp;scipsc" TargetMode="External"/><Relationship Id="rId103" Type="http://schemas.openxmlformats.org/officeDocument/2006/relationships/hyperlink" Target="https://scholar.google.com/citations?view_op=view_citation&amp;hl=en&amp;user=rAPH36gAAAAJ&amp;citation_for_view=rAPH36gAAAAJ:9ZlFYXVOiuMC" TargetMode="External"/><Relationship Id="rId102" Type="http://schemas.openxmlformats.org/officeDocument/2006/relationships/hyperlink" Target="https://scholar.google.com/scholar?start=50&amp;hl=en&amp;as_sdt=2005&amp;sciodt=0,5&amp;as_ylo=2023&amp;cites=10132209830412332793&amp;scipsc" TargetMode="External"/><Relationship Id="rId101" Type="http://schemas.openxmlformats.org/officeDocument/2006/relationships/hyperlink" Target="https://scholar.google.com/citations?view_op=view_citation&amp;hl=en&amp;user=rAPH36gAAAAJ&amp;citation_for_view=rAPH36gAAAAJ:9ZlFYXVOiuMC" TargetMode="External"/><Relationship Id="rId100" Type="http://schemas.openxmlformats.org/officeDocument/2006/relationships/hyperlink" Target="https://scholar.google.com/scholar?start=50&amp;hl=en&amp;as_sdt=2005&amp;sciodt=0,5&amp;as_ylo=2023&amp;cites=10132209830412332793&amp;scipsc" TargetMode="External"/><Relationship Id="rId129" Type="http://schemas.openxmlformats.org/officeDocument/2006/relationships/hyperlink" Target="https://scholar.google.com/scholar?as_ylo=2023&amp;hl=en&amp;as_sdt=2005&amp;sciodt=0,5&amp;cites=5339537465913726795&amp;scipsc" TargetMode="External"/><Relationship Id="rId128" Type="http://schemas.openxmlformats.org/officeDocument/2006/relationships/hyperlink" Target="https://scholar.google.com/scholar?as_ylo=2023&amp;hl=en&amp;as_sdt=2005&amp;sciodt=0,5&amp;cites=5339537465913726795&amp;scipsc" TargetMode="External"/><Relationship Id="rId127" Type="http://schemas.openxmlformats.org/officeDocument/2006/relationships/hyperlink" Target="https://scholar.google.com/scholar?as_ylo=2023&amp;hl=en&amp;as_sdt=2005&amp;sciodt=0,5&amp;cites=5339537465913726795&amp;scipsc" TargetMode="External"/><Relationship Id="rId126" Type="http://schemas.openxmlformats.org/officeDocument/2006/relationships/hyperlink" Target="https://scholar.google.com/scholar?as_ylo=2023&amp;hl=en&amp;as_sdt=2005&amp;sciodt=0,5&amp;cites=5665491145077675481&amp;scipsc" TargetMode="External"/><Relationship Id="rId121" Type="http://schemas.openxmlformats.org/officeDocument/2006/relationships/hyperlink" Target="https://scholar.google.com/scholar?as_ylo=2023&amp;hl=en&amp;as_sdt=2005&amp;sciodt=0,5&amp;cites=10758800191651895772&amp;scipsc" TargetMode="External"/><Relationship Id="rId120" Type="http://schemas.openxmlformats.org/officeDocument/2006/relationships/hyperlink" Target="https://scholar.google.com/scholar?as_ylo=2023&amp;hl=en&amp;as_sdt=2005&amp;sciodt=0,5&amp;cites=10758800191651895772&amp;scipsc" TargetMode="External"/><Relationship Id="rId125" Type="http://schemas.openxmlformats.org/officeDocument/2006/relationships/hyperlink" Target="https://scholar.google.com/scholar?as_ylo=2023&amp;hl=en&amp;as_sdt=2005&amp;sciodt=0,5&amp;cites=5665491145077675481&amp;scipsc" TargetMode="External"/><Relationship Id="rId124" Type="http://schemas.openxmlformats.org/officeDocument/2006/relationships/hyperlink" Target="https://scholar.google.com/scholar?as_ylo=2023&amp;hl=en&amp;as_sdt=2005&amp;sciodt=0,5&amp;cites=5665491145077675481&amp;scipsc" TargetMode="External"/><Relationship Id="rId123" Type="http://schemas.openxmlformats.org/officeDocument/2006/relationships/hyperlink" Target="https://scholar.google.com/scholar?as_ylo=2023&amp;hl=en&amp;as_sdt=2005&amp;sciodt=0,5&amp;cites=10758800191651895772&amp;scipsc" TargetMode="External"/><Relationship Id="rId122" Type="http://schemas.openxmlformats.org/officeDocument/2006/relationships/hyperlink" Target="https://scholar.google.com/scholar?as_ylo=2023&amp;hl=en&amp;as_sdt=2005&amp;sciodt=0,5&amp;cites=10758800191651895772&amp;scipsc" TargetMode="External"/><Relationship Id="rId118" Type="http://schemas.openxmlformats.org/officeDocument/2006/relationships/hyperlink" Target="https://scholar.google.com/scholar?start=60&amp;hl=en&amp;as_sdt=2005&amp;sciodt=0,5&amp;as_ylo=2023&amp;cites=10132209830412332793&amp;scipsc" TargetMode="External"/><Relationship Id="rId117" Type="http://schemas.openxmlformats.org/officeDocument/2006/relationships/hyperlink" Target="https://scholar.google.com/citations?view_op=view_citation&amp;hl=en&amp;user=rAPH36gAAAAJ&amp;citation_for_view=rAPH36gAAAAJ:9ZlFYXVOiuMC" TargetMode="External"/><Relationship Id="rId116" Type="http://schemas.openxmlformats.org/officeDocument/2006/relationships/hyperlink" Target="https://scholar.google.com/scholar?start=60&amp;hl=en&amp;as_sdt=2005&amp;sciodt=0,5&amp;as_ylo=2023&amp;cites=10132209830412332793&amp;scipsc" TargetMode="External"/><Relationship Id="rId115" Type="http://schemas.openxmlformats.org/officeDocument/2006/relationships/hyperlink" Target="https://scholar.google.com/citations?view_op=view_citation&amp;hl=en&amp;user=rAPH36gAAAAJ&amp;citation_for_view=rAPH36gAAAAJ:9ZlFYXVOiuMC" TargetMode="External"/><Relationship Id="rId119" Type="http://schemas.openxmlformats.org/officeDocument/2006/relationships/hyperlink" Target="https://scholar.google.com/scholar?as_ylo=2023&amp;hl=en&amp;as_sdt=2005&amp;sciodt=0,5&amp;cites=13850762664891390608&amp;scipsc" TargetMode="External"/><Relationship Id="rId110" Type="http://schemas.openxmlformats.org/officeDocument/2006/relationships/hyperlink" Target="https://scholar.google.com/scholar?start=60&amp;hl=en&amp;as_sdt=2005&amp;sciodt=0,5&amp;as_ylo=2023&amp;cites=10132209830412332793&amp;scipsc" TargetMode="External"/><Relationship Id="rId114" Type="http://schemas.openxmlformats.org/officeDocument/2006/relationships/hyperlink" Target="https://scholar.google.com/scholar?start=60&amp;hl=en&amp;as_sdt=2005&amp;sciodt=0,5&amp;as_ylo=2023&amp;cites=10132209830412332793&amp;scipsc" TargetMode="External"/><Relationship Id="rId113" Type="http://schemas.openxmlformats.org/officeDocument/2006/relationships/hyperlink" Target="https://scholar.google.com/citations?view_op=view_citation&amp;hl=en&amp;user=rAPH36gAAAAJ&amp;citation_for_view=rAPH36gAAAAJ:9ZlFYXVOiuMC" TargetMode="External"/><Relationship Id="rId112" Type="http://schemas.openxmlformats.org/officeDocument/2006/relationships/hyperlink" Target="https://scholar.google.com/scholar?start=60&amp;hl=en&amp;as_sdt=2005&amp;sciodt=0,5&amp;as_ylo=2023&amp;cites=10132209830412332793&amp;scipsc" TargetMode="External"/><Relationship Id="rId111" Type="http://schemas.openxmlformats.org/officeDocument/2006/relationships/hyperlink" Target="https://scholar.google.com/citations?view_op=view_citation&amp;hl=en&amp;user=rAPH36gAAAAJ&amp;citation_for_view=rAPH36gAAAAJ:9ZlFYXVOiuMC"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conferintapediatriesibiu.ro/" TargetMode="External"/><Relationship Id="rId2" Type="http://schemas.openxmlformats.org/officeDocument/2006/relationships/hyperlink" Target="http://www.conferintapediatriesibiu.ro/" TargetMode="External"/><Relationship Id="rId3" Type="http://schemas.openxmlformats.org/officeDocument/2006/relationships/hyperlink" Target="https://www.mdpi.com/journal/biomedicines/special_issues/Drug_Delivery_Europe" TargetMode="External"/><Relationship Id="rId4" Type="http://schemas.openxmlformats.org/officeDocument/2006/relationships/hyperlink" Target="https://www.mdpi.com/journal/antibiotics" TargetMode="External"/><Relationship Id="rId9" Type="http://schemas.openxmlformats.org/officeDocument/2006/relationships/hyperlink" Target="https://www.mdpi.com/journal/antibiotics" TargetMode="External"/><Relationship Id="rId5" Type="http://schemas.openxmlformats.org/officeDocument/2006/relationships/hyperlink" Target="https://www.mdpi.com/journal/processes" TargetMode="External"/><Relationship Id="rId6" Type="http://schemas.openxmlformats.org/officeDocument/2006/relationships/hyperlink" Target="https://www.mdpi.com/journal/pharmaceuticals" TargetMode="External"/><Relationship Id="rId7" Type="http://schemas.openxmlformats.org/officeDocument/2006/relationships/hyperlink" Target="https://www.mdpi.com/journal/molecules" TargetMode="External"/><Relationship Id="rId8" Type="http://schemas.openxmlformats.org/officeDocument/2006/relationships/hyperlink" Target="https://www.mdpi.com/journal/antibiotics" TargetMode="External"/><Relationship Id="rId40" Type="http://schemas.openxmlformats.org/officeDocument/2006/relationships/hyperlink" Target="https://www.mdpi.com/journal/antibiotics" TargetMode="External"/><Relationship Id="rId42" Type="http://schemas.openxmlformats.org/officeDocument/2006/relationships/hyperlink" Target="https://www.mdpi.com/journal/plants" TargetMode="External"/><Relationship Id="rId41" Type="http://schemas.openxmlformats.org/officeDocument/2006/relationships/hyperlink" Target="https://www.mdpi.com/journal/sustainability" TargetMode="External"/><Relationship Id="rId44" Type="http://schemas.openxmlformats.org/officeDocument/2006/relationships/hyperlink" Target="https://www.mdpi.com/journal/pharmacy" TargetMode="External"/><Relationship Id="rId43" Type="http://schemas.openxmlformats.org/officeDocument/2006/relationships/hyperlink" Target="https://www.mdpi.com/journal/cimb" TargetMode="External"/><Relationship Id="rId46" Type="http://schemas.openxmlformats.org/officeDocument/2006/relationships/hyperlink" Target="https://www.mdpi.com/journal/pharmaceutics/special_issues/0834I3Y6ZZ" TargetMode="External"/><Relationship Id="rId45" Type="http://schemas.openxmlformats.org/officeDocument/2006/relationships/hyperlink" Target="https://www.mdpi.com/journal/pharmaceutics/special_issues/ODKZLDI71Z" TargetMode="External"/><Relationship Id="rId48" Type="http://schemas.openxmlformats.org/officeDocument/2006/relationships/hyperlink" Target="https://www.mdpi.com/search?journal=foods" TargetMode="External"/><Relationship Id="rId47" Type="http://schemas.openxmlformats.org/officeDocument/2006/relationships/hyperlink" Target="https://www.mdpi.com/journal/pharmaceutics/special_issues/4BI7039NTL" TargetMode="External"/><Relationship Id="rId49" Type="http://schemas.openxmlformats.org/officeDocument/2006/relationships/hyperlink" Target="https://www.mdpi.com/journal/nutrients" TargetMode="External"/><Relationship Id="rId31" Type="http://schemas.openxmlformats.org/officeDocument/2006/relationships/hyperlink" Target="https://www.mdpi.com/journal/pharmaceutics" TargetMode="External"/><Relationship Id="rId30" Type="http://schemas.openxmlformats.org/officeDocument/2006/relationships/hyperlink" Target="https://www.mdpi.com/journal/pharmacoepidemiology" TargetMode="External"/><Relationship Id="rId33" Type="http://schemas.openxmlformats.org/officeDocument/2006/relationships/hyperlink" Target="https://www.mdpi.com/journal/children" TargetMode="External"/><Relationship Id="rId32" Type="http://schemas.openxmlformats.org/officeDocument/2006/relationships/hyperlink" Target="https://www.mdpi.com/journal/ijms" TargetMode="External"/><Relationship Id="rId35" Type="http://schemas.openxmlformats.org/officeDocument/2006/relationships/hyperlink" Target="https://www.mdpi.com/journal/pharmaceutics/special_issues/ODKZLDI71Z" TargetMode="External"/><Relationship Id="rId34" Type="http://schemas.openxmlformats.org/officeDocument/2006/relationships/hyperlink" Target="https://www.mdpi.com/journal/ijms" TargetMode="External"/><Relationship Id="rId37" Type="http://schemas.openxmlformats.org/officeDocument/2006/relationships/hyperlink" Target="https://www.mdpi.com/journal/pharmaceutics/special_issues/4BI7039NTL" TargetMode="External"/><Relationship Id="rId36" Type="http://schemas.openxmlformats.org/officeDocument/2006/relationships/hyperlink" Target="https://www.mdpi.com/journal/pharmaceutics/special_issues/0834I3Y6ZZ" TargetMode="External"/><Relationship Id="rId39" Type="http://schemas.openxmlformats.org/officeDocument/2006/relationships/hyperlink" Target="https://www.mdpi.com/journal/biomedicines" TargetMode="External"/><Relationship Id="rId38" Type="http://schemas.openxmlformats.org/officeDocument/2006/relationships/hyperlink" Target="https://www.mdpi.com/journal/pharmacy" TargetMode="External"/><Relationship Id="rId20" Type="http://schemas.openxmlformats.org/officeDocument/2006/relationships/hyperlink" Target="https://www.mdpi.com/journal/pharmacoepidemiology" TargetMode="External"/><Relationship Id="rId22" Type="http://schemas.openxmlformats.org/officeDocument/2006/relationships/hyperlink" Target="https://www.mdpi.com/journal/curroncol" TargetMode="External"/><Relationship Id="rId21" Type="http://schemas.openxmlformats.org/officeDocument/2006/relationships/hyperlink" Target="https://www.mdpi.com/journal/pharmaceuticals" TargetMode="External"/><Relationship Id="rId24" Type="http://schemas.openxmlformats.org/officeDocument/2006/relationships/hyperlink" Target="https://www.mdpi.com/journal/ijms" TargetMode="External"/><Relationship Id="rId23" Type="http://schemas.openxmlformats.org/officeDocument/2006/relationships/hyperlink" Target="https://www.mdpi.com/journal/metabolites" TargetMode="External"/><Relationship Id="rId26" Type="http://schemas.openxmlformats.org/officeDocument/2006/relationships/hyperlink" Target="https://www.mdpi.com/journal/antibiotics" TargetMode="External"/><Relationship Id="rId25" Type="http://schemas.openxmlformats.org/officeDocument/2006/relationships/hyperlink" Target="https://www.mdpi.com/journal/biomedicines/special_issues/Drug_Delivery_Europe" TargetMode="External"/><Relationship Id="rId28" Type="http://schemas.openxmlformats.org/officeDocument/2006/relationships/hyperlink" Target="https://www.mdpi.com/journal/applsci" TargetMode="External"/><Relationship Id="rId27" Type="http://schemas.openxmlformats.org/officeDocument/2006/relationships/hyperlink" Target="https://www.mdpi.com/journal/biomedicines" TargetMode="External"/><Relationship Id="rId29" Type="http://schemas.openxmlformats.org/officeDocument/2006/relationships/hyperlink" Target="https://www.mdpi.com/journal/polymers" TargetMode="External"/><Relationship Id="rId11" Type="http://schemas.openxmlformats.org/officeDocument/2006/relationships/hyperlink" Target="https://www.mdpi.com/journal/jcm" TargetMode="External"/><Relationship Id="rId10" Type="http://schemas.openxmlformats.org/officeDocument/2006/relationships/hyperlink" Target="https://www.mdpi.com/journal/pharmaceuticals" TargetMode="External"/><Relationship Id="rId13" Type="http://schemas.openxmlformats.org/officeDocument/2006/relationships/hyperlink" Target="https://www.esciinfo.com/journals/pharmaceutics-and-drug-innovation/editors" TargetMode="External"/><Relationship Id="rId12" Type="http://schemas.openxmlformats.org/officeDocument/2006/relationships/hyperlink" Target="https://www.mdpi.com/journal/nutrients" TargetMode="External"/><Relationship Id="rId15" Type="http://schemas.openxmlformats.org/officeDocument/2006/relationships/hyperlink" Target="https://www.mdpi.com/journal/futurepharmacol" TargetMode="External"/><Relationship Id="rId14" Type="http://schemas.openxmlformats.org/officeDocument/2006/relationships/hyperlink" Target="https://www.mdpi.com/journal/futurepharmacol" TargetMode="External"/><Relationship Id="rId17" Type="http://schemas.openxmlformats.org/officeDocument/2006/relationships/hyperlink" Target="https://www.mdpi.com/journal/ijms" TargetMode="External"/><Relationship Id="rId16" Type="http://schemas.openxmlformats.org/officeDocument/2006/relationships/hyperlink" Target="https://www.mdpi.com/journal/jfb" TargetMode="External"/><Relationship Id="rId19" Type="http://schemas.openxmlformats.org/officeDocument/2006/relationships/hyperlink" Target="https://www.mdpi.com/journal/antibiotics" TargetMode="External"/><Relationship Id="rId18" Type="http://schemas.openxmlformats.org/officeDocument/2006/relationships/hyperlink" Target="https://www.mdpi.com/journal/curroncol" TargetMode="External"/><Relationship Id="rId84" Type="http://schemas.openxmlformats.org/officeDocument/2006/relationships/hyperlink" Target="https://www.mdpi.com/journal/jcm" TargetMode="External"/><Relationship Id="rId83" Type="http://schemas.openxmlformats.org/officeDocument/2006/relationships/hyperlink" Target="https://www.mdpi.com/journal/applmicrobiol" TargetMode="External"/><Relationship Id="rId86" Type="http://schemas.openxmlformats.org/officeDocument/2006/relationships/hyperlink" Target="https://www.mdpi.com/journal/epidemiologia" TargetMode="External"/><Relationship Id="rId85" Type="http://schemas.openxmlformats.org/officeDocument/2006/relationships/hyperlink" Target="https://www.mdpi.com/journal/children" TargetMode="External"/><Relationship Id="rId88" Type="http://schemas.openxmlformats.org/officeDocument/2006/relationships/hyperlink" Target="https://www.mdpi.com/journal/diagnostics" TargetMode="External"/><Relationship Id="rId87" Type="http://schemas.openxmlformats.org/officeDocument/2006/relationships/hyperlink" Target="https://www.mdpi.com/journal/children" TargetMode="External"/><Relationship Id="rId89" Type="http://schemas.openxmlformats.org/officeDocument/2006/relationships/hyperlink" Target="https://www.mdpi.com/journal/antibiotics" TargetMode="External"/><Relationship Id="rId80" Type="http://schemas.openxmlformats.org/officeDocument/2006/relationships/hyperlink" Target="https://www.mdpi.com/journal/ijerph" TargetMode="External"/><Relationship Id="rId82" Type="http://schemas.openxmlformats.org/officeDocument/2006/relationships/hyperlink" Target="https://www.mdpi.com/journal/life" TargetMode="External"/><Relationship Id="rId81" Type="http://schemas.openxmlformats.org/officeDocument/2006/relationships/hyperlink" Target="https://www.mdpi.com/journal/ijerph" TargetMode="External"/><Relationship Id="rId73" Type="http://schemas.openxmlformats.org/officeDocument/2006/relationships/hyperlink" Target="https://eijppr.com/en/journal-page/editorial-team" TargetMode="External"/><Relationship Id="rId72" Type="http://schemas.openxmlformats.org/officeDocument/2006/relationships/hyperlink" Target="https://www.tandfonline.com/journals/usui20" TargetMode="External"/><Relationship Id="rId75" Type="http://schemas.openxmlformats.org/officeDocument/2006/relationships/hyperlink" Target="https://www.mdpi.com/journal/cancers" TargetMode="External"/><Relationship Id="rId74" Type="http://schemas.openxmlformats.org/officeDocument/2006/relationships/hyperlink" Target="https://www.mdpi.com/journal/biomedicines/special_issues/Drug_Delivery_Europe" TargetMode="External"/><Relationship Id="rId77" Type="http://schemas.openxmlformats.org/officeDocument/2006/relationships/hyperlink" Target="https://www.mdpi.com/journal/cancers" TargetMode="External"/><Relationship Id="rId76" Type="http://schemas.openxmlformats.org/officeDocument/2006/relationships/hyperlink" Target="https://www.mdpi.com/journal/cancers" TargetMode="External"/><Relationship Id="rId79" Type="http://schemas.openxmlformats.org/officeDocument/2006/relationships/hyperlink" Target="https://link.springer.com/journal/10337/volumes-and-issues" TargetMode="External"/><Relationship Id="rId78" Type="http://schemas.openxmlformats.org/officeDocument/2006/relationships/hyperlink" Target="https://www.mdpi.com/journal/jcm" TargetMode="External"/><Relationship Id="rId71" Type="http://schemas.openxmlformats.org/officeDocument/2006/relationships/hyperlink" Target="https://www.tandfonline.com/journals/usui20" TargetMode="External"/><Relationship Id="rId70" Type="http://schemas.openxmlformats.org/officeDocument/2006/relationships/hyperlink" Target="https://jime.csesm.org/index.php/JIME/IA" TargetMode="External"/><Relationship Id="rId62" Type="http://schemas.openxmlformats.org/officeDocument/2006/relationships/hyperlink" Target="https://www.mdpi.com/journal/pharmaceutics/special_issues/ODKZLDI71Z" TargetMode="External"/><Relationship Id="rId61" Type="http://schemas.openxmlformats.org/officeDocument/2006/relationships/hyperlink" Target="https://eijppr.com/journal-page/editorial-team" TargetMode="External"/><Relationship Id="rId64" Type="http://schemas.openxmlformats.org/officeDocument/2006/relationships/hyperlink" Target="http://www.amt.ro/" TargetMode="External"/><Relationship Id="rId63" Type="http://schemas.openxmlformats.org/officeDocument/2006/relationships/hyperlink" Target="https://www.mdpi.com/journal/pharmaceutics/special_issues/0834I3Y6ZZ" TargetMode="External"/><Relationship Id="rId66" Type="http://schemas.openxmlformats.org/officeDocument/2006/relationships/hyperlink" Target="http://www.amt.ro/" TargetMode="External"/><Relationship Id="rId65" Type="http://schemas.openxmlformats.org/officeDocument/2006/relationships/hyperlink" Target="http://www.revanatomie.ro/" TargetMode="External"/><Relationship Id="rId68" Type="http://schemas.openxmlformats.org/officeDocument/2006/relationships/hyperlink" Target="https://jime.csesm.org/index.php/JIME/IA" TargetMode="External"/><Relationship Id="rId67" Type="http://schemas.openxmlformats.org/officeDocument/2006/relationships/hyperlink" Target="https://www.rjlm.ro/index.php/editorialboard" TargetMode="External"/><Relationship Id="rId60" Type="http://schemas.openxmlformats.org/officeDocument/2006/relationships/hyperlink" Target="https://www.mdpi.com/journal/antioxidants/submission_reviewers" TargetMode="External"/><Relationship Id="rId69" Type="http://schemas.openxmlformats.org/officeDocument/2006/relationships/hyperlink" Target="https://jime.csesm.org/index.php/JIME/IA" TargetMode="External"/><Relationship Id="rId51" Type="http://schemas.openxmlformats.org/officeDocument/2006/relationships/hyperlink" Target="https://www.mdpi.com/search?journal=separations" TargetMode="External"/><Relationship Id="rId50" Type="http://schemas.openxmlformats.org/officeDocument/2006/relationships/hyperlink" Target="https://www.mdpi.com/search?journal=foods" TargetMode="External"/><Relationship Id="rId53" Type="http://schemas.openxmlformats.org/officeDocument/2006/relationships/hyperlink" Target="https://www.mdpi.com/search?journal=polymers" TargetMode="External"/><Relationship Id="rId52" Type="http://schemas.openxmlformats.org/officeDocument/2006/relationships/hyperlink" Target="https://www.mdpi.com/journal/nutrients" TargetMode="External"/><Relationship Id="rId55" Type="http://schemas.openxmlformats.org/officeDocument/2006/relationships/hyperlink" Target="https://www.mdpi.com/search?journal=molecules" TargetMode="External"/><Relationship Id="rId54" Type="http://schemas.openxmlformats.org/officeDocument/2006/relationships/hyperlink" Target="https://www.mdpi.com/search?journal=life" TargetMode="External"/><Relationship Id="rId57" Type="http://schemas.openxmlformats.org/officeDocument/2006/relationships/hyperlink" Target="https://link.springer.com/journal/43450" TargetMode="External"/><Relationship Id="rId56" Type="http://schemas.openxmlformats.org/officeDocument/2006/relationships/hyperlink" Target="https://www.mdpi.com/journal/nutrients" TargetMode="External"/><Relationship Id="rId59" Type="http://schemas.openxmlformats.org/officeDocument/2006/relationships/hyperlink" Target="https://www.tandfonline.com/journals/lanl20" TargetMode="External"/><Relationship Id="rId58" Type="http://schemas.openxmlformats.org/officeDocument/2006/relationships/hyperlink" Target="https://www.sciencedirect.com/journal/future-foods" TargetMode="External"/><Relationship Id="rId95" Type="http://schemas.openxmlformats.org/officeDocument/2006/relationships/hyperlink" Target="https://medichub.ro/reviste-de-specialitate/psihiatru-ro" TargetMode="External"/><Relationship Id="rId94" Type="http://schemas.openxmlformats.org/officeDocument/2006/relationships/hyperlink" Target="https://ojs.actamedicamarisiensis.ro/index.php/amm" TargetMode="External"/><Relationship Id="rId97" Type="http://schemas.openxmlformats.org/officeDocument/2006/relationships/hyperlink" Target="https://diagnosticpathology.biomedcentral.com/about" TargetMode="External"/><Relationship Id="rId96" Type="http://schemas.openxmlformats.org/officeDocument/2006/relationships/hyperlink" Target="http://www.acta-endo.ro/" TargetMode="External"/><Relationship Id="rId99" Type="http://schemas.openxmlformats.org/officeDocument/2006/relationships/hyperlink" Target="https://www.frontiersin.org/journals/endocrinology/about" TargetMode="External"/><Relationship Id="rId98" Type="http://schemas.openxmlformats.org/officeDocument/2006/relationships/hyperlink" Target="http://www.acta-endo.ro/" TargetMode="External"/><Relationship Id="rId91" Type="http://schemas.openxmlformats.org/officeDocument/2006/relationships/hyperlink" Target="https://sites.google.com/view/apcf2023/apcf-2023" TargetMode="External"/><Relationship Id="rId90" Type="http://schemas.openxmlformats.org/officeDocument/2006/relationships/hyperlink" Target="https://www.mdpi.com/journal/children" TargetMode="External"/><Relationship Id="rId93" Type="http://schemas.openxmlformats.org/officeDocument/2006/relationships/hyperlink" Target="http://www.conferintapediatriesibiu.ro/" TargetMode="External"/><Relationship Id="rId92" Type="http://schemas.openxmlformats.org/officeDocument/2006/relationships/hyperlink" Target="http://www.conferintapediatriesibiu.ro/" TargetMode="External"/><Relationship Id="rId183" Type="http://schemas.openxmlformats.org/officeDocument/2006/relationships/drawing" Target="../drawings/drawing14.xml"/><Relationship Id="rId182" Type="http://schemas.openxmlformats.org/officeDocument/2006/relationships/hyperlink" Target="https://revistamd.ro/" TargetMode="External"/><Relationship Id="rId181" Type="http://schemas.openxmlformats.org/officeDocument/2006/relationships/hyperlink" Target="https://revistamd.ro/" TargetMode="External"/><Relationship Id="rId180" Type="http://schemas.openxmlformats.org/officeDocument/2006/relationships/hyperlink" Target="https://asmj.ro/" TargetMode="External"/><Relationship Id="rId176" Type="http://schemas.openxmlformats.org/officeDocument/2006/relationships/hyperlink" Target="https://medscience.center/NEWBORN/editorial-council/" TargetMode="External"/><Relationship Id="rId175" Type="http://schemas.openxmlformats.org/officeDocument/2006/relationships/hyperlink" Target="https://ijmd.ro/" TargetMode="External"/><Relationship Id="rId174" Type="http://schemas.openxmlformats.org/officeDocument/2006/relationships/hyperlink" Target="https://magazines.ulbsibiu.ro/rmd/" TargetMode="External"/><Relationship Id="rId173" Type="http://schemas.openxmlformats.org/officeDocument/2006/relationships/hyperlink" Target="https://journalijrrd.com/index.php/IJRRD" TargetMode="External"/><Relationship Id="rId179" Type="http://schemas.openxmlformats.org/officeDocument/2006/relationships/hyperlink" Target="http://www.stomasibiu.wordpress.com/" TargetMode="External"/><Relationship Id="rId178" Type="http://schemas.openxmlformats.org/officeDocument/2006/relationships/hyperlink" Target="https://revistamd.ro/" TargetMode="External"/><Relationship Id="rId177" Type="http://schemas.openxmlformats.org/officeDocument/2006/relationships/hyperlink" Target="http://www.stomasibiu.wordpress.com/" TargetMode="External"/><Relationship Id="rId150" Type="http://schemas.openxmlformats.org/officeDocument/2006/relationships/hyperlink" Target="https://revistamd.ro/" TargetMode="External"/><Relationship Id="rId149" Type="http://schemas.openxmlformats.org/officeDocument/2006/relationships/hyperlink" Target="https://conf-psihiatrie.calcool.ro/" TargetMode="External"/><Relationship Id="rId148" Type="http://schemas.openxmlformats.org/officeDocument/2006/relationships/hyperlink" Target="https://www.medichub.ro/reviste-de-specialitate/psihiatru-ro" TargetMode="External"/><Relationship Id="rId143" Type="http://schemas.openxmlformats.org/officeDocument/2006/relationships/hyperlink" Target="https://publons.com/wos-op/review/author/0NtDtN9K/" TargetMode="External"/><Relationship Id="rId142" Type="http://schemas.openxmlformats.org/officeDocument/2006/relationships/hyperlink" Target="https://www.webofscience.com/wos/author/record/AAQ-2660-2021" TargetMode="External"/><Relationship Id="rId141" Type="http://schemas.openxmlformats.org/officeDocument/2006/relationships/hyperlink" Target="https://orcid.org/0000-0001-9856-8515" TargetMode="External"/><Relationship Id="rId140" Type="http://schemas.openxmlformats.org/officeDocument/2006/relationships/hyperlink" Target="https://www.mdpi.com/journal/jcm" TargetMode="External"/><Relationship Id="rId147" Type="http://schemas.openxmlformats.org/officeDocument/2006/relationships/hyperlink" Target="https://orcid.org/0000-0001-9856-8515" TargetMode="External"/><Relationship Id="rId146" Type="http://schemas.openxmlformats.org/officeDocument/2006/relationships/hyperlink" Target="https://www.mdpi.com/journal/jcm" TargetMode="External"/><Relationship Id="rId145" Type="http://schemas.openxmlformats.org/officeDocument/2006/relationships/hyperlink" Target="https://orcid.org/0000-0001-9856-8515" TargetMode="External"/><Relationship Id="rId144" Type="http://schemas.openxmlformats.org/officeDocument/2006/relationships/hyperlink" Target="https://www.webofscience.com/wos/author/record/AAQ-2660-2021" TargetMode="External"/><Relationship Id="rId139" Type="http://schemas.openxmlformats.org/officeDocument/2006/relationships/hyperlink" Target="https://orcid.org/0000-0001-9856-8515" TargetMode="External"/><Relationship Id="rId138" Type="http://schemas.openxmlformats.org/officeDocument/2006/relationships/hyperlink" Target="https://www.mdpi.com/journal/jcm" TargetMode="External"/><Relationship Id="rId137" Type="http://schemas.openxmlformats.org/officeDocument/2006/relationships/hyperlink" Target="https://orcid.org/0000-0001-9856-8515" TargetMode="External"/><Relationship Id="rId132" Type="http://schemas.openxmlformats.org/officeDocument/2006/relationships/hyperlink" Target="https://orcid.org/0000-0001-9856-8515" TargetMode="External"/><Relationship Id="rId131" Type="http://schemas.openxmlformats.org/officeDocument/2006/relationships/hyperlink" Target="https://www.mdpi.com/journal/jcm" TargetMode="External"/><Relationship Id="rId130" Type="http://schemas.openxmlformats.org/officeDocument/2006/relationships/hyperlink" Target="https://www.mdpi.com/2076-2607/11/1/116" TargetMode="External"/><Relationship Id="rId136" Type="http://schemas.openxmlformats.org/officeDocument/2006/relationships/hyperlink" Target="https://www.mdpi.com/journal/jcm" TargetMode="External"/><Relationship Id="rId135" Type="http://schemas.openxmlformats.org/officeDocument/2006/relationships/hyperlink" Target="https://orcid.org/0000-0001-9856-8515" TargetMode="External"/><Relationship Id="rId134" Type="http://schemas.openxmlformats.org/officeDocument/2006/relationships/hyperlink" Target="https://www.mdpi.com/journal/jcm" TargetMode="External"/><Relationship Id="rId133" Type="http://schemas.openxmlformats.org/officeDocument/2006/relationships/hyperlink" Target="https://publons.com/wos-op/review/author/9OQHSS2W/" TargetMode="External"/><Relationship Id="rId172" Type="http://schemas.openxmlformats.org/officeDocument/2006/relationships/hyperlink" Target="https://www.mdpi.com/2304-6767/11/3/85" TargetMode="External"/><Relationship Id="rId171" Type="http://schemas.openxmlformats.org/officeDocument/2006/relationships/hyperlink" Target="https://www.mdpi.com/journal/ijerph" TargetMode="External"/><Relationship Id="rId170" Type="http://schemas.openxmlformats.org/officeDocument/2006/relationships/hyperlink" Target="https://journaljpri.com/index.php/JPRI" TargetMode="External"/><Relationship Id="rId165" Type="http://schemas.openxmlformats.org/officeDocument/2006/relationships/hyperlink" Target="https://journalijrrd.com/index.php/IJRRD" TargetMode="External"/><Relationship Id="rId164" Type="http://schemas.openxmlformats.org/officeDocument/2006/relationships/hyperlink" Target="https://journalajpr.com/index.php/AJPR" TargetMode="External"/><Relationship Id="rId163" Type="http://schemas.openxmlformats.org/officeDocument/2006/relationships/hyperlink" Target="https://journalacri.com/index.php/ACRI" TargetMode="External"/><Relationship Id="rId162" Type="http://schemas.openxmlformats.org/officeDocument/2006/relationships/hyperlink" Target="https://journaljammr.com/index.php/JAMMR" TargetMode="External"/><Relationship Id="rId169" Type="http://schemas.openxmlformats.org/officeDocument/2006/relationships/hyperlink" Target="https://journaljammr.com/index.php/JAMMR" TargetMode="External"/><Relationship Id="rId168" Type="http://schemas.openxmlformats.org/officeDocument/2006/relationships/hyperlink" Target="https://journalcjast.com/index.php/CJAST" TargetMode="External"/><Relationship Id="rId167" Type="http://schemas.openxmlformats.org/officeDocument/2006/relationships/hyperlink" Target="https://www.mdpi.com/journal/ijerph" TargetMode="External"/><Relationship Id="rId166" Type="http://schemas.openxmlformats.org/officeDocument/2006/relationships/hyperlink" Target="https://journaljpri.com/index.php/JPRI" TargetMode="External"/><Relationship Id="rId161" Type="http://schemas.openxmlformats.org/officeDocument/2006/relationships/hyperlink" Target="https://www.mdpi.com/journal/dentistry" TargetMode="External"/><Relationship Id="rId160" Type="http://schemas.openxmlformats.org/officeDocument/2006/relationships/hyperlink" Target="https://www.mdpi.com/journal/applsci" TargetMode="External"/><Relationship Id="rId159" Type="http://schemas.openxmlformats.org/officeDocument/2006/relationships/hyperlink" Target="https://www.mdpi.com/journal/dentistry/special_issues/ZNQQ88KP3R" TargetMode="External"/><Relationship Id="rId154" Type="http://schemas.openxmlformats.org/officeDocument/2006/relationships/hyperlink" Target="http://webbut.unitbv.ro/Bulletin/Series%20VI/Scientific_Com6.html" TargetMode="External"/><Relationship Id="rId153" Type="http://schemas.openxmlformats.org/officeDocument/2006/relationships/hyperlink" Target="http://www.ebscohost.com/titleLists/a9h-subject.xls" TargetMode="External"/><Relationship Id="rId152" Type="http://schemas.openxmlformats.org/officeDocument/2006/relationships/hyperlink" Target="http://www.amtsibiu.ro/" TargetMode="External"/><Relationship Id="rId151" Type="http://schemas.openxmlformats.org/officeDocument/2006/relationships/hyperlink" Target="https://www.amtsibiu.ro/editorial-board" TargetMode="External"/><Relationship Id="rId158" Type="http://schemas.openxmlformats.org/officeDocument/2006/relationships/hyperlink" Target="https://www.mdpi.com/journal/applsci" TargetMode="External"/><Relationship Id="rId157" Type="http://schemas.openxmlformats.org/officeDocument/2006/relationships/hyperlink" Target="https://www.mdpi.com/journal/applsci" TargetMode="External"/><Relationship Id="rId156" Type="http://schemas.openxmlformats.org/officeDocument/2006/relationships/hyperlink" Target="https://www.mdpi.com/journal/applsci" TargetMode="External"/><Relationship Id="rId155" Type="http://schemas.openxmlformats.org/officeDocument/2006/relationships/hyperlink" Target="https://www.dentaltarget.ro/revista/" TargetMode="External"/><Relationship Id="rId107" Type="http://schemas.openxmlformats.org/officeDocument/2006/relationships/hyperlink" Target="https://www.currentpediatrics.com/editors.php" TargetMode="External"/><Relationship Id="rId106" Type="http://schemas.openxmlformats.org/officeDocument/2006/relationships/hyperlink" Target="https://zms.ro/volum-rezumate/" TargetMode="External"/><Relationship Id="rId105" Type="http://schemas.openxmlformats.org/officeDocument/2006/relationships/hyperlink" Target="https://journals.lapub.co.uk/index.php/roneurosurgery/about/editorialTeam" TargetMode="External"/><Relationship Id="rId104" Type="http://schemas.openxmlformats.org/officeDocument/2006/relationships/hyperlink" Target="http://www.zms.ro/" TargetMode="External"/><Relationship Id="rId109" Type="http://schemas.openxmlformats.org/officeDocument/2006/relationships/hyperlink" Target="https://orcid.org/0000-0003-2573-621X" TargetMode="External"/><Relationship Id="rId108" Type="http://schemas.openxmlformats.org/officeDocument/2006/relationships/hyperlink" Target="https://bmcinfectdis.biomedcentral.com/about/editorial-board" TargetMode="External"/><Relationship Id="rId103" Type="http://schemas.openxmlformats.org/officeDocument/2006/relationships/hyperlink" Target="http://www.acta-endo.ro/" TargetMode="External"/><Relationship Id="rId102" Type="http://schemas.openxmlformats.org/officeDocument/2006/relationships/hyperlink" Target="https://www.frontiersin.org/journals/endocrinology/about" TargetMode="External"/><Relationship Id="rId101" Type="http://schemas.openxmlformats.org/officeDocument/2006/relationships/hyperlink" Target="https://www.mdpi.com/journal/cancers" TargetMode="External"/><Relationship Id="rId100" Type="http://schemas.openxmlformats.org/officeDocument/2006/relationships/hyperlink" Target="http://www.acta-endo.ro/" TargetMode="External"/><Relationship Id="rId129" Type="http://schemas.openxmlformats.org/officeDocument/2006/relationships/hyperlink" Target="https://www.mdpi.com/2571-841X/6/1/3" TargetMode="External"/><Relationship Id="rId128" Type="http://schemas.openxmlformats.org/officeDocument/2006/relationships/hyperlink" Target="https://www.mdpi.com/2076-3417/13/3/1645" TargetMode="External"/><Relationship Id="rId127" Type="http://schemas.openxmlformats.org/officeDocument/2006/relationships/hyperlink" Target="https://www.mdpi.com/2076-393X/11/2/441" TargetMode="External"/><Relationship Id="rId126" Type="http://schemas.openxmlformats.org/officeDocument/2006/relationships/hyperlink" Target="https://www.mdpi.com/2076-0817/12/6/766" TargetMode="External"/><Relationship Id="rId121" Type="http://schemas.openxmlformats.org/officeDocument/2006/relationships/hyperlink" Target="https://www.spandidos-publications.com/10.3892/etm.2022.11711" TargetMode="External"/><Relationship Id="rId120" Type="http://schemas.openxmlformats.org/officeDocument/2006/relationships/hyperlink" Target="https://www.mdpi.com/journal/jcm" TargetMode="External"/><Relationship Id="rId125" Type="http://schemas.openxmlformats.org/officeDocument/2006/relationships/hyperlink" Target="https://www.mdpi.com/2227-9059/11/7/2058" TargetMode="External"/><Relationship Id="rId124" Type="http://schemas.openxmlformats.org/officeDocument/2006/relationships/hyperlink" Target="https://www.mdpi.com/2227-9059/11/7/2065" TargetMode="External"/><Relationship Id="rId123" Type="http://schemas.openxmlformats.org/officeDocument/2006/relationships/hyperlink" Target="https://www.mdpi.com/2076-0817/12/9/1149" TargetMode="External"/><Relationship Id="rId122" Type="http://schemas.openxmlformats.org/officeDocument/2006/relationships/hyperlink" Target="https://www.mdpi.com/2077-0383/12/19/6322" TargetMode="External"/><Relationship Id="rId118" Type="http://schemas.openxmlformats.org/officeDocument/2006/relationships/hyperlink" Target="https://www.cadetinova.ro/index.php/ro/organizare/catalog" TargetMode="External"/><Relationship Id="rId117" Type="http://schemas.openxmlformats.org/officeDocument/2006/relationships/hyperlink" Target="https://karger.com/mpp/pages/details" TargetMode="External"/><Relationship Id="rId116" Type="http://schemas.openxmlformats.org/officeDocument/2006/relationships/hyperlink" Target="http://www.sciepub.com/journal/JCRT/editors" TargetMode="External"/><Relationship Id="rId115" Type="http://schemas.openxmlformats.org/officeDocument/2006/relationships/hyperlink" Target="https://www.cancerresgroup.us/journals/international-journal-of-immunotherapy-and-cancer-research/editorial-board" TargetMode="External"/><Relationship Id="rId119" Type="http://schemas.openxmlformats.org/officeDocument/2006/relationships/hyperlink" Target="https://www.mdpi.com/journal/jcm" TargetMode="External"/><Relationship Id="rId110" Type="http://schemas.openxmlformats.org/officeDocument/2006/relationships/hyperlink" Target="https://www.webofscience.com/wos/op/peer-reviews/summary" TargetMode="External"/><Relationship Id="rId114" Type="http://schemas.openxmlformats.org/officeDocument/2006/relationships/hyperlink" Target="http://www.confdermasibiu.ro/" TargetMode="External"/><Relationship Id="rId113" Type="http://schemas.openxmlformats.org/officeDocument/2006/relationships/hyperlink" Target="https://www.mdpi.com/2227-9067/10/2/362" TargetMode="External"/><Relationship Id="rId112" Type="http://schemas.openxmlformats.org/officeDocument/2006/relationships/hyperlink" Target="https://www.mdpi.com/2072-6694/15/17/4407" TargetMode="External"/><Relationship Id="rId111" Type="http://schemas.openxmlformats.org/officeDocument/2006/relationships/hyperlink" Target="https://www.mdpi.com/2076-3417/13/9/5577" TargetMode="External"/></Relationships>
</file>

<file path=xl/worksheets/_rels/sheet15.xml.rels><?xml version="1.0" encoding="UTF-8" standalone="yes"?><Relationships xmlns="http://schemas.openxmlformats.org/package/2006/relationships"><Relationship Id="rId392" Type="http://schemas.openxmlformats.org/officeDocument/2006/relationships/hyperlink" Target="https://www.srrm.ro/" TargetMode="External"/><Relationship Id="rId391" Type="http://schemas.openxmlformats.org/officeDocument/2006/relationships/hyperlink" Target="https://worldneonatology.com/2023/" TargetMode="External"/><Relationship Id="rId390" Type="http://schemas.openxmlformats.org/officeDocument/2006/relationships/hyperlink" Target="https://worldneonatology.com/2023/" TargetMode="External"/><Relationship Id="rId1" Type="http://schemas.openxmlformats.org/officeDocument/2006/relationships/hyperlink" Target="http://www.conferintapediatriesibiu.ro/" TargetMode="External"/><Relationship Id="rId2" Type="http://schemas.openxmlformats.org/officeDocument/2006/relationships/hyperlink" Target="https://sites.google.com/view/apcf2023/apcf-2023" TargetMode="External"/><Relationship Id="rId3" Type="http://schemas.openxmlformats.org/officeDocument/2006/relationships/hyperlink" Target="http://www.conferintapediatriesibiu.ro/" TargetMode="External"/><Relationship Id="rId4" Type="http://schemas.openxmlformats.org/officeDocument/2006/relationships/hyperlink" Target="http://www.conferintapediatriesibiu.ro/" TargetMode="External"/><Relationship Id="rId9" Type="http://schemas.openxmlformats.org/officeDocument/2006/relationships/hyperlink" Target="https://gpts-kongress.de/" TargetMode="External"/><Relationship Id="rId385" Type="http://schemas.openxmlformats.org/officeDocument/2006/relationships/hyperlink" Target="https://www.congrespediatrie2023.ro/" TargetMode="External"/><Relationship Id="rId384" Type="http://schemas.openxmlformats.org/officeDocument/2006/relationships/hyperlink" Target="https://srghnp2023.medical-congresses.ro/" TargetMode="External"/><Relationship Id="rId383" Type="http://schemas.openxmlformats.org/officeDocument/2006/relationships/hyperlink" Target="https://cimu.ro/" TargetMode="External"/><Relationship Id="rId382" Type="http://schemas.openxmlformats.org/officeDocument/2006/relationships/hyperlink" Target="http://www.neonatolog.ro/" TargetMode="External"/><Relationship Id="rId5" Type="http://schemas.openxmlformats.org/officeDocument/2006/relationships/hyperlink" Target="https://noapteacercetatorilor.ulbsibiu.ro/ro/program/facultatea-de-medicina/" TargetMode="External"/><Relationship Id="rId389" Type="http://schemas.openxmlformats.org/officeDocument/2006/relationships/hyperlink" Target="https://espghancongress.org/?utm_source=google&amp;utm_medium=paidsearch&amp;utm_campaign=regularregistration&amp;gad_source=1&amp;gclid=Cj0KCQjwltKxBhDMARIsAG8KnqWN9SEyKiMaewUbzz3r-aRdEqk-A__JBe2mVp_ofaeuQKHBUa4tTusaAq1GEALw_wcB" TargetMode="External"/><Relationship Id="rId6" Type="http://schemas.openxmlformats.org/officeDocument/2006/relationships/hyperlink" Target="https://sites.google.com/view/apcf2023/apcf-2023" TargetMode="External"/><Relationship Id="rId388" Type="http://schemas.openxmlformats.org/officeDocument/2006/relationships/hyperlink" Target="https://espghancongress.org/?utm_source=google&amp;utm_medium=paidsearch&amp;utm_campaign=regularregistration&amp;gad_source=1&amp;gclid=Cj0KCQjwltKxBhDMARIsAG8KnqWN9SEyKiMaewUbzz3r-aRdEqk-A__JBe2mVp_ofaeuQKHBUa4tTusaAq1GEALw_wcB" TargetMode="External"/><Relationship Id="rId7" Type="http://schemas.openxmlformats.org/officeDocument/2006/relationships/hyperlink" Target="https://sites.google.com/view/apcf2023/apcf-2023" TargetMode="External"/><Relationship Id="rId387" Type="http://schemas.openxmlformats.org/officeDocument/2006/relationships/hyperlink" Target="https://www.eapaediatrics.eu/eapaediatrics-event/eap-spring-meeting-2023-padova-italy/" TargetMode="External"/><Relationship Id="rId8" Type="http://schemas.openxmlformats.org/officeDocument/2006/relationships/hyperlink" Target="https://gpts-kongress.de/" TargetMode="External"/><Relationship Id="rId386" Type="http://schemas.openxmlformats.org/officeDocument/2006/relationships/hyperlink" Target="https://www.eapaediatrics.eu/eapaediatrics-event/eap-spring-meeting-2023-padova-italy/" TargetMode="External"/><Relationship Id="rId381" Type="http://schemas.openxmlformats.org/officeDocument/2006/relationships/hyperlink" Target="http://www.neonatolog.ro/" TargetMode="External"/><Relationship Id="rId380" Type="http://schemas.openxmlformats.org/officeDocument/2006/relationships/hyperlink" Target="http://www.neonatolog.ro/" TargetMode="External"/><Relationship Id="rId379" Type="http://schemas.openxmlformats.org/officeDocument/2006/relationships/hyperlink" Target="https://www.arepmf.ro/post/comunicat-post-eveniment-congresul-na%C8%9Bional-al-arepmf-9-12-martie-2023-poiana-bra%C8%99ov" TargetMode="External"/><Relationship Id="rId374" Type="http://schemas.openxmlformats.org/officeDocument/2006/relationships/hyperlink" Target="https://webtv.erasmus.gr/espncourse2023" TargetMode="External"/><Relationship Id="rId373" Type="http://schemas.openxmlformats.org/officeDocument/2006/relationships/hyperlink" Target="https://conferences.ulbsibiu.ro/zmds/" TargetMode="External"/><Relationship Id="rId372" Type="http://schemas.openxmlformats.org/officeDocument/2006/relationships/hyperlink" Target="https://noapteacercetatorilor.ulbsibiu.ro/ro/" TargetMode="External"/><Relationship Id="rId371" Type="http://schemas.openxmlformats.org/officeDocument/2006/relationships/hyperlink" Target="https://conferences.ulbsibiu.ro/zmds/" TargetMode="External"/><Relationship Id="rId378" Type="http://schemas.openxmlformats.org/officeDocument/2006/relationships/hyperlink" Target="http://www.cimu.ro/" TargetMode="External"/><Relationship Id="rId377" Type="http://schemas.openxmlformats.org/officeDocument/2006/relationships/hyperlink" Target="http://www.cimu.ro/" TargetMode="External"/><Relationship Id="rId376" Type="http://schemas.openxmlformats.org/officeDocument/2006/relationships/hyperlink" Target="https://ralcom.eventsair.com/raes-ess-2023/" TargetMode="External"/><Relationship Id="rId375" Type="http://schemas.openxmlformats.org/officeDocument/2006/relationships/hyperlink" Target="https://bioremed.ro/" TargetMode="External"/><Relationship Id="rId396" Type="http://schemas.openxmlformats.org/officeDocument/2006/relationships/hyperlink" Target="https://conferences.ulbsibiu.ro/zmds" TargetMode="External"/><Relationship Id="rId395" Type="http://schemas.openxmlformats.org/officeDocument/2006/relationships/hyperlink" Target="https://conferences.ulbsibiu.ro/zmds" TargetMode="External"/><Relationship Id="rId394" Type="http://schemas.openxmlformats.org/officeDocument/2006/relationships/hyperlink" Target="https://conferences.ulbsibiu.ro/zmds" TargetMode="External"/><Relationship Id="rId393" Type="http://schemas.openxmlformats.org/officeDocument/2006/relationships/hyperlink" Target="http://www.srrm.ro/" TargetMode="External"/><Relationship Id="rId399" Type="http://schemas.openxmlformats.org/officeDocument/2006/relationships/hyperlink" Target="https://srghnp2023.medical-congresses.ro/" TargetMode="External"/><Relationship Id="rId398" Type="http://schemas.openxmlformats.org/officeDocument/2006/relationships/hyperlink" Target="https://srghnp2023.medical-congresses.ro/" TargetMode="External"/><Relationship Id="rId397" Type="http://schemas.openxmlformats.org/officeDocument/2006/relationships/hyperlink" Target="https://conferences.ulbsibiu.ro/zmds" TargetMode="External"/><Relationship Id="rId40" Type="http://schemas.openxmlformats.org/officeDocument/2006/relationships/hyperlink" Target="https://gpts-kongress.de/" TargetMode="External"/><Relationship Id="rId42" Type="http://schemas.openxmlformats.org/officeDocument/2006/relationships/hyperlink" Target="https://zms.ro/" TargetMode="External"/><Relationship Id="rId41" Type="http://schemas.openxmlformats.org/officeDocument/2006/relationships/hyperlink" Target="https://zms.ro/" TargetMode="External"/><Relationship Id="rId44" Type="http://schemas.openxmlformats.org/officeDocument/2006/relationships/hyperlink" Target="https://sites.google.com/view/apcf2023/apcf-2023" TargetMode="External"/><Relationship Id="rId43" Type="http://schemas.openxmlformats.org/officeDocument/2006/relationships/hyperlink" Target="https://sites.google.com/view/apcf2023/apcf-2023" TargetMode="External"/><Relationship Id="rId46" Type="http://schemas.openxmlformats.org/officeDocument/2006/relationships/hyperlink" Target="https://gpts-kongress.de/" TargetMode="External"/><Relationship Id="rId45" Type="http://schemas.openxmlformats.org/officeDocument/2006/relationships/hyperlink" Target="https://gpts-kongress.de/" TargetMode="External"/><Relationship Id="rId48" Type="http://schemas.openxmlformats.org/officeDocument/2006/relationships/hyperlink" Target="https://zms.ro/" TargetMode="External"/><Relationship Id="rId47" Type="http://schemas.openxmlformats.org/officeDocument/2006/relationships/hyperlink" Target="https://zms.ro/" TargetMode="External"/><Relationship Id="rId49" Type="http://schemas.openxmlformats.org/officeDocument/2006/relationships/hyperlink" Target="https://sites.google.com/view/apcf2023/apcf-2023" TargetMode="External"/><Relationship Id="rId31" Type="http://schemas.openxmlformats.org/officeDocument/2006/relationships/hyperlink" Target="https://sites.google.com/view/apcf2023/apcf-2023" TargetMode="External"/><Relationship Id="rId30" Type="http://schemas.openxmlformats.org/officeDocument/2006/relationships/hyperlink" Target="https://sites.google.com/view/apcf2023/apcf-2023" TargetMode="External"/><Relationship Id="rId33" Type="http://schemas.openxmlformats.org/officeDocument/2006/relationships/hyperlink" Target="https://sites.google.com/view/apcf2023/apcf-2023" TargetMode="External"/><Relationship Id="rId32" Type="http://schemas.openxmlformats.org/officeDocument/2006/relationships/hyperlink" Target="https://sites.google.com/view/apcf2023/apcf-2023" TargetMode="External"/><Relationship Id="rId35" Type="http://schemas.openxmlformats.org/officeDocument/2006/relationships/hyperlink" Target="https://gpts-kongress.de/" TargetMode="External"/><Relationship Id="rId34" Type="http://schemas.openxmlformats.org/officeDocument/2006/relationships/hyperlink" Target="https://gpts-kongress.de/" TargetMode="External"/><Relationship Id="rId37" Type="http://schemas.openxmlformats.org/officeDocument/2006/relationships/hyperlink" Target="http://www.conferintapediatriesibiu.ro/" TargetMode="External"/><Relationship Id="rId36" Type="http://schemas.openxmlformats.org/officeDocument/2006/relationships/hyperlink" Target="https://gpts-kongress.de/" TargetMode="External"/><Relationship Id="rId39" Type="http://schemas.openxmlformats.org/officeDocument/2006/relationships/hyperlink" Target="https://gpts-kongress.de/" TargetMode="External"/><Relationship Id="rId38" Type="http://schemas.openxmlformats.org/officeDocument/2006/relationships/hyperlink" Target="https://sites.google.com/view/apcf2023/apcf-2023" TargetMode="External"/><Relationship Id="rId20" Type="http://schemas.openxmlformats.org/officeDocument/2006/relationships/hyperlink" Target="https://eventsdesign.ro/sibiumed/" TargetMode="External"/><Relationship Id="rId22" Type="http://schemas.openxmlformats.org/officeDocument/2006/relationships/hyperlink" Target="https://eventsdesign.ro/sibiumed/" TargetMode="External"/><Relationship Id="rId21" Type="http://schemas.openxmlformats.org/officeDocument/2006/relationships/hyperlink" Target="https://eventsdesign.ro/sibiumed/" TargetMode="External"/><Relationship Id="rId24" Type="http://schemas.openxmlformats.org/officeDocument/2006/relationships/hyperlink" Target="http://www.medicina-psihiatrie.ro/conferinte/" TargetMode="External"/><Relationship Id="rId23" Type="http://schemas.openxmlformats.org/officeDocument/2006/relationships/hyperlink" Target="http://www.medicina-psihiatrie.ro/conferinte/" TargetMode="External"/><Relationship Id="rId26" Type="http://schemas.openxmlformats.org/officeDocument/2006/relationships/hyperlink" Target="http://www.medicina-psihiatrie.ro/conferinte/" TargetMode="External"/><Relationship Id="rId25" Type="http://schemas.openxmlformats.org/officeDocument/2006/relationships/hyperlink" Target="http://www.medicina-psihiatrie.ro/conferinte/" TargetMode="External"/><Relationship Id="rId28" Type="http://schemas.openxmlformats.org/officeDocument/2006/relationships/hyperlink" Target="http://www.medicina-psihiatrie.ro/conferinte/" TargetMode="External"/><Relationship Id="rId27" Type="http://schemas.openxmlformats.org/officeDocument/2006/relationships/hyperlink" Target="http://www.medicina-psihiatrie.ro/conferinte/" TargetMode="External"/><Relationship Id="rId29" Type="http://schemas.openxmlformats.org/officeDocument/2006/relationships/hyperlink" Target="http://spital-tbc.ro/2023/10/10/prezentari-stiintifice-si-conferinta-constantin-dulcan-la-zilele-medicale-ale-spitalului-de-pneumoftiziologie-sibiu/" TargetMode="External"/><Relationship Id="rId11" Type="http://schemas.openxmlformats.org/officeDocument/2006/relationships/hyperlink" Target="https://zms.ro/" TargetMode="External"/><Relationship Id="rId10" Type="http://schemas.openxmlformats.org/officeDocument/2006/relationships/hyperlink" Target="https://zms.ro/" TargetMode="External"/><Relationship Id="rId13" Type="http://schemas.openxmlformats.org/officeDocument/2006/relationships/hyperlink" Target="http://www.zms.ro/" TargetMode="External"/><Relationship Id="rId12" Type="http://schemas.openxmlformats.org/officeDocument/2006/relationships/hyperlink" Target="https://noapteacercetatorilor.ulbsibiu.ro/ro/" TargetMode="External"/><Relationship Id="rId15" Type="http://schemas.openxmlformats.org/officeDocument/2006/relationships/hyperlink" Target="https://sites.google.com/view/apcf2023/apcf-2023" TargetMode="External"/><Relationship Id="rId14" Type="http://schemas.openxmlformats.org/officeDocument/2006/relationships/hyperlink" Target="http://www.zms.ro/" TargetMode="External"/><Relationship Id="rId17" Type="http://schemas.openxmlformats.org/officeDocument/2006/relationships/hyperlink" Target="https://gpts-kongress.de/" TargetMode="External"/><Relationship Id="rId16" Type="http://schemas.openxmlformats.org/officeDocument/2006/relationships/hyperlink" Target="https://gpts-kongress.de/" TargetMode="External"/><Relationship Id="rId19" Type="http://schemas.openxmlformats.org/officeDocument/2006/relationships/hyperlink" Target="https://eventsdesign.ro/sibiumed/" TargetMode="External"/><Relationship Id="rId18" Type="http://schemas.openxmlformats.org/officeDocument/2006/relationships/hyperlink" Target="https://sites.google.com/view/apcf2023/apcf-2023" TargetMode="External"/><Relationship Id="rId84" Type="http://schemas.openxmlformats.org/officeDocument/2006/relationships/hyperlink" Target="http://www.medicina-psihiatrie.ro/conferinte/" TargetMode="External"/><Relationship Id="rId83" Type="http://schemas.openxmlformats.org/officeDocument/2006/relationships/hyperlink" Target="http://www.medicina-psihiatrie.ro/conferinte/" TargetMode="External"/><Relationship Id="rId86" Type="http://schemas.openxmlformats.org/officeDocument/2006/relationships/hyperlink" Target="http://www.medicina-psihiatrie.ro/conferinte/" TargetMode="External"/><Relationship Id="rId85" Type="http://schemas.openxmlformats.org/officeDocument/2006/relationships/hyperlink" Target="http://www.medicina-psihiatrie.ro/conferinte/" TargetMode="External"/><Relationship Id="rId88" Type="http://schemas.openxmlformats.org/officeDocument/2006/relationships/hyperlink" Target="http://www.conferintapediatriesibiu.ro/" TargetMode="External"/><Relationship Id="rId87" Type="http://schemas.openxmlformats.org/officeDocument/2006/relationships/hyperlink" Target="https://conferintadebioetica.ro/" TargetMode="External"/><Relationship Id="rId89" Type="http://schemas.openxmlformats.org/officeDocument/2006/relationships/hyperlink" Target="https://sites.google.com/view/apcf2023/apcf-2023" TargetMode="External"/><Relationship Id="rId80" Type="http://schemas.openxmlformats.org/officeDocument/2006/relationships/hyperlink" Target="https://eventsdesign.ro/sibiumed/" TargetMode="External"/><Relationship Id="rId82" Type="http://schemas.openxmlformats.org/officeDocument/2006/relationships/hyperlink" Target="http://www.medicina-psihiatrie.ro/conferinte/" TargetMode="External"/><Relationship Id="rId81" Type="http://schemas.openxmlformats.org/officeDocument/2006/relationships/hyperlink" Target="http://www.medicina-psihiatrie.ro/conferinte/" TargetMode="External"/><Relationship Id="rId73" Type="http://schemas.openxmlformats.org/officeDocument/2006/relationships/hyperlink" Target="https://gpts-kongress.de/" TargetMode="External"/><Relationship Id="rId72" Type="http://schemas.openxmlformats.org/officeDocument/2006/relationships/hyperlink" Target="https://conferintadebioetica.ro/" TargetMode="External"/><Relationship Id="rId75" Type="http://schemas.openxmlformats.org/officeDocument/2006/relationships/hyperlink" Target="https://sites.google.com/view/apcf2023/apcf-2023" TargetMode="External"/><Relationship Id="rId74" Type="http://schemas.openxmlformats.org/officeDocument/2006/relationships/hyperlink" Target="https://gpts-kongress.de/" TargetMode="External"/><Relationship Id="rId77" Type="http://schemas.openxmlformats.org/officeDocument/2006/relationships/hyperlink" Target="http://zms.ro/" TargetMode="External"/><Relationship Id="rId76" Type="http://schemas.openxmlformats.org/officeDocument/2006/relationships/hyperlink" Target="https://sites.google.com/ulbsibiu.ro/ttavc2022/pagina-de-pornire" TargetMode="External"/><Relationship Id="rId79" Type="http://schemas.openxmlformats.org/officeDocument/2006/relationships/hyperlink" Target="https://eventsdesign.ro/sibiumed/" TargetMode="External"/><Relationship Id="rId78" Type="http://schemas.openxmlformats.org/officeDocument/2006/relationships/hyperlink" Target="https://www.ccml.ro/schedule/" TargetMode="External"/><Relationship Id="rId71" Type="http://schemas.openxmlformats.org/officeDocument/2006/relationships/hyperlink" Target="https://conferintadebioetica.ro/" TargetMode="External"/><Relationship Id="rId70" Type="http://schemas.openxmlformats.org/officeDocument/2006/relationships/hyperlink" Target="http://www.medicina-psihiatrie.ro/conferinte/" TargetMode="External"/><Relationship Id="rId62" Type="http://schemas.openxmlformats.org/officeDocument/2006/relationships/hyperlink" Target="https://eventsdesign.ro/sibiumed/" TargetMode="External"/><Relationship Id="rId61" Type="http://schemas.openxmlformats.org/officeDocument/2006/relationships/hyperlink" Target="https://eventsdesign.ro/sibiumed/" TargetMode="External"/><Relationship Id="rId64" Type="http://schemas.openxmlformats.org/officeDocument/2006/relationships/hyperlink" Target="https://eventsdesign.ro/sibiumed/" TargetMode="External"/><Relationship Id="rId63" Type="http://schemas.openxmlformats.org/officeDocument/2006/relationships/hyperlink" Target="https://eventsdesign.ro/sibiumed/" TargetMode="External"/><Relationship Id="rId66" Type="http://schemas.openxmlformats.org/officeDocument/2006/relationships/hyperlink" Target="http://www.medicina-psihiatrie.ro/conferinte/" TargetMode="External"/><Relationship Id="rId65" Type="http://schemas.openxmlformats.org/officeDocument/2006/relationships/hyperlink" Target="http://www.medicina-psihiatrie.ro/conferinte/" TargetMode="External"/><Relationship Id="rId68" Type="http://schemas.openxmlformats.org/officeDocument/2006/relationships/hyperlink" Target="http://www.medicina-psihiatrie.ro/conferinte/" TargetMode="External"/><Relationship Id="rId67" Type="http://schemas.openxmlformats.org/officeDocument/2006/relationships/hyperlink" Target="http://www.medicina-psihiatrie.ro/conferinte/" TargetMode="External"/><Relationship Id="rId60" Type="http://schemas.openxmlformats.org/officeDocument/2006/relationships/hyperlink" Target="https://www.ccml.ro/schedule/" TargetMode="External"/><Relationship Id="rId69" Type="http://schemas.openxmlformats.org/officeDocument/2006/relationships/hyperlink" Target="http://www.medicina-psihiatrie.ro/conferinte/" TargetMode="External"/><Relationship Id="rId51" Type="http://schemas.openxmlformats.org/officeDocument/2006/relationships/hyperlink" Target="https://marisiensis.ro/information-phcourses2023" TargetMode="External"/><Relationship Id="rId50" Type="http://schemas.openxmlformats.org/officeDocument/2006/relationships/hyperlink" Target="https://sites.google.com/view/apcf2023/apcf-2023" TargetMode="External"/><Relationship Id="rId53" Type="http://schemas.openxmlformats.org/officeDocument/2006/relationships/hyperlink" Target="http://www.conferintapediatriesibiu.ro/" TargetMode="External"/><Relationship Id="rId52" Type="http://schemas.openxmlformats.org/officeDocument/2006/relationships/hyperlink" Target="https://sites.google.com/view/apcf2023/apcf-2023" TargetMode="External"/><Relationship Id="rId55" Type="http://schemas.openxmlformats.org/officeDocument/2006/relationships/hyperlink" Target="http://ot.ubbcluj.ro/" TargetMode="External"/><Relationship Id="rId54" Type="http://schemas.openxmlformats.org/officeDocument/2006/relationships/hyperlink" Target="http://ot.ubbcluj.ro/" TargetMode="External"/><Relationship Id="rId57" Type="http://schemas.openxmlformats.org/officeDocument/2006/relationships/hyperlink" Target="http://zms.ro/" TargetMode="External"/><Relationship Id="rId56" Type="http://schemas.openxmlformats.org/officeDocument/2006/relationships/hyperlink" Target="http://zms.ro/" TargetMode="External"/><Relationship Id="rId59" Type="http://schemas.openxmlformats.org/officeDocument/2006/relationships/hyperlink" Target="https://eventer.ro/project/congresul-national-de-medicina-legala-2023/" TargetMode="External"/><Relationship Id="rId58" Type="http://schemas.openxmlformats.org/officeDocument/2006/relationships/hyperlink" Target="https://eventer.ro/project/congresul-national-de-medicina-legala-2023/" TargetMode="External"/><Relationship Id="rId349" Type="http://schemas.openxmlformats.org/officeDocument/2006/relationships/hyperlink" Target="https://www.dcnews.ro/cnas-proiecte-de-digitalizare-la-nivel-european-bootcamp-in-bucuresti-in-colaborare-cu-comisia-europeana_917177.html" TargetMode="External"/><Relationship Id="rId348" Type="http://schemas.openxmlformats.org/officeDocument/2006/relationships/hyperlink" Target="https://www.dcnews.ro/noua-strategie-farmaceutica-inovatia-si-accesul-la-medicina-de-standard-european-in-romania_920966.html" TargetMode="External"/><Relationship Id="rId347" Type="http://schemas.openxmlformats.org/officeDocument/2006/relationships/hyperlink" Target="https://evenimente.360medical.ro/cancer-survivor360-2023/" TargetMode="External"/><Relationship Id="rId346" Type="http://schemas.openxmlformats.org/officeDocument/2006/relationships/hyperlink" Target="https://impreuna-protejam-romania.ro/movers-and-shakers-sanatate/" TargetMode="External"/><Relationship Id="rId341" Type="http://schemas.openxmlformats.org/officeDocument/2006/relationships/hyperlink" Target="https://conferences.ulbsibiu.ro/zmds/" TargetMode="External"/><Relationship Id="rId340" Type="http://schemas.openxmlformats.org/officeDocument/2006/relationships/hyperlink" Target="https://stomasibiu.wordpress.com/" TargetMode="External"/><Relationship Id="rId345" Type="http://schemas.openxmlformats.org/officeDocument/2006/relationships/hyperlink" Target="https://cursdeguvernare.ro/conferinte/speranta-de-viata-sanatoasa-si-productivitatea-in-economie-problema-romaniei" TargetMode="External"/><Relationship Id="rId344" Type="http://schemas.openxmlformats.org/officeDocument/2006/relationships/hyperlink" Target="https://bioremed.ro/" TargetMode="External"/><Relationship Id="rId343" Type="http://schemas.openxmlformats.org/officeDocument/2006/relationships/hyperlink" Target="https://conferences.ulbsibiu.ro/zmds/" TargetMode="External"/><Relationship Id="rId342" Type="http://schemas.openxmlformats.org/officeDocument/2006/relationships/hyperlink" Target="https://conferences.ulbsibiu.ro/zmds/" TargetMode="External"/><Relationship Id="rId338" Type="http://schemas.openxmlformats.org/officeDocument/2006/relationships/hyperlink" Target="https://care4cancer.ro/" TargetMode="External"/><Relationship Id="rId337" Type="http://schemas.openxmlformats.org/officeDocument/2006/relationships/hyperlink" Target="https://www.noaddict.ro/" TargetMode="External"/><Relationship Id="rId336" Type="http://schemas.openxmlformats.org/officeDocument/2006/relationships/hyperlink" Target="https://digital.medichub.ro/evenimente/conferin-a-na-ionala-cu-participare-interna-ionala-zilele-medicale-i-tiin-ifice-ale-spitalului-clinic-de-psihiatrie_667" TargetMode="External"/><Relationship Id="rId335" Type="http://schemas.openxmlformats.org/officeDocument/2006/relationships/hyperlink" Target="https://digital.medichub.ro/evenimente/conferin-a-na-ionala-cu-participare-interna-ionala-zilele-medicale-i-tiin-ifice-ale-spitalului-clinic-de-psihiatrie_667" TargetMode="External"/><Relationship Id="rId339" Type="http://schemas.openxmlformats.org/officeDocument/2006/relationships/hyperlink" Target="https://zms.ro/" TargetMode="External"/><Relationship Id="rId330" Type="http://schemas.openxmlformats.org/officeDocument/2006/relationships/hyperlink" Target="https://evenimente-arpp.ro/" TargetMode="External"/><Relationship Id="rId334" Type="http://schemas.openxmlformats.org/officeDocument/2006/relationships/hyperlink" Target="https://www.galatia.ugal.ro/index.php/en/" TargetMode="External"/><Relationship Id="rId333" Type="http://schemas.openxmlformats.org/officeDocument/2006/relationships/hyperlink" Target="https://personalitate-arsp.ro/" TargetMode="External"/><Relationship Id="rId332" Type="http://schemas.openxmlformats.org/officeDocument/2006/relationships/hyperlink" Target="https://evenimente-arpp.ro/" TargetMode="External"/><Relationship Id="rId331" Type="http://schemas.openxmlformats.org/officeDocument/2006/relationships/hyperlink" Target="https://evenimente-arpp.ro/" TargetMode="External"/><Relationship Id="rId370" Type="http://schemas.openxmlformats.org/officeDocument/2006/relationships/hyperlink" Target="https://conferences.ulbsibiu.ro/zmds/" TargetMode="External"/><Relationship Id="rId369" Type="http://schemas.openxmlformats.org/officeDocument/2006/relationships/hyperlink" Target="https://conferences.ulbsibiu.ro/zmds/" TargetMode="External"/><Relationship Id="rId368" Type="http://schemas.openxmlformats.org/officeDocument/2006/relationships/hyperlink" Target="https://conferences.ulbsibiu.ro/zmds/" TargetMode="External"/><Relationship Id="rId363" Type="http://schemas.openxmlformats.org/officeDocument/2006/relationships/hyperlink" Target="http://spital-tbc.ro/2023/10/10/prezentari-stiintifice-si-conferinta-constantin-dulcan-la-zilele-medicale-ale-spitalului-de-pneumoftiziologie-sibiu/" TargetMode="External"/><Relationship Id="rId362" Type="http://schemas.openxmlformats.org/officeDocument/2006/relationships/hyperlink" Target="https://conferences.ulbsibiu.ro/zmds" TargetMode="External"/><Relationship Id="rId361" Type="http://schemas.openxmlformats.org/officeDocument/2006/relationships/hyperlink" Target="https://conferences.ulbsibiu.ro/zmds" TargetMode="External"/><Relationship Id="rId360" Type="http://schemas.openxmlformats.org/officeDocument/2006/relationships/hyperlink" Target="https://stomasibiu.wordpress.com/" TargetMode="External"/><Relationship Id="rId367" Type="http://schemas.openxmlformats.org/officeDocument/2006/relationships/hyperlink" Target="https://bioremed.ro/wp-content/uploads/2023/07/Conference-Proceeding-Bioremed-2023.pdf" TargetMode="External"/><Relationship Id="rId366" Type="http://schemas.openxmlformats.org/officeDocument/2006/relationships/hyperlink" Target="https://bioremed.ro/wp-content/uploads/2023/07/Conference-Proceeding-Bioremed-2023.pdf" TargetMode="External"/><Relationship Id="rId365" Type="http://schemas.openxmlformats.org/officeDocument/2006/relationships/hyperlink" Target="https://www.mrs.org/docs/default-source/meetings-events/fall-meetings/2023/f23-abstract-book.pdf?sfvrsn=74480d09_1" TargetMode="External"/><Relationship Id="rId364" Type="http://schemas.openxmlformats.org/officeDocument/2006/relationships/hyperlink" Target="http://spital-tbc.ro/2023/10/10/prezentari-stiintifice-si-conferinta-constantin-dulcan-la-zilele-medicale-ale-spitalului-de-pneumoftiziologie-sibiu/" TargetMode="External"/><Relationship Id="rId95" Type="http://schemas.openxmlformats.org/officeDocument/2006/relationships/hyperlink" Target="https://noapteacercetatorilor.ulbsibiu.ro/ro/program/facultatea-de-medicina/" TargetMode="External"/><Relationship Id="rId94" Type="http://schemas.openxmlformats.org/officeDocument/2006/relationships/hyperlink" Target="http://www.conferintapediatriesibiu.ro/" TargetMode="External"/><Relationship Id="rId97" Type="http://schemas.openxmlformats.org/officeDocument/2006/relationships/hyperlink" Target="https://sites.google.com/view/apcf2022" TargetMode="External"/><Relationship Id="rId96" Type="http://schemas.openxmlformats.org/officeDocument/2006/relationships/hyperlink" Target="https://sites.google.com/view/apcf2022" TargetMode="External"/><Relationship Id="rId99" Type="http://schemas.openxmlformats.org/officeDocument/2006/relationships/hyperlink" Target="https://www.oncohub.ro/oncohub2023" TargetMode="External"/><Relationship Id="rId98" Type="http://schemas.openxmlformats.org/officeDocument/2006/relationships/hyperlink" Target="https://umfcd.ro/congresul-studentesc-dent-x-27-03-02-04-2023/" TargetMode="External"/><Relationship Id="rId91" Type="http://schemas.openxmlformats.org/officeDocument/2006/relationships/hyperlink" Target="https://fshl.ro/2023/" TargetMode="External"/><Relationship Id="rId90" Type="http://schemas.openxmlformats.org/officeDocument/2006/relationships/hyperlink" Target="https://sites.google.com/view/apcf2023/apcf-2023" TargetMode="External"/><Relationship Id="rId93" Type="http://schemas.openxmlformats.org/officeDocument/2006/relationships/hyperlink" Target="http://www.conferintapediatriesibiu.ro/" TargetMode="External"/><Relationship Id="rId92" Type="http://schemas.openxmlformats.org/officeDocument/2006/relationships/hyperlink" Target="https://www.medicalmanager.ro/a-xiv-a-conferinta-nationala-a-asociatiei-de-medicina-de-laborator-din-romania-cu-participare-internationala-2023/" TargetMode="External"/><Relationship Id="rId359" Type="http://schemas.openxmlformats.org/officeDocument/2006/relationships/hyperlink" Target="https://stomasibiu.wordpress.com/" TargetMode="External"/><Relationship Id="rId358" Type="http://schemas.openxmlformats.org/officeDocument/2006/relationships/hyperlink" Target="https://conferences.ulbsibiu.ro/zmds/" TargetMode="External"/><Relationship Id="rId357" Type="http://schemas.openxmlformats.org/officeDocument/2006/relationships/hyperlink" Target="https://conferences.ulbsibiu.ro/zmds/" TargetMode="External"/><Relationship Id="rId352" Type="http://schemas.openxmlformats.org/officeDocument/2006/relationships/hyperlink" Target="https://conferences.ulbsibiu.ro/" TargetMode="External"/><Relationship Id="rId351" Type="http://schemas.openxmlformats.org/officeDocument/2006/relationships/hyperlink" Target="https://conferences.ulbsibiu.ro/zmds/program/" TargetMode="External"/><Relationship Id="rId350" Type="http://schemas.openxmlformats.org/officeDocument/2006/relationships/hyperlink" Target="https://conferences.ulbsibiu.ro/zmds/program/" TargetMode="External"/><Relationship Id="rId356" Type="http://schemas.openxmlformats.org/officeDocument/2006/relationships/hyperlink" Target="https://www.srrm.ro/page/congres2023" TargetMode="External"/><Relationship Id="rId355" Type="http://schemas.openxmlformats.org/officeDocument/2006/relationships/hyperlink" Target="https://www.srrm.ro/page/congres2023" TargetMode="External"/><Relationship Id="rId354" Type="http://schemas.openxmlformats.org/officeDocument/2006/relationships/hyperlink" Target="https://bioredmed.ro/" TargetMode="External"/><Relationship Id="rId353" Type="http://schemas.openxmlformats.org/officeDocument/2006/relationships/hyperlink" Target="https://conferences.ulbsibiu.ro/" TargetMode="External"/><Relationship Id="rId305" Type="http://schemas.openxmlformats.org/officeDocument/2006/relationships/hyperlink" Target="https://mcusercontent.com/a367a05ea4aae375a5aeb53d0/files/c4234b95-b16a-4097-f367-917cdcd0c436/Program_Curs_SRATS_2023_FINAL.pdf" TargetMode="External"/><Relationship Id="rId304" Type="http://schemas.openxmlformats.org/officeDocument/2006/relationships/hyperlink" Target="https://srats.mailchimpsites.com/" TargetMode="External"/><Relationship Id="rId303" Type="http://schemas.openxmlformats.org/officeDocument/2006/relationships/hyperlink" Target="https://bioremed.ro/keynote-speakers/" TargetMode="External"/><Relationship Id="rId302" Type="http://schemas.openxmlformats.org/officeDocument/2006/relationships/hyperlink" Target="https://bioremed.ro/general-information/" TargetMode="External"/><Relationship Id="rId309" Type="http://schemas.openxmlformats.org/officeDocument/2006/relationships/hyperlink" Target="https://aofoundation.my.site.com/s/lt-event?id=a1R0800000A6fhR&amp;site=a0a1p00000a7dj1AAA" TargetMode="External"/><Relationship Id="rId308" Type="http://schemas.openxmlformats.org/officeDocument/2006/relationships/hyperlink" Target="https://aofoundation.my.site.com/s/lt-event?id=a1R0800000A6fhR&amp;site=a0a1p00000a7dj1AAA" TargetMode="External"/><Relationship Id="rId307" Type="http://schemas.openxmlformats.org/officeDocument/2006/relationships/hyperlink" Target="https://eventsdesign.ro/srcuc/wp-content/uploads/2023/02/Scientific-Program-International-Comprehensive-Shoulder-Course-Sibiu-2023-final.pdf" TargetMode="External"/><Relationship Id="rId306" Type="http://schemas.openxmlformats.org/officeDocument/2006/relationships/hyperlink" Target="https://eventsdesign.ro/srcuc/wp-content/uploads/2023/02/Scientific-Program-International-Comprehensive-Shoulder-Course-Sibiu-2023-final.pdf" TargetMode="External"/><Relationship Id="rId301" Type="http://schemas.openxmlformats.org/officeDocument/2006/relationships/hyperlink" Target="https://bioremed.ro/general-information/" TargetMode="External"/><Relationship Id="rId300" Type="http://schemas.openxmlformats.org/officeDocument/2006/relationships/hyperlink" Target="http://calcool.ro/sibiumed/wp-content/uploads/2023/10/23_10_23_Program-Stiintific.pdf" TargetMode="External"/><Relationship Id="rId327" Type="http://schemas.openxmlformats.org/officeDocument/2006/relationships/hyperlink" Target="https://www.balkanacademy.org/" TargetMode="External"/><Relationship Id="rId326" Type="http://schemas.openxmlformats.org/officeDocument/2006/relationships/hyperlink" Target="https://www.mhasee.org/2023" TargetMode="External"/><Relationship Id="rId325" Type="http://schemas.openxmlformats.org/officeDocument/2006/relationships/hyperlink" Target="https://psihiatrie.org.ro/" TargetMode="External"/><Relationship Id="rId324" Type="http://schemas.openxmlformats.org/officeDocument/2006/relationships/hyperlink" Target="https://digital.medichub.ro/evenimente/criza-in-psihiatrie-sau-psihiatria-in-crizas_710" TargetMode="External"/><Relationship Id="rId329" Type="http://schemas.openxmlformats.org/officeDocument/2006/relationships/hyperlink" Target="https://asocpsitim.ro/" TargetMode="External"/><Relationship Id="rId328" Type="http://schemas.openxmlformats.org/officeDocument/2006/relationships/hyperlink" Target="https://www.ccml.ro/" TargetMode="External"/><Relationship Id="rId323" Type="http://schemas.openxmlformats.org/officeDocument/2006/relationships/hyperlink" Target="https://conf-psihiatrie.calcool.ro/" TargetMode="External"/><Relationship Id="rId322" Type="http://schemas.openxmlformats.org/officeDocument/2006/relationships/hyperlink" Target="https://conf-psihiatrie.calcool.ro/" TargetMode="External"/><Relationship Id="rId321" Type="http://schemas.openxmlformats.org/officeDocument/2006/relationships/hyperlink" Target="https://conferences.ulbsibiu.ro/zmds/" TargetMode="External"/><Relationship Id="rId320" Type="http://schemas.openxmlformats.org/officeDocument/2006/relationships/hyperlink" Target="https://conf-psihiatrie.calcool.ro/" TargetMode="External"/><Relationship Id="rId316" Type="http://schemas.openxmlformats.org/officeDocument/2006/relationships/hyperlink" Target="https://bioremed.ro/general-information/" TargetMode="External"/><Relationship Id="rId315" Type="http://schemas.openxmlformats.org/officeDocument/2006/relationships/hyperlink" Target="http://calcool.ro/sibiumed/wp-content/uploads/2023/10/23_10_23_Program-Stiintific.pdf" TargetMode="External"/><Relationship Id="rId314" Type="http://schemas.openxmlformats.org/officeDocument/2006/relationships/hyperlink" Target="https://calcool.ro/sibiumed/comitet-organizatoric/" TargetMode="External"/><Relationship Id="rId313" Type="http://schemas.openxmlformats.org/officeDocument/2006/relationships/hyperlink" Target="https://calcool.ro/sibiumed/comitet-organizatoric/" TargetMode="External"/><Relationship Id="rId319" Type="http://schemas.openxmlformats.org/officeDocument/2006/relationships/hyperlink" Target="https://www.antropology.ro/jasa.html" TargetMode="External"/><Relationship Id="rId318" Type="http://schemas.openxmlformats.org/officeDocument/2006/relationships/hyperlink" Target="https://srats.mailchimpsites.com/" TargetMode="External"/><Relationship Id="rId317" Type="http://schemas.openxmlformats.org/officeDocument/2006/relationships/hyperlink" Target="https://bioremed.ro/keynote-speakers/" TargetMode="External"/><Relationship Id="rId312" Type="http://schemas.openxmlformats.org/officeDocument/2006/relationships/hyperlink" Target="https://live.it-consult.ro/sorot-2023-congress/scientific-program" TargetMode="External"/><Relationship Id="rId311" Type="http://schemas.openxmlformats.org/officeDocument/2006/relationships/hyperlink" Target="https://live.it-consult.ro/sorot-2023-congress/committees" TargetMode="External"/><Relationship Id="rId310" Type="http://schemas.openxmlformats.org/officeDocument/2006/relationships/hyperlink" Target="https://www.arthroms.ro/scientific-programme/" TargetMode="External"/><Relationship Id="rId297" Type="http://schemas.openxmlformats.org/officeDocument/2006/relationships/hyperlink" Target="https://live.it-consult.ro/sorot-2023-congress/scientific-program" TargetMode="External"/><Relationship Id="rId296" Type="http://schemas.openxmlformats.org/officeDocument/2006/relationships/hyperlink" Target="https://live.it-consult.ro/sorot-2023-congress/committees" TargetMode="External"/><Relationship Id="rId295" Type="http://schemas.openxmlformats.org/officeDocument/2006/relationships/hyperlink" Target="https://www.arthroms.ro/scientific-programme/" TargetMode="External"/><Relationship Id="rId294" Type="http://schemas.openxmlformats.org/officeDocument/2006/relationships/hyperlink" Target="https://aofoundation.my.site.com/s/lt-event?id=a1R0800000A6fhR&amp;site=a0a1p00000a7dj1AAA" TargetMode="External"/><Relationship Id="rId299" Type="http://schemas.openxmlformats.org/officeDocument/2006/relationships/hyperlink" Target="https://calcool.ro/sibiumed/comitet-organizatoric/" TargetMode="External"/><Relationship Id="rId298" Type="http://schemas.openxmlformats.org/officeDocument/2006/relationships/hyperlink" Target="https://calcool.ro/sibiumed/comitet-organizatoric/" TargetMode="External"/><Relationship Id="rId271" Type="http://schemas.openxmlformats.org/officeDocument/2006/relationships/hyperlink" Target="https://zms.ro/" TargetMode="External"/><Relationship Id="rId270" Type="http://schemas.openxmlformats.org/officeDocument/2006/relationships/hyperlink" Target="https://zms.ro/" TargetMode="External"/><Relationship Id="rId269" Type="http://schemas.openxmlformats.org/officeDocument/2006/relationships/hyperlink" Target="https://mareamedical.com/en/events/bdo_2023_en/program-6/" TargetMode="External"/><Relationship Id="rId264" Type="http://schemas.openxmlformats.org/officeDocument/2006/relationships/hyperlink" Target="https://sruog2023.medical-congresses.ro/" TargetMode="External"/><Relationship Id="rId263" Type="http://schemas.openxmlformats.org/officeDocument/2006/relationships/hyperlink" Target="http://www.cleru.wordpress.com/" TargetMode="External"/><Relationship Id="rId262" Type="http://schemas.openxmlformats.org/officeDocument/2006/relationships/hyperlink" Target="http://www.roboticurologyckyh.ro/" TargetMode="External"/><Relationship Id="rId261" Type="http://schemas.openxmlformats.org/officeDocument/2006/relationships/hyperlink" Target="http://www.calcool.ro/SIBIUMED" TargetMode="External"/><Relationship Id="rId268" Type="http://schemas.openxmlformats.org/officeDocument/2006/relationships/hyperlink" Target="https://rclso.medevents.ro/" TargetMode="External"/><Relationship Id="rId267" Type="http://schemas.openxmlformats.org/officeDocument/2006/relationships/hyperlink" Target="https://calcool.ro/sibiumed/" TargetMode="External"/><Relationship Id="rId266" Type="http://schemas.openxmlformats.org/officeDocument/2006/relationships/hyperlink" Target="https://calcool.ro/sibiumed/" TargetMode="External"/><Relationship Id="rId265" Type="http://schemas.openxmlformats.org/officeDocument/2006/relationships/hyperlink" Target="https://zms.ro/" TargetMode="External"/><Relationship Id="rId260" Type="http://schemas.openxmlformats.org/officeDocument/2006/relationships/hyperlink" Target="http://www.calcool.ro/SIBIUMED" TargetMode="External"/><Relationship Id="rId259" Type="http://schemas.openxmlformats.org/officeDocument/2006/relationships/hyperlink" Target="http://www.calcool.ro/SIBIUMED" TargetMode="External"/><Relationship Id="rId258" Type="http://schemas.openxmlformats.org/officeDocument/2006/relationships/hyperlink" Target="http://www.zms.ro/" TargetMode="External"/><Relationship Id="rId253" Type="http://schemas.openxmlformats.org/officeDocument/2006/relationships/hyperlink" Target="http://www.roboticurologyckyh.ro/" TargetMode="External"/><Relationship Id="rId252" Type="http://schemas.openxmlformats.org/officeDocument/2006/relationships/hyperlink" Target="http://www.romuro.ro/" TargetMode="External"/><Relationship Id="rId251" Type="http://schemas.openxmlformats.org/officeDocument/2006/relationships/hyperlink" Target="http://www.calcool.ro/SIBIUMED" TargetMode="External"/><Relationship Id="rId250" Type="http://schemas.openxmlformats.org/officeDocument/2006/relationships/hyperlink" Target="http://www.zms.ro/" TargetMode="External"/><Relationship Id="rId257" Type="http://schemas.openxmlformats.org/officeDocument/2006/relationships/hyperlink" Target="http://www.zms.ro/" TargetMode="External"/><Relationship Id="rId256" Type="http://schemas.openxmlformats.org/officeDocument/2006/relationships/hyperlink" Target="http://www.bioremed.ro/" TargetMode="External"/><Relationship Id="rId255" Type="http://schemas.openxmlformats.org/officeDocument/2006/relationships/hyperlink" Target="http://www.bioremed.ro/" TargetMode="External"/><Relationship Id="rId254" Type="http://schemas.openxmlformats.org/officeDocument/2006/relationships/hyperlink" Target="http://www.cleru.wordpress.com/" TargetMode="External"/><Relationship Id="rId293" Type="http://schemas.openxmlformats.org/officeDocument/2006/relationships/hyperlink" Target="https://aofoundation.my.site.com/s/lt-event?id=a1R0800000A6fhR&amp;site=a0a1p00000a7dj1AAA" TargetMode="External"/><Relationship Id="rId292" Type="http://schemas.openxmlformats.org/officeDocument/2006/relationships/hyperlink" Target="https://eventsdesign.ro/srcuc/wp-content/uploads/2023/02/Scientific-Program-International-Comprehensive-Shoulder-Course-Sibiu-2023-final.pdf" TargetMode="External"/><Relationship Id="rId291" Type="http://schemas.openxmlformats.org/officeDocument/2006/relationships/hyperlink" Target="https://mcusercontent.com/a367a05ea4aae375a5aeb53d0/files/c4234b95-b16a-4097-f367-917cdcd0c436/Program_Curs_SRATS_2023_FINAL.pdf" TargetMode="External"/><Relationship Id="rId290" Type="http://schemas.openxmlformats.org/officeDocument/2006/relationships/hyperlink" Target="http://acpr.medevent.ro/" TargetMode="External"/><Relationship Id="rId286" Type="http://schemas.openxmlformats.org/officeDocument/2006/relationships/hyperlink" Target="https://care4cancer.ro/" TargetMode="External"/><Relationship Id="rId285" Type="http://schemas.openxmlformats.org/officeDocument/2006/relationships/hyperlink" Target="https://revistamedicalmarket.ro/eveniment/a-v-a-editie-a-conferintei-nationale-actualitati-si-perspective-in-medicina-invaziva-2023/" TargetMode="External"/><Relationship Id="rId284" Type="http://schemas.openxmlformats.org/officeDocument/2006/relationships/hyperlink" Target="http://www.biorevmed.ro/" TargetMode="External"/><Relationship Id="rId283" Type="http://schemas.openxmlformats.org/officeDocument/2006/relationships/hyperlink" Target="http://www.biorevmed.ro/" TargetMode="External"/><Relationship Id="rId289" Type="http://schemas.openxmlformats.org/officeDocument/2006/relationships/hyperlink" Target="https://www.facebook.com/profile.php?id=100068419686026" TargetMode="External"/><Relationship Id="rId288" Type="http://schemas.openxmlformats.org/officeDocument/2006/relationships/hyperlink" Target="https://www.facebook.com/profile.php?id=100068419686026" TargetMode="External"/><Relationship Id="rId287" Type="http://schemas.openxmlformats.org/officeDocument/2006/relationships/hyperlink" Target="https://wintermeeting.2023.escrs.org/" TargetMode="External"/><Relationship Id="rId282" Type="http://schemas.openxmlformats.org/officeDocument/2006/relationships/hyperlink" Target="http://www.biorevmed.ro/" TargetMode="External"/><Relationship Id="rId281" Type="http://schemas.openxmlformats.org/officeDocument/2006/relationships/hyperlink" Target="http://www.biorevmed.ro/" TargetMode="External"/><Relationship Id="rId280" Type="http://schemas.openxmlformats.org/officeDocument/2006/relationships/hyperlink" Target="https://chirurgie.md/conferinta-nationala-de-chirurgie-24-27-mai-2023/" TargetMode="External"/><Relationship Id="rId275" Type="http://schemas.openxmlformats.org/officeDocument/2006/relationships/hyperlink" Target="https://chirurgie.md/conferinta-nationala-de-chirurgie-24-27-mai-2023/" TargetMode="External"/><Relationship Id="rId274" Type="http://schemas.openxmlformats.org/officeDocument/2006/relationships/hyperlink" Target="http://www.cadetinova.ro/" TargetMode="External"/><Relationship Id="rId273" Type="http://schemas.openxmlformats.org/officeDocument/2006/relationships/hyperlink" Target="http://www.cadetinova.ro/" TargetMode="External"/><Relationship Id="rId272" Type="http://schemas.openxmlformats.org/officeDocument/2006/relationships/hyperlink" Target="https://zms.ro/" TargetMode="External"/><Relationship Id="rId279" Type="http://schemas.openxmlformats.org/officeDocument/2006/relationships/hyperlink" Target="https://chirurgie.md/conferinta-nationala-de-chirurgie-24-27-mai-2023/" TargetMode="External"/><Relationship Id="rId278" Type="http://schemas.openxmlformats.org/officeDocument/2006/relationships/hyperlink" Target="https://chirurgie.md/conferinta-nationala-de-chirurgie-24-27-mai-2023/" TargetMode="External"/><Relationship Id="rId277" Type="http://schemas.openxmlformats.org/officeDocument/2006/relationships/hyperlink" Target="https://chirurgie.md/conferinta-nationala-de-chirurgie-24-27-mai-2023/" TargetMode="External"/><Relationship Id="rId276" Type="http://schemas.openxmlformats.org/officeDocument/2006/relationships/hyperlink" Target="https://chirurgie.md/conferinta-nationala-de-chirurgie-24-27-mai-2023/" TargetMode="External"/><Relationship Id="rId228" Type="http://schemas.openxmlformats.org/officeDocument/2006/relationships/hyperlink" Target="https://www.salusevents.ro/event/110" TargetMode="External"/><Relationship Id="rId227" Type="http://schemas.openxmlformats.org/officeDocument/2006/relationships/hyperlink" Target="https://confdermasibiu.ro/zilele-dermatologiei-editia-2023-2/" TargetMode="External"/><Relationship Id="rId226" Type="http://schemas.openxmlformats.org/officeDocument/2006/relationships/hyperlink" Target="http://www.zms.ro/" TargetMode="External"/><Relationship Id="rId225" Type="http://schemas.openxmlformats.org/officeDocument/2006/relationships/hyperlink" Target="http://www.zms.ro/" TargetMode="External"/><Relationship Id="rId229" Type="http://schemas.openxmlformats.org/officeDocument/2006/relationships/hyperlink" Target="https://www.srmi.ro/eveniment.php?id=259" TargetMode="External"/><Relationship Id="rId220" Type="http://schemas.openxmlformats.org/officeDocument/2006/relationships/hyperlink" Target="http://www.srd.ro/" TargetMode="External"/><Relationship Id="rId224" Type="http://schemas.openxmlformats.org/officeDocument/2006/relationships/hyperlink" Target="http://www.ecim2023.efim.org/" TargetMode="External"/><Relationship Id="rId223" Type="http://schemas.openxmlformats.org/officeDocument/2006/relationships/hyperlink" Target="https://eadvcongress2023.org/" TargetMode="External"/><Relationship Id="rId222" Type="http://schemas.openxmlformats.org/officeDocument/2006/relationships/hyperlink" Target="http://www.srd.ro/" TargetMode="External"/><Relationship Id="rId221" Type="http://schemas.openxmlformats.org/officeDocument/2006/relationships/hyperlink" Target="http://www.srd.ro/" TargetMode="External"/><Relationship Id="rId217" Type="http://schemas.openxmlformats.org/officeDocument/2006/relationships/hyperlink" Target="http://www.confdermasibiu.ro/" TargetMode="External"/><Relationship Id="rId216" Type="http://schemas.openxmlformats.org/officeDocument/2006/relationships/hyperlink" Target="http://www.confdermasibiu.ro/" TargetMode="External"/><Relationship Id="rId215" Type="http://schemas.openxmlformats.org/officeDocument/2006/relationships/hyperlink" Target="http://www.zms.ro/" TargetMode="External"/><Relationship Id="rId214" Type="http://schemas.openxmlformats.org/officeDocument/2006/relationships/hyperlink" Target="http://www.zms.ro/" TargetMode="External"/><Relationship Id="rId219" Type="http://schemas.openxmlformats.org/officeDocument/2006/relationships/hyperlink" Target="http://www.srd.ro/" TargetMode="External"/><Relationship Id="rId218" Type="http://schemas.openxmlformats.org/officeDocument/2006/relationships/hyperlink" Target="http://www.srdermato-oncologie.ro/" TargetMode="External"/><Relationship Id="rId213" Type="http://schemas.openxmlformats.org/officeDocument/2006/relationships/hyperlink" Target="http://www.confdermasibiu.ro/" TargetMode="External"/><Relationship Id="rId212" Type="http://schemas.openxmlformats.org/officeDocument/2006/relationships/hyperlink" Target="http://www.confdermasibiu.ro/" TargetMode="External"/><Relationship Id="rId211" Type="http://schemas.openxmlformats.org/officeDocument/2006/relationships/hyperlink" Target="http://www.zms.ro/" TargetMode="External"/><Relationship Id="rId210" Type="http://schemas.openxmlformats.org/officeDocument/2006/relationships/hyperlink" Target="https://bioremed.ro/" TargetMode="External"/><Relationship Id="rId249" Type="http://schemas.openxmlformats.org/officeDocument/2006/relationships/hyperlink" Target="mailto:sibiumed@eventsdesign.ro" TargetMode="External"/><Relationship Id="rId248" Type="http://schemas.openxmlformats.org/officeDocument/2006/relationships/hyperlink" Target="mailto:sibiumed@eventsdesign.ro" TargetMode="External"/><Relationship Id="rId247" Type="http://schemas.openxmlformats.org/officeDocument/2006/relationships/hyperlink" Target="https://www.samsungmedical.ro/produs/the-samsung-experience-brasov/" TargetMode="External"/><Relationship Id="rId242" Type="http://schemas.openxmlformats.org/officeDocument/2006/relationships/hyperlink" Target="http://www.hpv-endometrioza2023.medical-congresses.ro/" TargetMode="External"/><Relationship Id="rId241" Type="http://schemas.openxmlformats.org/officeDocument/2006/relationships/hyperlink" Target="http://www.hpv-endometrioza2023.medical-congresses.ro/" TargetMode="External"/><Relationship Id="rId240" Type="http://schemas.openxmlformats.org/officeDocument/2006/relationships/hyperlink" Target="http://www.hpv-endometrioza2023.medical-congresses.ro/" TargetMode="External"/><Relationship Id="rId246" Type="http://schemas.openxmlformats.org/officeDocument/2006/relationships/hyperlink" Target="http://www.bioremed.ro/" TargetMode="External"/><Relationship Id="rId245" Type="http://schemas.openxmlformats.org/officeDocument/2006/relationships/hyperlink" Target="http://www.bioremed.ro/" TargetMode="External"/><Relationship Id="rId244" Type="http://schemas.openxmlformats.org/officeDocument/2006/relationships/hyperlink" Target="http://www.bioremed.ro/" TargetMode="External"/><Relationship Id="rId243" Type="http://schemas.openxmlformats.org/officeDocument/2006/relationships/hyperlink" Target="https://zms.ro/" TargetMode="External"/><Relationship Id="rId239" Type="http://schemas.openxmlformats.org/officeDocument/2006/relationships/hyperlink" Target="https://revistamedicalmarket.ro/eveniment/a-v-a-editie-a-conferintei-nationale-actualitati-si-perspective-in-medicina-invaziva-2023/" TargetMode="External"/><Relationship Id="rId238" Type="http://schemas.openxmlformats.org/officeDocument/2006/relationships/hyperlink" Target="https://2023.recuperareiasi.ro/" TargetMode="External"/><Relationship Id="rId237" Type="http://schemas.openxmlformats.org/officeDocument/2006/relationships/hyperlink" Target="http://www.zms.ro/" TargetMode="External"/><Relationship Id="rId236" Type="http://schemas.openxmlformats.org/officeDocument/2006/relationships/hyperlink" Target="https://calcool.ro/sibiumed/" TargetMode="External"/><Relationship Id="rId231" Type="http://schemas.openxmlformats.org/officeDocument/2006/relationships/hyperlink" Target="https://noapteacercetatorilor.ulbsibiu.ro/ro/" TargetMode="External"/><Relationship Id="rId230" Type="http://schemas.openxmlformats.org/officeDocument/2006/relationships/hyperlink" Target="https://www.salusevents.ro/event/110" TargetMode="External"/><Relationship Id="rId235" Type="http://schemas.openxmlformats.org/officeDocument/2006/relationships/hyperlink" Target="https://calcool.ro/sibiumed/" TargetMode="External"/><Relationship Id="rId234" Type="http://schemas.openxmlformats.org/officeDocument/2006/relationships/hyperlink" Target="https://calcool.ro/sibiumed/" TargetMode="External"/><Relationship Id="rId233" Type="http://schemas.openxmlformats.org/officeDocument/2006/relationships/hyperlink" Target="https://calcool.ro/sibiumed/" TargetMode="External"/><Relationship Id="rId232" Type="http://schemas.openxmlformats.org/officeDocument/2006/relationships/hyperlink" Target="https://www.facebook.com/profile.php?id=100086585373454&amp;locale=ro_RO" TargetMode="External"/><Relationship Id="rId206" Type="http://schemas.openxmlformats.org/officeDocument/2006/relationships/hyperlink" Target="https://confdermasibiu.ro/" TargetMode="External"/><Relationship Id="rId205" Type="http://schemas.openxmlformats.org/officeDocument/2006/relationships/hyperlink" Target="https://calcool.ro/sibiumed/?fbclid=IwZXh0bgNhZW0CMTAAAR00z1Y8QLt0A6oKTy_6F8DiJji5niyb-riJmUr6jItKgBp997speglXx7g_aem_ASu7Y5KdnOwMjUGIAKrZtjLS9EEypqVq3qT6cLNfijY4hyOR0BPKTQQDsOvT8NAOoIq8awvgxbxUaUqAR29MGmkM" TargetMode="External"/><Relationship Id="rId204" Type="http://schemas.openxmlformats.org/officeDocument/2006/relationships/hyperlink" Target="https://conferintapediatriesibiu.ro/" TargetMode="External"/><Relationship Id="rId203" Type="http://schemas.openxmlformats.org/officeDocument/2006/relationships/hyperlink" Target="https://conferences.ulbsibiu.ro/bgdg/" TargetMode="External"/><Relationship Id="rId209" Type="http://schemas.openxmlformats.org/officeDocument/2006/relationships/hyperlink" Target="https://eventer.ro/project/cnc-2023-conferinta-nationala-de-chirurgie/" TargetMode="External"/><Relationship Id="rId208" Type="http://schemas.openxmlformats.org/officeDocument/2006/relationships/hyperlink" Target="https://eventer.ro/project/cnc-2023-conferinta-nationala-de-chirurgie/" TargetMode="External"/><Relationship Id="rId207" Type="http://schemas.openxmlformats.org/officeDocument/2006/relationships/hyperlink" Target="https://chirurgie.md/conferinta-nationala-de-chirurgie-24-27-mai-2023/" TargetMode="External"/><Relationship Id="rId202" Type="http://schemas.openxmlformats.org/officeDocument/2006/relationships/hyperlink" Target="https://conferintapediatriesibiu.ro/" TargetMode="External"/><Relationship Id="rId201" Type="http://schemas.openxmlformats.org/officeDocument/2006/relationships/hyperlink" Target="https://confdermasibiu.ro/wp-content/uploads/2023/09/Program_final_ZDS-2023.pdf" TargetMode="External"/><Relationship Id="rId200" Type="http://schemas.openxmlformats.org/officeDocument/2006/relationships/hyperlink" Target="https://confdermasibiu.ro/wp-content/uploads/2023/09/Program_final_ZDS-2023.pdf" TargetMode="External"/><Relationship Id="rId190" Type="http://schemas.openxmlformats.org/officeDocument/2006/relationships/hyperlink" Target="https://scjus.ro/2023/11/14/modalitatile-moderne-de-monitorizarea-a-pacientului-neurologic-discutate-de-specialisti-in-cadrul-unei-conferinte-interdisciplinare-ul" TargetMode="External"/><Relationship Id="rId194" Type="http://schemas.openxmlformats.org/officeDocument/2006/relationships/hyperlink" Target="https://zms.ro/volum-rezumate/" TargetMode="External"/><Relationship Id="rId193" Type="http://schemas.openxmlformats.org/officeDocument/2006/relationships/hyperlink" Target="https://zms.ro/volum-rezumate/" TargetMode="External"/><Relationship Id="rId192" Type="http://schemas.openxmlformats.org/officeDocument/2006/relationships/hyperlink" Target="https://zms.ro/volum-rezumate/" TargetMode="External"/><Relationship Id="rId191" Type="http://schemas.openxmlformats.org/officeDocument/2006/relationships/hyperlink" Target="https://zms.ro/" TargetMode="External"/><Relationship Id="rId187" Type="http://schemas.openxmlformats.org/officeDocument/2006/relationships/hyperlink" Target="https://www.sgemsocial.org/" TargetMode="External"/><Relationship Id="rId186" Type="http://schemas.openxmlformats.org/officeDocument/2006/relationships/hyperlink" Target="https://www.massin2023prague.cz/" TargetMode="External"/><Relationship Id="rId185" Type="http://schemas.openxmlformats.org/officeDocument/2006/relationships/hyperlink" Target="https://youngneurosurgeons.eans.org/eans2023/" TargetMode="External"/><Relationship Id="rId184" Type="http://schemas.openxmlformats.org/officeDocument/2006/relationships/hyperlink" Target="https://rsn.ro/mc-events/rsn-congres-2023/" TargetMode="External"/><Relationship Id="rId189" Type="http://schemas.openxmlformats.org/officeDocument/2006/relationships/hyperlink" Target="https://scjus.ro/2023/11/14/modalitatile-moderne-de-monitorizarea-a-pacientului-neurologic-discutate-de-specialisti-in-cadrul-unei-conferinte-interdisciplinare" TargetMode="External"/><Relationship Id="rId188" Type="http://schemas.openxmlformats.org/officeDocument/2006/relationships/hyperlink" Target="https://care4cancer.ro/" TargetMode="External"/><Relationship Id="rId183" Type="http://schemas.openxmlformats.org/officeDocument/2006/relationships/hyperlink" Target="https://bioremed.ro/" TargetMode="External"/><Relationship Id="rId182" Type="http://schemas.openxmlformats.org/officeDocument/2006/relationships/hyperlink" Target="https://www.resuscitation.eu/" TargetMode="External"/><Relationship Id="rId181" Type="http://schemas.openxmlformats.org/officeDocument/2006/relationships/hyperlink" Target="https://www.sroms.ro/evenimente/2023" TargetMode="External"/><Relationship Id="rId180" Type="http://schemas.openxmlformats.org/officeDocument/2006/relationships/hyperlink" Target="https://zms.ro/volum-rezumate/" TargetMode="External"/><Relationship Id="rId176" Type="http://schemas.openxmlformats.org/officeDocument/2006/relationships/hyperlink" Target="https://zms.ro/volum-rezumate/" TargetMode="External"/><Relationship Id="rId175" Type="http://schemas.openxmlformats.org/officeDocument/2006/relationships/hyperlink" Target="https://zms.ro/volum-rezumate/" TargetMode="External"/><Relationship Id="rId174" Type="http://schemas.openxmlformats.org/officeDocument/2006/relationships/hyperlink" Target="https://zms.ro/volum-rezumate/" TargetMode="External"/><Relationship Id="rId173" Type="http://schemas.openxmlformats.org/officeDocument/2006/relationships/hyperlink" Target="http://www.zms.ro/" TargetMode="External"/><Relationship Id="rId179" Type="http://schemas.openxmlformats.org/officeDocument/2006/relationships/hyperlink" Target="https://zms.ro/volum-rezumate/" TargetMode="External"/><Relationship Id="rId178" Type="http://schemas.openxmlformats.org/officeDocument/2006/relationships/hyperlink" Target="https://zms.ro/volum-rezumate/" TargetMode="External"/><Relationship Id="rId177" Type="http://schemas.openxmlformats.org/officeDocument/2006/relationships/hyperlink" Target="https://zms.ro/volum-rezumate/" TargetMode="External"/><Relationship Id="rId198" Type="http://schemas.openxmlformats.org/officeDocument/2006/relationships/hyperlink" Target="https://conferinte.stiu.md/sites/default/files/evenimente/Tranzi%C8%9Bia%20copilului%20cu%20maladii%20cronice%20%20la%20via%C8%9Ba%20de%20adult_bienala%202023.pdf" TargetMode="External"/><Relationship Id="rId197" Type="http://schemas.openxmlformats.org/officeDocument/2006/relationships/hyperlink" Target="https://conferinte.stiu.md/sites/default/files/evenimente/Tranzi%C8%9Bia%20copilului%20cu%20maladii%20cronice%20%20la%20via%C8%9Ba%20de%20adult_bienala%202023.pdf" TargetMode="External"/><Relationship Id="rId196" Type="http://schemas.openxmlformats.org/officeDocument/2006/relationships/hyperlink" Target="https://conferinte.stiu.md/sites/default/files/evenimente/Tranzi%C8%9Bia%20copilului%20cu%20maladii%20cronice%20%20la%20via%C8%9Ba%20de%20adult_bienala%202023.pdf" TargetMode="External"/><Relationship Id="rId195" Type="http://schemas.openxmlformats.org/officeDocument/2006/relationships/hyperlink" Target="https://relatiipublice.usmf.md/ro/managementul-interdisciplinar-al-copilului-conferinta-nationala-cu-participare-internationala" TargetMode="External"/><Relationship Id="rId199" Type="http://schemas.openxmlformats.org/officeDocument/2006/relationships/hyperlink" Target="https://zms.ro/" TargetMode="External"/><Relationship Id="rId150" Type="http://schemas.openxmlformats.org/officeDocument/2006/relationships/hyperlink" Target="https://www.wco-iof-esceo.org/sites/wco_23/pdf/WCO23-AbstractBook.pdf" TargetMode="External"/><Relationship Id="rId149" Type="http://schemas.openxmlformats.org/officeDocument/2006/relationships/hyperlink" Target="https://www.wco-iof-esceo.org/sites/wco_23/pdf/WCO23-AbstractBook.pdf" TargetMode="External"/><Relationship Id="rId148" Type="http://schemas.openxmlformats.org/officeDocument/2006/relationships/hyperlink" Target="https://eventsmax.ro/evenimente/Conferinta_Nationala-_Interdisciplinaritate_si_cercetare_in_diabetul_zaharat-18112/" TargetMode="External"/><Relationship Id="rId143" Type="http://schemas.openxmlformats.org/officeDocument/2006/relationships/hyperlink" Target="https://www.efim.org/events/congresses/joint-european-congress-internal-medicine-and-international-congress-internal." TargetMode="External"/><Relationship Id="rId142" Type="http://schemas.openxmlformats.org/officeDocument/2006/relationships/hyperlink" Target="https://zms.ro/" TargetMode="External"/><Relationship Id="rId141" Type="http://schemas.openxmlformats.org/officeDocument/2006/relationships/hyperlink" Target="https://2023.wcp-congress.com/" TargetMode="External"/><Relationship Id="rId140" Type="http://schemas.openxmlformats.org/officeDocument/2006/relationships/hyperlink" Target="https://2023.wcp-congress.com/" TargetMode="External"/><Relationship Id="rId147" Type="http://schemas.openxmlformats.org/officeDocument/2006/relationships/hyperlink" Target="https://conferintemedicale.ro/produs/endocrinologia-editia-a-vii-a-2023-03-03-2023-03-04/" TargetMode="External"/><Relationship Id="rId146" Type="http://schemas.openxmlformats.org/officeDocument/2006/relationships/hyperlink" Target="https://www.aecr.ro/wp-content/uploads/2023/08/Program-XVI-Congres-AECR.pdf" TargetMode="External"/><Relationship Id="rId145" Type="http://schemas.openxmlformats.org/officeDocument/2006/relationships/hyperlink" Target="https://www.aecr.ro/wp-content/uploads/2023/08/Program-XVI-Congres-AECR.pdf" TargetMode="External"/><Relationship Id="rId144" Type="http://schemas.openxmlformats.org/officeDocument/2006/relationships/hyperlink" Target="https://www.aecr.ro/wp-content/uploads/2023/08/Program-XVI-Congres-AECR.pdf" TargetMode="External"/><Relationship Id="rId139" Type="http://schemas.openxmlformats.org/officeDocument/2006/relationships/hyperlink" Target="https://www.antisuicid.ro/evenimente/ziua-nationala-de-preventie-a-suicidului-conferinta-postventia-tratamentul-reactiei-de-doliu-la-supravietuitori/" TargetMode="External"/><Relationship Id="rId138" Type="http://schemas.openxmlformats.org/officeDocument/2006/relationships/hyperlink" Target="https://conf-psihiatrie.calcool.ro/" TargetMode="External"/><Relationship Id="rId137" Type="http://schemas.openxmlformats.org/officeDocument/2006/relationships/hyperlink" Target="https://personalitate-arsp.ro/trasaturi-si-personalitati-histrionice-si-dependente-provocari-si-certitudini-11.html" TargetMode="External"/><Relationship Id="rId132" Type="http://schemas.openxmlformats.org/officeDocument/2006/relationships/hyperlink" Target="https://www.mhasee.org/2023" TargetMode="External"/><Relationship Id="rId131" Type="http://schemas.openxmlformats.org/officeDocument/2006/relationships/hyperlink" Target="https://evenimente-arpp.ro/conferinta-nationala-de-pshiatrie-2023/" TargetMode="External"/><Relationship Id="rId130" Type="http://schemas.openxmlformats.org/officeDocument/2006/relationships/hyperlink" Target="https://evenimente-arpp.ro/conferinta-nationala-de-pshiatrie-2023/" TargetMode="External"/><Relationship Id="rId136" Type="http://schemas.openxmlformats.org/officeDocument/2006/relationships/hyperlink" Target="https://www.mhasee.org/2023" TargetMode="External"/><Relationship Id="rId135" Type="http://schemas.openxmlformats.org/officeDocument/2006/relationships/hyperlink" Target="https://www.mhasee.org/2023" TargetMode="External"/><Relationship Id="rId134" Type="http://schemas.openxmlformats.org/officeDocument/2006/relationships/hyperlink" Target="https://www.mhasee.org/2023" TargetMode="External"/><Relationship Id="rId133" Type="http://schemas.openxmlformats.org/officeDocument/2006/relationships/hyperlink" Target="https://www.mhasee.org/2023" TargetMode="External"/><Relationship Id="rId172" Type="http://schemas.openxmlformats.org/officeDocument/2006/relationships/hyperlink" Target="http://www.zms.ro/" TargetMode="External"/><Relationship Id="rId171" Type="http://schemas.openxmlformats.org/officeDocument/2006/relationships/hyperlink" Target="http://www.zms.ro/" TargetMode="External"/><Relationship Id="rId170" Type="http://schemas.openxmlformats.org/officeDocument/2006/relationships/hyperlink" Target="http://www.wco-iof-esceo.org/" TargetMode="External"/><Relationship Id="rId165" Type="http://schemas.openxmlformats.org/officeDocument/2006/relationships/hyperlink" Target="https://confdermasibiu.ro/zilele-dermatologiei-editia-2023-2/" TargetMode="External"/><Relationship Id="rId164" Type="http://schemas.openxmlformats.org/officeDocument/2006/relationships/hyperlink" Target="https://zms.ro/wp-content/uploads/2023/03/23_03_14-program_v3_ZMS2023.pdf" TargetMode="External"/><Relationship Id="rId163" Type="http://schemas.openxmlformats.org/officeDocument/2006/relationships/hyperlink" Target="https://zms.ro/wp-content/uploads/2023/03/23_03_14-program_v3_ZMS2023.pdf" TargetMode="External"/><Relationship Id="rId162" Type="http://schemas.openxmlformats.org/officeDocument/2006/relationships/hyperlink" Target="https://care4cancer.ro/congress-location/" TargetMode="External"/><Relationship Id="rId169" Type="http://schemas.openxmlformats.org/officeDocument/2006/relationships/hyperlink" Target="https://confdermasibiu.ro/wp-content/uploads/2023/09/Program_final_ZDS-2023.pdf" TargetMode="External"/><Relationship Id="rId168" Type="http://schemas.openxmlformats.org/officeDocument/2006/relationships/hyperlink" Target="https://conferinte.stiu.md/sites/default/files/evenimente/Tranzi%C8%9Bia%20copilului%20cu%20maladii%20cronice%20%20la%20via%C8%9Ba%20de%20adult_bienala%202023.pdf" TargetMode="External"/><Relationship Id="rId167" Type="http://schemas.openxmlformats.org/officeDocument/2006/relationships/hyperlink" Target="https://conferinte.stiu.md/sites/default/files/evenimente/Tranzi%C8%9Bia%20copilului%20cu%20maladii%20cronice%20%20la%20via%C8%9Ba%20de%20adult_bienala%202023.pdf" TargetMode="External"/><Relationship Id="rId166" Type="http://schemas.openxmlformats.org/officeDocument/2006/relationships/hyperlink" Target="https://conferinte.stiu.md/sites/default/files/evenimente/Tranzi%C8%9Bia%20copilului%20cu%20maladii%20cronice%20%20la%20via%C8%9Ba%20de%20adult_bienala%202023.pdf" TargetMode="External"/><Relationship Id="rId161" Type="http://schemas.openxmlformats.org/officeDocument/2006/relationships/hyperlink" Target="https://www.sroms.ro/evenimente/2023" TargetMode="External"/><Relationship Id="rId160" Type="http://schemas.openxmlformats.org/officeDocument/2006/relationships/hyperlink" Target="https://www.srrm.ro/page/congres2023" TargetMode="External"/><Relationship Id="rId159" Type="http://schemas.openxmlformats.org/officeDocument/2006/relationships/hyperlink" Target="https://www.srrm.ro/page/congres2023" TargetMode="External"/><Relationship Id="rId154" Type="http://schemas.openxmlformats.org/officeDocument/2006/relationships/hyperlink" Target="https://calcool.ro/sibiumed" TargetMode="External"/><Relationship Id="rId153" Type="http://schemas.openxmlformats.org/officeDocument/2006/relationships/hyperlink" Target="https://calcool.ro/sibiumed" TargetMode="External"/><Relationship Id="rId152" Type="http://schemas.openxmlformats.org/officeDocument/2006/relationships/hyperlink" Target="https://endoped.ro/wp-content/uploads/2023/10/ENDOPED-2023-Abstract-Book.pdf" TargetMode="External"/><Relationship Id="rId151" Type="http://schemas.openxmlformats.org/officeDocument/2006/relationships/hyperlink" Target="https://www.endocrine-abstracts.org/ea/0090/ea0090ep128" TargetMode="External"/><Relationship Id="rId158" Type="http://schemas.openxmlformats.org/officeDocument/2006/relationships/hyperlink" Target="https://conferences.ulbsibiu.ro/zmds/" TargetMode="External"/><Relationship Id="rId157" Type="http://schemas.openxmlformats.org/officeDocument/2006/relationships/hyperlink" Target="https://zms.ro/wp-content/uploads/2023/03/23_03_14-program_v3_ZMS2023.pdf" TargetMode="External"/><Relationship Id="rId156" Type="http://schemas.openxmlformats.org/officeDocument/2006/relationships/hyperlink" Target="https://bioremed.ro/" TargetMode="External"/><Relationship Id="rId155" Type="http://schemas.openxmlformats.org/officeDocument/2006/relationships/hyperlink" Target="https://zms.ro/wp-content/uploads/2023/03/23_03_14-program_v3_ZMS2023.pdf" TargetMode="External"/><Relationship Id="rId107" Type="http://schemas.openxmlformats.org/officeDocument/2006/relationships/hyperlink" Target="https://congres.neurology.ro/" TargetMode="External"/><Relationship Id="rId106" Type="http://schemas.openxmlformats.org/officeDocument/2006/relationships/hyperlink" Target="https://zms.ro/" TargetMode="External"/><Relationship Id="rId105" Type="http://schemas.openxmlformats.org/officeDocument/2006/relationships/hyperlink" Target="https://zms.ro/" TargetMode="External"/><Relationship Id="rId104" Type="http://schemas.openxmlformats.org/officeDocument/2006/relationships/hyperlink" Target="http://www.medicina-psihiatrie.ro/conferinte/" TargetMode="External"/><Relationship Id="rId109" Type="http://schemas.openxmlformats.org/officeDocument/2006/relationships/hyperlink" Target="https://congres.neurology.ro/" TargetMode="External"/><Relationship Id="rId108" Type="http://schemas.openxmlformats.org/officeDocument/2006/relationships/hyperlink" Target="https://congres.neurology.ro/" TargetMode="External"/><Relationship Id="rId103" Type="http://schemas.openxmlformats.org/officeDocument/2006/relationships/hyperlink" Target="https://sites.google.com/view/apcf2023/apcf-2023" TargetMode="External"/><Relationship Id="rId102" Type="http://schemas.openxmlformats.org/officeDocument/2006/relationships/hyperlink" Target="https://sites.google.com/view/apcf2023/apcf-2023" TargetMode="External"/><Relationship Id="rId101" Type="http://schemas.openxmlformats.org/officeDocument/2006/relationships/hyperlink" Target="https://zms.ro/" TargetMode="External"/><Relationship Id="rId100" Type="http://schemas.openxmlformats.org/officeDocument/2006/relationships/hyperlink" Target="https://fstmo2023.evenimentmedical.ro/" TargetMode="External"/><Relationship Id="rId129" Type="http://schemas.openxmlformats.org/officeDocument/2006/relationships/hyperlink" Target="https://evenimente-arpp.ro/conferinta-nationala-de-pshiatrie-2023/" TargetMode="External"/><Relationship Id="rId128" Type="http://schemas.openxmlformats.org/officeDocument/2006/relationships/hyperlink" Target="https://evenimente-arpp.ro/conferinta-nationala-de-pshiatrie-2023/" TargetMode="External"/><Relationship Id="rId127" Type="http://schemas.openxmlformats.org/officeDocument/2006/relationships/hyperlink" Target="https://zms.ro/" TargetMode="External"/><Relationship Id="rId126" Type="http://schemas.openxmlformats.org/officeDocument/2006/relationships/hyperlink" Target="https://zms.ro/volum-rezumate/" TargetMode="External"/><Relationship Id="rId121" Type="http://schemas.openxmlformats.org/officeDocument/2006/relationships/hyperlink" Target="https://zms.ro/volum-rezumate/" TargetMode="External"/><Relationship Id="rId120" Type="http://schemas.openxmlformats.org/officeDocument/2006/relationships/hyperlink" Target="https://zms.ro/volum-rezumate/" TargetMode="External"/><Relationship Id="rId125" Type="http://schemas.openxmlformats.org/officeDocument/2006/relationships/hyperlink" Target="https://zms.ro/volum-rezumate/" TargetMode="External"/><Relationship Id="rId124" Type="http://schemas.openxmlformats.org/officeDocument/2006/relationships/hyperlink" Target="https://zms.ro/volum-rezumate/" TargetMode="External"/><Relationship Id="rId123" Type="http://schemas.openxmlformats.org/officeDocument/2006/relationships/hyperlink" Target="https://zms.ro/volum-rezumate/" TargetMode="External"/><Relationship Id="rId122" Type="http://schemas.openxmlformats.org/officeDocument/2006/relationships/hyperlink" Target="https://zms.ro/volum-rezumate/" TargetMode="External"/><Relationship Id="rId118" Type="http://schemas.openxmlformats.org/officeDocument/2006/relationships/hyperlink" Target="https://zms.ro/volum-rezumate/" TargetMode="External"/><Relationship Id="rId117" Type="http://schemas.openxmlformats.org/officeDocument/2006/relationships/hyperlink" Target="https://zms.ro/volum-rezumate/" TargetMode="External"/><Relationship Id="rId116" Type="http://schemas.openxmlformats.org/officeDocument/2006/relationships/hyperlink" Target="https://zms.ro/volum-rezumate/" TargetMode="External"/><Relationship Id="rId115" Type="http://schemas.openxmlformats.org/officeDocument/2006/relationships/hyperlink" Target="https://zms.ro/volum-rezumate/" TargetMode="External"/><Relationship Id="rId119" Type="http://schemas.openxmlformats.org/officeDocument/2006/relationships/hyperlink" Target="https://zms.ro/volum-rezumate/" TargetMode="External"/><Relationship Id="rId110" Type="http://schemas.openxmlformats.org/officeDocument/2006/relationships/hyperlink" Target="https://congres.neurology.ro/" TargetMode="External"/><Relationship Id="rId114" Type="http://schemas.openxmlformats.org/officeDocument/2006/relationships/hyperlink" Target="https://www.ean.org/congress2023" TargetMode="External"/><Relationship Id="rId113" Type="http://schemas.openxmlformats.org/officeDocument/2006/relationships/hyperlink" Target="https://sites.google.com/ulbsibiu.ro/ttavc2022/pagina-de-pornire/program?fbclid=IwZXh0bgNhZW0CMTAAAR3eaZTLQTRBU2fyTDiELI_sDnJF0hjn94r_ivf1E_5OxnbaSc6IHXx6pzg_aem_AdfkBuzd3_GSoFYxHZpNHm1IsEAnxPXmofbLIIGOXBodnPu8LhfSiU-lCkbTvc0vZtFx3mzGdrzYaCqaMndgo9NB" TargetMode="External"/><Relationship Id="rId112" Type="http://schemas.openxmlformats.org/officeDocument/2006/relationships/hyperlink" Target="https://sites.google.com/ulbsibiu.ro/ttavc2022/pagina-de-pornire/program?fbclid=IwZXh0bgNhZW0CMTAAAR3eaZTLQTRBU2fyTDiELI_sDnJF0hjn94r_ivf1E_5OxnbaSc6IHXx6pzg_aem_AdfkBuzd3_GSoFYxHZpNHm1IsEAnxPXmofbLIIGOXBodnPu8LhfSiU-lCkbTvc0vZtFx3mzGdrzYaCqaMndgo9NB" TargetMode="External"/><Relationship Id="rId111" Type="http://schemas.openxmlformats.org/officeDocument/2006/relationships/hyperlink" Target="https://congres.neurology.ro/" TargetMode="External"/><Relationship Id="rId409" Type="http://schemas.openxmlformats.org/officeDocument/2006/relationships/hyperlink" Target="http://www.noapteacercetatorilor.ulbsibiu.ro/" TargetMode="External"/><Relationship Id="rId404" Type="http://schemas.openxmlformats.org/officeDocument/2006/relationships/hyperlink" Target="https://www.mrs.org/docs/default-source/meetings-events/fall-meetings/2023/f23-abstract-book.pdf?sfvrsn=74480d09_1" TargetMode="External"/><Relationship Id="rId403" Type="http://schemas.openxmlformats.org/officeDocument/2006/relationships/hyperlink" Target="http://www.neonatolog.ro/" TargetMode="External"/><Relationship Id="rId402" Type="http://schemas.openxmlformats.org/officeDocument/2006/relationships/hyperlink" Target="http://www.neonatolog.ro/" TargetMode="External"/><Relationship Id="rId401" Type="http://schemas.openxmlformats.org/officeDocument/2006/relationships/hyperlink" Target="https://espghancongress.org/?utm_source=google&amp;utm_medium=paidsearch&amp;utm_campaign=regularregistration&amp;gad_source=1&amp;gclid=Cj0KCQjwltKxBhDMARIsAG8KnqWN9SEyKiMaewUbzz3r-aRdEqk-A__JBe2mVp_ofaeuQKHBUa4tTusaAq1GEALw_wcB" TargetMode="External"/><Relationship Id="rId408" Type="http://schemas.openxmlformats.org/officeDocument/2006/relationships/hyperlink" Target="https://stomasibiu.wordpress.com/" TargetMode="External"/><Relationship Id="rId407" Type="http://schemas.openxmlformats.org/officeDocument/2006/relationships/hyperlink" Target="https://bioremed.ro/wp-content/uploads/2023/07/Conference-Proceeding-Bioremed-2023.pdf" TargetMode="External"/><Relationship Id="rId406" Type="http://schemas.openxmlformats.org/officeDocument/2006/relationships/hyperlink" Target="https://bioremed.ro/wp-content/uploads/2023/07/Conference-Proceeding-Bioremed-2023.pdf" TargetMode="External"/><Relationship Id="rId405" Type="http://schemas.openxmlformats.org/officeDocument/2006/relationships/hyperlink" Target="https://bioremed.ro/wp-content/uploads/2023/07/Conference-Proceeding-Bioremed-2023.pdf" TargetMode="External"/><Relationship Id="rId400" Type="http://schemas.openxmlformats.org/officeDocument/2006/relationships/hyperlink" Target="https://espghancongress.org/?utm_source=google&amp;utm_medium=paidsearch&amp;utm_campaign=regularregistration&amp;gad_source=1&amp;gclid=Cj0KCQjwltKxBhDMARIsAG8KnqWN9SEyKiMaewUbzz3r-aRdEqk-A__JBe2mVp_ofaeuQKHBUa4tTusaAq1GEALw_wcB" TargetMode="External"/><Relationship Id="rId426" Type="http://schemas.openxmlformats.org/officeDocument/2006/relationships/drawing" Target="../drawings/drawing15.xml"/><Relationship Id="rId425" Type="http://schemas.openxmlformats.org/officeDocument/2006/relationships/hyperlink" Target="https://conferences.ulbsibiu.ro/zmds" TargetMode="External"/><Relationship Id="rId424" Type="http://schemas.openxmlformats.org/officeDocument/2006/relationships/hyperlink" Target="https://conferences.ulbsibiu.ro/zmds" TargetMode="External"/><Relationship Id="rId423" Type="http://schemas.openxmlformats.org/officeDocument/2006/relationships/hyperlink" Target="http://www.stomasibiu.wordpress.com/" TargetMode="External"/><Relationship Id="rId422" Type="http://schemas.openxmlformats.org/officeDocument/2006/relationships/hyperlink" Target="http://www.stomasibiu.wordpress.com/" TargetMode="External"/><Relationship Id="rId421" Type="http://schemas.openxmlformats.org/officeDocument/2006/relationships/hyperlink" Target="https://conferences.ulbsibiu.ro/zmds/" TargetMode="External"/><Relationship Id="rId420" Type="http://schemas.openxmlformats.org/officeDocument/2006/relationships/hyperlink" Target="https://www.facebook.com/profile.php?id=100086585373454" TargetMode="External"/><Relationship Id="rId415" Type="http://schemas.openxmlformats.org/officeDocument/2006/relationships/hyperlink" Target="https://conferences.ulbsibiu.ro/zmds/" TargetMode="External"/><Relationship Id="rId414" Type="http://schemas.openxmlformats.org/officeDocument/2006/relationships/hyperlink" Target="https://bioremed.ro/" TargetMode="External"/><Relationship Id="rId413" Type="http://schemas.openxmlformats.org/officeDocument/2006/relationships/hyperlink" Target="https://conferences.ulbsibiu.ro/zmds/" TargetMode="External"/><Relationship Id="rId412" Type="http://schemas.openxmlformats.org/officeDocument/2006/relationships/hyperlink" Target="https://conferences.ulbsibiu.ro/zmds/" TargetMode="External"/><Relationship Id="rId419" Type="http://schemas.openxmlformats.org/officeDocument/2006/relationships/hyperlink" Target="https://www.facebook.com/profile.php?id=100086585373454" TargetMode="External"/><Relationship Id="rId418" Type="http://schemas.openxmlformats.org/officeDocument/2006/relationships/hyperlink" Target="https://bioremed.ro/" TargetMode="External"/><Relationship Id="rId417" Type="http://schemas.openxmlformats.org/officeDocument/2006/relationships/hyperlink" Target="https://conferences.ulbsibiu.ro/zmds/" TargetMode="External"/><Relationship Id="rId416" Type="http://schemas.openxmlformats.org/officeDocument/2006/relationships/hyperlink" Target="https://conferences.ulbsibiu.ro/zmds/" TargetMode="External"/><Relationship Id="rId411" Type="http://schemas.openxmlformats.org/officeDocument/2006/relationships/hyperlink" Target="https://conferences.ulbsibiu.ro/zmds/" TargetMode="External"/><Relationship Id="rId410" Type="http://schemas.openxmlformats.org/officeDocument/2006/relationships/hyperlink" Target="https://stomasibiu.wordpress.com/"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hyperlink" Target="https://events.ulbsibiu.ro/event.cupadeschi/program/" TargetMode="External"/><Relationship Id="rId2" Type="http://schemas.openxmlformats.org/officeDocument/2006/relationships/hyperlink" Target="https://events.ulbsibiu.ro/event.cupadeschi/program/" TargetMode="External"/><Relationship Id="rId3" Type="http://schemas.openxmlformats.org/officeDocument/2006/relationships/hyperlink" Target="https://events.ulbsibiu.ro/event.cupadeschi/"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90" Type="http://schemas.openxmlformats.org/officeDocument/2006/relationships/hyperlink" Target="https://doi.org/10.3390/jcm12020474" TargetMode="External"/><Relationship Id="rId194" Type="http://schemas.openxmlformats.org/officeDocument/2006/relationships/hyperlink" Target="https://doi.org/10.3390/metabo13020181" TargetMode="External"/><Relationship Id="rId193" Type="http://schemas.openxmlformats.org/officeDocument/2006/relationships/hyperlink" Target="https://1510qkkch-y-https-www-webofscience-com.z.e-nformation.ro/wos/woscc/full-record/WOS:000940406900001" TargetMode="External"/><Relationship Id="rId192" Type="http://schemas.openxmlformats.org/officeDocument/2006/relationships/hyperlink" Target="http://bioclima.ro/Balneo543.pdf" TargetMode="External"/><Relationship Id="rId191" Type="http://schemas.openxmlformats.org/officeDocument/2006/relationships/hyperlink" Target="https://1510qkkcs-y-https-www-webofscience-com.z.e-nformation.ro/wos/woscc/full-record/WOS:000974308900012" TargetMode="External"/><Relationship Id="rId187" Type="http://schemas.openxmlformats.org/officeDocument/2006/relationships/hyperlink" Target="https://1510qkc9h-y-https-www-webofscience-com.z.e-nformation.ro/wos/woscc/full-record/WOS:000954689300001" TargetMode="External"/><Relationship Id="rId186" Type="http://schemas.openxmlformats.org/officeDocument/2006/relationships/hyperlink" Target="https://doi.org/10.3390/jcm12103416" TargetMode="External"/><Relationship Id="rId185" Type="http://schemas.openxmlformats.org/officeDocument/2006/relationships/hyperlink" Target="https://1510qkc9h-y-https-www-webofscience-com.z.e-nformation.ro/wos/woscc/full-record/WOS:000997863100001" TargetMode="External"/><Relationship Id="rId184" Type="http://schemas.openxmlformats.org/officeDocument/2006/relationships/hyperlink" Target="http://bioclima.ro/Balneo539.pdf" TargetMode="External"/><Relationship Id="rId189" Type="http://schemas.openxmlformats.org/officeDocument/2006/relationships/hyperlink" Target="https://1510qkc9h-y-https-www-webofscience-com.z.e-nformation.ro/wos/woscc/full-record/WOS:000915304700001" TargetMode="External"/><Relationship Id="rId188" Type="http://schemas.openxmlformats.org/officeDocument/2006/relationships/hyperlink" Target="https://doi.org/10.3390/biomedicines11030680" TargetMode="External"/><Relationship Id="rId183" Type="http://schemas.openxmlformats.org/officeDocument/2006/relationships/hyperlink" Target="https://1510qkc9h-y-https-www-webofscience-com.z.e-nformation.ro/wos/woscc/full-record/WOS:000974308900010" TargetMode="External"/><Relationship Id="rId182" Type="http://schemas.openxmlformats.org/officeDocument/2006/relationships/hyperlink" Target="https://www.mdpi.com/2076-3921/12/3/596" TargetMode="External"/><Relationship Id="rId181" Type="http://schemas.openxmlformats.org/officeDocument/2006/relationships/hyperlink" Target="https://1510qkk84-y-https-www-webofscience-com.z.e-nformation.ro/wos/woscc/full-record/WOS:000952886200001" TargetMode="External"/><Relationship Id="rId180" Type="http://schemas.openxmlformats.org/officeDocument/2006/relationships/hyperlink" Target="https://doi.org/10.3390/biomedicines11072059" TargetMode="External"/><Relationship Id="rId176" Type="http://schemas.openxmlformats.org/officeDocument/2006/relationships/hyperlink" Target="https://doi.org/10.3390/biomedicines11102810" TargetMode="External"/><Relationship Id="rId297" Type="http://schemas.openxmlformats.org/officeDocument/2006/relationships/hyperlink" Target="https://doi.org/10.3390/jcm12196322" TargetMode="External"/><Relationship Id="rId175" Type="http://schemas.openxmlformats.org/officeDocument/2006/relationships/hyperlink" Target="https://1510qkc9h-y-https-www-webofscience-com.z.e-nformation.ro/wos/woscc/full-record/WOS:001098282000001" TargetMode="External"/><Relationship Id="rId296" Type="http://schemas.openxmlformats.org/officeDocument/2006/relationships/hyperlink" Target="https://doi.org/10.3390/jcm12196322" TargetMode="External"/><Relationship Id="rId174" Type="http://schemas.openxmlformats.org/officeDocument/2006/relationships/hyperlink" Target="https://bioclima.ro/Balneo637.pdf" TargetMode="External"/><Relationship Id="rId295" Type="http://schemas.openxmlformats.org/officeDocument/2006/relationships/hyperlink" Target="https://www.mdpi.com/2077-0383/12/19/6322" TargetMode="External"/><Relationship Id="rId173" Type="http://schemas.openxmlformats.org/officeDocument/2006/relationships/hyperlink" Target="https://1510qkc9h-y-https-www-webofscience-com.z.e-nformation.ro/wos/woscc/full-record/WOS:001167118000042" TargetMode="External"/><Relationship Id="rId294" Type="http://schemas.openxmlformats.org/officeDocument/2006/relationships/hyperlink" Target="https://www.mdpi.com/2075-4426/13/9/1370" TargetMode="External"/><Relationship Id="rId179" Type="http://schemas.openxmlformats.org/officeDocument/2006/relationships/hyperlink" Target="https://1510qkc9h-y-https-www-webofscience-com.z.e-nformation.ro/wos/woscc/full-record/WOS:001034961300001" TargetMode="External"/><Relationship Id="rId178" Type="http://schemas.openxmlformats.org/officeDocument/2006/relationships/hyperlink" Target="https://doi.org/10.3390/reports6030040" TargetMode="External"/><Relationship Id="rId299" Type="http://schemas.openxmlformats.org/officeDocument/2006/relationships/hyperlink" Target="https://www.revistachirurgia.ro/archive/2023/issue-6" TargetMode="External"/><Relationship Id="rId177" Type="http://schemas.openxmlformats.org/officeDocument/2006/relationships/hyperlink" Target="https://1510qkc9h-y-https-www-webofscience-com.z.e-nformation.ro/wos/woscc/full-record/WOS:001074288300001" TargetMode="External"/><Relationship Id="rId298" Type="http://schemas.openxmlformats.org/officeDocument/2006/relationships/hyperlink" Target="https://www.webofscience.com/wos/woscc/full-record/WOS:001171060600001" TargetMode="External"/><Relationship Id="rId198" Type="http://schemas.openxmlformats.org/officeDocument/2006/relationships/hyperlink" Target="https://www.mdpi.com/1996-1944/16/15/5244" TargetMode="External"/><Relationship Id="rId197" Type="http://schemas.openxmlformats.org/officeDocument/2006/relationships/hyperlink" Target="https://www.webofscience.com/wos/woscc/full-record/WOS:001045682600001" TargetMode="External"/><Relationship Id="rId196" Type="http://schemas.openxmlformats.org/officeDocument/2006/relationships/hyperlink" Target="https://doi.org/10.3390/jcm12206605" TargetMode="External"/><Relationship Id="rId195" Type="http://schemas.openxmlformats.org/officeDocument/2006/relationships/hyperlink" Target="https://1510qkkch-y-https-www-webofscience-com.z.e-nformation.ro/wos/woscc/full-record/WOS:001093652700001" TargetMode="External"/><Relationship Id="rId199" Type="http://schemas.openxmlformats.org/officeDocument/2006/relationships/hyperlink" Target="https://1510qkwi2-y-https-www-webofscience-com.z.e-nformation.ro/wos/woscc/full-record/WOS:001084043100001" TargetMode="External"/><Relationship Id="rId150" Type="http://schemas.openxmlformats.org/officeDocument/2006/relationships/hyperlink" Target="https://doi.org/10.3390/biomedicines11102810" TargetMode="External"/><Relationship Id="rId271" Type="http://schemas.openxmlformats.org/officeDocument/2006/relationships/hyperlink" Target="https://www.mdpi.com/2227-9032/11/17/2402" TargetMode="External"/><Relationship Id="rId392" Type="http://schemas.openxmlformats.org/officeDocument/2006/relationships/hyperlink" Target="https://1510qllss-y-https-www-webofscience-com.z.e-nformation.ro/wos/woscc/full-record/WOS:001037919500001" TargetMode="External"/><Relationship Id="rId270" Type="http://schemas.openxmlformats.org/officeDocument/2006/relationships/hyperlink" Target="https://www.webofscience.com/wos/woscc/full-record/WOS:001070060600001" TargetMode="External"/><Relationship Id="rId391" Type="http://schemas.openxmlformats.org/officeDocument/2006/relationships/hyperlink" Target="https://www.mdpi.com/2076-0817/12/9/1149/review_report" TargetMode="External"/><Relationship Id="rId390" Type="http://schemas.openxmlformats.org/officeDocument/2006/relationships/hyperlink" Target="https://1510qllss-y-https-www-webofscience-com.z.e-nformation.ro/wos/woscc/full-record/WOS:001074147600001" TargetMode="External"/><Relationship Id="rId1" Type="http://schemas.openxmlformats.org/officeDocument/2006/relationships/comments" Target="../comments1.xml"/><Relationship Id="rId2" Type="http://schemas.openxmlformats.org/officeDocument/2006/relationships/hyperlink" Target="https://www.mdpi.com/2227-9059/11/5/1455" TargetMode="External"/><Relationship Id="rId3" Type="http://schemas.openxmlformats.org/officeDocument/2006/relationships/hyperlink" Target="https://doi.org/10.3390/biomedicines11051455" TargetMode="External"/><Relationship Id="rId149" Type="http://schemas.openxmlformats.org/officeDocument/2006/relationships/hyperlink" Target="https://1510qkc9h-y-https-www-webofscience-com.z.e-nformation.ro/wos/woscc/full-record/WOS:001098282000001" TargetMode="External"/><Relationship Id="rId4" Type="http://schemas.openxmlformats.org/officeDocument/2006/relationships/hyperlink" Target="https://www.webofscience.com/wos/alldb/full-record/WOS:000960137000001" TargetMode="External"/><Relationship Id="rId148" Type="http://schemas.openxmlformats.org/officeDocument/2006/relationships/hyperlink" Target="https://bioclima.ro/Balneo637.pdf" TargetMode="External"/><Relationship Id="rId269" Type="http://schemas.openxmlformats.org/officeDocument/2006/relationships/hyperlink" Target="https://www.mdpi.com/2077-0383/12/17/5657" TargetMode="External"/><Relationship Id="rId9" Type="http://schemas.openxmlformats.org/officeDocument/2006/relationships/hyperlink" Target="https://www.mdpi.com/2079-6382/12/5/918" TargetMode="External"/><Relationship Id="rId143" Type="http://schemas.openxmlformats.org/officeDocument/2006/relationships/hyperlink" Target="https://easl.eu/event/liver-cancer-summit-2023/" TargetMode="External"/><Relationship Id="rId264" Type="http://schemas.openxmlformats.org/officeDocument/2006/relationships/hyperlink" Target="https://www.webofscience.com/wos/woscc/full-record/WOS:001094316000001" TargetMode="External"/><Relationship Id="rId385" Type="http://schemas.openxmlformats.org/officeDocument/2006/relationships/hyperlink" Target="https://www.mdpi.com/2227-9059/11/1/7" TargetMode="External"/><Relationship Id="rId142" Type="http://schemas.openxmlformats.org/officeDocument/2006/relationships/hyperlink" Target="https://doi.org/10.3390/healthcare11192696" TargetMode="External"/><Relationship Id="rId263" Type="http://schemas.openxmlformats.org/officeDocument/2006/relationships/hyperlink" Target="https://www.webofscience.com/wos/woscc/full-record/WOS:001108145900001" TargetMode="External"/><Relationship Id="rId384" Type="http://schemas.openxmlformats.org/officeDocument/2006/relationships/hyperlink" Target="https://www.webofscience.com/wos/woscc/full-record/WOS:000916442700001" TargetMode="External"/><Relationship Id="rId141" Type="http://schemas.openxmlformats.org/officeDocument/2006/relationships/hyperlink" Target="https://www.mdpi.com/2227-9032/11/19/2696" TargetMode="External"/><Relationship Id="rId262" Type="http://schemas.openxmlformats.org/officeDocument/2006/relationships/hyperlink" Target="https://www.webofscience.com/wos/woscc/full-record/WOS:001054169200007" TargetMode="External"/><Relationship Id="rId383" Type="http://schemas.openxmlformats.org/officeDocument/2006/relationships/hyperlink" Target="https://doi.org/10.3390/app13031645" TargetMode="External"/><Relationship Id="rId140" Type="http://schemas.openxmlformats.org/officeDocument/2006/relationships/hyperlink" Target="https://www.ejcrim.com/index.php/EJCRIM/article/view/3943/3525" TargetMode="External"/><Relationship Id="rId261" Type="http://schemas.openxmlformats.org/officeDocument/2006/relationships/hyperlink" Target="https://scholar.google.com/scholar?oi=bibs&amp;cluster=1635834746831444817&amp;btnI=1&amp;hl=en" TargetMode="External"/><Relationship Id="rId382" Type="http://schemas.openxmlformats.org/officeDocument/2006/relationships/hyperlink" Target="https://www.mdpi.com/2076-3417/13/3/1645" TargetMode="External"/><Relationship Id="rId5" Type="http://schemas.openxmlformats.org/officeDocument/2006/relationships/hyperlink" Target="https://www.mdpi.com/1424-8247/16/3/455" TargetMode="External"/><Relationship Id="rId147" Type="http://schemas.openxmlformats.org/officeDocument/2006/relationships/hyperlink" Target="https://1510qkc9h-y-https-www-webofscience-com.z.e-nformation.ro/wos/woscc/full-record/WOS:001167118000042" TargetMode="External"/><Relationship Id="rId268" Type="http://schemas.openxmlformats.org/officeDocument/2006/relationships/hyperlink" Target="https://www.webofscience.com/wos/woscc/full-record/WOS:001062022000001" TargetMode="External"/><Relationship Id="rId389" Type="http://schemas.openxmlformats.org/officeDocument/2006/relationships/hyperlink" Target="https://doi.org/10.3390/microorganisms11010116" TargetMode="External"/><Relationship Id="rId6" Type="http://schemas.openxmlformats.org/officeDocument/2006/relationships/hyperlink" Target="https://www.webofscience.com/wos/alldb/full-record/WOS:000978893700001" TargetMode="External"/><Relationship Id="rId146" Type="http://schemas.openxmlformats.org/officeDocument/2006/relationships/hyperlink" Target="https://bioclima.ro/Balneo642.pdf" TargetMode="External"/><Relationship Id="rId267" Type="http://schemas.openxmlformats.org/officeDocument/2006/relationships/hyperlink" Target="https://www.mdpi.com/2227-9032/11/19/2696" TargetMode="External"/><Relationship Id="rId388" Type="http://schemas.openxmlformats.org/officeDocument/2006/relationships/hyperlink" Target="https://www.mdpi.com/2076-2607/11/1/116" TargetMode="External"/><Relationship Id="rId7" Type="http://schemas.openxmlformats.org/officeDocument/2006/relationships/hyperlink" Target="https://www.mdpi.com/1996-1944/16/8/2967" TargetMode="External"/><Relationship Id="rId145" Type="http://schemas.openxmlformats.org/officeDocument/2006/relationships/hyperlink" Target="https://1510qkc9h-y-https-www-webofscience-com.z.e-nformation.ro/wos/woscc/full-record/WOS:001167118000047" TargetMode="External"/><Relationship Id="rId266" Type="http://schemas.openxmlformats.org/officeDocument/2006/relationships/hyperlink" Target="https://www.webofscience.com/wos/woscc/full-record/WOS:001083535600001" TargetMode="External"/><Relationship Id="rId387" Type="http://schemas.openxmlformats.org/officeDocument/2006/relationships/hyperlink" Target="https://www.webofscience.com/wos/woscc/full-record/WOS:000927124700001" TargetMode="External"/><Relationship Id="rId8" Type="http://schemas.openxmlformats.org/officeDocument/2006/relationships/hyperlink" Target="https://www.webofscience.com/wos/alldb/full-record/WOS:000995390800001" TargetMode="External"/><Relationship Id="rId144" Type="http://schemas.openxmlformats.org/officeDocument/2006/relationships/hyperlink" Target="https://easl.eu/wp-content/uploads/2023/04/EASL_Liver_Cancer_Summit_2023-Abstract-book-FINAL_15.04.2023-b.pdf" TargetMode="External"/><Relationship Id="rId265" Type="http://schemas.openxmlformats.org/officeDocument/2006/relationships/hyperlink" Target="https://www.mdpi.com/2227-7390/11/20/4388" TargetMode="External"/><Relationship Id="rId386" Type="http://schemas.openxmlformats.org/officeDocument/2006/relationships/hyperlink" Target="https://doi.org/10.3390/biomedicines11010007" TargetMode="External"/><Relationship Id="rId260" Type="http://schemas.openxmlformats.org/officeDocument/2006/relationships/hyperlink" Target="https://scholar.google.com/scholar?oi=bibs&amp;cluster=12394722791548401324&amp;btnI=1&amp;hl=en" TargetMode="External"/><Relationship Id="rId381" Type="http://schemas.openxmlformats.org/officeDocument/2006/relationships/hyperlink" Target="https://www.webofscience.com/wos/woscc/full-record/WOS:000929376600001" TargetMode="External"/><Relationship Id="rId380" Type="http://schemas.openxmlformats.org/officeDocument/2006/relationships/hyperlink" Target="https://doi.org/10.3390/vaccines11020441" TargetMode="External"/><Relationship Id="rId139" Type="http://schemas.openxmlformats.org/officeDocument/2006/relationships/hyperlink" Target="https://www.ejcrim.com/index.php/EJCRIM/article/view/3943/3525" TargetMode="External"/><Relationship Id="rId138" Type="http://schemas.openxmlformats.org/officeDocument/2006/relationships/hyperlink" Target="https://www.ejcrim.com/index.php/EJCRIM/article/view/3943/3525" TargetMode="External"/><Relationship Id="rId259" Type="http://schemas.openxmlformats.org/officeDocument/2006/relationships/hyperlink" Target="https://scholar.google.com/scholar?oi=bibs&amp;cluster=1243985658946774208&amp;btnI=1&amp;hl=en" TargetMode="External"/><Relationship Id="rId137" Type="http://schemas.openxmlformats.org/officeDocument/2006/relationships/hyperlink" Target="https://jesp.upg-ploiesti.ro/phocadownload/jurnal_2023_2/18.pdf" TargetMode="External"/><Relationship Id="rId258" Type="http://schemas.openxmlformats.org/officeDocument/2006/relationships/hyperlink" Target="https://scholar.google.com/scholar?oi=bibs&amp;cluster=4404013312919465854&amp;btnI=1&amp;hl=en" TargetMode="External"/><Relationship Id="rId379" Type="http://schemas.openxmlformats.org/officeDocument/2006/relationships/hyperlink" Target="https://www.mdpi.com/2076-393X/11/2/441" TargetMode="External"/><Relationship Id="rId132" Type="http://schemas.openxmlformats.org/officeDocument/2006/relationships/hyperlink" Target="https://doi.org/10.3390/biomedicines11072058" TargetMode="External"/><Relationship Id="rId253" Type="http://schemas.openxmlformats.org/officeDocument/2006/relationships/hyperlink" Target="https://scholar.google.com/scholar?oi=bibs&amp;cluster=6137424112610382773&amp;btnI=1&amp;hl=en" TargetMode="External"/><Relationship Id="rId374" Type="http://schemas.openxmlformats.org/officeDocument/2006/relationships/hyperlink" Target="https://doi.org/10.3389/fpsyg.2023.1087081" TargetMode="External"/><Relationship Id="rId495" Type="http://schemas.openxmlformats.org/officeDocument/2006/relationships/hyperlink" Target="https://www.webofscience.com/wos/woscc/full-record/WOS:001001796900001" TargetMode="External"/><Relationship Id="rId131" Type="http://schemas.openxmlformats.org/officeDocument/2006/relationships/hyperlink" Target="https://www.mdpi.com/2227-9059/11/7/2058" TargetMode="External"/><Relationship Id="rId252" Type="http://schemas.openxmlformats.org/officeDocument/2006/relationships/hyperlink" Target="https://scholar.google.com/scholar?oi=bibs&amp;cluster=14988712114146598898&amp;btnI=1&amp;hl=en" TargetMode="External"/><Relationship Id="rId373" Type="http://schemas.openxmlformats.org/officeDocument/2006/relationships/hyperlink" Target="https://www.frontiersin.org/articles/10.3389/fpsyg.2023.1087081/full" TargetMode="External"/><Relationship Id="rId494" Type="http://schemas.openxmlformats.org/officeDocument/2006/relationships/hyperlink" Target="https://doi.org/10.3390/children10111746" TargetMode="External"/><Relationship Id="rId130" Type="http://schemas.openxmlformats.org/officeDocument/2006/relationships/hyperlink" Target="https://doi.org/10.3390/diagnostics13061195" TargetMode="External"/><Relationship Id="rId251" Type="http://schemas.openxmlformats.org/officeDocument/2006/relationships/hyperlink" Target="https://doi.org/10.3390/tropicalmed8050247" TargetMode="External"/><Relationship Id="rId372" Type="http://schemas.openxmlformats.org/officeDocument/2006/relationships/hyperlink" Target="https://www.webofscience.com/wos/woscc/full-record/WOS:000962106300001" TargetMode="External"/><Relationship Id="rId493" Type="http://schemas.openxmlformats.org/officeDocument/2006/relationships/hyperlink" Target="https://www.mdpi.com/2227-9067/10/11/1746" TargetMode="External"/><Relationship Id="rId250" Type="http://schemas.openxmlformats.org/officeDocument/2006/relationships/hyperlink" Target="https://scholar.google.com/scholar?oi=bibs&amp;cluster=13733066078325301936&amp;btnI=1&amp;hl=en" TargetMode="External"/><Relationship Id="rId371" Type="http://schemas.openxmlformats.org/officeDocument/2006/relationships/hyperlink" Target="https://doi.org/10.3390/pathogens12060766" TargetMode="External"/><Relationship Id="rId492" Type="http://schemas.openxmlformats.org/officeDocument/2006/relationships/hyperlink" Target="https://1510ql1h8-y-https-www-webofscience-com.z.e-nformation.ro/wos/woscc/full-record/WOS:001108145900001" TargetMode="External"/><Relationship Id="rId136" Type="http://schemas.openxmlformats.org/officeDocument/2006/relationships/hyperlink" Target="https://doi.org/10.3390/biomedicines11051455" TargetMode="External"/><Relationship Id="rId257" Type="http://schemas.openxmlformats.org/officeDocument/2006/relationships/hyperlink" Target="https://scholar.google.com/scholar?oi=bibs&amp;cluster=9621971401706974452&amp;btnI=1&amp;hl=en" TargetMode="External"/><Relationship Id="rId378" Type="http://schemas.openxmlformats.org/officeDocument/2006/relationships/hyperlink" Target="https://www.webofscience.com/wos/woscc/full-record/WOS:000941323900001" TargetMode="External"/><Relationship Id="rId499" Type="http://schemas.openxmlformats.org/officeDocument/2006/relationships/hyperlink" Target="https://www.scopus.com/record/display.uri?eid=2-s2.0-85168592707&amp;origin=resultslist" TargetMode="External"/><Relationship Id="rId135" Type="http://schemas.openxmlformats.org/officeDocument/2006/relationships/hyperlink" Target="https://www.mdpi.com/2227-9059/11/5/1455" TargetMode="External"/><Relationship Id="rId256" Type="http://schemas.openxmlformats.org/officeDocument/2006/relationships/hyperlink" Target="https://scholar.google.com/scholar?oi=bibs&amp;cluster=12950597152321759526&amp;btnI=1&amp;hl=en" TargetMode="External"/><Relationship Id="rId377" Type="http://schemas.openxmlformats.org/officeDocument/2006/relationships/hyperlink" Target="https://doi.org/10.3390/reports6010003" TargetMode="External"/><Relationship Id="rId498" Type="http://schemas.openxmlformats.org/officeDocument/2006/relationships/hyperlink" Target="https://academic.oup.com/mam/article/29/Supplement_1/156/7228201" TargetMode="External"/><Relationship Id="rId134" Type="http://schemas.openxmlformats.org/officeDocument/2006/relationships/hyperlink" Target="https://doi.org/10.3390/medicina59101790" TargetMode="External"/><Relationship Id="rId255" Type="http://schemas.openxmlformats.org/officeDocument/2006/relationships/hyperlink" Target="https://scholar.google.com/scholar?oi=bibs&amp;cluster=4268724030957764209&amp;btnI=1&amp;hl=en" TargetMode="External"/><Relationship Id="rId376" Type="http://schemas.openxmlformats.org/officeDocument/2006/relationships/hyperlink" Target="https://www.mdpi.com/2571-841X/6/1/3" TargetMode="External"/><Relationship Id="rId497" Type="http://schemas.openxmlformats.org/officeDocument/2006/relationships/hyperlink" Target="https://www.scopus.com/record/display.uri?eid=2-s2.0-85168565002&amp;origin=resultslist" TargetMode="External"/><Relationship Id="rId133" Type="http://schemas.openxmlformats.org/officeDocument/2006/relationships/hyperlink" Target="https://www.mdpi.com/1648-9144/59/10/1790" TargetMode="External"/><Relationship Id="rId254" Type="http://schemas.openxmlformats.org/officeDocument/2006/relationships/hyperlink" Target="https://scholar.google.com/scholar?oi=bibs&amp;cluster=6016801754486797584&amp;btnI=1&amp;hl=en" TargetMode="External"/><Relationship Id="rId375" Type="http://schemas.openxmlformats.org/officeDocument/2006/relationships/hyperlink" Target="https://www.webofscience.com/wos/woscc/full-record/WOS:000958514300001" TargetMode="External"/><Relationship Id="rId496" Type="http://schemas.openxmlformats.org/officeDocument/2006/relationships/hyperlink" Target="https://www.sciencedirect.com/science/article/pii/S0254058423005758" TargetMode="External"/><Relationship Id="rId172" Type="http://schemas.openxmlformats.org/officeDocument/2006/relationships/hyperlink" Target="https://bioclima.ro/Balneo642.pdf" TargetMode="External"/><Relationship Id="rId293" Type="http://schemas.openxmlformats.org/officeDocument/2006/relationships/hyperlink" Target="https://www.webofscience.com/wos/woscc/full-record/WOS:001078673900001" TargetMode="External"/><Relationship Id="rId171" Type="http://schemas.openxmlformats.org/officeDocument/2006/relationships/hyperlink" Target="https://1510qkc9h-y-https-www-webofscience-com.z.e-nformation.ro/wos/woscc/full-record/WOS:001167118000047" TargetMode="External"/><Relationship Id="rId292" Type="http://schemas.openxmlformats.org/officeDocument/2006/relationships/hyperlink" Target="https://www.webofscience.com/wos/woscc/full-record/WOS:001103368700001" TargetMode="External"/><Relationship Id="rId170" Type="http://schemas.openxmlformats.org/officeDocument/2006/relationships/hyperlink" Target="https://doi.org/10.22543/2392-7674.1372" TargetMode="External"/><Relationship Id="rId291" Type="http://schemas.openxmlformats.org/officeDocument/2006/relationships/hyperlink" Target="https://doi.org/10.3390/jcm12196322" TargetMode="External"/><Relationship Id="rId290" Type="http://schemas.openxmlformats.org/officeDocument/2006/relationships/hyperlink" Target="https://doi.org/10.3390/jcm12196322" TargetMode="External"/><Relationship Id="rId165" Type="http://schemas.openxmlformats.org/officeDocument/2006/relationships/hyperlink" Target="http://bioclima.ro/Balneo543.pdf" TargetMode="External"/><Relationship Id="rId286" Type="http://schemas.openxmlformats.org/officeDocument/2006/relationships/hyperlink" Target="https://doi.org/10.3390/ijms23137017" TargetMode="External"/><Relationship Id="rId164" Type="http://schemas.openxmlformats.org/officeDocument/2006/relationships/hyperlink" Target="https://1510qkc9h-y-https-www-webofscience-com.z.e-nformation.ro/wos/woscc/full-record/WOS:000974308900012" TargetMode="External"/><Relationship Id="rId285" Type="http://schemas.openxmlformats.org/officeDocument/2006/relationships/hyperlink" Target="https://www.mdpi.com/1422-0067/23/13/7017" TargetMode="External"/><Relationship Id="rId163" Type="http://schemas.openxmlformats.org/officeDocument/2006/relationships/hyperlink" Target="https://doi.org/10.3390/jcm12020474" TargetMode="External"/><Relationship Id="rId284" Type="http://schemas.openxmlformats.org/officeDocument/2006/relationships/hyperlink" Target="https://www.mdpi.com/2227-9032/11/19/2696" TargetMode="External"/><Relationship Id="rId162" Type="http://schemas.openxmlformats.org/officeDocument/2006/relationships/hyperlink" Target="https://1510qkc9h-y-https-www-webofscience-com.z.e-nformation.ro/wos/woscc/full-record/WOS:000915304700001" TargetMode="External"/><Relationship Id="rId283" Type="http://schemas.openxmlformats.org/officeDocument/2006/relationships/hyperlink" Target="https://jesp.upg-ploiesti.ro/index.php?option=com_content&amp;view=article&amp;id=12&amp;Itemid=14" TargetMode="External"/><Relationship Id="rId169" Type="http://schemas.openxmlformats.org/officeDocument/2006/relationships/hyperlink" Target="https://scholar.valpo.edu/jmms/vol10/iss1" TargetMode="External"/><Relationship Id="rId168" Type="http://schemas.openxmlformats.org/officeDocument/2006/relationships/hyperlink" Target="https://www.webofscience.com/wos/woscc/full-record/WOS:000986732100018" TargetMode="External"/><Relationship Id="rId289" Type="http://schemas.openxmlformats.org/officeDocument/2006/relationships/hyperlink" Target="https://www.mdpi.com/2077-0383/12/19/6322" TargetMode="External"/><Relationship Id="rId167" Type="http://schemas.openxmlformats.org/officeDocument/2006/relationships/hyperlink" Target="https://doi.org/10.3390/antibiotics12010060" TargetMode="External"/><Relationship Id="rId288" Type="http://schemas.openxmlformats.org/officeDocument/2006/relationships/hyperlink" Target="https://doi.org/10.3390/pathogens12060766" TargetMode="External"/><Relationship Id="rId166" Type="http://schemas.openxmlformats.org/officeDocument/2006/relationships/hyperlink" Target="https://1510qkc9h-y-https-www-webofscience-com.z.e-nformation.ro/wos/woscc/full-record/WOS:000914382500001" TargetMode="External"/><Relationship Id="rId287" Type="http://schemas.openxmlformats.org/officeDocument/2006/relationships/hyperlink" Target="https://www.mdpi.com/2076-0817/12/6/766" TargetMode="External"/><Relationship Id="rId161" Type="http://schemas.openxmlformats.org/officeDocument/2006/relationships/hyperlink" Target="https://doi.org/10.3390/biomedicines11030680" TargetMode="External"/><Relationship Id="rId282" Type="http://schemas.openxmlformats.org/officeDocument/2006/relationships/hyperlink" Target="https://search.ebscohost.com/login.aspx?direct=true&amp;profile=ehost&amp;scope=site&amp;authtype=crawler&amp;jrnl=22476377&amp;AN=175917462&amp;h=OZGtzkEECQ6GQklNO07oiH%2BslrB6Xp18E0QOZcWuzB8dDnu8e4JMme%2FM1eTo8am%2B1HVgh1kRoljpFunbkPUd7g%3D%3D&amp;crl=c" TargetMode="External"/><Relationship Id="rId160" Type="http://schemas.openxmlformats.org/officeDocument/2006/relationships/hyperlink" Target="https://1510qkc9h-y-https-www-webofscience-com.z.e-nformation.ro/wos/woscc/full-record/WOS:000954689300001" TargetMode="External"/><Relationship Id="rId281" Type="http://schemas.openxmlformats.org/officeDocument/2006/relationships/hyperlink" Target="https://www.mdpi.com/2075-4418/13/24/3631" TargetMode="External"/><Relationship Id="rId280" Type="http://schemas.openxmlformats.org/officeDocument/2006/relationships/hyperlink" Target="https://www.scopus.com/authid/detail.uri?authorId=35358536800" TargetMode="External"/><Relationship Id="rId159" Type="http://schemas.openxmlformats.org/officeDocument/2006/relationships/hyperlink" Target="https://doi.org/10.3390/jcm12103416" TargetMode="External"/><Relationship Id="rId154" Type="http://schemas.openxmlformats.org/officeDocument/2006/relationships/hyperlink" Target="https://doi.org/10.3390/biomedicines11072059" TargetMode="External"/><Relationship Id="rId275" Type="http://schemas.openxmlformats.org/officeDocument/2006/relationships/hyperlink" Target="https://1510qfn9o-y-https-www-webofscience-com.z.e-nformation.ro/wos/woscc/full-record/WOS:001103368700001" TargetMode="External"/><Relationship Id="rId396" Type="http://schemas.openxmlformats.org/officeDocument/2006/relationships/hyperlink" Target="https://www.webofscience.com/wos/woscc/full-record/WOS:001136177200001" TargetMode="External"/><Relationship Id="rId153" Type="http://schemas.openxmlformats.org/officeDocument/2006/relationships/hyperlink" Target="https://1510qkc9h-y-https-www-webofscience-com.z.e-nformation.ro/wos/woscc/full-record/WOS:001034961300001" TargetMode="External"/><Relationship Id="rId274" Type="http://schemas.openxmlformats.org/officeDocument/2006/relationships/hyperlink" Target="https://doi.org/10.3390/jpm13091370" TargetMode="External"/><Relationship Id="rId395" Type="http://schemas.openxmlformats.org/officeDocument/2006/relationships/hyperlink" Target="https://www.mdpi.com/2227-9059/11/7/2058" TargetMode="External"/><Relationship Id="rId152" Type="http://schemas.openxmlformats.org/officeDocument/2006/relationships/hyperlink" Target="https://doi.org/10.3390/reports6030040" TargetMode="External"/><Relationship Id="rId273" Type="http://schemas.openxmlformats.org/officeDocument/2006/relationships/hyperlink" Target="https://www.mdpi.com/2075-4426/13/9/1370" TargetMode="External"/><Relationship Id="rId394" Type="http://schemas.openxmlformats.org/officeDocument/2006/relationships/hyperlink" Target="https://1510qllss-y-https-www-webofscience-com.z.e-nformation.ro/wos/woscc/full-record/WOS:001037904000001" TargetMode="External"/><Relationship Id="rId151" Type="http://schemas.openxmlformats.org/officeDocument/2006/relationships/hyperlink" Target="https://1510qkc9h-y-https-www-webofscience-com.z.e-nformation.ro/wos/woscc/full-record/WOS:001074288300001" TargetMode="External"/><Relationship Id="rId272" Type="http://schemas.openxmlformats.org/officeDocument/2006/relationships/hyperlink" Target="https://1510qallp-y-https-www-webofscience-com.z.e-nformation.ro/wos/woscc/full-record/WOS:001078673900001" TargetMode="External"/><Relationship Id="rId393" Type="http://schemas.openxmlformats.org/officeDocument/2006/relationships/hyperlink" Target="https://pubmed.ncbi.nlm.nih.gov/37509704/" TargetMode="External"/><Relationship Id="rId158" Type="http://schemas.openxmlformats.org/officeDocument/2006/relationships/hyperlink" Target="https://1510qkc9h-y-https-www-webofscience-com.z.e-nformation.ro/wos/woscc/full-record/WOS:000997863100001" TargetMode="External"/><Relationship Id="rId279" Type="http://schemas.openxmlformats.org/officeDocument/2006/relationships/hyperlink" Target="https://www.webofscience.com/wos/woscc/full-record/WOS:000933003900002" TargetMode="External"/><Relationship Id="rId157" Type="http://schemas.openxmlformats.org/officeDocument/2006/relationships/hyperlink" Target="http://bioclima.ro/Balneo539.pdf" TargetMode="External"/><Relationship Id="rId278" Type="http://schemas.openxmlformats.org/officeDocument/2006/relationships/hyperlink" Target="https://biomed.papers.upol.cz/artkey/bio-202301-0001_from-a-bispecific-monoclonal-antibody-to-gene-therapy-a-new-era-in-the-treatment-of-hemophilia-a.php" TargetMode="External"/><Relationship Id="rId399" Type="http://schemas.openxmlformats.org/officeDocument/2006/relationships/hyperlink" Target="https://www.webofscience.com/wos/woscc/full-record/WOS:001115941600001" TargetMode="External"/><Relationship Id="rId156" Type="http://schemas.openxmlformats.org/officeDocument/2006/relationships/hyperlink" Target="https://1510qkc9h-y-https-www-webofscience-com.z.e-nformation.ro/wos/woscc/full-record/WOS:000974308900010" TargetMode="External"/><Relationship Id="rId277" Type="http://schemas.openxmlformats.org/officeDocument/2006/relationships/hyperlink" Target="https://doi.org/10.3390/diagnostics13213351" TargetMode="External"/><Relationship Id="rId398" Type="http://schemas.openxmlformats.org/officeDocument/2006/relationships/hyperlink" Target="https://doi.org/10.3390/jcm12247506" TargetMode="External"/><Relationship Id="rId155" Type="http://schemas.openxmlformats.org/officeDocument/2006/relationships/hyperlink" Target="https://1510qkc9h-y-https-www-webofscience-com.z.e-nformation.ro/wos/woscc/full-record/WOS:001030080000001" TargetMode="External"/><Relationship Id="rId276" Type="http://schemas.openxmlformats.org/officeDocument/2006/relationships/hyperlink" Target="https://www.mdpi.com/2075-4418/13/21/3351" TargetMode="External"/><Relationship Id="rId397" Type="http://schemas.openxmlformats.org/officeDocument/2006/relationships/hyperlink" Target="https://www.mdpi.com/2077-0383/12/24/7506" TargetMode="External"/><Relationship Id="rId40" Type="http://schemas.openxmlformats.org/officeDocument/2006/relationships/hyperlink" Target="https://link.springer.com/journal/210/volumes-and-issues/396-1/supplement" TargetMode="External"/><Relationship Id="rId42" Type="http://schemas.openxmlformats.org/officeDocument/2006/relationships/hyperlink" Target="https://doi.org/10.3390/pathogens12060766" TargetMode="External"/><Relationship Id="rId41" Type="http://schemas.openxmlformats.org/officeDocument/2006/relationships/hyperlink" Target="https://doi.org/10.3390/jpm13091356" TargetMode="External"/><Relationship Id="rId44" Type="http://schemas.openxmlformats.org/officeDocument/2006/relationships/hyperlink" Target="http://bioclima.ro/Balneo547.pdf" TargetMode="External"/><Relationship Id="rId43" Type="http://schemas.openxmlformats.org/officeDocument/2006/relationships/hyperlink" Target="https://www.webofscience.com/wos/woscc/full-record/WOS:001028799100014" TargetMode="External"/><Relationship Id="rId46" Type="http://schemas.openxmlformats.org/officeDocument/2006/relationships/hyperlink" Target="https://www.mdpi.com/1424-8247/16/3/455" TargetMode="External"/><Relationship Id="rId45" Type="http://schemas.openxmlformats.org/officeDocument/2006/relationships/hyperlink" Target="https://www.webofscience.com/wos/alldb/full-record/WOS:000960137000001" TargetMode="External"/><Relationship Id="rId509" Type="http://schemas.openxmlformats.org/officeDocument/2006/relationships/hyperlink" Target="https://doi.org/10.1007/s10029-023-02745-8" TargetMode="External"/><Relationship Id="rId508" Type="http://schemas.openxmlformats.org/officeDocument/2006/relationships/hyperlink" Target="https://www.mdpi.com/2075-4418/13/9/1575" TargetMode="External"/><Relationship Id="rId503" Type="http://schemas.openxmlformats.org/officeDocument/2006/relationships/hyperlink" Target="https://1510qld6q-y-https-www-webofscience-com.z.e-nformation.ro/wos/woscc/full-record/WOS:000979567600001" TargetMode="External"/><Relationship Id="rId502" Type="http://schemas.openxmlformats.org/officeDocument/2006/relationships/hyperlink" Target="https://ijmd.ro/wp-content/uploads/2023/03/003-Albertina-Stanila-17-22.pdf" TargetMode="External"/><Relationship Id="rId501" Type="http://schemas.openxmlformats.org/officeDocument/2006/relationships/hyperlink" Target="https://1510qe1e7-y-https-www-webofscience-com.z.e-nformation.ro/wos/woscc/full-record/WOS:000959230700003" TargetMode="External"/><Relationship Id="rId500" Type="http://schemas.openxmlformats.org/officeDocument/2006/relationships/hyperlink" Target="https://academic.oup.com/mam/article/29/Supplement_1/1259/7228817?searchresult=1" TargetMode="External"/><Relationship Id="rId507" Type="http://schemas.openxmlformats.org/officeDocument/2006/relationships/hyperlink" Target="https://1510qld6q-y-https-www-webofscience-com.z.e-nformation.ro/wos/woscc/full-record/WOS:000985396300001" TargetMode="External"/><Relationship Id="rId506" Type="http://schemas.openxmlformats.org/officeDocument/2006/relationships/hyperlink" Target="https://pubmed.ncbi.nlm.nih.gov/38288223/" TargetMode="External"/><Relationship Id="rId505" Type="http://schemas.openxmlformats.org/officeDocument/2006/relationships/hyperlink" Target="https://1510qld6q-y-https-www-webofscience-com.z.e-nformation.ro/wos/woscc/full-record/WOS:001153974300018" TargetMode="External"/><Relationship Id="rId504" Type="http://schemas.openxmlformats.org/officeDocument/2006/relationships/hyperlink" Target="https://www.mdpi.com/2073-4441/15/8/1578" TargetMode="External"/><Relationship Id="rId48" Type="http://schemas.openxmlformats.org/officeDocument/2006/relationships/hyperlink" Target="https://www.mdpi.com/1996-1944/16/8/2967" TargetMode="External"/><Relationship Id="rId47" Type="http://schemas.openxmlformats.org/officeDocument/2006/relationships/hyperlink" Target="https://www.webofscience.com/wos/alldb/full-record/WOS:000978893700001" TargetMode="External"/><Relationship Id="rId49" Type="http://schemas.openxmlformats.org/officeDocument/2006/relationships/hyperlink" Target="https://www.webofscience.com/wos/alldb/full-record/WOS:001070369300182" TargetMode="External"/><Relationship Id="rId31" Type="http://schemas.openxmlformats.org/officeDocument/2006/relationships/hyperlink" Target="https://1510qlfn1-y-https-www-webofscience-com.z.e-nformation.ro/wos/woscc/full-record/WOS:001126670800024" TargetMode="External"/><Relationship Id="rId30" Type="http://schemas.openxmlformats.org/officeDocument/2006/relationships/hyperlink" Target="https://www.scientificbulletin.upb.ro/rev_docs_arhiva/rez38c_242028.pdf" TargetMode="External"/><Relationship Id="rId33" Type="http://schemas.openxmlformats.org/officeDocument/2006/relationships/hyperlink" Target="https://www.webofscience.com/wos/alldb/full-record/WOS:000960137000001" TargetMode="External"/><Relationship Id="rId32" Type="http://schemas.openxmlformats.org/officeDocument/2006/relationships/hyperlink" Target="https://www.scientificbulletin.upb.ro/rev_docs_arhiva/rez0b6_826861.pdf" TargetMode="External"/><Relationship Id="rId35" Type="http://schemas.openxmlformats.org/officeDocument/2006/relationships/hyperlink" Target="https://www.webofscience.com/wos/alldb/full-record/WOS:000978893700001" TargetMode="External"/><Relationship Id="rId34" Type="http://schemas.openxmlformats.org/officeDocument/2006/relationships/hyperlink" Target="https://www.mdpi.com/1424-8247/16/3/455" TargetMode="External"/><Relationship Id="rId37" Type="http://schemas.openxmlformats.org/officeDocument/2006/relationships/hyperlink" Target="https://www.webofscience.com/wos/alldb/full-record/WOS:001070369300182" TargetMode="External"/><Relationship Id="rId36" Type="http://schemas.openxmlformats.org/officeDocument/2006/relationships/hyperlink" Target="https://www.mdpi.com/1996-1944/16/8/2967" TargetMode="External"/><Relationship Id="rId39" Type="http://schemas.openxmlformats.org/officeDocument/2006/relationships/hyperlink" Target="https://www.webofscience.com/wos/alldb/full-record/WOS:001070369300184" TargetMode="External"/><Relationship Id="rId38" Type="http://schemas.openxmlformats.org/officeDocument/2006/relationships/hyperlink" Target="https://link.springer.com/journal/210/volumes-and-issues/396-1/supplement" TargetMode="External"/><Relationship Id="rId20" Type="http://schemas.openxmlformats.org/officeDocument/2006/relationships/hyperlink" Target="https://www.mdpi.com/1424-8247/16/11/1585" TargetMode="External"/><Relationship Id="rId22" Type="http://schemas.openxmlformats.org/officeDocument/2006/relationships/hyperlink" Target="https://www.mdpi.com/1996-1944/16/13/4508" TargetMode="External"/><Relationship Id="rId21" Type="http://schemas.openxmlformats.org/officeDocument/2006/relationships/hyperlink" Target="https://1510qlfn1-y-https-www-webofscience-com.z.e-nformation.ro/wos/woscc/full-record/WOS:001031202600001" TargetMode="External"/><Relationship Id="rId24" Type="http://schemas.openxmlformats.org/officeDocument/2006/relationships/hyperlink" Target="https://1510qlfn1-y-https-www-webofscience-com.z.e-nformation.ro/wos/woscc/full-record/WOS:001052966300017" TargetMode="External"/><Relationship Id="rId23" Type="http://schemas.openxmlformats.org/officeDocument/2006/relationships/hyperlink" Target="https://doi.org/10.3390/ma16134508" TargetMode="External"/><Relationship Id="rId409" Type="http://schemas.openxmlformats.org/officeDocument/2006/relationships/hyperlink" Target="https://www.mdpi.com/2075-4426/13/9/1370" TargetMode="External"/><Relationship Id="rId404" Type="http://schemas.openxmlformats.org/officeDocument/2006/relationships/hyperlink" Target="https://doi.org/10.3390/diagnostics13213351" TargetMode="External"/><Relationship Id="rId525" Type="http://schemas.openxmlformats.org/officeDocument/2006/relationships/hyperlink" Target="https://www.sciencedirect.com/science/article/pii/S0254058423005758" TargetMode="External"/><Relationship Id="rId403" Type="http://schemas.openxmlformats.org/officeDocument/2006/relationships/hyperlink" Target="https://www.mdpi.com/2075-4418/13/21/3351" TargetMode="External"/><Relationship Id="rId524" Type="http://schemas.openxmlformats.org/officeDocument/2006/relationships/hyperlink" Target="https://www.webofscience.com/wos/woscc/full-record/WOS:001001796900001" TargetMode="External"/><Relationship Id="rId402" Type="http://schemas.openxmlformats.org/officeDocument/2006/relationships/hyperlink" Target="https://www.webofscience.com/wos/woscc/full-record/WOS:001103368700001" TargetMode="External"/><Relationship Id="rId523" Type="http://schemas.openxmlformats.org/officeDocument/2006/relationships/hyperlink" Target="https://doi.org/10.3390/jcm12196322" TargetMode="External"/><Relationship Id="rId401" Type="http://schemas.openxmlformats.org/officeDocument/2006/relationships/hyperlink" Target="https://doi.org/10.3390/diagnostics13233534" TargetMode="External"/><Relationship Id="rId522" Type="http://schemas.openxmlformats.org/officeDocument/2006/relationships/hyperlink" Target="https://www.mdpi.com/2077-0383/12/19/6322" TargetMode="External"/><Relationship Id="rId408" Type="http://schemas.openxmlformats.org/officeDocument/2006/relationships/hyperlink" Target="https://www.webofscience.com/wos/woscc/full-record/WOS:001078673900001" TargetMode="External"/><Relationship Id="rId529" Type="http://schemas.openxmlformats.org/officeDocument/2006/relationships/hyperlink" Target="https://academic.oup.com/mam/article/29/Supplement_1/1259/7228817?searchresult=1" TargetMode="External"/><Relationship Id="rId407" Type="http://schemas.openxmlformats.org/officeDocument/2006/relationships/hyperlink" Target="https://doi.org/10.3390/jcm12196322" TargetMode="External"/><Relationship Id="rId528" Type="http://schemas.openxmlformats.org/officeDocument/2006/relationships/hyperlink" Target="https://www.scopus.com/record/display.uri?eid=2-s2.0-85168592707&amp;origin=resultslist" TargetMode="External"/><Relationship Id="rId406" Type="http://schemas.openxmlformats.org/officeDocument/2006/relationships/hyperlink" Target="https://www.mdpi.com/2077-0383/12/19/6322" TargetMode="External"/><Relationship Id="rId527" Type="http://schemas.openxmlformats.org/officeDocument/2006/relationships/hyperlink" Target="https://academic.oup.com/mam/article/29/Supplement_1/156/7228201" TargetMode="External"/><Relationship Id="rId405" Type="http://schemas.openxmlformats.org/officeDocument/2006/relationships/hyperlink" Target="https://www.webofscience.com/wos/woscc/full-record/WOS:001084043100001" TargetMode="External"/><Relationship Id="rId526" Type="http://schemas.openxmlformats.org/officeDocument/2006/relationships/hyperlink" Target="https://www.scopus.com/record/display.uri?eid=2-s2.0-85168565002&amp;origin=resultslist" TargetMode="External"/><Relationship Id="rId26" Type="http://schemas.openxmlformats.org/officeDocument/2006/relationships/hyperlink" Target="https://1510qlfn1-y-https-www-webofscience-com.z.e-nformation.ro/wos/woscc/full-record/WOS:001052786700001" TargetMode="External"/><Relationship Id="rId25" Type="http://schemas.openxmlformats.org/officeDocument/2006/relationships/hyperlink" Target="https://www.scientificbulletin.upb.ro/rev_docs_arhiva/rezbd6_485855.pdf" TargetMode="External"/><Relationship Id="rId28" Type="http://schemas.openxmlformats.org/officeDocument/2006/relationships/hyperlink" Target="http://dx.doi.org/10.17222/mit.2023.887" TargetMode="External"/><Relationship Id="rId27" Type="http://schemas.openxmlformats.org/officeDocument/2006/relationships/hyperlink" Target="https://mater-tehnol.si/index.php/MatTech/article/view/887/255" TargetMode="External"/><Relationship Id="rId400" Type="http://schemas.openxmlformats.org/officeDocument/2006/relationships/hyperlink" Target="https://www.mdpi.com/2075-4418/13/23/3534" TargetMode="External"/><Relationship Id="rId521" Type="http://schemas.openxmlformats.org/officeDocument/2006/relationships/hyperlink" Target="https://www.webofscience.com/wos/woscc/full-record/WOS:001084043100001" TargetMode="External"/><Relationship Id="rId29" Type="http://schemas.openxmlformats.org/officeDocument/2006/relationships/hyperlink" Target="https://1510qlfn1-y-https-www-webofscience-com.z.e-nformation.ro/wos/woscc/full-record/WOS:001126670800025" TargetMode="External"/><Relationship Id="rId520" Type="http://schemas.openxmlformats.org/officeDocument/2006/relationships/hyperlink" Target="https://doi.org/10.3390/healthcare11243131" TargetMode="External"/><Relationship Id="rId11" Type="http://schemas.openxmlformats.org/officeDocument/2006/relationships/hyperlink" Target="https://link.springer.com/journal/210/volumes-and-issues/396-1/supplement" TargetMode="External"/><Relationship Id="rId10" Type="http://schemas.openxmlformats.org/officeDocument/2006/relationships/hyperlink" Target="https://www.webofscience.com/wos/alldb/full-record/WOS:001070369300182" TargetMode="External"/><Relationship Id="rId13" Type="http://schemas.openxmlformats.org/officeDocument/2006/relationships/hyperlink" Target="https://link.springer.com/journal/210/volumes-and-issues/396-1/supplement" TargetMode="External"/><Relationship Id="rId12" Type="http://schemas.openxmlformats.org/officeDocument/2006/relationships/hyperlink" Target="https://www.webofscience.com/wos/alldb/full-record/WOS:001070369300184" TargetMode="External"/><Relationship Id="rId519" Type="http://schemas.openxmlformats.org/officeDocument/2006/relationships/hyperlink" Target="https://www.mdpi.com/2227-9032/11/24/3131" TargetMode="External"/><Relationship Id="rId514" Type="http://schemas.openxmlformats.org/officeDocument/2006/relationships/hyperlink" Target="https://portal.issn.org/resource/ISSN/2227-9032" TargetMode="External"/><Relationship Id="rId513" Type="http://schemas.openxmlformats.org/officeDocument/2006/relationships/hyperlink" Target="https://doi.org/10.22543/2392-7674.1402" TargetMode="External"/><Relationship Id="rId512" Type="http://schemas.openxmlformats.org/officeDocument/2006/relationships/hyperlink" Target="https://10.0.30.79/cureus.41886" TargetMode="External"/><Relationship Id="rId511" Type="http://schemas.openxmlformats.org/officeDocument/2006/relationships/hyperlink" Target="https://doi.org/10.55453/rjmm.2023.126.3.1" TargetMode="External"/><Relationship Id="rId518" Type="http://schemas.openxmlformats.org/officeDocument/2006/relationships/hyperlink" Target="https://portal.issn.org/resource/ISSN/2227-9032" TargetMode="External"/><Relationship Id="rId517" Type="http://schemas.openxmlformats.org/officeDocument/2006/relationships/hyperlink" Target="http://bioclima.ro/Journal.htm" TargetMode="External"/><Relationship Id="rId516" Type="http://schemas.openxmlformats.org/officeDocument/2006/relationships/hyperlink" Target="https://1510qkpcq-y-https-www-webofscience-com.z.e-nformation.ro/wos/woscc/full-record" TargetMode="External"/><Relationship Id="rId515" Type="http://schemas.openxmlformats.org/officeDocument/2006/relationships/hyperlink" Target="https://doi.org/10.3390/jcm12196322" TargetMode="External"/><Relationship Id="rId15" Type="http://schemas.openxmlformats.org/officeDocument/2006/relationships/hyperlink" Target="https://www.mdpi.com/1424-8247/16/11/1585" TargetMode="External"/><Relationship Id="rId14" Type="http://schemas.openxmlformats.org/officeDocument/2006/relationships/hyperlink" Target="https://www.webofscience.com/wos/alldb/full-record/WOS:001122764800001" TargetMode="External"/><Relationship Id="rId17" Type="http://schemas.openxmlformats.org/officeDocument/2006/relationships/hyperlink" Target="https://www.webofscience.com/wos/alldb/full-record/WOS:000995390800001" TargetMode="External"/><Relationship Id="rId16" Type="http://schemas.openxmlformats.org/officeDocument/2006/relationships/hyperlink" Target="https://www.mdpi.com/journal/applsci" TargetMode="External"/><Relationship Id="rId19" Type="http://schemas.openxmlformats.org/officeDocument/2006/relationships/hyperlink" Target="https://www.webofscience.com/wos/woscc/full-record/WOS:001122764800001" TargetMode="External"/><Relationship Id="rId510" Type="http://schemas.openxmlformats.org/officeDocument/2006/relationships/hyperlink" Target="http://revistamedicinamilitara.ro/wp-content/uploads/2023/02/RJMM-vol-CXXVI-nr-3-din-2023-part-1.pdf" TargetMode="External"/><Relationship Id="rId18" Type="http://schemas.openxmlformats.org/officeDocument/2006/relationships/hyperlink" Target="https://www.mdpi.com/2079-6382/12/5/918" TargetMode="External"/><Relationship Id="rId84" Type="http://schemas.openxmlformats.org/officeDocument/2006/relationships/hyperlink" Target="https://www.webofscience.com/wos/woscc/full-record/WOS:000916442700001" TargetMode="External"/><Relationship Id="rId83" Type="http://schemas.openxmlformats.org/officeDocument/2006/relationships/hyperlink" Target="https://www.mdpi.com/2227-9059/11/1/7" TargetMode="External"/><Relationship Id="rId86" Type="http://schemas.openxmlformats.org/officeDocument/2006/relationships/hyperlink" Target="https://www.rjlm.ro/index.php/lastnr" TargetMode="External"/><Relationship Id="rId85" Type="http://schemas.openxmlformats.org/officeDocument/2006/relationships/hyperlink" Target="https://www.mdpi.com/2227-9059/11/1/7" TargetMode="External"/><Relationship Id="rId88" Type="http://schemas.openxmlformats.org/officeDocument/2006/relationships/hyperlink" Target="https://www.webofscience.com/wos/alldb/full-record/WOS:000960137000001" TargetMode="External"/><Relationship Id="rId87" Type="http://schemas.openxmlformats.org/officeDocument/2006/relationships/hyperlink" Target="https://www.rjlm.ro/index.php/arhiv/995" TargetMode="External"/><Relationship Id="rId89" Type="http://schemas.openxmlformats.org/officeDocument/2006/relationships/hyperlink" Target="https://www.mdpi.com/1424-8247/16/3/455" TargetMode="External"/><Relationship Id="rId80" Type="http://schemas.openxmlformats.org/officeDocument/2006/relationships/hyperlink" Target="https://www.webofscience.com/wos/woscc/full-record/WOS:000899543400001" TargetMode="External"/><Relationship Id="rId82" Type="http://schemas.openxmlformats.org/officeDocument/2006/relationships/hyperlink" Target="https://www.webofscience.com/wos/woscc/full-record/WOS:000916442700001" TargetMode="External"/><Relationship Id="rId81" Type="http://schemas.openxmlformats.org/officeDocument/2006/relationships/hyperlink" Target="https://www.ncbi.nlm.nih.gov/pmc/articles/PMC9748709/" TargetMode="External"/><Relationship Id="rId73" Type="http://schemas.openxmlformats.org/officeDocument/2006/relationships/hyperlink" Target="https://doi.org/10.3390/microorganisms11010116" TargetMode="External"/><Relationship Id="rId72" Type="http://schemas.openxmlformats.org/officeDocument/2006/relationships/hyperlink" Target="https://doi.org/10.3390/microorganisms11010116" TargetMode="External"/><Relationship Id="rId75" Type="http://schemas.openxmlformats.org/officeDocument/2006/relationships/hyperlink" Target="https://www.mdpi.com/1424-8247/16/3/455" TargetMode="External"/><Relationship Id="rId74" Type="http://schemas.openxmlformats.org/officeDocument/2006/relationships/hyperlink" Target="https://www.webofscience.com/wos/alldb/full-record/WOS:000960137000001" TargetMode="External"/><Relationship Id="rId77" Type="http://schemas.openxmlformats.org/officeDocument/2006/relationships/hyperlink" Target="https://link.springer.com/journal/210/volumes-and-issues/396-1/supplement" TargetMode="External"/><Relationship Id="rId76" Type="http://schemas.openxmlformats.org/officeDocument/2006/relationships/hyperlink" Target="https://www.webofscience.com/wos/alldb/full-record/WOS:001070369300182" TargetMode="External"/><Relationship Id="rId79" Type="http://schemas.openxmlformats.org/officeDocument/2006/relationships/hyperlink" Target="https://www.mdpi.com/2073-4360/15/20/4134" TargetMode="External"/><Relationship Id="rId78" Type="http://schemas.openxmlformats.org/officeDocument/2006/relationships/hyperlink" Target="https://www.webofscience.com/wos/alldb/full-record/WOS:001089778000001" TargetMode="External"/><Relationship Id="rId71" Type="http://schemas.openxmlformats.org/officeDocument/2006/relationships/hyperlink" Target="https://doi.org/10.3390/microorganisms11010116" TargetMode="External"/><Relationship Id="rId70" Type="http://schemas.openxmlformats.org/officeDocument/2006/relationships/hyperlink" Target="https://www.mdpi.com/1424-8247/16/11/1585" TargetMode="External"/><Relationship Id="rId62" Type="http://schemas.openxmlformats.org/officeDocument/2006/relationships/hyperlink" Target="https://www.mdpi.com/1424-8247/16/3/455" TargetMode="External"/><Relationship Id="rId61" Type="http://schemas.openxmlformats.org/officeDocument/2006/relationships/hyperlink" Target="https://www.webofscience.com/wos/alldb/full-record/WOS:000960137000001" TargetMode="External"/><Relationship Id="rId64" Type="http://schemas.openxmlformats.org/officeDocument/2006/relationships/hyperlink" Target="https://www.mdpi.com/2079-6382/12/5/918" TargetMode="External"/><Relationship Id="rId63" Type="http://schemas.openxmlformats.org/officeDocument/2006/relationships/hyperlink" Target="https://www.webofscience.com/wos/alldb/full-record/WOS:000995390800001" TargetMode="External"/><Relationship Id="rId66" Type="http://schemas.openxmlformats.org/officeDocument/2006/relationships/hyperlink" Target="https://link.springer.com/journal/210/volumes-and-issues/396-1/supplement" TargetMode="External"/><Relationship Id="rId65" Type="http://schemas.openxmlformats.org/officeDocument/2006/relationships/hyperlink" Target="https://www.webofscience.com/wos/alldb/full-record/WOS:001070369300182" TargetMode="External"/><Relationship Id="rId68" Type="http://schemas.openxmlformats.org/officeDocument/2006/relationships/hyperlink" Target="https://link.springer.com/journal/210/volumes-and-issues/396-1/supplement" TargetMode="External"/><Relationship Id="rId67" Type="http://schemas.openxmlformats.org/officeDocument/2006/relationships/hyperlink" Target="https://www.webofscience.com/wos/alldb/full-record/WOS:001070369300184" TargetMode="External"/><Relationship Id="rId60" Type="http://schemas.openxmlformats.org/officeDocument/2006/relationships/hyperlink" Target="https://link.springer.com/journal/210/volumes-and-issues/396-1/supplement" TargetMode="External"/><Relationship Id="rId69" Type="http://schemas.openxmlformats.org/officeDocument/2006/relationships/hyperlink" Target="https://www.webofscience.com/wos/alldb/full-record/WOS:001122764800001" TargetMode="External"/><Relationship Id="rId51" Type="http://schemas.openxmlformats.org/officeDocument/2006/relationships/hyperlink" Target="https://www.webofscience.com/wos/alldb/full-record/WOS:001070369300184" TargetMode="External"/><Relationship Id="rId50" Type="http://schemas.openxmlformats.org/officeDocument/2006/relationships/hyperlink" Target="https://link.springer.com/journal/210/volumes-and-issues/396-1/supplement" TargetMode="External"/><Relationship Id="rId53" Type="http://schemas.openxmlformats.org/officeDocument/2006/relationships/hyperlink" Target="https://www.webofscience.com/wos/alldb/full-record/WOS:000960137000001" TargetMode="External"/><Relationship Id="rId52" Type="http://schemas.openxmlformats.org/officeDocument/2006/relationships/hyperlink" Target="https://link.springer.com/journal/210/volumes-and-issues/396-1/supplement" TargetMode="External"/><Relationship Id="rId55" Type="http://schemas.openxmlformats.org/officeDocument/2006/relationships/hyperlink" Target="https://www.webofscience.com/wos/alldb/full-record/WOS:000978893700001" TargetMode="External"/><Relationship Id="rId54" Type="http://schemas.openxmlformats.org/officeDocument/2006/relationships/hyperlink" Target="https://www.mdpi.com/1424-8247/16/3/455" TargetMode="External"/><Relationship Id="rId57" Type="http://schemas.openxmlformats.org/officeDocument/2006/relationships/hyperlink" Target="https://www.webofscience.com/wos/alldb/full-record/WOS:001070369300182" TargetMode="External"/><Relationship Id="rId56" Type="http://schemas.openxmlformats.org/officeDocument/2006/relationships/hyperlink" Target="https://www.mdpi.com/1996-1944/16/8/2967" TargetMode="External"/><Relationship Id="rId59" Type="http://schemas.openxmlformats.org/officeDocument/2006/relationships/hyperlink" Target="https://www.webofscience.com/wos/alldb/full-record/WOS:001070369300184" TargetMode="External"/><Relationship Id="rId58" Type="http://schemas.openxmlformats.org/officeDocument/2006/relationships/hyperlink" Target="https://link.springer.com/journal/210/volumes-and-issues/396-1/supplement" TargetMode="External"/><Relationship Id="rId107" Type="http://schemas.openxmlformats.org/officeDocument/2006/relationships/hyperlink" Target="https://www.rjlm.ro/index.php/lastnr" TargetMode="External"/><Relationship Id="rId228" Type="http://schemas.openxmlformats.org/officeDocument/2006/relationships/hyperlink" Target="https://www.webofscience.com/wos/woscc/full-record/WOS:001108145900001" TargetMode="External"/><Relationship Id="rId349" Type="http://schemas.openxmlformats.org/officeDocument/2006/relationships/hyperlink" Target="https://www.webofscience.com/wos/woscc/full-record/WOS:000977654500001" TargetMode="External"/><Relationship Id="rId106" Type="http://schemas.openxmlformats.org/officeDocument/2006/relationships/hyperlink" Target="https://www.mdpi.com/1424-8247/16/11/1585" TargetMode="External"/><Relationship Id="rId227" Type="http://schemas.openxmlformats.org/officeDocument/2006/relationships/hyperlink" Target="https://ssalibrary.at/sgem_jresearch_publication_list.php?qs=978-3-903438-06-4" TargetMode="External"/><Relationship Id="rId348" Type="http://schemas.openxmlformats.org/officeDocument/2006/relationships/hyperlink" Target="https://doi.org/10.3390/app13031645" TargetMode="External"/><Relationship Id="rId469" Type="http://schemas.openxmlformats.org/officeDocument/2006/relationships/hyperlink" Target="https://www.mdpi.com/2227-9059/11/1/7" TargetMode="External"/><Relationship Id="rId105" Type="http://schemas.openxmlformats.org/officeDocument/2006/relationships/hyperlink" Target="https://www.mdpi.com/2073-4360/15/20/4134" TargetMode="External"/><Relationship Id="rId226" Type="http://schemas.openxmlformats.org/officeDocument/2006/relationships/hyperlink" Target="https://doi.org/10.35603/sws.iscss.2023/s13.59" TargetMode="External"/><Relationship Id="rId347" Type="http://schemas.openxmlformats.org/officeDocument/2006/relationships/hyperlink" Target="https://www.mdpi.com/2076-3417/13/3/1645" TargetMode="External"/><Relationship Id="rId468" Type="http://schemas.openxmlformats.org/officeDocument/2006/relationships/hyperlink" Target="https://www.webofscience.com/wos/woscc/full-record/WOS:000916442700001" TargetMode="External"/><Relationship Id="rId104" Type="http://schemas.openxmlformats.org/officeDocument/2006/relationships/hyperlink" Target="https://www.mdpi.com/2079-6382/12/5/918" TargetMode="External"/><Relationship Id="rId225" Type="http://schemas.openxmlformats.org/officeDocument/2006/relationships/hyperlink" Target="https://ssalibrary.at/sgem_jresearch_publication_view.php?page=view&amp;editid1=5254" TargetMode="External"/><Relationship Id="rId346" Type="http://schemas.openxmlformats.org/officeDocument/2006/relationships/hyperlink" Target="https://www.webofscience.com/wos/woscc/full-record/WOS:000929376600001" TargetMode="External"/><Relationship Id="rId467" Type="http://schemas.openxmlformats.org/officeDocument/2006/relationships/hyperlink" Target="https://www.mdpi.com/2076-3417/13/3/1645" TargetMode="External"/><Relationship Id="rId109" Type="http://schemas.openxmlformats.org/officeDocument/2006/relationships/hyperlink" Target="https://www.mdpi.com/2227-9059/11/5/1455" TargetMode="External"/><Relationship Id="rId108" Type="http://schemas.openxmlformats.org/officeDocument/2006/relationships/hyperlink" Target="https://www.rjlm.ro/index.php/arhiv/995" TargetMode="External"/><Relationship Id="rId229" Type="http://schemas.openxmlformats.org/officeDocument/2006/relationships/hyperlink" Target="https://www.mdpi.com/2227-9032/11/19/2696" TargetMode="External"/><Relationship Id="rId220" Type="http://schemas.openxmlformats.org/officeDocument/2006/relationships/hyperlink" Target="https://www.mdpi.com/2076-3425/13/7/1005" TargetMode="External"/><Relationship Id="rId341" Type="http://schemas.openxmlformats.org/officeDocument/2006/relationships/hyperlink" Target="https://www.mdpi.com/2227-9059/11/1/7" TargetMode="External"/><Relationship Id="rId462" Type="http://schemas.openxmlformats.org/officeDocument/2006/relationships/hyperlink" Target="https://www.webofscience.com/wos/woscc/full-record/WOS:000962106300001" TargetMode="External"/><Relationship Id="rId340" Type="http://schemas.openxmlformats.org/officeDocument/2006/relationships/hyperlink" Target="https://1510qkibz-y-https-www-webofscience-com.z.e-nformation.ro/wos/woscc/full-record/WOS:000916442700001" TargetMode="External"/><Relationship Id="rId461" Type="http://schemas.openxmlformats.org/officeDocument/2006/relationships/hyperlink" Target="https://www.mdpi.com/2227-9032/11/9/1291" TargetMode="External"/><Relationship Id="rId460" Type="http://schemas.openxmlformats.org/officeDocument/2006/relationships/hyperlink" Target="https://www.webofscience.com/wos/woscc/full-record/WOS:000987308700001" TargetMode="External"/><Relationship Id="rId103" Type="http://schemas.openxmlformats.org/officeDocument/2006/relationships/hyperlink" Target="https://www.mdpi.com/1996-1944/16/8/2967" TargetMode="External"/><Relationship Id="rId224" Type="http://schemas.openxmlformats.org/officeDocument/2006/relationships/hyperlink" Target="https://doi.org/10.3390/biomedicines11102617" TargetMode="External"/><Relationship Id="rId345" Type="http://schemas.openxmlformats.org/officeDocument/2006/relationships/hyperlink" Target="https://doi.org/10.3390/reports6010003" TargetMode="External"/><Relationship Id="rId466" Type="http://schemas.openxmlformats.org/officeDocument/2006/relationships/hyperlink" Target="https://www.webofscience.com/wos/woscc/full-record/WOS:000929376600001" TargetMode="External"/><Relationship Id="rId102" Type="http://schemas.openxmlformats.org/officeDocument/2006/relationships/hyperlink" Target="https://www.mdpi.com/1424-8247/16/3/455" TargetMode="External"/><Relationship Id="rId223" Type="http://schemas.openxmlformats.org/officeDocument/2006/relationships/hyperlink" Target="https://www.mdpi.com/2227-9059/11/10/2617" TargetMode="External"/><Relationship Id="rId344" Type="http://schemas.openxmlformats.org/officeDocument/2006/relationships/hyperlink" Target="https://www.mdpi.com/2571-841X/6/1/3" TargetMode="External"/><Relationship Id="rId465" Type="http://schemas.openxmlformats.org/officeDocument/2006/relationships/hyperlink" Target="https://www.mdpi.com/2076-393X/11/2/441" TargetMode="External"/><Relationship Id="rId101" Type="http://schemas.openxmlformats.org/officeDocument/2006/relationships/hyperlink" Target="https://www.mdpi.com/1424-8247/16/11/1585" TargetMode="External"/><Relationship Id="rId222" Type="http://schemas.openxmlformats.org/officeDocument/2006/relationships/hyperlink" Target="https://www.webofscience.com/wos/woscc/full-record/WOS:001094034300001" TargetMode="External"/><Relationship Id="rId343" Type="http://schemas.openxmlformats.org/officeDocument/2006/relationships/hyperlink" Target="https://www.webofscience.com/wos/woscc/full-record/WOS:000958514300001" TargetMode="External"/><Relationship Id="rId464" Type="http://schemas.openxmlformats.org/officeDocument/2006/relationships/hyperlink" Target="https://www.webofscience.com/wos/woscc/full-record/WOS:000941323900001" TargetMode="External"/><Relationship Id="rId100" Type="http://schemas.openxmlformats.org/officeDocument/2006/relationships/hyperlink" Target="https://www.webofscience.com/wos/alldb/full-record/WOS:001122764800001" TargetMode="External"/><Relationship Id="rId221" Type="http://schemas.openxmlformats.org/officeDocument/2006/relationships/hyperlink" Target="https://doi.org/10.3390/brainsci13060966" TargetMode="External"/><Relationship Id="rId342" Type="http://schemas.openxmlformats.org/officeDocument/2006/relationships/hyperlink" Target="https://www.spandidos-publications.com/10.3892/etm.2022.11711" TargetMode="External"/><Relationship Id="rId463" Type="http://schemas.openxmlformats.org/officeDocument/2006/relationships/hyperlink" Target="https://www.frontiersin.org/articles/10.3389/fpsyg.2023.1087081/full" TargetMode="External"/><Relationship Id="rId217" Type="http://schemas.openxmlformats.org/officeDocument/2006/relationships/hyperlink" Target="https://www.mdpi.com/1422-0067/24/13/10809" TargetMode="External"/><Relationship Id="rId338" Type="http://schemas.openxmlformats.org/officeDocument/2006/relationships/hyperlink" Target="https://1510qkibz-y-https-www-webofscience-com.z.e-nformation.ro/wos/woscc/full-record/WOS:000941323900001" TargetMode="External"/><Relationship Id="rId459" Type="http://schemas.openxmlformats.org/officeDocument/2006/relationships/hyperlink" Target="https://www.mdpi.com/2075-4426/13/9/1356" TargetMode="External"/><Relationship Id="rId216" Type="http://schemas.openxmlformats.org/officeDocument/2006/relationships/hyperlink" Target="https://www.webofscience.com/wos/woscc/full-record/WOS:001030920800001" TargetMode="External"/><Relationship Id="rId337" Type="http://schemas.openxmlformats.org/officeDocument/2006/relationships/hyperlink" Target="https://www.mdpi.com/2571-841X/6/1/3" TargetMode="External"/><Relationship Id="rId458" Type="http://schemas.openxmlformats.org/officeDocument/2006/relationships/hyperlink" Target="https://15109kl50-y-https-www-scopus-com.z.e-nformation.ro/record/display.uri?eid=2-s2.0-85172474866&amp;origin=resultslist" TargetMode="External"/><Relationship Id="rId215" Type="http://schemas.openxmlformats.org/officeDocument/2006/relationships/hyperlink" Target="https://doi.org/10.3390/brainsci13060966" TargetMode="External"/><Relationship Id="rId336" Type="http://schemas.openxmlformats.org/officeDocument/2006/relationships/hyperlink" Target="https://1510qkibz-y-https-www-webofscience-com.z.e-nformation.ro/wos/woscc/full-record/WOS:000958514300001" TargetMode="External"/><Relationship Id="rId457" Type="http://schemas.openxmlformats.org/officeDocument/2006/relationships/hyperlink" Target="https://www.cambridge.org/core/journals/european-psychiatry/article/relationship-between-anxiety-productivity-and-selfcompassion-of-healthcare-professionals-in-covid19-time/5DB3E6DD7CCF6ECAF0CBBCF2A0161FC4" TargetMode="External"/><Relationship Id="rId214" Type="http://schemas.openxmlformats.org/officeDocument/2006/relationships/hyperlink" Target="https://www.mdpi.com/2076-3425/13/6/966/review_report" TargetMode="External"/><Relationship Id="rId335" Type="http://schemas.openxmlformats.org/officeDocument/2006/relationships/hyperlink" Target="https://www.frontiersin.org/journals/psychology/articles/10.3389/fpsyg.2023.1087081/full" TargetMode="External"/><Relationship Id="rId456" Type="http://schemas.openxmlformats.org/officeDocument/2006/relationships/hyperlink" Target="https://1510qkl0q-y-https-www-webofscience-com.z.e-nformation.ro/wos/woscc/full-record/WOS:001060676602334" TargetMode="External"/><Relationship Id="rId219" Type="http://schemas.openxmlformats.org/officeDocument/2006/relationships/hyperlink" Target="https://www.webofscience.com/wos/woscc/full-record/WOS:001038177700001" TargetMode="External"/><Relationship Id="rId218" Type="http://schemas.openxmlformats.org/officeDocument/2006/relationships/hyperlink" Target="https://doi.org/10.3390/ijms241310809" TargetMode="External"/><Relationship Id="rId339" Type="http://schemas.openxmlformats.org/officeDocument/2006/relationships/hyperlink" Target="https://www.mdpi.com/2076-393X/11/2/441" TargetMode="External"/><Relationship Id="rId330" Type="http://schemas.openxmlformats.org/officeDocument/2006/relationships/hyperlink" Target="https://1510qkfst-y-https-www-webofscience-com.z.e-nformation.ro/wos/woscc/full-record/WOS:000996333800011" TargetMode="External"/><Relationship Id="rId451" Type="http://schemas.openxmlformats.org/officeDocument/2006/relationships/hyperlink" Target="https://fortuneonline.org/articles/a-case-of-brainstem-.pdf" TargetMode="External"/><Relationship Id="rId450" Type="http://schemas.openxmlformats.org/officeDocument/2006/relationships/hyperlink" Target="https://fortuneonline.org/articles/a-case-of-brainstem-.pdf" TargetMode="External"/><Relationship Id="rId213" Type="http://schemas.openxmlformats.org/officeDocument/2006/relationships/hyperlink" Target="https://www.webofscience.com/wos/woscc/full-record/WOS:001014239200001" TargetMode="External"/><Relationship Id="rId334" Type="http://schemas.openxmlformats.org/officeDocument/2006/relationships/hyperlink" Target="https://www.mdpi.com/2075-1729/13/4/968" TargetMode="External"/><Relationship Id="rId455" Type="http://schemas.openxmlformats.org/officeDocument/2006/relationships/hyperlink" Target="https://www.researchgate.net/publication/373091376_Developmental_venous_malformation_A_Do-Not-Touch''_lesion" TargetMode="External"/><Relationship Id="rId212" Type="http://schemas.openxmlformats.org/officeDocument/2006/relationships/hyperlink" Target="https://www.webofscience.com/wos/woscc/full-record/WOS:001083535600001" TargetMode="External"/><Relationship Id="rId333" Type="http://schemas.openxmlformats.org/officeDocument/2006/relationships/hyperlink" Target="https://www.mdpi.com/2075-4418/13/9/1548" TargetMode="External"/><Relationship Id="rId454" Type="http://schemas.openxmlformats.org/officeDocument/2006/relationships/hyperlink" Target="https://www.researchgate.net/publication/373091376_Developmental_venous_malformation_A_Do-Not-Touch''_lesion" TargetMode="External"/><Relationship Id="rId211" Type="http://schemas.openxmlformats.org/officeDocument/2006/relationships/hyperlink" Target="https://www.mdpi.com/2227-9059/11/1/7" TargetMode="External"/><Relationship Id="rId332" Type="http://schemas.openxmlformats.org/officeDocument/2006/relationships/hyperlink" Target="https://1510qkfst-y-https-www-webofscience-com.z.e-nformation.ro/wos/woscc/full-record/WOS:000985435600001" TargetMode="External"/><Relationship Id="rId453" Type="http://schemas.openxmlformats.org/officeDocument/2006/relationships/hyperlink" Target="https://scholar.valpo.edu/cgi/viewcontent.cgi?article=1372&amp;context=jmms" TargetMode="External"/><Relationship Id="rId210" Type="http://schemas.openxmlformats.org/officeDocument/2006/relationships/hyperlink" Target="https://www.webofscience.com/wos/woscc/full-record/WOS:000916442700001" TargetMode="External"/><Relationship Id="rId331" Type="http://schemas.openxmlformats.org/officeDocument/2006/relationships/hyperlink" Target="https://1510qkfst-y-https-www-webofscience-com.z.e-nformation.ro/wos/woscc/full-record/WOS:000996333800011" TargetMode="External"/><Relationship Id="rId452" Type="http://schemas.openxmlformats.org/officeDocument/2006/relationships/hyperlink" Target="https://scholar.valpo.edu/cgi/viewcontent.cgi?article=1372&amp;context=jmms" TargetMode="External"/><Relationship Id="rId370" Type="http://schemas.openxmlformats.org/officeDocument/2006/relationships/hyperlink" Target="https://www.mdpi.com/2076-0817/12/6/766" TargetMode="External"/><Relationship Id="rId491" Type="http://schemas.openxmlformats.org/officeDocument/2006/relationships/hyperlink" Target="https://doi.org/10.1111/2047-3095.12449" TargetMode="External"/><Relationship Id="rId490" Type="http://schemas.openxmlformats.org/officeDocument/2006/relationships/hyperlink" Target="https://1511hl1i7-y-https-onlinelibrary-wiley-com.z.e-nformation.ro/doi/10.1111/2047-3095.12449" TargetMode="External"/><Relationship Id="rId129" Type="http://schemas.openxmlformats.org/officeDocument/2006/relationships/hyperlink" Target="https://www.mdpi.com/2075-4418/13/6/1195" TargetMode="External"/><Relationship Id="rId128" Type="http://schemas.openxmlformats.org/officeDocument/2006/relationships/hyperlink" Target="https://medpharmareports.com/index.php/mpr/issue/view/82" TargetMode="External"/><Relationship Id="rId249" Type="http://schemas.openxmlformats.org/officeDocument/2006/relationships/hyperlink" Target="https://www.spandidos-publications.com/10.3892/etm.2022.11711?text=fulltext" TargetMode="External"/><Relationship Id="rId127" Type="http://schemas.openxmlformats.org/officeDocument/2006/relationships/hyperlink" Target="https://www.scopus.com/sourceid/21100916457" TargetMode="External"/><Relationship Id="rId248" Type="http://schemas.openxmlformats.org/officeDocument/2006/relationships/hyperlink" Target="https://www.webofscience.com/wos/woscc/full-record/WOS:000899543400001" TargetMode="External"/><Relationship Id="rId369" Type="http://schemas.openxmlformats.org/officeDocument/2006/relationships/hyperlink" Target="https://www.webofscience.com/wos/woscc/full-record/WOS:001017451600001" TargetMode="External"/><Relationship Id="rId126" Type="http://schemas.openxmlformats.org/officeDocument/2006/relationships/hyperlink" Target="https://doi.org/10.3390/ma16134508" TargetMode="External"/><Relationship Id="rId247" Type="http://schemas.openxmlformats.org/officeDocument/2006/relationships/hyperlink" Target="https://www.researchgate.net/publication/370425779_Tips_and_tricks_for_laparoscopic_cholecystectomy_in_the_patient_with_ventriculoperitoneal_shunt_a_case_report" TargetMode="External"/><Relationship Id="rId368" Type="http://schemas.openxmlformats.org/officeDocument/2006/relationships/hyperlink" Target="https://doi.org/10.3390/jpm13091370" TargetMode="External"/><Relationship Id="rId489" Type="http://schemas.openxmlformats.org/officeDocument/2006/relationships/hyperlink" Target="https://1510ql1h8-y-https-www-webofscience-com.z.e-nformation.ro/wos/woscc/full-record/WOS:001082830800001" TargetMode="External"/><Relationship Id="rId121" Type="http://schemas.openxmlformats.org/officeDocument/2006/relationships/hyperlink" Target="https://www.scientificbulletin.upb.ro/rev_docs_arhiva/rezbd6_485855.pdf" TargetMode="External"/><Relationship Id="rId242" Type="http://schemas.openxmlformats.org/officeDocument/2006/relationships/hyperlink" Target="https://pubmed.ncbi.nlm.nih.gov/37888307/" TargetMode="External"/><Relationship Id="rId363" Type="http://schemas.openxmlformats.org/officeDocument/2006/relationships/hyperlink" Target="https://www.webofscience.com/wos/woscc/full-record/WOS:001084043100001" TargetMode="External"/><Relationship Id="rId484" Type="http://schemas.openxmlformats.org/officeDocument/2006/relationships/hyperlink" Target="https://www.webofscience.com/wos/woscc/full-record/WOS:001028799100014" TargetMode="External"/><Relationship Id="rId120" Type="http://schemas.openxmlformats.org/officeDocument/2006/relationships/hyperlink" Target="https://www.scientificbulletin.upb.ro/rev_docs_arhiva/rez38c_242028.pdf" TargetMode="External"/><Relationship Id="rId241" Type="http://schemas.openxmlformats.org/officeDocument/2006/relationships/hyperlink" Target="https://www.webofscience.com/wos/woscc/full-record/WOS:001095757900001" TargetMode="External"/><Relationship Id="rId362" Type="http://schemas.openxmlformats.org/officeDocument/2006/relationships/hyperlink" Target="https://doi.org/10.3390/diagnostics13213351" TargetMode="External"/><Relationship Id="rId483" Type="http://schemas.openxmlformats.org/officeDocument/2006/relationships/hyperlink" Target="https://www.mdpi.com/2076-0817/12/9/1149" TargetMode="External"/><Relationship Id="rId240" Type="http://schemas.openxmlformats.org/officeDocument/2006/relationships/hyperlink" Target="https://pubmed.ncbi.nlm.nih.gov/37959411/" TargetMode="External"/><Relationship Id="rId361" Type="http://schemas.openxmlformats.org/officeDocument/2006/relationships/hyperlink" Target="https://www.mdpi.com/2075-4418/13/21/3351" TargetMode="External"/><Relationship Id="rId482" Type="http://schemas.openxmlformats.org/officeDocument/2006/relationships/hyperlink" Target="https://1510qk5jz-y-https-www-webofscience-com.z.e-nformation.ro/wos/woscc/full-record/WOS:001074147600001" TargetMode="External"/><Relationship Id="rId360" Type="http://schemas.openxmlformats.org/officeDocument/2006/relationships/hyperlink" Target="https://www.webofscience.com/wos/woscc/full-record/WOS:001103368700001" TargetMode="External"/><Relationship Id="rId481" Type="http://schemas.openxmlformats.org/officeDocument/2006/relationships/hyperlink" Target="https://www.mdpi.com/2075-4418/13/21/3351" TargetMode="External"/><Relationship Id="rId125" Type="http://schemas.openxmlformats.org/officeDocument/2006/relationships/hyperlink" Target="https://www.mdpi.com/1996-1944/16/13/4508" TargetMode="External"/><Relationship Id="rId246" Type="http://schemas.openxmlformats.org/officeDocument/2006/relationships/hyperlink" Target="https://www.webofscience.com/wos/woscc/full-record/WOS:000986732100018" TargetMode="External"/><Relationship Id="rId367" Type="http://schemas.openxmlformats.org/officeDocument/2006/relationships/hyperlink" Target="https://www.mdpi.com/2075-4426/13/9/1370" TargetMode="External"/><Relationship Id="rId488" Type="http://schemas.openxmlformats.org/officeDocument/2006/relationships/hyperlink" Target="https://doi.org/10.1111/2047-3095.12446" TargetMode="External"/><Relationship Id="rId124" Type="http://schemas.openxmlformats.org/officeDocument/2006/relationships/hyperlink" Target="https://www.mdpi.com/1996-1944/16/13/4508" TargetMode="External"/><Relationship Id="rId245" Type="http://schemas.openxmlformats.org/officeDocument/2006/relationships/hyperlink" Target="https://www.webofscience.com/wos/woscc/full-record/WOS:000996333800011" TargetMode="External"/><Relationship Id="rId366" Type="http://schemas.openxmlformats.org/officeDocument/2006/relationships/hyperlink" Target="https://www.webofscience.com/wos/woscc/full-record/WOS:001078673900001" TargetMode="External"/><Relationship Id="rId487" Type="http://schemas.openxmlformats.org/officeDocument/2006/relationships/hyperlink" Target="https://1511hl09d-y-https-onlinelibrary-wiley-com.z.e-nformation.ro/doi/10.1111/2047-3095.12446" TargetMode="External"/><Relationship Id="rId123" Type="http://schemas.openxmlformats.org/officeDocument/2006/relationships/hyperlink" Target="http://dx.doi.org/10.17222/mit.2023.887" TargetMode="External"/><Relationship Id="rId244" Type="http://schemas.openxmlformats.org/officeDocument/2006/relationships/hyperlink" Target="https://www.mdpi.com/2227-9059/11/8/2106" TargetMode="External"/><Relationship Id="rId365" Type="http://schemas.openxmlformats.org/officeDocument/2006/relationships/hyperlink" Target="https://doi.org/10.3390/jcm12196322" TargetMode="External"/><Relationship Id="rId486" Type="http://schemas.openxmlformats.org/officeDocument/2006/relationships/hyperlink" Target="https://1510ql087-y-https-www-webofscience-com.z.e-nformation.ro/wos/woscc/full-record/WOS:001065132300001" TargetMode="External"/><Relationship Id="rId122" Type="http://schemas.openxmlformats.org/officeDocument/2006/relationships/hyperlink" Target="https://mater-tehnol.si/index.php/MatTech/article/view/887/255" TargetMode="External"/><Relationship Id="rId243" Type="http://schemas.openxmlformats.org/officeDocument/2006/relationships/hyperlink" Target="https://www.webofscience.com/wos/woscc/full-record/WOS:001057406600001" TargetMode="External"/><Relationship Id="rId364" Type="http://schemas.openxmlformats.org/officeDocument/2006/relationships/hyperlink" Target="https://www.mdpi.com/2077-0383/12/19/6322" TargetMode="External"/><Relationship Id="rId485" Type="http://schemas.openxmlformats.org/officeDocument/2006/relationships/hyperlink" Target="http://bioclima.ro/Balneo547.pdf" TargetMode="External"/><Relationship Id="rId95" Type="http://schemas.openxmlformats.org/officeDocument/2006/relationships/hyperlink" Target="https://link.springer.com/journal/210/volumes-and-issues/396-1/supplement" TargetMode="External"/><Relationship Id="rId94" Type="http://schemas.openxmlformats.org/officeDocument/2006/relationships/hyperlink" Target="https://www.webofscience.com/wos/alldb/full-record/WOS:001070369300182" TargetMode="External"/><Relationship Id="rId97" Type="http://schemas.openxmlformats.org/officeDocument/2006/relationships/hyperlink" Target="https://link.springer.com/journal/210/volumes-and-issues/396-1/supplement" TargetMode="External"/><Relationship Id="rId96" Type="http://schemas.openxmlformats.org/officeDocument/2006/relationships/hyperlink" Target="https://www.webofscience.com/wos/alldb/full-record/WOS:001070369300184" TargetMode="External"/><Relationship Id="rId99" Type="http://schemas.openxmlformats.org/officeDocument/2006/relationships/hyperlink" Target="https://www.mdpi.com/2073-4360/15/20/4134" TargetMode="External"/><Relationship Id="rId480" Type="http://schemas.openxmlformats.org/officeDocument/2006/relationships/hyperlink" Target="https://1510qkl0q-y-https-www-webofscience-com.z.e-nformation.ro/wos/woscc/full-record/WOS:001103368700001" TargetMode="External"/><Relationship Id="rId98" Type="http://schemas.openxmlformats.org/officeDocument/2006/relationships/hyperlink" Target="https://www.webofscience.com/wos/alldb/full-record/WOS:001089778000001" TargetMode="External"/><Relationship Id="rId91" Type="http://schemas.openxmlformats.org/officeDocument/2006/relationships/hyperlink" Target="https://www.mdpi.com/1996-1944/16/8/2967" TargetMode="External"/><Relationship Id="rId90" Type="http://schemas.openxmlformats.org/officeDocument/2006/relationships/hyperlink" Target="https://www.webofscience.com/wos/alldb/full-record/WOS:000978893700001" TargetMode="External"/><Relationship Id="rId93" Type="http://schemas.openxmlformats.org/officeDocument/2006/relationships/hyperlink" Target="https://www.mdpi.com/2079-6382/12/5/918" TargetMode="External"/><Relationship Id="rId92" Type="http://schemas.openxmlformats.org/officeDocument/2006/relationships/hyperlink" Target="https://www.webofscience.com/wos/alldb/full-record/WOS:000995390800001" TargetMode="External"/><Relationship Id="rId118" Type="http://schemas.openxmlformats.org/officeDocument/2006/relationships/hyperlink" Target="https://conferenceproceedings.international/?page_id=1559" TargetMode="External"/><Relationship Id="rId239" Type="http://schemas.openxmlformats.org/officeDocument/2006/relationships/hyperlink" Target="https://www.webofscience.com/wos/woscc/full-record/WOS:001103297600001" TargetMode="External"/><Relationship Id="rId117" Type="http://schemas.openxmlformats.org/officeDocument/2006/relationships/hyperlink" Target="https://www.mdpi.com/2075-4418/13/10/1759" TargetMode="External"/><Relationship Id="rId238" Type="http://schemas.openxmlformats.org/officeDocument/2006/relationships/hyperlink" Target="https://www.researchgate.net/publication/378022066_COMBINED_ANTI-ANG2TIE_AND_ANTI-VEGF_INTRAVITREAL_THERAPY_IN_AGE-RELATED_MACULAR_DEGENERATION_-_A_SYSTEMATIC_REVIEW" TargetMode="External"/><Relationship Id="rId359" Type="http://schemas.openxmlformats.org/officeDocument/2006/relationships/hyperlink" Target="https://doi.org/10.3390/diagnostics13091548" TargetMode="External"/><Relationship Id="rId116" Type="http://schemas.openxmlformats.org/officeDocument/2006/relationships/hyperlink" Target="https://www.webofscience.com/wos/woscc/full-record/WOS:000997894000001" TargetMode="External"/><Relationship Id="rId237" Type="http://schemas.openxmlformats.org/officeDocument/2006/relationships/hyperlink" Target="https://www.ncbi.nlm.nih.gov/pmc/articles/PMC10711340/" TargetMode="External"/><Relationship Id="rId358" Type="http://schemas.openxmlformats.org/officeDocument/2006/relationships/hyperlink" Target="https://www.mdpi.com/2075-4418/13/9/1548" TargetMode="External"/><Relationship Id="rId479" Type="http://schemas.openxmlformats.org/officeDocument/2006/relationships/hyperlink" Target="https://www.mdpi.com/2075-4426/13/9/1370" TargetMode="External"/><Relationship Id="rId115" Type="http://schemas.openxmlformats.org/officeDocument/2006/relationships/hyperlink" Target="https://jesp.upg-ploiesti.ro/index.php?option=com_phocadownload&amp;view=file&amp;id=705:18&amp;Itemid=16" TargetMode="External"/><Relationship Id="rId236" Type="http://schemas.openxmlformats.org/officeDocument/2006/relationships/hyperlink" Target="https://www.webofscience.com/wos/woscc/full-record/WOS:001132545100008" TargetMode="External"/><Relationship Id="rId357" Type="http://schemas.openxmlformats.org/officeDocument/2006/relationships/hyperlink" Target="https://doi.org/10.3390/jpm13091370" TargetMode="External"/><Relationship Id="rId478" Type="http://schemas.openxmlformats.org/officeDocument/2006/relationships/hyperlink" Target="https://1510qkenq-y-https-www-webofscience-com.z.e-nformation.ro/wos/woscc/full-record/WOS:001078673900001" TargetMode="External"/><Relationship Id="rId119" Type="http://schemas.openxmlformats.org/officeDocument/2006/relationships/hyperlink" Target="https://www.mdpi.com/1996-1944/16/2/554" TargetMode="External"/><Relationship Id="rId110" Type="http://schemas.openxmlformats.org/officeDocument/2006/relationships/hyperlink" Target="https://doi.org/10.3390/biomedicines11051455" TargetMode="External"/><Relationship Id="rId231" Type="http://schemas.openxmlformats.org/officeDocument/2006/relationships/hyperlink" Target="https://www.mdpi.com/2227-9059/11/7/2065" TargetMode="External"/><Relationship Id="rId352" Type="http://schemas.openxmlformats.org/officeDocument/2006/relationships/hyperlink" Target="https://www.webofscience.com/wos/woscc/full-record/WOS:001013859800001" TargetMode="External"/><Relationship Id="rId473" Type="http://schemas.openxmlformats.org/officeDocument/2006/relationships/hyperlink" Target="https://www.mdpi.com/2076-0817/12/6/766" TargetMode="External"/><Relationship Id="rId230" Type="http://schemas.openxmlformats.org/officeDocument/2006/relationships/hyperlink" Target="https://www.mdpi.com/2227-9059/11/7/2065" TargetMode="External"/><Relationship Id="rId351" Type="http://schemas.openxmlformats.org/officeDocument/2006/relationships/hyperlink" Target="https://doi.org/10.3390/medicina59040647" TargetMode="External"/><Relationship Id="rId472" Type="http://schemas.openxmlformats.org/officeDocument/2006/relationships/hyperlink" Target="https://1510qk5jz-y-https-www-webofscience-com.z.e-nformation.ro/wos/woscc/full-record/WOS:001017451600001" TargetMode="External"/><Relationship Id="rId350" Type="http://schemas.openxmlformats.org/officeDocument/2006/relationships/hyperlink" Target="https://www.mdpi.com/1648-9144/59/4/647" TargetMode="External"/><Relationship Id="rId471" Type="http://schemas.openxmlformats.org/officeDocument/2006/relationships/hyperlink" Target="https://www.spandidos-publications.com/10.3892/etm.2022.11711" TargetMode="External"/><Relationship Id="rId470" Type="http://schemas.openxmlformats.org/officeDocument/2006/relationships/hyperlink" Target="https://www.webofscience.com/wos/woscc/full-record/WOS:000899543400001" TargetMode="External"/><Relationship Id="rId114" Type="http://schemas.openxmlformats.org/officeDocument/2006/relationships/hyperlink" Target="https://www.webofscience.com/wos/woscc/full-record/WOS:001227098800007" TargetMode="External"/><Relationship Id="rId235" Type="http://schemas.openxmlformats.org/officeDocument/2006/relationships/hyperlink" Target="https://www.mdpi.com/2077-0383/12/17/5657" TargetMode="External"/><Relationship Id="rId356" Type="http://schemas.openxmlformats.org/officeDocument/2006/relationships/hyperlink" Target="https://www.mdpi.com/2075-4426/13/9/1370" TargetMode="External"/><Relationship Id="rId477" Type="http://schemas.openxmlformats.org/officeDocument/2006/relationships/hyperlink" Target="https://www.mdpi.com/2227-9059/11/7/2058" TargetMode="External"/><Relationship Id="rId113" Type="http://schemas.openxmlformats.org/officeDocument/2006/relationships/hyperlink" Target="https://www.mdpi.com/2075-4426/13/9/1370" TargetMode="External"/><Relationship Id="rId234" Type="http://schemas.openxmlformats.org/officeDocument/2006/relationships/hyperlink" Target="https://www.webofscience.com/wos/woscc/full-record/WOS:001062022000001" TargetMode="External"/><Relationship Id="rId355" Type="http://schemas.openxmlformats.org/officeDocument/2006/relationships/hyperlink" Target="https://www.webofscience.com/wos/woscc/full-record/WOS:001078673900001" TargetMode="External"/><Relationship Id="rId476" Type="http://schemas.openxmlformats.org/officeDocument/2006/relationships/hyperlink" Target="https://1510qk5jz-y-https-www-webofscience-com.z.e-nformation.ro/wos/woscc/full-record/WOS:001037904000001" TargetMode="External"/><Relationship Id="rId112" Type="http://schemas.openxmlformats.org/officeDocument/2006/relationships/hyperlink" Target="https://www.degruyter.com/document/doi/10.1515/cclm-2023-7056/html" TargetMode="External"/><Relationship Id="rId233" Type="http://schemas.openxmlformats.org/officeDocument/2006/relationships/hyperlink" Target="https://doi.org/10.3390/tropicalmed8050247" TargetMode="External"/><Relationship Id="rId354" Type="http://schemas.openxmlformats.org/officeDocument/2006/relationships/hyperlink" Target="https://doi.org/10.3390/antibiotics12061015" TargetMode="External"/><Relationship Id="rId475" Type="http://schemas.openxmlformats.org/officeDocument/2006/relationships/hyperlink" Target="https://www.mdpi.com/1422-0067/24/13/10540" TargetMode="External"/><Relationship Id="rId111" Type="http://schemas.openxmlformats.org/officeDocument/2006/relationships/hyperlink" Target="https://www.degruyter.com/document/doi/10.1515/cclm-2023-7056/html" TargetMode="External"/><Relationship Id="rId232" Type="http://schemas.openxmlformats.org/officeDocument/2006/relationships/hyperlink" Target="https://scholar.google.com/scholar?oi=bibs&amp;cluster=13733066078325301936&amp;btnI=1&amp;hl=en" TargetMode="External"/><Relationship Id="rId353" Type="http://schemas.openxmlformats.org/officeDocument/2006/relationships/hyperlink" Target="https://www.mdpi.com/2079-6382/12/6/1015" TargetMode="External"/><Relationship Id="rId474" Type="http://schemas.openxmlformats.org/officeDocument/2006/relationships/hyperlink" Target="https://1510qk5jz-y-https-www-webofscience-com.z.e-nformation.ro/wos/woscc/full-record/WOS:001037279600001" TargetMode="External"/><Relationship Id="rId305" Type="http://schemas.openxmlformats.org/officeDocument/2006/relationships/hyperlink" Target="https://www.webofscience.com/wos/woscc/full-record/WOS:001078673900001" TargetMode="External"/><Relationship Id="rId426" Type="http://schemas.openxmlformats.org/officeDocument/2006/relationships/hyperlink" Target="https://www.webofscience.com/wos/woscc/full-record/WOS:000958514300001" TargetMode="External"/><Relationship Id="rId304" Type="http://schemas.openxmlformats.org/officeDocument/2006/relationships/hyperlink" Target="https://www.mdpi.com/2075-4426/13/9/1356" TargetMode="External"/><Relationship Id="rId425" Type="http://schemas.openxmlformats.org/officeDocument/2006/relationships/hyperlink" Target="https://doi.org/10.3389/fpsyg.2023.1087081" TargetMode="External"/><Relationship Id="rId303" Type="http://schemas.openxmlformats.org/officeDocument/2006/relationships/hyperlink" Target="https://www.webofscience.com/wos/woscc/full-record/WOS:001099947500001" TargetMode="External"/><Relationship Id="rId424" Type="http://schemas.openxmlformats.org/officeDocument/2006/relationships/hyperlink" Target="https://www.frontiersin.org/articles/10.3389/fpsyg.2023.1087081/full" TargetMode="External"/><Relationship Id="rId302" Type="http://schemas.openxmlformats.org/officeDocument/2006/relationships/hyperlink" Target="https://www.revistachirurgia.ro/hyponatremia-as-a-prognostic-factor-in-advanced-stage-ovarian-cancer-patients/" TargetMode="External"/><Relationship Id="rId423" Type="http://schemas.openxmlformats.org/officeDocument/2006/relationships/hyperlink" Target="https://www.webofscience.com/wos/woscc/full-record/WOS:000962106300001" TargetMode="External"/><Relationship Id="rId309" Type="http://schemas.openxmlformats.org/officeDocument/2006/relationships/hyperlink" Target="https://www.webofscience.com/wos/woscc/full-record/WOS:001035954300001" TargetMode="External"/><Relationship Id="rId308" Type="http://schemas.openxmlformats.org/officeDocument/2006/relationships/hyperlink" Target="https://www.mdpi.com/2076-0817/12/9/1149" TargetMode="External"/><Relationship Id="rId429" Type="http://schemas.openxmlformats.org/officeDocument/2006/relationships/hyperlink" Target="https://www.webofscience.com/wos/woscc/full-record/WOS:000944789500001" TargetMode="External"/><Relationship Id="rId307" Type="http://schemas.openxmlformats.org/officeDocument/2006/relationships/hyperlink" Target="https://www.webofscience.com/wos/woscc/full-record/WOS:001074147600001" TargetMode="External"/><Relationship Id="rId428" Type="http://schemas.openxmlformats.org/officeDocument/2006/relationships/hyperlink" Target="https://doi.org/10.3390/reports6010003" TargetMode="External"/><Relationship Id="rId306" Type="http://schemas.openxmlformats.org/officeDocument/2006/relationships/hyperlink" Target="https://www.mdpi.com/2075-4426/13/9/1370" TargetMode="External"/><Relationship Id="rId427" Type="http://schemas.openxmlformats.org/officeDocument/2006/relationships/hyperlink" Target="https://www.mdpi.com/2571-841X/6/1/3" TargetMode="External"/><Relationship Id="rId301" Type="http://schemas.openxmlformats.org/officeDocument/2006/relationships/hyperlink" Target="https://www.webofscience.com/wos/woscc/full-record/WOS:001109109200008" TargetMode="External"/><Relationship Id="rId422" Type="http://schemas.openxmlformats.org/officeDocument/2006/relationships/hyperlink" Target="https://doi.org/10.3390/diagnostics13091548" TargetMode="External"/><Relationship Id="rId300" Type="http://schemas.openxmlformats.org/officeDocument/2006/relationships/hyperlink" Target="https://www.webofscience.com/wos/woscc/full-record/WOS:001103368700001" TargetMode="External"/><Relationship Id="rId421" Type="http://schemas.openxmlformats.org/officeDocument/2006/relationships/hyperlink" Target="https://www.mdpi.com/2075-4418/13/9/1548" TargetMode="External"/><Relationship Id="rId542" Type="http://schemas.openxmlformats.org/officeDocument/2006/relationships/vmlDrawing" Target="../drawings/vmlDrawing1.vml"/><Relationship Id="rId420" Type="http://schemas.openxmlformats.org/officeDocument/2006/relationships/hyperlink" Target="https://www.webofscience.com/wos/woscc/full-record/WOS:000985435600001" TargetMode="External"/><Relationship Id="rId541" Type="http://schemas.openxmlformats.org/officeDocument/2006/relationships/drawing" Target="../drawings/drawing2.xml"/><Relationship Id="rId540" Type="http://schemas.openxmlformats.org/officeDocument/2006/relationships/hyperlink" Target="https://www.mdpi.com/2227-9032/11/9/1291" TargetMode="External"/><Relationship Id="rId415" Type="http://schemas.openxmlformats.org/officeDocument/2006/relationships/hyperlink" Target="https://www.mdpi.com/2227-9032/11/9/1291" TargetMode="External"/><Relationship Id="rId536" Type="http://schemas.openxmlformats.org/officeDocument/2006/relationships/hyperlink" Target="https://1510qjvke-y-https-www-webofscience-com.z.e-nformation.ro/wos/woscc/full-record/WOS:001131487100001" TargetMode="External"/><Relationship Id="rId414" Type="http://schemas.openxmlformats.org/officeDocument/2006/relationships/hyperlink" Target="https://www.webofscience.com/wos/woscc/full-record/WOS:000987308700001" TargetMode="External"/><Relationship Id="rId535" Type="http://schemas.openxmlformats.org/officeDocument/2006/relationships/hyperlink" Target="https://www.mdpi.com/2227-9032/11/9/1291" TargetMode="External"/><Relationship Id="rId413" Type="http://schemas.openxmlformats.org/officeDocument/2006/relationships/hyperlink" Target="https://doi.org/10.3390/pathogens12060766" TargetMode="External"/><Relationship Id="rId534" Type="http://schemas.openxmlformats.org/officeDocument/2006/relationships/hyperlink" Target="https://1510q5e4x-y-https-www-webofscience-com.z.e-nformation.ro/wos/woscc/full-record/WOS:000987308700001" TargetMode="External"/><Relationship Id="rId412" Type="http://schemas.openxmlformats.org/officeDocument/2006/relationships/hyperlink" Target="https://www.mdpi.com/2076-0817/12/6/766" TargetMode="External"/><Relationship Id="rId533" Type="http://schemas.openxmlformats.org/officeDocument/2006/relationships/hyperlink" Target="https://ijmd.ro/wp-content/uploads/2023/03/003-Albertina-Stanila-17-22.pdf" TargetMode="External"/><Relationship Id="rId419" Type="http://schemas.openxmlformats.org/officeDocument/2006/relationships/hyperlink" Target="https://doi.org/10.3390/diagnostics13091575" TargetMode="External"/><Relationship Id="rId418" Type="http://schemas.openxmlformats.org/officeDocument/2006/relationships/hyperlink" Target="https://www.mdpi.com/2075-4418/13/9/1575" TargetMode="External"/><Relationship Id="rId539" Type="http://schemas.openxmlformats.org/officeDocument/2006/relationships/hyperlink" Target="https://1510q5e4x-y-https-www-webofscience-com.z.e-nformation.ro/wos/woscc/full-record/WOS:000987308700001" TargetMode="External"/><Relationship Id="rId417" Type="http://schemas.openxmlformats.org/officeDocument/2006/relationships/hyperlink" Target="https://www.webofscience.com/wos/woscc/full-record/WOS:000985396300001" TargetMode="External"/><Relationship Id="rId538" Type="http://schemas.openxmlformats.org/officeDocument/2006/relationships/hyperlink" Target="https://1510qjvke-y-https-www-webofscience-com.z.e-nformation.ro/wos/woscc/full-record/WOS:000959230700003" TargetMode="External"/><Relationship Id="rId416" Type="http://schemas.openxmlformats.org/officeDocument/2006/relationships/hyperlink" Target="https://doi.org/10.3390/healthcare11091291" TargetMode="External"/><Relationship Id="rId537" Type="http://schemas.openxmlformats.org/officeDocument/2006/relationships/hyperlink" Target="https://www.mdpi.com/2075-4418/13/24/3631" TargetMode="External"/><Relationship Id="rId411" Type="http://schemas.openxmlformats.org/officeDocument/2006/relationships/hyperlink" Target="https://www.webofscience.com/wos/woscc/full-record/WOS:001017451600001" TargetMode="External"/><Relationship Id="rId532" Type="http://schemas.openxmlformats.org/officeDocument/2006/relationships/hyperlink" Target="https://1510qe1e7-y-https-www-webofscience-com.z.e-nformation.r0/wos/woscc/full-record/WOS:000959230700003" TargetMode="External"/><Relationship Id="rId410" Type="http://schemas.openxmlformats.org/officeDocument/2006/relationships/hyperlink" Target="https://doi.org/10.3390/jpm13091370" TargetMode="External"/><Relationship Id="rId531" Type="http://schemas.openxmlformats.org/officeDocument/2006/relationships/hyperlink" Target="https://www.mdpi.com/1996-1944/16/5/1943" TargetMode="External"/><Relationship Id="rId530" Type="http://schemas.openxmlformats.org/officeDocument/2006/relationships/hyperlink" Target="https://www.webofscience.com/wos/woscc/full-record/WOS:000947200600001" TargetMode="External"/><Relationship Id="rId206" Type="http://schemas.openxmlformats.org/officeDocument/2006/relationships/hyperlink" Target="https://doi.org/10.3390/jcm12175657" TargetMode="External"/><Relationship Id="rId327" Type="http://schemas.openxmlformats.org/officeDocument/2006/relationships/hyperlink" Target="https://www.mdpi.com/1648-9144/59/8/1491" TargetMode="External"/><Relationship Id="rId448" Type="http://schemas.openxmlformats.org/officeDocument/2006/relationships/hyperlink" Target="https://farmaciajournal.com/wp-content/uploads/art-03-Dascalu_Serban_Vancea_463-470.pdf" TargetMode="External"/><Relationship Id="rId205" Type="http://schemas.openxmlformats.org/officeDocument/2006/relationships/hyperlink" Target="https://www.mdpi.com/2077-0383/12/17/5657" TargetMode="External"/><Relationship Id="rId326" Type="http://schemas.openxmlformats.org/officeDocument/2006/relationships/hyperlink" Target="https://1510qkfst-y-https-www-webofscience-com.z.e-nformation.ro/wos/woscc/full-record/WOS:001057085800001" TargetMode="External"/><Relationship Id="rId447" Type="http://schemas.openxmlformats.org/officeDocument/2006/relationships/hyperlink" Target="https://farmaciajournal.com/wp-content/uploads/art-03-Dascalu_Serban_Vancea_463-470.pdf" TargetMode="External"/><Relationship Id="rId204" Type="http://schemas.openxmlformats.org/officeDocument/2006/relationships/hyperlink" Target="https://1510qkpqo-y-https-www-webofscience-com.z.e-nformation.ro/wos/woscc/full-record/WOS:001062022000001" TargetMode="External"/><Relationship Id="rId325" Type="http://schemas.openxmlformats.org/officeDocument/2006/relationships/hyperlink" Target="https://www.mdpi.com/2227-9032/11/6/815" TargetMode="External"/><Relationship Id="rId446" Type="http://schemas.openxmlformats.org/officeDocument/2006/relationships/hyperlink" Target="https://doi.org/10.3390/life13040968" TargetMode="External"/><Relationship Id="rId203" Type="http://schemas.openxmlformats.org/officeDocument/2006/relationships/hyperlink" Target="https://www.mdpi.com/1420-3049/28/5/2217" TargetMode="External"/><Relationship Id="rId324" Type="http://schemas.openxmlformats.org/officeDocument/2006/relationships/hyperlink" Target="https://www.webofscience.com/wos/woscc/full-record/WOS:000955455600001" TargetMode="External"/><Relationship Id="rId445" Type="http://schemas.openxmlformats.org/officeDocument/2006/relationships/hyperlink" Target="https://www.mdpi.com/2075-1729/13/4/968" TargetMode="External"/><Relationship Id="rId209" Type="http://schemas.openxmlformats.org/officeDocument/2006/relationships/hyperlink" Target="https://www.mdpi.com/2227-9059/11/7/2065" TargetMode="External"/><Relationship Id="rId208" Type="http://schemas.openxmlformats.org/officeDocument/2006/relationships/hyperlink" Target="https://www.mdpi.com/2227-9032/11/19/2696" TargetMode="External"/><Relationship Id="rId329" Type="http://schemas.openxmlformats.org/officeDocument/2006/relationships/hyperlink" Target="https://www.mdpi.com/2076-0817/12/6/766" TargetMode="External"/><Relationship Id="rId207" Type="http://schemas.openxmlformats.org/officeDocument/2006/relationships/hyperlink" Target="https://www.mdpi.com/2227-9067/10/11/1746" TargetMode="External"/><Relationship Id="rId328" Type="http://schemas.openxmlformats.org/officeDocument/2006/relationships/hyperlink" Target="https://1510qkfst-y-https-www-webofscience-com.z.e-nformation.ro/wos/woscc/full-record/WOS:001017451600001" TargetMode="External"/><Relationship Id="rId449" Type="http://schemas.openxmlformats.org/officeDocument/2006/relationships/hyperlink" Target="https://doi.org/10.31925/farmacia.2023.3.3" TargetMode="External"/><Relationship Id="rId440" Type="http://schemas.openxmlformats.org/officeDocument/2006/relationships/hyperlink" Target="https://doi.org/10.3390/biomedicines11010007" TargetMode="External"/><Relationship Id="rId202" Type="http://schemas.openxmlformats.org/officeDocument/2006/relationships/hyperlink" Target="https://iv.iiarjournals.org/content/37/4/1914" TargetMode="External"/><Relationship Id="rId323" Type="http://schemas.openxmlformats.org/officeDocument/2006/relationships/hyperlink" Target="https://scholar.valpo.edu/cgi/viewcontent.cgi?article=1372&amp;context=jmms" TargetMode="External"/><Relationship Id="rId444" Type="http://schemas.openxmlformats.org/officeDocument/2006/relationships/hyperlink" Target="https://www.mdpi.com/2075-1729/13/4/968" TargetMode="External"/><Relationship Id="rId201" Type="http://schemas.openxmlformats.org/officeDocument/2006/relationships/hyperlink" Target="https://1510qkwi2-y-https-www-webofscience-com.z.e-nformation.ro/wos/woscc/full-record/WOS:001024840700051" TargetMode="External"/><Relationship Id="rId322" Type="http://schemas.openxmlformats.org/officeDocument/2006/relationships/hyperlink" Target="https://1510qkncv-y-https-www-webofscience-com.z.e-nformation.ro/wos/woscc/full-record/WOS:000966904400001" TargetMode="External"/><Relationship Id="rId443" Type="http://schemas.openxmlformats.org/officeDocument/2006/relationships/hyperlink" Target="https://doi.org/10.3390/microorganisms11010116" TargetMode="External"/><Relationship Id="rId200" Type="http://schemas.openxmlformats.org/officeDocument/2006/relationships/hyperlink" Target="https://www.mdpi.com/2077-0383/12/19/6322" TargetMode="External"/><Relationship Id="rId321" Type="http://schemas.openxmlformats.org/officeDocument/2006/relationships/hyperlink" Target="https://search.ebscohost.com/login.aspx?direct=true&amp;profile=ehost&amp;scope=site&amp;authtype=crawler&amp;jrnl=22476377&amp;AN=175917462&amp;h=OZGtzkEECQ6GQklNO07oiH%2BslrB6Xp18E0QOZcWuzB8dDnu8e4JMme%2FM1eTo8am%2B1HVgh1kRoljpFunbkPUd7g%3D%3D&amp;crl=c" TargetMode="External"/><Relationship Id="rId442" Type="http://schemas.openxmlformats.org/officeDocument/2006/relationships/hyperlink" Target="https://www.mdpi.com/2076-2607/11/1/116" TargetMode="External"/><Relationship Id="rId320" Type="http://schemas.openxmlformats.org/officeDocument/2006/relationships/hyperlink" Target="https://www.researchgate.net/publication/366505633_Fecal_Microbiota_Transplantation_in_Patients_Co-Infected_with_SARS-CoV2_and_Clostridioides_difficile" TargetMode="External"/><Relationship Id="rId441" Type="http://schemas.openxmlformats.org/officeDocument/2006/relationships/hyperlink" Target="https://www.webofscience.com/wos/woscc/full-record/WOS:000927124700001" TargetMode="External"/><Relationship Id="rId316" Type="http://schemas.openxmlformats.org/officeDocument/2006/relationships/hyperlink" Target="https://www.mdpi.com/2075-4418/13/9/1548" TargetMode="External"/><Relationship Id="rId437" Type="http://schemas.openxmlformats.org/officeDocument/2006/relationships/hyperlink" Target="https://doi.org/10.3390/app13031645" TargetMode="External"/><Relationship Id="rId315" Type="http://schemas.openxmlformats.org/officeDocument/2006/relationships/hyperlink" Target="https://www.webofscience.com/wos/woscc/full-record/WOS:000985435600001" TargetMode="External"/><Relationship Id="rId436" Type="http://schemas.openxmlformats.org/officeDocument/2006/relationships/hyperlink" Target="https://www.mdpi.com/2076-3417/13/3/1645" TargetMode="External"/><Relationship Id="rId314" Type="http://schemas.openxmlformats.org/officeDocument/2006/relationships/hyperlink" Target="https://www.researchgate.net/publication/370342178_Post-Traumatic_Cilia_Remaining_Inert_in_the_Posterior_Chamber_for_50_Years" TargetMode="External"/><Relationship Id="rId435" Type="http://schemas.openxmlformats.org/officeDocument/2006/relationships/hyperlink" Target="https://www.webofscience.com/wos/woscc/full-record/WOS:000929376600001" TargetMode="External"/><Relationship Id="rId313" Type="http://schemas.openxmlformats.org/officeDocument/2006/relationships/hyperlink" Target="https://www.webofscience.com/wos/woscc/full-record/WOS:000985396300001" TargetMode="External"/><Relationship Id="rId434" Type="http://schemas.openxmlformats.org/officeDocument/2006/relationships/hyperlink" Target="https://doi.org/10.3390/vaccines11020441" TargetMode="External"/><Relationship Id="rId319" Type="http://schemas.openxmlformats.org/officeDocument/2006/relationships/hyperlink" Target="https://www.webofscience.com/wos/woscc/full-record/WOS:000916442700001" TargetMode="External"/><Relationship Id="rId318" Type="http://schemas.openxmlformats.org/officeDocument/2006/relationships/hyperlink" Target="https://www.researchgate.net/publication/369160571_Ophthalmic_Vein_Thrombosis_Associated_with_Factor_V_Leiden_and_MTHFR_Mutations" TargetMode="External"/><Relationship Id="rId439" Type="http://schemas.openxmlformats.org/officeDocument/2006/relationships/hyperlink" Target="https://www.mdpi.com/2227-9059/11/1/7" TargetMode="External"/><Relationship Id="rId317" Type="http://schemas.openxmlformats.org/officeDocument/2006/relationships/hyperlink" Target="https://www.webofscience.com/wos/woscc/full-record/WOS:000956105600001" TargetMode="External"/><Relationship Id="rId438" Type="http://schemas.openxmlformats.org/officeDocument/2006/relationships/hyperlink" Target="https://www.webofscience.com/wos/woscc/full-record/WOS:000916442700001" TargetMode="External"/><Relationship Id="rId312" Type="http://schemas.openxmlformats.org/officeDocument/2006/relationships/hyperlink" Target="https://www.mdpi.com/2076-0817/12/6/766" TargetMode="External"/><Relationship Id="rId433" Type="http://schemas.openxmlformats.org/officeDocument/2006/relationships/hyperlink" Target="https://www.mdpi.com/2076-393X/11/2/441" TargetMode="External"/><Relationship Id="rId311" Type="http://schemas.openxmlformats.org/officeDocument/2006/relationships/hyperlink" Target="https://www.webofscience.com/wos/woscc/full-record/WOS:001017451600001" TargetMode="External"/><Relationship Id="rId432" Type="http://schemas.openxmlformats.org/officeDocument/2006/relationships/hyperlink" Target="https://www.webofscience.com/wos/woscc/full-record/WOS:000941323900001" TargetMode="External"/><Relationship Id="rId310" Type="http://schemas.openxmlformats.org/officeDocument/2006/relationships/hyperlink" Target="https://www.researchgate.net/publication/372492207_SARS-CoV-2_Infection-A_Trigger_Factor_for_Telogen_Effluvium_Review_of_the_Literature_with_a_Case-Based_Guidance_for_Clinical_Evaluation" TargetMode="External"/><Relationship Id="rId431" Type="http://schemas.openxmlformats.org/officeDocument/2006/relationships/hyperlink" Target="https://doi.org/10.3390/diagnostics13040780" TargetMode="External"/><Relationship Id="rId430" Type="http://schemas.openxmlformats.org/officeDocument/2006/relationships/hyperlink" Target="https://www.mdpi.com/2075-4418/13/4/780" TargetMode="Externa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hyperlink" Target="https://www.srrm.ro/page/congres2023" TargetMode="External"/><Relationship Id="rId2" Type="http://schemas.openxmlformats.org/officeDocument/2006/relationships/hyperlink" Target="https://www.srrm.ro/page/congres2023" TargetMode="External"/><Relationship Id="rId3" Type="http://schemas.openxmlformats.org/officeDocument/2006/relationships/hyperlink" Target="https://www.srrm.ro/page/congres2023" TargetMode="External"/><Relationship Id="rId4" Type="http://schemas.openxmlformats.org/officeDocument/2006/relationships/hyperlink" Target="https://www.srrm.ro/page/congres2023" TargetMode="External"/><Relationship Id="rId5"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hyperlink" Target="http://pfe.aracis.ro/inscriere/registru/lista_c_d/10/72/" TargetMode="External"/><Relationship Id="rId2"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mcid.gov.ro/wp-content/uploads/2023/11/Rezultate-preliminare-LS.pdf" TargetMode="External"/><Relationship Id="rId2"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92" Type="http://schemas.openxmlformats.org/officeDocument/2006/relationships/hyperlink" Target="https://www.mdpi.com/2227-9032/11/9/1291" TargetMode="External"/><Relationship Id="rId391"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90"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 Type="http://schemas.openxmlformats.org/officeDocument/2006/relationships/hyperlink" Target="https://pubmed.ncbi.nlm.nih.gov/37656048/" TargetMode="External"/><Relationship Id="rId2" Type="http://schemas.openxmlformats.org/officeDocument/2006/relationships/hyperlink" Target="https://pubmed.ncbi.nlm.nih.gov/36769677/" TargetMode="External"/><Relationship Id="rId3" Type="http://schemas.openxmlformats.org/officeDocument/2006/relationships/hyperlink" Target="https://journals.salviapub.com/index.php/gmj/article/view/2993" TargetMode="External"/><Relationship Id="rId4" Type="http://schemas.openxmlformats.org/officeDocument/2006/relationships/hyperlink" Target="https://www.emerald.com/insight/content/doi/10.1108/JACPR-11-2022-0756/full/html" TargetMode="External"/><Relationship Id="rId9" Type="http://schemas.openxmlformats.org/officeDocument/2006/relationships/hyperlink" Target="https://ibn.idsi.md/vizualizare_articol/187002" TargetMode="External"/><Relationship Id="rId385"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84"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83"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82"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5" Type="http://schemas.openxmlformats.org/officeDocument/2006/relationships/hyperlink" Target="https://1510qldk6-y-https-www-webofscience-com.z.e-nformation.ro/wos/woscc/full-record/WOS:000232499700008" TargetMode="External"/><Relationship Id="rId389"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6" Type="http://schemas.openxmlformats.org/officeDocument/2006/relationships/hyperlink" Target="https://pubmed.ncbi.nlm.nih.gov/37892743/" TargetMode="External"/><Relationship Id="rId388"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7" Type="http://schemas.openxmlformats.org/officeDocument/2006/relationships/hyperlink" Target="https://ouci.dntb.gov.ua/en/works/lxNO2NN7/" TargetMode="External"/><Relationship Id="rId387"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8" Type="http://schemas.openxmlformats.org/officeDocument/2006/relationships/hyperlink" Target="https://www.researchgate.net/profile/Ayed-Zureigat-2/publication/372372127_Behavioral_and_psychological_diagnosis_for_universities_students_after_the_corona_pandemic_closures/links/64b2617a8de7ed28ba9d8270/Behavioral-and-psychological-diagnosis-for-universities-students-after-the-corona-pandemic-closures.pdf" TargetMode="External"/><Relationship Id="rId386"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81"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380"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379"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374" Type="http://schemas.openxmlformats.org/officeDocument/2006/relationships/hyperlink" Target="https://www.webofscience.com/wos/alldb/full-record/WOS:000958583300001" TargetMode="External"/><Relationship Id="rId373" Type="http://schemas.openxmlformats.org/officeDocument/2006/relationships/hyperlink" Target="https://www.webofscience.com/wos/alldb/full-record/WOS:000917141300001" TargetMode="External"/><Relationship Id="rId372" Type="http://schemas.openxmlformats.org/officeDocument/2006/relationships/hyperlink" Target="https://www.webofscience.com/wos/alldb/full-record/WOS:001111137400001" TargetMode="External"/><Relationship Id="rId371" Type="http://schemas.openxmlformats.org/officeDocument/2006/relationships/hyperlink" Target="https://www.webofscience.com/wos/alldb/full-record/WOS:001135441200001" TargetMode="External"/><Relationship Id="rId378"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377"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376"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375"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396" Type="http://schemas.openxmlformats.org/officeDocument/2006/relationships/hyperlink" Target="https://pubs.acs.org/doi/abs/10.1021/acsanm.3c00941" TargetMode="External"/><Relationship Id="rId395" Type="http://schemas.openxmlformats.org/officeDocument/2006/relationships/hyperlink" Target="https://link.springer.com/article/10.1007/s42247-023-00465-4" TargetMode="External"/><Relationship Id="rId394" Type="http://schemas.openxmlformats.org/officeDocument/2006/relationships/hyperlink" Target="https://www.sciencedirect.com/science/article/pii/S0753332223004316" TargetMode="External"/><Relationship Id="rId393" Type="http://schemas.openxmlformats.org/officeDocument/2006/relationships/hyperlink" Target="https://pubs.rsc.org/en/content/articlelanding/2023/ra/d2ra07863e" TargetMode="External"/><Relationship Id="rId399" Type="http://schemas.openxmlformats.org/officeDocument/2006/relationships/hyperlink" Target="https://onlinelibrary.wiley.com/doi/10.1002/cbdv.202201072" TargetMode="External"/><Relationship Id="rId398" Type="http://schemas.openxmlformats.org/officeDocument/2006/relationships/hyperlink" Target="https://www.mdpi.com/1999-4923/15/1/205" TargetMode="External"/><Relationship Id="rId397" Type="http://schemas.openxmlformats.org/officeDocument/2006/relationships/hyperlink" Target="https://www.tandfonline.com/doi/full/10.1080/14756366.2022.2155816" TargetMode="External"/><Relationship Id="rId808" Type="http://schemas.openxmlformats.org/officeDocument/2006/relationships/hyperlink" Target="https://scholar.google.com/scholar?oi=bibs&amp;cluster=9398780202040490576&amp;btnI=1&amp;hl=en" TargetMode="External"/><Relationship Id="rId807" Type="http://schemas.openxmlformats.org/officeDocument/2006/relationships/hyperlink" Target="https://scholar.google.com/scholar?oi=bibs&amp;cluster=9398780202040490576&amp;btnI=1&amp;hl=en" TargetMode="External"/><Relationship Id="rId806" Type="http://schemas.openxmlformats.org/officeDocument/2006/relationships/hyperlink" Target="https://pubmed.ncbi.nlm.nih.gov/37041967/" TargetMode="External"/><Relationship Id="rId805" Type="http://schemas.openxmlformats.org/officeDocument/2006/relationships/hyperlink" Target="https://scholar.google.com/scholar?oi=bibs&amp;cluster=9398780202040490576&amp;btnI=1&amp;hl=en" TargetMode="External"/><Relationship Id="rId809" Type="http://schemas.openxmlformats.org/officeDocument/2006/relationships/hyperlink" Target="https://scholar.google.com/scholar?oi=bibs&amp;cluster=9398780202040490576&amp;btnI=1&amp;hl=en" TargetMode="External"/><Relationship Id="rId800" Type="http://schemas.openxmlformats.org/officeDocument/2006/relationships/hyperlink" Target="https://journals.lww.com/jvbd/_layouts/15/oaks.journals/downloadpdf.aspx?an=01196045-202360030-00001" TargetMode="External"/><Relationship Id="rId804" Type="http://schemas.openxmlformats.org/officeDocument/2006/relationships/hyperlink" Target="https://onlinelibrary.wiley.com/doi/abs/10.1002/rmv.2439" TargetMode="External"/><Relationship Id="rId803" Type="http://schemas.openxmlformats.org/officeDocument/2006/relationships/hyperlink" Target="https://scholar.google.com/scholar?oi=bibs&amp;cluster=9398780202040490576&amp;btnI=1&amp;hl=en" TargetMode="External"/><Relationship Id="rId802" Type="http://schemas.openxmlformats.org/officeDocument/2006/relationships/hyperlink" Target="https://www.mdpi.com/1999-4915/15/1/186" TargetMode="External"/><Relationship Id="rId801" Type="http://schemas.openxmlformats.org/officeDocument/2006/relationships/hyperlink" Target="https://scholar.google.com/scholar?oi=bibs&amp;cluster=16745773288006128990&amp;btnI=1&amp;hl=en" TargetMode="External"/><Relationship Id="rId1700" Type="http://schemas.openxmlformats.org/officeDocument/2006/relationships/hyperlink" Target="https://www.thieme-connect.de/products/ejournals/abstract/10.1055/s-0042-1749363" TargetMode="External"/><Relationship Id="rId1701" Type="http://schemas.openxmlformats.org/officeDocument/2006/relationships/hyperlink" Target="https://journals.lww.com/joos/fulltext/2023/11020/stress_effect_on_the_mandibular_dental_arch_by.61.aspx" TargetMode="External"/><Relationship Id="rId1702" Type="http://schemas.openxmlformats.org/officeDocument/2006/relationships/hyperlink" Target="https://bioclima.ro/Balneo627.pdf" TargetMode="External"/><Relationship Id="rId1703" Type="http://schemas.openxmlformats.org/officeDocument/2006/relationships/drawing" Target="../drawings/drawing5.xml"/><Relationship Id="rId40" Type="http://schemas.openxmlformats.org/officeDocument/2006/relationships/hyperlink" Target="https://www.scopus.com/record/display.uri?eid=2-s2.0-85173639179&amp;origin=resultslist&amp;sort=plf-f&amp;cite=2-s2.0-85090318931&amp;src=s&amp;imp=t&amp;sid=cf04c5a599fbc40fc223661da0d64288&amp;sot=cite&amp;sdt=a&amp;sl=0&amp;relpos=20&amp;citeCnt=0&amp;searchTerm=" TargetMode="External"/><Relationship Id="rId1334" Type="http://schemas.openxmlformats.org/officeDocument/2006/relationships/hyperlink" Target="https://www.mdpi.com/1424-8247/16/12/1743" TargetMode="External"/><Relationship Id="rId1335" Type="http://schemas.openxmlformats.org/officeDocument/2006/relationships/hyperlink" Target="https://doi.org/10.3390/medicina59061058" TargetMode="External"/><Relationship Id="rId42"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336" Type="http://schemas.openxmlformats.org/officeDocument/2006/relationships/hyperlink" Target="https://www.mdpi.com/1648-9144/59/6/1058" TargetMode="External"/><Relationship Id="rId41"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337" Type="http://schemas.openxmlformats.org/officeDocument/2006/relationships/hyperlink" Target="https://doi.org/10.1111/sdi.13133" TargetMode="External"/><Relationship Id="rId44"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338" Type="http://schemas.openxmlformats.org/officeDocument/2006/relationships/hyperlink" Target="https://onlinelibrary.wiley.com/doi/full/10.1111/sdi.13133" TargetMode="External"/><Relationship Id="rId43"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339" Type="http://schemas.openxmlformats.org/officeDocument/2006/relationships/hyperlink" Target="https://doi.org/10.7717/peerj.16553" TargetMode="External"/><Relationship Id="rId46"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45"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745" Type="http://schemas.openxmlformats.org/officeDocument/2006/relationships/hyperlink" Target="https://www.webofscience.com/wos/woscc/full-record/WOS:000971118300030" TargetMode="External"/><Relationship Id="rId744" Type="http://schemas.openxmlformats.org/officeDocument/2006/relationships/hyperlink" Target="https://www.webofscience.com/wos/woscc/full-record/WOS:000965046300001" TargetMode="External"/><Relationship Id="rId743" Type="http://schemas.openxmlformats.org/officeDocument/2006/relationships/hyperlink" Target="https://www.webofscience.com/wos/woscc/full-record/WOS:000939874200003" TargetMode="External"/><Relationship Id="rId742" Type="http://schemas.openxmlformats.org/officeDocument/2006/relationships/hyperlink" Target="https://www.webofscience.com/wos/woscc/full-record/WOS:000957547500001" TargetMode="External"/><Relationship Id="rId749" Type="http://schemas.openxmlformats.org/officeDocument/2006/relationships/hyperlink" Target="https://www.webofscience.com/wos/woscc/full-record/WOS:000957547500001" TargetMode="External"/><Relationship Id="rId748" Type="http://schemas.openxmlformats.org/officeDocument/2006/relationships/hyperlink" Target="https://www.webofscience.com/wos/woscc/full-record/WOS:000977737500001" TargetMode="External"/><Relationship Id="rId747" Type="http://schemas.openxmlformats.org/officeDocument/2006/relationships/hyperlink" Target="https://www.webofscience.com/wos/woscc/full-record/WOS:001159340600016" TargetMode="External"/><Relationship Id="rId746" Type="http://schemas.openxmlformats.org/officeDocument/2006/relationships/hyperlink" Target="https://www.webofscience.com/wos/woscc/full-record/WOS:000899543400001" TargetMode="External"/><Relationship Id="rId48"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47"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49"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741" Type="http://schemas.openxmlformats.org/officeDocument/2006/relationships/hyperlink" Target="https://www.webofscience.com/wos/woscc/full-record/WOS:000964930500005" TargetMode="External"/><Relationship Id="rId1330" Type="http://schemas.openxmlformats.org/officeDocument/2006/relationships/hyperlink" Target="https://doi.org/10.3390/jpm11090907" TargetMode="External"/><Relationship Id="rId740" Type="http://schemas.openxmlformats.org/officeDocument/2006/relationships/hyperlink" Target="https://www.webofscience.com/wos/woscc/full-record/WOS:000977737500001" TargetMode="External"/><Relationship Id="rId1331" Type="http://schemas.openxmlformats.org/officeDocument/2006/relationships/hyperlink" Target="https://doi.org/10.1186/s13018-023-04140-6" TargetMode="External"/><Relationship Id="rId1332" Type="http://schemas.openxmlformats.org/officeDocument/2006/relationships/hyperlink" Target="https://josr-online.biomedcentral.com/articles/10.1186/s13018-023-04140-6" TargetMode="External"/><Relationship Id="rId1333" Type="http://schemas.openxmlformats.org/officeDocument/2006/relationships/hyperlink" Target="https://doi.org/10.3390/ph16121743" TargetMode="External"/><Relationship Id="rId1323" Type="http://schemas.openxmlformats.org/officeDocument/2006/relationships/hyperlink" Target="https://doi.org/10.3390/pathogens12091149" TargetMode="External"/><Relationship Id="rId1324" Type="http://schemas.openxmlformats.org/officeDocument/2006/relationships/hyperlink" Target="https://www.mdpi.com/2076-0817/12/9/1149" TargetMode="External"/><Relationship Id="rId31" Type="http://schemas.openxmlformats.org/officeDocument/2006/relationships/hyperlink" Target="https://www.webofscience.com/wos/woscc/full-record/WOS:000981609200001" TargetMode="External"/><Relationship Id="rId1325" Type="http://schemas.openxmlformats.org/officeDocument/2006/relationships/hyperlink" Target="https://doi.org/10.3390/pathogens12060766" TargetMode="External"/><Relationship Id="rId30" Type="http://schemas.openxmlformats.org/officeDocument/2006/relationships/hyperlink" Target="https://www.webofscience.com/wos/woscc/full-record/WOS:000948837200001" TargetMode="External"/><Relationship Id="rId1326" Type="http://schemas.openxmlformats.org/officeDocument/2006/relationships/hyperlink" Target="https://www.mdpi.com/2075-4426/13/9/1370" TargetMode="External"/><Relationship Id="rId33" Type="http://schemas.openxmlformats.org/officeDocument/2006/relationships/hyperlink" Target="https://www.webofscience.com/wos/alldb/full-record/WOS:001135441200001" TargetMode="External"/><Relationship Id="rId1327" Type="http://schemas.openxmlformats.org/officeDocument/2006/relationships/hyperlink" Target="https://doi.org/10.3390/pathogens12060766" TargetMode="External"/><Relationship Id="rId32" Type="http://schemas.openxmlformats.org/officeDocument/2006/relationships/hyperlink" Target="https://www.ijfsab.com/index.php/fsab/article/view/236" TargetMode="External"/><Relationship Id="rId1328" Type="http://schemas.openxmlformats.org/officeDocument/2006/relationships/hyperlink" Target="https://doi.org/10.3390/biomedicines11112930" TargetMode="External"/><Relationship Id="rId35" Type="http://schemas.openxmlformats.org/officeDocument/2006/relationships/hyperlink" Target="https://www.scopus.com/results/citedbyresults.uri?sort=plf-f&amp;cite=2-s2.0-85144665359&amp;src=s&amp;imp=t&amp;sid=7ddb1f56b294a89fe8080527425ff28a&amp;sot=cite&amp;sdt=a&amp;sl=0&amp;origin=resultslist&amp;editSaveSearch=&amp;txGid=6af7e0a7c936b14f2cf03878df473799" TargetMode="External"/><Relationship Id="rId1329" Type="http://schemas.openxmlformats.org/officeDocument/2006/relationships/hyperlink" Target="https://www.mdpi.com/2227-9059/11/11/2930" TargetMode="External"/><Relationship Id="rId34" Type="http://schemas.openxmlformats.org/officeDocument/2006/relationships/hyperlink" Target="https://www.scopus.com/results/citedbyresults.uri?sort=plf-f&amp;cite=2-s2.0-85144665359&amp;src=s&amp;imp=t&amp;sid=7ddb1f56b294a89fe8080527425ff28a&amp;sot=cite&amp;sdt=a&amp;sl=0&amp;origin=resultslist&amp;editSaveSearch=&amp;txGid=6af7e0a7c936b14f2cf03878df473799" TargetMode="External"/><Relationship Id="rId739" Type="http://schemas.openxmlformats.org/officeDocument/2006/relationships/hyperlink" Target="https://www.webofscience.com/wos/woscc/full-record/WOS:000995537900001" TargetMode="External"/><Relationship Id="rId734" Type="http://schemas.openxmlformats.org/officeDocument/2006/relationships/hyperlink" Target="https://www.webofscience.com/wos/woscc/full-record/WOS:001101156200001" TargetMode="External"/><Relationship Id="rId733" Type="http://schemas.openxmlformats.org/officeDocument/2006/relationships/hyperlink" Target="https://www.webofscience.com/wos/woscc/full-record/WOS:001103297600001" TargetMode="External"/><Relationship Id="rId732" Type="http://schemas.openxmlformats.org/officeDocument/2006/relationships/hyperlink" Target="https://www.webofscience.com/wos/woscc/full-record/WOS:001144527700001" TargetMode="External"/><Relationship Id="rId731" Type="http://schemas.openxmlformats.org/officeDocument/2006/relationships/hyperlink" Target="https://pubmed.ncbi.nlm.nih.gov/37892625/" TargetMode="External"/><Relationship Id="rId738" Type="http://schemas.openxmlformats.org/officeDocument/2006/relationships/hyperlink" Target="https://www.webofscience.com/wos/woscc/full-record/WOS:001020340000001" TargetMode="External"/><Relationship Id="rId737" Type="http://schemas.openxmlformats.org/officeDocument/2006/relationships/hyperlink" Target="https://www.webofscience.com/wos/woscc/full-record/WOS:001022771300001" TargetMode="External"/><Relationship Id="rId736" Type="http://schemas.openxmlformats.org/officeDocument/2006/relationships/hyperlink" Target="https://www.webofscience.com/wos/woscc/full-record/WOS:001057406600001" TargetMode="External"/><Relationship Id="rId735" Type="http://schemas.openxmlformats.org/officeDocument/2006/relationships/hyperlink" Target="https://www.webofscience.com/wos/woscc/full-record/WOS:001101156200001" TargetMode="External"/><Relationship Id="rId37" Type="http://schemas.openxmlformats.org/officeDocument/2006/relationships/hyperlink" Target="https://www.webofscience.com/wos/alldb/full-record/WOS:000917141300001" TargetMode="External"/><Relationship Id="rId36" Type="http://schemas.openxmlformats.org/officeDocument/2006/relationships/hyperlink" Target="https://www.webofscience.com/wos/alldb/full-record/WOS:001111137400001" TargetMode="External"/><Relationship Id="rId39" Type="http://schemas.openxmlformats.org/officeDocument/2006/relationships/hyperlink" Target="https://www.frontiersin.org/journals/pharmacology/articles/10.3389/fphar.2022.1071868/full" TargetMode="External"/><Relationship Id="rId38" Type="http://schemas.openxmlformats.org/officeDocument/2006/relationships/hyperlink" Target="https://www.webofscience.com/wos/alldb/full-record/WOS:000958583300001" TargetMode="External"/><Relationship Id="rId730" Type="http://schemas.openxmlformats.org/officeDocument/2006/relationships/hyperlink" Target="https://idp.springer.com/authorize/casa?redirect_uri=https://link.springer.com/article/10.1007/s00784-022-04659-8&amp;casa_token=BKoKOC6gsB8AAAAA:hZo0FQwS4Y-JJmXmGPRi6M4HHmsSRZ9dxBC5QlcYkVdYwjksnUHw3YXkOmUimDAXajVLM_Xu5FxLd4s" TargetMode="External"/><Relationship Id="rId1320" Type="http://schemas.openxmlformats.org/officeDocument/2006/relationships/hyperlink" Target="https://doi.org/10.1177/17562848231165581" TargetMode="External"/><Relationship Id="rId1321" Type="http://schemas.openxmlformats.org/officeDocument/2006/relationships/hyperlink" Target="https://journals.sagepub.com/doi/10.1177/17562848231165581" TargetMode="External"/><Relationship Id="rId1322" Type="http://schemas.openxmlformats.org/officeDocument/2006/relationships/hyperlink" Target="https://doi.org/10.3390/pathogens12060766" TargetMode="External"/><Relationship Id="rId1356" Type="http://schemas.openxmlformats.org/officeDocument/2006/relationships/hyperlink" Target="https://www.cureus.com/articles/165567-the-successful-management-of-gangrenous-pneumococcal-infection-in-an-infant-with-polysplenia-syndrome" TargetMode="External"/><Relationship Id="rId1357" Type="http://schemas.openxmlformats.org/officeDocument/2006/relationships/hyperlink" Target="https://doi.org/10.3390/vaccines11020441" TargetMode="External"/><Relationship Id="rId20" Type="http://schemas.openxmlformats.org/officeDocument/2006/relationships/hyperlink" Target="https://1510qldk6-y-https-www-webofscience-com.z.e-nformation.ro/wos/woscc/full-record/WOS:000405860400003" TargetMode="External"/><Relationship Id="rId1358" Type="http://schemas.openxmlformats.org/officeDocument/2006/relationships/hyperlink" Target="https://doi.org/10.3390/healthcare11091291" TargetMode="External"/><Relationship Id="rId1359" Type="http://schemas.openxmlformats.org/officeDocument/2006/relationships/hyperlink" Target="https://www.mdpi.com/2227-9032/11/9/1291" TargetMode="External"/><Relationship Id="rId22" Type="http://schemas.openxmlformats.org/officeDocument/2006/relationships/hyperlink" Target="https://1510qldk6-y-https-www-webofscience-com.z.e-nformation.ro/wos/woscc/full-record/WOS:000405860200005" TargetMode="External"/><Relationship Id="rId21" Type="http://schemas.openxmlformats.org/officeDocument/2006/relationships/hyperlink" Target="https://bioclima.ro/Balneo536.pdf" TargetMode="External"/><Relationship Id="rId24" Type="http://schemas.openxmlformats.org/officeDocument/2006/relationships/hyperlink" Target="https://www.webofscience.com/wos/woscc/full-record/WOS:001056659100001" TargetMode="External"/><Relationship Id="rId23" Type="http://schemas.openxmlformats.org/officeDocument/2006/relationships/hyperlink" Target="https://bioclima.ro/Balneo536.pdf" TargetMode="External"/><Relationship Id="rId767" Type="http://schemas.openxmlformats.org/officeDocument/2006/relationships/hyperlink" Target="https://www.webofscience.com/wos/woscc/full-record/WOS:001028235100001" TargetMode="External"/><Relationship Id="rId766" Type="http://schemas.openxmlformats.org/officeDocument/2006/relationships/hyperlink" Target="https://www.webofscience.com/wos/woscc/full-record/WOS:001036527600001" TargetMode="External"/><Relationship Id="rId765" Type="http://schemas.openxmlformats.org/officeDocument/2006/relationships/hyperlink" Target="https://www.webofscience.com/wos/woscc/full-record/WOS:001030496500001" TargetMode="External"/><Relationship Id="rId764" Type="http://schemas.openxmlformats.org/officeDocument/2006/relationships/hyperlink" Target="https://www.webofscience.com/wos/woscc/full-record/WOS:001132227900001" TargetMode="External"/><Relationship Id="rId769" Type="http://schemas.openxmlformats.org/officeDocument/2006/relationships/hyperlink" Target="https://www.webofscience.com/wos/woscc/full-record/WOS:000903463800001" TargetMode="External"/><Relationship Id="rId768" Type="http://schemas.openxmlformats.org/officeDocument/2006/relationships/hyperlink" Target="https://www.webofscience.com/wos/woscc/full-record/WOS:001133481200002" TargetMode="External"/><Relationship Id="rId26" Type="http://schemas.openxmlformats.org/officeDocument/2006/relationships/hyperlink" Target="https://www.webofscience.com/wos/woscc/full-record/WOS:001108494100001" TargetMode="External"/><Relationship Id="rId25" Type="http://schemas.openxmlformats.org/officeDocument/2006/relationships/hyperlink" Target="https://www.webofscience.com/wos/woscc/full-record/WOS:001015048000001" TargetMode="External"/><Relationship Id="rId28" Type="http://schemas.openxmlformats.org/officeDocument/2006/relationships/hyperlink" Target="https://www.webofscience.com/wos/woscc/full-record/WOS:001132519300001" TargetMode="External"/><Relationship Id="rId1350" Type="http://schemas.openxmlformats.org/officeDocument/2006/relationships/hyperlink" Target="https://link.springer.com/article/10.1007/s40033-023-00450-5" TargetMode="External"/><Relationship Id="rId27" Type="http://schemas.openxmlformats.org/officeDocument/2006/relationships/hyperlink" Target="https://www.webofscience.com/wos/woscc/full-record/WOS:001081534600001" TargetMode="External"/><Relationship Id="rId1351" Type="http://schemas.openxmlformats.org/officeDocument/2006/relationships/hyperlink" Target="https://doi.org/10.1177/09544062221133674" TargetMode="External"/><Relationship Id="rId763" Type="http://schemas.openxmlformats.org/officeDocument/2006/relationships/hyperlink" Target="https://www.webofscience.com/wos/woscc/full-record/WOS:001126866900031" TargetMode="External"/><Relationship Id="rId1352" Type="http://schemas.openxmlformats.org/officeDocument/2006/relationships/hyperlink" Target="https://journals.sagepub.com/doi/abs/10.1177/09544062221133674?download=true&amp;journalCode=picb" TargetMode="External"/><Relationship Id="rId29" Type="http://schemas.openxmlformats.org/officeDocument/2006/relationships/hyperlink" Target="https://www.webofscience.com/wos/woscc/full-record/WOS:001098029700001" TargetMode="External"/><Relationship Id="rId762" Type="http://schemas.openxmlformats.org/officeDocument/2006/relationships/hyperlink" Target="https://www.webofscience.com/wos/woscc/full-record/WOS:000915546500001" TargetMode="External"/><Relationship Id="rId1353" Type="http://schemas.openxmlformats.org/officeDocument/2006/relationships/hyperlink" Target="https://doi.org/10.1002/9781119986454.ch3" TargetMode="External"/><Relationship Id="rId761" Type="http://schemas.openxmlformats.org/officeDocument/2006/relationships/hyperlink" Target="https://www.webofscience.com/wos/woscc/full-record/WOS:000986732100012" TargetMode="External"/><Relationship Id="rId1354" Type="http://schemas.openxmlformats.org/officeDocument/2006/relationships/hyperlink" Target="https://www.scopus.com/record/display.uri?eid=2-s2.0-85174116060&amp;origin=resultslist&amp;sort=plf-f&amp;cite=2-s2.0-77956125381&amp;src=s&amp;imp=t&amp;sid=ed3ba8bc3f3ff00ad1a5fbdf84c44781&amp;sot=cite&amp;sdt=a&amp;sl=0&amp;relpos=4&amp;citeCnt=0&amp;searchTerm=" TargetMode="External"/><Relationship Id="rId760" Type="http://schemas.openxmlformats.org/officeDocument/2006/relationships/hyperlink" Target="https://www.webofscience.com/wos/woscc/full-record/WOS:000944983100001" TargetMode="External"/><Relationship Id="rId1355" Type="http://schemas.openxmlformats.org/officeDocument/2006/relationships/hyperlink" Target="https://doi.org/10.3390/jcdd9050135" TargetMode="External"/><Relationship Id="rId1345" Type="http://schemas.openxmlformats.org/officeDocument/2006/relationships/hyperlink" Target="https://doi.org/10.1007/s13770-023-00573-6" TargetMode="External"/><Relationship Id="rId1346" Type="http://schemas.openxmlformats.org/officeDocument/2006/relationships/hyperlink" Target="https://link.springer.com/article/10.1007/s13770-023-00573-6" TargetMode="External"/><Relationship Id="rId1347" Type="http://schemas.openxmlformats.org/officeDocument/2006/relationships/hyperlink" Target="https://doi.org/10.1016/j.aej.2023.07.045" TargetMode="External"/><Relationship Id="rId1348" Type="http://schemas.openxmlformats.org/officeDocument/2006/relationships/hyperlink" Target="https://www.sciencedirect.com/science/article/pii/S1110016823006282?via=ihub" TargetMode="External"/><Relationship Id="rId11" Type="http://schemas.openxmlformats.org/officeDocument/2006/relationships/hyperlink" Target="https://www.mdpi.com/2075-1729/13/9/1837" TargetMode="External"/><Relationship Id="rId1349" Type="http://schemas.openxmlformats.org/officeDocument/2006/relationships/hyperlink" Target="https://iopscience.iop.org/article/10.1088/2053-1591/acca67/meta" TargetMode="External"/><Relationship Id="rId10" Type="http://schemas.openxmlformats.org/officeDocument/2006/relationships/hyperlink" Target="https://pubmed.ncbi.nlm.nih.gov/36968286/" TargetMode="External"/><Relationship Id="rId13" Type="http://schemas.openxmlformats.org/officeDocument/2006/relationships/hyperlink" Target="https://www.sciencedirect.com/science/article/pii/S0887899423001546?via%3Dihub" TargetMode="External"/><Relationship Id="rId12" Type="http://schemas.openxmlformats.org/officeDocument/2006/relationships/hyperlink" Target="https://pubmed.ncbi.nlm.nih.gov/37441883/" TargetMode="External"/><Relationship Id="rId756" Type="http://schemas.openxmlformats.org/officeDocument/2006/relationships/hyperlink" Target="https://www.webofscience.com/wos/woscc/full-record/WOS:001011528200001" TargetMode="External"/><Relationship Id="rId755" Type="http://schemas.openxmlformats.org/officeDocument/2006/relationships/hyperlink" Target="https://www.webofscience.com/wos/woscc/full-record/WOS:001057406600001" TargetMode="External"/><Relationship Id="rId754" Type="http://schemas.openxmlformats.org/officeDocument/2006/relationships/hyperlink" Target="https://www.webofscience.com/wos/woscc/full-record/WOS:001059562800001" TargetMode="External"/><Relationship Id="rId753" Type="http://schemas.openxmlformats.org/officeDocument/2006/relationships/hyperlink" Target="https://www.webofscience.com/wos/woscc/full-record/WOS:000899543400001" TargetMode="External"/><Relationship Id="rId759" Type="http://schemas.openxmlformats.org/officeDocument/2006/relationships/hyperlink" Target="https://www.webofscience.com/wos/woscc/full-record/WOS:000947276400001" TargetMode="External"/><Relationship Id="rId758" Type="http://schemas.openxmlformats.org/officeDocument/2006/relationships/hyperlink" Target="https://www.webofscience.com/wos/woscc/full-record/WOS:000969844800001" TargetMode="External"/><Relationship Id="rId757" Type="http://schemas.openxmlformats.org/officeDocument/2006/relationships/hyperlink" Target="https://www.webofscience.com/wos/woscc/full-record/WOS:001036801400006" TargetMode="External"/><Relationship Id="rId15" Type="http://schemas.openxmlformats.org/officeDocument/2006/relationships/hyperlink" Target="https://bioclima.ro/Balneo536.pdf" TargetMode="External"/><Relationship Id="rId14" Type="http://schemas.openxmlformats.org/officeDocument/2006/relationships/hyperlink" Target="https://bioclima.ro/Balneo536.pdf" TargetMode="External"/><Relationship Id="rId17" Type="http://schemas.openxmlformats.org/officeDocument/2006/relationships/hyperlink" Target="https://www.mdpi.com/2227-9059/12/1/4" TargetMode="External"/><Relationship Id="rId16" Type="http://schemas.openxmlformats.org/officeDocument/2006/relationships/hyperlink" Target="https://www.mdpi.com/1099-4300/25/3/397" TargetMode="External"/><Relationship Id="rId1340" Type="http://schemas.openxmlformats.org/officeDocument/2006/relationships/hyperlink" Target="https://peerj.com/articles/16553/" TargetMode="External"/><Relationship Id="rId19" Type="http://schemas.openxmlformats.org/officeDocument/2006/relationships/hyperlink" Target="https://ouci.dntb.gov.ua/en/works/lxNO2NN7/" TargetMode="External"/><Relationship Id="rId752" Type="http://schemas.openxmlformats.org/officeDocument/2006/relationships/hyperlink" Target="https://www.webofscience.com/wos/woscc/full-record/WOS:000905203400034" TargetMode="External"/><Relationship Id="rId1341" Type="http://schemas.openxmlformats.org/officeDocument/2006/relationships/hyperlink" Target="https://doi.org/10.1002/adhm.202302327" TargetMode="External"/><Relationship Id="rId18" Type="http://schemas.openxmlformats.org/officeDocument/2006/relationships/hyperlink" Target="https://1510qldhn-y-https-www-webofscience-com.z.e-nformation.ro/wos/woscc/full-record/WOS:000397043100010" TargetMode="External"/><Relationship Id="rId751" Type="http://schemas.openxmlformats.org/officeDocument/2006/relationships/hyperlink" Target="https://www.webofscience.com/wos/woscc/full-record/WOS:000998826100001" TargetMode="External"/><Relationship Id="rId1342" Type="http://schemas.openxmlformats.org/officeDocument/2006/relationships/hyperlink" Target="https://onlinelibrary.wiley.com/doi/10.1002/adhm.202302327" TargetMode="External"/><Relationship Id="rId750" Type="http://schemas.openxmlformats.org/officeDocument/2006/relationships/hyperlink" Target="https://www.webofscience.com/wos/woscc/full-record/WOS:001159214200001" TargetMode="External"/><Relationship Id="rId1343" Type="http://schemas.openxmlformats.org/officeDocument/2006/relationships/hyperlink" Target="https://doi.org/10.1016/j.carpta.2023.100392" TargetMode="External"/><Relationship Id="rId1344" Type="http://schemas.openxmlformats.org/officeDocument/2006/relationships/hyperlink" Target="https://www.sciencedirect.com/science/article/pii/S2666893923001135?via=ihub" TargetMode="External"/><Relationship Id="rId84" Type="http://schemas.openxmlformats.org/officeDocument/2006/relationships/hyperlink" Target="https://www.mdpi.com/2304-6740/11/5/195" TargetMode="External"/><Relationship Id="rId83" Type="http://schemas.openxmlformats.org/officeDocument/2006/relationships/hyperlink" Target="https://www.webofscience.com/wos/woscc/full-record/WOS:001127062100001" TargetMode="External"/><Relationship Id="rId86" Type="http://schemas.openxmlformats.org/officeDocument/2006/relationships/hyperlink" Target="https://www.webofscience.com/wos/woscc/full-record/WOS:001134916300004" TargetMode="External"/><Relationship Id="rId85" Type="http://schemas.openxmlformats.org/officeDocument/2006/relationships/hyperlink" Target="https://www.webofscience.com/wos/woscc/full-record/WOS:000769849000001" TargetMode="External"/><Relationship Id="rId88" Type="http://schemas.openxmlformats.org/officeDocument/2006/relationships/hyperlink" Target="https://www.webofscience.com/wos/woscc/full-record/WOS:000962631200001" TargetMode="External"/><Relationship Id="rId87" Type="http://schemas.openxmlformats.org/officeDocument/2006/relationships/hyperlink" Target="https://www.webofscience.com/wos/woscc/full-record/WOS:000953618800001" TargetMode="External"/><Relationship Id="rId89" Type="http://schemas.openxmlformats.org/officeDocument/2006/relationships/hyperlink" Target="https://www.webofscience.com/wos/woscc/full-record/WOS:001024989100003" TargetMode="External"/><Relationship Id="rId709" Type="http://schemas.openxmlformats.org/officeDocument/2006/relationships/hyperlink" Target="https://thejns.org/downloadpdf/journals/j-neurosurg-pediatr/33/1/article-p73.pdf" TargetMode="External"/><Relationship Id="rId708" Type="http://schemas.openxmlformats.org/officeDocument/2006/relationships/hyperlink" Target="https://www.sciencedirect.com/science/article/pii/S1878875023005211?casa_token=LO5U9GcXUi0AAAAA:oetXwfwLfzuK9GgDilz-wcLmbi1pSqcxW1PhGTNo9aA9a9xXeighxXeJF7xQdWKjVyLprn4s" TargetMode="External"/><Relationship Id="rId707" Type="http://schemas.openxmlformats.org/officeDocument/2006/relationships/hyperlink" Target="https://academic.oup.com/rb/article/doi/10.1093/rb/rbad095/7335850" TargetMode="External"/><Relationship Id="rId706" Type="http://schemas.openxmlformats.org/officeDocument/2006/relationships/hyperlink" Target="https://idp.springer.com/authorize/casa?redirect_uri=https://link.springer.com/article/10.1007/s11665-023-08118-7&amp;casa_token=t6u9EzYMgjgAAAAA:A-pT6Ia6MveYNuntzVbLLH2okkNOyzPiG0jreg3ixEoP295dApTO8m234ZqfAqKQS6hl7042bpGAHdM" TargetMode="External"/><Relationship Id="rId80" Type="http://schemas.openxmlformats.org/officeDocument/2006/relationships/hyperlink" Target="https://www.webofscience.com/wos/woscc/full-record/WOS:001107686800012" TargetMode="External"/><Relationship Id="rId82" Type="http://schemas.openxmlformats.org/officeDocument/2006/relationships/hyperlink" Target="https://www.webofscience.com/wos/woscc/full-record/WOS:001120897900001" TargetMode="External"/><Relationship Id="rId81" Type="http://schemas.openxmlformats.org/officeDocument/2006/relationships/hyperlink" Target="https://www.webofscience.com/wos/woscc/full-record/WOS:001107710600011" TargetMode="External"/><Relationship Id="rId701" Type="http://schemas.openxmlformats.org/officeDocument/2006/relationships/hyperlink" Target="https://www.sciencedirect.com/science/article/pii/S187853522200781X" TargetMode="External"/><Relationship Id="rId700" Type="http://schemas.openxmlformats.org/officeDocument/2006/relationships/hyperlink" Target="https://www.sciencedirect.com/science/article/pii/S2213956723001627" TargetMode="External"/><Relationship Id="rId705" Type="http://schemas.openxmlformats.org/officeDocument/2006/relationships/hyperlink" Target="https://pubs.rsc.org/en/content/articlehtml/2024/tb/d3tb02454g" TargetMode="External"/><Relationship Id="rId704" Type="http://schemas.openxmlformats.org/officeDocument/2006/relationships/hyperlink" Target="https://www.mdpi.com/2313-7673/8/8/618" TargetMode="External"/><Relationship Id="rId703" Type="http://schemas.openxmlformats.org/officeDocument/2006/relationships/hyperlink" Target="https://www.sciencedirect.com/science/article/pii/S0272884222044364?casa_token=OICu4ZghkDwAAAAA:O_mLefbVpGwm9joHr6K9oqxPLv6XaYeca1qhqoXM0uTCTpWMV8kMl42hVgu91muHA74Asddj" TargetMode="External"/><Relationship Id="rId702" Type="http://schemas.openxmlformats.org/officeDocument/2006/relationships/hyperlink" Target="https://www.mdpi.com/1996-1944/16/13/4508" TargetMode="External"/><Relationship Id="rId73" Type="http://schemas.openxmlformats.org/officeDocument/2006/relationships/hyperlink" Target="https://www.scopus.com/record/display.uri?eid=2-s2.0-85176772070&amp;origin=resultslist&amp;sort=plf-f&amp;cite=2-s2.0-85100654932&amp;src=s&amp;nlo=&amp;nlr=&amp;nls=&amp;imp=t&amp;sid=12deac1a5a7f14f80b8380f587f97d20&amp;sot=cite&amp;sdt=a&amp;sl=0&amp;relpos=22&amp;citeCnt=3&amp;searchTerm=" TargetMode="External"/><Relationship Id="rId72" Type="http://schemas.openxmlformats.org/officeDocument/2006/relationships/hyperlink" Target="https://www.scopus.com/record/display.uri?eid=2-s2.0-85141052697&amp;origin=resultslist&amp;sort=plf-f&amp;cite=2-s2.0-85100654932&amp;src=s&amp;nlo=&amp;nlr=&amp;nls=&amp;imp=t&amp;sid=12deac1a5a7f14f80b8380f587f97d20&amp;sot=cite&amp;sdt=a&amp;sl=0&amp;relpos=43&amp;citeCnt=0&amp;searchTerm=" TargetMode="External"/><Relationship Id="rId75" Type="http://schemas.openxmlformats.org/officeDocument/2006/relationships/hyperlink" Target="https://www.webofscience.com/wos/woscc/full-record/WOS:001074279800001" TargetMode="External"/><Relationship Id="rId74" Type="http://schemas.openxmlformats.org/officeDocument/2006/relationships/hyperlink" Target="https://www.webofscience.com/wos/woscc/full-record/WOS:001081920600001" TargetMode="External"/><Relationship Id="rId77" Type="http://schemas.openxmlformats.org/officeDocument/2006/relationships/hyperlink" Target="https://www.webofscience.com/wos/woscc/full-record/WOS:001069943400001" TargetMode="External"/><Relationship Id="rId76" Type="http://schemas.openxmlformats.org/officeDocument/2006/relationships/hyperlink" Target="https://www.webofscience.com/wos/woscc/full-record/WOS:001060836900001" TargetMode="External"/><Relationship Id="rId79" Type="http://schemas.openxmlformats.org/officeDocument/2006/relationships/hyperlink" Target="https://www.mdpi.com/1999-4923/15/11/2554" TargetMode="External"/><Relationship Id="rId78" Type="http://schemas.openxmlformats.org/officeDocument/2006/relationships/hyperlink" Target="https://www.mdpi.com/2079-6382/12/11/1634" TargetMode="External"/><Relationship Id="rId71" Type="http://schemas.openxmlformats.org/officeDocument/2006/relationships/hyperlink" Target="https://www.webofscience.com/wos/woscc/full-record/WOS:001051449800001" TargetMode="External"/><Relationship Id="rId70" Type="http://schemas.openxmlformats.org/officeDocument/2006/relationships/hyperlink" Target="https://www.webofscience.com/wos/woscc/full-record/WOS:001047742900001" TargetMode="External"/><Relationship Id="rId62" Type="http://schemas.openxmlformats.org/officeDocument/2006/relationships/hyperlink" Target="https://www.webofscience.com/wos/woscc/full-record/WOS:000943971000001" TargetMode="External"/><Relationship Id="rId1312" Type="http://schemas.openxmlformats.org/officeDocument/2006/relationships/hyperlink" Target="https://doi.org/10.3390/jcm12216946" TargetMode="External"/><Relationship Id="rId61" Type="http://schemas.openxmlformats.org/officeDocument/2006/relationships/hyperlink" Target="https://www.webofscience.com/wos/woscc/full-record/WOS:000931904100001" TargetMode="External"/><Relationship Id="rId1313" Type="http://schemas.openxmlformats.org/officeDocument/2006/relationships/hyperlink" Target="https://www.mdpi.com/2077-0383/12/21/6946" TargetMode="External"/><Relationship Id="rId64" Type="http://schemas.openxmlformats.org/officeDocument/2006/relationships/hyperlink" Target="https://www.webofscience.com/wos/woscc/full-record/WOS:000989849400001" TargetMode="External"/><Relationship Id="rId1314" Type="http://schemas.openxmlformats.org/officeDocument/2006/relationships/hyperlink" Target="https://doi.org/10.3390/diagnostics13213351" TargetMode="External"/><Relationship Id="rId63" Type="http://schemas.openxmlformats.org/officeDocument/2006/relationships/hyperlink" Target="https://www.webofscience.com/wos/woscc/full-record/WOS:000997639000001" TargetMode="External"/><Relationship Id="rId1315" Type="http://schemas.openxmlformats.org/officeDocument/2006/relationships/hyperlink" Target="https://www.mdpi.com/2075-4418/13/21/3351" TargetMode="External"/><Relationship Id="rId66" Type="http://schemas.openxmlformats.org/officeDocument/2006/relationships/hyperlink" Target="https://www.webofscience.com/wos/woscc/full-record/WOS:001033065700001" TargetMode="External"/><Relationship Id="rId1316" Type="http://schemas.openxmlformats.org/officeDocument/2006/relationships/hyperlink" Target="https://doi.org/10.3390/jpm13091370" TargetMode="External"/><Relationship Id="rId65" Type="http://schemas.openxmlformats.org/officeDocument/2006/relationships/hyperlink" Target="https://www.webofscience.com/wos/woscc/full-record/WOS:001014558700001" TargetMode="External"/><Relationship Id="rId1317" Type="http://schemas.openxmlformats.org/officeDocument/2006/relationships/hyperlink" Target="https://www.mdpi.com/2075-4426/13/9/1370" TargetMode="External"/><Relationship Id="rId68" Type="http://schemas.openxmlformats.org/officeDocument/2006/relationships/hyperlink" Target="https://www.webofscience.com/wos/woscc/full-record/WOS:001040488500001" TargetMode="External"/><Relationship Id="rId1318" Type="http://schemas.openxmlformats.org/officeDocument/2006/relationships/hyperlink" Target="https://doi.org/10.1177/17562848231165581" TargetMode="External"/><Relationship Id="rId67" Type="http://schemas.openxmlformats.org/officeDocument/2006/relationships/hyperlink" Target="https://www.webofscience.com/wos/woscc/full-record/WOS:001151204700007" TargetMode="External"/><Relationship Id="rId1319" Type="http://schemas.openxmlformats.org/officeDocument/2006/relationships/hyperlink" Target="https://www.mdpi.com/2076-0817/12/9/1149/review_report" TargetMode="External"/><Relationship Id="rId729" Type="http://schemas.openxmlformats.org/officeDocument/2006/relationships/hyperlink" Target="https://www.thejcdp.com/doi/JCDP/pdf/10.5005/jp-journals-10024-3480" TargetMode="External"/><Relationship Id="rId728" Type="http://schemas.openxmlformats.org/officeDocument/2006/relationships/hyperlink" Target="https://www.researchgate.net/profile/Yelda-Hepsenoglu/publication/374637813_A_comparison_of_the_effects_of_incremental_and_snowplow_techniques_on_the_mechanical_properties_of_composite_restorations/links/655720a3b1398a779d947095/A-comparison-of-the-effects-of-incremental-and-snowplow-techniques-on-the-mechanical-properties-of-composite-restorations.pdf" TargetMode="External"/><Relationship Id="rId60" Type="http://schemas.openxmlformats.org/officeDocument/2006/relationships/hyperlink" Target="https://www.scopus.com/record/display.uri?eid=2-s2.0-85179944668&amp;origin=resultslist&amp;sort=plf-f&amp;cite=2-s2.0-85100654932&amp;src=s&amp;nlo=&amp;nlr=&amp;nls=&amp;imp=t&amp;sid=12deac1a5a7f14f80b8380f587f97d20&amp;sot=cite&amp;sdt=a&amp;sl=0&amp;relpos=23&amp;citeCnt=1&amp;searchTerm=" TargetMode="External"/><Relationship Id="rId723" Type="http://schemas.openxmlformats.org/officeDocument/2006/relationships/hyperlink" Target="https://onlinelibrary.wiley.com/doi/pdf/10.1002/marc.202300132?casa_token=w-GW_c-tKAIAAAAA:DdZmLtL44DAfVOSK_0aMXt4uVpVEVaZiKIQfNH_guM0LVS9TXYgSdrDBQlLjQpEgHjK3bxR7KdpGMw" TargetMode="External"/><Relationship Id="rId722" Type="http://schemas.openxmlformats.org/officeDocument/2006/relationships/hyperlink" Target="https://analyticalsciencejournals.onlinelibrary.wiley.com/doi/pdf/10.1002/jemt.24330?casa_token=KuFt22FnBrIAAAAA:as05AXZD3iVSsk7CJA4QfYNegHBZMy4rB-WXnbf9UgmN17C3G4OrBwaz3aojZdiDUBTVHkRn-InN7A" TargetMode="External"/><Relationship Id="rId721" Type="http://schemas.openxmlformats.org/officeDocument/2006/relationships/hyperlink" Target="https://www.sciencedirect.com/science/article/pii/S0109564124000307" TargetMode="External"/><Relationship Id="rId720" Type="http://schemas.openxmlformats.org/officeDocument/2006/relationships/hyperlink" Target="https://www.mdpi.com/2079-4991/13/19/2649" TargetMode="External"/><Relationship Id="rId727" Type="http://schemas.openxmlformats.org/officeDocument/2006/relationships/hyperlink" Target="https://idp.springer.com/authorize/casa?redirect_uri=https://link.springer.com/article/10.1007/s00289-023-05059-y&amp;casa_token=7MyYcvTuAhEAAAAA:-2faeGHjK79QsBR9QLPuSEW8_vvnTuGBi7aLvp3rdvVG_Fiq6F0F_jzOgXWonizNRKfMuc6CkuoFSYI" TargetMode="External"/><Relationship Id="rId726" Type="http://schemas.openxmlformats.org/officeDocument/2006/relationships/hyperlink" Target="https://www.tandfonline.com/doi/pdf/10.1080/26415275.2023.2281090" TargetMode="External"/><Relationship Id="rId725" Type="http://schemas.openxmlformats.org/officeDocument/2006/relationships/hyperlink" Target="https://www.mdpi.com/2079-6412/13/2/244" TargetMode="External"/><Relationship Id="rId724" Type="http://schemas.openxmlformats.org/officeDocument/2006/relationships/hyperlink" Target="https://onlinelibrary.wiley.com/doi/pdf/10.1111/adj.12982?casa_token=RVlhsPFjWdEAAAAA:JOCrXXpMzrYiWQTolKGhU15Meml-CE_SfJAWko3Pr6gxfEfeF7oNw5kjR1w4r4V6bu4YCtq3eapUfg" TargetMode="External"/><Relationship Id="rId69" Type="http://schemas.openxmlformats.org/officeDocument/2006/relationships/hyperlink" Target="https://www.webofscience.com/wos/woscc/full-record/WOS:001046083300001" TargetMode="External"/><Relationship Id="rId1310" Type="http://schemas.openxmlformats.org/officeDocument/2006/relationships/hyperlink" Target="https://doi.org/10.3390/ph16111585" TargetMode="External"/><Relationship Id="rId1311" Type="http://schemas.openxmlformats.org/officeDocument/2006/relationships/hyperlink" Target="https://www.mdpi.com/2227-9059/11/1/7" TargetMode="External"/><Relationship Id="rId51"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301" Type="http://schemas.openxmlformats.org/officeDocument/2006/relationships/hyperlink" Target="https://doi.org/10.1016/j.matchemphys.2023.127515" TargetMode="External"/><Relationship Id="rId50"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302" Type="http://schemas.openxmlformats.org/officeDocument/2006/relationships/hyperlink" Target="https://www.sciencedirect.com/science/article/abs/pii/S0254058423002237?via=ihub" TargetMode="External"/><Relationship Id="rId53" Type="http://schemas.openxmlformats.org/officeDocument/2006/relationships/hyperlink" Target="https://www.sciencedirect.com/science/article/abs/pii/S0022286022019597" TargetMode="External"/><Relationship Id="rId1303" Type="http://schemas.openxmlformats.org/officeDocument/2006/relationships/hyperlink" Target="https://pubmed.ncbi.nlm.nih.gov/36876223/" TargetMode="External"/><Relationship Id="rId52" Type="http://schemas.openxmlformats.org/officeDocument/2006/relationships/hyperlink" Target="https://www.scopus.com/record/display.uri?eid=2-s2.0-85176820931&amp;origin=resultslist&amp;sort=plf-f&amp;cite=2-s2.0-85100654932&amp;src=s&amp;nlo=&amp;nlr=&amp;nls=&amp;imp=t&amp;sid=12deac1a5a7f14f80b8380f587f97d20&amp;sot=cite&amp;sdt=a&amp;sl=0&amp;relpos=35&amp;citeCnt=1&amp;searchTerm=" TargetMode="External"/><Relationship Id="rId1304" Type="http://schemas.openxmlformats.org/officeDocument/2006/relationships/hyperlink" Target="https://doi.org/10.3390/app12052475" TargetMode="External"/><Relationship Id="rId55" Type="http://schemas.openxmlformats.org/officeDocument/2006/relationships/hyperlink" Target="https://onlinelibrary.wiley.com/doi/abs/10.1002/kin.21627" TargetMode="External"/><Relationship Id="rId1305" Type="http://schemas.openxmlformats.org/officeDocument/2006/relationships/hyperlink" Target="https://doi.org/10.2147/TCRM.S400354" TargetMode="External"/><Relationship Id="rId54" Type="http://schemas.openxmlformats.org/officeDocument/2006/relationships/hyperlink" Target="https://www.thieme-connect.com/products/ejournals/abstract/10.1055/a-1929-2515" TargetMode="External"/><Relationship Id="rId1306" Type="http://schemas.openxmlformats.org/officeDocument/2006/relationships/hyperlink" Target="https://www.dovepress.com/research-on-the-influence-of-the-allogeneic-bone-graft-in-postoperativ-peer-reviewed-fulltext-article-TCRM" TargetMode="External"/><Relationship Id="rId57" Type="http://schemas.openxmlformats.org/officeDocument/2006/relationships/hyperlink" Target="https://www.eurekaselect.com/article/127808" TargetMode="External"/><Relationship Id="rId1307" Type="http://schemas.openxmlformats.org/officeDocument/2006/relationships/hyperlink" Target="https://www.frontiersin.org/articles/10.3389/fmicb.2023.1278479/full" TargetMode="External"/><Relationship Id="rId56" Type="http://schemas.openxmlformats.org/officeDocument/2006/relationships/hyperlink" Target="https://www.eurekaselect.com/article/129198" TargetMode="External"/><Relationship Id="rId1308" Type="http://schemas.openxmlformats.org/officeDocument/2006/relationships/hyperlink" Target="https://doi.org/10.31925/farmacia.2023.6.2" TargetMode="External"/><Relationship Id="rId1309" Type="http://schemas.openxmlformats.org/officeDocument/2006/relationships/hyperlink" Target="https://farmaciajournal.com/issue-articles/combined-anti-ang2-tie-and-anti-vegf-intravitreal-therapy-in-age-related-macular-degeneration-a-systematic-review/" TargetMode="External"/><Relationship Id="rId719" Type="http://schemas.openxmlformats.org/officeDocument/2006/relationships/hyperlink" Target="https://link.springer.com/article/10.1007/s00784-023-05189-7" TargetMode="External"/><Relationship Id="rId718" Type="http://schemas.openxmlformats.org/officeDocument/2006/relationships/hyperlink" Target="https://onlinelibrary.wiley.com/doi/pdfdirect/10.1111/jerd.13082" TargetMode="External"/><Relationship Id="rId717" Type="http://schemas.openxmlformats.org/officeDocument/2006/relationships/hyperlink" Target="https://journals.sagepub.com/doi/full/10.1177/22808000231159238" TargetMode="External"/><Relationship Id="rId712" Type="http://schemas.openxmlformats.org/officeDocument/2006/relationships/hyperlink" Target="https://www.tandfonline.com/doi/pdf/10.1080/25740881.2022.2113892?casa_token=ZxNNStIrzEYAAAAA:awZqX0a_sn9WvRrdNpx1M8WTvV84kSUDb9Msf88lYg-Eypumn6RRXst2j1uFpmagthuSYDyWdVs" TargetMode="External"/><Relationship Id="rId711" Type="http://schemas.openxmlformats.org/officeDocument/2006/relationships/hyperlink" Target="https://www.mdpi.com/2310-2861/9/1/42" TargetMode="External"/><Relationship Id="rId710" Type="http://schemas.openxmlformats.org/officeDocument/2006/relationships/hyperlink" Target="https://idp.springer.com/authorize/casa?redirect_uri=https://link.springer.com/article/10.1007/s00784-023-05147-3&amp;casa_token=eVYgzfFB2ZsAAAAA:FzuqAtkHI3vkF0tj_IhratoxJgdZ0NoNcdx3f4pZnD0Gk9_ObHp-XYwlC0kD3XFbSuGBA9h-A8h-xKc" TargetMode="External"/><Relationship Id="rId716" Type="http://schemas.openxmlformats.org/officeDocument/2006/relationships/hyperlink" Target="https://link.springer.com/article/10.1007/s10856-023-06729-z" TargetMode="External"/><Relationship Id="rId715" Type="http://schemas.openxmlformats.org/officeDocument/2006/relationships/hyperlink" Target="https://www.mdpi.com/1996-1944/16/9/3456" TargetMode="External"/><Relationship Id="rId714" Type="http://schemas.openxmlformats.org/officeDocument/2006/relationships/hyperlink" Target="https://www.sciencedirect.com/science/article/pii/S0109564123000672" TargetMode="External"/><Relationship Id="rId713" Type="http://schemas.openxmlformats.org/officeDocument/2006/relationships/hyperlink" Target="https://pubs.rsc.org/en/content/articlehtml/2023/mh/d3mh00773a?casa_token=CDffvAFgFH8AAAAA:iMtaKzMOj0wm8AuWzsnEoyccKW6fzQ0hQggHIrr3RkYkvgDqMbvXacBFcSc-k41iJdrIcIEyqiix" TargetMode="External"/><Relationship Id="rId59" Type="http://schemas.openxmlformats.org/officeDocument/2006/relationships/hyperlink" Target="https://www.sciencedirect.com/science/article/abs/pii/S0022286023000133?via%3Dihub" TargetMode="External"/><Relationship Id="rId58" Type="http://schemas.openxmlformats.org/officeDocument/2006/relationships/hyperlink" Target="https://www.eurekaselect.com/article/133677" TargetMode="External"/><Relationship Id="rId1300" Type="http://schemas.openxmlformats.org/officeDocument/2006/relationships/hyperlink" Target="https://bmcmusculoskeletdisord.biomedcentral.com/articles/10.1186/s12891-023-06478-8" TargetMode="External"/><Relationship Id="rId349" Type="http://schemas.openxmlformats.org/officeDocument/2006/relationships/hyperlink" Target="https://www.webofscience.com/wos/woscc/full-record/WOS:001081534600001" TargetMode="External"/><Relationship Id="rId348" Type="http://schemas.openxmlformats.org/officeDocument/2006/relationships/hyperlink" Target="https://www.webofscience.com/wos/woscc/full-record/WOS:001108494100001" TargetMode="External"/><Relationship Id="rId347" Type="http://schemas.openxmlformats.org/officeDocument/2006/relationships/hyperlink" Target="https://www.webofscience.com/wos/woscc/full-record/WOS:001015048000001" TargetMode="External"/><Relationship Id="rId346" Type="http://schemas.openxmlformats.org/officeDocument/2006/relationships/hyperlink" Target="https://www.webofscience.com/wos/woscc/full-record/WOS:001056659100001" TargetMode="External"/><Relationship Id="rId341" Type="http://schemas.openxmlformats.org/officeDocument/2006/relationships/hyperlink" Target="https://www.webofscience.com/wos/woscc/full-record/WOS:001046276600001" TargetMode="External"/><Relationship Id="rId340" Type="http://schemas.openxmlformats.org/officeDocument/2006/relationships/hyperlink" Target="https://www.webofscience.com/wos/woscc/full-record/WOS:001106407500001" TargetMode="External"/><Relationship Id="rId345" Type="http://schemas.openxmlformats.org/officeDocument/2006/relationships/hyperlink" Target="https://www.webofscience.com/wos/woscc/full-record/WOS:000987820600001" TargetMode="External"/><Relationship Id="rId344" Type="http://schemas.openxmlformats.org/officeDocument/2006/relationships/hyperlink" Target="https://www.webofscience.com/wos/woscc/full-record/WOS:001091172000001" TargetMode="External"/><Relationship Id="rId343" Type="http://schemas.openxmlformats.org/officeDocument/2006/relationships/hyperlink" Target="https://www.webofscience.com/wos/woscc/full-record/WOS:000918035400001" TargetMode="External"/><Relationship Id="rId342" Type="http://schemas.openxmlformats.org/officeDocument/2006/relationships/hyperlink" Target="https://www.webofscience.com/wos/woscc/full-record/WOS:000961189800010" TargetMode="External"/><Relationship Id="rId338"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37"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36"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35"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39"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30"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334"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33"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32"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31"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370" Type="http://schemas.openxmlformats.org/officeDocument/2006/relationships/hyperlink" Target="https://www.webofscience.com/wos/alldb/full-record/WOS:000978790000001" TargetMode="External"/><Relationship Id="rId369" Type="http://schemas.openxmlformats.org/officeDocument/2006/relationships/hyperlink" Target="https://www.webofscience.com/wos/alldb/full-record/WOS:000997974400001" TargetMode="External"/><Relationship Id="rId368" Type="http://schemas.openxmlformats.org/officeDocument/2006/relationships/hyperlink" Target="https://www.webofscience.com/wos/alldb/full-record/WOS:000999382800001" TargetMode="External"/><Relationship Id="rId363" Type="http://schemas.openxmlformats.org/officeDocument/2006/relationships/hyperlink" Target="https://www.webofscience.com/wos/woscc/full-record/WOS:000981609200001" TargetMode="External"/><Relationship Id="rId362" Type="http://schemas.openxmlformats.org/officeDocument/2006/relationships/hyperlink" Target="https://www.webofscience.com/wos/woscc/full-record/WOS:000948837200001" TargetMode="External"/><Relationship Id="rId361" Type="http://schemas.openxmlformats.org/officeDocument/2006/relationships/hyperlink" Target="https://www.webofscience.com/wos/woscc/full-record/WOS:001151124400006" TargetMode="External"/><Relationship Id="rId360" Type="http://schemas.openxmlformats.org/officeDocument/2006/relationships/hyperlink" Target="https://www.webofscience.com/wos/woscc/full-record/WOS:001073419100001" TargetMode="External"/><Relationship Id="rId367" Type="http://schemas.openxmlformats.org/officeDocument/2006/relationships/hyperlink" Target="https://www.webofscience.com/wos/alldb/full-record/WOS:000928321000001" TargetMode="External"/><Relationship Id="rId366" Type="http://schemas.openxmlformats.org/officeDocument/2006/relationships/hyperlink" Target="https://www.webofscience.com/wos/alldb/full-record/WOS:000928259300002" TargetMode="External"/><Relationship Id="rId365" Type="http://schemas.openxmlformats.org/officeDocument/2006/relationships/hyperlink" Target="https://www.webofscience.com/wos/alldb/full-record/WOS:001130455200002" TargetMode="External"/><Relationship Id="rId364" Type="http://schemas.openxmlformats.org/officeDocument/2006/relationships/hyperlink" Target="https://www.webofscience.com/wos/alldb/full-record/WOS:000957585300001" TargetMode="External"/><Relationship Id="rId95" Type="http://schemas.openxmlformats.org/officeDocument/2006/relationships/hyperlink" Target="https://www.sciencedirect.com/science/article/abs/pii/S0378608023000090?via%3Dihub" TargetMode="External"/><Relationship Id="rId94" Type="http://schemas.openxmlformats.org/officeDocument/2006/relationships/hyperlink" Target="https://www.ptfarm.pl/download/?file=File%2FFarmacja+Polska%2F2023%2F2%2F06_SZ_Przewlekla_terapia_n.pdf" TargetMode="External"/><Relationship Id="rId97" Type="http://schemas.openxmlformats.org/officeDocument/2006/relationships/hyperlink" Target="https://doi.org/10.1007/s10334-023-01116-9" TargetMode="External"/><Relationship Id="rId96" Type="http://schemas.openxmlformats.org/officeDocument/2006/relationships/hyperlink" Target="https://doi.org/10.1002/nbm.4942" TargetMode="External"/><Relationship Id="rId99" Type="http://schemas.openxmlformats.org/officeDocument/2006/relationships/hyperlink" Target="https://www.webofscience.com/wos/woscc/full-record/WOS:001122653300001" TargetMode="External"/><Relationship Id="rId98" Type="http://schemas.openxmlformats.org/officeDocument/2006/relationships/hyperlink" Target="https://www.webofscience.com/wos/woscc/full-record/WOS:001146255900013" TargetMode="External"/><Relationship Id="rId91" Type="http://schemas.openxmlformats.org/officeDocument/2006/relationships/hyperlink" Target="https://www.webofscience.com/wos/woscc/full-record/WOS:001086660200002" TargetMode="External"/><Relationship Id="rId90" Type="http://schemas.openxmlformats.org/officeDocument/2006/relationships/hyperlink" Target="https://www.webofscience.com/wos/woscc/full-record/WOS:001064686200001" TargetMode="External"/><Relationship Id="rId93" Type="http://schemas.openxmlformats.org/officeDocument/2006/relationships/hyperlink" Target="https://www.webofscience.com/wos/woscc/full-record/WOS:001134085600001" TargetMode="External"/><Relationship Id="rId92" Type="http://schemas.openxmlformats.org/officeDocument/2006/relationships/hyperlink" Target="https://www.webofscience.com/wos/woscc/full-record/WOS:001097165200001" TargetMode="External"/><Relationship Id="rId359" Type="http://schemas.openxmlformats.org/officeDocument/2006/relationships/hyperlink" Target="https://www.webofscience.com/wos/woscc/full-record/WOS:001044889400001" TargetMode="External"/><Relationship Id="rId358" Type="http://schemas.openxmlformats.org/officeDocument/2006/relationships/hyperlink" Target="https://www.webofscience.com/wos/woscc/full-record/WOS:000940956700001" TargetMode="External"/><Relationship Id="rId357" Type="http://schemas.openxmlformats.org/officeDocument/2006/relationships/hyperlink" Target="https://www.webofscience.com/wos/woscc/full-record/WOS:000979128900001" TargetMode="External"/><Relationship Id="rId352" Type="http://schemas.openxmlformats.org/officeDocument/2006/relationships/hyperlink" Target="https://www.webofscience.com/wos/woscc/full-record/WOS:000960095700001" TargetMode="External"/><Relationship Id="rId351" Type="http://schemas.openxmlformats.org/officeDocument/2006/relationships/hyperlink" Target="https://www.webofscience.com/wos/woscc/full-record/WOS:001098029700001" TargetMode="External"/><Relationship Id="rId350" Type="http://schemas.openxmlformats.org/officeDocument/2006/relationships/hyperlink" Target="https://www.webofscience.com/wos/woscc/full-record/WOS:001132519300001" TargetMode="External"/><Relationship Id="rId356" Type="http://schemas.openxmlformats.org/officeDocument/2006/relationships/hyperlink" Target="https://www.webofscience.com/wos/woscc/full-record/WOS:001011404100001" TargetMode="External"/><Relationship Id="rId355" Type="http://schemas.openxmlformats.org/officeDocument/2006/relationships/hyperlink" Target="https://www.webofscience.com/wos/woscc/full-record/WOS:001071370100001" TargetMode="External"/><Relationship Id="rId354" Type="http://schemas.openxmlformats.org/officeDocument/2006/relationships/hyperlink" Target="https://www.webofscience.com/wos/woscc/full-record/WOS:000928337700001" TargetMode="External"/><Relationship Id="rId353" Type="http://schemas.openxmlformats.org/officeDocument/2006/relationships/hyperlink" Target="https://www.webofscience.com/wos/woscc/full-record/WOS:000985824100001" TargetMode="External"/><Relationship Id="rId1378" Type="http://schemas.openxmlformats.org/officeDocument/2006/relationships/hyperlink" Target="http://dx.doi.org/10.1302/2633-1462.45.BJO-2023-0025.R1" TargetMode="External"/><Relationship Id="rId1379" Type="http://schemas.openxmlformats.org/officeDocument/2006/relationships/hyperlink" Target="https://doi.org/10.1186/s40634-023-00583-2" TargetMode="External"/><Relationship Id="rId305" Type="http://schemas.openxmlformats.org/officeDocument/2006/relationships/hyperlink" Target="https://www.webofscience.com/wos/alldb/full-record/WOS:000928259300002" TargetMode="External"/><Relationship Id="rId789" Type="http://schemas.openxmlformats.org/officeDocument/2006/relationships/hyperlink" Target="https://www.tandfonline.com/doi/abs/10.1080/14779072.2023.2276891" TargetMode="External"/><Relationship Id="rId304" Type="http://schemas.openxmlformats.org/officeDocument/2006/relationships/hyperlink" Target="https://www.webofscience.com/wos/alldb/full-record/WOS:001130455200002" TargetMode="External"/><Relationship Id="rId788" Type="http://schemas.openxmlformats.org/officeDocument/2006/relationships/hyperlink" Target="https://scholar.google.com/scholar?oi=bibs&amp;cluster=17925979976927729288&amp;btnI=1&amp;hl=en" TargetMode="External"/><Relationship Id="rId303" Type="http://schemas.openxmlformats.org/officeDocument/2006/relationships/hyperlink" Target="https://www.webofscience.com/wos/alldb/full-record/WOS:000957585300001" TargetMode="External"/><Relationship Id="rId787" Type="http://schemas.openxmlformats.org/officeDocument/2006/relationships/hyperlink" Target="https://scholar.google.com/scholar?oi=bibs&amp;cluster=14881676419805154668&amp;btnI=1&amp;hl=en" TargetMode="External"/><Relationship Id="rId302" Type="http://schemas.openxmlformats.org/officeDocument/2006/relationships/hyperlink" Target="https://www.webofscience.com/wos/woscc/full-record/WOS:000981609200001" TargetMode="External"/><Relationship Id="rId786" Type="http://schemas.openxmlformats.org/officeDocument/2006/relationships/hyperlink" Target="https://scholar.google.com/scholar?oi=bibs&amp;cluster=1254514313482079428&amp;btnI=1&amp;hl=en" TargetMode="External"/><Relationship Id="rId309" Type="http://schemas.openxmlformats.org/officeDocument/2006/relationships/hyperlink" Target="https://www.webofscience.com/wos/alldb/full-record/WOS:000964588500001" TargetMode="External"/><Relationship Id="rId308" Type="http://schemas.openxmlformats.org/officeDocument/2006/relationships/hyperlink" Target="https://www.webofscience.com/wos/alldb/full-record/WOS:000997974400001" TargetMode="External"/><Relationship Id="rId307" Type="http://schemas.openxmlformats.org/officeDocument/2006/relationships/hyperlink" Target="https://www.webofscience.com/wos/alldb/full-record/WOS:000999382800001" TargetMode="External"/><Relationship Id="rId306" Type="http://schemas.openxmlformats.org/officeDocument/2006/relationships/hyperlink" Target="https://www.webofscience.com/wos/alldb/full-record/WOS:000928321000001" TargetMode="External"/><Relationship Id="rId781" Type="http://schemas.openxmlformats.org/officeDocument/2006/relationships/hyperlink" Target="https://www.webofscience.com/wos/woscc/full-record/WOS:000982163700001" TargetMode="External"/><Relationship Id="rId1370" Type="http://schemas.openxmlformats.org/officeDocument/2006/relationships/hyperlink" Target="https://scholar.valpo.edu/jmms/vol10/iss2/17/" TargetMode="External"/><Relationship Id="rId780" Type="http://schemas.openxmlformats.org/officeDocument/2006/relationships/hyperlink" Target="https://www.webofscience.com/wos/woscc/full-record/WOS:001097542800003" TargetMode="External"/><Relationship Id="rId1371" Type="http://schemas.openxmlformats.org/officeDocument/2006/relationships/hyperlink" Target="https://scholar.valpo.edu/jmms/vol10/iss1/15/" TargetMode="External"/><Relationship Id="rId1372" Type="http://schemas.openxmlformats.org/officeDocument/2006/relationships/hyperlink" Target="https://www.researchgate.net/publication/355927363_Application_of_artificial_intelligence_techniques_in_incremental_forming_a_state-of-the-art_review" TargetMode="External"/><Relationship Id="rId1373" Type="http://schemas.openxmlformats.org/officeDocument/2006/relationships/hyperlink" Target="https://doi.org/10.1186/s40634-023-00699-5" TargetMode="External"/><Relationship Id="rId301" Type="http://schemas.openxmlformats.org/officeDocument/2006/relationships/hyperlink" Target="https://www.webofscience.com/wos/woscc/full-record/WOS:000948837200001" TargetMode="External"/><Relationship Id="rId785" Type="http://schemas.openxmlformats.org/officeDocument/2006/relationships/hyperlink" Target="https://www.webofscience.com/wos/woscc/full-record/WOS:001099791100019" TargetMode="External"/><Relationship Id="rId1374" Type="http://schemas.openxmlformats.org/officeDocument/2006/relationships/hyperlink" Target="https://jeo-esska.springeropen.com/articles/10.1186/s40634-023-00699-5" TargetMode="External"/><Relationship Id="rId300" Type="http://schemas.openxmlformats.org/officeDocument/2006/relationships/hyperlink" Target="https://www.webofscience.com/wos/woscc/full-record/WOS:001151124400006" TargetMode="External"/><Relationship Id="rId784" Type="http://schemas.openxmlformats.org/officeDocument/2006/relationships/hyperlink" Target="https://www.webofscience.com/wos/woscc/full-record/WOS:001099791100012" TargetMode="External"/><Relationship Id="rId1375" Type="http://schemas.openxmlformats.org/officeDocument/2006/relationships/hyperlink" Target="https://www.arthroplastyjournal.org/article/S0883-5403(23)00269-3/fulltext" TargetMode="External"/><Relationship Id="rId783" Type="http://schemas.openxmlformats.org/officeDocument/2006/relationships/hyperlink" Target="https://www.webofscience.com/wos/woscc/full-record/WOS:000986732100013" TargetMode="External"/><Relationship Id="rId1376" Type="http://schemas.openxmlformats.org/officeDocument/2006/relationships/hyperlink" Target="https://doi.org/10.1016/j.arth.2023.02.054" TargetMode="External"/><Relationship Id="rId782" Type="http://schemas.openxmlformats.org/officeDocument/2006/relationships/hyperlink" Target="https://www.webofscience.com/wos/woscc/full-record/WOS:000986732100012" TargetMode="External"/><Relationship Id="rId1377" Type="http://schemas.openxmlformats.org/officeDocument/2006/relationships/hyperlink" Target="https://www.arthroplastyjournal.org/article/S0883-5403(23)00185-7/fulltext" TargetMode="External"/><Relationship Id="rId1367" Type="http://schemas.openxmlformats.org/officeDocument/2006/relationships/hyperlink" Target="https://pubmed.ncbi.nlm.nih.gov/37032793/" TargetMode="External"/><Relationship Id="rId1368" Type="http://schemas.openxmlformats.org/officeDocument/2006/relationships/hyperlink" Target="https://scholar.valpo.edu/jmms/vol10/iss2/22/" TargetMode="External"/><Relationship Id="rId1369" Type="http://schemas.openxmlformats.org/officeDocument/2006/relationships/hyperlink" Target="https://1510qkl80-y-https-www-webofscience-com.z.e-nformation.ro/wos/woscc/full-record/WOS:001025804900031" TargetMode="External"/><Relationship Id="rId778" Type="http://schemas.openxmlformats.org/officeDocument/2006/relationships/hyperlink" Target="https://www.webofscience.com/wos/woscc/full-record/WOS:001098996700032" TargetMode="External"/><Relationship Id="rId777" Type="http://schemas.openxmlformats.org/officeDocument/2006/relationships/hyperlink" Target="https://www.webofscience.com/wos/woscc/full-record/WOS:001114000600001" TargetMode="External"/><Relationship Id="rId776" Type="http://schemas.openxmlformats.org/officeDocument/2006/relationships/hyperlink" Target="https://www.webofscience.com/wos/woscc/full-record/WOS:000986732100015" TargetMode="External"/><Relationship Id="rId775" Type="http://schemas.openxmlformats.org/officeDocument/2006/relationships/hyperlink" Target="https://www.webofscience.com/wos/woscc/full-record/WOS:001099791100022" TargetMode="External"/><Relationship Id="rId779" Type="http://schemas.openxmlformats.org/officeDocument/2006/relationships/hyperlink" Target="https://www.webofscience.com/wos/woscc/full-record/WOS:001109676100001" TargetMode="External"/><Relationship Id="rId770" Type="http://schemas.openxmlformats.org/officeDocument/2006/relationships/hyperlink" Target="https://www.webofscience.com/wos/woscc/full-record/WOS:000977737500001" TargetMode="External"/><Relationship Id="rId1360" Type="http://schemas.openxmlformats.org/officeDocument/2006/relationships/hyperlink" Target="https://www.mdpi.com/2072-6643/15/21/4631" TargetMode="External"/><Relationship Id="rId1361" Type="http://schemas.openxmlformats.org/officeDocument/2006/relationships/hyperlink" Target="https://www.researchgate.net/publication/377322442_Prevalence_of_osteoporosis_and_risk_factors_in_different_age_categories_in_adult_women" TargetMode="External"/><Relationship Id="rId1362" Type="http://schemas.openxmlformats.org/officeDocument/2006/relationships/hyperlink" Target="https://pubmed.ncbi.nlm.nih.gov/35869982/" TargetMode="External"/><Relationship Id="rId774" Type="http://schemas.openxmlformats.org/officeDocument/2006/relationships/hyperlink" Target="https://www.webofscience.com/wos/woscc/full-record/WOS:001099791100017" TargetMode="External"/><Relationship Id="rId1363" Type="http://schemas.openxmlformats.org/officeDocument/2006/relationships/hyperlink" Target="https://www.ncbi.nlm.nih.gov/pmc/articles/PMC10432973/" TargetMode="External"/><Relationship Id="rId773" Type="http://schemas.openxmlformats.org/officeDocument/2006/relationships/hyperlink" Target="https://www.webofscience.com/wos/woscc/full-record/WOS:001025804900031" TargetMode="External"/><Relationship Id="rId1364" Type="http://schemas.openxmlformats.org/officeDocument/2006/relationships/hyperlink" Target="https://www.mdpi.com/2075-4418/13/21/3351" TargetMode="External"/><Relationship Id="rId772" Type="http://schemas.openxmlformats.org/officeDocument/2006/relationships/hyperlink" Target="https://www.webofscience.com/wos/woscc/full-record/WOS:001099791100016" TargetMode="External"/><Relationship Id="rId1365" Type="http://schemas.openxmlformats.org/officeDocument/2006/relationships/hyperlink" Target="https://www.webofscience.com/wos/woscc/full-record/WOS:001109676100001" TargetMode="External"/><Relationship Id="rId771" Type="http://schemas.openxmlformats.org/officeDocument/2006/relationships/hyperlink" Target="https://www.webofscience.com/wos/woscc/full-record/WOS:000982935300011" TargetMode="External"/><Relationship Id="rId1366" Type="http://schemas.openxmlformats.org/officeDocument/2006/relationships/hyperlink" Target="https://www.webofscience.com/wos/woscc/full-record/WOS:001097542800003" TargetMode="External"/><Relationship Id="rId327"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326"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325" Type="http://schemas.openxmlformats.org/officeDocument/2006/relationships/hyperlink" Target="https://www.scopus.com/results/citedbyresults.uri?sort=plf-f&amp;cite=2-s2.0-85076773589&amp;src=s&amp;nlo=&amp;nlr=&amp;nls=&amp;imp=t&amp;sid=dd0ce358e91406fd846c809243b4f5a0&amp;sot=cite&amp;sdt=cl&amp;cluster=scopubyr%2c%222023%22%2ct&amp;sl=0&amp;origin=resultslist&amp;zone=leftSideBar&amp;editSaveSearch=&amp;txGid=3b5f99d16cc10fcfb50616cf20adba53" TargetMode="External"/><Relationship Id="rId324" Type="http://schemas.openxmlformats.org/officeDocument/2006/relationships/hyperlink" Target="https://www.scopus.com/results/citedbyresults.uri?sort=plf-f&amp;cite=2-s2.0-85076773589&amp;src=s&amp;nlo=&amp;nlr=&amp;nls=&amp;imp=t&amp;sid=dd0ce358e91406fd846c809243b4f5a0&amp;sot=cite&amp;sdt=cl&amp;cluster=scopubyr%2c%222023%22%2ct&amp;sl=0&amp;origin=resultslist&amp;zone=leftSideBar&amp;editSaveSearch=&amp;txGid=3b5f99d16cc10fcfb50616cf20adba53" TargetMode="External"/><Relationship Id="rId329"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390" Type="http://schemas.openxmlformats.org/officeDocument/2006/relationships/hyperlink" Target="https://www.arthroplastyjournal.org/article/S0883-5403(23)00191-2/fulltext" TargetMode="External"/><Relationship Id="rId328"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1391" Type="http://schemas.openxmlformats.org/officeDocument/2006/relationships/hyperlink" Target="http://dx.doi.org/10.1302/2633-1462.45.BJO-2023-0025.R1" TargetMode="External"/><Relationship Id="rId1392" Type="http://schemas.openxmlformats.org/officeDocument/2006/relationships/hyperlink" Target="https://doi.org/10.1007/s00167-023-07387-y" TargetMode="External"/><Relationship Id="rId1393" Type="http://schemas.openxmlformats.org/officeDocument/2006/relationships/hyperlink" Target="https://link.springer.com/article/10.1007/s00167-023-07387-y" TargetMode="External"/><Relationship Id="rId1394" Type="http://schemas.openxmlformats.org/officeDocument/2006/relationships/hyperlink" Target="https://doi.org/10.3390/ph16121743" TargetMode="External"/><Relationship Id="rId1395" Type="http://schemas.openxmlformats.org/officeDocument/2006/relationships/hyperlink" Target="https://www.mdpi.com/1424-8247/16/12/1743" TargetMode="External"/><Relationship Id="rId323" Type="http://schemas.openxmlformats.org/officeDocument/2006/relationships/hyperlink" Target="https://www.scopus.com/results/citedbyresults.uri?sort=plf-f&amp;cite=2-s2.0-85081686974&amp;src=s&amp;nlo=&amp;nlr=&amp;nls=&amp;imp=t&amp;sid=320e3117839e8200d26a26f245cd5ec0&amp;sot=cite&amp;sdt=cl&amp;cluster=scopubyr%2c%222023%22%2ct&amp;sl=0&amp;origin=resultslist&amp;zone=leftSideBar&amp;editSaveSearch=&amp;txGid=c9fa5839db7af858ebf71bec18d3b28a" TargetMode="External"/><Relationship Id="rId1396" Type="http://schemas.openxmlformats.org/officeDocument/2006/relationships/hyperlink" Target="https://doi.org/10.3390/antibiotics12050938" TargetMode="External"/><Relationship Id="rId322" Type="http://schemas.openxmlformats.org/officeDocument/2006/relationships/hyperlink" Target="https://www.scopus.com/results/citedbyresults.uri?sort=plf-f&amp;cite=2-s2.0-85081686974&amp;src=s&amp;nlo=&amp;nlr=&amp;nls=&amp;imp=t&amp;sid=320e3117839e8200d26a26f245cd5ec0&amp;sot=cite&amp;sdt=cl&amp;cluster=scopubyr%2c%222023%22%2ct&amp;sl=0&amp;origin=resultslist&amp;zone=leftSideBar&amp;editSaveSearch=&amp;txGid=c9fa5839db7af858ebf71bec18d3b28a" TargetMode="External"/><Relationship Id="rId1397" Type="http://schemas.openxmlformats.org/officeDocument/2006/relationships/hyperlink" Target="https://www.mdpi.com/2079-6382/12/5/938" TargetMode="External"/><Relationship Id="rId321" Type="http://schemas.openxmlformats.org/officeDocument/2006/relationships/hyperlink" Target="https://www.scopus.com/results/citedbyresults.uri?sort=plf-f&amp;cite=2-s2.0-85094816042&amp;src=s&amp;nlo=&amp;nlr=&amp;nls=&amp;imp=t&amp;sid=6790bf6d6072b64252859de706994d81&amp;sot=cite&amp;sdt=cl&amp;cluster=scopubyr%2c%222023%22%2ct&amp;sl=0&amp;origin=resultslist&amp;zone=leftSideBar&amp;editSaveSearch=&amp;txGid=65594dfaf875556241ee3d220e605e92" TargetMode="External"/><Relationship Id="rId1398" Type="http://schemas.openxmlformats.org/officeDocument/2006/relationships/hyperlink" Target="https://doi.org/10.3390/antibiotics12050918" TargetMode="External"/><Relationship Id="rId320"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1399" Type="http://schemas.openxmlformats.org/officeDocument/2006/relationships/hyperlink" Target="https://www.mdpi.com/2079-6382/12/5/918" TargetMode="External"/><Relationship Id="rId1389" Type="http://schemas.openxmlformats.org/officeDocument/2006/relationships/hyperlink" Target="https://doi.org/10.1016/j.arth.2023.02.060" TargetMode="External"/><Relationship Id="rId316" Type="http://schemas.openxmlformats.org/officeDocument/2006/relationships/hyperlink" Target="https://www.webofscience.com/wos/alldb/full-record/WOS:001111137400001" TargetMode="External"/><Relationship Id="rId315" Type="http://schemas.openxmlformats.org/officeDocument/2006/relationships/hyperlink" Target="https://www.scopus.com/results/citedbyresults.uri?sort=plf-f&amp;cite=2-s2.0-85144665359&amp;src=s&amp;imp=t&amp;sid=7ddb1f56b294a89fe8080527425ff28a&amp;sot=cite&amp;sdt=a&amp;sl=0&amp;origin=resultslist&amp;editSaveSearch=&amp;txGid=6af7e0a7c936b14f2cf03878df473799" TargetMode="External"/><Relationship Id="rId799" Type="http://schemas.openxmlformats.org/officeDocument/2006/relationships/hyperlink" Target="https://scholar.google.com/scholar?oi=bibs&amp;cluster=16745773288006128990&amp;btnI=1&amp;hl=en" TargetMode="External"/><Relationship Id="rId314" Type="http://schemas.openxmlformats.org/officeDocument/2006/relationships/hyperlink" Target="https://www.scopus.com/results/citedbyresults.uri?sort=plf-f&amp;cite=2-s2.0-85144665359&amp;src=s&amp;imp=t&amp;sid=7ddb1f56b294a89fe8080527425ff28a&amp;sot=cite&amp;sdt=a&amp;sl=0&amp;origin=resultslist&amp;editSaveSearch=&amp;txGid=6af7e0a7c936b14f2cf03878df473799" TargetMode="External"/><Relationship Id="rId798" Type="http://schemas.openxmlformats.org/officeDocument/2006/relationships/hyperlink" Target="https://scholar.google.com/scholar?oi=bibs&amp;cluster=16745773288006128990&amp;btnI=1&amp;hl=en" TargetMode="External"/><Relationship Id="rId313" Type="http://schemas.openxmlformats.org/officeDocument/2006/relationships/hyperlink" Target="https://www.webofscience.com/wos/alldb/full-record/WOS:000978790000001" TargetMode="External"/><Relationship Id="rId797" Type="http://schemas.openxmlformats.org/officeDocument/2006/relationships/hyperlink" Target="https://scholar.google.com/scholar?oi=bibs&amp;cluster=16745773288006128990&amp;btnI=1&amp;hl=en" TargetMode="External"/><Relationship Id="rId319"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318" Type="http://schemas.openxmlformats.org/officeDocument/2006/relationships/hyperlink" Target="https://www.webofscience.com/wos/alldb/full-record/WOS:000958583300001" TargetMode="External"/><Relationship Id="rId317" Type="http://schemas.openxmlformats.org/officeDocument/2006/relationships/hyperlink" Target="https://www.webofscience.com/wos/alldb/full-record/WOS:000917141300001" TargetMode="External"/><Relationship Id="rId1380" Type="http://schemas.openxmlformats.org/officeDocument/2006/relationships/hyperlink" Target="https://jeo-esska.springeropen.com/articles/10.1186/s40634-023-00583-2" TargetMode="External"/><Relationship Id="rId792" Type="http://schemas.openxmlformats.org/officeDocument/2006/relationships/hyperlink" Target="https://scholar.google.com/scholar?oi=bibs&amp;cluster=17925979976927729288&amp;btnI=1&amp;hl=en" TargetMode="External"/><Relationship Id="rId1381" Type="http://schemas.openxmlformats.org/officeDocument/2006/relationships/hyperlink" Target="https://www.sciencedirect.com/science/article/pii/S0883540322009391" TargetMode="External"/><Relationship Id="rId791" Type="http://schemas.openxmlformats.org/officeDocument/2006/relationships/hyperlink" Target="https://scholar.google.com/scholar?oi=bibs&amp;cluster=17925979976927729288&amp;btnI=1&amp;hl=en" TargetMode="External"/><Relationship Id="rId1382" Type="http://schemas.openxmlformats.org/officeDocument/2006/relationships/hyperlink" Target="https://www.geriatri.dergisi.org/abstract.php?id=1375" TargetMode="External"/><Relationship Id="rId790" Type="http://schemas.openxmlformats.org/officeDocument/2006/relationships/hyperlink" Target="https://scholar.google.com/scholar?oi=bibs&amp;cluster=17925979976927729288&amp;btnI=1&amp;hl=en" TargetMode="External"/><Relationship Id="rId1383" Type="http://schemas.openxmlformats.org/officeDocument/2006/relationships/hyperlink" Target="https://doi.org/10.1016/j.arth.2023.12.025" TargetMode="External"/><Relationship Id="rId1384" Type="http://schemas.openxmlformats.org/officeDocument/2006/relationships/hyperlink" Target="https://www.arthroplastyjournal.org/article/S0883-5403(23)01241-X/fulltext" TargetMode="External"/><Relationship Id="rId312" Type="http://schemas.openxmlformats.org/officeDocument/2006/relationships/hyperlink" Target="https://www.webofscience.com/wos/alldb/full-record/WOS:000968698800001" TargetMode="External"/><Relationship Id="rId796" Type="http://schemas.openxmlformats.org/officeDocument/2006/relationships/hyperlink" Target="https://scholar.google.com/scholar?oi=bibs&amp;cluster=16745773288006128990&amp;btnI=1&amp;hl=en" TargetMode="External"/><Relationship Id="rId1385" Type="http://schemas.openxmlformats.org/officeDocument/2006/relationships/hyperlink" Target="https://doi.org/10.1016/j.heliyon.2023.e21355" TargetMode="External"/><Relationship Id="rId311" Type="http://schemas.openxmlformats.org/officeDocument/2006/relationships/hyperlink" Target="https://www.webofscience.com/wos/alldb/full-record/WOS:000918920100001" TargetMode="External"/><Relationship Id="rId795" Type="http://schemas.openxmlformats.org/officeDocument/2006/relationships/hyperlink" Target="https://www.apicareonline.com/index.php/APIC/article/view/2359" TargetMode="External"/><Relationship Id="rId1386" Type="http://schemas.openxmlformats.org/officeDocument/2006/relationships/hyperlink" Target="https://www.cell.com/heliyon/fulltext/S2405-8440(23)08563-8?_returnURL=https://linkinghub.elsevier.com/retrieve/pii/S2405844023085638?showall=true" TargetMode="External"/><Relationship Id="rId310" Type="http://schemas.openxmlformats.org/officeDocument/2006/relationships/hyperlink" Target="https://www.webofscience.com/wos/alldb/full-record/WOS:000968698800001" TargetMode="External"/><Relationship Id="rId794" Type="http://schemas.openxmlformats.org/officeDocument/2006/relationships/hyperlink" Target="https://scholar.google.com/scholar?oi=bibs&amp;cluster=17925979976927729288&amp;btnI=1&amp;hl=en" TargetMode="External"/><Relationship Id="rId1387" Type="http://schemas.openxmlformats.org/officeDocument/2006/relationships/hyperlink" Target="https://www.nature.com/articles/s41587-023-02051-9" TargetMode="External"/><Relationship Id="rId793" Type="http://schemas.openxmlformats.org/officeDocument/2006/relationships/hyperlink" Target="https://scholar.google.com/scholar?oi=bibs&amp;cluster=17925979976927729288&amp;btnI=1&amp;hl=en" TargetMode="External"/><Relationship Id="rId1388" Type="http://schemas.openxmlformats.org/officeDocument/2006/relationships/hyperlink" Target="https://www.cureus.com/articles/134594-resurfacing-versus-non-resurfacing-patella-in-total-knee-replacement-when-and-what-to-choose" TargetMode="External"/><Relationship Id="rId297" Type="http://schemas.openxmlformats.org/officeDocument/2006/relationships/hyperlink" Target="https://www.webofscience.com/wos/woscc/full-record/WOS:000940956700001" TargetMode="External"/><Relationship Id="rId296" Type="http://schemas.openxmlformats.org/officeDocument/2006/relationships/hyperlink" Target="https://www.webofscience.com/wos/woscc/full-record/WOS:000979128900001" TargetMode="External"/><Relationship Id="rId295" Type="http://schemas.openxmlformats.org/officeDocument/2006/relationships/hyperlink" Target="https://www.webofscience.com/wos/woscc/full-record/WOS:001011404100001" TargetMode="External"/><Relationship Id="rId294" Type="http://schemas.openxmlformats.org/officeDocument/2006/relationships/hyperlink" Target="https://www.webofscience.com/wos/woscc/full-record/WOS:001071370100001" TargetMode="External"/><Relationship Id="rId299" Type="http://schemas.openxmlformats.org/officeDocument/2006/relationships/hyperlink" Target="https://www.webofscience.com/wos/woscc/full-record/WOS:001073419100001" TargetMode="External"/><Relationship Id="rId298" Type="http://schemas.openxmlformats.org/officeDocument/2006/relationships/hyperlink" Target="https://www.webofscience.com/wos/woscc/full-record/WOS:001044889400001" TargetMode="External"/><Relationship Id="rId271"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70"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69"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64"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63"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262"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261"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268"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67"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66"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65"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60"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259"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258"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253" Type="http://schemas.openxmlformats.org/officeDocument/2006/relationships/hyperlink" Target="https://www.webofscience.com/wos/alldb/full-record/WOS:000978790000001" TargetMode="External"/><Relationship Id="rId252" Type="http://schemas.openxmlformats.org/officeDocument/2006/relationships/hyperlink" Target="https://www.webofscience.com/wos/alldb/full-record/WOS:000997974400001" TargetMode="External"/><Relationship Id="rId251" Type="http://schemas.openxmlformats.org/officeDocument/2006/relationships/hyperlink" Target="https://www.webofscience.com/wos/alldb/full-record/WOS:000999382800001" TargetMode="External"/><Relationship Id="rId250" Type="http://schemas.openxmlformats.org/officeDocument/2006/relationships/hyperlink" Target="https://www.webofscience.com/wos/alldb/full-record/WOS:000928321000001" TargetMode="External"/><Relationship Id="rId257"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256" Type="http://schemas.openxmlformats.org/officeDocument/2006/relationships/hyperlink" Target="https://www.webofscience.com/wos/alldb/full-record/WOS:000958583300001" TargetMode="External"/><Relationship Id="rId255" Type="http://schemas.openxmlformats.org/officeDocument/2006/relationships/hyperlink" Target="https://www.webofscience.com/wos/alldb/full-record/WOS:000917141300001" TargetMode="External"/><Relationship Id="rId254" Type="http://schemas.openxmlformats.org/officeDocument/2006/relationships/hyperlink" Target="https://www.webofscience.com/wos/alldb/full-record/WOS:001111137400001" TargetMode="External"/><Relationship Id="rId293" Type="http://schemas.openxmlformats.org/officeDocument/2006/relationships/hyperlink" Target="https://www.webofscience.com/wos/woscc/full-record/WOS:000928337700001" TargetMode="External"/><Relationship Id="rId292" Type="http://schemas.openxmlformats.org/officeDocument/2006/relationships/hyperlink" Target="https://www.webofscience.com/wos/woscc/full-record/WOS:000985824100001" TargetMode="External"/><Relationship Id="rId291" Type="http://schemas.openxmlformats.org/officeDocument/2006/relationships/hyperlink" Target="https://www.webofscience.com/wos/woscc/full-record/WOS:000960095700001" TargetMode="External"/><Relationship Id="rId290" Type="http://schemas.openxmlformats.org/officeDocument/2006/relationships/hyperlink" Target="https://www.webofscience.com/wos/woscc/full-record/WOS:001098029700001" TargetMode="External"/><Relationship Id="rId286" Type="http://schemas.openxmlformats.org/officeDocument/2006/relationships/hyperlink" Target="https://www.webofscience.com/wos/woscc/full-record/WOS:001015048000001" TargetMode="External"/><Relationship Id="rId285" Type="http://schemas.openxmlformats.org/officeDocument/2006/relationships/hyperlink" Target="https://www.webofscience.com/wos/woscc/full-record/WOS:001056659100001" TargetMode="External"/><Relationship Id="rId284" Type="http://schemas.openxmlformats.org/officeDocument/2006/relationships/hyperlink" Target="https://www.webofscience.com/wos/woscc/full-record/WOS:000987820600001" TargetMode="External"/><Relationship Id="rId283" Type="http://schemas.openxmlformats.org/officeDocument/2006/relationships/hyperlink" Target="https://www.webofscience.com/wos/woscc/full-record/WOS:001091172000001" TargetMode="External"/><Relationship Id="rId289" Type="http://schemas.openxmlformats.org/officeDocument/2006/relationships/hyperlink" Target="https://www.webofscience.com/wos/woscc/full-record/WOS:001132519300001" TargetMode="External"/><Relationship Id="rId288" Type="http://schemas.openxmlformats.org/officeDocument/2006/relationships/hyperlink" Target="https://www.webofscience.com/wos/woscc/full-record/WOS:001081534600001" TargetMode="External"/><Relationship Id="rId287" Type="http://schemas.openxmlformats.org/officeDocument/2006/relationships/hyperlink" Target="https://www.webofscience.com/wos/woscc/full-record/WOS:001108494100001" TargetMode="External"/><Relationship Id="rId282" Type="http://schemas.openxmlformats.org/officeDocument/2006/relationships/hyperlink" Target="https://www.webofscience.com/wos/woscc/full-record/WOS:000918035400001" TargetMode="External"/><Relationship Id="rId281" Type="http://schemas.openxmlformats.org/officeDocument/2006/relationships/hyperlink" Target="https://www.webofscience.com/wos/woscc/full-record/WOS:000961189800010" TargetMode="External"/><Relationship Id="rId280" Type="http://schemas.openxmlformats.org/officeDocument/2006/relationships/hyperlink" Target="https://www.webofscience.com/wos/woscc/full-record/WOS:001046276600001" TargetMode="External"/><Relationship Id="rId275" Type="http://schemas.openxmlformats.org/officeDocument/2006/relationships/hyperlink" Target="https://www.mdpi.com/2227-9032/11/9/1291" TargetMode="External"/><Relationship Id="rId274" Type="http://schemas.openxmlformats.org/officeDocument/2006/relationships/hyperlink" Target="https://hivaids.termedia.pl/Analysis-of-factors-influencing-health-related-r-nquality-of-life-in-HIV-AIDS-patients,146682,0,2.html" TargetMode="External"/><Relationship Id="rId273" Type="http://schemas.openxmlformats.org/officeDocument/2006/relationships/hyperlink" Target="https://www.mdpi.com/1422-0067/24/13/10540" TargetMode="External"/><Relationship Id="rId272"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79" Type="http://schemas.openxmlformats.org/officeDocument/2006/relationships/hyperlink" Target="https://www.webofscience.com/wos/woscc/full-record/WOS:001106407500001" TargetMode="External"/><Relationship Id="rId278" Type="http://schemas.openxmlformats.org/officeDocument/2006/relationships/hyperlink" Target="https://assets.cureus.com/uploads/review_article/pdf/205538/20231220-2152-15u3i69.pdf" TargetMode="External"/><Relationship Id="rId277" Type="http://schemas.openxmlformats.org/officeDocument/2006/relationships/hyperlink" Target="https://link.springer.com/chapter/10.1007/978-981-97-1260-1_22" TargetMode="External"/><Relationship Id="rId276" Type="http://schemas.openxmlformats.org/officeDocument/2006/relationships/hyperlink" Target="https://www.cell.com/heliyon/fulltext/S2405-8440(23)08563-8?_returnURL=https%3A%2F%2Flinkinghub.elsevier.com%2Fretrieve%2Fpii%2FS2405844023085638%3Fshowall%3Dtrue" TargetMode="External"/><Relationship Id="rId1455" Type="http://schemas.openxmlformats.org/officeDocument/2006/relationships/hyperlink" Target="https://link.springer.com/article/10.1007/s40033-023-00450-5" TargetMode="External"/><Relationship Id="rId1456" Type="http://schemas.openxmlformats.org/officeDocument/2006/relationships/hyperlink" Target="https://doi.org/10.1177/09544062221133674" TargetMode="External"/><Relationship Id="rId1457" Type="http://schemas.openxmlformats.org/officeDocument/2006/relationships/hyperlink" Target="https://journals.sagepub.com/doi/abs/10.1177/09544062221133674?download=true&amp;journalCode=picb" TargetMode="External"/><Relationship Id="rId1458" Type="http://schemas.openxmlformats.org/officeDocument/2006/relationships/hyperlink" Target="https://doi.org/10.1002/9781119986454.ch3" TargetMode="External"/><Relationship Id="rId1459" Type="http://schemas.openxmlformats.org/officeDocument/2006/relationships/hyperlink" Target="https://www.scopus.com/record/display.uri?eid=2-s2.0-85174116060&amp;origin=resultslist&amp;sort=plf-f&amp;cite=2-s2.0-77956125381&amp;src=s&amp;imp=t&amp;sid=ed3ba8bc3f3ff00ad1a5fbdf84c44781&amp;sot=cite&amp;sdt=a&amp;sl=0&amp;relpos=4&amp;citeCnt=0&amp;searchTerm=" TargetMode="External"/><Relationship Id="rId629" Type="http://schemas.openxmlformats.org/officeDocument/2006/relationships/hyperlink" Target="https://www.mdpi.com/2073-4409/12/11/1499" TargetMode="External"/><Relationship Id="rId624" Type="http://schemas.openxmlformats.org/officeDocument/2006/relationships/hyperlink" Target="https://www.mdpi.com/2218-273X/14/1/4" TargetMode="External"/><Relationship Id="rId623" Type="http://schemas.openxmlformats.org/officeDocument/2006/relationships/hyperlink" Target="https://www.mdpi.com/1422-0067/24/18/14340" TargetMode="External"/><Relationship Id="rId622" Type="http://schemas.openxmlformats.org/officeDocument/2006/relationships/hyperlink" Target="https://www.mdpi.com/2073-4409/12/15/1972" TargetMode="External"/><Relationship Id="rId621" Type="http://schemas.openxmlformats.org/officeDocument/2006/relationships/hyperlink" Target="https://www.mdpi.com/1422-0067/24/20/15427" TargetMode="External"/><Relationship Id="rId628" Type="http://schemas.openxmlformats.org/officeDocument/2006/relationships/hyperlink" Target="https://www.mdpi.com/2073-4409/12/15/1972" TargetMode="External"/><Relationship Id="rId627" Type="http://schemas.openxmlformats.org/officeDocument/2006/relationships/hyperlink" Target="https://www.mdpi.com/1422-0067/24/13/10809" TargetMode="External"/><Relationship Id="rId626" Type="http://schemas.openxmlformats.org/officeDocument/2006/relationships/hyperlink" Target="https://www.scirp.org/journal/paperinformation?paperid=129677" TargetMode="External"/><Relationship Id="rId625" Type="http://schemas.openxmlformats.org/officeDocument/2006/relationships/hyperlink" Target="https://www.mdpi.com/1422-0067/24/18/14073" TargetMode="External"/><Relationship Id="rId1450" Type="http://schemas.openxmlformats.org/officeDocument/2006/relationships/hyperlink" Target="https://doi.org/10.1007/s13770-023-00573-6" TargetMode="External"/><Relationship Id="rId620" Type="http://schemas.openxmlformats.org/officeDocument/2006/relationships/hyperlink" Target="https://snucm.elsevierpure.com/en/publications/glymphatic-magnetic-resonance-imaging-part-iiapplications-in-slee" TargetMode="External"/><Relationship Id="rId1451" Type="http://schemas.openxmlformats.org/officeDocument/2006/relationships/hyperlink" Target="https://link.springer.com/article/10.1007/s13770-023-00573-6" TargetMode="External"/><Relationship Id="rId1452" Type="http://schemas.openxmlformats.org/officeDocument/2006/relationships/hyperlink" Target="https://doi.org/10.1016/j.aej.2023.07.045" TargetMode="External"/><Relationship Id="rId1453" Type="http://schemas.openxmlformats.org/officeDocument/2006/relationships/hyperlink" Target="https://www.sciencedirect.com/science/article/pii/S1110016823006282?via=ihub" TargetMode="External"/><Relationship Id="rId1454" Type="http://schemas.openxmlformats.org/officeDocument/2006/relationships/hyperlink" Target="https://iopscience.iop.org/article/10.1088/2053-1591/acca67/meta" TargetMode="External"/><Relationship Id="rId1444" Type="http://schemas.openxmlformats.org/officeDocument/2006/relationships/hyperlink" Target="https://doi.org/10.7717/peerj.16553" TargetMode="External"/><Relationship Id="rId1445" Type="http://schemas.openxmlformats.org/officeDocument/2006/relationships/hyperlink" Target="https://peerj.com/articles/16553/" TargetMode="External"/><Relationship Id="rId1446" Type="http://schemas.openxmlformats.org/officeDocument/2006/relationships/hyperlink" Target="https://doi.org/10.1002/adhm.202302327" TargetMode="External"/><Relationship Id="rId1447" Type="http://schemas.openxmlformats.org/officeDocument/2006/relationships/hyperlink" Target="https://onlinelibrary.wiley.com/doi/10.1002/adhm.202302327" TargetMode="External"/><Relationship Id="rId1448" Type="http://schemas.openxmlformats.org/officeDocument/2006/relationships/hyperlink" Target="https://doi.org/10.1016/j.carpta.2023.100392" TargetMode="External"/><Relationship Id="rId1449" Type="http://schemas.openxmlformats.org/officeDocument/2006/relationships/hyperlink" Target="https://www.sciencedirect.com/science/article/pii/S2666893923001135?via=ihub" TargetMode="External"/><Relationship Id="rId619" Type="http://schemas.openxmlformats.org/officeDocument/2006/relationships/hyperlink" Target="https://www.mdpi.com/1422-0067/24/18/14340" TargetMode="External"/><Relationship Id="rId618" Type="http://schemas.openxmlformats.org/officeDocument/2006/relationships/hyperlink" Target="https://pubmed.ncbi.nlm.nih.gov/38205475/" TargetMode="External"/><Relationship Id="rId613" Type="http://schemas.openxmlformats.org/officeDocument/2006/relationships/hyperlink" Target="https://www.mdpi.com/1422-0067/24/19/14722" TargetMode="External"/><Relationship Id="rId612" Type="http://schemas.openxmlformats.org/officeDocument/2006/relationships/hyperlink" Target="https://1510pkyf3-y-https-journals-sagepub-com.z.e-nformation.ro/doi/10.1177/09731296231188459" TargetMode="External"/><Relationship Id="rId611" Type="http://schemas.openxmlformats.org/officeDocument/2006/relationships/hyperlink" Target="https://1510akyez-y-https-www-sciencedirect-com.z.e-nformation.ro/science/article/pii/S000989812300311X?via%3Dihub" TargetMode="External"/><Relationship Id="rId610" Type="http://schemas.openxmlformats.org/officeDocument/2006/relationships/hyperlink" Target="https://trialsjournal.biomedcentral.com/articles/10.1186/s13063-023-07624-2" TargetMode="External"/><Relationship Id="rId617" Type="http://schemas.openxmlformats.org/officeDocument/2006/relationships/hyperlink" Target="http://bioclima.ro/Journal.htm" TargetMode="External"/><Relationship Id="rId616" Type="http://schemas.openxmlformats.org/officeDocument/2006/relationships/hyperlink" Target="http://bioclima.ro/Journal.htm" TargetMode="External"/><Relationship Id="rId615" Type="http://schemas.openxmlformats.org/officeDocument/2006/relationships/hyperlink" Target="https://www.ncbi.nlm.nih.gov/pmc/articles/PMC10198117/" TargetMode="External"/><Relationship Id="rId614" Type="http://schemas.openxmlformats.org/officeDocument/2006/relationships/hyperlink" Target="https://www.mdpi.com/1424-8220/23/16/7037" TargetMode="External"/><Relationship Id="rId1440" Type="http://schemas.openxmlformats.org/officeDocument/2006/relationships/hyperlink" Target="https://doi.org/10.3390/medicina59061058" TargetMode="External"/><Relationship Id="rId1441" Type="http://schemas.openxmlformats.org/officeDocument/2006/relationships/hyperlink" Target="https://www.mdpi.com/1648-9144/59/6/1058" TargetMode="External"/><Relationship Id="rId1442" Type="http://schemas.openxmlformats.org/officeDocument/2006/relationships/hyperlink" Target="https://doi.org/10.1111/sdi.13133" TargetMode="External"/><Relationship Id="rId1443" Type="http://schemas.openxmlformats.org/officeDocument/2006/relationships/hyperlink" Target="https://onlinelibrary.wiley.com/doi/full/10.1111/sdi.13133" TargetMode="External"/><Relationship Id="rId1477" Type="http://schemas.openxmlformats.org/officeDocument/2006/relationships/hyperlink" Target="https://doi.org/10.3390/jcdd9050135" TargetMode="External"/><Relationship Id="rId1478" Type="http://schemas.openxmlformats.org/officeDocument/2006/relationships/hyperlink" Target="https://www.cureus.com/articles/165567-the-successful-management-of-gangrenous-pneumococcal-infection-in-an-infant-with-polysplenia-syndrome" TargetMode="External"/><Relationship Id="rId1479" Type="http://schemas.openxmlformats.org/officeDocument/2006/relationships/hyperlink" Target="https://doi.org/10.3390/diagnostics13091548" TargetMode="External"/><Relationship Id="rId646" Type="http://schemas.openxmlformats.org/officeDocument/2006/relationships/hyperlink" Target="https://www.mdpi.com/1422-0067/24/5/4312" TargetMode="External"/><Relationship Id="rId645" Type="http://schemas.openxmlformats.org/officeDocument/2006/relationships/hyperlink" Target="https://www.scik.org/index.php/cmbn/article/viewFile/7846/3684" TargetMode="External"/><Relationship Id="rId644" Type="http://schemas.openxmlformats.org/officeDocument/2006/relationships/hyperlink" Target="https://www.mdpi.com/1660-4601/20/4/3319" TargetMode="External"/><Relationship Id="rId643" Type="http://schemas.openxmlformats.org/officeDocument/2006/relationships/hyperlink" Target="https://www.degruyter.com/document/doi/10.1515/revneuro-2022-0026/html" TargetMode="External"/><Relationship Id="rId649" Type="http://schemas.openxmlformats.org/officeDocument/2006/relationships/hyperlink" Target="https://www.mdpi.com/2313-7673/8/7/526" TargetMode="External"/><Relationship Id="rId648" Type="http://schemas.openxmlformats.org/officeDocument/2006/relationships/hyperlink" Target="https://www.mdpi.com/2313-7673/8/8/618" TargetMode="External"/><Relationship Id="rId647" Type="http://schemas.openxmlformats.org/officeDocument/2006/relationships/hyperlink" Target="https://www.sciencedirect.com/science/article/pii/S2213956723001883" TargetMode="External"/><Relationship Id="rId1470" Type="http://schemas.openxmlformats.org/officeDocument/2006/relationships/hyperlink" Target="https://doi.org/10.1007/s12144-022-03704-9" TargetMode="External"/><Relationship Id="rId1471" Type="http://schemas.openxmlformats.org/officeDocument/2006/relationships/hyperlink" Target="https://www.scopus.com/record/display.uri?eid=2-s2.0-85138206430&amp;origin=resultslist&amp;sort=plf-f&amp;cite=2-s2.0-84901262041&amp;src=s&amp;imp=t&amp;sid=848f3ce903125dc87b61244766ebf57e&amp;sot=cite&amp;sdt=a&amp;sl=0&amp;relpos=3&amp;citeCnt=5&amp;searchTerm=" TargetMode="External"/><Relationship Id="rId1472" Type="http://schemas.openxmlformats.org/officeDocument/2006/relationships/hyperlink" Target="https://www.scopus.com/record/display.uri?eid=2-s2.0-85162173755&amp;origin=resultslist&amp;sort=plf-f&amp;cite=2-s2.0-84901262041&amp;src=s&amp;imp=t&amp;sid=848f3ce903125dc87b61244766ebf57e&amp;sot=cite&amp;sdt=a&amp;sl=0&amp;relpos=5&amp;citeCnt=0&amp;searchTerm=" TargetMode="External"/><Relationship Id="rId642" Type="http://schemas.openxmlformats.org/officeDocument/2006/relationships/hyperlink" Target="https://www.frontiersin.org/articles/10.3389/fbioe.2023.1182187/full" TargetMode="External"/><Relationship Id="rId1473" Type="http://schemas.openxmlformats.org/officeDocument/2006/relationships/hyperlink" Target="https://doi.org/10.1080/1331677X.2022.2106263" TargetMode="External"/><Relationship Id="rId641" Type="http://schemas.openxmlformats.org/officeDocument/2006/relationships/hyperlink" Target="https://www.mdpi.com/1422-0067/24/3/2932" TargetMode="External"/><Relationship Id="rId1474" Type="http://schemas.openxmlformats.org/officeDocument/2006/relationships/hyperlink" Target="https://www.scopus.com/record/display.uri?eid=2-s2.0-85135693578&amp;origin=resultslist&amp;sort=plf-f&amp;cite=2-s2.0-84901262041&amp;src=s&amp;imp=t&amp;sid=848f3ce903125dc87b61244766ebf57e&amp;sot=cite&amp;sdt=a&amp;sl=0&amp;relpos=12&amp;citeCnt=1&amp;searchTerm=" TargetMode="External"/><Relationship Id="rId640" Type="http://schemas.openxmlformats.org/officeDocument/2006/relationships/hyperlink" Target="https://www.acerp.ir/article_164905.html" TargetMode="External"/><Relationship Id="rId1475" Type="http://schemas.openxmlformats.org/officeDocument/2006/relationships/hyperlink" Target="https://doi.org/10.1186/s12889-023-16966-0" TargetMode="External"/><Relationship Id="rId1476" Type="http://schemas.openxmlformats.org/officeDocument/2006/relationships/hyperlink" Target="https://bmcpublichealth.biomedcentral.com/articles/10.1186/s12889-023-16966-0" TargetMode="External"/><Relationship Id="rId1466" Type="http://schemas.openxmlformats.org/officeDocument/2006/relationships/hyperlink" Target="https://doi.org/10.3390/en16010116" TargetMode="External"/><Relationship Id="rId1467" Type="http://schemas.openxmlformats.org/officeDocument/2006/relationships/hyperlink" Target="https://www.mdpi.com/1996-1073/16/1/116" TargetMode="External"/><Relationship Id="rId1468" Type="http://schemas.openxmlformats.org/officeDocument/2006/relationships/hyperlink" Target="https://doi.org/10.1080/08927936.2022.2125198" TargetMode="External"/><Relationship Id="rId1469" Type="http://schemas.openxmlformats.org/officeDocument/2006/relationships/hyperlink" Target="https://www.scopus.com/record/display.uri?eid=2-s2.0-85139568721&amp;origin=resultslist&amp;sort=plf-f&amp;cite=2-s2.0-84901262041&amp;src=s&amp;imp=t&amp;sid=848f3ce903125dc87b61244766ebf57e&amp;sot=cite&amp;sdt=a&amp;sl=0&amp;relpos=11&amp;citeCnt=5&amp;searchTerm=" TargetMode="External"/><Relationship Id="rId635" Type="http://schemas.openxmlformats.org/officeDocument/2006/relationships/hyperlink" Target="https://www.mdpi.com/1996-1944/16/10/3869" TargetMode="External"/><Relationship Id="rId634" Type="http://schemas.openxmlformats.org/officeDocument/2006/relationships/hyperlink" Target="https://www.sciencedirect.com/science/article/pii/S2590049823000413" TargetMode="External"/><Relationship Id="rId633" Type="http://schemas.openxmlformats.org/officeDocument/2006/relationships/hyperlink" Target="https://pubmed.ncbi.nlm.nih.gov/37125508/" TargetMode="External"/><Relationship Id="rId632" Type="http://schemas.openxmlformats.org/officeDocument/2006/relationships/hyperlink" Target="https://www.mdpi.com/2073-4409/12/17/2156" TargetMode="External"/><Relationship Id="rId639" Type="http://schemas.openxmlformats.org/officeDocument/2006/relationships/hyperlink" Target="https://onlinelibrary.wiley.com/doi/pdfdirect/10.1002/adem.202300942" TargetMode="External"/><Relationship Id="rId638" Type="http://schemas.openxmlformats.org/officeDocument/2006/relationships/hyperlink" Target="https://www.mdpi.com/2079-6412/12/10/1427" TargetMode="External"/><Relationship Id="rId637" Type="http://schemas.openxmlformats.org/officeDocument/2006/relationships/hyperlink" Target="https://www.mdpi.com/2218-273X/13/2/246" TargetMode="External"/><Relationship Id="rId636" Type="http://schemas.openxmlformats.org/officeDocument/2006/relationships/hyperlink" Target="https://www.mdpi.com/2313-7673/8/2/185" TargetMode="External"/><Relationship Id="rId1460" Type="http://schemas.openxmlformats.org/officeDocument/2006/relationships/hyperlink" Target="https://journals.lww.com/imsp/fulltext/2023/14040/the_importance_of_body_posture_in_adolescence_and.3.aspx" TargetMode="External"/><Relationship Id="rId1461" Type="http://schemas.openxmlformats.org/officeDocument/2006/relationships/hyperlink" Target="http://www.ejst.tuiasi.ro/issue19.html" TargetMode="External"/><Relationship Id="rId631" Type="http://schemas.openxmlformats.org/officeDocument/2006/relationships/hyperlink" Target="https://www.mdpi.com/2073-4409/12/14/1823" TargetMode="External"/><Relationship Id="rId1462" Type="http://schemas.openxmlformats.org/officeDocument/2006/relationships/hyperlink" Target="https://doi.org/10.5993/AJHB.47.3.8" TargetMode="External"/><Relationship Id="rId630" Type="http://schemas.openxmlformats.org/officeDocument/2006/relationships/hyperlink" Target="https://www.mdpi.com/1422-0067/24/18/14073" TargetMode="External"/><Relationship Id="rId1463" Type="http://schemas.openxmlformats.org/officeDocument/2006/relationships/hyperlink" Target="https://www.ingentaconnect.com/content/png/ajhb/2023/00000047/00000003/art00008;jsessionid=1b90h3o0l6qtm.x-ic-live-03" TargetMode="External"/><Relationship Id="rId1464" Type="http://schemas.openxmlformats.org/officeDocument/2006/relationships/hyperlink" Target="https://doi.org/10.17159/2221-4070/2023/v12i1a5" TargetMode="External"/><Relationship Id="rId1465" Type="http://schemas.openxmlformats.org/officeDocument/2006/relationships/hyperlink" Target="https://scielo.org.za/scielo.php?script=sci_arttext&amp;pid=S2221-40702023000100006&amp;lng=en&amp;nrm=iso&amp;tlng=en" TargetMode="External"/><Relationship Id="rId1411" Type="http://schemas.openxmlformats.org/officeDocument/2006/relationships/hyperlink" Target="https://www.sciencedirect.com/science/article/abs/pii/S0254058423002237?via=ihub" TargetMode="External"/><Relationship Id="rId1412" Type="http://schemas.openxmlformats.org/officeDocument/2006/relationships/hyperlink" Target="https://pubmed.ncbi.nlm.nih.gov/36876223/" TargetMode="External"/><Relationship Id="rId1413" Type="http://schemas.openxmlformats.org/officeDocument/2006/relationships/hyperlink" Target="https://doi.org/10.3390/app12052475" TargetMode="External"/><Relationship Id="rId1414" Type="http://schemas.openxmlformats.org/officeDocument/2006/relationships/hyperlink" Target="https://doi.org/10.2147/TCRM.S400354" TargetMode="External"/><Relationship Id="rId1415" Type="http://schemas.openxmlformats.org/officeDocument/2006/relationships/hyperlink" Target="https://www.dovepress.com/research-on-the-influence-of-the-allogeneic-bone-graft-in-postoperativ-peer-reviewed-fulltext-article-TCRM" TargetMode="External"/><Relationship Id="rId1416" Type="http://schemas.openxmlformats.org/officeDocument/2006/relationships/hyperlink" Target="https://www.frontiersin.org/articles/10.3389/fmicb.2023.1278479/full" TargetMode="External"/><Relationship Id="rId1417" Type="http://schemas.openxmlformats.org/officeDocument/2006/relationships/hyperlink" Target="https://doi.org/10.31925/farmacia.2023.6.2" TargetMode="External"/><Relationship Id="rId1418" Type="http://schemas.openxmlformats.org/officeDocument/2006/relationships/hyperlink" Target="https://farmaciajournal.com/issue-articles/combined-anti-ang2-tie-and-anti-vegf-intravitreal-therapy-in-age-related-macular-degeneration-a-systematic-review/" TargetMode="External"/><Relationship Id="rId1419" Type="http://schemas.openxmlformats.org/officeDocument/2006/relationships/hyperlink" Target="https://doi.org/10.3390/ph16111585" TargetMode="External"/><Relationship Id="rId1410" Type="http://schemas.openxmlformats.org/officeDocument/2006/relationships/hyperlink" Target="https://doi.org/10.1016/j.matchemphys.2023.127515" TargetMode="External"/><Relationship Id="rId1400" Type="http://schemas.openxmlformats.org/officeDocument/2006/relationships/hyperlink" Target="https://doi.org/10.3390/medicina59061058" TargetMode="External"/><Relationship Id="rId1401" Type="http://schemas.openxmlformats.org/officeDocument/2006/relationships/hyperlink" Target="https://www.mdpi.com/1648-9144/59/6/1058" TargetMode="External"/><Relationship Id="rId1402" Type="http://schemas.openxmlformats.org/officeDocument/2006/relationships/hyperlink" Target="https://doi.org/10.3390/microorganisms11092143" TargetMode="External"/><Relationship Id="rId1403" Type="http://schemas.openxmlformats.org/officeDocument/2006/relationships/hyperlink" Target="https://www.mdpi.com/2076-2607/11/9/2143" TargetMode="External"/><Relationship Id="rId1404" Type="http://schemas.openxmlformats.org/officeDocument/2006/relationships/hyperlink" Target="https://doi.org/10.3390/antibiotics12030606" TargetMode="External"/><Relationship Id="rId1405" Type="http://schemas.openxmlformats.org/officeDocument/2006/relationships/hyperlink" Target="https://www.mdpi.com/2079-6382/12/3/606" TargetMode="External"/><Relationship Id="rId1406" Type="http://schemas.openxmlformats.org/officeDocument/2006/relationships/hyperlink" Target="https://doi.org/10.1038/s41598-023-39967-w" TargetMode="External"/><Relationship Id="rId1407" Type="http://schemas.openxmlformats.org/officeDocument/2006/relationships/hyperlink" Target="https://www.nature.com/articles/s41598-023-39967-w" TargetMode="External"/><Relationship Id="rId1408" Type="http://schemas.openxmlformats.org/officeDocument/2006/relationships/hyperlink" Target="https://doi.org/10.1186/s12891-023-06478-8" TargetMode="External"/><Relationship Id="rId1409" Type="http://schemas.openxmlformats.org/officeDocument/2006/relationships/hyperlink" Target="https://bmcmusculoskeletdisord.biomedcentral.com/articles/10.1186/s12891-023-06478-8" TargetMode="External"/><Relationship Id="rId1433" Type="http://schemas.openxmlformats.org/officeDocument/2006/relationships/hyperlink" Target="https://doi.org/10.3390/biomedicines11112930" TargetMode="External"/><Relationship Id="rId1434" Type="http://schemas.openxmlformats.org/officeDocument/2006/relationships/hyperlink" Target="https://www.mdpi.com/2227-9059/11/11/2930" TargetMode="External"/><Relationship Id="rId1435" Type="http://schemas.openxmlformats.org/officeDocument/2006/relationships/hyperlink" Target="https://doi.org/10.3390/jpm11090907" TargetMode="External"/><Relationship Id="rId1436" Type="http://schemas.openxmlformats.org/officeDocument/2006/relationships/hyperlink" Target="https://doi.org/10.1186/s13018-023-04140-6" TargetMode="External"/><Relationship Id="rId1437" Type="http://schemas.openxmlformats.org/officeDocument/2006/relationships/hyperlink" Target="https://josr-online.biomedcentral.com/articles/10.1186/s13018-023-04140-6" TargetMode="External"/><Relationship Id="rId1438" Type="http://schemas.openxmlformats.org/officeDocument/2006/relationships/hyperlink" Target="https://doi.org/10.3390/ph16121743" TargetMode="External"/><Relationship Id="rId1439" Type="http://schemas.openxmlformats.org/officeDocument/2006/relationships/hyperlink" Target="https://www.mdpi.com/1424-8247/16/12/1743" TargetMode="External"/><Relationship Id="rId609" Type="http://schemas.openxmlformats.org/officeDocument/2006/relationships/hyperlink" Target="https://www.mdpi.com/1420-3049/28/17/6403" TargetMode="External"/><Relationship Id="rId608" Type="http://schemas.openxmlformats.org/officeDocument/2006/relationships/hyperlink" Target="https://www.mdpi.com/1422-0067/24/23/16776" TargetMode="External"/><Relationship Id="rId607" Type="http://schemas.openxmlformats.org/officeDocument/2006/relationships/hyperlink" Target="https://1511mky9u-y-https-www-tandfonline-com.z.e-nformation.ro/doi/full/10.1080/01913123.2022.2163016" TargetMode="External"/><Relationship Id="rId602" Type="http://schemas.openxmlformats.org/officeDocument/2006/relationships/hyperlink" Target="https://www.mdpi.com/1420-3049/28/15/5864" TargetMode="External"/><Relationship Id="rId601" Type="http://schemas.openxmlformats.org/officeDocument/2006/relationships/hyperlink" Target="https://www.mdpi.com/1420-3049/28/17/6403" TargetMode="External"/><Relationship Id="rId600" Type="http://schemas.openxmlformats.org/officeDocument/2006/relationships/hyperlink" Target="https://15102ky9d-y-https-www-nature-com.z.e-nformation.ro/articles/s41598-023-41819-6" TargetMode="External"/><Relationship Id="rId606" Type="http://schemas.openxmlformats.org/officeDocument/2006/relationships/hyperlink" Target="https://www.mdpi.com/2304-8158/12/4/771" TargetMode="External"/><Relationship Id="rId605" Type="http://schemas.openxmlformats.org/officeDocument/2006/relationships/hyperlink" Target="https://1511mky9u-y-https-www-tandfonline-com.z.e-nformation.ro/doi/full/10.1080/01913123.2023.2175944" TargetMode="External"/><Relationship Id="rId604" Type="http://schemas.openxmlformats.org/officeDocument/2006/relationships/hyperlink" Target="https://www.mdpi.com/1422-0067/24/6/5838" TargetMode="External"/><Relationship Id="rId603" Type="http://schemas.openxmlformats.org/officeDocument/2006/relationships/hyperlink" Target="https://www.mdpi.com/2218-1989/13/7/794" TargetMode="External"/><Relationship Id="rId1430" Type="http://schemas.openxmlformats.org/officeDocument/2006/relationships/hyperlink" Target="https://doi.org/10.3390/pathogens12091149" TargetMode="External"/><Relationship Id="rId1431" Type="http://schemas.openxmlformats.org/officeDocument/2006/relationships/hyperlink" Target="https://www.mdpi.com/2076-0817/12/9/1149" TargetMode="External"/><Relationship Id="rId1432" Type="http://schemas.openxmlformats.org/officeDocument/2006/relationships/hyperlink" Target="https://doi.org/10.3390/pathogens12060766" TargetMode="External"/><Relationship Id="rId1422" Type="http://schemas.openxmlformats.org/officeDocument/2006/relationships/hyperlink" Target="https://www.mdpi.com/2077-0383/12/21/6946" TargetMode="External"/><Relationship Id="rId1423" Type="http://schemas.openxmlformats.org/officeDocument/2006/relationships/hyperlink" Target="https://doi.org/10.3390/diagnostics13213351" TargetMode="External"/><Relationship Id="rId1424" Type="http://schemas.openxmlformats.org/officeDocument/2006/relationships/hyperlink" Target="https://www.mdpi.com/2075-4418/13/21/3351" TargetMode="External"/><Relationship Id="rId1425" Type="http://schemas.openxmlformats.org/officeDocument/2006/relationships/hyperlink" Target="https://doi.org/10.3390/jpm13091370" TargetMode="External"/><Relationship Id="rId1426" Type="http://schemas.openxmlformats.org/officeDocument/2006/relationships/hyperlink" Target="https://www.mdpi.com/2075-4426/13/9/1370" TargetMode="External"/><Relationship Id="rId1427" Type="http://schemas.openxmlformats.org/officeDocument/2006/relationships/hyperlink" Target="https://doi.org/10.1177/17562848231165581" TargetMode="External"/><Relationship Id="rId1428" Type="http://schemas.openxmlformats.org/officeDocument/2006/relationships/hyperlink" Target="https://journals.sagepub.com/doi/10.1177/17562848231165581" TargetMode="External"/><Relationship Id="rId1429" Type="http://schemas.openxmlformats.org/officeDocument/2006/relationships/hyperlink" Target="https://doi.org/10.3390/pathogens12060766" TargetMode="External"/><Relationship Id="rId1420" Type="http://schemas.openxmlformats.org/officeDocument/2006/relationships/hyperlink" Target="https://www.mdpi.com/2227-9059/11/1/7" TargetMode="External"/><Relationship Id="rId1421" Type="http://schemas.openxmlformats.org/officeDocument/2006/relationships/hyperlink" Target="https://doi.org/10.3390/jcm12216946" TargetMode="External"/><Relationship Id="rId1059" Type="http://schemas.openxmlformats.org/officeDocument/2006/relationships/hyperlink" Target="https://www.mdpi.com/2073-4360/15/11/2511" TargetMode="External"/><Relationship Id="rId228"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27"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26"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25"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229" Type="http://schemas.openxmlformats.org/officeDocument/2006/relationships/hyperlink" Target="https://www.webofscience.com/wos/woscc/full-record/WOS:001106407500001" TargetMode="External"/><Relationship Id="rId1050" Type="http://schemas.openxmlformats.org/officeDocument/2006/relationships/hyperlink" Target="https://1510ql4md-y-https-www-webofscience-com.z.e-nformation.ro/wos/woscc/full-record/WOS:000763020800001" TargetMode="External"/><Relationship Id="rId220"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051" Type="http://schemas.openxmlformats.org/officeDocument/2006/relationships/hyperlink" Target="https://1510ql4md-y-https-www-webofscience-com.z.e-nformation.ro/wos/woscc/full-record/WOS:000763020800001" TargetMode="External"/><Relationship Id="rId1052" Type="http://schemas.openxmlformats.org/officeDocument/2006/relationships/hyperlink" Target="https://1510ql4md-y-https-www-webofscience-com.z.e-nformation.ro/wos/woscc/full-record/WOS:000763020800001" TargetMode="External"/><Relationship Id="rId1053" Type="http://schemas.openxmlformats.org/officeDocument/2006/relationships/hyperlink" Target="https://onlinelibrary.wiley.com/doi/full/10.1002/pol.20220734" TargetMode="External"/><Relationship Id="rId1054" Type="http://schemas.openxmlformats.org/officeDocument/2006/relationships/hyperlink" Target="https://www.sciencedirect.com/science/article/pii/S0141813023006815?casa_token=3C60N3_Vv1gAAAAA:rWIwZwaKqrQPXwkrT_BTWTlnLtu6Tdktbmt7rUMoY1yMTLX1wsxVDvVHWHzcPvEan1cawgaaww" TargetMode="External"/><Relationship Id="rId224"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055" Type="http://schemas.openxmlformats.org/officeDocument/2006/relationships/hyperlink" Target="https://www.sciencedirect.com/science/article/abs/pii/S0144861723009980?via%3Dihub" TargetMode="External"/><Relationship Id="rId223"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056" Type="http://schemas.openxmlformats.org/officeDocument/2006/relationships/hyperlink" Target="https://www.mdpi.com/1999-4923/15/7/1829" TargetMode="External"/><Relationship Id="rId222"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057" Type="http://schemas.openxmlformats.org/officeDocument/2006/relationships/hyperlink" Target="https://www.sciencedirect.com/science/article/abs/pii/S0144861723008792?casa_token=dfQM5vB1hDkAAAAA:nOASmwmEIPXL5_rm-fkFOWIS54OxJOwn5gUr6ftjT6Y2Rnn0xOjhpZyMnXOR-h6aVrqP3AQtQQ" TargetMode="External"/><Relationship Id="rId221"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058" Type="http://schemas.openxmlformats.org/officeDocument/2006/relationships/hyperlink" Target="https://www.sciencedirect.com/science/article/abs/pii/S0144861723010020?casa_token=DokD_Kgfg24AAAAA:spVgdm0TRlAYSrZ3w_u5DalLbik2KDwAMYHmFH_XvziwW5B2RtZG7PBAavmU_M2XjxYmJ4v8LQ" TargetMode="External"/><Relationship Id="rId1048" Type="http://schemas.openxmlformats.org/officeDocument/2006/relationships/hyperlink" Target="https://journals.lww.com/md-journal/fulltext/2022/12160/vitamin_d_level_in_relation_to_phonetic_function.15.aspx" TargetMode="External"/><Relationship Id="rId1049" Type="http://schemas.openxmlformats.org/officeDocument/2006/relationships/hyperlink" Target="https://1510ql4md-y-https-www-webofscience-com.z.e-nformation.ro/wos/woscc/full-record/WOS:000763020800001" TargetMode="External"/><Relationship Id="rId217"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216"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215" Type="http://schemas.openxmlformats.org/officeDocument/2006/relationships/hyperlink" Target="https://www.webofscience.com/wos/alldb/full-record/WOS:000958583300001" TargetMode="External"/><Relationship Id="rId699" Type="http://schemas.openxmlformats.org/officeDocument/2006/relationships/hyperlink" Target="https://www.sciencedirect.com/science/article/pii/S2452199X22002213" TargetMode="External"/><Relationship Id="rId214" Type="http://schemas.openxmlformats.org/officeDocument/2006/relationships/hyperlink" Target="https://www.webofscience.com/wos/alldb/full-record/WOS:000917141300001" TargetMode="External"/><Relationship Id="rId698" Type="http://schemas.openxmlformats.org/officeDocument/2006/relationships/hyperlink" Target="https://www.mdpi.com/article/10.3390/pharmaceutics15010286?type=check_updateversion=3" TargetMode="External"/><Relationship Id="rId219"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218"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693" Type="http://schemas.openxmlformats.org/officeDocument/2006/relationships/hyperlink" Target="https://www.mdpi.com/2304-6767/12/4/103" TargetMode="External"/><Relationship Id="rId1040" Type="http://schemas.openxmlformats.org/officeDocument/2006/relationships/hyperlink" Target="https://1510abzp0-y-https-www-sciencedirect-com.z.e-nformation.ro/science/article/pii/S0190962223025951?via%3Dihub" TargetMode="External"/><Relationship Id="rId692" Type="http://schemas.openxmlformats.org/officeDocument/2006/relationships/hyperlink" Target="https://www.mdpi.com/1996-1944/16/5/1943" TargetMode="External"/><Relationship Id="rId1041" Type="http://schemas.openxmlformats.org/officeDocument/2006/relationships/hyperlink" Target="https://www.frontiersin.org/articles/10.3389/fmicb.2023.1198200/full" TargetMode="External"/><Relationship Id="rId691" Type="http://schemas.openxmlformats.org/officeDocument/2006/relationships/hyperlink" Target="https://www.mdpi.com/2079-6412/13/3/627" TargetMode="External"/><Relationship Id="rId1042" Type="http://schemas.openxmlformats.org/officeDocument/2006/relationships/hyperlink" Target="https://1511hbyhf-y-https-onlinelibrary-wiley-com.z.e-nformation.ro/doi/10.1111/ijd.16842" TargetMode="External"/><Relationship Id="rId690" Type="http://schemas.openxmlformats.org/officeDocument/2006/relationships/hyperlink" Target="https://www.mdpi.com/1996-1944/16/4/1681" TargetMode="External"/><Relationship Id="rId1043" Type="http://schemas.openxmlformats.org/officeDocument/2006/relationships/hyperlink" Target="https://1510gbyhb-y-https-link-springer-com.z.e-nformation.ro/article/10.1007/s11845-023-03509-0" TargetMode="External"/><Relationship Id="rId213" Type="http://schemas.openxmlformats.org/officeDocument/2006/relationships/hyperlink" Target="https://www.webofscience.com/wos/alldb/full-record/WOS:001111137400001" TargetMode="External"/><Relationship Id="rId697" Type="http://schemas.openxmlformats.org/officeDocument/2006/relationships/hyperlink" Target="https://www.mdpi.com/1424-8247/16/7/996" TargetMode="External"/><Relationship Id="rId1044" Type="http://schemas.openxmlformats.org/officeDocument/2006/relationships/hyperlink" Target="https://www.scielo.br/j/bjps/a/vKsrTqQPvCnjs9QpJbxPpDC/?lang=en" TargetMode="External"/><Relationship Id="rId212" Type="http://schemas.openxmlformats.org/officeDocument/2006/relationships/hyperlink" Target="https://www.webofscience.com/wos/alldb/full-record/WOS:000997974400001" TargetMode="External"/><Relationship Id="rId696" Type="http://schemas.openxmlformats.org/officeDocument/2006/relationships/hyperlink" Target="https://idp.springer.com/authorize/casa?redirect_uri=https://link.springer.com/article/10.1007/s12540-023-01455-1&amp;casa_token=SBmRl1dIU78AAAAA:crLdFWyaXrRohVjnEs41FZSCaqYP4nhPmhY0JO_QFAJjJxXmk8JOEaFgmqXGh--F30bUB9xXAqt-uOI" TargetMode="External"/><Relationship Id="rId1045" Type="http://schemas.openxmlformats.org/officeDocument/2006/relationships/hyperlink" Target="https://www.mdpi.com/2227-9067/10/3/574" TargetMode="External"/><Relationship Id="rId211" Type="http://schemas.openxmlformats.org/officeDocument/2006/relationships/hyperlink" Target="https://www.webofscience.com/wos/alldb/full-record/WOS:000999382800001" TargetMode="External"/><Relationship Id="rId695" Type="http://schemas.openxmlformats.org/officeDocument/2006/relationships/hyperlink" Target="https://journals.sagepub.com/doi/pdf/10.1177/10567895231215553?casa_token=jAfSVYRfGQQAAAAA:UtLJSemud54TF-o3KFGHODi7rhLoaZNUK8Iy7adY4XglOdW9f5BoHPaG-jx8zAAK29DdpGJpgos" TargetMode="External"/><Relationship Id="rId1046" Type="http://schemas.openxmlformats.org/officeDocument/2006/relationships/hyperlink" Target="https://novapublishers.com/shop/herbal-prescriptions-for-signs-and-symptoms-gmp-herbal-formulations-for-treating-clinical-manifestations-of-diseases/" TargetMode="External"/><Relationship Id="rId210" Type="http://schemas.openxmlformats.org/officeDocument/2006/relationships/hyperlink" Target="https://www.webofscience.com/wos/alldb/full-record/WOS:000928321000001" TargetMode="External"/><Relationship Id="rId694" Type="http://schemas.openxmlformats.org/officeDocument/2006/relationships/hyperlink" Target="https://journals.sagepub.com/doi/pdf/10.1177/10567895231212329?casa_token=lj9iZ44QWO4AAAAA:qd1WLjYT_vU2ZAH4PDqHsY7M6Ia51038uDnWlftLhKcR7NMHMQT_0Rbus_LoRaJDpbmosA7Jz-8" TargetMode="External"/><Relationship Id="rId1047" Type="http://schemas.openxmlformats.org/officeDocument/2006/relationships/hyperlink" Target="https://journals.aboutscience.eu/index.php/dti/article/view/2510" TargetMode="External"/><Relationship Id="rId249" Type="http://schemas.openxmlformats.org/officeDocument/2006/relationships/hyperlink" Target="https://www.webofscience.com/wos/alldb/full-record/WOS:000928259300002" TargetMode="External"/><Relationship Id="rId248" Type="http://schemas.openxmlformats.org/officeDocument/2006/relationships/hyperlink" Target="https://www.webofscience.com/wos/alldb/full-record/WOS:001130455200002" TargetMode="External"/><Relationship Id="rId247" Type="http://schemas.openxmlformats.org/officeDocument/2006/relationships/hyperlink" Target="https://www.webofscience.com/wos/alldb/full-record/WOS:000957585300001" TargetMode="External"/><Relationship Id="rId1070" Type="http://schemas.openxmlformats.org/officeDocument/2006/relationships/hyperlink" Target="https://www.researchsquare.com/article/rs-3421472/v2" TargetMode="External"/><Relationship Id="rId1071" Type="http://schemas.openxmlformats.org/officeDocument/2006/relationships/hyperlink" Target="https://link.springer.com/referenceworkentry/10.1007/978-3-030-92090-6_56-1" TargetMode="External"/><Relationship Id="rId1072" Type="http://schemas.openxmlformats.org/officeDocument/2006/relationships/hyperlink" Target="https://www.mdpi.com/1467-3045/45/11/570" TargetMode="External"/><Relationship Id="rId242" Type="http://schemas.openxmlformats.org/officeDocument/2006/relationships/hyperlink" Target="https://www.webofscience.com/wos/woscc/full-record/WOS:001044889400001" TargetMode="External"/><Relationship Id="rId1073" Type="http://schemas.openxmlformats.org/officeDocument/2006/relationships/hyperlink" Target="https://www.mdpi.com/1422-0067/24/15/12118" TargetMode="External"/><Relationship Id="rId241" Type="http://schemas.openxmlformats.org/officeDocument/2006/relationships/hyperlink" Target="https://www.webofscience.com/wos/woscc/full-record/WOS:000940956700001" TargetMode="External"/><Relationship Id="rId1074" Type="http://schemas.openxmlformats.org/officeDocument/2006/relationships/hyperlink" Target="https://www.mdpi.com/1422-0067/24/2/1774" TargetMode="External"/><Relationship Id="rId240" Type="http://schemas.openxmlformats.org/officeDocument/2006/relationships/hyperlink" Target="https://www.webofscience.com/wos/woscc/full-record/WOS:000979128900001" TargetMode="External"/><Relationship Id="rId1075" Type="http://schemas.openxmlformats.org/officeDocument/2006/relationships/hyperlink" Target="https://www.mdpi.com/1422-0067/24/19/14722" TargetMode="External"/><Relationship Id="rId1076" Type="http://schemas.openxmlformats.org/officeDocument/2006/relationships/hyperlink" Target="https://www.webofscience.com/wos/woscc/full-record/WOS:001120109900004" TargetMode="External"/><Relationship Id="rId246" Type="http://schemas.openxmlformats.org/officeDocument/2006/relationships/hyperlink" Target="https://www.webofscience.com/wos/woscc/full-record/WOS:000981609200001" TargetMode="External"/><Relationship Id="rId1077" Type="http://schemas.openxmlformats.org/officeDocument/2006/relationships/hyperlink" Target="https://www.webofscience.com/wos/woscc/full-record/WOS:000973195800001" TargetMode="External"/><Relationship Id="rId245" Type="http://schemas.openxmlformats.org/officeDocument/2006/relationships/hyperlink" Target="https://www.webofscience.com/wos/woscc/full-record/WOS:000948837200001" TargetMode="External"/><Relationship Id="rId1078" Type="http://schemas.openxmlformats.org/officeDocument/2006/relationships/hyperlink" Target="https://www.webofscience.com/wos/woscc/full-record/WOS:001081191400001" TargetMode="External"/><Relationship Id="rId244" Type="http://schemas.openxmlformats.org/officeDocument/2006/relationships/hyperlink" Target="https://www.webofscience.com/wos/woscc/full-record/WOS:001151124400006" TargetMode="External"/><Relationship Id="rId1079" Type="http://schemas.openxmlformats.org/officeDocument/2006/relationships/hyperlink" Target="https://www.webofscience.com/wos/woscc/full-record/WOS:001095892000001" TargetMode="External"/><Relationship Id="rId243" Type="http://schemas.openxmlformats.org/officeDocument/2006/relationships/hyperlink" Target="https://www.webofscience.com/wos/woscc/full-record/WOS:001073419100001" TargetMode="External"/><Relationship Id="rId239" Type="http://schemas.openxmlformats.org/officeDocument/2006/relationships/hyperlink" Target="https://www.webofscience.com/wos/woscc/full-record/WOS:001011404100001" TargetMode="External"/><Relationship Id="rId238" Type="http://schemas.openxmlformats.org/officeDocument/2006/relationships/hyperlink" Target="https://www.webofscience.com/wos/woscc/full-record/WOS:001071370100001" TargetMode="External"/><Relationship Id="rId237" Type="http://schemas.openxmlformats.org/officeDocument/2006/relationships/hyperlink" Target="https://www.webofscience.com/wos/woscc/full-record/WOS:000928337700001" TargetMode="External"/><Relationship Id="rId236" Type="http://schemas.openxmlformats.org/officeDocument/2006/relationships/hyperlink" Target="https://www.webofscience.com/wos/woscc/full-record/WOS:000985824100001" TargetMode="External"/><Relationship Id="rId1060" Type="http://schemas.openxmlformats.org/officeDocument/2006/relationships/hyperlink" Target="https://www.sciencedirect.com/science/article/pii/S0141813023036760?casa_token=OchCEnr6oYwAAAAA:I3Iwf4ATFnaDsC_XWmjpSeqU7DMXVpRI19W8JRytqA1CYaKGavcWQZUVW8KMdOMu2nn8iPlbsw" TargetMode="External"/><Relationship Id="rId1061" Type="http://schemas.openxmlformats.org/officeDocument/2006/relationships/hyperlink" Target="https://www.mdpi.com/2079-4991/13/22/2920" TargetMode="External"/><Relationship Id="rId231" Type="http://schemas.openxmlformats.org/officeDocument/2006/relationships/hyperlink" Target="https://www.webofscience.com/wos/woscc/full-record/WOS:000961189800010" TargetMode="External"/><Relationship Id="rId1062" Type="http://schemas.openxmlformats.org/officeDocument/2006/relationships/hyperlink" Target="https://link.springer.com/article/10.1557/s43578-023-01078-7" TargetMode="External"/><Relationship Id="rId230" Type="http://schemas.openxmlformats.org/officeDocument/2006/relationships/hyperlink" Target="https://www.webofscience.com/wos/woscc/full-record/WOS:001046276600001" TargetMode="External"/><Relationship Id="rId1063" Type="http://schemas.openxmlformats.org/officeDocument/2006/relationships/hyperlink" Target="https://journals.sagepub.com/doi/full/10.1177/23779608231218189" TargetMode="External"/><Relationship Id="rId1064" Type="http://schemas.openxmlformats.org/officeDocument/2006/relationships/hyperlink" Target="https://www.mdpi.com/2073-4360/15/24/4635" TargetMode="External"/><Relationship Id="rId1065" Type="http://schemas.openxmlformats.org/officeDocument/2006/relationships/hyperlink" Target="https://www.mdpi.com/1420-3049/28/22/7584" TargetMode="External"/><Relationship Id="rId235" Type="http://schemas.openxmlformats.org/officeDocument/2006/relationships/hyperlink" Target="https://www.webofscience.com/wos/woscc/full-record/WOS:000960095700001" TargetMode="External"/><Relationship Id="rId1066" Type="http://schemas.openxmlformats.org/officeDocument/2006/relationships/hyperlink" Target="https://www.mdpi.com/1422-0067/24/19/14722" TargetMode="External"/><Relationship Id="rId234" Type="http://schemas.openxmlformats.org/officeDocument/2006/relationships/hyperlink" Target="https://www.webofscience.com/wos/woscc/full-record/WOS:000987820600001" TargetMode="External"/><Relationship Id="rId1067" Type="http://schemas.openxmlformats.org/officeDocument/2006/relationships/hyperlink" Target="https://www.mdpi.com/1996-1944/16/5/1815" TargetMode="External"/><Relationship Id="rId233" Type="http://schemas.openxmlformats.org/officeDocument/2006/relationships/hyperlink" Target="https://www.webofscience.com/wos/woscc/full-record/WOS:001091172000001" TargetMode="External"/><Relationship Id="rId1068" Type="http://schemas.openxmlformats.org/officeDocument/2006/relationships/hyperlink" Target="https://ieeexplore.ieee.org/abstract/document/10109789" TargetMode="External"/><Relationship Id="rId232" Type="http://schemas.openxmlformats.org/officeDocument/2006/relationships/hyperlink" Target="https://www.webofscience.com/wos/woscc/full-record/WOS:000918035400001" TargetMode="External"/><Relationship Id="rId1069" Type="http://schemas.openxmlformats.org/officeDocument/2006/relationships/hyperlink" Target="https://www.mdpi.com/2624-8549/5/4/152" TargetMode="External"/><Relationship Id="rId1015" Type="http://schemas.openxmlformats.org/officeDocument/2006/relationships/hyperlink" Target="https://1511hbyhf-y-https-onlinelibrary-wiley-com.z.e-nformation.ro/doi/10.1002/adtp.202300024" TargetMode="External"/><Relationship Id="rId1499" Type="http://schemas.openxmlformats.org/officeDocument/2006/relationships/hyperlink" Target="https://1510qkl80-y-https-www-webofscience-com.z.e-nformation.ro/wos/woscc/full-record/WOS:001130661000001" TargetMode="External"/><Relationship Id="rId1016" Type="http://schemas.openxmlformats.org/officeDocument/2006/relationships/hyperlink" Target="https://1510abygk-y-https-www-sciencedirect-com.z.e-nformation.ro/science/article/pii/S0144861723006914?via%3Dihub" TargetMode="External"/><Relationship Id="rId1017" Type="http://schemas.openxmlformats.org/officeDocument/2006/relationships/hyperlink" Target="https://1510abygk-y-https-www-sciencedirect-com.z.e-nformation.ro/science/article/pii/S0141813023034694?via%3Dihub" TargetMode="External"/><Relationship Id="rId1018" Type="http://schemas.openxmlformats.org/officeDocument/2006/relationships/hyperlink" Target="https://www.mdpi.com/2073-4360/15/17/3648" TargetMode="External"/><Relationship Id="rId1019" Type="http://schemas.openxmlformats.org/officeDocument/2006/relationships/hyperlink" Target="https://1511hbyhf-y-https-onlinelibrary-wiley-com.z.e-nformation.ro/doi/10.1002/mabi.202300349" TargetMode="External"/><Relationship Id="rId668" Type="http://schemas.openxmlformats.org/officeDocument/2006/relationships/hyperlink" Target="https://www.sciencedirect.com/science/article/pii/S2214785322052713" TargetMode="External"/><Relationship Id="rId667" Type="http://schemas.openxmlformats.org/officeDocument/2006/relationships/hyperlink" Target="https://www.mdpi.com/1996-1944/16/5/1826" TargetMode="External"/><Relationship Id="rId666" Type="http://schemas.openxmlformats.org/officeDocument/2006/relationships/hyperlink" Target="https://www.sciencedirect.com/science/article/pii/S2214785322062125" TargetMode="External"/><Relationship Id="rId665" Type="http://schemas.openxmlformats.org/officeDocument/2006/relationships/hyperlink" Target="https://www.cell.com/heliyon/pdf/S2405-8440(23)01900-X.pdf" TargetMode="External"/><Relationship Id="rId669" Type="http://schemas.openxmlformats.org/officeDocument/2006/relationships/hyperlink" Target="https://academic.oup.com/mam/article-pdf/29/Supplement_1/1259/50934098/ozad067.645.pdf?casa_token=kx_2_WSYcpIAAAAA:C-bYtp7teYeEDVE8C7NX6ZV7urHrPc-ZQxiVGuScBoEMh3lJb9ymHfTdcQRL1ett5tA7myPkN801" TargetMode="External"/><Relationship Id="rId1490" Type="http://schemas.openxmlformats.org/officeDocument/2006/relationships/hyperlink" Target="https://1510qkl80-y-https-www-webofscience-com.z.e-nformation.ro/wos/woscc/full-record/WOS:001025804900031" TargetMode="External"/><Relationship Id="rId660" Type="http://schemas.openxmlformats.org/officeDocument/2006/relationships/hyperlink" Target="https://idp.springer.com/authorize/casa?redirect_uri=https://link.springer.com/article/10.1007/s10008-023-05430-z&amp;casa_token=Jf5e0qtVX3sAAAAA:5G6kYHPLFXkW0zuV7Ku1uOnUUz8U8ayyXC1oZ_IcEQ35Z4rDa8LqRh8w2j4QTDsejRFbWbOm_UDba_E" TargetMode="External"/><Relationship Id="rId1491" Type="http://schemas.openxmlformats.org/officeDocument/2006/relationships/hyperlink" Target="https://scholar.valpo.edu/jmms/vol10/iss2/17/" TargetMode="External"/><Relationship Id="rId1492" Type="http://schemas.openxmlformats.org/officeDocument/2006/relationships/hyperlink" Target="https://scholar.valpo.edu/jmms/vol10/iss1/15/" TargetMode="External"/><Relationship Id="rId1493" Type="http://schemas.openxmlformats.org/officeDocument/2006/relationships/hyperlink" Target="https://1510qkl80-y-https-www-webofscience-com.z.e-nformation.ro/wos/woscc/full-record/WOS:000971343300020" TargetMode="External"/><Relationship Id="rId1010" Type="http://schemas.openxmlformats.org/officeDocument/2006/relationships/hyperlink" Target="https://1510abygk-y-https-www-sciencedirect-com.z.e-nformation.ro/science/article/pii/S1385894723018570?via%3Dihub" TargetMode="External"/><Relationship Id="rId1494" Type="http://schemas.openxmlformats.org/officeDocument/2006/relationships/hyperlink" Target="https://1510qkl80-y-https-www-webofscience-com.z.e-nformation.ro/wos/woscc/full-record/WOS:000971343300008" TargetMode="External"/><Relationship Id="rId664" Type="http://schemas.openxmlformats.org/officeDocument/2006/relationships/hyperlink" Target="https://www.sciencedirect.com/science/article/pii/S1044580323008161?casa_token=MjnBGHf_2B0AAAAA:aNv-pN62dT-_IDYK8pEbQp7yxpQbViON0ZLPvp3FZ6tWh1CSNpPsRzeNwdewT1vNeyWBcjfX" TargetMode="External"/><Relationship Id="rId1011" Type="http://schemas.openxmlformats.org/officeDocument/2006/relationships/hyperlink" Target="https://1510abygk-y-https-www-sciencedirect-com.z.e-nformation.ro/science/article/pii/S0144861723005039?via%3Dihub" TargetMode="External"/><Relationship Id="rId1495" Type="http://schemas.openxmlformats.org/officeDocument/2006/relationships/hyperlink" Target="https://www.sciencedirect.com/science/article/abs/pii/S0165178123004420" TargetMode="External"/><Relationship Id="rId663" Type="http://schemas.openxmlformats.org/officeDocument/2006/relationships/hyperlink" Target="https://www.mdpi.com/1996-1944/16/5/1943" TargetMode="External"/><Relationship Id="rId1012" Type="http://schemas.openxmlformats.org/officeDocument/2006/relationships/hyperlink" Target="https://www.mdpi.com/1422-0067/24/12/9900" TargetMode="External"/><Relationship Id="rId1496" Type="http://schemas.openxmlformats.org/officeDocument/2006/relationships/hyperlink" Target="https://www.mdpi.com/1996-1944/16/13/4508" TargetMode="External"/><Relationship Id="rId662" Type="http://schemas.openxmlformats.org/officeDocument/2006/relationships/hyperlink" Target="https://www.mdpi.com/2075-4701/13/7/1204" TargetMode="External"/><Relationship Id="rId1013" Type="http://schemas.openxmlformats.org/officeDocument/2006/relationships/hyperlink" Target="https://1510gbyhb-y-https-link-springer-com.z.e-nformation.ro/article/10.1557/s43578-023-01078-7" TargetMode="External"/><Relationship Id="rId1497" Type="http://schemas.openxmlformats.org/officeDocument/2006/relationships/hyperlink" Target="https://1510qkl80-y-https-www-webofscience-com.z.e-nformation.ro/wos/woscc/full-record/WOS:000971343300008" TargetMode="External"/><Relationship Id="rId661" Type="http://schemas.openxmlformats.org/officeDocument/2006/relationships/hyperlink" Target="https://idp.springer.com/authorize/casa?redirect_uri=https://link.springer.com/article/10.1007/s00339-023-06589-y&amp;casa_token=X0g9zfMqacQAAAAA:IV_2j6Kk8q6BERVKm_MctMRwKjeBHbWnPuOrb1K7LRY5WBM3hdpwimDljYzTJQ2QS6I-Uoy6YpW6Xck" TargetMode="External"/><Relationship Id="rId1014" Type="http://schemas.openxmlformats.org/officeDocument/2006/relationships/hyperlink" Target="https://1510abygk-y-https-www-sciencedirect-com.z.e-nformation.ro/science/article/pii/S0378517323005896?via%3Dihub" TargetMode="External"/><Relationship Id="rId1498" Type="http://schemas.openxmlformats.org/officeDocument/2006/relationships/hyperlink" Target="https://1510qkl80-y-https-www-webofscience-com.z.e-nformation.ro/wos/woscc/full-record/WOS:000971343300020" TargetMode="External"/><Relationship Id="rId1004" Type="http://schemas.openxmlformats.org/officeDocument/2006/relationships/hyperlink" Target="https://link.springer.com/article/10.1007/s40474-023-00271-x" TargetMode="External"/><Relationship Id="rId1488" Type="http://schemas.openxmlformats.org/officeDocument/2006/relationships/hyperlink" Target="https://1510qkl80-y-https-www-webofscience-com.z.e-nformation.ro/wos/woscc/full-record/WOS:001055896400043" TargetMode="External"/><Relationship Id="rId1005" Type="http://schemas.openxmlformats.org/officeDocument/2006/relationships/hyperlink" Target="https://www.mdpi.com/1999-4923/15/7/1837" TargetMode="External"/><Relationship Id="rId1489" Type="http://schemas.openxmlformats.org/officeDocument/2006/relationships/hyperlink" Target="https://scholar.valpo.edu/jmms/vol10/iss2/22/" TargetMode="External"/><Relationship Id="rId1006" Type="http://schemas.openxmlformats.org/officeDocument/2006/relationships/hyperlink" Target="https://www.rjor.ro/wp-content/uploads/2023/04/EARLY-CARIES-IN-CHILDREN-ETIOLOGY-DIAGNOSIS-AND-TREATMENT.-A-NARRATIVE-REVIEW.-1.pdf" TargetMode="External"/><Relationship Id="rId1007" Type="http://schemas.openxmlformats.org/officeDocument/2006/relationships/hyperlink" Target="https://www.umfiasi.ro/ro/academic/programe-de-studii/doctorat/Documents/Abilitare/2023-2024/Prof.%20univ.%20dr.%20TATARCIUC%20Monica%20Silvia/04.pdf" TargetMode="External"/><Relationship Id="rId1008" Type="http://schemas.openxmlformats.org/officeDocument/2006/relationships/hyperlink" Target="https://1510abygk-y-https-www-sciencedirect-com.z.e-nformation.ro/science/article/pii/S0141813023012151?via%3Dihub" TargetMode="External"/><Relationship Id="rId1009" Type="http://schemas.openxmlformats.org/officeDocument/2006/relationships/hyperlink" Target="https://1510abygk-y-https-www-sciencedirect-com.z.e-nformation.ro/science/article/pii/S094471132300185X?via%3Dihub" TargetMode="External"/><Relationship Id="rId657" Type="http://schemas.openxmlformats.org/officeDocument/2006/relationships/hyperlink" Target="https://www.sciencedirect.com/science/article/pii/S0254058423011215?casa_token=OOUNSXxHhywAAAAA:X0Ts6PG4mQqmkiUAT7Xxa5JfY3aPHS7upb4lB5Sb-jS2KiT0SzaaoOjsnHY2kIAbyEZ_GlE0" TargetMode="External"/><Relationship Id="rId656" Type="http://schemas.openxmlformats.org/officeDocument/2006/relationships/hyperlink" Target="https://www.sciencedirect.com/science/article/pii/S0925838822039469?casa_token=kRVZAHeD1FUAAAAA:31YC3sl3Su6uQxPzggcEojmkBZwcvZbajzKe7FNQ1FolGiNXoFJRIvp8r1l_0aZEclYIzSHv" TargetMode="External"/><Relationship Id="rId655" Type="http://schemas.openxmlformats.org/officeDocument/2006/relationships/hyperlink" Target="https://www.mdpi.com/2075-4701/13/3/476" TargetMode="External"/><Relationship Id="rId654" Type="http://schemas.openxmlformats.org/officeDocument/2006/relationships/hyperlink" Target="https://www.mdpi.com/2077-0383/12/2/713" TargetMode="External"/><Relationship Id="rId659" Type="http://schemas.openxmlformats.org/officeDocument/2006/relationships/hyperlink" Target="https://www.mdpi.com/2075-4701/13/5/883" TargetMode="External"/><Relationship Id="rId658" Type="http://schemas.openxmlformats.org/officeDocument/2006/relationships/hyperlink" Target="https://www.sciencedirect.com/science/article/pii/S030094402200563X" TargetMode="External"/><Relationship Id="rId1480" Type="http://schemas.openxmlformats.org/officeDocument/2006/relationships/hyperlink" Target="https://doi.org/10.1093/omcr/omad109" TargetMode="External"/><Relationship Id="rId1481" Type="http://schemas.openxmlformats.org/officeDocument/2006/relationships/hyperlink" Target="https://academic.oup.com/omcr/article/2023/10/omad109/7327045?login=false" TargetMode="External"/><Relationship Id="rId1482" Type="http://schemas.openxmlformats.org/officeDocument/2006/relationships/hyperlink" Target="https://doi.org/10.3390/vaccines11020441" TargetMode="External"/><Relationship Id="rId1483" Type="http://schemas.openxmlformats.org/officeDocument/2006/relationships/hyperlink" Target="https://doi.org/10.3390/healthcare11091291" TargetMode="External"/><Relationship Id="rId653" Type="http://schemas.openxmlformats.org/officeDocument/2006/relationships/hyperlink" Target="https://academic.oup.com/rb/article/doi/10.1093/rb/rbad095/7335850" TargetMode="External"/><Relationship Id="rId1000" Type="http://schemas.openxmlformats.org/officeDocument/2006/relationships/hyperlink" Target="https://www.frontiersin.org/articles/10.3389/fped.2023.1080905/full" TargetMode="External"/><Relationship Id="rId1484" Type="http://schemas.openxmlformats.org/officeDocument/2006/relationships/hyperlink" Target="https://www.mdpi.com/2227-9032/11/9/1291" TargetMode="External"/><Relationship Id="rId652" Type="http://schemas.openxmlformats.org/officeDocument/2006/relationships/hyperlink" Target="https://www.sciencedirect.com/science/article/pii/S2238785423022135" TargetMode="External"/><Relationship Id="rId1001" Type="http://schemas.openxmlformats.org/officeDocument/2006/relationships/hyperlink" Target="https://openurl.ebsco.com/EPDB%3Agcd%3A15%3A21194815/detailv2?sid=ebsco%3Aplink%3Ascholar&amp;id=ebsco%3Agcd%3A163706825&amp;crl=c" TargetMode="External"/><Relationship Id="rId1485" Type="http://schemas.openxmlformats.org/officeDocument/2006/relationships/hyperlink" Target="https://pubmed.ncbi.nlm.nih.gov/37032793/" TargetMode="External"/><Relationship Id="rId651" Type="http://schemas.openxmlformats.org/officeDocument/2006/relationships/hyperlink" Target="https://www.mdpi.com/1996-1944/16/2/554" TargetMode="External"/><Relationship Id="rId1002" Type="http://schemas.openxmlformats.org/officeDocument/2006/relationships/hyperlink" Target="https://openurl.ebsco.com/EPDB%3Agcd%3A12%3A3830876/detailv2?sid=ebsco%3Aplink%3Ascholar&amp;id=ebsco%3Agcd%3A164714177&amp;crl=c" TargetMode="External"/><Relationship Id="rId1486" Type="http://schemas.openxmlformats.org/officeDocument/2006/relationships/hyperlink" Target="https://www.mdpi.com/2227-9032/10/12/2377" TargetMode="External"/><Relationship Id="rId650" Type="http://schemas.openxmlformats.org/officeDocument/2006/relationships/hyperlink" Target="https://www.sciencedirect.com/science/article/abs/pii/S0272884223013743" TargetMode="External"/><Relationship Id="rId1003" Type="http://schemas.openxmlformats.org/officeDocument/2006/relationships/hyperlink" Target="https://journals.sagepub.com/doi/abs/10.1177/15598276221086584" TargetMode="External"/><Relationship Id="rId1487" Type="http://schemas.openxmlformats.org/officeDocument/2006/relationships/hyperlink" Target="https://www.mdpi.com/1424-8220/23/16/7037" TargetMode="External"/><Relationship Id="rId1037" Type="http://schemas.openxmlformats.org/officeDocument/2006/relationships/hyperlink" Target="https://www.cureus.com/articles/142570-a-disguising-fast-growing-metachronous-melanoma-and-covid-19" TargetMode="External"/><Relationship Id="rId1038" Type="http://schemas.openxmlformats.org/officeDocument/2006/relationships/hyperlink" Target="https://www.mdpi.com/1718-7729/30/9/604" TargetMode="External"/><Relationship Id="rId1039" Type="http://schemas.openxmlformats.org/officeDocument/2006/relationships/hyperlink" Target="https://1510gbyhb-y-https-link-springer-com.z.e-nformation.ro/article/10.1007/s00403-023-02722-2" TargetMode="External"/><Relationship Id="rId206" Type="http://schemas.openxmlformats.org/officeDocument/2006/relationships/hyperlink" Target="https://www.webofscience.com/wos/woscc/full-record/WOS:000981609200001" TargetMode="External"/><Relationship Id="rId205" Type="http://schemas.openxmlformats.org/officeDocument/2006/relationships/hyperlink" Target="https://www.webofscience.com/wos/woscc/full-record/WOS:000948837200001" TargetMode="External"/><Relationship Id="rId689" Type="http://schemas.openxmlformats.org/officeDocument/2006/relationships/hyperlink" Target="https://www.sciencedirect.com/science/article/pii/S2214785322057996" TargetMode="External"/><Relationship Id="rId204" Type="http://schemas.openxmlformats.org/officeDocument/2006/relationships/hyperlink" Target="https://www.webofscience.com/wos/woscc/full-record/WOS:001098029700001" TargetMode="External"/><Relationship Id="rId688" Type="http://schemas.openxmlformats.org/officeDocument/2006/relationships/hyperlink" Target="https://www.sciencedirect.com/science/article/pii/S0264127523002125" TargetMode="External"/><Relationship Id="rId203" Type="http://schemas.openxmlformats.org/officeDocument/2006/relationships/hyperlink" Target="https://www.webofscience.com/wos/woscc/full-record/WOS:001132519300001" TargetMode="External"/><Relationship Id="rId687" Type="http://schemas.openxmlformats.org/officeDocument/2006/relationships/hyperlink" Target="https://www.mdpi.com/2075-4701/13/11/1861" TargetMode="External"/><Relationship Id="rId209" Type="http://schemas.openxmlformats.org/officeDocument/2006/relationships/hyperlink" Target="https://www.webofscience.com/wos/alldb/full-record/WOS:000928259300002" TargetMode="External"/><Relationship Id="rId208" Type="http://schemas.openxmlformats.org/officeDocument/2006/relationships/hyperlink" Target="https://www.webofscience.com/wos/alldb/full-record/WOS:001130455200002" TargetMode="External"/><Relationship Id="rId207" Type="http://schemas.openxmlformats.org/officeDocument/2006/relationships/hyperlink" Target="https://www.webofscience.com/wos/alldb/full-record/WOS:000957585300001" TargetMode="External"/><Relationship Id="rId682" Type="http://schemas.openxmlformats.org/officeDocument/2006/relationships/hyperlink" Target="https://www.mdpi.com/1996-1944/16/6/2487" TargetMode="External"/><Relationship Id="rId681" Type="http://schemas.openxmlformats.org/officeDocument/2006/relationships/hyperlink" Target="https://www.mdpi.com/2673-6284/12/2/48" TargetMode="External"/><Relationship Id="rId1030" Type="http://schemas.openxmlformats.org/officeDocument/2006/relationships/hyperlink" Target="https://www.mdpi.com/1422-0067/24/19/14722" TargetMode="External"/><Relationship Id="rId680" Type="http://schemas.openxmlformats.org/officeDocument/2006/relationships/hyperlink" Target="https://www.mdpi.com/1996-1944/16/13/4797" TargetMode="External"/><Relationship Id="rId1031" Type="http://schemas.openxmlformats.org/officeDocument/2006/relationships/hyperlink" Target="https://www.mdpi.com/2075-1729/13/9/1837" TargetMode="External"/><Relationship Id="rId1032" Type="http://schemas.openxmlformats.org/officeDocument/2006/relationships/hyperlink" Target="https://www.mdpi.com/2075-1729/13/1/181" TargetMode="External"/><Relationship Id="rId202" Type="http://schemas.openxmlformats.org/officeDocument/2006/relationships/hyperlink" Target="https://www.webofscience.com/wos/woscc/full-record/WOS:001081534600001" TargetMode="External"/><Relationship Id="rId686" Type="http://schemas.openxmlformats.org/officeDocument/2006/relationships/hyperlink" Target="https://idp.springer.com/authorize/casa?redirect_uri=https://link.springer.com/article/10.1007/s00170-023-12458-y&amp;casa_token=L7iDd_wxq_sAAAAA:aOqHaHPHiMJXXvWhfBEjo3c2UADVp7XJafvT4wlfJrGINApfzcw4BDvuNFYoVvMCiB_juY3-8d67xPM" TargetMode="External"/><Relationship Id="rId1033" Type="http://schemas.openxmlformats.org/officeDocument/2006/relationships/hyperlink" Target="https://www.mdpi.com/2075-4426/13/3/395" TargetMode="External"/><Relationship Id="rId201" Type="http://schemas.openxmlformats.org/officeDocument/2006/relationships/hyperlink" Target="https://www.webofscience.com/wos/woscc/full-record/WOS:001108494100001" TargetMode="External"/><Relationship Id="rId685" Type="http://schemas.openxmlformats.org/officeDocument/2006/relationships/hyperlink" Target="https://www.mdpi.com/1996-1944/16/13/4768" TargetMode="External"/><Relationship Id="rId1034" Type="http://schemas.openxmlformats.org/officeDocument/2006/relationships/hyperlink" Target="https://1510abygk-y-https-www-sciencedirect-com.z.e-nformation.ro/science/article/pii/S075333222300793X?via%3Dihub" TargetMode="External"/><Relationship Id="rId200" Type="http://schemas.openxmlformats.org/officeDocument/2006/relationships/hyperlink" Target="https://www.webofscience.com/wos/woscc/full-record/WOS:001015048000001" TargetMode="External"/><Relationship Id="rId684" Type="http://schemas.openxmlformats.org/officeDocument/2006/relationships/hyperlink" Target="https://www.mdpi.com/1996-1944/16/8/2961" TargetMode="External"/><Relationship Id="rId1035" Type="http://schemas.openxmlformats.org/officeDocument/2006/relationships/hyperlink" Target="https://www.mdpi.com/1420-3049/28/15/5711" TargetMode="External"/><Relationship Id="rId683" Type="http://schemas.openxmlformats.org/officeDocument/2006/relationships/hyperlink" Target="https://www.mdpi.com/2079-4991/14/9/756/pdf" TargetMode="External"/><Relationship Id="rId1036" Type="http://schemas.openxmlformats.org/officeDocument/2006/relationships/hyperlink" Target="https://www.mdpi.com/1420-3049/28/19/6989" TargetMode="External"/><Relationship Id="rId1026" Type="http://schemas.openxmlformats.org/officeDocument/2006/relationships/hyperlink" Target="https://www.eurekaselect.com/article/133762" TargetMode="External"/><Relationship Id="rId1027" Type="http://schemas.openxmlformats.org/officeDocument/2006/relationships/hyperlink" Target="https://journals.hh-publisher.com/index.php/pmmb/article/view/887" TargetMode="External"/><Relationship Id="rId1028" Type="http://schemas.openxmlformats.org/officeDocument/2006/relationships/hyperlink" Target="https://1510abzp0-y-https-www-sciencedirect-com.z.e-nformation.ro/science/article/pii/S0141813022028719?via%3Dihub" TargetMode="External"/><Relationship Id="rId1029" Type="http://schemas.openxmlformats.org/officeDocument/2006/relationships/hyperlink" Target="https://1510abzp0-y-https-www-sciencedirect-com.z.e-nformation.ro/science/article/pii/S177322472300878X?via%3Dihub" TargetMode="External"/><Relationship Id="rId679" Type="http://schemas.openxmlformats.org/officeDocument/2006/relationships/hyperlink" Target="https://www.mdpi.com/1996-1944/16/16/5653" TargetMode="External"/><Relationship Id="rId678" Type="http://schemas.openxmlformats.org/officeDocument/2006/relationships/hyperlink" Target="https://www.degruyter.com/document/doi/10.1515/rams-2023-0171/html" TargetMode="External"/><Relationship Id="rId677" Type="http://schemas.openxmlformats.org/officeDocument/2006/relationships/hyperlink" Target="https://www.ncbi.nlm.nih.gov/pmc/articles/PMC10859037/" TargetMode="External"/><Relationship Id="rId676" Type="http://schemas.openxmlformats.org/officeDocument/2006/relationships/hyperlink" Target="https://www.mdpi.com/2073-4360/15/17/3618" TargetMode="External"/><Relationship Id="rId671" Type="http://schemas.openxmlformats.org/officeDocument/2006/relationships/hyperlink" Target="https://www.academia.edu/download/103757928/pdf.pdf" TargetMode="External"/><Relationship Id="rId670" Type="http://schemas.openxmlformats.org/officeDocument/2006/relationships/hyperlink" Target="https://www.sciencedirect.com/science/article/pii/S0925838823040392?casa_token=7aZ6-qcAorUAAAAA:fdXi_1W3StQCVbac40DktDC3Aj1b03HvCTao9UKBko2NROuN1mRyOYAxBaJBcdGiObI45xdU" TargetMode="External"/><Relationship Id="rId1020" Type="http://schemas.openxmlformats.org/officeDocument/2006/relationships/hyperlink" Target="https://1510gbzov-y-https-link-springer-com.z.e-nformation.ro/article/10.1007/s10570-022-04911-0" TargetMode="External"/><Relationship Id="rId1021" Type="http://schemas.openxmlformats.org/officeDocument/2006/relationships/hyperlink" Target="https://1510abzp0-y-https-www-sciencedirect-com.z.e-nformation.ro/science/article/pii/S1742706122007656?via%3Dihub" TargetMode="External"/><Relationship Id="rId675" Type="http://schemas.openxmlformats.org/officeDocument/2006/relationships/hyperlink" Target="https://www.mdpi.com/2075-4426/13/9/1381" TargetMode="External"/><Relationship Id="rId1022" Type="http://schemas.openxmlformats.org/officeDocument/2006/relationships/hyperlink" Target="https://1510gbzov-y-https-link-springer-com.z.e-nformation.ro/chapter/10.1007/978-981-19-6937-9_12" TargetMode="External"/><Relationship Id="rId674" Type="http://schemas.openxmlformats.org/officeDocument/2006/relationships/hyperlink" Target="https://onlinelibrary.wiley.com/doi/pdf/10.1002/ccr3.7003" TargetMode="External"/><Relationship Id="rId1023" Type="http://schemas.openxmlformats.org/officeDocument/2006/relationships/hyperlink" Target="https://www.scientific.net/KEM.945.27" TargetMode="External"/><Relationship Id="rId673" Type="http://schemas.openxmlformats.org/officeDocument/2006/relationships/hyperlink" Target="https://academic.oup.com/omcr/article/2023/12/omad107/7478761" TargetMode="External"/><Relationship Id="rId1024" Type="http://schemas.openxmlformats.org/officeDocument/2006/relationships/hyperlink" Target="https://www.frontiersin.org/articles/10.3389/fbioe.2023.1136077/full" TargetMode="External"/><Relationship Id="rId672" Type="http://schemas.openxmlformats.org/officeDocument/2006/relationships/hyperlink" Target="https://www.mdpi.com/1996-1944/16/2/739" TargetMode="External"/><Relationship Id="rId1025" Type="http://schemas.openxmlformats.org/officeDocument/2006/relationships/hyperlink" Target="https://1510tbzpc-y-https-www-degruyter-com.z.e-nformation.ro/document/doi/10.1515/psr-2022-0192/html" TargetMode="External"/><Relationship Id="rId190" Type="http://schemas.openxmlformats.org/officeDocument/2006/relationships/hyperlink" Target="https://www.sciencedirect.com/science/article/pii/S0753332223004316" TargetMode="External"/><Relationship Id="rId194" Type="http://schemas.openxmlformats.org/officeDocument/2006/relationships/hyperlink" Target="https://www.mdpi.com/1999-4923/15/4/1054?trk=organization_guest_main-feed-card-text" TargetMode="External"/><Relationship Id="rId193" Type="http://schemas.openxmlformats.org/officeDocument/2006/relationships/hyperlink" Target="https://www.mdpi.com/2073-4360/15/10/2292" TargetMode="External"/><Relationship Id="rId192" Type="http://schemas.openxmlformats.org/officeDocument/2006/relationships/hyperlink" Target="https://www.mdpi.com/2073-4360/15/10/2292" TargetMode="External"/><Relationship Id="rId191" Type="http://schemas.openxmlformats.org/officeDocument/2006/relationships/hyperlink" Target="https://link.springer.com/article/10.1007/s42247-023-00465-4" TargetMode="External"/><Relationship Id="rId187"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86"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85"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84"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189"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88"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83"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182" Type="http://schemas.openxmlformats.org/officeDocument/2006/relationships/hyperlink" Target="https://www.webofscience.com/wos/alldb/full-record/WOS:000958583300001" TargetMode="External"/><Relationship Id="rId181" Type="http://schemas.openxmlformats.org/officeDocument/2006/relationships/hyperlink" Target="https://www.webofscience.com/wos/alldb/full-record/WOS:000917141300001" TargetMode="External"/><Relationship Id="rId180" Type="http://schemas.openxmlformats.org/officeDocument/2006/relationships/hyperlink" Target="https://www.webofscience.com/wos/alldb/full-record/WOS:000958583300001" TargetMode="External"/><Relationship Id="rId176" Type="http://schemas.openxmlformats.org/officeDocument/2006/relationships/hyperlink" Target="https://www.webofscience.com/wos/alldb/full-record/WOS:000999382800001" TargetMode="External"/><Relationship Id="rId175" Type="http://schemas.openxmlformats.org/officeDocument/2006/relationships/hyperlink" Target="https://www.webofscience.com/wos/alldb/full-record/WOS:000928321000001" TargetMode="External"/><Relationship Id="rId174" Type="http://schemas.openxmlformats.org/officeDocument/2006/relationships/hyperlink" Target="https://www.webofscience.com/wos/alldb/full-record/WOS:000928259300002" TargetMode="External"/><Relationship Id="rId173" Type="http://schemas.openxmlformats.org/officeDocument/2006/relationships/hyperlink" Target="https://www.webofscience.com/wos/alldb/full-record/WOS:001130455200002" TargetMode="External"/><Relationship Id="rId179" Type="http://schemas.openxmlformats.org/officeDocument/2006/relationships/hyperlink" Target="https://www.webofscience.com/wos/alldb/full-record/WOS:000917141300001" TargetMode="External"/><Relationship Id="rId178" Type="http://schemas.openxmlformats.org/officeDocument/2006/relationships/hyperlink" Target="https://www.webofscience.com/wos/alldb/full-record/WOS:001111137400001" TargetMode="External"/><Relationship Id="rId177" Type="http://schemas.openxmlformats.org/officeDocument/2006/relationships/hyperlink" Target="https://www.webofscience.com/wos/alldb/full-record/WOS:000997974400001" TargetMode="External"/><Relationship Id="rId198" Type="http://schemas.openxmlformats.org/officeDocument/2006/relationships/hyperlink" Target="https://www.cell.com/heliyon/fulltext/S2405-8440(23)08563-8?_returnURL=https%3A%2F%2Flinkinghub.elsevier.com%2Fretrieve%2Fpii%2FS2405844023085638%3Fshowall%3Dtrue" TargetMode="External"/><Relationship Id="rId197" Type="http://schemas.openxmlformats.org/officeDocument/2006/relationships/hyperlink" Target="https://www.mdpi.com/2227-9032/11/9/1291" TargetMode="External"/><Relationship Id="rId196" Type="http://schemas.openxmlformats.org/officeDocument/2006/relationships/hyperlink" Target="https://pubs.rsc.org/en/content/articlelanding/2023/nj/d2nj06196a/unauth" TargetMode="External"/><Relationship Id="rId195" Type="http://schemas.openxmlformats.org/officeDocument/2006/relationships/hyperlink" Target="https://www.mdpi.com/2073-4360/15/4/833" TargetMode="External"/><Relationship Id="rId199" Type="http://schemas.openxmlformats.org/officeDocument/2006/relationships/hyperlink" Target="https://link.springer.com/chapter/10.1007/978-981-97-1260-1_22" TargetMode="External"/><Relationship Id="rId150"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49"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148" Type="http://schemas.openxmlformats.org/officeDocument/2006/relationships/hyperlink" Target="https://www.scopus.com/results/citedbyresults.uri?sort=plf-f&amp;cite=2-s2.0-85115622452&amp;src=s&amp;imp=t&amp;sid=a99a40869897aff88f4235b6355c4691&amp;sot=cite&amp;sdt=a&amp;sl=0&amp;origin=resultslist&amp;editSaveSearch=&amp;txGid=794f8c6f35e63ceba1f505b7f287091c" TargetMode="External"/><Relationship Id="rId1090" Type="http://schemas.openxmlformats.org/officeDocument/2006/relationships/hyperlink" Target="https://link.springer.com/article/10.1007/s00381-023-05951-y" TargetMode="External"/><Relationship Id="rId1091" Type="http://schemas.openxmlformats.org/officeDocument/2006/relationships/hyperlink" Target="https://www.mdpi.com/1996-1944/16/15/5244" TargetMode="External"/><Relationship Id="rId1092" Type="http://schemas.openxmlformats.org/officeDocument/2006/relationships/hyperlink" Target="https://www.mdpi.com/2227-9059/11/11/2930" TargetMode="External"/><Relationship Id="rId1093" Type="http://schemas.openxmlformats.org/officeDocument/2006/relationships/hyperlink" Target="https://www.mdpi.com/2076-0817/12/9/1149" TargetMode="External"/><Relationship Id="rId1094" Type="http://schemas.openxmlformats.org/officeDocument/2006/relationships/hyperlink" Target="https://www.mdpi.com/2075-4426/13/9/1370" TargetMode="External"/><Relationship Id="rId143" Type="http://schemas.openxmlformats.org/officeDocument/2006/relationships/hyperlink" Target="https://www.webofscience.com/wos/alldb/full-record/WOS:000999382800001" TargetMode="External"/><Relationship Id="rId1095" Type="http://schemas.openxmlformats.org/officeDocument/2006/relationships/hyperlink" Target="https://www.mdpi.com/2075-4418/13/21/3351" TargetMode="External"/><Relationship Id="rId142" Type="http://schemas.openxmlformats.org/officeDocument/2006/relationships/hyperlink" Target="https://www.webofscience.com/wos/alldb/full-record/WOS:000928321000001" TargetMode="External"/><Relationship Id="rId1096" Type="http://schemas.openxmlformats.org/officeDocument/2006/relationships/hyperlink" Target="https://www.rbmojournal.com/article/S1472-6483(23)00721-6/fulltext" TargetMode="External"/><Relationship Id="rId141" Type="http://schemas.openxmlformats.org/officeDocument/2006/relationships/hyperlink" Target="https://www.webofscience.com/wos/alldb/full-record/WOS:000928259300002" TargetMode="External"/><Relationship Id="rId1097" Type="http://schemas.openxmlformats.org/officeDocument/2006/relationships/hyperlink" Target="https://academic.oup.com/humupd/article-abstract/29/4/395/7071807?redirectedFrom=fulltext" TargetMode="External"/><Relationship Id="rId140" Type="http://schemas.openxmlformats.org/officeDocument/2006/relationships/hyperlink" Target="https://www.webofscience.com/wos/alldb/full-record/WOS:001130455200002" TargetMode="External"/><Relationship Id="rId1098" Type="http://schemas.openxmlformats.org/officeDocument/2006/relationships/hyperlink" Target="https://journals.lww.com/sjmm/fulltext/2023/11040/high_insulin_resistance_in_saudi_women_with.7.aspx" TargetMode="External"/><Relationship Id="rId147" Type="http://schemas.openxmlformats.org/officeDocument/2006/relationships/hyperlink" Target="https://www.webofscience.com/wos/alldb/full-record/WOS:000958583300001" TargetMode="External"/><Relationship Id="rId1099" Type="http://schemas.openxmlformats.org/officeDocument/2006/relationships/hyperlink" Target="https://dmsjournal.biomedcentral.com/articles/10.1186/s13098-022-00973-z" TargetMode="External"/><Relationship Id="rId146" Type="http://schemas.openxmlformats.org/officeDocument/2006/relationships/hyperlink" Target="https://www.webofscience.com/wos/alldb/full-record/WOS:000917141300001" TargetMode="External"/><Relationship Id="rId145" Type="http://schemas.openxmlformats.org/officeDocument/2006/relationships/hyperlink" Target="https://www.webofscience.com/wos/alldb/full-record/WOS:001111137400001" TargetMode="External"/><Relationship Id="rId144" Type="http://schemas.openxmlformats.org/officeDocument/2006/relationships/hyperlink" Target="https://www.webofscience.com/wos/alldb/full-record/WOS:000997974400001" TargetMode="External"/><Relationship Id="rId139" Type="http://schemas.openxmlformats.org/officeDocument/2006/relationships/hyperlink" Target="https://www.webofscience.com/wos/alldb/full-record/WOS:000957585300001" TargetMode="External"/><Relationship Id="rId138" Type="http://schemas.openxmlformats.org/officeDocument/2006/relationships/hyperlink" Target="https://www.webofscience.com/wos/woscc/full-record/WOS:000981609200001" TargetMode="External"/><Relationship Id="rId137" Type="http://schemas.openxmlformats.org/officeDocument/2006/relationships/hyperlink" Target="https://www.webofscience.com/wos/woscc/full-record/WOS:000948837200001" TargetMode="External"/><Relationship Id="rId1080" Type="http://schemas.openxmlformats.org/officeDocument/2006/relationships/hyperlink" Target="https://www.webofscience.com/wos/woscc/full-record/WOS:000691665900001" TargetMode="External"/><Relationship Id="rId1081" Type="http://schemas.openxmlformats.org/officeDocument/2006/relationships/hyperlink" Target="https://www.webofscience.com/wos/woscc/full-record/WOS:000691665900001" TargetMode="External"/><Relationship Id="rId1082" Type="http://schemas.openxmlformats.org/officeDocument/2006/relationships/hyperlink" Target="https://www.webofscience.com/wos/author/record/28704661" TargetMode="External"/><Relationship Id="rId1083" Type="http://schemas.openxmlformats.org/officeDocument/2006/relationships/hyperlink" Target="https://www.webofscience.com/wos/woscc/full-record/WOS:000444129500022" TargetMode="External"/><Relationship Id="rId132" Type="http://schemas.openxmlformats.org/officeDocument/2006/relationships/hyperlink" Target="https://www.webofscience.com/wos/woscc/full-record/WOS:001015048000001" TargetMode="External"/><Relationship Id="rId1084" Type="http://schemas.openxmlformats.org/officeDocument/2006/relationships/hyperlink" Target="https://www.webofscience.com/wos/woscc/full-record/WOS:001041785200001" TargetMode="External"/><Relationship Id="rId131" Type="http://schemas.openxmlformats.org/officeDocument/2006/relationships/hyperlink" Target="https://www.webofscience.com/wos/woscc/full-record/WOS:001056659100001" TargetMode="External"/><Relationship Id="rId1085" Type="http://schemas.openxmlformats.org/officeDocument/2006/relationships/hyperlink" Target="https://link.springer.com/article/10.1007/s00381-023-06057-1" TargetMode="External"/><Relationship Id="rId130" Type="http://schemas.openxmlformats.org/officeDocument/2006/relationships/hyperlink" Target="https://www.webofscience.com/wos/woscc/full-record/WOS:001106407500001" TargetMode="External"/><Relationship Id="rId1086" Type="http://schemas.openxmlformats.org/officeDocument/2006/relationships/hyperlink" Target="https://bjihs.emnuvens.com.br/bjihs/article/view/821" TargetMode="External"/><Relationship Id="rId1087" Type="http://schemas.openxmlformats.org/officeDocument/2006/relationships/hyperlink" Target="https://onlinelibrary.wiley.com/doi/10.1111/ahe.12960" TargetMode="External"/><Relationship Id="rId136" Type="http://schemas.openxmlformats.org/officeDocument/2006/relationships/hyperlink" Target="https://www.webofscience.com/wos/woscc/full-record/WOS:001098029700001" TargetMode="External"/><Relationship Id="rId1088" Type="http://schemas.openxmlformats.org/officeDocument/2006/relationships/hyperlink" Target="https://www.ncbi.nlm.nih.gov/pmc/articles/PMC10364013/" TargetMode="External"/><Relationship Id="rId135" Type="http://schemas.openxmlformats.org/officeDocument/2006/relationships/hyperlink" Target="https://www.webofscience.com/wos/woscc/full-record/WOS:001132519300001" TargetMode="External"/><Relationship Id="rId1089" Type="http://schemas.openxmlformats.org/officeDocument/2006/relationships/hyperlink" Target="https://www.scielo.cl/scielo.php?pid=S0717-75262023000400248&amp;script=sci_arttext" TargetMode="External"/><Relationship Id="rId134" Type="http://schemas.openxmlformats.org/officeDocument/2006/relationships/hyperlink" Target="https://www.webofscience.com/wos/woscc/full-record/WOS:001081534600001" TargetMode="External"/><Relationship Id="rId133" Type="http://schemas.openxmlformats.org/officeDocument/2006/relationships/hyperlink" Target="https://www.webofscience.com/wos/woscc/full-record/WOS:001108494100001" TargetMode="External"/><Relationship Id="rId172" Type="http://schemas.openxmlformats.org/officeDocument/2006/relationships/hyperlink" Target="https://www.webofscience.com/wos/alldb/full-record/WOS:000957585300001" TargetMode="External"/><Relationship Id="rId171" Type="http://schemas.openxmlformats.org/officeDocument/2006/relationships/hyperlink" Target="https://www.webofscience.com/wos/woscc/full-record/WOS:000981609200001" TargetMode="External"/><Relationship Id="rId170" Type="http://schemas.openxmlformats.org/officeDocument/2006/relationships/hyperlink" Target="https://www.webofscience.com/wos/woscc/full-record/WOS:000948837200001" TargetMode="External"/><Relationship Id="rId165" Type="http://schemas.openxmlformats.org/officeDocument/2006/relationships/hyperlink" Target="https://www.webofscience.com/wos/woscc/full-record/WOS:001015048000001" TargetMode="External"/><Relationship Id="rId164" Type="http://schemas.openxmlformats.org/officeDocument/2006/relationships/hyperlink" Target="https://www.webofscience.com/wos/woscc/full-record/WOS:001056659100001" TargetMode="External"/><Relationship Id="rId163" Type="http://schemas.openxmlformats.org/officeDocument/2006/relationships/hyperlink" Target="https://www.webofscience.com/wos/woscc/full-record/WOS:001106407500001" TargetMode="External"/><Relationship Id="rId162" Type="http://schemas.openxmlformats.org/officeDocument/2006/relationships/hyperlink" Target="https://bioclima.ro/Balneo641.pdf" TargetMode="External"/><Relationship Id="rId169" Type="http://schemas.openxmlformats.org/officeDocument/2006/relationships/hyperlink" Target="https://www.webofscience.com/wos/woscc/full-record/WOS:001098029700001" TargetMode="External"/><Relationship Id="rId168" Type="http://schemas.openxmlformats.org/officeDocument/2006/relationships/hyperlink" Target="https://www.webofscience.com/wos/woscc/full-record/WOS:001132519300001" TargetMode="External"/><Relationship Id="rId167" Type="http://schemas.openxmlformats.org/officeDocument/2006/relationships/hyperlink" Target="https://www.webofscience.com/wos/woscc/full-record/WOS:001081534600001" TargetMode="External"/><Relationship Id="rId166" Type="http://schemas.openxmlformats.org/officeDocument/2006/relationships/hyperlink" Target="https://www.webofscience.com/wos/woscc/full-record/WOS:001108494100001" TargetMode="External"/><Relationship Id="rId161" Type="http://schemas.openxmlformats.org/officeDocument/2006/relationships/hyperlink" Target="https://www.scientificbulletin.upb.ro/rev_docs_arhiva/full372_326172.pdf" TargetMode="External"/><Relationship Id="rId160"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59"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54"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53"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52"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51"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58"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57"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56"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55"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510" Type="http://schemas.openxmlformats.org/officeDocument/2006/relationships/hyperlink" Target="https://1510qkl80-y-https-www-webofscience-com.z.e-nformation.ro/wos/woscc/full-record/WOS:001019830200001" TargetMode="External"/><Relationship Id="rId1511" Type="http://schemas.openxmlformats.org/officeDocument/2006/relationships/hyperlink" Target="https://1510qkl80-y-https-www-webofscience-com.z.e-nformation.ro/wos/woscc/full-record/WOS:001015350700001" TargetMode="External"/><Relationship Id="rId1512" Type="http://schemas.openxmlformats.org/officeDocument/2006/relationships/hyperlink" Target="https://1510qkl80-y-https-www-webofscience-com.z.e-nformation.ro/wos/woscc/full-record/WOS:001013630800001" TargetMode="External"/><Relationship Id="rId1513" Type="http://schemas.openxmlformats.org/officeDocument/2006/relationships/hyperlink" Target="https://1510qkl80-y-https-www-webofscience-com.z.e-nformation.ro/wos/woscc/full-record/WOS:000998563000001" TargetMode="External"/><Relationship Id="rId1514" Type="http://schemas.openxmlformats.org/officeDocument/2006/relationships/hyperlink" Target="https://1510qkl80-y-https-www-webofscience-com.z.e-nformation.ro/wos/woscc/full-record/WOS:000988962300001" TargetMode="External"/><Relationship Id="rId1515" Type="http://schemas.openxmlformats.org/officeDocument/2006/relationships/hyperlink" Target="https://1510qkl80-y-https-www-webofscience-com.z.e-nformation.ro/wos/woscc/full-record/WOS:000981655900001" TargetMode="External"/><Relationship Id="rId1516" Type="http://schemas.openxmlformats.org/officeDocument/2006/relationships/hyperlink" Target="https://1510qkl80-y-https-www-webofscience-com.z.e-nformation.ro/wos/woscc/full-record/WOS:000982042500001" TargetMode="External"/><Relationship Id="rId1517" Type="http://schemas.openxmlformats.org/officeDocument/2006/relationships/hyperlink" Target="https://1510qkl80-y-https-www-webofscience-com.z.e-nformation.ro/wos/woscc/full-record/WOS:000938533300001" TargetMode="External"/><Relationship Id="rId1518" Type="http://schemas.openxmlformats.org/officeDocument/2006/relationships/hyperlink" Target="https://1510qkl80-y-https-www-webofscience-com.z.e-nformation.ro/wos/woscc/full-record/WOS:001019515200001" TargetMode="External"/><Relationship Id="rId1519" Type="http://schemas.openxmlformats.org/officeDocument/2006/relationships/hyperlink" Target="https://www.mdpi.com/1999-4923/15/1/42" TargetMode="External"/><Relationship Id="rId1500" Type="http://schemas.openxmlformats.org/officeDocument/2006/relationships/hyperlink" Target="https://1510qkl80-y-https-www-webofscience-com.z.e-nformation.ro/wos/woscc/full-record/WOS:001127997600001" TargetMode="External"/><Relationship Id="rId1501" Type="http://schemas.openxmlformats.org/officeDocument/2006/relationships/hyperlink" Target="https://1510qkl80-y-https-www-webofscience-com.z.e-nformation.ro/wos/woscc/full-record/WOS:001119706300001" TargetMode="External"/><Relationship Id="rId1502" Type="http://schemas.openxmlformats.org/officeDocument/2006/relationships/hyperlink" Target="https://1510qkl80-y-https-www-webofscience-com.z.e-nformation.ro/wos/woscc/full-record/WOS:001114575100001" TargetMode="External"/><Relationship Id="rId1503" Type="http://schemas.openxmlformats.org/officeDocument/2006/relationships/hyperlink" Target="https://1510qkl80-y-https-www-webofscience-com.z.e-nformation.ro/wos/woscc/full-record/WOS:001105940000001" TargetMode="External"/><Relationship Id="rId1504" Type="http://schemas.openxmlformats.org/officeDocument/2006/relationships/hyperlink" Target="https://1510qkl80-y-https-www-webofscience-com.z.e-nformation.ro/wos/woscc/full-record/WOS:001099932400001" TargetMode="External"/><Relationship Id="rId1505" Type="http://schemas.openxmlformats.org/officeDocument/2006/relationships/hyperlink" Target="https://1510qkl80-y-https-www-webofscience-com.z.e-nformation.ro/wos/woscc/full-record/WOS:001062697800001" TargetMode="External"/><Relationship Id="rId1506" Type="http://schemas.openxmlformats.org/officeDocument/2006/relationships/hyperlink" Target="https://1510qkl80-y-https-www-webofscience-com.z.e-nformation.ro/wos/woscc/full-record/WOS:001080024600001" TargetMode="External"/><Relationship Id="rId1507" Type="http://schemas.openxmlformats.org/officeDocument/2006/relationships/hyperlink" Target="https://1510qkl80-y-https-www-webofscience-com.z.e-nformation.ro/wos/woscc/full-record/WOS:001050698100001" TargetMode="External"/><Relationship Id="rId1508" Type="http://schemas.openxmlformats.org/officeDocument/2006/relationships/hyperlink" Target="https://1510qkl80-y-https-www-webofscience-com.z.e-nformation.ro/wos/woscc/full-record/WOS:001028000800001" TargetMode="External"/><Relationship Id="rId1509" Type="http://schemas.openxmlformats.org/officeDocument/2006/relationships/hyperlink" Target="https://1510qkl80-y-https-www-webofscience-com.z.e-nformation.ro/wos/woscc/full-record/WOS:001035384100001" TargetMode="External"/><Relationship Id="rId1576" Type="http://schemas.openxmlformats.org/officeDocument/2006/relationships/hyperlink" Target="https://www.ingentaconnect.com/content/png/ajhb/2023/00000047/00000003/art00008" TargetMode="External"/><Relationship Id="rId1577" Type="http://schemas.openxmlformats.org/officeDocument/2006/relationships/hyperlink" Target="https://scielo.org.za/scielo.php?pid=S2221-40702023000100006&amp;script=sci_arttext" TargetMode="External"/><Relationship Id="rId1578" Type="http://schemas.openxmlformats.org/officeDocument/2006/relationships/hyperlink" Target="http://www.ejst.tuiasi.ro/Files/102/6_Wisniewska.pdf" TargetMode="External"/><Relationship Id="rId1579" Type="http://schemas.openxmlformats.org/officeDocument/2006/relationships/hyperlink" Target="https://journals.lww.com/imsp/fulltext/2023/14040/the_importance_of_body_posture_in_adolescence_and.3.aspx" TargetMode="External"/><Relationship Id="rId509" Type="http://schemas.openxmlformats.org/officeDocument/2006/relationships/hyperlink" Target="https://lmaleidykla.lt/ojs/index.php/chemija/article/view/4946/4304" TargetMode="External"/><Relationship Id="rId508" Type="http://schemas.openxmlformats.org/officeDocument/2006/relationships/hyperlink" Target="https://www.mdpi.com/1422-0067/24/18/14372" TargetMode="External"/><Relationship Id="rId503" Type="http://schemas.openxmlformats.org/officeDocument/2006/relationships/hyperlink" Target="https://www.mdpi.com/1648-9144/59/7/1238" TargetMode="External"/><Relationship Id="rId987" Type="http://schemas.openxmlformats.org/officeDocument/2006/relationships/hyperlink" Target="https://ieeexplore.ieee.org/abstract/document/10336923" TargetMode="External"/><Relationship Id="rId502" Type="http://schemas.openxmlformats.org/officeDocument/2006/relationships/hyperlink" Target="https://bioclima.ro/Balneo544.pdf" TargetMode="External"/><Relationship Id="rId986" Type="http://schemas.openxmlformats.org/officeDocument/2006/relationships/hyperlink" Target="https://www.mdpi.com/1422-0067/24/19/14722" TargetMode="External"/><Relationship Id="rId501" Type="http://schemas.openxmlformats.org/officeDocument/2006/relationships/hyperlink" Target="https://www.mdpi.com/1648-9144/59/7/1238" TargetMode="External"/><Relationship Id="rId985" Type="http://schemas.openxmlformats.org/officeDocument/2006/relationships/hyperlink" Target="https://www.mdpi.com/1660-4601/20/4/3396" TargetMode="External"/><Relationship Id="rId500" Type="http://schemas.openxmlformats.org/officeDocument/2006/relationships/hyperlink" Target="https://www.spandidos-publications.com/10.3892/etm.2023.12176" TargetMode="External"/><Relationship Id="rId984" Type="http://schemas.openxmlformats.org/officeDocument/2006/relationships/hyperlink" Target="https://www.mdpi.com/1660-4601/20/4/3644" TargetMode="External"/><Relationship Id="rId507" Type="http://schemas.openxmlformats.org/officeDocument/2006/relationships/hyperlink" Target="https://www.mdpi.com/2223-7747/12/19/3491" TargetMode="External"/><Relationship Id="rId506" Type="http://schemas.openxmlformats.org/officeDocument/2006/relationships/hyperlink" Target="https://www.mdpi.com/2297-8739/10/10/545" TargetMode="External"/><Relationship Id="rId505" Type="http://schemas.openxmlformats.org/officeDocument/2006/relationships/hyperlink" Target="https://www.mdpi.com/1422-0067/24/21/15525" TargetMode="External"/><Relationship Id="rId989" Type="http://schemas.openxmlformats.org/officeDocument/2006/relationships/hyperlink" Target="https://onlinelibrary.wiley.com/doi/full/10.1111/ejn.16002" TargetMode="External"/><Relationship Id="rId504" Type="http://schemas.openxmlformats.org/officeDocument/2006/relationships/hyperlink" Target="https://www.frontiersin.org/journals/microbiology/articles/10.3389/fmicb.2023.1238767/full" TargetMode="External"/><Relationship Id="rId988" Type="http://schemas.openxmlformats.org/officeDocument/2006/relationships/hyperlink" Target="https://www.mdpi.com/2304-8158/12/18/3493" TargetMode="External"/><Relationship Id="rId1570" Type="http://schemas.openxmlformats.org/officeDocument/2006/relationships/hyperlink" Target="https://1511mkpr5-y-https-www-tandfonline-com.z.e-nformation.ro/doi/full/10.1080/1331677X.2022.2106263" TargetMode="External"/><Relationship Id="rId1571" Type="http://schemas.openxmlformats.org/officeDocument/2006/relationships/hyperlink" Target="https://1511mkpr5-y-https-www-tandfonline-com.z.e-nformation.ro/doi/full/10.1080/08927936.2022.2125198" TargetMode="External"/><Relationship Id="rId983" Type="http://schemas.openxmlformats.org/officeDocument/2006/relationships/hyperlink" Target="https://www.mdpi.com/1422-0067/24/22/16267" TargetMode="External"/><Relationship Id="rId1572" Type="http://schemas.openxmlformats.org/officeDocument/2006/relationships/hyperlink" Target="https://1510q7a3n-y-https-www-webofscience-com.z.e-nformation.ro/wos/woscc/full-record/WOS:000914811700005" TargetMode="External"/><Relationship Id="rId982" Type="http://schemas.openxmlformats.org/officeDocument/2006/relationships/hyperlink" Target="https://openurl.ebsco.com/EPDB%3Agcd%3A12%3A3830876/detailv2?sid=ebsco%3Aplink%3Ascholar&amp;id=ebsco%3Agcd%3A164714177&amp;crl=c" TargetMode="External"/><Relationship Id="rId1573" Type="http://schemas.openxmlformats.org/officeDocument/2006/relationships/hyperlink" Target="https://1510qkpjp-y-https-www-webofscience-com.z.e-nformation.ro/wos/woscc/full-record/WOS:001028799100021" TargetMode="External"/><Relationship Id="rId981" Type="http://schemas.openxmlformats.org/officeDocument/2006/relationships/hyperlink" Target="https://www.researchsquare.com/article/rs-2841813/v1" TargetMode="External"/><Relationship Id="rId1574" Type="http://schemas.openxmlformats.org/officeDocument/2006/relationships/hyperlink" Target="https://doi.org/10.31925/farmacia.2023.1.24" TargetMode="External"/><Relationship Id="rId980" Type="http://schemas.openxmlformats.org/officeDocument/2006/relationships/hyperlink" Target="https://www.ama.ba/index.php/ama/article/view/542" TargetMode="External"/><Relationship Id="rId1575" Type="http://schemas.openxmlformats.org/officeDocument/2006/relationships/hyperlink" Target="https://www.tandfonline.com/doi/full/10.1080/21691401.2023.2252016" TargetMode="External"/><Relationship Id="rId1565" Type="http://schemas.openxmlformats.org/officeDocument/2006/relationships/hyperlink" Target="https://1510qkpjp-y-https-www-webofscience-com.z.e-nformation.ro/wos/woscc/full-record/WOS:000910465200001" TargetMode="External"/><Relationship Id="rId1566" Type="http://schemas.openxmlformats.org/officeDocument/2006/relationships/hyperlink" Target="https://15109kpm8-y-https-www-scopus-com.z.e-nformation.ro/record/display.uri?eid=2-s2.0-85172685595&amp;origin=resultslist&amp;sort=plf-f&amp;src=s&amp;citedAuthorId=55604239600&amp;imp=t&amp;sid=bdd1fba26d8b511d9174e7ea7f42e9b0&amp;sot=cite&amp;sdt=cite&amp;cluster=scopubyr%2c%222023%22%2ct&amp;sl=0&amp;relpos=2&amp;citeCnt=0&amp;searchTerm=" TargetMode="External"/><Relationship Id="rId1567" Type="http://schemas.openxmlformats.org/officeDocument/2006/relationships/hyperlink" Target="https://15109kpm8-y-https-www-scopus-com.z.e-nformation.ro/record/display.uri?eid=2-s2.0-85162173755&amp;origin=resultslist&amp;sort=plf-f&amp;src=s&amp;citedAuthorId=55604239600&amp;imp=t&amp;sid=bdd1fba26d8b511d9174e7ea7f42e9b0&amp;sot=cite&amp;sdt=cite&amp;cluster=scopubyr%2c%222023%22%2ct&amp;sl=0&amp;relpos=3&amp;citeCnt=0&amp;searchTerm=" TargetMode="External"/><Relationship Id="rId1568" Type="http://schemas.openxmlformats.org/officeDocument/2006/relationships/hyperlink" Target="https://openaccessojs.com/JBReview/article/view/590" TargetMode="External"/><Relationship Id="rId1569" Type="http://schemas.openxmlformats.org/officeDocument/2006/relationships/hyperlink" Target="https://1510gkpn1-y-https-link-springer-com.z.e-nformation.ro/article/10.1007/s12144-022-03704-9" TargetMode="External"/><Relationship Id="rId976" Type="http://schemas.openxmlformats.org/officeDocument/2006/relationships/hyperlink" Target="https://journals.lww.com/md-journal/fulltext/2023/11240/a_scientometrics_analysis_of_physical_activity_and.117.aspx?context=latestarticles" TargetMode="External"/><Relationship Id="rId975" Type="http://schemas.openxmlformats.org/officeDocument/2006/relationships/hyperlink" Target="https://www.tandfonline.com/doi/full/10.1080/00207454.2023.2208278?casa_token=WBsyTcGG3ZYAAAAA%3AzzPQFBc2BKzyjqSiklY8-I2_OmXUjWGco31JJiVsZE7DTFOja5MIIT0SkVBFt0fxnM_wX5oikSx3gA" TargetMode="External"/><Relationship Id="rId974" Type="http://schemas.openxmlformats.org/officeDocument/2006/relationships/hyperlink" Target="https://journals.sagepub.com/doi/full/10.1177/09727531231185991" TargetMode="External"/><Relationship Id="rId973" Type="http://schemas.openxmlformats.org/officeDocument/2006/relationships/hyperlink" Target="https://www.tandfonline.com/doi/full/10.1080/21645515.2023.2242747" TargetMode="External"/><Relationship Id="rId979" Type="http://schemas.openxmlformats.org/officeDocument/2006/relationships/hyperlink" Target="https://www.sciencedirect.com/science/article/abs/pii/B9780323899321000093" TargetMode="External"/><Relationship Id="rId978" Type="http://schemas.openxmlformats.org/officeDocument/2006/relationships/hyperlink" Target="https://www.ncbi.nlm.nih.gov/pmc/articles/PMC10704284/" TargetMode="External"/><Relationship Id="rId977" Type="http://schemas.openxmlformats.org/officeDocument/2006/relationships/hyperlink" Target="https://journals.sagepub.com/doi/abs/10.1177/00302228231184301" TargetMode="External"/><Relationship Id="rId1560" Type="http://schemas.openxmlformats.org/officeDocument/2006/relationships/hyperlink" Target="https://www.tandfonline.com/doi/full/10.1080/21691401.2023.2252016" TargetMode="External"/><Relationship Id="rId972" Type="http://schemas.openxmlformats.org/officeDocument/2006/relationships/hyperlink" Target="https://www.mdpi.com/2227-9059/11/5/1455" TargetMode="External"/><Relationship Id="rId1561" Type="http://schemas.openxmlformats.org/officeDocument/2006/relationships/hyperlink" Target="https://www.ingentaconnect.com/content/png/ajhb/2023/00000047/00000003/art00008" TargetMode="External"/><Relationship Id="rId971" Type="http://schemas.openxmlformats.org/officeDocument/2006/relationships/hyperlink" Target="https://www.mdpi.com/2071-1050/15/2/1285" TargetMode="External"/><Relationship Id="rId1562" Type="http://schemas.openxmlformats.org/officeDocument/2006/relationships/hyperlink" Target="https://scielo.org.za/scielo.php?pid=S2221-40702023000100006&amp;script=sci_arttext" TargetMode="External"/><Relationship Id="rId970" Type="http://schemas.openxmlformats.org/officeDocument/2006/relationships/hyperlink" Target="https://journals.sagepub.com/doi/abs/10.1177/00099228221142127" TargetMode="External"/><Relationship Id="rId1563" Type="http://schemas.openxmlformats.org/officeDocument/2006/relationships/hyperlink" Target="http://www.ejst.tuiasi.ro/Files/102/6_Wisniewska.pdf" TargetMode="External"/><Relationship Id="rId1564" Type="http://schemas.openxmlformats.org/officeDocument/2006/relationships/hyperlink" Target="https://journals.lww.com/imsp/fulltext/2023/14040/the_importance_of_body_posture_in_adolescence_and.3.aspx" TargetMode="External"/><Relationship Id="rId1114" Type="http://schemas.openxmlformats.org/officeDocument/2006/relationships/hyperlink" Target="https://www.mdpi.com/2218-1989/13/7/794" TargetMode="External"/><Relationship Id="rId1598" Type="http://schemas.openxmlformats.org/officeDocument/2006/relationships/hyperlink" Target="https://1510ql1h8-y-https-www-webofscience-com.z.e-nformation.ro/wos/woscc/full-record/WOS:000932835900003" TargetMode="External"/><Relationship Id="rId1115" Type="http://schemas.openxmlformats.org/officeDocument/2006/relationships/hyperlink" Target="https://analyticalsciencejournals.onlinelibrary.wiley.com/doi/10.1002/rcm.9403" TargetMode="External"/><Relationship Id="rId1599" Type="http://schemas.openxmlformats.org/officeDocument/2006/relationships/hyperlink" Target="https://1510ql1h8-y-https-www-webofscience-com.z.e-nformation.ro/wos/woscc/full-record/WOS:001091502600004" TargetMode="External"/><Relationship Id="rId1116" Type="http://schemas.openxmlformats.org/officeDocument/2006/relationships/hyperlink" Target="https://www.sciencedirect.com/science/article/pii/S0010482523000616?via%3Dihub" TargetMode="External"/><Relationship Id="rId1117" Type="http://schemas.openxmlformats.org/officeDocument/2006/relationships/hyperlink" Target="https://www.sciencedirect.com/science/article/pii/S2214911223000462?via%3Dihub" TargetMode="External"/><Relationship Id="rId1118" Type="http://schemas.openxmlformats.org/officeDocument/2006/relationships/hyperlink" Target="https://www.mdpi.com/2077-0383/12/19/6376" TargetMode="External"/><Relationship Id="rId1119" Type="http://schemas.openxmlformats.org/officeDocument/2006/relationships/hyperlink" Target="https://www.mdpi.com/1648-9144/59/8/1491" TargetMode="External"/><Relationship Id="rId525" Type="http://schemas.openxmlformats.org/officeDocument/2006/relationships/hyperlink" Target="https://jhpn.biomedcentral.com/articles/10.1186/s41043-023-00450-x" TargetMode="External"/><Relationship Id="rId524" Type="http://schemas.openxmlformats.org/officeDocument/2006/relationships/hyperlink" Target="https://www.frontiersin.org/articles/10.3389/fnut.2023.1233086/full" TargetMode="External"/><Relationship Id="rId523" Type="http://schemas.openxmlformats.org/officeDocument/2006/relationships/hyperlink" Target="https://bioclima.ro/Balneo544.pdf" TargetMode="External"/><Relationship Id="rId522" Type="http://schemas.openxmlformats.org/officeDocument/2006/relationships/hyperlink" Target="https://www.mdpi.com/1648-9144/59/7/1238" TargetMode="External"/><Relationship Id="rId529" Type="http://schemas.openxmlformats.org/officeDocument/2006/relationships/hyperlink" Target="https://bioclima.ro/Balneo588.pdf" TargetMode="External"/><Relationship Id="rId528" Type="http://schemas.openxmlformats.org/officeDocument/2006/relationships/hyperlink" Target="https://www.cureus.com/articles/151691-current-non-surgical-management-of-knee-osteoarthritis" TargetMode="External"/><Relationship Id="rId527" Type="http://schemas.openxmlformats.org/officeDocument/2006/relationships/hyperlink" Target="https://bioclima.ro/Balneo588.pdf" TargetMode="External"/><Relationship Id="rId526" Type="http://schemas.openxmlformats.org/officeDocument/2006/relationships/hyperlink" Target="https://www.mdpi.com/2227-9067/10/6/922" TargetMode="External"/><Relationship Id="rId1590" Type="http://schemas.openxmlformats.org/officeDocument/2006/relationships/hyperlink" Target="https://1510ql1h8-y-https-www-webofscience-com.z.e-nformation.ro/wos/woscc/full-record/WOS:001011933100001" TargetMode="External"/><Relationship Id="rId1591" Type="http://schemas.openxmlformats.org/officeDocument/2006/relationships/hyperlink" Target="https://1510ql1h8-y-https-www-webofscience-com.z.e-nformation.ro/wos/woscc/full-record/WOS:001144986900001" TargetMode="External"/><Relationship Id="rId1592" Type="http://schemas.openxmlformats.org/officeDocument/2006/relationships/hyperlink" Target="https://1510ql1h8-y-https-www-webofscience-com.z.e-nformation.ro/wos/woscc/full-record/WOS:001142981500001" TargetMode="External"/><Relationship Id="rId1593" Type="http://schemas.openxmlformats.org/officeDocument/2006/relationships/hyperlink" Target="https://1510ql1h8-y-https-www-webofscience-com.z.e-nformation.ro/wos/woscc/full-record/WOS:001123140400001" TargetMode="External"/><Relationship Id="rId521" Type="http://schemas.openxmlformats.org/officeDocument/2006/relationships/hyperlink" Target="https://www.spandidos-publications.com/10.3892/etm.2023.12176" TargetMode="External"/><Relationship Id="rId1110" Type="http://schemas.openxmlformats.org/officeDocument/2006/relationships/hyperlink" Target="https://www.sciencedirect.com/science/article/pii/S2405654523000276?via%3Dihub" TargetMode="External"/><Relationship Id="rId1594" Type="http://schemas.openxmlformats.org/officeDocument/2006/relationships/hyperlink" Target="https://1510ql1h8-y-https-www-webofscience-com.z.e-nformation.ro/wos/woscc/full-record/WOS:000974297900001" TargetMode="External"/><Relationship Id="rId520" Type="http://schemas.openxmlformats.org/officeDocument/2006/relationships/hyperlink" Target="https://www.mdpi.com/2077-0383/12/22/6970" TargetMode="External"/><Relationship Id="rId1111" Type="http://schemas.openxmlformats.org/officeDocument/2006/relationships/hyperlink" Target="https://www.mdpi.com/2076-2607/11/5/1252" TargetMode="External"/><Relationship Id="rId1595" Type="http://schemas.openxmlformats.org/officeDocument/2006/relationships/hyperlink" Target="https://1510ql1h8-y-https-www-webofscience-com.z.e-nformation.ro/wos/woscc/full-record/WOS:001075371900001" TargetMode="External"/><Relationship Id="rId1112" Type="http://schemas.openxmlformats.org/officeDocument/2006/relationships/hyperlink" Target="https://www.sciencedirect.com/science/article/abs/pii/S0378874123005640?via%3Dihub" TargetMode="External"/><Relationship Id="rId1596" Type="http://schemas.openxmlformats.org/officeDocument/2006/relationships/hyperlink" Target="https://1510ql1h8-y-https-www-webofscience-com.z.e-nformation.ro/wos/woscc/full-record/WOS:001004928200001" TargetMode="External"/><Relationship Id="rId1113" Type="http://schemas.openxmlformats.org/officeDocument/2006/relationships/hyperlink" Target="https://pubs.acs.org/doi/10.1021/acsomega.3c01907" TargetMode="External"/><Relationship Id="rId1597" Type="http://schemas.openxmlformats.org/officeDocument/2006/relationships/hyperlink" Target="https://1510ql1h8-y-https-www-webofscience-com.z.e-nformation.ro/wos/woscc/full-record/WOS:000987296100001" TargetMode="External"/><Relationship Id="rId1103" Type="http://schemas.openxmlformats.org/officeDocument/2006/relationships/hyperlink" Target="https://www.sciencedirect.com/science/article/abs/pii/S2211926423000061?via%3Dihub" TargetMode="External"/><Relationship Id="rId1587" Type="http://schemas.openxmlformats.org/officeDocument/2006/relationships/hyperlink" Target="https://bioclima.ro/Balneo641.pdf" TargetMode="External"/><Relationship Id="rId1104" Type="http://schemas.openxmlformats.org/officeDocument/2006/relationships/hyperlink" Target="https://www.eurekaselect.com/article/126340" TargetMode="External"/><Relationship Id="rId1588" Type="http://schemas.openxmlformats.org/officeDocument/2006/relationships/hyperlink" Target="https://1510ql1h8-y-https-www-webofscience-com.z.e-nformation.ro/wos/woscc/full-record/WOS:001121814500001" TargetMode="External"/><Relationship Id="rId1105" Type="http://schemas.openxmlformats.org/officeDocument/2006/relationships/hyperlink" Target="https://www.sciencedirect.com/science/article/pii/S2214030123000056?via%3Dihub" TargetMode="External"/><Relationship Id="rId1589" Type="http://schemas.openxmlformats.org/officeDocument/2006/relationships/hyperlink" Target="https://1510ql1h8-y-https-www-webofscience-com.z.e-nformation.ro/wos/woscc/full-record/WOS:001121814500003" TargetMode="External"/><Relationship Id="rId1106" Type="http://schemas.openxmlformats.org/officeDocument/2006/relationships/hyperlink" Target="https://www.frontiersin.org/articles/10.3389/fnut.2023.1226686/full" TargetMode="External"/><Relationship Id="rId1107" Type="http://schemas.openxmlformats.org/officeDocument/2006/relationships/hyperlink" Target="https://www.mdpi.com/2218-1989/13/2/288" TargetMode="External"/><Relationship Id="rId1108" Type="http://schemas.openxmlformats.org/officeDocument/2006/relationships/hyperlink" Target="https://www.mdpi.com/2297-8739/10/2/133" TargetMode="External"/><Relationship Id="rId1109" Type="http://schemas.openxmlformats.org/officeDocument/2006/relationships/hyperlink" Target="https://link.springer.com/article/10.3103/S0095452723010115" TargetMode="External"/><Relationship Id="rId519" Type="http://schemas.openxmlformats.org/officeDocument/2006/relationships/hyperlink" Target="https://bioclima.ro/Balneo547.pdf" TargetMode="External"/><Relationship Id="rId514" Type="http://schemas.openxmlformats.org/officeDocument/2006/relationships/hyperlink" Target="https://bioclima.ro/Balneo544.pdf" TargetMode="External"/><Relationship Id="rId998" Type="http://schemas.openxmlformats.org/officeDocument/2006/relationships/hyperlink" Target="https://link.springer.com/article/10.1007/s00431-023-05133-7" TargetMode="External"/><Relationship Id="rId513" Type="http://schemas.openxmlformats.org/officeDocument/2006/relationships/hyperlink" Target="https://1510gkku3-y-https-link-springer-com.z.e-nformation.ro/article/10.1007/s00423-023-03140-8" TargetMode="External"/><Relationship Id="rId997" Type="http://schemas.openxmlformats.org/officeDocument/2006/relationships/hyperlink" Target="https://www.mdpi.com/1422-0067/24/19/14722" TargetMode="External"/><Relationship Id="rId512" Type="http://schemas.openxmlformats.org/officeDocument/2006/relationships/hyperlink" Target="https://www.mdpi.com/2077-0383/12/22/6970" TargetMode="External"/><Relationship Id="rId996" Type="http://schemas.openxmlformats.org/officeDocument/2006/relationships/hyperlink" Target="https://www.mdpi.com/2077-0383/12/7/2580" TargetMode="External"/><Relationship Id="rId511" Type="http://schemas.openxmlformats.org/officeDocument/2006/relationships/hyperlink" Target="https://www.mdpi.com/1422-0067/24/19/14498" TargetMode="External"/><Relationship Id="rId995" Type="http://schemas.openxmlformats.org/officeDocument/2006/relationships/hyperlink" Target="https://link.springer.com/article/10.1557/s43578-023-01266-5" TargetMode="External"/><Relationship Id="rId518" Type="http://schemas.openxmlformats.org/officeDocument/2006/relationships/hyperlink" Target="https://www.mdpi.com/1648-9144/59/7/1238" TargetMode="External"/><Relationship Id="rId517" Type="http://schemas.openxmlformats.org/officeDocument/2006/relationships/hyperlink" Target="https://www.mdpi.com/1648-9144/59/7/1238" TargetMode="External"/><Relationship Id="rId516" Type="http://schemas.openxmlformats.org/officeDocument/2006/relationships/hyperlink" Target="https://www.frontiersin.org/articles/10.3389/fsurg.2023.1112315/full" TargetMode="External"/><Relationship Id="rId515" Type="http://schemas.openxmlformats.org/officeDocument/2006/relationships/hyperlink" Target="https://www.mdpi.com/1422-0067/24/4/3148" TargetMode="External"/><Relationship Id="rId999" Type="http://schemas.openxmlformats.org/officeDocument/2006/relationships/hyperlink" Target="https://www.jstage.jst.go.jp/article/cpe/32/1/32_2022-0024/_article/-char/ja/" TargetMode="External"/><Relationship Id="rId990" Type="http://schemas.openxmlformats.org/officeDocument/2006/relationships/hyperlink" Target="https://link.springer.com/article/10.1007/s11042-023-17277-7" TargetMode="External"/><Relationship Id="rId1580" Type="http://schemas.openxmlformats.org/officeDocument/2006/relationships/hyperlink" Target="https://1510qkpjp-y-https-www-webofscience-com.z.e-nformation.ro/wos/woscc/full-record/WOS:000910465200001" TargetMode="External"/><Relationship Id="rId1581" Type="http://schemas.openxmlformats.org/officeDocument/2006/relationships/hyperlink" Target="https://15109kpm8-y-https-www-scopus-com.z.e-nformation.ro/record/display.uri?eid=2-s2.0-85172685595&amp;origin=resultslist&amp;sort=plf-f&amp;src=s&amp;citedAuthorId=55604239600&amp;imp=t&amp;sid=bdd1fba26d8b511d9174e7ea7f42e9b0&amp;sot=cite&amp;sdt=cite&amp;cluster=scopubyr%2c%222023%22%2ct&amp;sl=0&amp;relpos=2&amp;citeCnt=0&amp;searchTerm=" TargetMode="External"/><Relationship Id="rId1582" Type="http://schemas.openxmlformats.org/officeDocument/2006/relationships/hyperlink" Target="https://15109kpm8-y-https-www-scopus-com.z.e-nformation.ro/record/display.uri?eid=2-s2.0-85162173755&amp;origin=resultslist&amp;sort=plf-f&amp;src=s&amp;citedAuthorId=55604239600&amp;imp=t&amp;sid=bdd1fba26d8b511d9174e7ea7f42e9b0&amp;sot=cite&amp;sdt=cite&amp;cluster=scopubyr%2c%222023%22%2ct&amp;sl=0&amp;relpos=3&amp;citeCnt=0&amp;searchTerm=" TargetMode="External"/><Relationship Id="rId510" Type="http://schemas.openxmlformats.org/officeDocument/2006/relationships/hyperlink" Target="https://www.frontiersin.org/articles/10.3389/fsurg.2023.1267701/full" TargetMode="External"/><Relationship Id="rId994" Type="http://schemas.openxmlformats.org/officeDocument/2006/relationships/hyperlink" Target="https://www.mdpi.com/2310-2861/9/11/847" TargetMode="External"/><Relationship Id="rId1583" Type="http://schemas.openxmlformats.org/officeDocument/2006/relationships/hyperlink" Target="https://openaccessojs.com/JBReview/article/view/590" TargetMode="External"/><Relationship Id="rId993" Type="http://schemas.openxmlformats.org/officeDocument/2006/relationships/hyperlink" Target="https://www.mdpi.com/1660-3397/21/4/241" TargetMode="External"/><Relationship Id="rId1100" Type="http://schemas.openxmlformats.org/officeDocument/2006/relationships/hyperlink" Target="https://journals.lww.com/jhrs/fulltext/2023/16020/impact_of_interleukin_10_promoter_region.11.aspx" TargetMode="External"/><Relationship Id="rId1584" Type="http://schemas.openxmlformats.org/officeDocument/2006/relationships/hyperlink" Target="https://1510gkpn1-y-https-link-springer-com.z.e-nformation.ro/article/10.1007/s12144-022-03704-9" TargetMode="External"/><Relationship Id="rId992" Type="http://schemas.openxmlformats.org/officeDocument/2006/relationships/hyperlink" Target="https://www.mdpi.com/1999-4923/15/7/1914" TargetMode="External"/><Relationship Id="rId1101" Type="http://schemas.openxmlformats.org/officeDocument/2006/relationships/hyperlink" Target="https://www.jstage.jst.go.jp/article/ddt/17/3/17_2023.01010/_article" TargetMode="External"/><Relationship Id="rId1585" Type="http://schemas.openxmlformats.org/officeDocument/2006/relationships/hyperlink" Target="https://1511mkpr5-y-https-www-tandfonline-com.z.e-nformation.ro/doi/full/10.1080/1331677X.2022.2106263" TargetMode="External"/><Relationship Id="rId991" Type="http://schemas.openxmlformats.org/officeDocument/2006/relationships/hyperlink" Target="https://onlinelibrary.wiley.com/doi/full/10.1111/ped.15482" TargetMode="External"/><Relationship Id="rId1102" Type="http://schemas.openxmlformats.org/officeDocument/2006/relationships/hyperlink" Target="https://www.sciencedirect.com/science/article/abs/pii/S1359511323003938?via%3Dihub" TargetMode="External"/><Relationship Id="rId1586" Type="http://schemas.openxmlformats.org/officeDocument/2006/relationships/hyperlink" Target="https://1511mkpr5-y-https-www-tandfonline-com.z.e-nformation.ro/doi/full/10.1080/08927936.2022.2125198" TargetMode="External"/><Relationship Id="rId1532" Type="http://schemas.openxmlformats.org/officeDocument/2006/relationships/hyperlink" Target="https://www.mdpi.com/2227-9059/11/4/1016" TargetMode="External"/><Relationship Id="rId1533" Type="http://schemas.openxmlformats.org/officeDocument/2006/relationships/hyperlink" Target="https://www.ncbi.nlm.nih.gov/pmc/articles/PMC10107020/" TargetMode="External"/><Relationship Id="rId1534" Type="http://schemas.openxmlformats.org/officeDocument/2006/relationships/hyperlink" Target="https://www.ncbi.nlm.nih.gov/pmc/articles/PMC10680056/" TargetMode="External"/><Relationship Id="rId1535" Type="http://schemas.openxmlformats.org/officeDocument/2006/relationships/hyperlink" Target="https://link.springer.com/article/10.1007/s13410-023-01270-9" TargetMode="External"/><Relationship Id="rId1536" Type="http://schemas.openxmlformats.org/officeDocument/2006/relationships/hyperlink" Target="https://www.mdpi.com/2227-9059/11/11/2930" TargetMode="External"/><Relationship Id="rId1537" Type="http://schemas.openxmlformats.org/officeDocument/2006/relationships/hyperlink" Target="https://www.mdpi.com/2075-4418/13/21/3351" TargetMode="External"/><Relationship Id="rId1538" Type="http://schemas.openxmlformats.org/officeDocument/2006/relationships/hyperlink" Target="https://www.mdpi.com/1660-3397/21/12/613" TargetMode="External"/><Relationship Id="rId1539" Type="http://schemas.openxmlformats.org/officeDocument/2006/relationships/hyperlink" Target="https://www.mdpi.com/1422-0067/24/22/16312" TargetMode="External"/><Relationship Id="rId949" Type="http://schemas.openxmlformats.org/officeDocument/2006/relationships/hyperlink" Target="https://www.sciencedirect.com/science/article/pii/S0141813022028719" TargetMode="External"/><Relationship Id="rId948" Type="http://schemas.openxmlformats.org/officeDocument/2006/relationships/hyperlink" Target="https://www.sciencedirect.com/science/article/pii/S0378517323005896?casa_token=_zNQCtZtc7QAAAAA:YSz84DRt8elnpK8eKldRti-AEzptOl7OWG2lGS82HYEDuxRjyDUg9vcLVCSBh0Kpah8-DevBLlU" TargetMode="External"/><Relationship Id="rId943" Type="http://schemas.openxmlformats.org/officeDocument/2006/relationships/hyperlink" Target="https://www.sciencedirect.com/science/article/pii/S1385894723018570?casa_token=S_fSEUqiEjUAAAAA:9Cq2exL6nZvoqlFjghL0Wsk1JLLDKiF3naoh0PZuSkENHzSbJCjrpZNJQCqBNe6Esjkxfg6yASc" TargetMode="External"/><Relationship Id="rId942" Type="http://schemas.openxmlformats.org/officeDocument/2006/relationships/hyperlink" Target="https://www.sciencedirect.com/science/article/pii/S0141813023034694?casa_token=i2fWTke28jMAAAAA:LyP55sD-5Y683Lz_qZ-w9CjSptYb2TcJxe3hlMqRvMNIP6Qqcqnnrv1i7u5tJf2oVwNXQ7bvo2E" TargetMode="External"/><Relationship Id="rId941" Type="http://schemas.openxmlformats.org/officeDocument/2006/relationships/hyperlink" Target="https://www.sciencedirect.com/science/article/pii/S1742706122007656?casa_token=aSE_CXBNnb4AAAAA:S-Zgq25bKXOrxyZWOnOOqTY_Ia298xyvTmr2AzonA_6rH7_oOvngYtiwsf7aplamDUlOQeybeTU" TargetMode="External"/><Relationship Id="rId940" Type="http://schemas.openxmlformats.org/officeDocument/2006/relationships/hyperlink" Target="https://www.sciencedirect.com/science/article/pii/S094471132300185X" TargetMode="External"/><Relationship Id="rId947" Type="http://schemas.openxmlformats.org/officeDocument/2006/relationships/hyperlink" Target="https://www.mdpi.com/1422-0067/24/12/9900" TargetMode="External"/><Relationship Id="rId946" Type="http://schemas.openxmlformats.org/officeDocument/2006/relationships/hyperlink" Target="https://www.cell.com/heliyon/pdf/S2405-8440(23)09728-1.pdf" TargetMode="External"/><Relationship Id="rId945" Type="http://schemas.openxmlformats.org/officeDocument/2006/relationships/hyperlink" Target="https://www.sciencedirect.com/science/article/pii/S0144861723010020?casa_token=S_gw3xTZtH4AAAAA:Q8iGOOAt_UOqPK8_lAbDyfpaUyD2rs9viJwqXac8GRluHqrHdlITGn1tsLav9YRDu2ZfTsgvcVA" TargetMode="External"/><Relationship Id="rId944" Type="http://schemas.openxmlformats.org/officeDocument/2006/relationships/hyperlink" Target="https://www.sciencedirect.com/science/article/pii/S0144861723005039?casa_token=zm91UiF47OUAAAAA:NFo9OPTp8Z-y6l3Jl5rjfFnAzzYaK5wIPC7AuhAYiJ3tfVC2DXAEOye9cnf85IU1SQTTbKt-pHA" TargetMode="External"/><Relationship Id="rId1530" Type="http://schemas.openxmlformats.org/officeDocument/2006/relationships/hyperlink" Target="https://www.mdpi.com/1424-8247/16/11/1585" TargetMode="External"/><Relationship Id="rId1531" Type="http://schemas.openxmlformats.org/officeDocument/2006/relationships/hyperlink" Target="https://pubmed.ncbi.nlm.nih.gov/37959411/" TargetMode="External"/><Relationship Id="rId1521" Type="http://schemas.openxmlformats.org/officeDocument/2006/relationships/hyperlink" Target="https://onlinelibrary.wiley.com/doi/full/10.1111/ejn.16002" TargetMode="External"/><Relationship Id="rId1522" Type="http://schemas.openxmlformats.org/officeDocument/2006/relationships/hyperlink" Target="https://1510qkl80-y-https-www-webofscience-com.z.e-nformation.ro/wos/woscc/full-record/WOS:001096936900005" TargetMode="External"/><Relationship Id="rId1523" Type="http://schemas.openxmlformats.org/officeDocument/2006/relationships/hyperlink" Target="https://1510qkl80-y-https-www-webofscience-com.z.e-nformation.ro/wos/woscc/full-record/WOS:000978822300001" TargetMode="External"/><Relationship Id="rId1524" Type="http://schemas.openxmlformats.org/officeDocument/2006/relationships/hyperlink" Target="https://www.mdpi.com/1422-0067/24/22/16267" TargetMode="External"/><Relationship Id="rId1525" Type="http://schemas.openxmlformats.org/officeDocument/2006/relationships/hyperlink" Target="https://www.mdpi.com/2077-0383/12/17/5657" TargetMode="External"/><Relationship Id="rId1526" Type="http://schemas.openxmlformats.org/officeDocument/2006/relationships/hyperlink" Target="https://www.mdpi.com/2227-9032/11/17/2402" TargetMode="External"/><Relationship Id="rId1527" Type="http://schemas.openxmlformats.org/officeDocument/2006/relationships/hyperlink" Target="https://www.mdpi.com/1422-0067/24/19/14722" TargetMode="External"/><Relationship Id="rId1528" Type="http://schemas.openxmlformats.org/officeDocument/2006/relationships/hyperlink" Target="https://pubmed.ncbi.nlm.nih.gov/38156008/" TargetMode="External"/><Relationship Id="rId1529" Type="http://schemas.openxmlformats.org/officeDocument/2006/relationships/hyperlink" Target="https://farmaciajournal.com/wp-content/uploads/art-02-Dascalu_Serban_Bratu_1120-1128_1.pdf" TargetMode="External"/><Relationship Id="rId939" Type="http://schemas.openxmlformats.org/officeDocument/2006/relationships/hyperlink" Target="https://www.sciencedirect.com/science/article/pii/S0141813023012151?casa_token=HXY-1_QYgqkAAAAA:hcp2kOnFPMl_3oHmg5nZAN3K1JtObBLxP6m85g2UBkCXsJfQvE15Pp22Q-HRlfY7VuMH_I5CJGA" TargetMode="External"/><Relationship Id="rId938" Type="http://schemas.openxmlformats.org/officeDocument/2006/relationships/hyperlink" Target="https://www.rjor.ro/wp-content/uploads/2023/04/PSYCHOSOCIAL-ASPECTS-AND-THE-ROLE-OF-THE-MULTIDISCIPLINARY-TEAM-IN-THE-DIAGNOSIS-AND-TREATMENT-OF-ORAL-CANCER-1.pdf" TargetMode="External"/><Relationship Id="rId937" Type="http://schemas.openxmlformats.org/officeDocument/2006/relationships/hyperlink" Target="https://rjor.ro/wp-content/uploads/2023/04/THE-ROLE-OF-PSYCHOSOCIAL-INTERVENTIONS-IN-THE-REHABILITATION-OF-PATIENTS-WITH-SURGICAL-INTERVENTIONS-FOR-ORAL-CANCER-1.pdf" TargetMode="External"/><Relationship Id="rId932" Type="http://schemas.openxmlformats.org/officeDocument/2006/relationships/hyperlink" Target="https://www.mdpi.com/2072-6643/15/9/2229" TargetMode="External"/><Relationship Id="rId931" Type="http://schemas.openxmlformats.org/officeDocument/2006/relationships/hyperlink" Target="https://www.ncbi.nlm.nih.gov/pmc/articles/PMC9988638/" TargetMode="External"/><Relationship Id="rId930" Type="http://schemas.openxmlformats.org/officeDocument/2006/relationships/hyperlink" Target="https://www.mdpi.com/2076-2607/11/11/2753" TargetMode="External"/><Relationship Id="rId936" Type="http://schemas.openxmlformats.org/officeDocument/2006/relationships/hyperlink" Target="https://www.mdpi.com/2227-9032/11/9/1291" TargetMode="External"/><Relationship Id="rId935" Type="http://schemas.openxmlformats.org/officeDocument/2006/relationships/hyperlink" Target="https://link.springer.com/article/10.1186/s12887-023-03892-8" TargetMode="External"/><Relationship Id="rId934" Type="http://schemas.openxmlformats.org/officeDocument/2006/relationships/hyperlink" Target="https://academic.oup.com/jpepsy/article-abstract/48/10/815/7286536?login=false" TargetMode="External"/><Relationship Id="rId933" Type="http://schemas.openxmlformats.org/officeDocument/2006/relationships/hyperlink" Target="https://www.mdpi.com/2072-6643/15/11/2628" TargetMode="External"/><Relationship Id="rId1520" Type="http://schemas.openxmlformats.org/officeDocument/2006/relationships/hyperlink" Target="https://1510qkl80-y-https-www-webofscience-com.z.e-nformation.ro/wos/woscc/full-record/WOS:001081856500001" TargetMode="External"/><Relationship Id="rId1554" Type="http://schemas.openxmlformats.org/officeDocument/2006/relationships/hyperlink" Target="https://15109kpm8-y-https-www-scopus-com.z.e-nformation.ro/record/display.uri?eid=2-s2.0-85162173755&amp;origin=resultslist&amp;sort=plf-f&amp;src=s&amp;citedAuthorId=55604239600&amp;imp=t&amp;sid=bdd1fba26d8b511d9174e7ea7f42e9b0&amp;sot=cite&amp;sdt=cite&amp;cluster=scopubyr%2c%222023%22%2ct&amp;sl=0&amp;relpos=3&amp;citeCnt=0&amp;searchTerm=" TargetMode="External"/><Relationship Id="rId1555" Type="http://schemas.openxmlformats.org/officeDocument/2006/relationships/hyperlink" Target="https://openaccessojs.com/JBReview/article/view/590" TargetMode="External"/><Relationship Id="rId1556" Type="http://schemas.openxmlformats.org/officeDocument/2006/relationships/hyperlink" Target="https://1510gkpn1-y-https-link-springer-com.z.e-nformation.ro/article/10.1007/s12144-022-03704-9" TargetMode="External"/><Relationship Id="rId1557" Type="http://schemas.openxmlformats.org/officeDocument/2006/relationships/hyperlink" Target="https://1511mkpr5-y-https-www-tandfonline-com.z.e-nformation.ro/doi/full/10.1080/1331677X.2022.2106263" TargetMode="External"/><Relationship Id="rId1558" Type="http://schemas.openxmlformats.org/officeDocument/2006/relationships/hyperlink" Target="https://1511mkpr5-y-https-www-tandfonline-com.z.e-nformation.ro/doi/full/10.1080/08927936.2022.2125198" TargetMode="External"/><Relationship Id="rId1559" Type="http://schemas.openxmlformats.org/officeDocument/2006/relationships/hyperlink" Target="https://bioclima.ro/Balneo627.pdf" TargetMode="External"/><Relationship Id="rId965" Type="http://schemas.openxmlformats.org/officeDocument/2006/relationships/hyperlink" Target="https://www.scielo.br/j/babt/a/G6gbjgXCkfvVnppyZMVRqxq/" TargetMode="External"/><Relationship Id="rId964" Type="http://schemas.openxmlformats.org/officeDocument/2006/relationships/hyperlink" Target="https://www.scientific.net/KEM.945.27" TargetMode="External"/><Relationship Id="rId963" Type="http://schemas.openxmlformats.org/officeDocument/2006/relationships/hyperlink" Target="https://link.springer.com/article/10.1557/s43578-023-01266-5" TargetMode="External"/><Relationship Id="rId962" Type="http://schemas.openxmlformats.org/officeDocument/2006/relationships/hyperlink" Target="https://www.mdpi.com/2310-2861/9/11/847" TargetMode="External"/><Relationship Id="rId969" Type="http://schemas.openxmlformats.org/officeDocument/2006/relationships/hyperlink" Target="https://www.mdpi.com/1424-8220/23/16/7037" TargetMode="External"/><Relationship Id="rId968" Type="http://schemas.openxmlformats.org/officeDocument/2006/relationships/hyperlink" Target="https://onlinelibrary.wiley.com/" TargetMode="External"/><Relationship Id="rId967" Type="http://schemas.openxmlformats.org/officeDocument/2006/relationships/hyperlink" Target="https://link.springer.com/chapter/10.1007/978-981-19-6937-9_12" TargetMode="External"/><Relationship Id="rId966" Type="http://schemas.openxmlformats.org/officeDocument/2006/relationships/hyperlink" Target="https://www.degruyter.com/document/doi/10.1515/psr-2022-0192/html" TargetMode="External"/><Relationship Id="rId961" Type="http://schemas.openxmlformats.org/officeDocument/2006/relationships/hyperlink" Target="https://www.ingentaconnect.com/content/ben/cnanom/2023/00000013/00000003/art00003" TargetMode="External"/><Relationship Id="rId1550" Type="http://schemas.openxmlformats.org/officeDocument/2006/relationships/hyperlink" Target="http://www.ejst.tuiasi.ro/Files/102/6_Wisniewska.pdf" TargetMode="External"/><Relationship Id="rId960" Type="http://schemas.openxmlformats.org/officeDocument/2006/relationships/hyperlink" Target="https://www.mdpi.com/1422-0067/24/19/14722" TargetMode="External"/><Relationship Id="rId1551" Type="http://schemas.openxmlformats.org/officeDocument/2006/relationships/hyperlink" Target="https://journals.lww.com/imsp/fulltext/2023/14040/the_importance_of_body_posture_in_adolescence_and.3.aspx" TargetMode="External"/><Relationship Id="rId1552" Type="http://schemas.openxmlformats.org/officeDocument/2006/relationships/hyperlink" Target="https://1510qkpjp-y-https-www-webofscience-com.z.e-nformation.ro/wos/woscc/full-record/WOS:000910465200001" TargetMode="External"/><Relationship Id="rId1553" Type="http://schemas.openxmlformats.org/officeDocument/2006/relationships/hyperlink" Target="https://15109kpm8-y-https-www-scopus-com.z.e-nformation.ro/record/display.uri?eid=2-s2.0-85172685595&amp;origin=resultslist&amp;sort=plf-f&amp;src=s&amp;citedAuthorId=55604239600&amp;imp=t&amp;sid=bdd1fba26d8b511d9174e7ea7f42e9b0&amp;sot=cite&amp;sdt=cite&amp;cluster=scopubyr%2c%222023%22%2ct&amp;sl=0&amp;relpos=2&amp;citeCnt=0&amp;searchTerm=" TargetMode="External"/><Relationship Id="rId1543" Type="http://schemas.openxmlformats.org/officeDocument/2006/relationships/hyperlink" Target="https://ppch.pl/resources/html/article/details?id=613468&amp;language=en" TargetMode="External"/><Relationship Id="rId1544" Type="http://schemas.openxmlformats.org/officeDocument/2006/relationships/hyperlink" Target="https://www.ncbi.nlm.nih.gov/pmc/articles/PMC10432973/" TargetMode="External"/><Relationship Id="rId1545" Type="http://schemas.openxmlformats.org/officeDocument/2006/relationships/hyperlink" Target="https://www.mdpi.com/2072-6643/15/21/4631" TargetMode="External"/><Relationship Id="rId1546" Type="http://schemas.openxmlformats.org/officeDocument/2006/relationships/hyperlink" Target="https://1510q7a4z-y-https-www-webofscience-com.z.e-nformation.ro/wos/woscc/full-record/WOS:000913573800001" TargetMode="External"/><Relationship Id="rId1547" Type="http://schemas.openxmlformats.org/officeDocument/2006/relationships/hyperlink" Target="https://1510qdj3d-y-https-www-webofscience-com.z.e-nformation.ro/wos/woscc/full-record/WOS:001117502700001" TargetMode="External"/><Relationship Id="rId1548" Type="http://schemas.openxmlformats.org/officeDocument/2006/relationships/hyperlink" Target="https://www.ingentaconnect.com/content/png/ajhb/2023/00000047/00000003/art00008" TargetMode="External"/><Relationship Id="rId1549" Type="http://schemas.openxmlformats.org/officeDocument/2006/relationships/hyperlink" Target="https://scielo.org.za/scielo.php?pid=S2221-40702023000100006&amp;script=sci_arttext" TargetMode="External"/><Relationship Id="rId959" Type="http://schemas.openxmlformats.org/officeDocument/2006/relationships/hyperlink" Target="https://www.mdpi.com/1660-3397/21/12/625" TargetMode="External"/><Relationship Id="rId954" Type="http://schemas.openxmlformats.org/officeDocument/2006/relationships/hyperlink" Target="https://www.mdpi.com/2073-4360/15/17/3648" TargetMode="External"/><Relationship Id="rId953" Type="http://schemas.openxmlformats.org/officeDocument/2006/relationships/hyperlink" Target="https://link.springer.com/article/10.1007/s10570-022-04911-0" TargetMode="External"/><Relationship Id="rId952" Type="http://schemas.openxmlformats.org/officeDocument/2006/relationships/hyperlink" Target="https://www.mdpi.com/1999-4923/15/11/2623" TargetMode="External"/><Relationship Id="rId951" Type="http://schemas.openxmlformats.org/officeDocument/2006/relationships/hyperlink" Target="https://www.mdpi.com/1424-8247/16/4/573" TargetMode="External"/><Relationship Id="rId958" Type="http://schemas.openxmlformats.org/officeDocument/2006/relationships/hyperlink" Target="https://www.mdpi.com/1420-3049/29/1/193" TargetMode="External"/><Relationship Id="rId957" Type="http://schemas.openxmlformats.org/officeDocument/2006/relationships/hyperlink" Target="https://www.sciencedirect.com/science/article/pii/S0144861723006914?casa_token=MUR4XicBicYAAAAA:IqujKQi-yT3-mjfqTA5vZAs2Zy5ktCSjoP7UfnZmRIkWsDMtBiFUWzzYPNA8y47bR7r6YvHBGgI" TargetMode="External"/><Relationship Id="rId956" Type="http://schemas.openxmlformats.org/officeDocument/2006/relationships/hyperlink" Target="https://onlinelibrary.wiley.com/doi/abs/10.1002/adtp.202300024" TargetMode="External"/><Relationship Id="rId955" Type="http://schemas.openxmlformats.org/officeDocument/2006/relationships/hyperlink" Target="https://link.springer.com/article/10.1557/s43578-023-01078-7" TargetMode="External"/><Relationship Id="rId950" Type="http://schemas.openxmlformats.org/officeDocument/2006/relationships/hyperlink" Target="https://www.mdpi.com/2079-4983/14/2/84" TargetMode="External"/><Relationship Id="rId1540" Type="http://schemas.openxmlformats.org/officeDocument/2006/relationships/hyperlink" Target="https://www.mdpi.com/1422-0067/24/22/16357" TargetMode="External"/><Relationship Id="rId1541" Type="http://schemas.openxmlformats.org/officeDocument/2006/relationships/hyperlink" Target="https://www.mdpi.com/2504-477X/7/11/464" TargetMode="External"/><Relationship Id="rId1542" Type="http://schemas.openxmlformats.org/officeDocument/2006/relationships/hyperlink" Target="https://www.mdpi.com/1422-0067/24/17/13642" TargetMode="External"/><Relationship Id="rId590" Type="http://schemas.openxmlformats.org/officeDocument/2006/relationships/hyperlink" Target="https://1510aky5m-y-https-www-sciencedirect-com.z.e-nformation.ro/science/article/pii/S016503782300147X?via%3Dihub" TargetMode="External"/><Relationship Id="rId107" Type="http://schemas.openxmlformats.org/officeDocument/2006/relationships/hyperlink" Target="https://www.webofscience.com/wos/woscc/full-record/WOS:000981609200001" TargetMode="External"/><Relationship Id="rId106" Type="http://schemas.openxmlformats.org/officeDocument/2006/relationships/hyperlink" Target="https://www.webofscience.com/wos/woscc/full-record/WOS:000948837200001" TargetMode="External"/><Relationship Id="rId105" Type="http://schemas.openxmlformats.org/officeDocument/2006/relationships/hyperlink" Target="https://www.webofscience.com/wos/woscc/full-record/WOS:000987820600001" TargetMode="External"/><Relationship Id="rId589" Type="http://schemas.openxmlformats.org/officeDocument/2006/relationships/hyperlink" Target="https://scholar.google.com/citations?view_op=view_citation&amp;hl=en&amp;user=rAPH36gAAAAJ&amp;citation_for_view=rAPH36gAAAAJ:9ZlFYXVOiuMC" TargetMode="External"/><Relationship Id="rId104" Type="http://schemas.openxmlformats.org/officeDocument/2006/relationships/hyperlink" Target="https://www.webofscience.com/wos/woscc/full-record/WOS:001091172000001" TargetMode="External"/><Relationship Id="rId588" Type="http://schemas.openxmlformats.org/officeDocument/2006/relationships/hyperlink" Target="https://bmcmolcellbiol.biomedcentral.com/articles/10.1186/s12860-023-00470-9" TargetMode="External"/><Relationship Id="rId109" Type="http://schemas.openxmlformats.org/officeDocument/2006/relationships/hyperlink" Target="https://www.webofscience.com/wos/alldb/full-record/WOS:001135441200001" TargetMode="External"/><Relationship Id="rId1170" Type="http://schemas.openxmlformats.org/officeDocument/2006/relationships/hyperlink" Target="https://www.webofscience.com/wos/woscc/full-record/WOS:000973195800001" TargetMode="External"/><Relationship Id="rId108" Type="http://schemas.openxmlformats.org/officeDocument/2006/relationships/hyperlink" Target="https://www.webofscience.com/wos/alldb/full-record/WOS:000978790000001" TargetMode="External"/><Relationship Id="rId1171" Type="http://schemas.openxmlformats.org/officeDocument/2006/relationships/hyperlink" Target="https://www.webofscience.com/wos/woscc/full-record/WOS:000937234100001" TargetMode="External"/><Relationship Id="rId583" Type="http://schemas.openxmlformats.org/officeDocument/2006/relationships/hyperlink" Target="https://scholar.google.com/citations?view_op=view_citation&amp;hl=en&amp;user=rAPH36gAAAAJ&amp;citation_for_view=rAPH36gAAAAJ:9ZlFYXVOiuMC" TargetMode="External"/><Relationship Id="rId1172" Type="http://schemas.openxmlformats.org/officeDocument/2006/relationships/hyperlink" Target="https://www.webofscience.com/wos/woscc/full-record/WOS:001078673900001" TargetMode="External"/><Relationship Id="rId582" Type="http://schemas.openxmlformats.org/officeDocument/2006/relationships/hyperlink" Target="https://1511mky65-y-https-www-tandfonline-com.z.e-nformation.ro/doi/full/10.1080/09513590.2023.2217290" TargetMode="External"/><Relationship Id="rId1173" Type="http://schemas.openxmlformats.org/officeDocument/2006/relationships/hyperlink" Target="https://www.webofscience.com/wos/woscc/full-record/WOS:000937632700001" TargetMode="External"/><Relationship Id="rId581" Type="http://schemas.openxmlformats.org/officeDocument/2006/relationships/hyperlink" Target="https://scholar.google.com/citations?view_op=view_citation&amp;hl=en&amp;user=rAPH36gAAAAJ&amp;citation_for_view=rAPH36gAAAAJ:9ZlFYXVOiuMC" TargetMode="External"/><Relationship Id="rId1174" Type="http://schemas.openxmlformats.org/officeDocument/2006/relationships/hyperlink" Target="https://www.webofscience.com/wos/woscc/full-record/WOS:001103368700001" TargetMode="External"/><Relationship Id="rId580" Type="http://schemas.openxmlformats.org/officeDocument/2006/relationships/hyperlink" Target="https://www.cureus.com/articles/162009-a-case-report-on-endometriosis-a-tip-of-iceberg-disease-identified-and-managed-better-with-imaging" TargetMode="External"/><Relationship Id="rId1175" Type="http://schemas.openxmlformats.org/officeDocument/2006/relationships/hyperlink" Target="https://www.webofscience.com/wos/woscc/full-record/WOS:001122764800001" TargetMode="External"/><Relationship Id="rId103" Type="http://schemas.openxmlformats.org/officeDocument/2006/relationships/hyperlink" Target="https://www.webofscience.com/wos/woscc/full-record/WOS:000918035400001" TargetMode="External"/><Relationship Id="rId587" Type="http://schemas.openxmlformats.org/officeDocument/2006/relationships/hyperlink" Target="https://scholar.google.com/citations?view_op=view_citation&amp;hl=en&amp;user=rAPH36gAAAAJ&amp;citation_for_view=rAPH36gAAAAJ:9ZlFYXVOiuMC" TargetMode="External"/><Relationship Id="rId1176" Type="http://schemas.openxmlformats.org/officeDocument/2006/relationships/hyperlink" Target="https://www.webofscience.com/wos/woscc/full-record/WOS:001103368700001" TargetMode="External"/><Relationship Id="rId102" Type="http://schemas.openxmlformats.org/officeDocument/2006/relationships/hyperlink" Target="https://www.webofscience.com/wos/woscc/full-record/WOS:000961189800010" TargetMode="External"/><Relationship Id="rId586" Type="http://schemas.openxmlformats.org/officeDocument/2006/relationships/hyperlink" Target="https://www.mdpi.com/2077-0383/12/8/2862" TargetMode="External"/><Relationship Id="rId1177" Type="http://schemas.openxmlformats.org/officeDocument/2006/relationships/hyperlink" Target="https://www.mdpi.com/2624-8549/5/4/152" TargetMode="External"/><Relationship Id="rId101" Type="http://schemas.openxmlformats.org/officeDocument/2006/relationships/hyperlink" Target="https://www.webofscience.com/wos/woscc/full-record/WOS:001046276600001" TargetMode="External"/><Relationship Id="rId585" Type="http://schemas.openxmlformats.org/officeDocument/2006/relationships/hyperlink" Target="https://scholar.google.com/citations?view_op=view_citation&amp;hl=en&amp;user=rAPH36gAAAAJ&amp;citation_for_view=rAPH36gAAAAJ:9ZlFYXVOiuMC" TargetMode="External"/><Relationship Id="rId1178" Type="http://schemas.openxmlformats.org/officeDocument/2006/relationships/hyperlink" Target="https://www.mdpi.com/2073-4360/15/24/4635" TargetMode="External"/><Relationship Id="rId100" Type="http://schemas.openxmlformats.org/officeDocument/2006/relationships/hyperlink" Target="https://www.webofscience.com/wos/woscc/full-record/WOS:001106407500001" TargetMode="External"/><Relationship Id="rId584" Type="http://schemas.openxmlformats.org/officeDocument/2006/relationships/hyperlink" Target="https://academic.oup.com/humrep/article/38/7/1284/7163184?login=false" TargetMode="External"/><Relationship Id="rId1179" Type="http://schemas.openxmlformats.org/officeDocument/2006/relationships/hyperlink" Target="https://www.mdpi.com/2079-4991/13/22/2920" TargetMode="External"/><Relationship Id="rId1169" Type="http://schemas.openxmlformats.org/officeDocument/2006/relationships/hyperlink" Target="https://www.webofscience.com/wos/woscc/full-record/WOS:000978893900001" TargetMode="External"/><Relationship Id="rId579" Type="http://schemas.openxmlformats.org/officeDocument/2006/relationships/hyperlink" Target="https://scholar.google.com/citations?view_op=view_citation&amp;hl=en&amp;user=rAPH36gAAAAJ&amp;citation_for_view=rAPH36gAAAAJ:9ZlFYXVOiuMC" TargetMode="External"/><Relationship Id="rId578" Type="http://schemas.openxmlformats.org/officeDocument/2006/relationships/hyperlink" Target="https://1511hky56-y-https-onlinelibrary-wiley-com.z.e-nformation.ro/doi/10.1111/jan.15745" TargetMode="External"/><Relationship Id="rId577" Type="http://schemas.openxmlformats.org/officeDocument/2006/relationships/hyperlink" Target="https://scholar.google.com/citations?view_op=view_citation&amp;hl=en&amp;user=rAPH36gAAAAJ&amp;citation_for_view=rAPH36gAAAAJ:9ZlFYXVOiuMC" TargetMode="External"/><Relationship Id="rId1160" Type="http://schemas.openxmlformats.org/officeDocument/2006/relationships/hyperlink" Target="https://www.webofscience.com/wos/woscc/full-record/WOS:000985435600001" TargetMode="External"/><Relationship Id="rId572" Type="http://schemas.openxmlformats.org/officeDocument/2006/relationships/hyperlink" Target="https://www.mdpi.com/1422-0067/24/13/10920" TargetMode="External"/><Relationship Id="rId1161" Type="http://schemas.openxmlformats.org/officeDocument/2006/relationships/hyperlink" Target="https://www.webofscience.com/wos/woscc/full-record/WOS:001136289800001" TargetMode="External"/><Relationship Id="rId571" Type="http://schemas.openxmlformats.org/officeDocument/2006/relationships/hyperlink" Target="https://scholar.google.com/citations?view_op=view_citation&amp;hl=en&amp;user=rAPH36gAAAAJ&amp;citation_for_view=rAPH36gAAAAJ:9ZlFYXVOiuMC" TargetMode="External"/><Relationship Id="rId1162" Type="http://schemas.openxmlformats.org/officeDocument/2006/relationships/hyperlink" Target="https://www.webofscience.com/wos/woscc/full-record/WOS:001122764800001" TargetMode="External"/><Relationship Id="rId570" Type="http://schemas.openxmlformats.org/officeDocument/2006/relationships/hyperlink" Target="https://www.mdpi.com/2072-6643/15/13/2967" TargetMode="External"/><Relationship Id="rId1163" Type="http://schemas.openxmlformats.org/officeDocument/2006/relationships/hyperlink" Target="https://www.webofscience.com/wos/woscc/full-record/WOS:001103297600001" TargetMode="External"/><Relationship Id="rId1164" Type="http://schemas.openxmlformats.org/officeDocument/2006/relationships/hyperlink" Target="https://www.webofscience.com/wos/woscc/full-record/WOS:001103297600001" TargetMode="External"/><Relationship Id="rId576" Type="http://schemas.openxmlformats.org/officeDocument/2006/relationships/hyperlink" Target="https://1511hky56-y-https-onlinelibrary-wiley-com.z.e-nformation.ro/doi/10.1111/jan.15745" TargetMode="External"/><Relationship Id="rId1165" Type="http://schemas.openxmlformats.org/officeDocument/2006/relationships/hyperlink" Target="https://www.webofscience.com/wos/woscc/full-record/WOS:001103368700001" TargetMode="External"/><Relationship Id="rId575" Type="http://schemas.openxmlformats.org/officeDocument/2006/relationships/hyperlink" Target="https://scholar.google.com/citations?view_op=view_citation&amp;hl=en&amp;user=rAPH36gAAAAJ&amp;citation_for_view=rAPH36gAAAAJ:9ZlFYXVOiuMC" TargetMode="External"/><Relationship Id="rId1166" Type="http://schemas.openxmlformats.org/officeDocument/2006/relationships/hyperlink" Target="https://www.webofscience.com/wos/woscc/full-record/WOS:001078673900001" TargetMode="External"/><Relationship Id="rId574" Type="http://schemas.openxmlformats.org/officeDocument/2006/relationships/hyperlink" Target="https://1510aky5m-y-https-www-sciencedirect-com.z.e-nformation.ro/science/article/pii/S2214911223000462?via%3Dihub" TargetMode="External"/><Relationship Id="rId1167" Type="http://schemas.openxmlformats.org/officeDocument/2006/relationships/hyperlink" Target="https://www.webofscience.com/wos/woscc/full-record/WOS:001074147600001" TargetMode="External"/><Relationship Id="rId573" Type="http://schemas.openxmlformats.org/officeDocument/2006/relationships/hyperlink" Target="https://scholar.google.com/citations?view_op=view_citation&amp;hl=en&amp;user=rAPH36gAAAAJ&amp;citation_for_view=rAPH36gAAAAJ:9ZlFYXVOiuMC" TargetMode="External"/><Relationship Id="rId1168" Type="http://schemas.openxmlformats.org/officeDocument/2006/relationships/hyperlink" Target="https://www.webofscience.com/wos/woscc/full-record/WOS:001017451600001" TargetMode="External"/><Relationship Id="rId129" Type="http://schemas.openxmlformats.org/officeDocument/2006/relationships/hyperlink" Target="https://www.mdpi.com/2075-4701/13/10/1660" TargetMode="External"/><Relationship Id="rId128" Type="http://schemas.openxmlformats.org/officeDocument/2006/relationships/hyperlink" Target="https://www.webofscience.com/wos/woscc/full-record/WOS:001180311600001" TargetMode="External"/><Relationship Id="rId127" Type="http://schemas.openxmlformats.org/officeDocument/2006/relationships/hyperlink" Target="https://www.webofscience.com/wos/woscc/full-record/WOS:001208458300001" TargetMode="External"/><Relationship Id="rId126"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190" Type="http://schemas.openxmlformats.org/officeDocument/2006/relationships/hyperlink" Target="https://1510qkuua-y-https-www-webofscience-com.z.e-nformation.ro/wos/woscc/full-record/WOS:001127153800012" TargetMode="External"/><Relationship Id="rId1191" Type="http://schemas.openxmlformats.org/officeDocument/2006/relationships/hyperlink" Target="https://onlinelibrary.wiley.com/doi/abs/10.1002/jnm.3184" TargetMode="External"/><Relationship Id="rId1192" Type="http://schemas.openxmlformats.org/officeDocument/2006/relationships/hyperlink" Target="https://1510qkuua-y-https-www-webofscience-com.z.e-nformation.ro/wos/woscc/full-record/WOS:001127153800012" TargetMode="External"/><Relationship Id="rId1193" Type="http://schemas.openxmlformats.org/officeDocument/2006/relationships/hyperlink" Target="https://www.degruyter.com/document/doi/10.1515/nleng-2022-0352/html" TargetMode="External"/><Relationship Id="rId121"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194" Type="http://schemas.openxmlformats.org/officeDocument/2006/relationships/hyperlink" Target="https://link.springer.com/article/10.1186/s12874-023-02006-3" TargetMode="External"/><Relationship Id="rId120"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195" Type="http://schemas.openxmlformats.org/officeDocument/2006/relationships/hyperlink" Target="https://www.mdpi.com/2072-666X/14/7/1450" TargetMode="External"/><Relationship Id="rId1196" Type="http://schemas.openxmlformats.org/officeDocument/2006/relationships/hyperlink" Target="https://www.cureus.com/articles/162281-repair-of-bile-duct-injury-using-indocyanine-green-following-laparoscopic-cholecystectomy" TargetMode="External"/><Relationship Id="rId1197" Type="http://schemas.openxmlformats.org/officeDocument/2006/relationships/hyperlink" Target="https://www.webofscience.com/wos/woscc/full-record/WOS:001103297600001" TargetMode="External"/><Relationship Id="rId125"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198" Type="http://schemas.openxmlformats.org/officeDocument/2006/relationships/hyperlink" Target="https://www.webofscience.com/wos/woscc/full-record/WOS:001103150600026" TargetMode="External"/><Relationship Id="rId124"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199" Type="http://schemas.openxmlformats.org/officeDocument/2006/relationships/hyperlink" Target="https://www.webofscience.com/wos/woscc/full-record/WOS:001149776600001" TargetMode="External"/><Relationship Id="rId123"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22"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18"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17"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16"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15" Type="http://schemas.openxmlformats.org/officeDocument/2006/relationships/hyperlink" Target="https://www.scopus.com/results/citedbyresults.uri?sort=plf-f&amp;cite=2-s2.0-85068362208&amp;src=s&amp;nlo=&amp;nlr=&amp;nls=&amp;imp=t&amp;sid=965cb7b24df66da29b3c65e8842576ae&amp;sot=cite&amp;sdt=cl&amp;cluster=scopubyr%2c%222023%22%2ct&amp;sl=0&amp;origin=resultslist&amp;zone=leftSideBar&amp;editSaveSearch=&amp;txGid=6a352c4583c01d4244a8fb8f59453b0c" TargetMode="External"/><Relationship Id="rId599" Type="http://schemas.openxmlformats.org/officeDocument/2006/relationships/hyperlink" Target="https://www.frontiersin.org/articles/10.3389/fcvm.2023.1250340/full" TargetMode="External"/><Relationship Id="rId1180" Type="http://schemas.openxmlformats.org/officeDocument/2006/relationships/hyperlink" Target="https://www.mdpi.com/1420-3049/28/22/7584" TargetMode="External"/><Relationship Id="rId1181" Type="http://schemas.openxmlformats.org/officeDocument/2006/relationships/hyperlink" Target="https://www.mdpi.com/1422-0067/24/19/14722" TargetMode="External"/><Relationship Id="rId119"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182" Type="http://schemas.openxmlformats.org/officeDocument/2006/relationships/hyperlink" Target="https://pubmed.ncbi.nlm.nih.gov/37683747/" TargetMode="External"/><Relationship Id="rId110" Type="http://schemas.openxmlformats.org/officeDocument/2006/relationships/hyperlink" Target="https://www.scopus.com/results/citedbyresults.uri?sort=plf-f&amp;cite=2-s2.0-85144665359&amp;src=s&amp;imp=t&amp;sid=7ddb1f56b294a89fe8080527425ff28a&amp;sot=cite&amp;sdt=a&amp;sl=0&amp;origin=resultslist&amp;editSaveSearch=&amp;txGid=6af7e0a7c936b14f2cf03878df473799" TargetMode="External"/><Relationship Id="rId594" Type="http://schemas.openxmlformats.org/officeDocument/2006/relationships/hyperlink" Target="https://academic.oup.com/humrep/article/38/4/629/7030755?login=false" TargetMode="External"/><Relationship Id="rId1183" Type="http://schemas.openxmlformats.org/officeDocument/2006/relationships/hyperlink" Target="https://www.mdpi.com/2310-2861/9/9/705" TargetMode="External"/><Relationship Id="rId593" Type="http://schemas.openxmlformats.org/officeDocument/2006/relationships/hyperlink" Target="https://scholar.google.com/citations?view_op=view_citation&amp;hl=en&amp;user=rAPH36gAAAAJ&amp;citation_for_view=rAPH36gAAAAJ:9ZlFYXVOiuMC" TargetMode="External"/><Relationship Id="rId1184" Type="http://schemas.openxmlformats.org/officeDocument/2006/relationships/hyperlink" Target="https://ui.adsabs.harvard.edu/abs/2023JMatR..38.3264C/abstract" TargetMode="External"/><Relationship Id="rId592" Type="http://schemas.openxmlformats.org/officeDocument/2006/relationships/hyperlink" Target="https://www.mdpi.com/1999-4915/15/3/807" TargetMode="External"/><Relationship Id="rId1185" Type="http://schemas.openxmlformats.org/officeDocument/2006/relationships/hyperlink" Target="https://www.mdpi.com/2073-4360/15/11/2511" TargetMode="External"/><Relationship Id="rId591" Type="http://schemas.openxmlformats.org/officeDocument/2006/relationships/hyperlink" Target="https://scholar.google.com/citations?view_op=view_citation&amp;hl=en&amp;user=rAPH36gAAAAJ&amp;citation_for_view=rAPH36gAAAAJ:9ZlFYXVOiuMC" TargetMode="External"/><Relationship Id="rId1186" Type="http://schemas.openxmlformats.org/officeDocument/2006/relationships/hyperlink" Target="https://onlinelibrary.wiley.com/doi/full/10.1002/pol.20220734" TargetMode="External"/><Relationship Id="rId114" Type="http://schemas.openxmlformats.org/officeDocument/2006/relationships/hyperlink" Target="https://www.webofscience.com/wos/alldb/full-record/WOS:000958583300001" TargetMode="External"/><Relationship Id="rId598" Type="http://schemas.openxmlformats.org/officeDocument/2006/relationships/hyperlink" Target="https://1510aky5m-y-https-www-sciencedirect-com.z.e-nformation.ro/science/article/pii/S0378517323010955?via%3Dihub" TargetMode="External"/><Relationship Id="rId1187" Type="http://schemas.openxmlformats.org/officeDocument/2006/relationships/hyperlink" Target="https://1510qkuxa-y-https-www-webofscience-com.z.e-nformation.ro/wos/woscc/full-record/WOS:001201005000003" TargetMode="External"/><Relationship Id="rId113" Type="http://schemas.openxmlformats.org/officeDocument/2006/relationships/hyperlink" Target="https://www.webofscience.com/wos/alldb/full-record/WOS:000917141300001" TargetMode="External"/><Relationship Id="rId597" Type="http://schemas.openxmlformats.org/officeDocument/2006/relationships/hyperlink" Target="https://1510gky8r-y-https-link-springer-com.z.e-nformation.ro/article/10.1007/s00210-023-02904-9" TargetMode="External"/><Relationship Id="rId1188" Type="http://schemas.openxmlformats.org/officeDocument/2006/relationships/hyperlink" Target="https://www.tandfonline.com/doi/abs/10.1080/10407790.2023.2235079" TargetMode="External"/><Relationship Id="rId112" Type="http://schemas.openxmlformats.org/officeDocument/2006/relationships/hyperlink" Target="https://www.webofscience.com/wos/alldb/full-record/WOS:001111137400001" TargetMode="External"/><Relationship Id="rId596" Type="http://schemas.openxmlformats.org/officeDocument/2006/relationships/hyperlink" Target="https://www.mdpi.com/1422-0067/24/4/3809" TargetMode="External"/><Relationship Id="rId1189" Type="http://schemas.openxmlformats.org/officeDocument/2006/relationships/hyperlink" Target="https://www.aimspress.com/aimspress-data/math/2023/3/PDF/math-08-03-314.pdf" TargetMode="External"/><Relationship Id="rId111" Type="http://schemas.openxmlformats.org/officeDocument/2006/relationships/hyperlink" Target="https://www.scopus.com/results/citedbyresults.uri?sort=plf-f&amp;cite=2-s2.0-85144665359&amp;src=s&amp;imp=t&amp;sid=7ddb1f56b294a89fe8080527425ff28a&amp;sot=cite&amp;sdt=a&amp;sl=0&amp;origin=resultslist&amp;editSaveSearch=&amp;txGid=6af7e0a7c936b14f2cf03878df473799" TargetMode="External"/><Relationship Id="rId595" Type="http://schemas.openxmlformats.org/officeDocument/2006/relationships/hyperlink" Target="https://scholar.google.com/citations?view_op=view_citation&amp;hl=en&amp;user=rAPH36gAAAAJ&amp;citation_for_view=rAPH36gAAAAJ:9ZlFYXVOiuMC" TargetMode="External"/><Relationship Id="rId1136" Type="http://schemas.openxmlformats.org/officeDocument/2006/relationships/hyperlink" Target="https://www.mdpi.com/1648-9144/59/3/552" TargetMode="External"/><Relationship Id="rId1137" Type="http://schemas.openxmlformats.org/officeDocument/2006/relationships/hyperlink" Target="https://link.springer.com/article/10.1007/s00246-023-03353-0" TargetMode="External"/><Relationship Id="rId1138" Type="http://schemas.openxmlformats.org/officeDocument/2006/relationships/hyperlink" Target="https://www.wjgnet.com/1949-8462/full/v15/i10/500.htm" TargetMode="External"/><Relationship Id="rId1139" Type="http://schemas.openxmlformats.org/officeDocument/2006/relationships/hyperlink" Target="https://doi.org/10.7759/cureus.41390" TargetMode="External"/><Relationship Id="rId547" Type="http://schemas.openxmlformats.org/officeDocument/2006/relationships/hyperlink" Target="https://link.springer.com/article/10.1007/s13369-023-07643-w" TargetMode="External"/><Relationship Id="rId546" Type="http://schemas.openxmlformats.org/officeDocument/2006/relationships/hyperlink" Target="https://pubs.rsc.org/en/content/articlelanding/2023/tb/d3tb00261f" TargetMode="External"/><Relationship Id="rId545" Type="http://schemas.openxmlformats.org/officeDocument/2006/relationships/hyperlink" Target="https://www.futuremedicine.com/doi/10.2217/nnm-2022-0239" TargetMode="External"/><Relationship Id="rId544" Type="http://schemas.openxmlformats.org/officeDocument/2006/relationships/hyperlink" Target="https://www.sciencedirect.com/science/article/abs/pii/S0167732223014058" TargetMode="External"/><Relationship Id="rId549" Type="http://schemas.openxmlformats.org/officeDocument/2006/relationships/hyperlink" Target="https://journals.sagepub.com/doi/full/10.1177/03946320221150720?rfr_dat=cr_pub++0pubmed&amp;url_ver=Z39.88-2003&amp;rfr_id=ori%3Arid%3Acrossref.org" TargetMode="External"/><Relationship Id="rId548" Type="http://schemas.openxmlformats.org/officeDocument/2006/relationships/hyperlink" Target="https://www.dovepress.com/silver-nanoparticles-and-graphene-oxide-complex-as-an-anti-inflammator-peer-reviewed-fulltext-article-JIR" TargetMode="External"/><Relationship Id="rId1130" Type="http://schemas.openxmlformats.org/officeDocument/2006/relationships/hyperlink" Target="https://www.wjgnet.com/2307-8960/full/v11/i9/1939.htm" TargetMode="External"/><Relationship Id="rId1131" Type="http://schemas.openxmlformats.org/officeDocument/2006/relationships/hyperlink" Target="https://www.kjg.or.kr/journal/view.html?doi=10.4166/kjg.2022.118" TargetMode="External"/><Relationship Id="rId543" Type="http://schemas.openxmlformats.org/officeDocument/2006/relationships/hyperlink" Target="https://pubs.acs.org/doi/10.1021/acsomega.3c03164" TargetMode="External"/><Relationship Id="rId1132" Type="http://schemas.openxmlformats.org/officeDocument/2006/relationships/hyperlink" Target="https://www.frontiersin.org/articles/10.3389/fsurg.2023.1090910/full" TargetMode="External"/><Relationship Id="rId542" Type="http://schemas.openxmlformats.org/officeDocument/2006/relationships/hyperlink" Target="https://iopscience.iop.org/article/10.1088/1361-6528/acebfa/meta" TargetMode="External"/><Relationship Id="rId1133" Type="http://schemas.openxmlformats.org/officeDocument/2006/relationships/hyperlink" Target="https://bmcwomenshealth.biomedcentral.com/articles/10.1186/s12905-023-02538-2" TargetMode="External"/><Relationship Id="rId541" Type="http://schemas.openxmlformats.org/officeDocument/2006/relationships/hyperlink" Target="https://www.mdpi.com/1999-4923/15/11/2582" TargetMode="External"/><Relationship Id="rId1134" Type="http://schemas.openxmlformats.org/officeDocument/2006/relationships/hyperlink" Target="https://ieeexplore.ieee.org/document/10013651" TargetMode="External"/><Relationship Id="rId540" Type="http://schemas.openxmlformats.org/officeDocument/2006/relationships/hyperlink" Target="https://link.springer.com/article/10.1134/S1070363223140153" TargetMode="External"/><Relationship Id="rId1135" Type="http://schemas.openxmlformats.org/officeDocument/2006/relationships/hyperlink" Target="https://ieeexplore.ieee.org/document/10148990" TargetMode="External"/><Relationship Id="rId1125" Type="http://schemas.openxmlformats.org/officeDocument/2006/relationships/hyperlink" Target="https://boneandjoint.org.uk/Article/10.1302/2633-1462.45.BJO-2023-0025.R1" TargetMode="External"/><Relationship Id="rId1126" Type="http://schemas.openxmlformats.org/officeDocument/2006/relationships/hyperlink" Target="https://www.cureus.com/articles/134594-resurfacing-versus-non-resurfacing-patella-in-total-knee-replacement-when-and-what-to-choose" TargetMode="External"/><Relationship Id="rId1127" Type="http://schemas.openxmlformats.org/officeDocument/2006/relationships/hyperlink" Target="https://doi.org/10.21614/chirurgia.2023.v.118.i.6.p.673" TargetMode="External"/><Relationship Id="rId1128" Type="http://schemas.openxmlformats.org/officeDocument/2006/relationships/hyperlink" Target="https://scholar.valpo.edu/cgi/viewcontent.cgi?article=1413&amp;context=jmms" TargetMode="External"/><Relationship Id="rId1129" Type="http://schemas.openxmlformats.org/officeDocument/2006/relationships/hyperlink" Target="https://www.sciencedirect.com/science/article/pii/S1015958423016780?via%3Dihub" TargetMode="External"/><Relationship Id="rId536" Type="http://schemas.openxmlformats.org/officeDocument/2006/relationships/hyperlink" Target="https://ijp.mums.ac.ir/article_22361.html" TargetMode="External"/><Relationship Id="rId535" Type="http://schemas.openxmlformats.org/officeDocument/2006/relationships/hyperlink" Target="https://www.frontiersin.org/articles/10.3389/fped.2023.1080905/full" TargetMode="External"/><Relationship Id="rId534" Type="http://schemas.openxmlformats.org/officeDocument/2006/relationships/hyperlink" Target="https://www.jstage.jst.go.jp/article/cpe/32/1/32_2022-0024/_pdf/-char/ja" TargetMode="External"/><Relationship Id="rId533" Type="http://schemas.openxmlformats.org/officeDocument/2006/relationships/hyperlink" Target="https://link.springer.com/article/10.1007/s00431-023-05133-7" TargetMode="External"/><Relationship Id="rId539" Type="http://schemas.openxmlformats.org/officeDocument/2006/relationships/hyperlink" Target="https://1510alj0b-y-https-www-sciencedirect-com.z.e-nformation.ro/science/article/pii/S0925838823042895?via%3Dihub" TargetMode="External"/><Relationship Id="rId538" Type="http://schemas.openxmlformats.org/officeDocument/2006/relationships/hyperlink" Target="https://link.springer.com/article/10.1007/s00289-023-05093-w" TargetMode="External"/><Relationship Id="rId537" Type="http://schemas.openxmlformats.org/officeDocument/2006/relationships/hyperlink" Target="https://link.springer.com/article/10.1007/s13399-023-05188-4" TargetMode="External"/><Relationship Id="rId1120" Type="http://schemas.openxmlformats.org/officeDocument/2006/relationships/hyperlink" Target="https://openurl.ebsco.com/EPDB%3Agcd%3A4%3A22774868/detailv2?sid=ebsco%3Aplink%3Ascholar&amp;id=ebsco%3Agcd%3A174700442&amp;crl=c" TargetMode="External"/><Relationship Id="rId532" Type="http://schemas.openxmlformats.org/officeDocument/2006/relationships/hyperlink" Target="https://www.mdpi.com/1422-0067/24/19/14722" TargetMode="External"/><Relationship Id="rId1121" Type="http://schemas.openxmlformats.org/officeDocument/2006/relationships/hyperlink" Target="https://www.mdpi.com/2077-0383/12/21/6946" TargetMode="External"/><Relationship Id="rId531" Type="http://schemas.openxmlformats.org/officeDocument/2006/relationships/hyperlink" Target="https://www.mdpi.com/2077-0383/12/7/2580" TargetMode="External"/><Relationship Id="rId1122" Type="http://schemas.openxmlformats.org/officeDocument/2006/relationships/hyperlink" Target="https://www.mdpi.com/1424-8247/16/11/1585" TargetMode="External"/><Relationship Id="rId530" Type="http://schemas.openxmlformats.org/officeDocument/2006/relationships/hyperlink" Target="https://www.mdpi.com/1648-9144/59/7/1238" TargetMode="External"/><Relationship Id="rId1123" Type="http://schemas.openxmlformats.org/officeDocument/2006/relationships/hyperlink" Target="https://www.arthroplastyjournal.org/article/S0883-5403(23)00191-2/fulltext" TargetMode="External"/><Relationship Id="rId1124" Type="http://schemas.openxmlformats.org/officeDocument/2006/relationships/hyperlink" Target="https://link.springer.com/article/10.1007/s00167-023-07387-y" TargetMode="External"/><Relationship Id="rId1158" Type="http://schemas.openxmlformats.org/officeDocument/2006/relationships/hyperlink" Target="https://www.webofscience.com/wos/woscc/full-record/WOS:001074147600001" TargetMode="External"/><Relationship Id="rId1159" Type="http://schemas.openxmlformats.org/officeDocument/2006/relationships/hyperlink" Target="https://www.webofscience.com/wos/woscc/full-record/WOS:001107644000002" TargetMode="External"/><Relationship Id="rId569" Type="http://schemas.openxmlformats.org/officeDocument/2006/relationships/hyperlink" Target="https://scholar.google.com/citations?view_op=view_citation&amp;hl=en&amp;user=rAPH36gAAAAJ&amp;citation_for_view=rAPH36gAAAAJ:9ZlFYXVOiuMC" TargetMode="External"/><Relationship Id="rId568" Type="http://schemas.openxmlformats.org/officeDocument/2006/relationships/hyperlink" Target="https://raf.bioscientifica.com/view/journals/raf/4/3/RAF-22-0091.xml" TargetMode="External"/><Relationship Id="rId567" Type="http://schemas.openxmlformats.org/officeDocument/2006/relationships/hyperlink" Target="https://scholar.google.com/citations?view_op=view_citation&amp;hl=en&amp;user=rAPH36gAAAAJ&amp;citation_for_view=rAPH36gAAAAJ:9ZlFYXVOiuMC" TargetMode="External"/><Relationship Id="rId566" Type="http://schemas.openxmlformats.org/officeDocument/2006/relationships/hyperlink" Target="https://1511hky56-y-https-onlinelibrary-wiley-com.z.e-nformation.ro/doi/10.1002/kjm2.12723" TargetMode="External"/><Relationship Id="rId561" Type="http://schemas.openxmlformats.org/officeDocument/2006/relationships/hyperlink" Target="https://scholar.google.com/citations?view_op=view_citation&amp;hl=en&amp;user=rAPH36gAAAAJ&amp;citation_for_view=rAPH36gAAAAJ:9ZlFYXVOiuMC" TargetMode="External"/><Relationship Id="rId1150" Type="http://schemas.openxmlformats.org/officeDocument/2006/relationships/hyperlink" Target="https://www.webofscience.com/wos/woscc/full-record/WOS:001103368700001" TargetMode="External"/><Relationship Id="rId560" Type="http://schemas.openxmlformats.org/officeDocument/2006/relationships/hyperlink" Target="https://www.mdpi.com/1422-0067/24/16/12869" TargetMode="External"/><Relationship Id="rId1151" Type="http://schemas.openxmlformats.org/officeDocument/2006/relationships/hyperlink" Target="https://www.webofscience.com/wos/woscc/full-record/WOS:001122764800001" TargetMode="External"/><Relationship Id="rId1152" Type="http://schemas.openxmlformats.org/officeDocument/2006/relationships/hyperlink" Target="https://www.webofscience.com/wos/woscc/full-record/WOS:001103368700001" TargetMode="External"/><Relationship Id="rId1153" Type="http://schemas.openxmlformats.org/officeDocument/2006/relationships/hyperlink" Target="https://www.mdpi.com/2075-4426/13/9/1370" TargetMode="External"/><Relationship Id="rId565" Type="http://schemas.openxmlformats.org/officeDocument/2006/relationships/hyperlink" Target="https://scholar.google.com/citations?view_op=view_citation&amp;hl=en&amp;user=rAPH36gAAAAJ&amp;citation_for_view=rAPH36gAAAAJ:9ZlFYXVOiuMC" TargetMode="External"/><Relationship Id="rId1154" Type="http://schemas.openxmlformats.org/officeDocument/2006/relationships/hyperlink" Target="https://www.webofscience.com/wos/woscc/full-record/WOS:001100365500001" TargetMode="External"/><Relationship Id="rId564" Type="http://schemas.openxmlformats.org/officeDocument/2006/relationships/hyperlink" Target="https://1510qky1q-y-https-www-webofscience-com.z.e-nformation.ro/wos/woscc/full-record/WOS:001033466100001" TargetMode="External"/><Relationship Id="rId1155" Type="http://schemas.openxmlformats.org/officeDocument/2006/relationships/hyperlink" Target="https://www.webofscience.com/wos/woscc/full-record/WOS:001118108800001" TargetMode="External"/><Relationship Id="rId563" Type="http://schemas.openxmlformats.org/officeDocument/2006/relationships/hyperlink" Target="https://scholar.google.com/citations?view_op=view_citation&amp;hl=en&amp;user=rAPH36gAAAAJ&amp;citation_for_view=rAPH36gAAAAJ:9ZlFYXVOiuMC" TargetMode="External"/><Relationship Id="rId1156" Type="http://schemas.openxmlformats.org/officeDocument/2006/relationships/hyperlink" Target="https://www.webofscience.com/wos/woscc/full-record/WOS:001103368700001" TargetMode="External"/><Relationship Id="rId562" Type="http://schemas.openxmlformats.org/officeDocument/2006/relationships/hyperlink" Target="https://1510qky1q-y-https-www-webofscience-com.z.e-nformation.ro/wos/woscc/full-record/WOS:001056204800001" TargetMode="External"/><Relationship Id="rId1157" Type="http://schemas.openxmlformats.org/officeDocument/2006/relationships/hyperlink" Target="https://www.webofscience.com/wos/woscc/full-record/WOS:001078673900001" TargetMode="External"/><Relationship Id="rId1147" Type="http://schemas.openxmlformats.org/officeDocument/2006/relationships/hyperlink" Target="https://www.webofscience.com/wos/woscc/full-record/WOS:001078673900001" TargetMode="External"/><Relationship Id="rId1148" Type="http://schemas.openxmlformats.org/officeDocument/2006/relationships/hyperlink" Target="https://www.webofscience.com/wos/woscc/full-record/WOS:001078673900001" TargetMode="External"/><Relationship Id="rId1149" Type="http://schemas.openxmlformats.org/officeDocument/2006/relationships/hyperlink" Target="https://www.webofscience.com/wos/woscc/full-record/WOS:000937632700001" TargetMode="External"/><Relationship Id="rId558" Type="http://schemas.openxmlformats.org/officeDocument/2006/relationships/hyperlink" Target="https://www.mdpi.com/1422-0067/24/19/15001" TargetMode="External"/><Relationship Id="rId557" Type="http://schemas.openxmlformats.org/officeDocument/2006/relationships/hyperlink" Target="https://scholar.google.com/citations?view_op=view_citation&amp;hl=en&amp;user=rAPH36gAAAAJ&amp;citation_for_view=rAPH36gAAAAJ:9ZlFYXVOiuMC" TargetMode="External"/><Relationship Id="rId556" Type="http://schemas.openxmlformats.org/officeDocument/2006/relationships/hyperlink" Target="https://journals.lww.com/bbrj/fulltext/2023/07040/predictive_value_of_serum_ykl_40,_interleukin_37,.11.aspx" TargetMode="External"/><Relationship Id="rId555" Type="http://schemas.openxmlformats.org/officeDocument/2006/relationships/hyperlink" Target="https://scholar.google.com/citations?view_op=view_citation&amp;hl=en&amp;user=rAPH36gAAAAJ&amp;citation_for_view=rAPH36gAAAAJ:9ZlFYXVOiuMC" TargetMode="External"/><Relationship Id="rId559" Type="http://schemas.openxmlformats.org/officeDocument/2006/relationships/hyperlink" Target="https://scholar.google.com/citations?view_op=view_citation&amp;hl=en&amp;user=rAPH36gAAAAJ&amp;citation_for_view=rAPH36gAAAAJ:9ZlFYXVOiuMC" TargetMode="External"/><Relationship Id="rId550" Type="http://schemas.openxmlformats.org/officeDocument/2006/relationships/hyperlink" Target="https://www.mdpi.com/1420-3049/28/2/808" TargetMode="External"/><Relationship Id="rId1140" Type="http://schemas.openxmlformats.org/officeDocument/2006/relationships/hyperlink" Target="https://ysmu.am/v2/wp-content/uploads/2023/09/4.-Soleimantabar-Article-NAMJ-DOI-V17-2023-Is-4.pdf" TargetMode="External"/><Relationship Id="rId1141" Type="http://schemas.openxmlformats.org/officeDocument/2006/relationships/hyperlink" Target="https://www.nature.com/articles/s41598-023-30598-9" TargetMode="External"/><Relationship Id="rId1142" Type="http://schemas.openxmlformats.org/officeDocument/2006/relationships/hyperlink" Target="https://www.mdpi.com/2077-0383/12/3/1059" TargetMode="External"/><Relationship Id="rId554" Type="http://schemas.openxmlformats.org/officeDocument/2006/relationships/hyperlink" Target="https://15102ky2f-y-https-www-nature-com.z.e-nformation.ro/articles/s41598-023-48990-w" TargetMode="External"/><Relationship Id="rId1143" Type="http://schemas.openxmlformats.org/officeDocument/2006/relationships/hyperlink" Target="https://www.webofscience.com/wos/woscc/full-record/WOS:001103368700001" TargetMode="External"/><Relationship Id="rId553" Type="http://schemas.openxmlformats.org/officeDocument/2006/relationships/hyperlink" Target="https://scholar.google.com/citations?view_op=view_citation&amp;hl=en&amp;user=rAPH36gAAAAJ&amp;citation_for_view=rAPH36gAAAAJ:9ZlFYXVOiuMC" TargetMode="External"/><Relationship Id="rId1144" Type="http://schemas.openxmlformats.org/officeDocument/2006/relationships/hyperlink" Target="https://www.webofscience.com/wos/woscc/full-record/WOS:001078673900001" TargetMode="External"/><Relationship Id="rId552" Type="http://schemas.openxmlformats.org/officeDocument/2006/relationships/hyperlink" Target="https://scholar.google.com/citations?view_op=view_citation&amp;hl=en&amp;user=rAPH36gAAAAJ&amp;citation_for_view=rAPH36gAAAAJ:9ZlFYXVOiuMC" TargetMode="External"/><Relationship Id="rId1145" Type="http://schemas.openxmlformats.org/officeDocument/2006/relationships/hyperlink" Target="https://www.mdpi.com/2075-4426/13/9/1370" TargetMode="External"/><Relationship Id="rId551" Type="http://schemas.openxmlformats.org/officeDocument/2006/relationships/hyperlink" Target="https://www.mdpi.com/1996-1944/16/15/5244" TargetMode="External"/><Relationship Id="rId1146" Type="http://schemas.openxmlformats.org/officeDocument/2006/relationships/hyperlink" Target="https://www.webofscience.com/wos/woscc/full-record/WOS:001103368700001" TargetMode="External"/><Relationship Id="rId495" Type="http://schemas.openxmlformats.org/officeDocument/2006/relationships/hyperlink" Target="https://www.frontiersin.org/articles/10.3389/fsurg.2023.1112315/full" TargetMode="External"/><Relationship Id="rId494" Type="http://schemas.openxmlformats.org/officeDocument/2006/relationships/hyperlink" Target="https://www.mdpi.com/1422-0067/24/4/3148" TargetMode="External"/><Relationship Id="rId493" Type="http://schemas.openxmlformats.org/officeDocument/2006/relationships/hyperlink" Target="https://bioclima.ro/Balneo544.pdf" TargetMode="External"/><Relationship Id="rId492" Type="http://schemas.openxmlformats.org/officeDocument/2006/relationships/hyperlink" Target="https://1510gkku3-y-https-link-springer-com.z.e-nformation.ro/article/10.1007/s00423-023-03140-8" TargetMode="External"/><Relationship Id="rId499" Type="http://schemas.openxmlformats.org/officeDocument/2006/relationships/hyperlink" Target="https://www.mdpi.com/2077-0383/12/22/6970" TargetMode="External"/><Relationship Id="rId498" Type="http://schemas.openxmlformats.org/officeDocument/2006/relationships/hyperlink" Target="https://bioclima.ro/Balneo547.pdf" TargetMode="External"/><Relationship Id="rId497" Type="http://schemas.openxmlformats.org/officeDocument/2006/relationships/hyperlink" Target="https://www.mdpi.com/1648-9144/59/7/1238" TargetMode="External"/><Relationship Id="rId496" Type="http://schemas.openxmlformats.org/officeDocument/2006/relationships/hyperlink" Target="https://www.mdpi.com/1648-9144/59/7/1238" TargetMode="External"/><Relationship Id="rId1610" Type="http://schemas.openxmlformats.org/officeDocument/2006/relationships/hyperlink" Target="https://www.mdpi.com/2410-3888/8/9/427" TargetMode="External"/><Relationship Id="rId1611" Type="http://schemas.openxmlformats.org/officeDocument/2006/relationships/hyperlink" Target="https://pubmed.ncbi.nlm.nih.gov/37857877/" TargetMode="External"/><Relationship Id="rId1612" Type="http://schemas.openxmlformats.org/officeDocument/2006/relationships/hyperlink" Target="https://www.mdpi.com/1422-0067/24/22/16267" TargetMode="External"/><Relationship Id="rId1613" Type="http://schemas.openxmlformats.org/officeDocument/2006/relationships/hyperlink" Target="https://www.mdpi.com/2227-9032/11/17/2402" TargetMode="External"/><Relationship Id="rId1614" Type="http://schemas.openxmlformats.org/officeDocument/2006/relationships/hyperlink" Target="https://www.mdpi.com/1660-4601/20/4/3396" TargetMode="External"/><Relationship Id="rId1615" Type="http://schemas.openxmlformats.org/officeDocument/2006/relationships/hyperlink" Target="https://www.mdpi.com/1422-0067/24/19/14722" TargetMode="External"/><Relationship Id="rId1616" Type="http://schemas.openxmlformats.org/officeDocument/2006/relationships/hyperlink" Target="https://15113kn3t-y-https-ieeexplore-ieee-org.z.e-nformation.ro/document/10336923" TargetMode="External"/><Relationship Id="rId907" Type="http://schemas.openxmlformats.org/officeDocument/2006/relationships/hyperlink" Target="https://www.sciencedirect.com/science/article/pii/S0141813023036760?casa_token=YDeAGd0oyQ0AAAAA:M_jXjKBNl7W-J3h9L5cljeIOwLusWbLpdJ2yqnCm5EzSixEpUoT3paq8jChuOm_xcmajDnUBqtM" TargetMode="External"/><Relationship Id="rId1617" Type="http://schemas.openxmlformats.org/officeDocument/2006/relationships/hyperlink" Target="https://www.mdpi.com/2075-4418/13/21/3351" TargetMode="External"/><Relationship Id="rId906" Type="http://schemas.openxmlformats.org/officeDocument/2006/relationships/hyperlink" Target="https://www.mdpi.com/2073-4360/15/11/2511" TargetMode="External"/><Relationship Id="rId1618" Type="http://schemas.openxmlformats.org/officeDocument/2006/relationships/hyperlink" Target="https://doi.org/10.1007/s10029-022-02657-z" TargetMode="External"/><Relationship Id="rId905" Type="http://schemas.openxmlformats.org/officeDocument/2006/relationships/hyperlink" Target="https://www.sciencedirect.com/science/article/pii/S0144861723010020?casa_token=UzMiH2Odq14AAAAA:fxx-sACw9wFHgn5RHyrJdwstbsYgY1LH878ZIvP16_WEJ-LWKupFzeeB-eaTbyTM77-jCE7EX4M" TargetMode="External"/><Relationship Id="rId1619" Type="http://schemas.openxmlformats.org/officeDocument/2006/relationships/hyperlink" Target="https://doi.org/10.1007/s10029-023-02860-6" TargetMode="External"/><Relationship Id="rId904" Type="http://schemas.openxmlformats.org/officeDocument/2006/relationships/hyperlink" Target="https://www.sciencedirect.com/science/article/pii/S0144861723008792?casa_token=t87gpz-dFAYAAAAA:hVt1EET77G9zfp5G19R52Hgfu5ojT13igMHv82IRHy4dMKEjid3Bzp8xPB41hA2zW-WrDP2MDaY" TargetMode="External"/><Relationship Id="rId909" Type="http://schemas.openxmlformats.org/officeDocument/2006/relationships/hyperlink" Target="https://link.springer.com/article/10.1557/s43578-023-01078-7" TargetMode="External"/><Relationship Id="rId908" Type="http://schemas.openxmlformats.org/officeDocument/2006/relationships/hyperlink" Target="https://www.mdpi.com/2079-4991/13/22/2920" TargetMode="External"/><Relationship Id="rId903" Type="http://schemas.openxmlformats.org/officeDocument/2006/relationships/hyperlink" Target="https://www.mdpi.com/1999-4923/15/7/1829" TargetMode="External"/><Relationship Id="rId902" Type="http://schemas.openxmlformats.org/officeDocument/2006/relationships/hyperlink" Target="https://www.sciencedirect.com/science/article/pii/S0144861723009980?casa_token=vAyVtcnrI7kAAAAA:-p11C-WgPEGesDp3iwezxu72BIdKvTrshPZLsfc8mj1mbmfO5_g3iM-qm9fZP0BSVDGx-JtQ4Z0" TargetMode="External"/><Relationship Id="rId901" Type="http://schemas.openxmlformats.org/officeDocument/2006/relationships/hyperlink" Target="https://www.sciencedirect.com/science/article/pii/S0141813023006815?casa_token=fqBdZ4BSH3sAAAAA:RaNHorwFuOIA3ULVAm43Pp6n3KWwwK2XcsW4XsJUdI5TeYv9RCi5BZ-EvwpM5e-CPsqm8lrhPAM" TargetMode="External"/><Relationship Id="rId900" Type="http://schemas.openxmlformats.org/officeDocument/2006/relationships/hyperlink" Target="https://onlinelibrary.wiley.com/doi/full/10.1002/pol.20220734" TargetMode="External"/><Relationship Id="rId1600" Type="http://schemas.openxmlformats.org/officeDocument/2006/relationships/hyperlink" Target="https://1510ql221-y-https-www-webofscience-com.z.e-nformation.ro/wos/woscc/full-record/WOS:001091502600004" TargetMode="External"/><Relationship Id="rId1601" Type="http://schemas.openxmlformats.org/officeDocument/2006/relationships/hyperlink" Target="https://1510ql221-y-https-www-webofscience-com.z.e-nformation.ro/wos/woscc/full-record/WOS:000910637100001" TargetMode="External"/><Relationship Id="rId1602" Type="http://schemas.openxmlformats.org/officeDocument/2006/relationships/hyperlink" Target="https://1510ql221-y-https-www-webofscience-com.z.e-nformation.ro/wos/woscc/full-record/WOS:000979952600001" TargetMode="External"/><Relationship Id="rId1603" Type="http://schemas.openxmlformats.org/officeDocument/2006/relationships/hyperlink" Target="https://1510ql221-y-https-www-webofscience-com.z.e-nformation.ro/wos/woscc/full-record/WOS:001117502700001" TargetMode="External"/><Relationship Id="rId1604" Type="http://schemas.openxmlformats.org/officeDocument/2006/relationships/hyperlink" Target="https://www.mdpi.com/2410-3888/8/8/395" TargetMode="External"/><Relationship Id="rId1605" Type="http://schemas.openxmlformats.org/officeDocument/2006/relationships/hyperlink" Target="https://www.mdpi.com/2410-3888/8/9/427" TargetMode="External"/><Relationship Id="rId1606" Type="http://schemas.openxmlformats.org/officeDocument/2006/relationships/hyperlink" Target="https://www.mdpi.com/2410-3888/8/11/538" TargetMode="External"/><Relationship Id="rId1607" Type="http://schemas.openxmlformats.org/officeDocument/2006/relationships/hyperlink" Target="https://1510qld6q-y-https-www-webofscience-com.z.e-nformation.ro/wos/woscc/full-record/WOS:000960210600015" TargetMode="External"/><Relationship Id="rId1608" Type="http://schemas.openxmlformats.org/officeDocument/2006/relationships/hyperlink" Target="https://www.mdpi.com/2073-4441/15/7/1385" TargetMode="External"/><Relationship Id="rId1609" Type="http://schemas.openxmlformats.org/officeDocument/2006/relationships/hyperlink" Target="https://pubmed.ncbi.nlm.nih.gov/37515617/" TargetMode="External"/><Relationship Id="rId1631" Type="http://schemas.openxmlformats.org/officeDocument/2006/relationships/hyperlink" Target="https://doi.org/10.1093/bjsopen/zrad080" TargetMode="External"/><Relationship Id="rId1632" Type="http://schemas.openxmlformats.org/officeDocument/2006/relationships/hyperlink" Target="https://doi.org/10.3390/medicina59101735" TargetMode="External"/><Relationship Id="rId1633" Type="http://schemas.openxmlformats.org/officeDocument/2006/relationships/hyperlink" Target="https://doi.org/10.1007/s10029-023-02920-x" TargetMode="External"/><Relationship Id="rId1634" Type="http://schemas.openxmlformats.org/officeDocument/2006/relationships/hyperlink" Target="https://doi.org/10.1093/bjsopen/zrad084" TargetMode="External"/><Relationship Id="rId1635" Type="http://schemas.openxmlformats.org/officeDocument/2006/relationships/hyperlink" Target="https://www.mdpi.com/2227-9067/10/8/1373" TargetMode="External"/><Relationship Id="rId1636" Type="http://schemas.openxmlformats.org/officeDocument/2006/relationships/hyperlink" Target="https://www.thieme-connect.com/products/ejournals/abstract/10.1055/s-0040-1722649" TargetMode="External"/><Relationship Id="rId1637" Type="http://schemas.openxmlformats.org/officeDocument/2006/relationships/hyperlink" Target="https://www.mdpi.com/1422-0067/24/22/16267" TargetMode="External"/><Relationship Id="rId1638" Type="http://schemas.openxmlformats.org/officeDocument/2006/relationships/hyperlink" Target="https://www.mdpi.com/2227-9032/11/17/2402" TargetMode="External"/><Relationship Id="rId929" Type="http://schemas.openxmlformats.org/officeDocument/2006/relationships/hyperlink" Target="https://www.mdpi.com/2227-9059/11/11/2930" TargetMode="External"/><Relationship Id="rId1639" Type="http://schemas.openxmlformats.org/officeDocument/2006/relationships/hyperlink" Target="https://www.mdpi.com/1660-4601/20/4/3396" TargetMode="External"/><Relationship Id="rId928" Type="http://schemas.openxmlformats.org/officeDocument/2006/relationships/hyperlink" Target="https://www.mdpi.com/1424-8247/16/11/1585" TargetMode="External"/><Relationship Id="rId927" Type="http://schemas.openxmlformats.org/officeDocument/2006/relationships/hyperlink" Target="https://www.mdpi.com/2076-2607/11/2/387" TargetMode="External"/><Relationship Id="rId926" Type="http://schemas.openxmlformats.org/officeDocument/2006/relationships/hyperlink" Target="https://www.mdpi.com/2076-0817/12/6/766" TargetMode="External"/><Relationship Id="rId921" Type="http://schemas.openxmlformats.org/officeDocument/2006/relationships/hyperlink" Target="https://europepmc.org/article/pmc/pmc10384736" TargetMode="External"/><Relationship Id="rId920" Type="http://schemas.openxmlformats.org/officeDocument/2006/relationships/hyperlink" Target="https://chemrxiv.org/engage/chemrxiv/article-details/6518689eade1178b246c3065" TargetMode="External"/><Relationship Id="rId925" Type="http://schemas.openxmlformats.org/officeDocument/2006/relationships/hyperlink" Target="https://www.mdpi.com/2308-3425/10/3/128" TargetMode="External"/><Relationship Id="rId924" Type="http://schemas.openxmlformats.org/officeDocument/2006/relationships/hyperlink" Target="https://assets.cureus.com/uploads/review_article/pdf/188543/20231126-13050-qupam5.pdf" TargetMode="External"/><Relationship Id="rId923" Type="http://schemas.openxmlformats.org/officeDocument/2006/relationships/hyperlink" Target="https://www.mdpi.com/1422-0067/24/19/14722" TargetMode="External"/><Relationship Id="rId922" Type="http://schemas.openxmlformats.org/officeDocument/2006/relationships/hyperlink" Target="https://www.mdpi.com/1422-0067/24/2/1774" TargetMode="External"/><Relationship Id="rId1630" Type="http://schemas.openxmlformats.org/officeDocument/2006/relationships/hyperlink" Target="https://doi.org/10.25259/JCIS_29_2023." TargetMode="External"/><Relationship Id="rId1620" Type="http://schemas.openxmlformats.org/officeDocument/2006/relationships/hyperlink" Target="https://doi.org/10.7759/cureus.41637" TargetMode="External"/><Relationship Id="rId1621" Type="http://schemas.openxmlformats.org/officeDocument/2006/relationships/hyperlink" Target="https://www.mdpi.com/2227-9059/11/1/7" TargetMode="External"/><Relationship Id="rId1622" Type="http://schemas.openxmlformats.org/officeDocument/2006/relationships/hyperlink" Target="https://doi.org/10.3390/microorganisms11020387" TargetMode="External"/><Relationship Id="rId1623" Type="http://schemas.openxmlformats.org/officeDocument/2006/relationships/hyperlink" Target="https://doi.org/10.3390/ph16111585" TargetMode="External"/><Relationship Id="rId1624" Type="http://schemas.openxmlformats.org/officeDocument/2006/relationships/hyperlink" Target="https://doi.org/10.3390/microorganisms11112753" TargetMode="External"/><Relationship Id="rId1625" Type="http://schemas.openxmlformats.org/officeDocument/2006/relationships/hyperlink" Target="https://doi.org/10.3390/biomedicines11112930" TargetMode="External"/><Relationship Id="rId1626" Type="http://schemas.openxmlformats.org/officeDocument/2006/relationships/hyperlink" Target="https://doi.org/10.3390/biomedicines11041016" TargetMode="External"/><Relationship Id="rId1627" Type="http://schemas.openxmlformats.org/officeDocument/2006/relationships/hyperlink" Target="https://doi.org/10.3390/pathogens12060766" TargetMode="External"/><Relationship Id="rId918" Type="http://schemas.openxmlformats.org/officeDocument/2006/relationships/hyperlink" Target="https://link.springer.com/referenceworkentry/10.1007/978-3-030-92090-6_56-1" TargetMode="External"/><Relationship Id="rId1628" Type="http://schemas.openxmlformats.org/officeDocument/2006/relationships/hyperlink" Target="about:blank" TargetMode="External"/><Relationship Id="rId917" Type="http://schemas.openxmlformats.org/officeDocument/2006/relationships/hyperlink" Target="https://www.mdpi.com/2624-8549/5/4/152" TargetMode="External"/><Relationship Id="rId1629" Type="http://schemas.openxmlformats.org/officeDocument/2006/relationships/hyperlink" Target="https://doi.org/10.1007/s10140-023-02131-y" TargetMode="External"/><Relationship Id="rId916" Type="http://schemas.openxmlformats.org/officeDocument/2006/relationships/hyperlink" Target="https://ieeexplore.ieee.org/abstract/document/10109789" TargetMode="External"/><Relationship Id="rId915" Type="http://schemas.openxmlformats.org/officeDocument/2006/relationships/hyperlink" Target="https://www.mdpi.com/1996-1944/16/5/1815" TargetMode="External"/><Relationship Id="rId919" Type="http://schemas.openxmlformats.org/officeDocument/2006/relationships/hyperlink" Target="https://www.preprints.org/manuscript/202310.0811/v1" TargetMode="External"/><Relationship Id="rId910" Type="http://schemas.openxmlformats.org/officeDocument/2006/relationships/hyperlink" Target="https://www.mdpi.com/2310-2861/9/9/705" TargetMode="External"/><Relationship Id="rId914" Type="http://schemas.openxmlformats.org/officeDocument/2006/relationships/hyperlink" Target="https://www.mdpi.com/1422-0067/24/19/14722" TargetMode="External"/><Relationship Id="rId913" Type="http://schemas.openxmlformats.org/officeDocument/2006/relationships/hyperlink" Target="https://www.mdpi.com/1420-3049/28/22/7584" TargetMode="External"/><Relationship Id="rId912" Type="http://schemas.openxmlformats.org/officeDocument/2006/relationships/hyperlink" Target="https://www.mdpi.com/2073-4360/15/24/4635" TargetMode="External"/><Relationship Id="rId911" Type="http://schemas.openxmlformats.org/officeDocument/2006/relationships/hyperlink" Target="https://journals.sagepub.com/doi/full/10.1177/23779608231218189" TargetMode="External"/><Relationship Id="rId1213" Type="http://schemas.openxmlformats.org/officeDocument/2006/relationships/hyperlink" Target="https://www.webofscience.com/wos/woscc/summary/4d872243-c307-491a-9ac8-15297e969b0f-e8827571/date-descending/1" TargetMode="External"/><Relationship Id="rId1697" Type="http://schemas.openxmlformats.org/officeDocument/2006/relationships/hyperlink" Target="https://1510q7a3n-y-https-www-webofscience-com.z.e-nformation.ro/wos/woscc/full-record/WOS:000914811700005" TargetMode="External"/><Relationship Id="rId1214" Type="http://schemas.openxmlformats.org/officeDocument/2006/relationships/hyperlink" Target="https://www.webofscience.com/wos/woscc/summary/4d872243-c307-491a-9ac8-15297e969b0f-e8827571/date-descending/1" TargetMode="External"/><Relationship Id="rId1698" Type="http://schemas.openxmlformats.org/officeDocument/2006/relationships/hyperlink" Target="https://1510q7a4z-y-https-www-webofscience-com.z.e-nformation.ro/wos/woscc/full-record/WOS:000913573800001" TargetMode="External"/><Relationship Id="rId1215" Type="http://schemas.openxmlformats.org/officeDocument/2006/relationships/hyperlink" Target="https://www.webofscience.com/wos/woscc/summary/4d872243-c307-491a-9ac8-15297e969b0f-e8827571/date-descending/1" TargetMode="External"/><Relationship Id="rId1699" Type="http://schemas.openxmlformats.org/officeDocument/2006/relationships/hyperlink" Target="https://1510qdj3d-y-https-www-webofscience-com.z.e-nformation.ro/wos/woscc/full-record/WOS:001117502700001" TargetMode="External"/><Relationship Id="rId1216" Type="http://schemas.openxmlformats.org/officeDocument/2006/relationships/hyperlink" Target="https://www.webofscience.com/wos/woscc/summary/4d872243-c307-491a-9ac8-15297e969b0f-e8827571/date-descending/1" TargetMode="External"/><Relationship Id="rId1217" Type="http://schemas.openxmlformats.org/officeDocument/2006/relationships/hyperlink" Target="https://www.webofscience.com/wos/woscc/summary/4d872243-c307-491a-9ac8-15297e969b0f-e8827571/date-descending/1" TargetMode="External"/><Relationship Id="rId1218" Type="http://schemas.openxmlformats.org/officeDocument/2006/relationships/hyperlink" Target="https://www.webofscience.com/wos/woscc/summary/4d872243-c307-491a-9ac8-15297e969b0f-e8827571/date-descending/1" TargetMode="External"/><Relationship Id="rId1219" Type="http://schemas.openxmlformats.org/officeDocument/2006/relationships/hyperlink" Target="https://www.webofscience.com/wos/woscc/full-record/WOS:000959553700011" TargetMode="External"/><Relationship Id="rId866" Type="http://schemas.openxmlformats.org/officeDocument/2006/relationships/hyperlink" Target="https://www.mdpi.com/2075-1729/13/9/1837" TargetMode="External"/><Relationship Id="rId865" Type="http://schemas.openxmlformats.org/officeDocument/2006/relationships/hyperlink" Target="https://scholar.google.com/scholar?oi=bibs&amp;cluster=5451936810211356771&amp;btnI=1&amp;hl=en" TargetMode="External"/><Relationship Id="rId864" Type="http://schemas.openxmlformats.org/officeDocument/2006/relationships/hyperlink" Target="https://scholar.google.com/scholar?oi=bibs&amp;cluster=9621971401706974452&amp;btnI=1&amp;hl=en" TargetMode="External"/><Relationship Id="rId863" Type="http://schemas.openxmlformats.org/officeDocument/2006/relationships/hyperlink" Target="https://www.hindawi.com/journals/cricc/2023/9916937/" TargetMode="External"/><Relationship Id="rId869" Type="http://schemas.openxmlformats.org/officeDocument/2006/relationships/hyperlink" Target="https://scholar.google.com/scholar?oi=bibs&amp;cluster=5451936810211356771&amp;btnI=1&amp;hl=en" TargetMode="External"/><Relationship Id="rId868" Type="http://schemas.openxmlformats.org/officeDocument/2006/relationships/hyperlink" Target="https://journals.plos.org/plosone/article?id=10.1371/journal.pone.0290656" TargetMode="External"/><Relationship Id="rId867" Type="http://schemas.openxmlformats.org/officeDocument/2006/relationships/hyperlink" Target="https://scholar.google.com/scholar?oi=bibs&amp;cluster=5451936810211356771&amp;btnI=1&amp;hl=en" TargetMode="External"/><Relationship Id="rId1690" Type="http://schemas.openxmlformats.org/officeDocument/2006/relationships/hyperlink" Target="https://www.mdpi.com/2304-6767/11/4/96" TargetMode="External"/><Relationship Id="rId1691" Type="http://schemas.openxmlformats.org/officeDocument/2006/relationships/hyperlink" Target="https://www.mdpi.com/2310-2861/9/2/139" TargetMode="External"/><Relationship Id="rId1692" Type="http://schemas.openxmlformats.org/officeDocument/2006/relationships/hyperlink" Target="https://15109kiv8-y-https-www-scopus-com.z.e-nformation.ro/record/display.uri?eid=2-s2.0-85161427554&amp;origin=resultslist&amp;sort=plf-f&amp;src=s&amp;citedAuthorId=55355059900&amp;imp=t&amp;sid=bbee25dce839b71809f51bcbea614110&amp;sot=cite&amp;sdt=cite&amp;cluster=scopubyr%2c%222023%22%2ct&amp;sl=0&amp;relpos=14&amp;citeCnt=0&amp;searchTerm=" TargetMode="External"/><Relationship Id="rId862" Type="http://schemas.openxmlformats.org/officeDocument/2006/relationships/hyperlink" Target="https://scholar.google.com/scholar?oi=bibs&amp;cluster=5003831039953231733&amp;btnI=1&amp;hl=en" TargetMode="External"/><Relationship Id="rId1693" Type="http://schemas.openxmlformats.org/officeDocument/2006/relationships/hyperlink" Target="https://www.mdpi.com/2227-9032/11/16/2354" TargetMode="External"/><Relationship Id="rId861" Type="http://schemas.openxmlformats.org/officeDocument/2006/relationships/hyperlink" Target="https://scholar.google.com/scholar?oi=bibs&amp;cluster=5003831039953231733&amp;btnI=1&amp;hl=en" TargetMode="External"/><Relationship Id="rId1210" Type="http://schemas.openxmlformats.org/officeDocument/2006/relationships/hyperlink" Target="https://www.webofscience.com/wos/woscc/summary/4d872243-c307-491a-9ac8-15297e969b0f-e8827571/date-descending/1" TargetMode="External"/><Relationship Id="rId1694" Type="http://schemas.openxmlformats.org/officeDocument/2006/relationships/hyperlink" Target="https://pubmed.ncbi.nlm.nih.gov/36923959/" TargetMode="External"/><Relationship Id="rId860" Type="http://schemas.openxmlformats.org/officeDocument/2006/relationships/hyperlink" Target="https://link.springer.com/article/10.1007/s11427-022-2273-3" TargetMode="External"/><Relationship Id="rId1211" Type="http://schemas.openxmlformats.org/officeDocument/2006/relationships/hyperlink" Target="https://www.webofscience.com/wos/woscc/summary/4d872243-c307-491a-9ac8-15297e969b0f-e8827571/date-descending/1" TargetMode="External"/><Relationship Id="rId1695" Type="http://schemas.openxmlformats.org/officeDocument/2006/relationships/hyperlink" Target="https://1510qdj3d-y-https-www-webofscience-com.z.e-nformation.ro/wos/woscc/full-record/WOS:001117502700001" TargetMode="External"/><Relationship Id="rId1212" Type="http://schemas.openxmlformats.org/officeDocument/2006/relationships/hyperlink" Target="https://www.webofscience.com/wos/woscc/summary/4d872243-c307-491a-9ac8-15297e969b0f-e8827571/date-descending/1" TargetMode="External"/><Relationship Id="rId1696" Type="http://schemas.openxmlformats.org/officeDocument/2006/relationships/hyperlink" Target="https://1510q7a3n-y-https-www-webofscience-com.z.e-nformation.ro/wos/woscc/full-record/WOS:000997362100001" TargetMode="External"/><Relationship Id="rId1202" Type="http://schemas.openxmlformats.org/officeDocument/2006/relationships/hyperlink" Target="https://www.webofscience.com/wos/woscc/full-record/WOS:000986732100013" TargetMode="External"/><Relationship Id="rId1686" Type="http://schemas.openxmlformats.org/officeDocument/2006/relationships/hyperlink" Target="https://journals.asm.org/doi/10.1128/aem.01081-23" TargetMode="External"/><Relationship Id="rId1203" Type="http://schemas.openxmlformats.org/officeDocument/2006/relationships/hyperlink" Target="https://www.webofscience.com/wos/woscc/summary/4d872243-c307-491a-9ac8-15297e969b0f-e8827571/date-descending/1" TargetMode="External"/><Relationship Id="rId1687" Type="http://schemas.openxmlformats.org/officeDocument/2006/relationships/hyperlink" Target="https://www.nature.com/articles/s41598-023-40391-3" TargetMode="External"/><Relationship Id="rId1204" Type="http://schemas.openxmlformats.org/officeDocument/2006/relationships/hyperlink" Target="https://www.webofscience.com/wos/woscc/summary/4d872243-c307-491a-9ac8-15297e969b0f-e8827571/date-descending/1" TargetMode="External"/><Relationship Id="rId1688" Type="http://schemas.openxmlformats.org/officeDocument/2006/relationships/hyperlink" Target="https://onlinelibrary.wiley.com/doi/10.1111/jre.13125" TargetMode="External"/><Relationship Id="rId1205" Type="http://schemas.openxmlformats.org/officeDocument/2006/relationships/hyperlink" Target="https://www.webofscience.com/wos/woscc/summary/4d872243-c307-491a-9ac8-15297e969b0f-e8827571/date-descending/1" TargetMode="External"/><Relationship Id="rId1689" Type="http://schemas.openxmlformats.org/officeDocument/2006/relationships/hyperlink" Target="https://www.nature.com/articles/s41598-023-33521-4" TargetMode="External"/><Relationship Id="rId1206" Type="http://schemas.openxmlformats.org/officeDocument/2006/relationships/hyperlink" Target="https://www.webofscience.com/wos/woscc/summary/4d872243-c307-491a-9ac8-15297e969b0f-e8827571/date-descending/1" TargetMode="External"/><Relationship Id="rId1207" Type="http://schemas.openxmlformats.org/officeDocument/2006/relationships/hyperlink" Target="https://www.webofscience.com/wos/woscc/summary/4d872243-c307-491a-9ac8-15297e969b0f-e8827571/date-descending/1" TargetMode="External"/><Relationship Id="rId1208" Type="http://schemas.openxmlformats.org/officeDocument/2006/relationships/hyperlink" Target="https://www.webofscience.com/wos/woscc/summary/4d872243-c307-491a-9ac8-15297e969b0f-e8827571/date-descending/1" TargetMode="External"/><Relationship Id="rId1209" Type="http://schemas.openxmlformats.org/officeDocument/2006/relationships/hyperlink" Target="https://www.webofscience.com/wos/woscc/summary/4d872243-c307-491a-9ac8-15297e969b0f-e8827571/date-descending/1" TargetMode="External"/><Relationship Id="rId855" Type="http://schemas.openxmlformats.org/officeDocument/2006/relationships/hyperlink" Target="https://scholar.google.com/scholar?oi=bibs&amp;cluster=14988712114146598898&amp;btnI=1&amp;hl=en" TargetMode="External"/><Relationship Id="rId854" Type="http://schemas.openxmlformats.org/officeDocument/2006/relationships/hyperlink" Target="https://journals.lww.com/imd/pages/results.aspx?txtKeywords=Erysipeloid+and+Erysipelothrix+rhusiopathiae+Bacteremia+Secondary+to+a+Crab+Stab+Wound%3a+A+Case+Report+and+Literature+Review" TargetMode="External"/><Relationship Id="rId853" Type="http://schemas.openxmlformats.org/officeDocument/2006/relationships/hyperlink" Target="https://scholar.google.com/scholar?oi=bibs&amp;cluster=9384877868928570863&amp;btnI=1&amp;hl=en" TargetMode="External"/><Relationship Id="rId852" Type="http://schemas.openxmlformats.org/officeDocument/2006/relationships/hyperlink" Target="https://scholar.google.com/scholar?oi=bibs&amp;cluster=6137424112610382773&amp;btnI=1&amp;hl=en" TargetMode="External"/><Relationship Id="rId859" Type="http://schemas.openxmlformats.org/officeDocument/2006/relationships/hyperlink" Target="https://scholar.google.com/scholar?oi=bibs&amp;cluster=13147416451232593427&amp;btnI=1&amp;hl=en" TargetMode="External"/><Relationship Id="rId858" Type="http://schemas.openxmlformats.org/officeDocument/2006/relationships/hyperlink" Target="https://scholar.google.com/scholar?oi=bibs&amp;cluster=14098252700364237018&amp;btnI=1&amp;hl=en" TargetMode="External"/><Relationship Id="rId857" Type="http://schemas.openxmlformats.org/officeDocument/2006/relationships/hyperlink" Target="https://scholar.google.com/scholar?oi=bibs&amp;cluster=15484896250901704588&amp;btnI=1&amp;hl=en" TargetMode="External"/><Relationship Id="rId856" Type="http://schemas.openxmlformats.org/officeDocument/2006/relationships/hyperlink" Target="https://scholar.google.com/scholar?oi=bibs&amp;cluster=14988712114146598898&amp;btnI=1&amp;hl=en" TargetMode="External"/><Relationship Id="rId1680" Type="http://schemas.openxmlformats.org/officeDocument/2006/relationships/hyperlink" Target="https://1510qkp0j-y-https-www-webofscience-com.z.e-nformation.ro/wos/woscc/full-record/WOS:001118281700001" TargetMode="External"/><Relationship Id="rId1681" Type="http://schemas.openxmlformats.org/officeDocument/2006/relationships/hyperlink" Target="https://bmcoralhealth.biomedcentral.com/articles/10.1186/s12903-023-03695-4" TargetMode="External"/><Relationship Id="rId851" Type="http://schemas.openxmlformats.org/officeDocument/2006/relationships/hyperlink" Target="https://scholar.google.com/scholar?oi=bibs&amp;cluster=6137424112610382773&amp;btnI=1&amp;hl=en" TargetMode="External"/><Relationship Id="rId1682" Type="http://schemas.openxmlformats.org/officeDocument/2006/relationships/hyperlink" Target="https://pubmed.ncbi.nlm.nih.gov/37449596/" TargetMode="External"/><Relationship Id="rId850" Type="http://schemas.openxmlformats.org/officeDocument/2006/relationships/hyperlink" Target="https://scholar.google.com/scholar?oi=bibs&amp;cluster=12394722791548401324&amp;btnI=1&amp;hl=en" TargetMode="External"/><Relationship Id="rId1683" Type="http://schemas.openxmlformats.org/officeDocument/2006/relationships/hyperlink" Target="https://pubmed.ncbi.nlm.nih.gov/37907339/" TargetMode="External"/><Relationship Id="rId1200" Type="http://schemas.openxmlformats.org/officeDocument/2006/relationships/hyperlink" Target="https://www.webofscience.com/wos/woscc/full-record/WOS:001071297300001" TargetMode="External"/><Relationship Id="rId1684" Type="http://schemas.openxmlformats.org/officeDocument/2006/relationships/hyperlink" Target="https://www.mdpi.com/2304-8158/12/19/3668" TargetMode="External"/><Relationship Id="rId1201" Type="http://schemas.openxmlformats.org/officeDocument/2006/relationships/hyperlink" Target="https://www.webofscience.com/wos/woscc/full-record/WOS:001007602000001" TargetMode="External"/><Relationship Id="rId1685" Type="http://schemas.openxmlformats.org/officeDocument/2006/relationships/hyperlink" Target="https://pubs.acs.org/doi/abs/10.1021/acs.molpharmaceut.3c00508" TargetMode="External"/><Relationship Id="rId1235" Type="http://schemas.openxmlformats.org/officeDocument/2006/relationships/hyperlink" Target="https://1510qkiky-y-https-www-webofscience-com.z.e-nformation.ro/wos/woscc/full-record/WOS:001164798600027" TargetMode="External"/><Relationship Id="rId1236" Type="http://schemas.openxmlformats.org/officeDocument/2006/relationships/hyperlink" Target="https://1510qkiky-y-https-www-webofscience-com.z.e-nformation.ro/wos/woscc/full-record/WOS:001041300400025" TargetMode="External"/><Relationship Id="rId1237" Type="http://schemas.openxmlformats.org/officeDocument/2006/relationships/hyperlink" Target="https://1510qkiky-y-https-www-webofscience-com.z.e-nformation.ro/wos/woscc/full-record/WOS:000993503700001" TargetMode="External"/><Relationship Id="rId1238" Type="http://schemas.openxmlformats.org/officeDocument/2006/relationships/hyperlink" Target="https://1510qkiky-y-https-www-webofscience-com.z.e-nformation.ro/wos/woscc/full-record/WOS:000973541600014" TargetMode="External"/><Relationship Id="rId1239" Type="http://schemas.openxmlformats.org/officeDocument/2006/relationships/hyperlink" Target="https://1510qkiky-y-https-www-webofscience-com.z.e-nformation.ro/wos/woscc/full-record/WOS:001111072900005" TargetMode="External"/><Relationship Id="rId409" Type="http://schemas.openxmlformats.org/officeDocument/2006/relationships/hyperlink" Target="https://pubmed.ncbi.nlm.nih.gov/38073628/" TargetMode="External"/><Relationship Id="rId404" Type="http://schemas.openxmlformats.org/officeDocument/2006/relationships/hyperlink" Target="https://journals.salviapub.com/index.php/gmj/article/view/2993" TargetMode="External"/><Relationship Id="rId888" Type="http://schemas.openxmlformats.org/officeDocument/2006/relationships/hyperlink" Target="https://www.researchgate.net/publication/367308991_A_comprehensive_analysis_of_chemical_and_biological_pollutants_natural_and_anthropogenic_origin_of_soil_and_dandelion_Taraxacum_officinale_samples" TargetMode="External"/><Relationship Id="rId403" Type="http://schemas.openxmlformats.org/officeDocument/2006/relationships/hyperlink" Target="https://pubmed.ncbi.nlm.nih.gov/36769677/" TargetMode="External"/><Relationship Id="rId887" Type="http://schemas.openxmlformats.org/officeDocument/2006/relationships/hyperlink" Target="https://www.ijccr.org/doi/pdf/10.5005/jp-journals-11006-0062" TargetMode="External"/><Relationship Id="rId402" Type="http://schemas.openxmlformats.org/officeDocument/2006/relationships/hyperlink" Target="https://pubmed.ncbi.nlm.nih.gov/37656048/" TargetMode="External"/><Relationship Id="rId886" Type="http://schemas.openxmlformats.org/officeDocument/2006/relationships/hyperlink" Target="https://www.mdpi.com/1424-8247/17/2/202" TargetMode="External"/><Relationship Id="rId401" Type="http://schemas.openxmlformats.org/officeDocument/2006/relationships/hyperlink" Target="https://www.sciencedirect.com/science/article/pii/S223878542302416X" TargetMode="External"/><Relationship Id="rId885" Type="http://schemas.openxmlformats.org/officeDocument/2006/relationships/hyperlink" Target="https://scholar.google.com/scholar?oi=bibs&amp;cluster=1378658020207474745&amp;btnI=1&amp;hl=en" TargetMode="External"/><Relationship Id="rId408" Type="http://schemas.openxmlformats.org/officeDocument/2006/relationships/hyperlink" Target="https://pubmed.ncbi.nlm.nih.gov/38008967/" TargetMode="External"/><Relationship Id="rId407" Type="http://schemas.openxmlformats.org/officeDocument/2006/relationships/hyperlink" Target="https://ouci.dntb.gov.ua/en/works/lxNO2NN7/" TargetMode="External"/><Relationship Id="rId406" Type="http://schemas.openxmlformats.org/officeDocument/2006/relationships/hyperlink" Target="https://pubmed.ncbi.nlm.nih.gov/37892743/" TargetMode="External"/><Relationship Id="rId405" Type="http://schemas.openxmlformats.org/officeDocument/2006/relationships/hyperlink" Target="https://www.emerald.com/insight/content/doi/10.1108/JACPR-11-2022-0756/full/html" TargetMode="External"/><Relationship Id="rId889" Type="http://schemas.openxmlformats.org/officeDocument/2006/relationships/hyperlink" Target="https://www.mdpi.com/2275102" TargetMode="External"/><Relationship Id="rId880" Type="http://schemas.openxmlformats.org/officeDocument/2006/relationships/hyperlink" Target="https://scholar.google.com/scholar?oi=bibs&amp;cluster=4993316423265444616&amp;btnI=1&amp;hl=en" TargetMode="External"/><Relationship Id="rId1230" Type="http://schemas.openxmlformats.org/officeDocument/2006/relationships/hyperlink" Target="https://1510qkiky-y-https-www-webofscience-com.z.e-nformation.ro/wos/woscc/full-record/WOS:000999777200001" TargetMode="External"/><Relationship Id="rId400" Type="http://schemas.openxmlformats.org/officeDocument/2006/relationships/hyperlink" Target="https://www.ncbi.nlm.nih.gov/pmc/articles/PMC10221236/" TargetMode="External"/><Relationship Id="rId884" Type="http://schemas.openxmlformats.org/officeDocument/2006/relationships/hyperlink" Target="https://scholar.google.com/scholar?oi=bibs&amp;cluster=13733066078325301936&amp;btnI=1&amp;hl=en" TargetMode="External"/><Relationship Id="rId1231" Type="http://schemas.openxmlformats.org/officeDocument/2006/relationships/hyperlink" Target="https://1510qkiky-y-https-www-webofscience-com.z.e-nformation.ro/wos/woscc/full-record/WOS:000955726700001" TargetMode="External"/><Relationship Id="rId883" Type="http://schemas.openxmlformats.org/officeDocument/2006/relationships/hyperlink" Target="https://scholar.google.com/scholar?oi=bibs&amp;cluster=17955269413370804970&amp;btnI=1&amp;hl=en" TargetMode="External"/><Relationship Id="rId1232" Type="http://schemas.openxmlformats.org/officeDocument/2006/relationships/hyperlink" Target="https://1510qkiky-y-https-www-webofscience-com.z.e-nformation.ro/wos/woscc/full-record/WOS:001099791100017" TargetMode="External"/><Relationship Id="rId882" Type="http://schemas.openxmlformats.org/officeDocument/2006/relationships/hyperlink" Target="https://journals.plos.org/plosone/article?id=10.1371/journal.pone.0280810" TargetMode="External"/><Relationship Id="rId1233" Type="http://schemas.openxmlformats.org/officeDocument/2006/relationships/hyperlink" Target="https://1510qkiky-y-https-www-webofscience-com.z.e-nformation.ro/wos/woscc/full-record/WOS:000943153000001" TargetMode="External"/><Relationship Id="rId881" Type="http://schemas.openxmlformats.org/officeDocument/2006/relationships/hyperlink" Target="https://scholar.google.com/scholar?oi=bibs&amp;cluster=16615157471872141731&amp;btnI=1&amp;hl=en" TargetMode="External"/><Relationship Id="rId1234" Type="http://schemas.openxmlformats.org/officeDocument/2006/relationships/hyperlink" Target="https://1510qkiky-y-https-www-webofscience-com.z.e-nformation.ro/wos/woscc/full-record/WOS:001131142600001" TargetMode="External"/><Relationship Id="rId1224" Type="http://schemas.openxmlformats.org/officeDocument/2006/relationships/hyperlink" Target="https://1510qkiky-y-https-www-webofscience-com.z.e-nformation.ro/wos/woscc/full-record/WOS:001031776000001" TargetMode="External"/><Relationship Id="rId1225" Type="http://schemas.openxmlformats.org/officeDocument/2006/relationships/hyperlink" Target="https://1510qkiky-y-https-www-webofscience-com.z.e-nformation.ro/wos/woscc/full-record/WOS:000974771400002" TargetMode="External"/><Relationship Id="rId1226" Type="http://schemas.openxmlformats.org/officeDocument/2006/relationships/hyperlink" Target="https://1510qkiky-y-https-www-webofscience-com.z.e-nformation.ro/wos/woscc/full-record/WOS:000986732100018" TargetMode="External"/><Relationship Id="rId1227" Type="http://schemas.openxmlformats.org/officeDocument/2006/relationships/hyperlink" Target="https://1510qkiky-y-https-www-webofscience-com.z.e-nformation.ro/wos/woscc/full-record/WOS:001117527400003" TargetMode="External"/><Relationship Id="rId1228" Type="http://schemas.openxmlformats.org/officeDocument/2006/relationships/hyperlink" Target="https://1510qkiky-y-https-www-webofscience-com.z.e-nformation.ro/wos/woscc/full-record/WOS:001095355300001" TargetMode="External"/><Relationship Id="rId1229" Type="http://schemas.openxmlformats.org/officeDocument/2006/relationships/hyperlink" Target="https://1510qkiky-y-https-www-webofscience-com.z.e-nformation.ro/wos/woscc/full-record/WOS:001064803900001" TargetMode="External"/><Relationship Id="rId877" Type="http://schemas.openxmlformats.org/officeDocument/2006/relationships/hyperlink" Target="https://scholar.google.com/scholar?oi=bibs&amp;cluster=931695727210802515&amp;btnI=1&amp;hl=en" TargetMode="External"/><Relationship Id="rId876" Type="http://schemas.openxmlformats.org/officeDocument/2006/relationships/hyperlink" Target="https://link.springer.com/article/10.1186/s42836-023-00185-4" TargetMode="External"/><Relationship Id="rId875" Type="http://schemas.openxmlformats.org/officeDocument/2006/relationships/hyperlink" Target="https://scholar.google.com/scholar?oi=bibs&amp;cluster=931695727210802515&amp;btnI=1&amp;hl=en" TargetMode="External"/><Relationship Id="rId874" Type="http://schemas.openxmlformats.org/officeDocument/2006/relationships/hyperlink" Target="https://casereports.bmj.com/content/16/5/e254113" TargetMode="External"/><Relationship Id="rId879" Type="http://schemas.openxmlformats.org/officeDocument/2006/relationships/hyperlink" Target="https://scholar.google.com/scholar?oi=bibs&amp;cluster=1553371390346805841&amp;btnI=1&amp;hl=en" TargetMode="External"/><Relationship Id="rId878" Type="http://schemas.openxmlformats.org/officeDocument/2006/relationships/hyperlink" Target="https://scholar.google.com/scholar?oi=bibs&amp;cluster=14789453344879856911&amp;btnI=1&amp;hl=en" TargetMode="External"/><Relationship Id="rId873" Type="http://schemas.openxmlformats.org/officeDocument/2006/relationships/hyperlink" Target="https://scholar.google.com/scholar?oi=bibs&amp;cluster=11876088628636333810&amp;btnI=1&amp;hl=en" TargetMode="External"/><Relationship Id="rId1220" Type="http://schemas.openxmlformats.org/officeDocument/2006/relationships/hyperlink" Target="https://www.webofscience.com/wos/woscc/full-record/WOS:000927284200001" TargetMode="External"/><Relationship Id="rId872" Type="http://schemas.openxmlformats.org/officeDocument/2006/relationships/hyperlink" Target="https://scholar.google.com/scholar?oi=bibs&amp;cluster=12889955780109328284&amp;btnI=1&amp;hl=en" TargetMode="External"/><Relationship Id="rId1221" Type="http://schemas.openxmlformats.org/officeDocument/2006/relationships/hyperlink" Target="https://www.webofscience.com/wos/woscc/full-record/WOS:001039076900019" TargetMode="External"/><Relationship Id="rId871" Type="http://schemas.openxmlformats.org/officeDocument/2006/relationships/hyperlink" Target="https://scholar.google.com/scholar?oi=bibs&amp;cluster=5451936810211356771&amp;btnI=1&amp;hl=en" TargetMode="External"/><Relationship Id="rId1222" Type="http://schemas.openxmlformats.org/officeDocument/2006/relationships/hyperlink" Target="https://www.webofscience.com/wos/woscc/full-record/WOS:000979857500001" TargetMode="External"/><Relationship Id="rId870" Type="http://schemas.openxmlformats.org/officeDocument/2006/relationships/hyperlink" Target="https://www.mdpi.com/2075-1729/13/2/322" TargetMode="External"/><Relationship Id="rId1223" Type="http://schemas.openxmlformats.org/officeDocument/2006/relationships/hyperlink" Target="https://1510qkiky-y-https-www-webofscience-com.z.e-nformation.ro/wos/woscc/full-record/WOS:001045540300001" TargetMode="External"/><Relationship Id="rId1653" Type="http://schemas.openxmlformats.org/officeDocument/2006/relationships/hyperlink" Target="https://1510qkp0j-y-https-www-webofscience-com.z.e-nformation.ro/wos/woscc/full-record/WOS:001120752900001" TargetMode="External"/><Relationship Id="rId1654" Type="http://schemas.openxmlformats.org/officeDocument/2006/relationships/hyperlink" Target="https://1510qkp0j-y-https-www-webofscience-com.z.e-nformation.ro/wos/woscc/full-record/WOS:001084490500001" TargetMode="External"/><Relationship Id="rId1655" Type="http://schemas.openxmlformats.org/officeDocument/2006/relationships/hyperlink" Target="https://1510qkp0j-y-https-www-webofscience-com.z.e-nformation.ro/wos/woscc/full-record/WOS:001107465700001" TargetMode="External"/><Relationship Id="rId1656" Type="http://schemas.openxmlformats.org/officeDocument/2006/relationships/hyperlink" Target="https://1510qkp0j-y-https-www-webofscience-com.z.e-nformation.ro/wos/woscc/full-record/WOS:001031202600001" TargetMode="External"/><Relationship Id="rId1657" Type="http://schemas.openxmlformats.org/officeDocument/2006/relationships/hyperlink" Target="https://1510qkp0j-y-https-www-webofscience-com.z.e-nformation.ro/wos/woscc/full-record/WOS:001027803600001" TargetMode="External"/><Relationship Id="rId1658" Type="http://schemas.openxmlformats.org/officeDocument/2006/relationships/hyperlink" Target="https://1510qkp0j-y-https-www-webofscience-com.z.e-nformation.ro/wos/woscc/full-record/WOS:000948111600001" TargetMode="External"/><Relationship Id="rId1659" Type="http://schemas.openxmlformats.org/officeDocument/2006/relationships/hyperlink" Target="https://1510qkp0j-y-https-www-webofscience-com.z.e-nformation.ro/wos/woscc/full-record/WOS:001105738200001" TargetMode="External"/><Relationship Id="rId829" Type="http://schemas.openxmlformats.org/officeDocument/2006/relationships/hyperlink" Target="https://scholar.google.com/scholar?oi=bibs&amp;cluster=11198036968073791243&amp;btnI=1&amp;hl=en" TargetMode="External"/><Relationship Id="rId828" Type="http://schemas.openxmlformats.org/officeDocument/2006/relationships/hyperlink" Target="https://www.sciencedirect.com/science/article/pii/S2666893923001135" TargetMode="External"/><Relationship Id="rId827" Type="http://schemas.openxmlformats.org/officeDocument/2006/relationships/hyperlink" Target="https://scholar.google.com/scholar?oi=bibs&amp;cluster=11198036968073791243&amp;btnI=1&amp;hl=en" TargetMode="External"/><Relationship Id="rId822" Type="http://schemas.openxmlformats.org/officeDocument/2006/relationships/hyperlink" Target="https://www.mdpi.com/2076-2607/11/2/387" TargetMode="External"/><Relationship Id="rId821" Type="http://schemas.openxmlformats.org/officeDocument/2006/relationships/hyperlink" Target="https://scholar.google.com/scholar?oi=bibs&amp;cluster=8693430629359964790&amp;btnI=1&amp;hl=en" TargetMode="External"/><Relationship Id="rId820" Type="http://schemas.openxmlformats.org/officeDocument/2006/relationships/hyperlink" Target="https://journals.lww.com/annals-of-medicine-and-surgery/fulltext/2024/01000/need_to_address_the_gender_disparities_in.8.aspx" TargetMode="External"/><Relationship Id="rId826" Type="http://schemas.openxmlformats.org/officeDocument/2006/relationships/hyperlink" Target="https://scholar.google.com/scholar?oi=bibs&amp;cluster=11198036968073791243&amp;btnI=1&amp;hl=en" TargetMode="External"/><Relationship Id="rId825" Type="http://schemas.openxmlformats.org/officeDocument/2006/relationships/hyperlink" Target="https://www.mdpi.com/2075-1729/13/7/1576" TargetMode="External"/><Relationship Id="rId824" Type="http://schemas.openxmlformats.org/officeDocument/2006/relationships/hyperlink" Target="https://www.mdpi.com/2075-1729/13/9/1837" TargetMode="External"/><Relationship Id="rId823" Type="http://schemas.openxmlformats.org/officeDocument/2006/relationships/hyperlink" Target="https://scholar.google.com/scholar?oi=bibs&amp;cluster=9289523786365368439&amp;btnI=1&amp;hl=en" TargetMode="External"/><Relationship Id="rId1650" Type="http://schemas.openxmlformats.org/officeDocument/2006/relationships/hyperlink" Target="https://1510qkp0j-y-https-www-webofscience-com.z.e-nformation.ro/wos/woscc/full-record/WOS:001037627800001" TargetMode="External"/><Relationship Id="rId1651" Type="http://schemas.openxmlformats.org/officeDocument/2006/relationships/hyperlink" Target="https://1510qkp0j-y-https-www-webofscience-com.z.e-nformation.ro/wos/woscc/full-record/WOS:001131224100001" TargetMode="External"/><Relationship Id="rId1652" Type="http://schemas.openxmlformats.org/officeDocument/2006/relationships/hyperlink" Target="https://1510qkp0j-y-https-www-webofscience-com.z.e-nformation.ro/wos/woscc/full-record/WOS:001103145000001" TargetMode="External"/><Relationship Id="rId1642" Type="http://schemas.openxmlformats.org/officeDocument/2006/relationships/hyperlink" Target="https://journals.sagepub.com/doi/full/10.1177/1721727X231176943" TargetMode="External"/><Relationship Id="rId1643" Type="http://schemas.openxmlformats.org/officeDocument/2006/relationships/hyperlink" Target="https://sciendo.com/article/10.2478/picbe-2023-0038" TargetMode="External"/><Relationship Id="rId1644" Type="http://schemas.openxmlformats.org/officeDocument/2006/relationships/hyperlink" Target="https://www.ncbi.nlm.nih.gov/pmc/articles/PMC9722231/" TargetMode="External"/><Relationship Id="rId1645" Type="http://schemas.openxmlformats.org/officeDocument/2006/relationships/hyperlink" Target="https://www.thieme-connect.com/products/ejournals/abstract/10.1055/s-0041-1729559" TargetMode="External"/><Relationship Id="rId1646" Type="http://schemas.openxmlformats.org/officeDocument/2006/relationships/hyperlink" Target="https://trendspediatrics.com/article/view/78/78" TargetMode="External"/><Relationship Id="rId1647" Type="http://schemas.openxmlformats.org/officeDocument/2006/relationships/hyperlink" Target="https://cyberleninka.ru/article/n/systemic-candidosis-diagnostic-test-with-candida-score-and-monocyte-count-in-premature-infants-with-late-onset-sepsis-research-in/viewer" TargetMode="External"/><Relationship Id="rId1648" Type="http://schemas.openxmlformats.org/officeDocument/2006/relationships/hyperlink" Target="https://1510qkqhi-y-https-www-webofscience-com.z.e-nformation.ro/wos/woscc/full-record/WOS:001167118000047" TargetMode="External"/><Relationship Id="rId1649" Type="http://schemas.openxmlformats.org/officeDocument/2006/relationships/hyperlink" Target="https://1510qkp0j-y-https-www-webofscience-com.z.e-nformation.ro/wos/woscc/full-record/WOS:001062842100001" TargetMode="External"/><Relationship Id="rId819" Type="http://schemas.openxmlformats.org/officeDocument/2006/relationships/hyperlink" Target="https://www.mdpi.com/2075-4426/13/9/1370" TargetMode="External"/><Relationship Id="rId818" Type="http://schemas.openxmlformats.org/officeDocument/2006/relationships/hyperlink" Target="https://www.mdpi.com/2076-0817/12/9/1149" TargetMode="External"/><Relationship Id="rId817" Type="http://schemas.openxmlformats.org/officeDocument/2006/relationships/hyperlink" Target="https://www.mdpi.com/2076-0817/12/6/766" TargetMode="External"/><Relationship Id="rId816" Type="http://schemas.openxmlformats.org/officeDocument/2006/relationships/hyperlink" Target="https://scholar.google.com/scholar?oi=bibs&amp;cluster=1635834746831444817&amp;btnI=1&amp;hl=en" TargetMode="External"/><Relationship Id="rId811" Type="http://schemas.openxmlformats.org/officeDocument/2006/relationships/hyperlink" Target="https://scholar.google.com/scholar?oi=bibs&amp;cluster=9398780202040490576&amp;btnI=1&amp;hl=en" TargetMode="External"/><Relationship Id="rId810" Type="http://schemas.openxmlformats.org/officeDocument/2006/relationships/hyperlink" Target="https://scholar.google.com/scholar?oi=bibs&amp;cluster=9398780202040490576&amp;btnI=1&amp;hl=en" TargetMode="External"/><Relationship Id="rId815" Type="http://schemas.openxmlformats.org/officeDocument/2006/relationships/hyperlink" Target="https://scholar.google.com/scholar?oi=bibs&amp;cluster=9398780202040490576&amp;btnI=1&amp;hl=en" TargetMode="External"/><Relationship Id="rId814" Type="http://schemas.openxmlformats.org/officeDocument/2006/relationships/hyperlink" Target="https://scholar.google.com/scholar?oi=bibs&amp;cluster=9398780202040490576&amp;btnI=1&amp;hl=en" TargetMode="External"/><Relationship Id="rId813" Type="http://schemas.openxmlformats.org/officeDocument/2006/relationships/hyperlink" Target="https://scholar.google.com/scholar?oi=bibs&amp;cluster=9398780202040490576&amp;btnI=1&amp;hl=en" TargetMode="External"/><Relationship Id="rId812" Type="http://schemas.openxmlformats.org/officeDocument/2006/relationships/hyperlink" Target="https://scholar.google.com/scholar?oi=bibs&amp;cluster=9398780202040490576&amp;btnI=1&amp;hl=en" TargetMode="External"/><Relationship Id="rId1640" Type="http://schemas.openxmlformats.org/officeDocument/2006/relationships/hyperlink" Target="https://www.mdpi.com/1422-0067/24/19/14722" TargetMode="External"/><Relationship Id="rId1641" Type="http://schemas.openxmlformats.org/officeDocument/2006/relationships/hyperlink" Target="https://15113kn3t-y-https-ieeexplore-ieee-org.z.e-nformation.ro/document/10336923" TargetMode="External"/><Relationship Id="rId1675" Type="http://schemas.openxmlformats.org/officeDocument/2006/relationships/hyperlink" Target="https://1510qkp0j-y-https-www-webofscience-com.z.e-nformation.ro/wos/woscc/full-record/WOS:001120281700001" TargetMode="External"/><Relationship Id="rId1676" Type="http://schemas.openxmlformats.org/officeDocument/2006/relationships/hyperlink" Target="https://1510qkp0j-y-https-www-webofscience-com.z.e-nformation.ro/wos/woscc/full-record/WOS:001148302600001" TargetMode="External"/><Relationship Id="rId1677" Type="http://schemas.openxmlformats.org/officeDocument/2006/relationships/hyperlink" Target="https://1510qkp0j-y-https-www-webofscience-com.z.e-nformation.ro/wos/woscc/full-record/WOS:000923795800001" TargetMode="External"/><Relationship Id="rId1678" Type="http://schemas.openxmlformats.org/officeDocument/2006/relationships/hyperlink" Target="https://1510qkp0j-y-https-www-webofscience-com.z.e-nformation.ro/wos/woscc/full-record/WOS:001129144400010" TargetMode="External"/><Relationship Id="rId1679" Type="http://schemas.openxmlformats.org/officeDocument/2006/relationships/hyperlink" Target="https://1510qkp0j-y-https-www-webofscience-com.z.e-nformation.ro/wos/woscc/full-record/WOS:000939419400001" TargetMode="External"/><Relationship Id="rId849" Type="http://schemas.openxmlformats.org/officeDocument/2006/relationships/hyperlink" Target="https://scholar.google.com/scholar?oi=bibs&amp;cluster=12394722791548401324&amp;btnI=1&amp;hl=en" TargetMode="External"/><Relationship Id="rId844" Type="http://schemas.openxmlformats.org/officeDocument/2006/relationships/hyperlink" Target="https://scholar.google.com/scholar?oi=bibs&amp;cluster=15281529054708081546&amp;btnI=1&amp;hl=en" TargetMode="External"/><Relationship Id="rId843" Type="http://schemas.openxmlformats.org/officeDocument/2006/relationships/hyperlink" Target="https://scholar.google.com/scholar?oi=bibs&amp;cluster=15281529054708081546&amp;btnI=1&amp;hl=en" TargetMode="External"/><Relationship Id="rId842" Type="http://schemas.openxmlformats.org/officeDocument/2006/relationships/hyperlink" Target="https://onlinelibrary.wiley.com/doi/abs/10.1111/ijd.16842" TargetMode="External"/><Relationship Id="rId841" Type="http://schemas.openxmlformats.org/officeDocument/2006/relationships/hyperlink" Target="https://scholar.google.com/scholar?oi=bibs&amp;cluster=15281529054708081546&amp;btnI=1&amp;hl=en" TargetMode="External"/><Relationship Id="rId848" Type="http://schemas.openxmlformats.org/officeDocument/2006/relationships/hyperlink" Target="https://www.mdpi.com/2079-6382/13/5/457" TargetMode="External"/><Relationship Id="rId847" Type="http://schemas.openxmlformats.org/officeDocument/2006/relationships/hyperlink" Target="https://scholar.google.com/scholar?oi=bibs&amp;cluster=12394722791548401324&amp;btnI=1&amp;hl=en" TargetMode="External"/><Relationship Id="rId846" Type="http://schemas.openxmlformats.org/officeDocument/2006/relationships/hyperlink" Target="https://www.medigraphic.com/cgi-bin/new/resumenI.cgi?IDARTICULO=109407" TargetMode="External"/><Relationship Id="rId845" Type="http://schemas.openxmlformats.org/officeDocument/2006/relationships/hyperlink" Target="https://scholar.google.com/scholar?oi=bibs&amp;cluster=15281529054708081546&amp;btnI=1&amp;hl=en" TargetMode="External"/><Relationship Id="rId1670" Type="http://schemas.openxmlformats.org/officeDocument/2006/relationships/hyperlink" Target="https://1510qkp0j-y-https-www-webofscience-com.z.e-nformation.ro/wos/woscc/full-record/WOS:001092489200001" TargetMode="External"/><Relationship Id="rId840" Type="http://schemas.openxmlformats.org/officeDocument/2006/relationships/hyperlink" Target="https://www.frontiersin.org/journals/microbiology/articles/10.3389/fmicb.2023.1198200/full" TargetMode="External"/><Relationship Id="rId1671" Type="http://schemas.openxmlformats.org/officeDocument/2006/relationships/hyperlink" Target="https://1510qkp0j-y-https-www-webofscience-com.z.e-nformation.ro/wos/woscc/full-record/WOS:001064131900001" TargetMode="External"/><Relationship Id="rId1672" Type="http://schemas.openxmlformats.org/officeDocument/2006/relationships/hyperlink" Target="https://1510qkp0j-y-https-www-webofscience-com.z.e-nformation.ro/wos/woscc/full-record/WOS:001009421400001" TargetMode="External"/><Relationship Id="rId1673" Type="http://schemas.openxmlformats.org/officeDocument/2006/relationships/hyperlink" Target="https://1510qkp0j-y-https-www-webofscience-com.z.e-nformation.ro/wos/woscc/full-record/WOS:001120733500001" TargetMode="External"/><Relationship Id="rId1674" Type="http://schemas.openxmlformats.org/officeDocument/2006/relationships/hyperlink" Target="https://1510qkp0j-y-https-www-webofscience-com.z.e-nformation.ro/wos/woscc/full-record/WOS:001137572700005" TargetMode="External"/><Relationship Id="rId1664" Type="http://schemas.openxmlformats.org/officeDocument/2006/relationships/hyperlink" Target="https://1510qkp0j-y-https-www-webofscience-com.z.e-nformation.ro/wos/woscc/full-record/WOS:000998310200001" TargetMode="External"/><Relationship Id="rId1665" Type="http://schemas.openxmlformats.org/officeDocument/2006/relationships/hyperlink" Target="https://1510qkp0j-y-https-www-webofscience-com.z.e-nformation.ro/wos/woscc/full-record/WOS:000972481600001" TargetMode="External"/><Relationship Id="rId1666" Type="http://schemas.openxmlformats.org/officeDocument/2006/relationships/hyperlink" Target="https://1510qkp0j-y-https-www-webofscience-com.z.e-nformation.ro/wos/woscc/full-record/WOS:000955343800001" TargetMode="External"/><Relationship Id="rId1667" Type="http://schemas.openxmlformats.org/officeDocument/2006/relationships/hyperlink" Target="https://1510qkp0j-y-https-www-webofscience-com.z.e-nformation.ro/wos/woscc/full-record/WOS:000940900700001" TargetMode="External"/><Relationship Id="rId1668" Type="http://schemas.openxmlformats.org/officeDocument/2006/relationships/hyperlink" Target="https://1510qkp0j-y-https-www-webofscience-com.z.e-nformation.ro/wos/woscc/full-record/WOS:000964931300014" TargetMode="External"/><Relationship Id="rId1669" Type="http://schemas.openxmlformats.org/officeDocument/2006/relationships/hyperlink" Target="https://1510qkp0j-y-https-www-webofscience-com.z.e-nformation.ro/wos/woscc/full-record/WOS:001088828400001" TargetMode="External"/><Relationship Id="rId839" Type="http://schemas.openxmlformats.org/officeDocument/2006/relationships/hyperlink" Target="https://scholar.google.com/scholar?oi=bibs&amp;cluster=15281529054708081546&amp;btnI=1&amp;hl=en" TargetMode="External"/><Relationship Id="rId838" Type="http://schemas.openxmlformats.org/officeDocument/2006/relationships/hyperlink" Target="https://scholar.google.com/scholar?oi=bibs&amp;cluster=15670012202193565840&amp;btnI=1&amp;hl=en" TargetMode="External"/><Relationship Id="rId833" Type="http://schemas.openxmlformats.org/officeDocument/2006/relationships/hyperlink" Target="https://scholar.google.com/scholar?oi=bibs&amp;cluster=1098124910767954936&amp;btnI=1&amp;hl=en" TargetMode="External"/><Relationship Id="rId832" Type="http://schemas.openxmlformats.org/officeDocument/2006/relationships/hyperlink" Target="https://www.sciencedirect.com/science/article/pii/S1930043323000663" TargetMode="External"/><Relationship Id="rId831" Type="http://schemas.openxmlformats.org/officeDocument/2006/relationships/hyperlink" Target="https://scholar.google.com/scholar?oi=bibs&amp;cluster=13996795541829437827&amp;btnI=1&amp;hl=en" TargetMode="External"/><Relationship Id="rId830" Type="http://schemas.openxmlformats.org/officeDocument/2006/relationships/hyperlink" Target="https://scholar.google.com/scholar?oi=bibs&amp;cluster=11055213261473687363&amp;btnI=1&amp;hl=en" TargetMode="External"/><Relationship Id="rId837" Type="http://schemas.openxmlformats.org/officeDocument/2006/relationships/hyperlink" Target="https://scholar.google.com/scholar?oi=bibs&amp;cluster=15670012202193565840&amp;btnI=1&amp;hl=en" TargetMode="External"/><Relationship Id="rId836" Type="http://schemas.openxmlformats.org/officeDocument/2006/relationships/hyperlink" Target="https://scholar.google.com/scholar?oi=bibs&amp;cluster=2752700220780504876&amp;btnI=1&amp;hl=en" TargetMode="External"/><Relationship Id="rId835" Type="http://schemas.openxmlformats.org/officeDocument/2006/relationships/hyperlink" Target="https://www.sciencedirect.com/science/article/pii/S000989812300311X?casa_token=JMNUJi85UpoAAAAA:CMPjHTWuMFRoKjGLKzohJKPozmaUorojCy9C7eDUUwyQe8HFqTTbbmvi1UZXFkTr6G3L7rWYRA" TargetMode="External"/><Relationship Id="rId834" Type="http://schemas.openxmlformats.org/officeDocument/2006/relationships/hyperlink" Target="https://link.springer.com/article/10.1186/s13063-023-07624-2" TargetMode="External"/><Relationship Id="rId1660" Type="http://schemas.openxmlformats.org/officeDocument/2006/relationships/hyperlink" Target="https://1510qkp0j-y-https-www-webofscience-com.z.e-nformation.ro/wos/woscc/full-record/WOS:000928381600001" TargetMode="External"/><Relationship Id="rId1661" Type="http://schemas.openxmlformats.org/officeDocument/2006/relationships/hyperlink" Target="https://1510qkp0j-y-https-www-webofscience-com.z.e-nformation.ro/wos/woscc/full-record/WOS:000915500700001" TargetMode="External"/><Relationship Id="rId1662" Type="http://schemas.openxmlformats.org/officeDocument/2006/relationships/hyperlink" Target="https://1510qkp0j-y-https-www-webofscience-com.z.e-nformation.ro/wos/woscc/full-record/WOS:001099553700001" TargetMode="External"/><Relationship Id="rId1663" Type="http://schemas.openxmlformats.org/officeDocument/2006/relationships/hyperlink" Target="https://1510qkp0j-y-https-www-webofscience-com.z.e-nformation.ro/wos/woscc/full-record/WOS:001062496600001" TargetMode="External"/><Relationship Id="rId469" Type="http://schemas.openxmlformats.org/officeDocument/2006/relationships/hyperlink" Target="https://assets.cureus.com/uploads/case_report/pdf/193803/20231117-14686-naw3th.pdf" TargetMode="External"/><Relationship Id="rId468" Type="http://schemas.openxmlformats.org/officeDocument/2006/relationships/hyperlink" Target="https://repositorio.uniandes.edu.co/entities/publication/1fafbea0-4333-4456-8294-e9eecc996954" TargetMode="External"/><Relationship Id="rId467" Type="http://schemas.openxmlformats.org/officeDocument/2006/relationships/hyperlink" Target="https://iv.iiarjournals.org/content/37/4/1914.abstract" TargetMode="External"/><Relationship Id="rId1290" Type="http://schemas.openxmlformats.org/officeDocument/2006/relationships/hyperlink" Target="https://www.mdpi.com/2079-6382/12/5/918" TargetMode="External"/><Relationship Id="rId1291" Type="http://schemas.openxmlformats.org/officeDocument/2006/relationships/hyperlink" Target="https://doi.org/10.3390/medicina59061058" TargetMode="External"/><Relationship Id="rId1292" Type="http://schemas.openxmlformats.org/officeDocument/2006/relationships/hyperlink" Target="https://www.mdpi.com/1648-9144/59/6/1058" TargetMode="External"/><Relationship Id="rId462" Type="http://schemas.openxmlformats.org/officeDocument/2006/relationships/hyperlink" Target="https://www.tandfonline.com/doi/full/10.1080/21691401.2023.2252016" TargetMode="External"/><Relationship Id="rId1293" Type="http://schemas.openxmlformats.org/officeDocument/2006/relationships/hyperlink" Target="https://doi.org/10.3390/microorganisms11092143" TargetMode="External"/><Relationship Id="rId461" Type="http://schemas.openxmlformats.org/officeDocument/2006/relationships/hyperlink" Target="https://www.mdpi.com/1420-3049/28/1/18" TargetMode="External"/><Relationship Id="rId1294" Type="http://schemas.openxmlformats.org/officeDocument/2006/relationships/hyperlink" Target="https://www.mdpi.com/2076-2607/11/9/2143" TargetMode="External"/><Relationship Id="rId460" Type="http://schemas.openxmlformats.org/officeDocument/2006/relationships/hyperlink" Target="https://www.eurekaselect.com/article/120276" TargetMode="External"/><Relationship Id="rId1295" Type="http://schemas.openxmlformats.org/officeDocument/2006/relationships/hyperlink" Target="https://doi.org/10.3390/antibiotics12030606" TargetMode="External"/><Relationship Id="rId1296" Type="http://schemas.openxmlformats.org/officeDocument/2006/relationships/hyperlink" Target="https://www.mdpi.com/2079-6382/12/3/606" TargetMode="External"/><Relationship Id="rId466" Type="http://schemas.openxmlformats.org/officeDocument/2006/relationships/hyperlink" Target="https://www.mdpi.com/1420-3049/28/9/3656" TargetMode="External"/><Relationship Id="rId1297" Type="http://schemas.openxmlformats.org/officeDocument/2006/relationships/hyperlink" Target="https://doi.org/10.1038/s41598-023-39967-w" TargetMode="External"/><Relationship Id="rId465" Type="http://schemas.openxmlformats.org/officeDocument/2006/relationships/hyperlink" Target="https://www.mdpi.com/2304-8158/12/22/4122" TargetMode="External"/><Relationship Id="rId1298" Type="http://schemas.openxmlformats.org/officeDocument/2006/relationships/hyperlink" Target="https://www.nature.com/articles/s41598-023-39967-w" TargetMode="External"/><Relationship Id="rId464" Type="http://schemas.openxmlformats.org/officeDocument/2006/relationships/hyperlink" Target="https://www.mdpi.com/2077-0383/12/3/1029" TargetMode="External"/><Relationship Id="rId1299" Type="http://schemas.openxmlformats.org/officeDocument/2006/relationships/hyperlink" Target="https://doi.org/10.1186/s12891-023-06478-8" TargetMode="External"/><Relationship Id="rId463" Type="http://schemas.openxmlformats.org/officeDocument/2006/relationships/hyperlink" Target="https://journals.salviapub.com/index.php/gmj/article/view/2993" TargetMode="External"/><Relationship Id="rId459" Type="http://schemas.openxmlformats.org/officeDocument/2006/relationships/hyperlink" Target="https://nnp.ima-press.net/nnp/article/view/2081" TargetMode="External"/><Relationship Id="rId458" Type="http://schemas.openxmlformats.org/officeDocument/2006/relationships/hyperlink" Target="https://www.mdpi.com/2075-1729/13/11/2132" TargetMode="External"/><Relationship Id="rId457" Type="http://schemas.openxmlformats.org/officeDocument/2006/relationships/hyperlink" Target="https://www.tandfonline.com/doi/abs/10.1080/00207454.2022.2056459" TargetMode="External"/><Relationship Id="rId456" Type="http://schemas.openxmlformats.org/officeDocument/2006/relationships/hyperlink" Target="https://journals.physiology.org/doi/full/10.1152/physiolgenomics.00168.2022" TargetMode="External"/><Relationship Id="rId1280" Type="http://schemas.openxmlformats.org/officeDocument/2006/relationships/hyperlink" Target="https://doi.org/10.1016/j.arth.2023.02.060" TargetMode="External"/><Relationship Id="rId1281" Type="http://schemas.openxmlformats.org/officeDocument/2006/relationships/hyperlink" Target="https://www.arthroplastyjournal.org/article/S0883-5403(23)00191-2/fulltext" TargetMode="External"/><Relationship Id="rId451" Type="http://schemas.openxmlformats.org/officeDocument/2006/relationships/hyperlink" Target="https://link.springer.com/article/10.1007/s11655-022-3535-6" TargetMode="External"/><Relationship Id="rId1282" Type="http://schemas.openxmlformats.org/officeDocument/2006/relationships/hyperlink" Target="http://dx.doi.org/10.1302/2633-1462.45.BJO-2023-0025.R1" TargetMode="External"/><Relationship Id="rId450" Type="http://schemas.openxmlformats.org/officeDocument/2006/relationships/hyperlink" Target="https://link.springer.com/article/10.1007/s12035-023-03303-0" TargetMode="External"/><Relationship Id="rId1283" Type="http://schemas.openxmlformats.org/officeDocument/2006/relationships/hyperlink" Target="https://doi.org/10.1007/s00167-023-07387-y" TargetMode="External"/><Relationship Id="rId1284" Type="http://schemas.openxmlformats.org/officeDocument/2006/relationships/hyperlink" Target="https://link.springer.com/article/10.1007/s00167-023-07387-y" TargetMode="External"/><Relationship Id="rId1285" Type="http://schemas.openxmlformats.org/officeDocument/2006/relationships/hyperlink" Target="https://doi.org/10.3390/ph16121743" TargetMode="External"/><Relationship Id="rId455" Type="http://schemas.openxmlformats.org/officeDocument/2006/relationships/hyperlink" Target="https://link.springer.com/article/10.1007/s12035-023-03427-3" TargetMode="External"/><Relationship Id="rId1286" Type="http://schemas.openxmlformats.org/officeDocument/2006/relationships/hyperlink" Target="https://www.mdpi.com/1424-8247/16/12/1743" TargetMode="External"/><Relationship Id="rId454" Type="http://schemas.openxmlformats.org/officeDocument/2006/relationships/hyperlink" Target="https://www.frontiersin.org/articles/10.3389/fncel.2023.1329823/full" TargetMode="External"/><Relationship Id="rId1287" Type="http://schemas.openxmlformats.org/officeDocument/2006/relationships/hyperlink" Target="https://doi.org/10.3390/antibiotics12050938" TargetMode="External"/><Relationship Id="rId453" Type="http://schemas.openxmlformats.org/officeDocument/2006/relationships/hyperlink" Target="https://www.sciencedirect.com/science/article/pii/S1756464623004760" TargetMode="External"/><Relationship Id="rId1288" Type="http://schemas.openxmlformats.org/officeDocument/2006/relationships/hyperlink" Target="https://www.mdpi.com/2079-6382/12/5/938" TargetMode="External"/><Relationship Id="rId452" Type="http://schemas.openxmlformats.org/officeDocument/2006/relationships/hyperlink" Target="https://www.mdpi.com/1422-0067/24/8/7647" TargetMode="External"/><Relationship Id="rId1289" Type="http://schemas.openxmlformats.org/officeDocument/2006/relationships/hyperlink" Target="https://doi.org/10.3390/antibiotics12050918" TargetMode="External"/><Relationship Id="rId491" Type="http://schemas.openxmlformats.org/officeDocument/2006/relationships/hyperlink" Target="https://www.mdpi.com/2077-0383/12/22/6970" TargetMode="External"/><Relationship Id="rId490" Type="http://schemas.openxmlformats.org/officeDocument/2006/relationships/hyperlink" Target="https://www.frontiersin.org/articles/10.3389/fsurg.2023.1267701/full" TargetMode="External"/><Relationship Id="rId489" Type="http://schemas.openxmlformats.org/officeDocument/2006/relationships/hyperlink" Target="https://www.researchgate.net/publication/370990841_Moraxella_nonliquefaciens_-associated_infectious_scleritis" TargetMode="External"/><Relationship Id="rId484" Type="http://schemas.openxmlformats.org/officeDocument/2006/relationships/hyperlink" Target="https://www.scielo.br/j/fm/a/yFpsjVLyMfXDGY6sbLNbYsj/?format=pdf&amp;lang=en" TargetMode="External"/><Relationship Id="rId483" Type="http://schemas.openxmlformats.org/officeDocument/2006/relationships/hyperlink" Target="https://www.researchgate.net/profile/Marko-Joksimovic-2/publication/373439143_The_effects_of_6-weeks_program_of_physical_therapeutic_exergames_on_cognitive_flexibility_focused_by_reaction_times_in_relation_to_manual_and_podal_motor_abilities/links/64ec50fa0453074fbdb8249e/The-effects-of-6-weeks-program-of-physical-therapeutic-exergames-on-cognitive-flexibility-focused-by-reaction-times-in-relation-to-manual-and-podal-motor-abilities.pdf" TargetMode="External"/><Relationship Id="rId482" Type="http://schemas.openxmlformats.org/officeDocument/2006/relationships/hyperlink" Target="https://www.sciencedirect.com/science/article/pii/S0163834323001068" TargetMode="External"/><Relationship Id="rId481" Type="http://schemas.openxmlformats.org/officeDocument/2006/relationships/hyperlink" Target="https://openurl.ebsco.com/EPDB%3Agcd%3A15%3A20014175/detailv2?sid=ebsco%3Aplink%3Ascholar&amp;id=ebsco%3Agcd%3A164294335&amp;crl=c" TargetMode="External"/><Relationship Id="rId488" Type="http://schemas.openxmlformats.org/officeDocument/2006/relationships/hyperlink" Target="https://www.researchgate.net/publication/376318556_Two_sides_of_the_same_coin_Non-alcoholic_fatty_liver_disease_and_atherosclerosis" TargetMode="External"/><Relationship Id="rId487" Type="http://schemas.openxmlformats.org/officeDocument/2006/relationships/hyperlink" Target="https://www.researchgate.net/publication/376318556_Two_sides_of_the_same_coin_Non-alcoholic_fatty_liver_disease_and_atherosclerosis?_tp=eyJjb250ZXh0Ijp7ImZpcnN0UGFnZSI6InNlYXJjaCIsInBhZ2UiOiJwcm9maWxlIiwicHJldmlvdXNQYWdlIjoicHJvZmlsZSJ9fQ" TargetMode="External"/><Relationship Id="rId486" Type="http://schemas.openxmlformats.org/officeDocument/2006/relationships/hyperlink" Target="https://link.springer.com/article/10.1186/s12909-023-04063-0" TargetMode="External"/><Relationship Id="rId485" Type="http://schemas.openxmlformats.org/officeDocument/2006/relationships/hyperlink" Target="https://bioclima.ro/Balneo624.pdf" TargetMode="External"/><Relationship Id="rId480" Type="http://schemas.openxmlformats.org/officeDocument/2006/relationships/hyperlink" Target="https://www.tandfonline.com/doi/full/10.1080/14656566.2023.2240228" TargetMode="External"/><Relationship Id="rId479" Type="http://schemas.openxmlformats.org/officeDocument/2006/relationships/hyperlink" Target="https://www.tandfonline.com/doi/full/10.2147/PRBM.S413070" TargetMode="External"/><Relationship Id="rId478" Type="http://schemas.openxmlformats.org/officeDocument/2006/relationships/hyperlink" Target="https://www.researchgate.net/profile/Ayed-Zureigat-2/publication/372372127_Behavioral_and_psychological_diagnosis_for_universities_students_after_the_corona_pandemic_closures/links/64b2617a8de7ed28ba9d8270/Behavioral-and-psychological-diagnosis-for-universities-students-after-the-corona-pandemic-closures.pdf" TargetMode="External"/><Relationship Id="rId473" Type="http://schemas.openxmlformats.org/officeDocument/2006/relationships/hyperlink" Target="https://openpublichealthjournal.com/VOLUME/16/ELOCATOR/e187494452307030/FULLTEXT/" TargetMode="External"/><Relationship Id="rId472" Type="http://schemas.openxmlformats.org/officeDocument/2006/relationships/hyperlink" Target="https://doi.org/10.1080/21691401.2023.2252016" TargetMode="External"/><Relationship Id="rId471" Type="http://schemas.openxmlformats.org/officeDocument/2006/relationships/hyperlink" Target="https://www.jmir.org/2023/1/e41535/" TargetMode="External"/><Relationship Id="rId470" Type="http://schemas.openxmlformats.org/officeDocument/2006/relationships/hyperlink" Target="https://iv.iiarjournals.org/content/37/4/1721" TargetMode="External"/><Relationship Id="rId477" Type="http://schemas.openxmlformats.org/officeDocument/2006/relationships/hyperlink" Target="https://www.tandfonline.com/doi/full/10.1080/09286586.2022.2085304" TargetMode="External"/><Relationship Id="rId476" Type="http://schemas.openxmlformats.org/officeDocument/2006/relationships/hyperlink" Target="https://bioclima.ro/Balneo627.pdf" TargetMode="External"/><Relationship Id="rId475" Type="http://schemas.openxmlformats.org/officeDocument/2006/relationships/hyperlink" Target="https://www.emerald.com/insight/content/doi/10.1108/JACPR-11-2022-0756/full/html" TargetMode="External"/><Relationship Id="rId474" Type="http://schemas.openxmlformats.org/officeDocument/2006/relationships/hyperlink" Target="https://www.mdpi.com/1099-4300/25/3/397" TargetMode="External"/><Relationship Id="rId1257" Type="http://schemas.openxmlformats.org/officeDocument/2006/relationships/hyperlink" Target="https://1510qkj2o-y-https-www-webofscience-com.z.e-nformation.ro/wos/woscc/full-record/WOS:001025804900031" TargetMode="External"/><Relationship Id="rId1258" Type="http://schemas.openxmlformats.org/officeDocument/2006/relationships/hyperlink" Target="https://1510qkj2o-y-https-www-webofscience-com.z.e-nformation.ro/wos/woscc/full-record/WOS:001101302500001" TargetMode="External"/><Relationship Id="rId1259" Type="http://schemas.openxmlformats.org/officeDocument/2006/relationships/hyperlink" Target="https://1510qkj2o-y-https-www-webofscience-com.z.e-nformation.ro/wos/woscc/full-record/WOS:001101302500001" TargetMode="External"/><Relationship Id="rId426" Type="http://schemas.openxmlformats.org/officeDocument/2006/relationships/hyperlink" Target="https://www.mdpi.com/1099-4300/25/3/397" TargetMode="External"/><Relationship Id="rId425" Type="http://schemas.openxmlformats.org/officeDocument/2006/relationships/hyperlink" Target="https://bioclima.ro/Balneo536.pdf" TargetMode="External"/><Relationship Id="rId424" Type="http://schemas.openxmlformats.org/officeDocument/2006/relationships/hyperlink" Target="https://bioclima.ro/Balneo536.pdf" TargetMode="External"/><Relationship Id="rId423" Type="http://schemas.openxmlformats.org/officeDocument/2006/relationships/hyperlink" Target="https://www.sciencedirect.com/science/article/pii/S0887899423001546?via%3Dihub" TargetMode="External"/><Relationship Id="rId429"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428" Type="http://schemas.openxmlformats.org/officeDocument/2006/relationships/hyperlink" Target="https://www.scopus.com/record/display.uri?eid=2-s2.0-85173639179&amp;origin=resultslist&amp;sort=plf-f&amp;cite=2-s2.0-85090318931&amp;src=s&amp;imp=t&amp;sid=cf04c5a599fbc40fc223661da0d64288&amp;sot=cite&amp;sdt=a&amp;sl=0&amp;relpos=20&amp;citeCnt=0&amp;searchTerm=" TargetMode="External"/><Relationship Id="rId427" Type="http://schemas.openxmlformats.org/officeDocument/2006/relationships/hyperlink" Target="https://www.mdpi.com/2227-9059/12/1/4" TargetMode="External"/><Relationship Id="rId1250" Type="http://schemas.openxmlformats.org/officeDocument/2006/relationships/hyperlink" Target="https://1510qkj2o-y-https-www-webofscience-com.z.e-nformation.ro/wos/woscc/full-record/WOS:000936794200001" TargetMode="External"/><Relationship Id="rId1251" Type="http://schemas.openxmlformats.org/officeDocument/2006/relationships/hyperlink" Target="https://1510qkj2o-y-https-www-webofscience-com.z.e-nformation.ro/wos/woscc/full-record/WOS:001136289800001" TargetMode="External"/><Relationship Id="rId1252" Type="http://schemas.openxmlformats.org/officeDocument/2006/relationships/hyperlink" Target="https://1510qkj2o-y-https-www-webofscience-com.z.e-nformation.ro/wos/woscc/full-record/WOS:001137201800022" TargetMode="External"/><Relationship Id="rId422" Type="http://schemas.openxmlformats.org/officeDocument/2006/relationships/hyperlink" Target="https://pubmed.ncbi.nlm.nih.gov/37441883/" TargetMode="External"/><Relationship Id="rId1253" Type="http://schemas.openxmlformats.org/officeDocument/2006/relationships/hyperlink" Target="https://1510qkj2o-y-https-www-webofscience-com.z.e-nformation.ro/wos/woscc/full-record/WOS:001078673900001" TargetMode="External"/><Relationship Id="rId421" Type="http://schemas.openxmlformats.org/officeDocument/2006/relationships/hyperlink" Target="https://www.mdpi.com/2075-1729/13/9/1837" TargetMode="External"/><Relationship Id="rId1254" Type="http://schemas.openxmlformats.org/officeDocument/2006/relationships/hyperlink" Target="https://1510qkj2o-y-https-www-webofscience-com.z.e-nformation.ro/wos/woscc/full-record/WOS:001074147600001" TargetMode="External"/><Relationship Id="rId420" Type="http://schemas.openxmlformats.org/officeDocument/2006/relationships/hyperlink" Target="https://pubmed.ncbi.nlm.nih.gov/36968286/" TargetMode="External"/><Relationship Id="rId1255" Type="http://schemas.openxmlformats.org/officeDocument/2006/relationships/hyperlink" Target="https://1510qkj2o-y-https-www-webofscience-com.z.e-nformation.ro/wos/woscc/full-record/WOS:000973195800001" TargetMode="External"/><Relationship Id="rId1256" Type="http://schemas.openxmlformats.org/officeDocument/2006/relationships/hyperlink" Target="https://1510qkj2o-y-https-www-webofscience-com.z.e-nformation.ro/wos/woscc/full-record/WOS:001095892000001" TargetMode="External"/><Relationship Id="rId1246" Type="http://schemas.openxmlformats.org/officeDocument/2006/relationships/hyperlink" Target="https://1510qkj2o-y-https-www-webofscience-com.z.e-nformation.ro/wos/woscc/full-record/WOS:001016469600005" TargetMode="External"/><Relationship Id="rId1247" Type="http://schemas.openxmlformats.org/officeDocument/2006/relationships/hyperlink" Target="https://1510qkj2o-y-https-www-webofscience-com.z.e-nformation.ro/wos/woscc/full-record/WOS:001099791100015" TargetMode="External"/><Relationship Id="rId1248" Type="http://schemas.openxmlformats.org/officeDocument/2006/relationships/hyperlink" Target="https://1510qkj2o-y-https-www-webofscience-com.z.e-nformation.ro/wos/woscc/full-record/WOS:001053889900007" TargetMode="External"/><Relationship Id="rId1249" Type="http://schemas.openxmlformats.org/officeDocument/2006/relationships/hyperlink" Target="https://1510qkj2o-y-https-www-webofscience-com.z.e-nformation.ro/wos/woscc/full-record/WOS:001025500200003" TargetMode="External"/><Relationship Id="rId415" Type="http://schemas.openxmlformats.org/officeDocument/2006/relationships/hyperlink" Target="https://www.mdpi.com/1424-8247/16/11/1585" TargetMode="External"/><Relationship Id="rId899" Type="http://schemas.openxmlformats.org/officeDocument/2006/relationships/hyperlink" Target="https://openurl.ebsco.com/EPDB%3Agcd%3A4%3A22774868/detailv2?sid=ebsco%3Aplink%3Ascholar&amp;id=ebsco%3Agcd%3A174700442&amp;crl=c" TargetMode="External"/><Relationship Id="rId414" Type="http://schemas.openxmlformats.org/officeDocument/2006/relationships/hyperlink" Target="https://journalrip.com/Article/jrip-32160" TargetMode="External"/><Relationship Id="rId898" Type="http://schemas.openxmlformats.org/officeDocument/2006/relationships/hyperlink" Target="https://www.mdpi.com/2077-0383/12/21/6946" TargetMode="External"/><Relationship Id="rId413" Type="http://schemas.openxmlformats.org/officeDocument/2006/relationships/hyperlink" Target="https://epag.springeropen.com/articles/10.1186/s43054-023-00161-2" TargetMode="External"/><Relationship Id="rId897" Type="http://schemas.openxmlformats.org/officeDocument/2006/relationships/hyperlink" Target="https://www.mdpi.com/2075-4418/13/21/3351" TargetMode="External"/><Relationship Id="rId412" Type="http://schemas.openxmlformats.org/officeDocument/2006/relationships/hyperlink" Target="https://pubmed.ncbi.nlm.nih.gov/36766525/" TargetMode="External"/><Relationship Id="rId896" Type="http://schemas.openxmlformats.org/officeDocument/2006/relationships/hyperlink" Target="https://www.mdpi.com/2076-0817/12/9/1149" TargetMode="External"/><Relationship Id="rId419" Type="http://schemas.openxmlformats.org/officeDocument/2006/relationships/hyperlink" Target="https://ibn.idsi.md/vizualizare_articol/187002" TargetMode="External"/><Relationship Id="rId418" Type="http://schemas.openxmlformats.org/officeDocument/2006/relationships/hyperlink" Target="https://www.researchgate.net/profile/Ayed-Zureigat-2/publication/372372127_Behavioral_and_psychological_diagnosis_for_universities_students_after_the_corona_pandemic_closures/links/64b2617a8de7ed28ba9d8270/Behavioral-and-psychological-diagnosis-for-universities-students-after-the-corona-pandemic-closures.pdf" TargetMode="External"/><Relationship Id="rId417" Type="http://schemas.openxmlformats.org/officeDocument/2006/relationships/hyperlink" Target="https://bioclima.ro/Balneo609.pdf" TargetMode="External"/><Relationship Id="rId416" Type="http://schemas.openxmlformats.org/officeDocument/2006/relationships/hyperlink" Target="https://www.webofscience.com/wos/alldb/full-record/WOS:001111137400001" TargetMode="External"/><Relationship Id="rId891" Type="http://schemas.openxmlformats.org/officeDocument/2006/relationships/hyperlink" Target="https://www.mdpi.com/2077-0383/12/20/6489" TargetMode="External"/><Relationship Id="rId890" Type="http://schemas.openxmlformats.org/officeDocument/2006/relationships/hyperlink" Target="https://www.mdpi.com/1467-3045/45/11/570" TargetMode="External"/><Relationship Id="rId1240" Type="http://schemas.openxmlformats.org/officeDocument/2006/relationships/hyperlink" Target="https://1510qkiky-y-https-www-webofscience-com.z.e-nformation.ro/wos/woscc/full-record/WOS:000973541600014" TargetMode="External"/><Relationship Id="rId1241" Type="http://schemas.openxmlformats.org/officeDocument/2006/relationships/hyperlink" Target="https://1510qkiky-y-https-www-webofscience-com.z.e-nformation.ro/wos/woscc/full-record/WOS:001115562700011" TargetMode="External"/><Relationship Id="rId411" Type="http://schemas.openxmlformats.org/officeDocument/2006/relationships/hyperlink" Target="https://www.ncbi.nlm.nih.gov/pmc/articles/PMC10079495/" TargetMode="External"/><Relationship Id="rId895" Type="http://schemas.openxmlformats.org/officeDocument/2006/relationships/hyperlink" Target="https://www.sciencedirect.com/science/article/pii/S019567012400080X?casa_token=IcAOg-GGJI8AAAAA:v9VAYx2vbhi_qJqujx4uewLfo37kpQXVpJ_dgYuNDwQa11w1gnc8dFVag7dU-ygEqjU4DFs757c" TargetMode="External"/><Relationship Id="rId1242" Type="http://schemas.openxmlformats.org/officeDocument/2006/relationships/hyperlink" Target="https://1510qkiky-y-https-www-webofscience-com.z.e-nformation.ro/wos/woscc/full-record/WOS:001149776600001" TargetMode="External"/><Relationship Id="rId410" Type="http://schemas.openxmlformats.org/officeDocument/2006/relationships/hyperlink" Target="https://ia601609.us.archive.org/19/items/turkey-based-covid-19-publications-in-pediatrics-a-bibliographic-analysis/10.4328.ACAM.21555.pdf" TargetMode="External"/><Relationship Id="rId894" Type="http://schemas.openxmlformats.org/officeDocument/2006/relationships/hyperlink" Target="https://journals.sagepub.com/doi/full/10.1177/17562848231165581" TargetMode="External"/><Relationship Id="rId1243" Type="http://schemas.openxmlformats.org/officeDocument/2006/relationships/hyperlink" Target="https://1510qkiky-y-https-www-webofscience-com.z.e-nformation.ro/wos/woscc/full-record/WOS:001099791100015" TargetMode="External"/><Relationship Id="rId893" Type="http://schemas.openxmlformats.org/officeDocument/2006/relationships/hyperlink" Target="https://www.mdpi.com/2076-0817/12/6/766" TargetMode="External"/><Relationship Id="rId1244" Type="http://schemas.openxmlformats.org/officeDocument/2006/relationships/hyperlink" Target="https://1510qkj2o-y-https-www-webofscience-com.z.e-nformation.ro/wos/woscc/full-record/WOS:001149776600001" TargetMode="External"/><Relationship Id="rId892" Type="http://schemas.openxmlformats.org/officeDocument/2006/relationships/hyperlink" Target="https://www.mdpi.com/2227-9059/11/4/1016" TargetMode="External"/><Relationship Id="rId1245" Type="http://schemas.openxmlformats.org/officeDocument/2006/relationships/hyperlink" Target="https://1510qkj2o-y-https-www-webofscience-com.z.e-nformation.ro/wos/woscc/full-record/WOS:001035761700027" TargetMode="External"/><Relationship Id="rId1279" Type="http://schemas.openxmlformats.org/officeDocument/2006/relationships/hyperlink" Target="https://www.cureus.com/articles/134594-resurfacing-versus-non-resurfacing-patella-in-total-knee-replacement-when-and-what-to-choose" TargetMode="External"/><Relationship Id="rId448" Type="http://schemas.openxmlformats.org/officeDocument/2006/relationships/hyperlink" Target="https://www.frontiersin.org/articles/10.3389/fnut.2023.1238846/full" TargetMode="External"/><Relationship Id="rId447" Type="http://schemas.openxmlformats.org/officeDocument/2006/relationships/hyperlink" Target="https://link.springer.com/article/10.1186/s13014-023-02215-6" TargetMode="External"/><Relationship Id="rId446" Type="http://schemas.openxmlformats.org/officeDocument/2006/relationships/hyperlink" Target="https://www.sciencedirect.com/science/article/abs/pii/S0301008223000898" TargetMode="External"/><Relationship Id="rId445" Type="http://schemas.openxmlformats.org/officeDocument/2006/relationships/hyperlink" Target="https://www.mdpi.com/2076-0817/12/9/1149" TargetMode="External"/><Relationship Id="rId449" Type="http://schemas.openxmlformats.org/officeDocument/2006/relationships/hyperlink" Target="https://www.mdpi.com/2079-9721/11/3/89" TargetMode="External"/><Relationship Id="rId1270" Type="http://schemas.openxmlformats.org/officeDocument/2006/relationships/hyperlink" Target="https://jeo-esska.springeropen.com/articles/10.1186/s40634-023-00583-2" TargetMode="External"/><Relationship Id="rId440" Type="http://schemas.openxmlformats.org/officeDocument/2006/relationships/hyperlink" Target="https://sciendo.com/article/10.2478/abm-2023-0067" TargetMode="External"/><Relationship Id="rId1271" Type="http://schemas.openxmlformats.org/officeDocument/2006/relationships/hyperlink" Target="https://www.sciencedirect.com/science/article/pii/S0883540322009391" TargetMode="External"/><Relationship Id="rId1272" Type="http://schemas.openxmlformats.org/officeDocument/2006/relationships/hyperlink" Target="https://www.geriatri.dergisi.org/abstract.php?id=1375" TargetMode="External"/><Relationship Id="rId1273" Type="http://schemas.openxmlformats.org/officeDocument/2006/relationships/hyperlink" Target="https://doi.org/10.1016/j.arth.2023.12.025" TargetMode="External"/><Relationship Id="rId1274" Type="http://schemas.openxmlformats.org/officeDocument/2006/relationships/hyperlink" Target="https://www.arthroplastyjournal.org/article/S0883-5403(23)01241-X/fulltext" TargetMode="External"/><Relationship Id="rId444" Type="http://schemas.openxmlformats.org/officeDocument/2006/relationships/hyperlink" Target="https://www.sciencedirect.com/science/article/pii/S2468054023000483" TargetMode="External"/><Relationship Id="rId1275" Type="http://schemas.openxmlformats.org/officeDocument/2006/relationships/hyperlink" Target="https://doi.org/10.1016/j.heliyon.2023.e21355" TargetMode="External"/><Relationship Id="rId443" Type="http://schemas.openxmlformats.org/officeDocument/2006/relationships/hyperlink" Target="https://www.liebertpub.com/doi/abs/10.1089/omi.2023.0248" TargetMode="External"/><Relationship Id="rId1276" Type="http://schemas.openxmlformats.org/officeDocument/2006/relationships/hyperlink" Target="https://www.cell.com/heliyon/fulltext/S2405-8440(23)08563-8?_returnURL=https://linkinghub.elsevier.com/retrieve/pii/S2405844023085638?showall=true" TargetMode="External"/><Relationship Id="rId442" Type="http://schemas.openxmlformats.org/officeDocument/2006/relationships/hyperlink" Target="https://www.mdpi.com/2075-4426/13/9/1370" TargetMode="External"/><Relationship Id="rId1277" Type="http://schemas.openxmlformats.org/officeDocument/2006/relationships/hyperlink" Target="https://pubmed.ncbi.nlm.nih.gov/38137575/," TargetMode="External"/><Relationship Id="rId441" Type="http://schemas.openxmlformats.org/officeDocument/2006/relationships/hyperlink" Target="https://www.mdpi.com/2075-4418/13/22/3463" TargetMode="External"/><Relationship Id="rId1278" Type="http://schemas.openxmlformats.org/officeDocument/2006/relationships/hyperlink" Target="https://www.nature.com/articles/s41587-023-02051-9" TargetMode="External"/><Relationship Id="rId1268" Type="http://schemas.openxmlformats.org/officeDocument/2006/relationships/hyperlink" Target="http://dx.doi.org/10.1302/2633-1462.45.BJO-2023-0025.R1" TargetMode="External"/><Relationship Id="rId1269" Type="http://schemas.openxmlformats.org/officeDocument/2006/relationships/hyperlink" Target="https://doi.org/10.1186/s40634-023-00583-2" TargetMode="External"/><Relationship Id="rId437"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436"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435"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434"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439"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438"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260" Type="http://schemas.openxmlformats.org/officeDocument/2006/relationships/hyperlink" Target="https://linkinghub.elsevier.com/retrieve/pii/S0039-6257(23)00099-1" TargetMode="External"/><Relationship Id="rId1261" Type="http://schemas.openxmlformats.org/officeDocument/2006/relationships/hyperlink" Target="https://www.mdpi.com/2075-4418/13/17/2846" TargetMode="External"/><Relationship Id="rId1262" Type="http://schemas.openxmlformats.org/officeDocument/2006/relationships/hyperlink" Target="https://www.mdpi.com/2813-3145/2/4/33" TargetMode="External"/><Relationship Id="rId1263" Type="http://schemas.openxmlformats.org/officeDocument/2006/relationships/hyperlink" Target="https://doi.org/10.1186/s40634-023-00699-5" TargetMode="External"/><Relationship Id="rId433"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264" Type="http://schemas.openxmlformats.org/officeDocument/2006/relationships/hyperlink" Target="https://jeo-esska.springeropen.com/articles/10.1186/s40634-023-00699-5" TargetMode="External"/><Relationship Id="rId432"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265" Type="http://schemas.openxmlformats.org/officeDocument/2006/relationships/hyperlink" Target="https://www.arthroplastyjournal.org/article/S0883-5403(23)00269-3/fulltext" TargetMode="External"/><Relationship Id="rId431" Type="http://schemas.openxmlformats.org/officeDocument/2006/relationships/hyperlink" Target="https://www.scopus.com/results/citedbyresults.uri?sort=plf-f&amp;cite=2-s2.0-85090921285&amp;src=s&amp;nlo=&amp;nlr=&amp;nls=&amp;imp=t&amp;sid=630b3ff6c00f3c439be4e417044c5f17&amp;sot=cite&amp;sdt=cl&amp;cluster=scopubyr%2c%222023%22%2ct&amp;sl=0&amp;origin=resultslist&amp;zone=leftSideBar&amp;editSaveSearch=&amp;txGid=d743396e9ffe14df7a9a8e4f95816eb1" TargetMode="External"/><Relationship Id="rId1266" Type="http://schemas.openxmlformats.org/officeDocument/2006/relationships/hyperlink" Target="https://doi.org/10.1016/j.arth.2023.02.054" TargetMode="External"/><Relationship Id="rId430" Type="http://schemas.openxmlformats.org/officeDocument/2006/relationships/hyperlink" Target="https://www.scopus.com/results/citedbyresults.uri?sort=plf-f&amp;cite=2-s2.0-85090318931&amp;src=s&amp;imp=t&amp;sid=a75bde2723a559872ad0d790a67be9a7&amp;sot=cite&amp;sdt=a&amp;sl=0&amp;origin=resultslist&amp;editSaveSearch=&amp;txGid=296cdb95df381bce9ae74e5304f4dcd2" TargetMode="External"/><Relationship Id="rId1267" Type="http://schemas.openxmlformats.org/officeDocument/2006/relationships/hyperlink" Target="https://www.arthroplastyjournal.org/article/S0883-5403(23)00185-7/fulltext"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4.43" defaultRowHeight="15.0"/>
  <cols>
    <col customWidth="1" min="1" max="1" width="12.14"/>
    <col customWidth="1" min="2" max="2" width="42.14"/>
    <col customWidth="1" min="3" max="3" width="17.14"/>
    <col customWidth="1" min="4" max="4" width="19.71"/>
    <col customWidth="1" min="5" max="5" width="13.43"/>
    <col customWidth="1" min="6" max="6" width="14.29"/>
    <col customWidth="1" min="7" max="7" width="12.71"/>
    <col customWidth="1" min="8" max="8" width="7.86"/>
    <col customWidth="1" min="9" max="9" width="9.57"/>
    <col customWidth="1" min="10" max="13" width="7.86"/>
    <col customWidth="1" min="14" max="14" width="11.14"/>
    <col customWidth="1" min="15" max="16" width="7.86"/>
    <col customWidth="1" min="17" max="17" width="13.57"/>
    <col customWidth="1" min="18" max="18" width="11.0"/>
    <col customWidth="1" min="19" max="19" width="11.71"/>
    <col customWidth="1" min="20" max="29" width="7.86"/>
    <col customWidth="1" min="30" max="30" width="12.14"/>
    <col customWidth="1" min="31" max="31" width="11.0"/>
    <col customWidth="1" min="32" max="32" width="10.71"/>
    <col customWidth="1" min="33" max="34" width="11.0"/>
    <col customWidth="1" min="35" max="35" width="10.43"/>
    <col customWidth="1" min="36" max="36" width="13.14"/>
    <col customWidth="1" min="37" max="38" width="7.86"/>
    <col customWidth="1" min="39" max="39" width="11.14"/>
    <col customWidth="1" min="40" max="40" width="11.86"/>
    <col customWidth="1" min="41" max="41" width="15.29"/>
    <col customWidth="1" min="42" max="42" width="12.0"/>
    <col customWidth="1" min="43" max="43" width="12.71"/>
    <col customWidth="1" min="44" max="44" width="14.0"/>
    <col customWidth="1" min="45" max="45" width="14.14"/>
  </cols>
  <sheetData>
    <row r="1" ht="14.25" customHeight="1">
      <c r="A1" s="1"/>
      <c r="B1" s="2"/>
      <c r="C1" s="1"/>
      <c r="D1" s="1"/>
      <c r="E1" s="1"/>
      <c r="F1" s="3"/>
      <c r="G1" s="3"/>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5"/>
      <c r="AR1" s="5"/>
      <c r="AS1" s="5"/>
    </row>
    <row r="2" ht="24.75" customHeight="1">
      <c r="A2" s="6" t="s">
        <v>0</v>
      </c>
      <c r="B2" s="7" t="s">
        <v>1</v>
      </c>
      <c r="C2" s="8"/>
      <c r="D2" s="1"/>
      <c r="E2" s="1"/>
      <c r="F2" s="3"/>
      <c r="G2" s="3"/>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5"/>
      <c r="AR2" s="5"/>
      <c r="AS2" s="5"/>
    </row>
    <row r="3" ht="123.0" customHeight="1">
      <c r="A3" s="1"/>
      <c r="B3" s="2"/>
      <c r="C3" s="1"/>
      <c r="D3" s="9" t="s">
        <v>2</v>
      </c>
      <c r="E3" s="9" t="s">
        <v>3</v>
      </c>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4"/>
      <c r="AP3" s="4"/>
      <c r="AQ3" s="5"/>
      <c r="AR3" s="11" t="s">
        <v>4</v>
      </c>
      <c r="AS3" s="11" t="s">
        <v>5</v>
      </c>
    </row>
    <row r="4" ht="86.25" customHeight="1">
      <c r="A4" s="12" t="s">
        <v>6</v>
      </c>
      <c r="B4" s="13" t="s">
        <v>7</v>
      </c>
      <c r="C4" s="14" t="s">
        <v>8</v>
      </c>
      <c r="D4" s="14" t="s">
        <v>9</v>
      </c>
      <c r="E4" s="14" t="s">
        <v>10</v>
      </c>
      <c r="F4" s="15" t="s">
        <v>11</v>
      </c>
      <c r="G4" s="15" t="s">
        <v>12</v>
      </c>
      <c r="H4" s="15" t="s">
        <v>13</v>
      </c>
      <c r="I4" s="15" t="s">
        <v>14</v>
      </c>
      <c r="J4" s="15" t="s">
        <v>15</v>
      </c>
      <c r="K4" s="15" t="s">
        <v>16</v>
      </c>
      <c r="L4" s="15" t="s">
        <v>17</v>
      </c>
      <c r="M4" s="15" t="s">
        <v>18</v>
      </c>
      <c r="N4" s="15" t="s">
        <v>19</v>
      </c>
      <c r="O4" s="15" t="s">
        <v>20</v>
      </c>
      <c r="P4" s="15" t="s">
        <v>21</v>
      </c>
      <c r="Q4" s="15" t="s">
        <v>22</v>
      </c>
      <c r="R4" s="15" t="s">
        <v>23</v>
      </c>
      <c r="S4" s="15" t="s">
        <v>24</v>
      </c>
      <c r="T4" s="15" t="s">
        <v>25</v>
      </c>
      <c r="U4" s="15" t="s">
        <v>26</v>
      </c>
      <c r="V4" s="15" t="s">
        <v>27</v>
      </c>
      <c r="W4" s="16" t="s">
        <v>28</v>
      </c>
      <c r="X4" s="16" t="s">
        <v>29</v>
      </c>
      <c r="Y4" s="16" t="s">
        <v>30</v>
      </c>
      <c r="Z4" s="16" t="s">
        <v>31</v>
      </c>
      <c r="AA4" s="16" t="s">
        <v>32</v>
      </c>
      <c r="AB4" s="16" t="s">
        <v>33</v>
      </c>
      <c r="AC4" s="16" t="s">
        <v>34</v>
      </c>
      <c r="AD4" s="16" t="s">
        <v>35</v>
      </c>
      <c r="AE4" s="16" t="s">
        <v>36</v>
      </c>
      <c r="AF4" s="16" t="s">
        <v>37</v>
      </c>
      <c r="AG4" s="16" t="s">
        <v>38</v>
      </c>
      <c r="AH4" s="16" t="s">
        <v>39</v>
      </c>
      <c r="AI4" s="16" t="s">
        <v>40</v>
      </c>
      <c r="AJ4" s="16" t="s">
        <v>41</v>
      </c>
      <c r="AK4" s="16" t="s">
        <v>42</v>
      </c>
      <c r="AL4" s="16" t="s">
        <v>43</v>
      </c>
      <c r="AM4" s="16" t="s">
        <v>44</v>
      </c>
      <c r="AN4" s="16" t="s">
        <v>45</v>
      </c>
      <c r="AO4" s="17" t="s">
        <v>46</v>
      </c>
      <c r="AP4" s="18" t="s">
        <v>47</v>
      </c>
      <c r="AQ4" s="12" t="s">
        <v>48</v>
      </c>
      <c r="AR4" s="19" t="s">
        <v>49</v>
      </c>
      <c r="AS4" s="19" t="s">
        <v>50</v>
      </c>
    </row>
    <row r="5" ht="14.25" customHeight="1">
      <c r="A5" s="20">
        <v>1.0</v>
      </c>
      <c r="B5" s="21" t="s">
        <v>51</v>
      </c>
      <c r="C5" s="20" t="s">
        <v>52</v>
      </c>
      <c r="D5" s="22" t="s">
        <v>53</v>
      </c>
      <c r="E5" s="20">
        <v>1600.0</v>
      </c>
      <c r="F5" s="23">
        <v>391.67</v>
      </c>
      <c r="G5" s="23">
        <v>0.0</v>
      </c>
      <c r="H5" s="23">
        <v>0.0</v>
      </c>
      <c r="I5" s="23">
        <v>925.22</v>
      </c>
      <c r="J5" s="23">
        <v>0.0</v>
      </c>
      <c r="K5" s="23">
        <v>0.0</v>
      </c>
      <c r="L5" s="23">
        <v>0.0</v>
      </c>
      <c r="M5" s="23">
        <v>0.0</v>
      </c>
      <c r="N5" s="23">
        <v>0.0</v>
      </c>
      <c r="O5" s="23">
        <v>0.0</v>
      </c>
      <c r="P5" s="23">
        <v>0.0</v>
      </c>
      <c r="Q5" s="23">
        <v>33.52</v>
      </c>
      <c r="R5" s="23">
        <v>560.0</v>
      </c>
      <c r="S5" s="23">
        <v>223.22</v>
      </c>
      <c r="T5" s="23">
        <v>0.0</v>
      </c>
      <c r="U5" s="23">
        <v>0.0</v>
      </c>
      <c r="V5" s="23">
        <v>0.0</v>
      </c>
      <c r="W5" s="23">
        <v>0.0</v>
      </c>
      <c r="X5" s="23">
        <v>0.0</v>
      </c>
      <c r="Y5" s="23">
        <v>200.0</v>
      </c>
      <c r="Z5" s="23">
        <v>0.0</v>
      </c>
      <c r="AA5" s="23">
        <v>0.0</v>
      </c>
      <c r="AB5" s="23">
        <v>100.0</v>
      </c>
      <c r="AC5" s="23">
        <v>0.0</v>
      </c>
      <c r="AD5" s="23">
        <v>196.0</v>
      </c>
      <c r="AE5" s="23">
        <v>392.0</v>
      </c>
      <c r="AF5" s="23">
        <v>609.0</v>
      </c>
      <c r="AG5" s="23">
        <v>40.0</v>
      </c>
      <c r="AH5" s="23">
        <v>100.0</v>
      </c>
      <c r="AI5" s="23">
        <v>56.0</v>
      </c>
      <c r="AJ5" s="23">
        <v>0.0</v>
      </c>
      <c r="AK5" s="23">
        <v>0.0</v>
      </c>
      <c r="AL5" s="23">
        <v>50.0</v>
      </c>
      <c r="AM5" s="23">
        <v>0.0</v>
      </c>
      <c r="AN5" s="23">
        <v>100.0</v>
      </c>
      <c r="AO5" s="24">
        <f t="shared" ref="AO5:AO22" si="1">SUM(F5:AN5)</f>
        <v>3976.63</v>
      </c>
      <c r="AP5" s="25">
        <v>3976.63</v>
      </c>
      <c r="AQ5" s="26">
        <v>3976.63</v>
      </c>
      <c r="AR5" s="27">
        <f t="shared" ref="AR5:AR17" si="2">AO5-AP5</f>
        <v>0</v>
      </c>
      <c r="AS5" s="27">
        <f t="shared" ref="AS5:AS17" si="3">AO5-AQ5</f>
        <v>0</v>
      </c>
      <c r="AT5" s="28"/>
      <c r="AU5" s="28"/>
      <c r="AV5" s="28"/>
      <c r="AW5" s="28"/>
      <c r="AX5" s="28"/>
      <c r="AY5" s="28"/>
      <c r="AZ5" s="28"/>
      <c r="BA5" s="28"/>
      <c r="BB5" s="28"/>
      <c r="BC5" s="28"/>
      <c r="BD5" s="28"/>
      <c r="BE5" s="28"/>
      <c r="BF5" s="28"/>
      <c r="BG5" s="28"/>
      <c r="BH5" s="28"/>
      <c r="BI5" s="28"/>
      <c r="BJ5" s="28"/>
      <c r="BK5" s="28"/>
      <c r="BL5" s="28"/>
      <c r="BM5" s="28"/>
    </row>
    <row r="6" ht="14.25" customHeight="1">
      <c r="A6" s="20">
        <v>2.0</v>
      </c>
      <c r="B6" s="21" t="s">
        <v>54</v>
      </c>
      <c r="C6" s="20" t="s">
        <v>52</v>
      </c>
      <c r="D6" s="22" t="s">
        <v>55</v>
      </c>
      <c r="E6" s="20">
        <v>1600.0</v>
      </c>
      <c r="F6" s="23">
        <v>0.0</v>
      </c>
      <c r="G6" s="23">
        <v>0.0</v>
      </c>
      <c r="H6" s="23">
        <v>0.0</v>
      </c>
      <c r="I6" s="25">
        <v>83.3</v>
      </c>
      <c r="J6" s="25">
        <v>0.0</v>
      </c>
      <c r="K6" s="25">
        <v>0.0</v>
      </c>
      <c r="L6" s="25">
        <v>0.0</v>
      </c>
      <c r="M6" s="25">
        <v>0.0</v>
      </c>
      <c r="N6" s="25">
        <v>0.0</v>
      </c>
      <c r="O6" s="25">
        <v>0.0</v>
      </c>
      <c r="P6" s="25">
        <v>0.0</v>
      </c>
      <c r="Q6" s="25">
        <v>0.0</v>
      </c>
      <c r="R6" s="25">
        <v>200.0</v>
      </c>
      <c r="S6" s="25">
        <v>75.0</v>
      </c>
      <c r="T6" s="23">
        <v>0.0</v>
      </c>
      <c r="U6" s="23">
        <v>0.0</v>
      </c>
      <c r="V6" s="23">
        <v>0.0</v>
      </c>
      <c r="W6" s="23">
        <v>0.0</v>
      </c>
      <c r="X6" s="23">
        <v>0.0</v>
      </c>
      <c r="Y6" s="25">
        <v>0.0</v>
      </c>
      <c r="Z6" s="25">
        <v>0.0</v>
      </c>
      <c r="AA6" s="25">
        <v>0.0</v>
      </c>
      <c r="AB6" s="25">
        <v>0.0</v>
      </c>
      <c r="AC6" s="25">
        <v>0.0</v>
      </c>
      <c r="AD6" s="29">
        <v>224.0</v>
      </c>
      <c r="AE6" s="25">
        <v>448.0</v>
      </c>
      <c r="AF6" s="25">
        <v>1145.99</v>
      </c>
      <c r="AG6" s="29">
        <v>0.0</v>
      </c>
      <c r="AH6" s="25">
        <v>260.0</v>
      </c>
      <c r="AI6" s="25">
        <v>224.0</v>
      </c>
      <c r="AJ6" s="29">
        <v>0.0</v>
      </c>
      <c r="AK6" s="25">
        <v>0.0</v>
      </c>
      <c r="AL6" s="29">
        <v>0.0</v>
      </c>
      <c r="AM6" s="29">
        <v>0.0</v>
      </c>
      <c r="AN6" s="25">
        <v>100.0</v>
      </c>
      <c r="AO6" s="24">
        <f t="shared" si="1"/>
        <v>2760.29</v>
      </c>
      <c r="AP6" s="25">
        <v>2760.29</v>
      </c>
      <c r="AQ6" s="26">
        <v>2760.29</v>
      </c>
      <c r="AR6" s="27">
        <f t="shared" si="2"/>
        <v>0</v>
      </c>
      <c r="AS6" s="27">
        <f t="shared" si="3"/>
        <v>0</v>
      </c>
      <c r="AT6" s="28"/>
      <c r="AU6" s="28"/>
      <c r="AV6" s="28"/>
      <c r="AW6" s="28"/>
      <c r="AX6" s="28"/>
      <c r="AY6" s="28"/>
      <c r="AZ6" s="28"/>
      <c r="BA6" s="28"/>
      <c r="BB6" s="28"/>
      <c r="BC6" s="28"/>
      <c r="BD6" s="28"/>
      <c r="BE6" s="28"/>
      <c r="BF6" s="28"/>
      <c r="BG6" s="28"/>
      <c r="BH6" s="28"/>
      <c r="BI6" s="28"/>
      <c r="BJ6" s="28"/>
      <c r="BK6" s="28"/>
      <c r="BL6" s="28"/>
      <c r="BM6" s="28"/>
    </row>
    <row r="7" ht="14.25" customHeight="1">
      <c r="A7" s="20">
        <v>3.0</v>
      </c>
      <c r="B7" s="21" t="s">
        <v>56</v>
      </c>
      <c r="C7" s="20" t="s">
        <v>52</v>
      </c>
      <c r="D7" s="22" t="s">
        <v>53</v>
      </c>
      <c r="E7" s="20">
        <v>1600.0</v>
      </c>
      <c r="F7" s="23">
        <v>0.0</v>
      </c>
      <c r="G7" s="23">
        <v>0.0</v>
      </c>
      <c r="H7" s="23">
        <v>0.0</v>
      </c>
      <c r="I7" s="25">
        <v>279.1</v>
      </c>
      <c r="J7" s="25">
        <v>0.0</v>
      </c>
      <c r="K7" s="25">
        <v>0.0</v>
      </c>
      <c r="L7" s="25">
        <v>0.0</v>
      </c>
      <c r="M7" s="25">
        <v>0.0</v>
      </c>
      <c r="N7" s="25">
        <v>0.0</v>
      </c>
      <c r="O7" s="25">
        <v>0.0</v>
      </c>
      <c r="P7" s="25">
        <v>0.0</v>
      </c>
      <c r="Q7" s="25">
        <v>0.0</v>
      </c>
      <c r="R7" s="25">
        <v>100.0</v>
      </c>
      <c r="S7" s="25">
        <v>0.0</v>
      </c>
      <c r="T7" s="23">
        <v>0.0</v>
      </c>
      <c r="U7" s="23">
        <v>0.0</v>
      </c>
      <c r="V7" s="23">
        <v>0.0</v>
      </c>
      <c r="W7" s="23">
        <v>0.0</v>
      </c>
      <c r="X7" s="23">
        <v>0.0</v>
      </c>
      <c r="Y7" s="25">
        <v>0.0</v>
      </c>
      <c r="Z7" s="25">
        <v>0.0</v>
      </c>
      <c r="AA7" s="25">
        <v>0.0</v>
      </c>
      <c r="AB7" s="25">
        <v>0.0</v>
      </c>
      <c r="AC7" s="25">
        <v>0.0</v>
      </c>
      <c r="AD7" s="25">
        <v>196.0</v>
      </c>
      <c r="AE7" s="25">
        <v>392.0</v>
      </c>
      <c r="AF7" s="25">
        <v>1110.27</v>
      </c>
      <c r="AG7" s="25">
        <v>0.0</v>
      </c>
      <c r="AH7" s="25">
        <v>0.0</v>
      </c>
      <c r="AI7" s="25">
        <v>280.0</v>
      </c>
      <c r="AJ7" s="25">
        <v>0.0</v>
      </c>
      <c r="AK7" s="25">
        <v>0.0</v>
      </c>
      <c r="AL7" s="25">
        <v>0.0</v>
      </c>
      <c r="AM7" s="25">
        <v>0.0</v>
      </c>
      <c r="AN7" s="25">
        <v>100.0</v>
      </c>
      <c r="AO7" s="24">
        <f t="shared" si="1"/>
        <v>2457.37</v>
      </c>
      <c r="AP7" s="25">
        <v>2457.37</v>
      </c>
      <c r="AQ7" s="26">
        <v>2457.37</v>
      </c>
      <c r="AR7" s="27">
        <f t="shared" si="2"/>
        <v>0</v>
      </c>
      <c r="AS7" s="27">
        <f t="shared" si="3"/>
        <v>0</v>
      </c>
      <c r="AT7" s="28"/>
      <c r="AU7" s="28"/>
      <c r="AV7" s="28"/>
      <c r="AW7" s="28"/>
      <c r="AX7" s="28"/>
      <c r="AY7" s="28"/>
      <c r="AZ7" s="28"/>
      <c r="BA7" s="28"/>
      <c r="BB7" s="28"/>
      <c r="BC7" s="28"/>
      <c r="BD7" s="28"/>
      <c r="BE7" s="28"/>
      <c r="BF7" s="28"/>
      <c r="BG7" s="28"/>
      <c r="BH7" s="28"/>
      <c r="BI7" s="28"/>
      <c r="BJ7" s="28"/>
      <c r="BK7" s="28"/>
      <c r="BL7" s="28"/>
      <c r="BM7" s="28"/>
    </row>
    <row r="8" ht="14.25" customHeight="1">
      <c r="A8" s="20">
        <v>4.0</v>
      </c>
      <c r="B8" s="21" t="s">
        <v>57</v>
      </c>
      <c r="C8" s="20" t="s">
        <v>52</v>
      </c>
      <c r="D8" s="22" t="s">
        <v>53</v>
      </c>
      <c r="E8" s="20">
        <v>1600.0</v>
      </c>
      <c r="F8" s="23">
        <v>250.0</v>
      </c>
      <c r="G8" s="23">
        <v>0.0</v>
      </c>
      <c r="H8" s="23">
        <v>0.0</v>
      </c>
      <c r="I8" s="25">
        <v>200.51</v>
      </c>
      <c r="J8" s="25">
        <v>0.0</v>
      </c>
      <c r="K8" s="25">
        <v>0.0</v>
      </c>
      <c r="L8" s="25">
        <v>0.0</v>
      </c>
      <c r="M8" s="25">
        <v>0.0</v>
      </c>
      <c r="N8" s="25">
        <v>0.0</v>
      </c>
      <c r="O8" s="25">
        <v>0.0</v>
      </c>
      <c r="P8" s="25">
        <v>0.0</v>
      </c>
      <c r="Q8" s="25">
        <v>42.48</v>
      </c>
      <c r="R8" s="25">
        <v>280.0</v>
      </c>
      <c r="S8" s="25">
        <v>1167.5</v>
      </c>
      <c r="T8" s="23">
        <v>0.0</v>
      </c>
      <c r="U8" s="23">
        <v>0.0</v>
      </c>
      <c r="V8" s="23">
        <v>0.0</v>
      </c>
      <c r="W8" s="23">
        <v>0.0</v>
      </c>
      <c r="X8" s="23">
        <v>0.0</v>
      </c>
      <c r="Y8" s="25">
        <v>0.0</v>
      </c>
      <c r="Z8" s="25">
        <v>0.0</v>
      </c>
      <c r="AA8" s="25">
        <v>0.0</v>
      </c>
      <c r="AB8" s="25">
        <v>0.0</v>
      </c>
      <c r="AC8" s="25">
        <v>0.0</v>
      </c>
      <c r="AD8" s="25">
        <v>252.0</v>
      </c>
      <c r="AE8" s="25">
        <v>504.0</v>
      </c>
      <c r="AF8" s="25">
        <v>245.01</v>
      </c>
      <c r="AG8" s="25">
        <v>90.0</v>
      </c>
      <c r="AH8" s="25">
        <v>540.0</v>
      </c>
      <c r="AI8" s="25">
        <v>0.0</v>
      </c>
      <c r="AJ8" s="25">
        <v>0.0</v>
      </c>
      <c r="AK8" s="25">
        <v>0.0</v>
      </c>
      <c r="AL8" s="25">
        <v>0.0</v>
      </c>
      <c r="AM8" s="25">
        <v>0.0</v>
      </c>
      <c r="AN8" s="25">
        <v>0.0</v>
      </c>
      <c r="AO8" s="24">
        <f t="shared" si="1"/>
        <v>3571.5</v>
      </c>
      <c r="AP8" s="30">
        <v>3571.5</v>
      </c>
      <c r="AQ8" s="26">
        <v>3571.5</v>
      </c>
      <c r="AR8" s="27">
        <f t="shared" si="2"/>
        <v>0</v>
      </c>
      <c r="AS8" s="27">
        <f t="shared" si="3"/>
        <v>0</v>
      </c>
      <c r="AT8" s="28"/>
      <c r="AU8" s="28"/>
      <c r="AV8" s="28"/>
      <c r="AW8" s="28"/>
      <c r="AX8" s="28"/>
      <c r="AY8" s="28"/>
      <c r="AZ8" s="28"/>
      <c r="BA8" s="28"/>
      <c r="BB8" s="28"/>
      <c r="BC8" s="28"/>
      <c r="BD8" s="28"/>
      <c r="BE8" s="28"/>
      <c r="BF8" s="28"/>
      <c r="BG8" s="28"/>
      <c r="BH8" s="28"/>
      <c r="BI8" s="28"/>
      <c r="BJ8" s="28"/>
      <c r="BK8" s="28"/>
      <c r="BL8" s="28"/>
      <c r="BM8" s="28"/>
    </row>
    <row r="9" ht="14.25" customHeight="1">
      <c r="A9" s="20">
        <v>5.0</v>
      </c>
      <c r="B9" s="21" t="s">
        <v>58</v>
      </c>
      <c r="C9" s="20" t="s">
        <v>52</v>
      </c>
      <c r="D9" s="22" t="s">
        <v>59</v>
      </c>
      <c r="E9" s="20">
        <v>1600.0</v>
      </c>
      <c r="F9" s="23">
        <v>321.42</v>
      </c>
      <c r="G9" s="23">
        <v>0.0</v>
      </c>
      <c r="H9" s="23">
        <v>0.0</v>
      </c>
      <c r="I9" s="25">
        <v>415.9</v>
      </c>
      <c r="J9" s="25">
        <v>0.0</v>
      </c>
      <c r="K9" s="25">
        <v>0.0</v>
      </c>
      <c r="L9" s="25">
        <v>0.0</v>
      </c>
      <c r="M9" s="25">
        <v>0.0</v>
      </c>
      <c r="N9" s="25">
        <v>20.0</v>
      </c>
      <c r="O9" s="25">
        <v>0.0</v>
      </c>
      <c r="P9" s="25">
        <v>0.0</v>
      </c>
      <c r="Q9" s="25">
        <v>43.32</v>
      </c>
      <c r="R9" s="25">
        <v>1240.0</v>
      </c>
      <c r="S9" s="25">
        <v>365.0</v>
      </c>
      <c r="T9" s="23">
        <v>0.0</v>
      </c>
      <c r="U9" s="23">
        <v>0.0</v>
      </c>
      <c r="V9" s="23">
        <v>0.0</v>
      </c>
      <c r="W9" s="23">
        <v>0.0</v>
      </c>
      <c r="X9" s="23">
        <v>0.0</v>
      </c>
      <c r="Y9" s="25">
        <v>0.0</v>
      </c>
      <c r="Z9" s="25">
        <v>0.0</v>
      </c>
      <c r="AA9" s="25">
        <v>0.0</v>
      </c>
      <c r="AB9" s="25">
        <v>0.0</v>
      </c>
      <c r="AC9" s="25">
        <v>0.0</v>
      </c>
      <c r="AD9" s="25">
        <v>280.0</v>
      </c>
      <c r="AE9" s="25">
        <v>560.0</v>
      </c>
      <c r="AF9" s="25">
        <v>970.16</v>
      </c>
      <c r="AG9" s="25">
        <v>30.0</v>
      </c>
      <c r="AH9" s="25">
        <v>100.0</v>
      </c>
      <c r="AI9" s="25">
        <v>480.0</v>
      </c>
      <c r="AJ9" s="25">
        <v>330.0</v>
      </c>
      <c r="AK9" s="25">
        <v>0.0</v>
      </c>
      <c r="AL9" s="25">
        <v>50.0</v>
      </c>
      <c r="AM9" s="25">
        <v>0.0</v>
      </c>
      <c r="AN9" s="25">
        <v>100.0</v>
      </c>
      <c r="AO9" s="24">
        <f t="shared" si="1"/>
        <v>5305.8</v>
      </c>
      <c r="AP9" s="25">
        <v>5305.8</v>
      </c>
      <c r="AQ9" s="26">
        <v>5305.8</v>
      </c>
      <c r="AR9" s="27">
        <f t="shared" si="2"/>
        <v>0</v>
      </c>
      <c r="AS9" s="27">
        <f t="shared" si="3"/>
        <v>0</v>
      </c>
      <c r="AT9" s="28"/>
      <c r="AU9" s="28"/>
      <c r="AV9" s="28"/>
      <c r="AW9" s="28"/>
      <c r="AX9" s="28"/>
      <c r="AY9" s="28"/>
      <c r="AZ9" s="28"/>
      <c r="BA9" s="28"/>
      <c r="BB9" s="28"/>
      <c r="BC9" s="28"/>
      <c r="BD9" s="28"/>
      <c r="BE9" s="28"/>
      <c r="BF9" s="28"/>
      <c r="BG9" s="28"/>
      <c r="BH9" s="28"/>
      <c r="BI9" s="28"/>
      <c r="BJ9" s="28"/>
      <c r="BK9" s="28"/>
      <c r="BL9" s="28"/>
      <c r="BM9" s="28"/>
    </row>
    <row r="10" ht="14.25" customHeight="1">
      <c r="A10" s="20">
        <v>6.0</v>
      </c>
      <c r="B10" s="21" t="s">
        <v>60</v>
      </c>
      <c r="C10" s="20" t="s">
        <v>52</v>
      </c>
      <c r="D10" s="22" t="s">
        <v>59</v>
      </c>
      <c r="E10" s="20">
        <v>1600.0</v>
      </c>
      <c r="F10" s="23">
        <v>0.0</v>
      </c>
      <c r="G10" s="23">
        <v>0.0</v>
      </c>
      <c r="H10" s="23">
        <v>0.0</v>
      </c>
      <c r="I10" s="25">
        <v>584.86</v>
      </c>
      <c r="J10" s="25">
        <v>0.0</v>
      </c>
      <c r="K10" s="25">
        <v>0.0</v>
      </c>
      <c r="L10" s="25">
        <v>0.0</v>
      </c>
      <c r="M10" s="25">
        <v>0.0</v>
      </c>
      <c r="N10" s="31">
        <v>0.0</v>
      </c>
      <c r="O10" s="25">
        <v>0.0</v>
      </c>
      <c r="P10" s="25">
        <v>0.0</v>
      </c>
      <c r="Q10" s="25">
        <v>0.0</v>
      </c>
      <c r="R10" s="25">
        <v>350.0</v>
      </c>
      <c r="S10" s="25">
        <v>143.33</v>
      </c>
      <c r="T10" s="23">
        <v>0.0</v>
      </c>
      <c r="U10" s="23">
        <v>0.0</v>
      </c>
      <c r="V10" s="23">
        <v>0.0</v>
      </c>
      <c r="W10" s="23">
        <v>0.0</v>
      </c>
      <c r="X10" s="23">
        <v>0.0</v>
      </c>
      <c r="Y10" s="25">
        <v>0.0</v>
      </c>
      <c r="Z10" s="25">
        <v>0.0</v>
      </c>
      <c r="AA10" s="25">
        <v>0.0</v>
      </c>
      <c r="AB10" s="25">
        <v>0.0</v>
      </c>
      <c r="AC10" s="25">
        <v>0.0</v>
      </c>
      <c r="AD10" s="25">
        <v>224.0</v>
      </c>
      <c r="AE10" s="25">
        <v>448.0</v>
      </c>
      <c r="AF10" s="25">
        <v>712.0</v>
      </c>
      <c r="AG10" s="25">
        <v>160.0</v>
      </c>
      <c r="AH10" s="25">
        <v>160.0</v>
      </c>
      <c r="AI10" s="25">
        <v>312.0</v>
      </c>
      <c r="AJ10" s="25">
        <v>0.0</v>
      </c>
      <c r="AK10" s="25">
        <v>0.0</v>
      </c>
      <c r="AL10" s="25">
        <v>0.0</v>
      </c>
      <c r="AM10" s="25">
        <v>0.0</v>
      </c>
      <c r="AN10" s="25">
        <v>80.0</v>
      </c>
      <c r="AO10" s="24">
        <f t="shared" si="1"/>
        <v>3174.19</v>
      </c>
      <c r="AP10" s="25">
        <v>3174.19</v>
      </c>
      <c r="AQ10" s="26">
        <v>3174.19</v>
      </c>
      <c r="AR10" s="27">
        <f t="shared" si="2"/>
        <v>0</v>
      </c>
      <c r="AS10" s="27">
        <f t="shared" si="3"/>
        <v>0</v>
      </c>
      <c r="AT10" s="28"/>
      <c r="AU10" s="28"/>
      <c r="AV10" s="28"/>
      <c r="AW10" s="28"/>
      <c r="AX10" s="28"/>
      <c r="AY10" s="28"/>
      <c r="AZ10" s="28"/>
      <c r="BA10" s="28"/>
      <c r="BB10" s="28"/>
      <c r="BC10" s="28"/>
      <c r="BD10" s="28"/>
      <c r="BE10" s="28"/>
      <c r="BF10" s="28"/>
      <c r="BG10" s="28"/>
      <c r="BH10" s="28"/>
      <c r="BI10" s="28"/>
      <c r="BJ10" s="28"/>
      <c r="BK10" s="28"/>
      <c r="BL10" s="28"/>
      <c r="BM10" s="28"/>
    </row>
    <row r="11" ht="14.25" customHeight="1">
      <c r="A11" s="20">
        <v>7.0</v>
      </c>
      <c r="B11" s="21" t="s">
        <v>61</v>
      </c>
      <c r="C11" s="20" t="s">
        <v>52</v>
      </c>
      <c r="D11" s="22" t="s">
        <v>59</v>
      </c>
      <c r="E11" s="20">
        <v>1600.0</v>
      </c>
      <c r="F11" s="23">
        <v>0.0</v>
      </c>
      <c r="G11" s="23">
        <v>0.0</v>
      </c>
      <c r="H11" s="23">
        <v>0.0</v>
      </c>
      <c r="I11" s="25">
        <v>564.29</v>
      </c>
      <c r="J11" s="25">
        <v>0.0</v>
      </c>
      <c r="K11" s="25">
        <v>0.0</v>
      </c>
      <c r="L11" s="25">
        <v>0.0</v>
      </c>
      <c r="M11" s="25">
        <v>0.0</v>
      </c>
      <c r="N11" s="25">
        <v>0.0</v>
      </c>
      <c r="O11" s="25">
        <v>0.0</v>
      </c>
      <c r="P11" s="25">
        <v>0.0</v>
      </c>
      <c r="Q11" s="25">
        <v>0.0</v>
      </c>
      <c r="R11" s="25">
        <v>0.0</v>
      </c>
      <c r="S11" s="25">
        <v>165.0</v>
      </c>
      <c r="T11" s="23">
        <v>0.0</v>
      </c>
      <c r="U11" s="23">
        <v>0.0</v>
      </c>
      <c r="V11" s="23">
        <v>0.0</v>
      </c>
      <c r="W11" s="23">
        <v>0.0</v>
      </c>
      <c r="X11" s="23">
        <v>0.0</v>
      </c>
      <c r="Y11" s="25">
        <v>0.0</v>
      </c>
      <c r="Z11" s="25">
        <v>0.0</v>
      </c>
      <c r="AA11" s="25">
        <v>0.0</v>
      </c>
      <c r="AB11" s="25">
        <v>0.0</v>
      </c>
      <c r="AC11" s="25">
        <v>0.0</v>
      </c>
      <c r="AD11" s="25">
        <v>252.0</v>
      </c>
      <c r="AE11" s="25">
        <v>504.0</v>
      </c>
      <c r="AF11" s="25">
        <v>493.8</v>
      </c>
      <c r="AG11" s="25">
        <v>0.0</v>
      </c>
      <c r="AH11" s="25">
        <v>40.0</v>
      </c>
      <c r="AI11" s="25">
        <v>0.0</v>
      </c>
      <c r="AJ11" s="25">
        <v>0.0</v>
      </c>
      <c r="AK11" s="25">
        <v>0.0</v>
      </c>
      <c r="AL11" s="25">
        <v>0.0</v>
      </c>
      <c r="AM11" s="25">
        <v>0.0</v>
      </c>
      <c r="AN11" s="25">
        <v>0.0</v>
      </c>
      <c r="AO11" s="24">
        <f t="shared" si="1"/>
        <v>2019.09</v>
      </c>
      <c r="AP11" s="25">
        <v>2019.09</v>
      </c>
      <c r="AQ11" s="26">
        <v>2019.09</v>
      </c>
      <c r="AR11" s="27">
        <f t="shared" si="2"/>
        <v>0</v>
      </c>
      <c r="AS11" s="27">
        <f t="shared" si="3"/>
        <v>0</v>
      </c>
      <c r="AT11" s="28"/>
      <c r="AU11" s="28"/>
      <c r="AV11" s="28"/>
      <c r="AW11" s="28"/>
      <c r="AX11" s="28"/>
      <c r="AY11" s="28"/>
      <c r="AZ11" s="28"/>
      <c r="BA11" s="28"/>
      <c r="BB11" s="28"/>
      <c r="BC11" s="28"/>
      <c r="BD11" s="28"/>
      <c r="BE11" s="28"/>
      <c r="BF11" s="28"/>
      <c r="BG11" s="28"/>
      <c r="BH11" s="28"/>
      <c r="BI11" s="28"/>
      <c r="BJ11" s="28"/>
      <c r="BK11" s="28"/>
      <c r="BL11" s="28"/>
      <c r="BM11" s="28"/>
    </row>
    <row r="12" ht="14.25" customHeight="1">
      <c r="A12" s="20">
        <v>8.0</v>
      </c>
      <c r="B12" s="21" t="s">
        <v>62</v>
      </c>
      <c r="C12" s="20" t="s">
        <v>52</v>
      </c>
      <c r="D12" s="22" t="s">
        <v>59</v>
      </c>
      <c r="E12" s="20">
        <v>1600.0</v>
      </c>
      <c r="F12" s="23">
        <v>0.0</v>
      </c>
      <c r="G12" s="23">
        <v>0.0</v>
      </c>
      <c r="H12" s="23">
        <v>0.0</v>
      </c>
      <c r="I12" s="31">
        <v>0.0</v>
      </c>
      <c r="J12" s="25">
        <v>0.0</v>
      </c>
      <c r="K12" s="25">
        <v>0.0</v>
      </c>
      <c r="L12" s="25">
        <v>0.0</v>
      </c>
      <c r="M12" s="25">
        <v>0.0</v>
      </c>
      <c r="N12" s="25">
        <v>0.0</v>
      </c>
      <c r="O12" s="25">
        <v>0.0</v>
      </c>
      <c r="P12" s="25">
        <v>0.0</v>
      </c>
      <c r="Q12" s="25">
        <v>0.0</v>
      </c>
      <c r="R12" s="25">
        <v>0.0</v>
      </c>
      <c r="S12" s="25">
        <v>0.0</v>
      </c>
      <c r="T12" s="23">
        <v>0.0</v>
      </c>
      <c r="U12" s="23">
        <v>0.0</v>
      </c>
      <c r="V12" s="23">
        <v>0.0</v>
      </c>
      <c r="W12" s="23">
        <v>0.0</v>
      </c>
      <c r="X12" s="23">
        <v>0.0</v>
      </c>
      <c r="Y12" s="25">
        <v>0.0</v>
      </c>
      <c r="Z12" s="25">
        <v>0.0</v>
      </c>
      <c r="AA12" s="25">
        <v>0.0</v>
      </c>
      <c r="AB12" s="25">
        <v>0.0</v>
      </c>
      <c r="AC12" s="25">
        <v>0.0</v>
      </c>
      <c r="AD12" s="25">
        <v>238.0</v>
      </c>
      <c r="AE12" s="25">
        <v>476.0</v>
      </c>
      <c r="AF12" s="25">
        <v>829.38</v>
      </c>
      <c r="AG12" s="25">
        <v>0.0</v>
      </c>
      <c r="AH12" s="25">
        <v>0.0</v>
      </c>
      <c r="AI12" s="25">
        <v>98.0</v>
      </c>
      <c r="AJ12" s="25">
        <v>0.0</v>
      </c>
      <c r="AK12" s="25">
        <v>0.0</v>
      </c>
      <c r="AL12" s="25">
        <v>0.0</v>
      </c>
      <c r="AM12" s="25">
        <v>0.0</v>
      </c>
      <c r="AN12" s="25">
        <v>0.0</v>
      </c>
      <c r="AO12" s="24">
        <f t="shared" si="1"/>
        <v>1641.38</v>
      </c>
      <c r="AP12" s="25">
        <v>1641.38</v>
      </c>
      <c r="AQ12" s="26">
        <v>1641.38</v>
      </c>
      <c r="AR12" s="27">
        <f t="shared" si="2"/>
        <v>0</v>
      </c>
      <c r="AS12" s="27">
        <f t="shared" si="3"/>
        <v>0</v>
      </c>
      <c r="AT12" s="28"/>
      <c r="AU12" s="28"/>
      <c r="AV12" s="28"/>
      <c r="AW12" s="28"/>
      <c r="AX12" s="28"/>
      <c r="AY12" s="28"/>
      <c r="AZ12" s="28"/>
      <c r="BA12" s="28"/>
      <c r="BB12" s="28"/>
      <c r="BC12" s="28"/>
      <c r="BD12" s="28"/>
      <c r="BE12" s="28"/>
      <c r="BF12" s="28"/>
      <c r="BG12" s="28"/>
      <c r="BH12" s="28"/>
      <c r="BI12" s="28"/>
      <c r="BJ12" s="28"/>
      <c r="BK12" s="28"/>
      <c r="BL12" s="28"/>
      <c r="BM12" s="28"/>
    </row>
    <row r="13" ht="14.25" customHeight="1">
      <c r="A13" s="20">
        <v>9.0</v>
      </c>
      <c r="B13" s="21" t="s">
        <v>63</v>
      </c>
      <c r="C13" s="20" t="s">
        <v>52</v>
      </c>
      <c r="D13" s="22" t="s">
        <v>59</v>
      </c>
      <c r="E13" s="20">
        <v>1600.0</v>
      </c>
      <c r="F13" s="23">
        <v>2054.8</v>
      </c>
      <c r="G13" s="23">
        <v>0.0</v>
      </c>
      <c r="H13" s="23">
        <v>0.0</v>
      </c>
      <c r="I13" s="25">
        <v>300.8</v>
      </c>
      <c r="J13" s="25">
        <v>0.0</v>
      </c>
      <c r="K13" s="25">
        <v>0.0</v>
      </c>
      <c r="L13" s="25">
        <v>0.0</v>
      </c>
      <c r="M13" s="25">
        <v>0.0</v>
      </c>
      <c r="N13" s="25">
        <v>0.0</v>
      </c>
      <c r="O13" s="25">
        <v>0.0</v>
      </c>
      <c r="P13" s="25">
        <v>0.0</v>
      </c>
      <c r="Q13" s="25">
        <v>24.88</v>
      </c>
      <c r="R13" s="25">
        <v>0.0</v>
      </c>
      <c r="S13" s="25">
        <v>375.0</v>
      </c>
      <c r="T13" s="23">
        <v>0.0</v>
      </c>
      <c r="U13" s="23">
        <v>0.0</v>
      </c>
      <c r="V13" s="23">
        <v>0.0</v>
      </c>
      <c r="W13" s="23">
        <v>0.0</v>
      </c>
      <c r="X13" s="23">
        <v>0.0</v>
      </c>
      <c r="Y13" s="25">
        <v>0.0</v>
      </c>
      <c r="Z13" s="25">
        <v>0.0</v>
      </c>
      <c r="AA13" s="25">
        <v>0.0</v>
      </c>
      <c r="AB13" s="25">
        <v>0.0</v>
      </c>
      <c r="AC13" s="25">
        <v>0.0</v>
      </c>
      <c r="AD13" s="25">
        <v>287.0</v>
      </c>
      <c r="AE13" s="25">
        <v>574.0</v>
      </c>
      <c r="AF13" s="25">
        <v>616.0</v>
      </c>
      <c r="AG13" s="25">
        <v>0.0</v>
      </c>
      <c r="AH13" s="25">
        <v>460.0</v>
      </c>
      <c r="AI13" s="25">
        <v>224.0</v>
      </c>
      <c r="AJ13" s="25">
        <v>100.0</v>
      </c>
      <c r="AK13" s="25">
        <v>0.0</v>
      </c>
      <c r="AL13" s="25">
        <v>0.0</v>
      </c>
      <c r="AM13" s="25">
        <v>0.0</v>
      </c>
      <c r="AN13" s="25">
        <v>120.0</v>
      </c>
      <c r="AO13" s="24">
        <f t="shared" si="1"/>
        <v>5136.48</v>
      </c>
      <c r="AP13" s="25">
        <v>5136.48</v>
      </c>
      <c r="AQ13" s="26">
        <v>5136.48</v>
      </c>
      <c r="AR13" s="27">
        <f t="shared" si="2"/>
        <v>0</v>
      </c>
      <c r="AS13" s="27">
        <f t="shared" si="3"/>
        <v>0</v>
      </c>
      <c r="AT13" s="28"/>
      <c r="AU13" s="28"/>
      <c r="AV13" s="28"/>
      <c r="AW13" s="28"/>
      <c r="AX13" s="28"/>
      <c r="AY13" s="28"/>
      <c r="AZ13" s="28"/>
      <c r="BA13" s="28"/>
      <c r="BB13" s="28"/>
      <c r="BC13" s="28"/>
      <c r="BD13" s="28"/>
      <c r="BE13" s="28"/>
      <c r="BF13" s="28"/>
      <c r="BG13" s="28"/>
      <c r="BH13" s="28"/>
      <c r="BI13" s="28"/>
      <c r="BJ13" s="28"/>
      <c r="BK13" s="28"/>
      <c r="BL13" s="28"/>
      <c r="BM13" s="28"/>
    </row>
    <row r="14" ht="14.25" customHeight="1">
      <c r="A14" s="20">
        <v>10.0</v>
      </c>
      <c r="B14" s="21" t="s">
        <v>64</v>
      </c>
      <c r="C14" s="20" t="s">
        <v>52</v>
      </c>
      <c r="D14" s="22" t="s">
        <v>65</v>
      </c>
      <c r="E14" s="20">
        <v>1600.0</v>
      </c>
      <c r="F14" s="23">
        <v>0.0</v>
      </c>
      <c r="G14" s="23">
        <v>0.0</v>
      </c>
      <c r="H14" s="23">
        <v>0.0</v>
      </c>
      <c r="I14" s="25">
        <v>94.99</v>
      </c>
      <c r="J14" s="25">
        <v>0.0</v>
      </c>
      <c r="K14" s="25">
        <v>0.0</v>
      </c>
      <c r="L14" s="25">
        <v>0.0</v>
      </c>
      <c r="M14" s="25">
        <v>0.0</v>
      </c>
      <c r="N14" s="25">
        <v>0.0</v>
      </c>
      <c r="O14" s="25">
        <v>0.0</v>
      </c>
      <c r="P14" s="25">
        <v>200.0</v>
      </c>
      <c r="Q14" s="25">
        <v>0.0</v>
      </c>
      <c r="R14" s="25">
        <v>0.0</v>
      </c>
      <c r="S14" s="25">
        <v>0.0</v>
      </c>
      <c r="T14" s="23">
        <v>0.0</v>
      </c>
      <c r="U14" s="23">
        <v>0.0</v>
      </c>
      <c r="V14" s="23">
        <v>0.0</v>
      </c>
      <c r="W14" s="23">
        <v>0.0</v>
      </c>
      <c r="X14" s="23">
        <v>0.0</v>
      </c>
      <c r="Y14" s="25">
        <v>0.0</v>
      </c>
      <c r="Z14" s="25">
        <v>0.0</v>
      </c>
      <c r="AA14" s="25">
        <v>0.0</v>
      </c>
      <c r="AB14" s="25">
        <v>0.0</v>
      </c>
      <c r="AC14" s="25">
        <v>0.0</v>
      </c>
      <c r="AD14" s="25">
        <v>224.0</v>
      </c>
      <c r="AE14" s="25">
        <v>448.0</v>
      </c>
      <c r="AF14" s="25">
        <v>414.0</v>
      </c>
      <c r="AG14" s="25">
        <v>40.0</v>
      </c>
      <c r="AH14" s="25">
        <v>0.0</v>
      </c>
      <c r="AI14" s="25">
        <v>56.0</v>
      </c>
      <c r="AJ14" s="25">
        <v>0.0</v>
      </c>
      <c r="AK14" s="25">
        <v>0.0</v>
      </c>
      <c r="AL14" s="25">
        <v>0.0</v>
      </c>
      <c r="AM14" s="25">
        <v>272.0</v>
      </c>
      <c r="AN14" s="25">
        <v>0.0</v>
      </c>
      <c r="AO14" s="24">
        <f t="shared" si="1"/>
        <v>1748.99</v>
      </c>
      <c r="AP14" s="25">
        <v>1748.99</v>
      </c>
      <c r="AQ14" s="26">
        <v>1748.99</v>
      </c>
      <c r="AR14" s="27">
        <f t="shared" si="2"/>
        <v>0</v>
      </c>
      <c r="AS14" s="27">
        <f t="shared" si="3"/>
        <v>0</v>
      </c>
      <c r="AT14" s="28"/>
      <c r="AU14" s="28"/>
      <c r="AV14" s="28"/>
      <c r="AW14" s="28"/>
      <c r="AX14" s="28"/>
      <c r="AY14" s="28"/>
      <c r="AZ14" s="28"/>
      <c r="BA14" s="28"/>
      <c r="BB14" s="28"/>
      <c r="BC14" s="28"/>
      <c r="BD14" s="28"/>
      <c r="BE14" s="28"/>
      <c r="BF14" s="28"/>
      <c r="BG14" s="28"/>
      <c r="BH14" s="28"/>
      <c r="BI14" s="28"/>
      <c r="BJ14" s="28"/>
      <c r="BK14" s="28"/>
      <c r="BL14" s="28"/>
      <c r="BM14" s="28"/>
    </row>
    <row r="15" ht="14.25" customHeight="1">
      <c r="A15" s="20">
        <v>11.0</v>
      </c>
      <c r="B15" s="21" t="s">
        <v>66</v>
      </c>
      <c r="C15" s="20" t="s">
        <v>52</v>
      </c>
      <c r="D15" s="22" t="s">
        <v>59</v>
      </c>
      <c r="E15" s="20">
        <v>1600.0</v>
      </c>
      <c r="F15" s="23">
        <v>0.0</v>
      </c>
      <c r="G15" s="23">
        <v>0.0</v>
      </c>
      <c r="H15" s="23">
        <v>0.0</v>
      </c>
      <c r="I15" s="31">
        <v>0.0</v>
      </c>
      <c r="J15" s="25">
        <v>0.0</v>
      </c>
      <c r="K15" s="25">
        <v>0.0</v>
      </c>
      <c r="L15" s="25">
        <v>0.0</v>
      </c>
      <c r="M15" s="25">
        <v>0.0</v>
      </c>
      <c r="N15" s="25">
        <v>0.0</v>
      </c>
      <c r="O15" s="25">
        <v>0.0</v>
      </c>
      <c r="P15" s="25">
        <v>0.0</v>
      </c>
      <c r="Q15" s="25">
        <v>0.0</v>
      </c>
      <c r="R15" s="25">
        <v>0.0</v>
      </c>
      <c r="S15" s="25">
        <v>0.0</v>
      </c>
      <c r="T15" s="23">
        <v>0.0</v>
      </c>
      <c r="U15" s="23">
        <v>0.0</v>
      </c>
      <c r="V15" s="23">
        <v>0.0</v>
      </c>
      <c r="W15" s="23">
        <v>0.0</v>
      </c>
      <c r="X15" s="23">
        <v>0.0</v>
      </c>
      <c r="Y15" s="25">
        <v>0.0</v>
      </c>
      <c r="Z15" s="25">
        <v>0.0</v>
      </c>
      <c r="AA15" s="25">
        <v>0.0</v>
      </c>
      <c r="AB15" s="25">
        <v>0.0</v>
      </c>
      <c r="AC15" s="25">
        <v>0.0</v>
      </c>
      <c r="AD15" s="25">
        <v>252.0</v>
      </c>
      <c r="AE15" s="25">
        <v>504.0</v>
      </c>
      <c r="AF15" s="25">
        <v>596.82</v>
      </c>
      <c r="AG15" s="25">
        <v>510.0</v>
      </c>
      <c r="AH15" s="25">
        <v>300.0</v>
      </c>
      <c r="AI15" s="25">
        <v>416.0</v>
      </c>
      <c r="AJ15" s="25">
        <v>100.0</v>
      </c>
      <c r="AK15" s="25">
        <v>0.0</v>
      </c>
      <c r="AL15" s="25">
        <v>0.0</v>
      </c>
      <c r="AM15" s="25">
        <v>0.0</v>
      </c>
      <c r="AN15" s="25">
        <v>0.0</v>
      </c>
      <c r="AO15" s="24">
        <f t="shared" si="1"/>
        <v>2678.82</v>
      </c>
      <c r="AP15" s="25">
        <v>2678.82</v>
      </c>
      <c r="AQ15" s="26">
        <v>2678.82</v>
      </c>
      <c r="AR15" s="27">
        <f t="shared" si="2"/>
        <v>0</v>
      </c>
      <c r="AS15" s="27">
        <f t="shared" si="3"/>
        <v>0</v>
      </c>
      <c r="AT15" s="28"/>
      <c r="AU15" s="28"/>
      <c r="AV15" s="28"/>
      <c r="AW15" s="28"/>
      <c r="AX15" s="28"/>
      <c r="AY15" s="28"/>
      <c r="AZ15" s="28"/>
      <c r="BA15" s="28"/>
      <c r="BB15" s="28"/>
      <c r="BC15" s="28"/>
      <c r="BD15" s="28"/>
      <c r="BE15" s="28"/>
      <c r="BF15" s="28"/>
      <c r="BG15" s="28"/>
      <c r="BH15" s="28"/>
      <c r="BI15" s="28"/>
      <c r="BJ15" s="28"/>
      <c r="BK15" s="28"/>
      <c r="BL15" s="28"/>
      <c r="BM15" s="28"/>
    </row>
    <row r="16" ht="14.25" customHeight="1">
      <c r="A16" s="20">
        <v>12.0</v>
      </c>
      <c r="B16" s="21" t="s">
        <v>67</v>
      </c>
      <c r="C16" s="20" t="s">
        <v>52</v>
      </c>
      <c r="D16" s="22" t="s">
        <v>59</v>
      </c>
      <c r="E16" s="20">
        <v>1600.0</v>
      </c>
      <c r="F16" s="23">
        <v>0.0</v>
      </c>
      <c r="G16" s="23">
        <v>0.0</v>
      </c>
      <c r="H16" s="23">
        <v>0.0</v>
      </c>
      <c r="I16" s="25">
        <v>10.41</v>
      </c>
      <c r="J16" s="25">
        <v>0.0</v>
      </c>
      <c r="K16" s="25">
        <v>0.0</v>
      </c>
      <c r="L16" s="25">
        <v>0.0</v>
      </c>
      <c r="M16" s="25">
        <v>0.0</v>
      </c>
      <c r="N16" s="25">
        <v>0.0</v>
      </c>
      <c r="O16" s="25">
        <v>0.0</v>
      </c>
      <c r="P16" s="25">
        <v>0.0</v>
      </c>
      <c r="Q16" s="25">
        <v>0.0</v>
      </c>
      <c r="R16" s="25">
        <v>0.0</v>
      </c>
      <c r="S16" s="25">
        <v>0.0</v>
      </c>
      <c r="T16" s="23">
        <v>0.0</v>
      </c>
      <c r="U16" s="23">
        <v>0.0</v>
      </c>
      <c r="V16" s="23">
        <v>0.0</v>
      </c>
      <c r="W16" s="23">
        <v>0.0</v>
      </c>
      <c r="X16" s="23">
        <v>0.0</v>
      </c>
      <c r="Y16" s="25">
        <v>0.0</v>
      </c>
      <c r="Z16" s="25">
        <v>0.0</v>
      </c>
      <c r="AA16" s="25">
        <v>0.0</v>
      </c>
      <c r="AB16" s="25">
        <v>0.0</v>
      </c>
      <c r="AC16" s="25">
        <v>0.0</v>
      </c>
      <c r="AD16" s="25">
        <v>112.0</v>
      </c>
      <c r="AE16" s="25">
        <v>224.0</v>
      </c>
      <c r="AF16" s="25">
        <v>82.0</v>
      </c>
      <c r="AG16" s="25">
        <v>0.0</v>
      </c>
      <c r="AH16" s="25">
        <v>0.0</v>
      </c>
      <c r="AI16" s="25">
        <v>0.0</v>
      </c>
      <c r="AJ16" s="25">
        <v>0.0</v>
      </c>
      <c r="AK16" s="25">
        <v>0.0</v>
      </c>
      <c r="AL16" s="25">
        <v>0.0</v>
      </c>
      <c r="AM16" s="25">
        <v>0.0</v>
      </c>
      <c r="AN16" s="25">
        <v>0.0</v>
      </c>
      <c r="AO16" s="24">
        <f t="shared" si="1"/>
        <v>428.41</v>
      </c>
      <c r="AP16" s="25">
        <v>428.41</v>
      </c>
      <c r="AQ16" s="26">
        <v>428.41</v>
      </c>
      <c r="AR16" s="27">
        <f t="shared" si="2"/>
        <v>0</v>
      </c>
      <c r="AS16" s="27">
        <f t="shared" si="3"/>
        <v>0</v>
      </c>
      <c r="AT16" s="28"/>
      <c r="AU16" s="28"/>
      <c r="AV16" s="28"/>
      <c r="AW16" s="28"/>
      <c r="AX16" s="28"/>
      <c r="AY16" s="28"/>
      <c r="AZ16" s="28"/>
      <c r="BA16" s="28"/>
      <c r="BB16" s="28"/>
      <c r="BC16" s="28"/>
      <c r="BD16" s="28"/>
      <c r="BE16" s="28"/>
      <c r="BF16" s="28"/>
      <c r="BG16" s="28"/>
      <c r="BH16" s="28"/>
      <c r="BI16" s="28"/>
      <c r="BJ16" s="28"/>
      <c r="BK16" s="28"/>
      <c r="BL16" s="28"/>
      <c r="BM16" s="28"/>
    </row>
    <row r="17" ht="14.25" customHeight="1">
      <c r="A17" s="20">
        <v>13.0</v>
      </c>
      <c r="B17" s="21" t="s">
        <v>68</v>
      </c>
      <c r="C17" s="20" t="s">
        <v>52</v>
      </c>
      <c r="D17" s="22" t="s">
        <v>59</v>
      </c>
      <c r="E17" s="20">
        <v>1600.0</v>
      </c>
      <c r="F17" s="23">
        <v>988.08</v>
      </c>
      <c r="G17" s="23">
        <v>0.0</v>
      </c>
      <c r="H17" s="23">
        <v>0.0</v>
      </c>
      <c r="I17" s="25">
        <v>677.63</v>
      </c>
      <c r="J17" s="25">
        <v>0.0</v>
      </c>
      <c r="K17" s="25">
        <v>0.0</v>
      </c>
      <c r="L17" s="25">
        <v>0.0</v>
      </c>
      <c r="M17" s="25">
        <v>0.0</v>
      </c>
      <c r="N17" s="25">
        <v>0.0</v>
      </c>
      <c r="O17" s="25">
        <v>0.0</v>
      </c>
      <c r="P17" s="25">
        <v>0.0</v>
      </c>
      <c r="Q17" s="25">
        <v>76.84</v>
      </c>
      <c r="R17" s="25">
        <v>1090.0</v>
      </c>
      <c r="S17" s="25">
        <v>530.0</v>
      </c>
      <c r="T17" s="23">
        <v>0.0</v>
      </c>
      <c r="U17" s="23">
        <v>0.0</v>
      </c>
      <c r="V17" s="23">
        <v>0.0</v>
      </c>
      <c r="W17" s="23">
        <v>0.0</v>
      </c>
      <c r="X17" s="23">
        <v>0.0</v>
      </c>
      <c r="Y17" s="25">
        <v>0.0</v>
      </c>
      <c r="Z17" s="25">
        <v>0.0</v>
      </c>
      <c r="AA17" s="25">
        <v>0.0</v>
      </c>
      <c r="AB17" s="25">
        <v>0.0</v>
      </c>
      <c r="AC17" s="25">
        <v>0.0</v>
      </c>
      <c r="AD17" s="25">
        <v>280.0</v>
      </c>
      <c r="AE17" s="25">
        <v>560.0</v>
      </c>
      <c r="AF17" s="25">
        <v>1391.03</v>
      </c>
      <c r="AG17" s="25">
        <v>60.0</v>
      </c>
      <c r="AH17" s="25">
        <v>20.0</v>
      </c>
      <c r="AI17" s="25">
        <v>424.0</v>
      </c>
      <c r="AJ17" s="25">
        <v>650.0</v>
      </c>
      <c r="AK17" s="25">
        <v>0.0</v>
      </c>
      <c r="AL17" s="25">
        <v>50.0</v>
      </c>
      <c r="AM17" s="25">
        <v>0.0</v>
      </c>
      <c r="AN17" s="25">
        <v>180.0</v>
      </c>
      <c r="AO17" s="24">
        <f t="shared" si="1"/>
        <v>6977.58</v>
      </c>
      <c r="AP17" s="32">
        <v>6977.58</v>
      </c>
      <c r="AQ17" s="33">
        <v>6977.58</v>
      </c>
      <c r="AR17" s="27">
        <f t="shared" si="2"/>
        <v>0</v>
      </c>
      <c r="AS17" s="27">
        <f t="shared" si="3"/>
        <v>0</v>
      </c>
      <c r="AT17" s="28"/>
      <c r="AU17" s="28"/>
      <c r="AV17" s="28"/>
      <c r="AW17" s="28"/>
      <c r="AX17" s="28"/>
      <c r="AY17" s="28"/>
      <c r="AZ17" s="28"/>
      <c r="BA17" s="28"/>
      <c r="BB17" s="28"/>
      <c r="BC17" s="28"/>
      <c r="BD17" s="28"/>
      <c r="BE17" s="28"/>
      <c r="BF17" s="28"/>
      <c r="BG17" s="28"/>
      <c r="BH17" s="28"/>
      <c r="BI17" s="28"/>
      <c r="BJ17" s="28"/>
      <c r="BK17" s="28"/>
      <c r="BL17" s="28"/>
      <c r="BM17" s="28"/>
    </row>
    <row r="18" ht="14.25" customHeight="1">
      <c r="A18" s="20">
        <v>14.0</v>
      </c>
      <c r="B18" s="21" t="s">
        <v>69</v>
      </c>
      <c r="C18" s="20" t="s">
        <v>52</v>
      </c>
      <c r="D18" s="22" t="s">
        <v>59</v>
      </c>
      <c r="E18" s="20">
        <v>1600.0</v>
      </c>
      <c r="F18" s="23">
        <v>0.0</v>
      </c>
      <c r="G18" s="23">
        <v>0.0</v>
      </c>
      <c r="H18" s="23">
        <v>0.0</v>
      </c>
      <c r="I18" s="25">
        <v>862.9</v>
      </c>
      <c r="J18" s="25">
        <v>0.0</v>
      </c>
      <c r="K18" s="25">
        <v>0.0</v>
      </c>
      <c r="L18" s="25">
        <v>0.0</v>
      </c>
      <c r="M18" s="25">
        <v>0.0</v>
      </c>
      <c r="N18" s="25">
        <v>0.0</v>
      </c>
      <c r="O18" s="25">
        <v>0.0</v>
      </c>
      <c r="P18" s="25">
        <v>0.0</v>
      </c>
      <c r="Q18" s="25">
        <v>112.053333333334</v>
      </c>
      <c r="R18" s="25">
        <v>50.0</v>
      </c>
      <c r="S18" s="25">
        <v>169.5</v>
      </c>
      <c r="T18" s="23">
        <v>0.0</v>
      </c>
      <c r="U18" s="23">
        <v>0.0</v>
      </c>
      <c r="V18" s="23">
        <v>0.0</v>
      </c>
      <c r="W18" s="23">
        <v>0.0</v>
      </c>
      <c r="X18" s="23">
        <v>0.0</v>
      </c>
      <c r="Y18" s="25">
        <v>100.0</v>
      </c>
      <c r="Z18" s="25">
        <v>0.0</v>
      </c>
      <c r="AA18" s="25">
        <v>0.0</v>
      </c>
      <c r="AB18" s="25">
        <v>0.0</v>
      </c>
      <c r="AC18" s="25">
        <v>0.0</v>
      </c>
      <c r="AD18" s="25">
        <v>238.0</v>
      </c>
      <c r="AE18" s="25">
        <v>476.0</v>
      </c>
      <c r="AF18" s="25">
        <v>114.0</v>
      </c>
      <c r="AG18" s="25">
        <v>150.0</v>
      </c>
      <c r="AH18" s="25">
        <v>100.0</v>
      </c>
      <c r="AI18" s="25">
        <v>116.0</v>
      </c>
      <c r="AJ18" s="25">
        <v>50.0</v>
      </c>
      <c r="AK18" s="25">
        <v>0.0</v>
      </c>
      <c r="AL18" s="25">
        <v>0.0</v>
      </c>
      <c r="AM18" s="25">
        <v>0.0</v>
      </c>
      <c r="AN18" s="25">
        <v>72.0</v>
      </c>
      <c r="AO18" s="24">
        <f t="shared" si="1"/>
        <v>2610.453333</v>
      </c>
      <c r="AP18" s="32">
        <v>2610.45333333333</v>
      </c>
      <c r="AQ18" s="32">
        <v>2610.45333333333</v>
      </c>
      <c r="AR18" s="27">
        <v>0.0</v>
      </c>
      <c r="AS18" s="27">
        <v>0.0</v>
      </c>
      <c r="AT18" s="28"/>
      <c r="AU18" s="28"/>
      <c r="AV18" s="28"/>
      <c r="AW18" s="28"/>
      <c r="AX18" s="28"/>
      <c r="AY18" s="28"/>
      <c r="AZ18" s="28"/>
      <c r="BA18" s="28"/>
      <c r="BB18" s="28"/>
      <c r="BC18" s="28"/>
      <c r="BD18" s="28"/>
      <c r="BE18" s="28"/>
      <c r="BF18" s="28"/>
      <c r="BG18" s="28"/>
      <c r="BH18" s="28"/>
      <c r="BI18" s="28"/>
      <c r="BJ18" s="28"/>
      <c r="BK18" s="28"/>
      <c r="BL18" s="28"/>
      <c r="BM18" s="28"/>
    </row>
    <row r="19" ht="14.25" customHeight="1">
      <c r="A19" s="20">
        <v>15.0</v>
      </c>
      <c r="B19" s="21" t="s">
        <v>70</v>
      </c>
      <c r="C19" s="20" t="s">
        <v>52</v>
      </c>
      <c r="D19" s="22" t="s">
        <v>71</v>
      </c>
      <c r="E19" s="20">
        <v>1600.0</v>
      </c>
      <c r="F19" s="23">
        <v>0.0</v>
      </c>
      <c r="G19" s="23">
        <v>0.0</v>
      </c>
      <c r="H19" s="23">
        <v>0.0</v>
      </c>
      <c r="I19" s="25">
        <v>100.0</v>
      </c>
      <c r="J19" s="25">
        <v>0.0</v>
      </c>
      <c r="K19" s="25">
        <v>0.0</v>
      </c>
      <c r="L19" s="25">
        <v>0.0</v>
      </c>
      <c r="M19" s="25">
        <v>0.0</v>
      </c>
      <c r="N19" s="25">
        <v>0.0</v>
      </c>
      <c r="O19" s="25">
        <v>0.0</v>
      </c>
      <c r="P19" s="25">
        <v>0.0</v>
      </c>
      <c r="Q19" s="25">
        <v>0.0</v>
      </c>
      <c r="R19" s="25">
        <v>0.0</v>
      </c>
      <c r="S19" s="25">
        <v>0.0</v>
      </c>
      <c r="T19" s="23">
        <v>0.0</v>
      </c>
      <c r="U19" s="23">
        <v>0.0</v>
      </c>
      <c r="V19" s="23">
        <v>0.0</v>
      </c>
      <c r="W19" s="23">
        <v>0.0</v>
      </c>
      <c r="X19" s="23">
        <v>0.0</v>
      </c>
      <c r="Y19" s="25">
        <v>0.0</v>
      </c>
      <c r="Z19" s="25">
        <v>0.0</v>
      </c>
      <c r="AA19" s="25">
        <v>0.0</v>
      </c>
      <c r="AB19" s="25">
        <v>0.0</v>
      </c>
      <c r="AC19" s="25">
        <v>0.0</v>
      </c>
      <c r="AD19" s="25">
        <v>280.0</v>
      </c>
      <c r="AE19" s="25">
        <v>560.0</v>
      </c>
      <c r="AF19" s="25">
        <v>621.3</v>
      </c>
      <c r="AG19" s="25">
        <v>30.0</v>
      </c>
      <c r="AH19" s="25">
        <v>20.0</v>
      </c>
      <c r="AI19" s="25">
        <v>0.0</v>
      </c>
      <c r="AJ19" s="25">
        <v>0.0</v>
      </c>
      <c r="AK19" s="25">
        <v>0.0</v>
      </c>
      <c r="AL19" s="25">
        <v>0.0</v>
      </c>
      <c r="AM19" s="25">
        <v>0.0</v>
      </c>
      <c r="AN19" s="25">
        <v>0.0</v>
      </c>
      <c r="AO19" s="24">
        <f t="shared" si="1"/>
        <v>1611.3</v>
      </c>
      <c r="AP19" s="32">
        <v>1611.3</v>
      </c>
      <c r="AQ19" s="33">
        <v>1611.3</v>
      </c>
      <c r="AR19" s="27">
        <f t="shared" ref="AR19:AR32" si="4">AO19-AP19</f>
        <v>0</v>
      </c>
      <c r="AS19" s="27">
        <f t="shared" ref="AS19:AS91" si="5">AO19-AQ19</f>
        <v>0</v>
      </c>
      <c r="AT19" s="28"/>
      <c r="AU19" s="28"/>
      <c r="AV19" s="28"/>
      <c r="AW19" s="28"/>
      <c r="AX19" s="28"/>
      <c r="AY19" s="28"/>
      <c r="AZ19" s="28"/>
      <c r="BA19" s="28"/>
      <c r="BB19" s="28"/>
      <c r="BC19" s="28"/>
      <c r="BD19" s="28"/>
      <c r="BE19" s="28"/>
      <c r="BF19" s="28"/>
      <c r="BG19" s="28"/>
      <c r="BH19" s="28"/>
      <c r="BI19" s="28"/>
      <c r="BJ19" s="28"/>
      <c r="BK19" s="28"/>
      <c r="BL19" s="28"/>
      <c r="BM19" s="28"/>
    </row>
    <row r="20" ht="14.25" customHeight="1">
      <c r="A20" s="20">
        <v>16.0</v>
      </c>
      <c r="B20" s="21" t="s">
        <v>72</v>
      </c>
      <c r="C20" s="20" t="s">
        <v>52</v>
      </c>
      <c r="D20" s="22" t="s">
        <v>71</v>
      </c>
      <c r="E20" s="20">
        <v>1600.0</v>
      </c>
      <c r="F20" s="23">
        <v>0.0</v>
      </c>
      <c r="G20" s="23">
        <v>0.0</v>
      </c>
      <c r="H20" s="23">
        <v>0.0</v>
      </c>
      <c r="I20" s="31">
        <v>0.0</v>
      </c>
      <c r="J20" s="25">
        <v>0.0</v>
      </c>
      <c r="K20" s="25">
        <v>0.0</v>
      </c>
      <c r="L20" s="25">
        <v>0.0</v>
      </c>
      <c r="M20" s="25">
        <v>0.0</v>
      </c>
      <c r="N20" s="25">
        <v>0.0</v>
      </c>
      <c r="O20" s="25">
        <v>0.0</v>
      </c>
      <c r="P20" s="25">
        <v>0.0</v>
      </c>
      <c r="Q20" s="25">
        <v>0.0</v>
      </c>
      <c r="R20" s="25">
        <v>0.0</v>
      </c>
      <c r="S20" s="25">
        <v>220.0</v>
      </c>
      <c r="T20" s="23">
        <v>0.0</v>
      </c>
      <c r="U20" s="23">
        <v>0.0</v>
      </c>
      <c r="V20" s="23">
        <v>0.0</v>
      </c>
      <c r="W20" s="23">
        <v>0.0</v>
      </c>
      <c r="X20" s="23">
        <v>0.0</v>
      </c>
      <c r="Y20" s="25">
        <v>0.0</v>
      </c>
      <c r="Z20" s="25">
        <v>0.0</v>
      </c>
      <c r="AA20" s="25">
        <v>0.0</v>
      </c>
      <c r="AB20" s="25">
        <v>0.0</v>
      </c>
      <c r="AC20" s="25">
        <v>0.0</v>
      </c>
      <c r="AD20" s="25">
        <v>287.0</v>
      </c>
      <c r="AE20" s="25">
        <v>574.0</v>
      </c>
      <c r="AF20" s="25">
        <v>614.65</v>
      </c>
      <c r="AG20" s="25">
        <v>0.0</v>
      </c>
      <c r="AH20" s="25">
        <v>0.0</v>
      </c>
      <c r="AI20" s="25">
        <v>28.0</v>
      </c>
      <c r="AJ20" s="25">
        <v>0.0</v>
      </c>
      <c r="AK20" s="25">
        <v>0.0</v>
      </c>
      <c r="AL20" s="25">
        <v>0.0</v>
      </c>
      <c r="AM20" s="25">
        <v>0.0</v>
      </c>
      <c r="AN20" s="25">
        <v>0.0</v>
      </c>
      <c r="AO20" s="24">
        <f t="shared" si="1"/>
        <v>1723.65</v>
      </c>
      <c r="AP20" s="25">
        <v>1723.65</v>
      </c>
      <c r="AQ20" s="33">
        <v>1723.65</v>
      </c>
      <c r="AR20" s="27">
        <f t="shared" si="4"/>
        <v>0</v>
      </c>
      <c r="AS20" s="27">
        <f t="shared" si="5"/>
        <v>0</v>
      </c>
      <c r="AT20" s="28"/>
      <c r="AU20" s="28"/>
      <c r="AV20" s="28"/>
      <c r="AW20" s="28"/>
      <c r="AX20" s="28"/>
      <c r="AY20" s="28"/>
      <c r="AZ20" s="28"/>
      <c r="BA20" s="28"/>
      <c r="BB20" s="28"/>
      <c r="BC20" s="28"/>
      <c r="BD20" s="28"/>
      <c r="BE20" s="28"/>
      <c r="BF20" s="28"/>
      <c r="BG20" s="28"/>
      <c r="BH20" s="28"/>
      <c r="BI20" s="28"/>
      <c r="BJ20" s="28"/>
      <c r="BK20" s="28"/>
      <c r="BL20" s="28"/>
      <c r="BM20" s="28"/>
    </row>
    <row r="21" ht="14.25" customHeight="1">
      <c r="A21" s="20">
        <v>17.0</v>
      </c>
      <c r="B21" s="21" t="s">
        <v>73</v>
      </c>
      <c r="C21" s="20" t="s">
        <v>52</v>
      </c>
      <c r="D21" s="22" t="s">
        <v>71</v>
      </c>
      <c r="E21" s="20">
        <v>1600.0</v>
      </c>
      <c r="F21" s="23">
        <v>257.58</v>
      </c>
      <c r="G21" s="23">
        <v>0.0</v>
      </c>
      <c r="H21" s="23">
        <v>0.0</v>
      </c>
      <c r="I21" s="25">
        <v>459.21</v>
      </c>
      <c r="J21" s="25">
        <v>0.0</v>
      </c>
      <c r="K21" s="25">
        <v>0.0</v>
      </c>
      <c r="L21" s="25">
        <v>0.0</v>
      </c>
      <c r="M21" s="25">
        <v>0.0</v>
      </c>
      <c r="N21" s="25">
        <v>0.0</v>
      </c>
      <c r="O21" s="25">
        <v>0.0</v>
      </c>
      <c r="P21" s="25">
        <v>0.0</v>
      </c>
      <c r="Q21" s="25">
        <v>33.71</v>
      </c>
      <c r="R21" s="25">
        <v>520.0</v>
      </c>
      <c r="S21" s="25">
        <v>122.5</v>
      </c>
      <c r="T21" s="23">
        <v>0.0</v>
      </c>
      <c r="U21" s="23">
        <v>0.0</v>
      </c>
      <c r="V21" s="23">
        <v>0.0</v>
      </c>
      <c r="W21" s="23">
        <v>0.0</v>
      </c>
      <c r="X21" s="23">
        <v>0.0</v>
      </c>
      <c r="Y21" s="25">
        <v>0.0</v>
      </c>
      <c r="Z21" s="25">
        <v>0.0</v>
      </c>
      <c r="AA21" s="25">
        <v>0.0</v>
      </c>
      <c r="AB21" s="25">
        <v>0.0</v>
      </c>
      <c r="AC21" s="25">
        <v>0.0</v>
      </c>
      <c r="AD21" s="25">
        <v>336.0</v>
      </c>
      <c r="AE21" s="25">
        <v>672.0</v>
      </c>
      <c r="AF21" s="25">
        <v>523.33</v>
      </c>
      <c r="AG21" s="25">
        <v>60.0</v>
      </c>
      <c r="AH21" s="25">
        <v>0.0</v>
      </c>
      <c r="AI21" s="25">
        <v>116.0</v>
      </c>
      <c r="AJ21" s="25">
        <v>50.0</v>
      </c>
      <c r="AK21" s="25">
        <v>0.0</v>
      </c>
      <c r="AL21" s="25">
        <v>0.0</v>
      </c>
      <c r="AM21" s="25">
        <v>0.0</v>
      </c>
      <c r="AN21" s="25">
        <v>72.0</v>
      </c>
      <c r="AO21" s="24">
        <f t="shared" si="1"/>
        <v>3222.33</v>
      </c>
      <c r="AP21" s="32">
        <v>3222.33</v>
      </c>
      <c r="AQ21" s="33">
        <v>3222.33</v>
      </c>
      <c r="AR21" s="27">
        <f t="shared" si="4"/>
        <v>0</v>
      </c>
      <c r="AS21" s="27">
        <f t="shared" si="5"/>
        <v>0</v>
      </c>
      <c r="AT21" s="28"/>
      <c r="AU21" s="28"/>
      <c r="AV21" s="28"/>
      <c r="AW21" s="28"/>
      <c r="AX21" s="28"/>
      <c r="AY21" s="28"/>
      <c r="AZ21" s="28"/>
      <c r="BA21" s="28"/>
      <c r="BB21" s="28"/>
      <c r="BC21" s="28"/>
      <c r="BD21" s="28"/>
      <c r="BE21" s="28"/>
      <c r="BF21" s="28"/>
      <c r="BG21" s="28"/>
      <c r="BH21" s="28"/>
      <c r="BI21" s="28"/>
      <c r="BJ21" s="28"/>
      <c r="BK21" s="28"/>
      <c r="BL21" s="28"/>
      <c r="BM21" s="28"/>
    </row>
    <row r="22" ht="14.25" customHeight="1">
      <c r="A22" s="20">
        <v>18.0</v>
      </c>
      <c r="B22" s="21" t="s">
        <v>74</v>
      </c>
      <c r="C22" s="20" t="s">
        <v>52</v>
      </c>
      <c r="D22" s="22" t="s">
        <v>71</v>
      </c>
      <c r="E22" s="20">
        <v>1600.0</v>
      </c>
      <c r="F22" s="23">
        <v>225.0</v>
      </c>
      <c r="G22" s="23">
        <v>0.0</v>
      </c>
      <c r="H22" s="23">
        <v>0.0</v>
      </c>
      <c r="I22" s="25">
        <v>495.4</v>
      </c>
      <c r="J22" s="25">
        <v>0.0</v>
      </c>
      <c r="K22" s="25">
        <v>0.0</v>
      </c>
      <c r="L22" s="25">
        <v>0.0</v>
      </c>
      <c r="M22" s="25">
        <v>0.0</v>
      </c>
      <c r="N22" s="25">
        <v>0.0</v>
      </c>
      <c r="O22" s="25">
        <v>0.0</v>
      </c>
      <c r="P22" s="25">
        <v>0.0</v>
      </c>
      <c r="Q22" s="25">
        <v>0.0</v>
      </c>
      <c r="R22" s="25">
        <v>850.0</v>
      </c>
      <c r="S22" s="25">
        <v>120.72</v>
      </c>
      <c r="T22" s="23">
        <v>0.0</v>
      </c>
      <c r="U22" s="23">
        <v>0.0</v>
      </c>
      <c r="V22" s="23">
        <v>0.0</v>
      </c>
      <c r="W22" s="23">
        <v>0.0</v>
      </c>
      <c r="X22" s="23">
        <v>0.0</v>
      </c>
      <c r="Y22" s="25">
        <v>0.0</v>
      </c>
      <c r="Z22" s="25">
        <v>0.0</v>
      </c>
      <c r="AA22" s="25">
        <v>0.0</v>
      </c>
      <c r="AB22" s="25">
        <v>0.0</v>
      </c>
      <c r="AC22" s="25">
        <v>0.0</v>
      </c>
      <c r="AD22" s="25">
        <v>322.0</v>
      </c>
      <c r="AE22" s="25">
        <v>644.0</v>
      </c>
      <c r="AF22" s="25">
        <v>103.33</v>
      </c>
      <c r="AG22" s="25">
        <v>0.0</v>
      </c>
      <c r="AH22" s="25">
        <v>0.0</v>
      </c>
      <c r="AI22" s="25">
        <v>836.0</v>
      </c>
      <c r="AJ22" s="25">
        <v>0.0</v>
      </c>
      <c r="AK22" s="25">
        <v>0.0</v>
      </c>
      <c r="AL22" s="25">
        <v>0.0</v>
      </c>
      <c r="AM22" s="25">
        <v>0.0</v>
      </c>
      <c r="AN22" s="25">
        <v>0.0</v>
      </c>
      <c r="AO22" s="24">
        <f t="shared" si="1"/>
        <v>3596.45</v>
      </c>
      <c r="AP22" s="32">
        <v>3596.45</v>
      </c>
      <c r="AQ22" s="33">
        <v>3596.45</v>
      </c>
      <c r="AR22" s="27">
        <f t="shared" si="4"/>
        <v>0</v>
      </c>
      <c r="AS22" s="27">
        <f t="shared" si="5"/>
        <v>0</v>
      </c>
      <c r="AT22" s="28"/>
      <c r="AU22" s="28"/>
      <c r="AV22" s="28"/>
      <c r="AW22" s="28"/>
      <c r="AX22" s="28"/>
      <c r="AY22" s="28"/>
      <c r="AZ22" s="28"/>
      <c r="BA22" s="28"/>
      <c r="BB22" s="28"/>
      <c r="BC22" s="28"/>
      <c r="BD22" s="28"/>
      <c r="BE22" s="28"/>
      <c r="BF22" s="28"/>
      <c r="BG22" s="28"/>
      <c r="BH22" s="28"/>
      <c r="BI22" s="28"/>
      <c r="BJ22" s="28"/>
      <c r="BK22" s="28"/>
      <c r="BL22" s="28"/>
      <c r="BM22" s="28"/>
    </row>
    <row r="23" ht="14.25" customHeight="1">
      <c r="A23" s="20">
        <v>19.0</v>
      </c>
      <c r="B23" s="21" t="s">
        <v>75</v>
      </c>
      <c r="C23" s="20" t="s">
        <v>52</v>
      </c>
      <c r="D23" s="22" t="s">
        <v>71</v>
      </c>
      <c r="E23" s="20">
        <v>1600.0</v>
      </c>
      <c r="F23" s="23">
        <v>194.44</v>
      </c>
      <c r="G23" s="23">
        <v>0.0</v>
      </c>
      <c r="H23" s="23">
        <v>0.0</v>
      </c>
      <c r="I23" s="25">
        <v>200.51</v>
      </c>
      <c r="J23" s="25">
        <v>0.0</v>
      </c>
      <c r="K23" s="25">
        <v>0.0</v>
      </c>
      <c r="L23" s="25">
        <v>0.0</v>
      </c>
      <c r="M23" s="25">
        <v>0.0</v>
      </c>
      <c r="N23" s="25">
        <v>0.0</v>
      </c>
      <c r="O23" s="25">
        <v>0.0</v>
      </c>
      <c r="P23" s="25">
        <v>0.0</v>
      </c>
      <c r="Q23" s="25">
        <v>42.48</v>
      </c>
      <c r="R23" s="25">
        <v>0.0</v>
      </c>
      <c r="S23" s="25">
        <v>582.5</v>
      </c>
      <c r="T23" s="23">
        <v>0.0</v>
      </c>
      <c r="U23" s="23">
        <v>0.0</v>
      </c>
      <c r="V23" s="23">
        <v>0.0</v>
      </c>
      <c r="W23" s="23">
        <v>0.0</v>
      </c>
      <c r="X23" s="23">
        <v>0.0</v>
      </c>
      <c r="Y23" s="25">
        <v>0.0</v>
      </c>
      <c r="Z23" s="25">
        <v>0.0</v>
      </c>
      <c r="AA23" s="25">
        <v>0.0</v>
      </c>
      <c r="AB23" s="25">
        <v>0.0</v>
      </c>
      <c r="AC23" s="25">
        <v>0.0</v>
      </c>
      <c r="AD23" s="25">
        <v>336.0</v>
      </c>
      <c r="AE23" s="25">
        <v>672.0</v>
      </c>
      <c r="AF23" s="25">
        <v>106.67</v>
      </c>
      <c r="AG23" s="25">
        <v>0.0</v>
      </c>
      <c r="AH23" s="25">
        <v>160.0</v>
      </c>
      <c r="AI23" s="25">
        <v>0.0</v>
      </c>
      <c r="AJ23" s="25">
        <v>0.0</v>
      </c>
      <c r="AK23" s="25">
        <v>0.0</v>
      </c>
      <c r="AL23" s="25">
        <v>0.0</v>
      </c>
      <c r="AM23" s="25">
        <v>0.0</v>
      </c>
      <c r="AN23" s="25">
        <v>0.0</v>
      </c>
      <c r="AO23" s="24">
        <f>SUM(F23:AM23)</f>
        <v>2294.6</v>
      </c>
      <c r="AP23" s="32">
        <v>2294.6</v>
      </c>
      <c r="AQ23" s="33">
        <v>2294.6</v>
      </c>
      <c r="AR23" s="27">
        <f t="shared" si="4"/>
        <v>0</v>
      </c>
      <c r="AS23" s="27">
        <f t="shared" si="5"/>
        <v>0</v>
      </c>
      <c r="AT23" s="28"/>
      <c r="AU23" s="28"/>
      <c r="AV23" s="28"/>
      <c r="AW23" s="28"/>
      <c r="AX23" s="28"/>
      <c r="AY23" s="28"/>
      <c r="AZ23" s="28"/>
      <c r="BA23" s="28"/>
      <c r="BB23" s="28"/>
      <c r="BC23" s="28"/>
      <c r="BD23" s="28"/>
      <c r="BE23" s="28"/>
      <c r="BF23" s="28"/>
      <c r="BG23" s="28"/>
      <c r="BH23" s="28"/>
      <c r="BI23" s="28"/>
      <c r="BJ23" s="28"/>
      <c r="BK23" s="28"/>
      <c r="BL23" s="28"/>
      <c r="BM23" s="28"/>
    </row>
    <row r="24" ht="14.25" customHeight="1">
      <c r="A24" s="20">
        <v>20.0</v>
      </c>
      <c r="B24" s="21" t="s">
        <v>76</v>
      </c>
      <c r="C24" s="20" t="s">
        <v>52</v>
      </c>
      <c r="D24" s="22" t="s">
        <v>71</v>
      </c>
      <c r="E24" s="20">
        <v>1600.0</v>
      </c>
      <c r="F24" s="23">
        <v>225.0</v>
      </c>
      <c r="G24" s="23">
        <v>0.0</v>
      </c>
      <c r="H24" s="23">
        <v>0.0</v>
      </c>
      <c r="I24" s="25">
        <v>588.264285339273</v>
      </c>
      <c r="J24" s="25">
        <v>0.0</v>
      </c>
      <c r="K24" s="25">
        <v>0.0</v>
      </c>
      <c r="L24" s="25">
        <v>0.0</v>
      </c>
      <c r="M24" s="25">
        <v>0.0</v>
      </c>
      <c r="N24" s="25">
        <v>0.0</v>
      </c>
      <c r="O24" s="25">
        <v>0.0</v>
      </c>
      <c r="P24" s="25">
        <v>0.0</v>
      </c>
      <c r="Q24" s="25">
        <v>33.52</v>
      </c>
      <c r="R24" s="25">
        <v>1050.0</v>
      </c>
      <c r="S24" s="25">
        <v>111.92</v>
      </c>
      <c r="T24" s="23">
        <v>0.0</v>
      </c>
      <c r="U24" s="23">
        <v>0.0</v>
      </c>
      <c r="V24" s="23">
        <v>0.0</v>
      </c>
      <c r="W24" s="23">
        <v>0.0</v>
      </c>
      <c r="X24" s="23">
        <v>0.0</v>
      </c>
      <c r="Y24" s="25">
        <v>0.0</v>
      </c>
      <c r="Z24" s="25">
        <v>0.0</v>
      </c>
      <c r="AA24" s="25">
        <v>0.0</v>
      </c>
      <c r="AB24" s="25">
        <v>0.0</v>
      </c>
      <c r="AC24" s="25">
        <v>0.0</v>
      </c>
      <c r="AD24" s="25">
        <v>280.0</v>
      </c>
      <c r="AE24" s="25">
        <v>560.0</v>
      </c>
      <c r="AF24" s="25">
        <v>131.27</v>
      </c>
      <c r="AG24" s="25">
        <v>150.0</v>
      </c>
      <c r="AH24" s="25">
        <v>0.0</v>
      </c>
      <c r="AI24" s="25">
        <v>176.0</v>
      </c>
      <c r="AJ24" s="25">
        <v>60.0</v>
      </c>
      <c r="AK24" s="25">
        <v>0.0</v>
      </c>
      <c r="AL24" s="25">
        <v>0.0</v>
      </c>
      <c r="AM24" s="25">
        <v>0.0</v>
      </c>
      <c r="AN24" s="25">
        <v>0.0</v>
      </c>
      <c r="AO24" s="24">
        <f t="shared" ref="AO24:AO79" si="6">SUM(F24:AN24)</f>
        <v>3365.974285</v>
      </c>
      <c r="AP24" s="32">
        <v>3365.97428533927</v>
      </c>
      <c r="AQ24" s="33">
        <v>3365.97428533927</v>
      </c>
      <c r="AR24" s="27">
        <f t="shared" si="4"/>
        <v>0</v>
      </c>
      <c r="AS24" s="27">
        <f t="shared" si="5"/>
        <v>0</v>
      </c>
      <c r="AT24" s="28"/>
      <c r="AU24" s="28"/>
      <c r="AV24" s="28"/>
      <c r="AW24" s="28"/>
      <c r="AX24" s="28"/>
      <c r="AY24" s="28"/>
      <c r="AZ24" s="28"/>
      <c r="BA24" s="28"/>
      <c r="BB24" s="28"/>
      <c r="BC24" s="28"/>
      <c r="BD24" s="28"/>
      <c r="BE24" s="28"/>
      <c r="BF24" s="28"/>
      <c r="BG24" s="28"/>
      <c r="BH24" s="28"/>
      <c r="BI24" s="28"/>
      <c r="BJ24" s="28"/>
      <c r="BK24" s="28"/>
      <c r="BL24" s="28"/>
      <c r="BM24" s="28"/>
    </row>
    <row r="25" ht="14.25" customHeight="1">
      <c r="A25" s="20">
        <v>21.0</v>
      </c>
      <c r="B25" s="21" t="s">
        <v>77</v>
      </c>
      <c r="C25" s="20" t="s">
        <v>52</v>
      </c>
      <c r="D25" s="22" t="s">
        <v>71</v>
      </c>
      <c r="E25" s="20">
        <v>1600.0</v>
      </c>
      <c r="F25" s="23">
        <v>225.0</v>
      </c>
      <c r="G25" s="23">
        <v>0.0</v>
      </c>
      <c r="H25" s="23">
        <v>0.0</v>
      </c>
      <c r="I25" s="25">
        <v>710.81</v>
      </c>
      <c r="J25" s="25">
        <v>0.0</v>
      </c>
      <c r="K25" s="25">
        <v>0.0</v>
      </c>
      <c r="L25" s="25">
        <v>0.0</v>
      </c>
      <c r="M25" s="25">
        <v>0.0</v>
      </c>
      <c r="N25" s="25">
        <v>0.0</v>
      </c>
      <c r="O25" s="25">
        <v>0.0</v>
      </c>
      <c r="P25" s="25">
        <v>0.0</v>
      </c>
      <c r="Q25" s="25">
        <v>73.52</v>
      </c>
      <c r="R25" s="25">
        <v>1420.0</v>
      </c>
      <c r="S25" s="25">
        <v>134.64</v>
      </c>
      <c r="T25" s="23">
        <v>0.0</v>
      </c>
      <c r="U25" s="23">
        <v>0.0</v>
      </c>
      <c r="V25" s="23">
        <v>0.0</v>
      </c>
      <c r="W25" s="23">
        <v>0.0</v>
      </c>
      <c r="X25" s="23">
        <v>0.0</v>
      </c>
      <c r="Y25" s="25">
        <v>0.0</v>
      </c>
      <c r="Z25" s="25">
        <v>0.0</v>
      </c>
      <c r="AA25" s="25">
        <v>0.0</v>
      </c>
      <c r="AB25" s="25">
        <v>0.0</v>
      </c>
      <c r="AC25" s="25">
        <v>0.0</v>
      </c>
      <c r="AD25" s="25">
        <v>280.0</v>
      </c>
      <c r="AE25" s="25">
        <v>560.0</v>
      </c>
      <c r="AF25" s="25">
        <v>144.0</v>
      </c>
      <c r="AG25" s="25">
        <v>60.0</v>
      </c>
      <c r="AH25" s="25">
        <v>20.0</v>
      </c>
      <c r="AI25" s="25">
        <v>256.0</v>
      </c>
      <c r="AJ25" s="25">
        <v>50.0</v>
      </c>
      <c r="AK25" s="25">
        <v>0.0</v>
      </c>
      <c r="AL25" s="25">
        <v>50.0</v>
      </c>
      <c r="AM25" s="25">
        <v>0.0</v>
      </c>
      <c r="AN25" s="25">
        <v>0.0</v>
      </c>
      <c r="AO25" s="24">
        <f t="shared" si="6"/>
        <v>3983.97</v>
      </c>
      <c r="AP25" s="32">
        <v>3983.97</v>
      </c>
      <c r="AQ25" s="33">
        <v>3983.97</v>
      </c>
      <c r="AR25" s="27">
        <f t="shared" si="4"/>
        <v>0</v>
      </c>
      <c r="AS25" s="27">
        <f t="shared" si="5"/>
        <v>0</v>
      </c>
      <c r="AT25" s="28"/>
      <c r="AU25" s="28"/>
      <c r="AV25" s="28"/>
      <c r="AW25" s="28"/>
      <c r="AX25" s="28"/>
      <c r="AY25" s="28"/>
      <c r="AZ25" s="28"/>
      <c r="BA25" s="28"/>
      <c r="BB25" s="28"/>
      <c r="BC25" s="28"/>
      <c r="BD25" s="28"/>
      <c r="BE25" s="28"/>
      <c r="BF25" s="28"/>
      <c r="BG25" s="28"/>
      <c r="BH25" s="28"/>
      <c r="BI25" s="28"/>
      <c r="BJ25" s="28"/>
      <c r="BK25" s="28"/>
      <c r="BL25" s="28"/>
      <c r="BM25" s="28"/>
    </row>
    <row r="26" ht="14.25" customHeight="1">
      <c r="A26" s="20">
        <v>22.0</v>
      </c>
      <c r="B26" s="21" t="s">
        <v>78</v>
      </c>
      <c r="C26" s="20" t="s">
        <v>52</v>
      </c>
      <c r="D26" s="22" t="s">
        <v>71</v>
      </c>
      <c r="E26" s="20">
        <v>1600.0</v>
      </c>
      <c r="F26" s="23">
        <v>484.09</v>
      </c>
      <c r="G26" s="23">
        <v>0.0</v>
      </c>
      <c r="H26" s="23">
        <v>0.0</v>
      </c>
      <c r="I26" s="25">
        <v>858.63</v>
      </c>
      <c r="J26" s="25">
        <v>0.0</v>
      </c>
      <c r="K26" s="25">
        <v>0.0</v>
      </c>
      <c r="L26" s="25">
        <v>0.0</v>
      </c>
      <c r="M26" s="25">
        <v>0.0</v>
      </c>
      <c r="N26" s="25">
        <v>0.0</v>
      </c>
      <c r="O26" s="25">
        <v>0.0</v>
      </c>
      <c r="P26" s="25">
        <v>0.0</v>
      </c>
      <c r="Q26" s="25">
        <v>0.0</v>
      </c>
      <c r="R26" s="25">
        <v>1250.0</v>
      </c>
      <c r="S26" s="25">
        <v>186.66</v>
      </c>
      <c r="T26" s="23">
        <v>0.0</v>
      </c>
      <c r="U26" s="23">
        <v>0.0</v>
      </c>
      <c r="V26" s="23">
        <v>0.0</v>
      </c>
      <c r="W26" s="23">
        <v>0.0</v>
      </c>
      <c r="X26" s="23">
        <v>0.0</v>
      </c>
      <c r="Y26" s="25">
        <v>0.0</v>
      </c>
      <c r="Z26" s="25">
        <v>0.0</v>
      </c>
      <c r="AA26" s="25">
        <v>0.0</v>
      </c>
      <c r="AB26" s="25">
        <v>0.0</v>
      </c>
      <c r="AC26" s="25">
        <v>0.0</v>
      </c>
      <c r="AD26" s="25">
        <v>280.0</v>
      </c>
      <c r="AE26" s="25">
        <v>560.0</v>
      </c>
      <c r="AF26" s="25">
        <v>165.35</v>
      </c>
      <c r="AG26" s="25">
        <v>120.0</v>
      </c>
      <c r="AH26" s="25">
        <v>0.0</v>
      </c>
      <c r="AI26" s="25">
        <v>256.0</v>
      </c>
      <c r="AJ26" s="25">
        <v>0.0</v>
      </c>
      <c r="AK26" s="25">
        <v>0.0</v>
      </c>
      <c r="AL26" s="25">
        <v>0.0</v>
      </c>
      <c r="AM26" s="25">
        <v>0.0</v>
      </c>
      <c r="AN26" s="25">
        <v>0.0</v>
      </c>
      <c r="AO26" s="24">
        <f t="shared" si="6"/>
        <v>4160.73</v>
      </c>
      <c r="AP26" s="32">
        <v>4160.73</v>
      </c>
      <c r="AQ26" s="33">
        <v>4160.73</v>
      </c>
      <c r="AR26" s="27">
        <f t="shared" si="4"/>
        <v>0</v>
      </c>
      <c r="AS26" s="27">
        <f t="shared" si="5"/>
        <v>0</v>
      </c>
      <c r="AT26" s="28"/>
      <c r="AU26" s="28"/>
      <c r="AV26" s="28"/>
      <c r="AW26" s="28"/>
      <c r="AX26" s="28"/>
      <c r="AY26" s="28"/>
      <c r="AZ26" s="28"/>
      <c r="BA26" s="28"/>
      <c r="BB26" s="28"/>
      <c r="BC26" s="28"/>
      <c r="BD26" s="28"/>
      <c r="BE26" s="28"/>
      <c r="BF26" s="28"/>
      <c r="BG26" s="28"/>
      <c r="BH26" s="28"/>
      <c r="BI26" s="28"/>
      <c r="BJ26" s="28"/>
      <c r="BK26" s="28"/>
      <c r="BL26" s="28"/>
      <c r="BM26" s="28"/>
    </row>
    <row r="27" ht="14.25" customHeight="1">
      <c r="A27" s="20">
        <v>23.0</v>
      </c>
      <c r="B27" s="21" t="s">
        <v>79</v>
      </c>
      <c r="C27" s="20" t="s">
        <v>52</v>
      </c>
      <c r="D27" s="22" t="s">
        <v>71</v>
      </c>
      <c r="E27" s="20">
        <v>1600.0</v>
      </c>
      <c r="F27" s="23">
        <v>206.08</v>
      </c>
      <c r="G27" s="23">
        <v>0.0</v>
      </c>
      <c r="H27" s="23">
        <v>0.0</v>
      </c>
      <c r="I27" s="25">
        <v>64.22</v>
      </c>
      <c r="J27" s="25">
        <v>0.0</v>
      </c>
      <c r="K27" s="25">
        <v>0.0</v>
      </c>
      <c r="L27" s="25">
        <v>0.0</v>
      </c>
      <c r="M27" s="25">
        <v>0.0</v>
      </c>
      <c r="N27" s="25">
        <v>0.0</v>
      </c>
      <c r="O27" s="25">
        <v>0.0</v>
      </c>
      <c r="P27" s="25">
        <v>0.0</v>
      </c>
      <c r="Q27" s="25">
        <v>0.0</v>
      </c>
      <c r="R27" s="25">
        <v>0.0</v>
      </c>
      <c r="S27" s="25">
        <v>0.0</v>
      </c>
      <c r="T27" s="23">
        <v>0.0</v>
      </c>
      <c r="U27" s="23">
        <v>0.0</v>
      </c>
      <c r="V27" s="23">
        <v>0.0</v>
      </c>
      <c r="W27" s="23">
        <v>0.0</v>
      </c>
      <c r="X27" s="23">
        <v>0.0</v>
      </c>
      <c r="Y27" s="25">
        <v>0.0</v>
      </c>
      <c r="Z27" s="25">
        <v>0.0</v>
      </c>
      <c r="AA27" s="25">
        <v>0.0</v>
      </c>
      <c r="AB27" s="25">
        <v>0.0</v>
      </c>
      <c r="AC27" s="25">
        <v>0.0</v>
      </c>
      <c r="AD27" s="25">
        <v>301.0</v>
      </c>
      <c r="AE27" s="25">
        <v>602.0</v>
      </c>
      <c r="AF27" s="25">
        <v>841.0</v>
      </c>
      <c r="AG27" s="25">
        <v>20.0</v>
      </c>
      <c r="AH27" s="25">
        <v>340.0</v>
      </c>
      <c r="AI27" s="25">
        <v>528.0</v>
      </c>
      <c r="AJ27" s="25">
        <v>100.0</v>
      </c>
      <c r="AK27" s="25">
        <v>0.0</v>
      </c>
      <c r="AL27" s="25">
        <v>0.0</v>
      </c>
      <c r="AM27" s="25">
        <v>0.0</v>
      </c>
      <c r="AN27" s="25">
        <v>232.0</v>
      </c>
      <c r="AO27" s="24">
        <f t="shared" si="6"/>
        <v>3234.3</v>
      </c>
      <c r="AP27" s="32">
        <v>3234.3</v>
      </c>
      <c r="AQ27" s="33">
        <v>3234.3</v>
      </c>
      <c r="AR27" s="27">
        <f t="shared" si="4"/>
        <v>0</v>
      </c>
      <c r="AS27" s="27">
        <f t="shared" si="5"/>
        <v>0</v>
      </c>
      <c r="AT27" s="28"/>
      <c r="AU27" s="28"/>
      <c r="AV27" s="28"/>
      <c r="AW27" s="28"/>
      <c r="AX27" s="28"/>
      <c r="AY27" s="28"/>
      <c r="AZ27" s="28"/>
      <c r="BA27" s="28"/>
      <c r="BB27" s="28"/>
      <c r="BC27" s="28"/>
      <c r="BD27" s="28"/>
      <c r="BE27" s="28"/>
      <c r="BF27" s="28"/>
      <c r="BG27" s="28"/>
      <c r="BH27" s="28"/>
      <c r="BI27" s="28"/>
      <c r="BJ27" s="28"/>
      <c r="BK27" s="28"/>
      <c r="BL27" s="28"/>
      <c r="BM27" s="28"/>
    </row>
    <row r="28" ht="14.25" customHeight="1">
      <c r="A28" s="20">
        <v>24.0</v>
      </c>
      <c r="B28" s="21" t="s">
        <v>80</v>
      </c>
      <c r="C28" s="20" t="s">
        <v>52</v>
      </c>
      <c r="D28" s="22" t="s">
        <v>71</v>
      </c>
      <c r="E28" s="20">
        <v>1600.0</v>
      </c>
      <c r="F28" s="23">
        <v>685.05</v>
      </c>
      <c r="G28" s="23">
        <v>0.0</v>
      </c>
      <c r="H28" s="23">
        <v>0.0</v>
      </c>
      <c r="I28" s="25">
        <v>51.72</v>
      </c>
      <c r="J28" s="25">
        <v>0.0</v>
      </c>
      <c r="K28" s="25">
        <v>0.0</v>
      </c>
      <c r="L28" s="25">
        <v>0.0</v>
      </c>
      <c r="M28" s="25">
        <v>0.0</v>
      </c>
      <c r="N28" s="25">
        <v>0.0</v>
      </c>
      <c r="O28" s="25">
        <v>0.0</v>
      </c>
      <c r="P28" s="25">
        <v>0.0</v>
      </c>
      <c r="Q28" s="25">
        <v>0.0</v>
      </c>
      <c r="R28" s="25">
        <v>0.0</v>
      </c>
      <c r="S28" s="25">
        <v>0.0</v>
      </c>
      <c r="T28" s="23">
        <v>0.0</v>
      </c>
      <c r="U28" s="23">
        <v>0.0</v>
      </c>
      <c r="V28" s="23">
        <v>0.0</v>
      </c>
      <c r="W28" s="23">
        <v>0.0</v>
      </c>
      <c r="X28" s="23">
        <v>0.0</v>
      </c>
      <c r="Y28" s="25">
        <v>0.0</v>
      </c>
      <c r="Z28" s="25">
        <v>0.0</v>
      </c>
      <c r="AA28" s="25">
        <v>0.0</v>
      </c>
      <c r="AB28" s="25">
        <v>0.0</v>
      </c>
      <c r="AC28" s="25">
        <v>0.0</v>
      </c>
      <c r="AD28" s="25">
        <v>294.0</v>
      </c>
      <c r="AE28" s="25">
        <v>588.0</v>
      </c>
      <c r="AF28" s="25">
        <v>810.33</v>
      </c>
      <c r="AG28" s="25">
        <v>0.0</v>
      </c>
      <c r="AH28" s="25">
        <v>620.0</v>
      </c>
      <c r="AI28" s="25">
        <v>328.0</v>
      </c>
      <c r="AJ28" s="25">
        <v>140.0</v>
      </c>
      <c r="AK28" s="25">
        <v>0.0</v>
      </c>
      <c r="AL28" s="25">
        <v>0.0</v>
      </c>
      <c r="AM28" s="25">
        <v>0.0</v>
      </c>
      <c r="AN28" s="25">
        <v>292.0</v>
      </c>
      <c r="AO28" s="24">
        <f t="shared" si="6"/>
        <v>3809.1</v>
      </c>
      <c r="AP28" s="32">
        <v>3809.1</v>
      </c>
      <c r="AQ28" s="33">
        <v>3809.1</v>
      </c>
      <c r="AR28" s="27">
        <f t="shared" si="4"/>
        <v>0</v>
      </c>
      <c r="AS28" s="27">
        <f t="shared" si="5"/>
        <v>0</v>
      </c>
      <c r="AT28" s="28"/>
      <c r="AU28" s="28"/>
      <c r="AV28" s="28"/>
      <c r="AW28" s="28"/>
      <c r="AX28" s="28"/>
      <c r="AY28" s="28"/>
      <c r="AZ28" s="28"/>
      <c r="BA28" s="28"/>
      <c r="BB28" s="28"/>
      <c r="BC28" s="28"/>
      <c r="BD28" s="28"/>
      <c r="BE28" s="28"/>
      <c r="BF28" s="28"/>
      <c r="BG28" s="28"/>
      <c r="BH28" s="28"/>
      <c r="BI28" s="28"/>
      <c r="BJ28" s="28"/>
      <c r="BK28" s="28"/>
      <c r="BL28" s="28"/>
      <c r="BM28" s="28"/>
    </row>
    <row r="29" ht="14.25" customHeight="1">
      <c r="A29" s="20">
        <v>25.0</v>
      </c>
      <c r="B29" s="21" t="s">
        <v>81</v>
      </c>
      <c r="C29" s="20" t="s">
        <v>52</v>
      </c>
      <c r="D29" s="22" t="s">
        <v>71</v>
      </c>
      <c r="E29" s="20">
        <v>1600.0</v>
      </c>
      <c r="F29" s="23">
        <v>857.58</v>
      </c>
      <c r="G29" s="23">
        <v>0.0</v>
      </c>
      <c r="H29" s="23">
        <v>0.0</v>
      </c>
      <c r="I29" s="25">
        <v>1066.81</v>
      </c>
      <c r="J29" s="25">
        <v>0.0</v>
      </c>
      <c r="K29" s="25">
        <v>0.0</v>
      </c>
      <c r="L29" s="25">
        <v>0.0</v>
      </c>
      <c r="M29" s="25">
        <v>0.0</v>
      </c>
      <c r="N29" s="25">
        <v>0.0</v>
      </c>
      <c r="O29" s="25">
        <v>0.0</v>
      </c>
      <c r="P29" s="25">
        <v>0.0</v>
      </c>
      <c r="Q29" s="25">
        <v>87.05</v>
      </c>
      <c r="R29" s="25">
        <v>2200.0</v>
      </c>
      <c r="S29" s="25">
        <v>118.52</v>
      </c>
      <c r="T29" s="23">
        <v>0.0</v>
      </c>
      <c r="U29" s="23">
        <v>0.0</v>
      </c>
      <c r="V29" s="23">
        <v>0.0</v>
      </c>
      <c r="W29" s="23">
        <v>0.0</v>
      </c>
      <c r="X29" s="23">
        <v>0.0</v>
      </c>
      <c r="Y29" s="25">
        <v>0.0</v>
      </c>
      <c r="Z29" s="25">
        <v>0.0</v>
      </c>
      <c r="AA29" s="25">
        <v>0.0</v>
      </c>
      <c r="AB29" s="25">
        <v>0.0</v>
      </c>
      <c r="AC29" s="25">
        <v>0.0</v>
      </c>
      <c r="AD29" s="25">
        <v>280.0</v>
      </c>
      <c r="AE29" s="25">
        <v>560.0</v>
      </c>
      <c r="AF29" s="25">
        <v>110.79</v>
      </c>
      <c r="AG29" s="25">
        <v>90.0</v>
      </c>
      <c r="AH29" s="25">
        <v>0.0</v>
      </c>
      <c r="AI29" s="25">
        <v>56.0</v>
      </c>
      <c r="AJ29" s="25">
        <v>30.0</v>
      </c>
      <c r="AK29" s="25">
        <v>0.0</v>
      </c>
      <c r="AL29" s="25">
        <v>50.0</v>
      </c>
      <c r="AM29" s="25">
        <v>0.0</v>
      </c>
      <c r="AN29" s="25">
        <v>0.0</v>
      </c>
      <c r="AO29" s="24">
        <f t="shared" si="6"/>
        <v>5506.75</v>
      </c>
      <c r="AP29" s="32">
        <v>5506.75</v>
      </c>
      <c r="AQ29" s="33">
        <v>5506.75</v>
      </c>
      <c r="AR29" s="27">
        <f t="shared" si="4"/>
        <v>0</v>
      </c>
      <c r="AS29" s="27">
        <f t="shared" si="5"/>
        <v>0</v>
      </c>
      <c r="AT29" s="28"/>
      <c r="AU29" s="28"/>
      <c r="AV29" s="28"/>
      <c r="AW29" s="28"/>
      <c r="AX29" s="28"/>
      <c r="AY29" s="28"/>
      <c r="AZ29" s="28"/>
      <c r="BA29" s="28"/>
      <c r="BB29" s="28"/>
      <c r="BC29" s="28"/>
      <c r="BD29" s="28"/>
      <c r="BE29" s="28"/>
      <c r="BF29" s="28"/>
      <c r="BG29" s="28"/>
      <c r="BH29" s="28"/>
      <c r="BI29" s="28"/>
      <c r="BJ29" s="28"/>
      <c r="BK29" s="28"/>
      <c r="BL29" s="28"/>
      <c r="BM29" s="28"/>
    </row>
    <row r="30" ht="14.25" customHeight="1">
      <c r="A30" s="20">
        <v>26.0</v>
      </c>
      <c r="B30" s="21" t="s">
        <v>82</v>
      </c>
      <c r="C30" s="20" t="s">
        <v>52</v>
      </c>
      <c r="D30" s="22" t="s">
        <v>71</v>
      </c>
      <c r="E30" s="20">
        <v>1600.0</v>
      </c>
      <c r="F30" s="23">
        <v>0.0</v>
      </c>
      <c r="G30" s="23">
        <v>0.0</v>
      </c>
      <c r="H30" s="23">
        <v>0.0</v>
      </c>
      <c r="I30" s="25">
        <v>425.98</v>
      </c>
      <c r="J30" s="25">
        <v>0.0</v>
      </c>
      <c r="K30" s="25">
        <v>0.0</v>
      </c>
      <c r="L30" s="25">
        <v>0.0</v>
      </c>
      <c r="M30" s="25">
        <v>0.0</v>
      </c>
      <c r="N30" s="25">
        <v>0.0</v>
      </c>
      <c r="O30" s="25">
        <v>0.0</v>
      </c>
      <c r="P30" s="25">
        <v>0.0</v>
      </c>
      <c r="Q30" s="25">
        <v>0.0</v>
      </c>
      <c r="R30" s="25">
        <v>0.0</v>
      </c>
      <c r="S30" s="25">
        <v>122.0</v>
      </c>
      <c r="T30" s="23">
        <v>0.0</v>
      </c>
      <c r="U30" s="23">
        <v>0.0</v>
      </c>
      <c r="V30" s="23">
        <v>0.0</v>
      </c>
      <c r="W30" s="23">
        <v>0.0</v>
      </c>
      <c r="X30" s="23">
        <v>0.0</v>
      </c>
      <c r="Y30" s="25">
        <v>0.0</v>
      </c>
      <c r="Z30" s="25">
        <v>0.0</v>
      </c>
      <c r="AA30" s="25">
        <v>0.0</v>
      </c>
      <c r="AB30" s="25">
        <v>0.0</v>
      </c>
      <c r="AC30" s="25">
        <v>0.0</v>
      </c>
      <c r="AD30" s="25">
        <v>336.0</v>
      </c>
      <c r="AE30" s="25">
        <v>672.0</v>
      </c>
      <c r="AF30" s="25">
        <v>58.0</v>
      </c>
      <c r="AG30" s="25">
        <v>120.0</v>
      </c>
      <c r="AH30" s="25">
        <v>0.0</v>
      </c>
      <c r="AI30" s="25">
        <v>316.0</v>
      </c>
      <c r="AJ30" s="25">
        <v>8.0</v>
      </c>
      <c r="AK30" s="25">
        <v>0.0</v>
      </c>
      <c r="AL30" s="25">
        <v>50.0</v>
      </c>
      <c r="AM30" s="25">
        <v>0.0</v>
      </c>
      <c r="AN30" s="25">
        <v>0.0</v>
      </c>
      <c r="AO30" s="24">
        <f t="shared" si="6"/>
        <v>2107.98</v>
      </c>
      <c r="AP30" s="32">
        <v>2107.98</v>
      </c>
      <c r="AQ30" s="33">
        <v>2107.98</v>
      </c>
      <c r="AR30" s="27">
        <f t="shared" si="4"/>
        <v>0</v>
      </c>
      <c r="AS30" s="27">
        <f t="shared" si="5"/>
        <v>0</v>
      </c>
      <c r="AT30" s="28"/>
      <c r="AU30" s="28"/>
      <c r="AV30" s="28"/>
      <c r="AW30" s="28"/>
      <c r="AX30" s="28"/>
      <c r="AY30" s="28"/>
      <c r="AZ30" s="28"/>
      <c r="BA30" s="28"/>
      <c r="BB30" s="28"/>
      <c r="BC30" s="28"/>
      <c r="BD30" s="28"/>
      <c r="BE30" s="28"/>
      <c r="BF30" s="28"/>
      <c r="BG30" s="28"/>
      <c r="BH30" s="28"/>
      <c r="BI30" s="28"/>
      <c r="BJ30" s="28"/>
      <c r="BK30" s="28"/>
      <c r="BL30" s="28"/>
      <c r="BM30" s="28"/>
    </row>
    <row r="31" ht="14.25" customHeight="1">
      <c r="A31" s="20">
        <v>27.0</v>
      </c>
      <c r="B31" s="21" t="s">
        <v>83</v>
      </c>
      <c r="C31" s="20" t="s">
        <v>52</v>
      </c>
      <c r="D31" s="22" t="s">
        <v>71</v>
      </c>
      <c r="E31" s="20">
        <v>1600.0</v>
      </c>
      <c r="F31" s="23">
        <v>0.0</v>
      </c>
      <c r="G31" s="23">
        <v>0.0</v>
      </c>
      <c r="H31" s="23">
        <v>0.0</v>
      </c>
      <c r="I31" s="25">
        <v>357.5</v>
      </c>
      <c r="J31" s="25">
        <v>0.0</v>
      </c>
      <c r="K31" s="25">
        <v>0.0</v>
      </c>
      <c r="L31" s="25">
        <v>0.0</v>
      </c>
      <c r="M31" s="25">
        <v>0.0</v>
      </c>
      <c r="N31" s="25">
        <v>0.0</v>
      </c>
      <c r="O31" s="25">
        <v>0.0</v>
      </c>
      <c r="P31" s="25">
        <v>0.0</v>
      </c>
      <c r="Q31" s="25">
        <v>8.14</v>
      </c>
      <c r="R31" s="25">
        <v>50.0</v>
      </c>
      <c r="S31" s="25">
        <v>147.0</v>
      </c>
      <c r="T31" s="23">
        <v>0.0</v>
      </c>
      <c r="U31" s="23">
        <v>0.0</v>
      </c>
      <c r="V31" s="23">
        <v>0.0</v>
      </c>
      <c r="W31" s="23">
        <v>0.0</v>
      </c>
      <c r="X31" s="23">
        <v>0.0</v>
      </c>
      <c r="Y31" s="25">
        <v>0.0</v>
      </c>
      <c r="Z31" s="25">
        <v>0.0</v>
      </c>
      <c r="AA31" s="25">
        <v>0.0</v>
      </c>
      <c r="AB31" s="25">
        <v>0.0</v>
      </c>
      <c r="AC31" s="25">
        <v>0.0</v>
      </c>
      <c r="AD31" s="25">
        <v>322.0</v>
      </c>
      <c r="AE31" s="25">
        <v>644.0</v>
      </c>
      <c r="AF31" s="25">
        <v>537.67</v>
      </c>
      <c r="AG31" s="25">
        <v>150.0</v>
      </c>
      <c r="AH31" s="25">
        <v>0.0</v>
      </c>
      <c r="AI31" s="25">
        <v>56.0</v>
      </c>
      <c r="AJ31" s="25">
        <v>50.0</v>
      </c>
      <c r="AK31" s="25">
        <v>0.0</v>
      </c>
      <c r="AL31" s="25">
        <v>0.0</v>
      </c>
      <c r="AM31" s="25">
        <v>0.0</v>
      </c>
      <c r="AN31" s="25">
        <v>152.0</v>
      </c>
      <c r="AO31" s="24">
        <f t="shared" si="6"/>
        <v>2474.31</v>
      </c>
      <c r="AP31" s="32">
        <v>2474.31</v>
      </c>
      <c r="AQ31" s="33">
        <v>2474.31</v>
      </c>
      <c r="AR31" s="27">
        <f t="shared" si="4"/>
        <v>0</v>
      </c>
      <c r="AS31" s="27">
        <f t="shared" si="5"/>
        <v>0</v>
      </c>
      <c r="AT31" s="28"/>
      <c r="AU31" s="28"/>
      <c r="AV31" s="28"/>
      <c r="AW31" s="28"/>
      <c r="AX31" s="28"/>
      <c r="AY31" s="28"/>
      <c r="AZ31" s="28"/>
      <c r="BA31" s="28"/>
      <c r="BB31" s="28"/>
      <c r="BC31" s="28"/>
      <c r="BD31" s="28"/>
      <c r="BE31" s="28"/>
      <c r="BF31" s="28"/>
      <c r="BG31" s="28"/>
      <c r="BH31" s="28"/>
      <c r="BI31" s="28"/>
      <c r="BJ31" s="28"/>
      <c r="BK31" s="28"/>
      <c r="BL31" s="28"/>
      <c r="BM31" s="28"/>
    </row>
    <row r="32" ht="14.25" customHeight="1">
      <c r="A32" s="20">
        <v>28.0</v>
      </c>
      <c r="B32" s="21" t="s">
        <v>84</v>
      </c>
      <c r="C32" s="20" t="s">
        <v>52</v>
      </c>
      <c r="D32" s="22" t="s">
        <v>71</v>
      </c>
      <c r="E32" s="20">
        <v>1600.0</v>
      </c>
      <c r="F32" s="23">
        <v>0.0</v>
      </c>
      <c r="G32" s="23">
        <v>0.0</v>
      </c>
      <c r="H32" s="23">
        <v>0.0</v>
      </c>
      <c r="I32" s="31">
        <v>0.0</v>
      </c>
      <c r="J32" s="25">
        <v>0.0</v>
      </c>
      <c r="K32" s="25">
        <v>0.0</v>
      </c>
      <c r="L32" s="25">
        <v>0.0</v>
      </c>
      <c r="M32" s="25">
        <v>0.0</v>
      </c>
      <c r="N32" s="25">
        <v>0.0</v>
      </c>
      <c r="O32" s="25">
        <v>0.0</v>
      </c>
      <c r="P32" s="25">
        <v>0.0</v>
      </c>
      <c r="Q32" s="25">
        <v>0.0</v>
      </c>
      <c r="R32" s="25">
        <v>0.0</v>
      </c>
      <c r="S32" s="25">
        <v>180.0</v>
      </c>
      <c r="T32" s="23">
        <v>0.0</v>
      </c>
      <c r="U32" s="23">
        <v>0.0</v>
      </c>
      <c r="V32" s="23">
        <v>0.0</v>
      </c>
      <c r="W32" s="23">
        <v>0.0</v>
      </c>
      <c r="X32" s="23">
        <v>0.0</v>
      </c>
      <c r="Y32" s="25">
        <v>0.0</v>
      </c>
      <c r="Z32" s="25">
        <v>0.0</v>
      </c>
      <c r="AA32" s="25">
        <v>0.0</v>
      </c>
      <c r="AB32" s="25">
        <v>0.0</v>
      </c>
      <c r="AC32" s="25">
        <v>0.0</v>
      </c>
      <c r="AD32" s="25">
        <v>308.0</v>
      </c>
      <c r="AE32" s="25">
        <v>616.0</v>
      </c>
      <c r="AF32" s="25">
        <v>521.0</v>
      </c>
      <c r="AG32" s="25">
        <v>0.0</v>
      </c>
      <c r="AH32" s="25">
        <v>20.0</v>
      </c>
      <c r="AI32" s="25">
        <v>200.0</v>
      </c>
      <c r="AJ32" s="25">
        <v>20.0</v>
      </c>
      <c r="AK32" s="25">
        <v>0.0</v>
      </c>
      <c r="AL32" s="25">
        <v>0.0</v>
      </c>
      <c r="AM32" s="25">
        <v>0.0</v>
      </c>
      <c r="AN32" s="25">
        <v>0.0</v>
      </c>
      <c r="AO32" s="24">
        <f t="shared" si="6"/>
        <v>1865</v>
      </c>
      <c r="AP32" s="32">
        <v>1865.0</v>
      </c>
      <c r="AQ32" s="33">
        <v>1865.0</v>
      </c>
      <c r="AR32" s="27">
        <f t="shared" si="4"/>
        <v>0</v>
      </c>
      <c r="AS32" s="27">
        <f t="shared" si="5"/>
        <v>0</v>
      </c>
      <c r="AT32" s="28"/>
      <c r="AU32" s="28"/>
      <c r="AV32" s="28"/>
      <c r="AW32" s="28"/>
      <c r="AX32" s="28"/>
      <c r="AY32" s="28"/>
      <c r="AZ32" s="28"/>
      <c r="BA32" s="28"/>
      <c r="BB32" s="28"/>
      <c r="BC32" s="28"/>
      <c r="BD32" s="28"/>
      <c r="BE32" s="28"/>
      <c r="BF32" s="28"/>
      <c r="BG32" s="28"/>
      <c r="BH32" s="28"/>
      <c r="BI32" s="28"/>
      <c r="BJ32" s="28"/>
      <c r="BK32" s="28"/>
      <c r="BL32" s="28"/>
      <c r="BM32" s="28"/>
    </row>
    <row r="33" ht="14.25" customHeight="1">
      <c r="A33" s="20">
        <v>29.0</v>
      </c>
      <c r="B33" s="21" t="s">
        <v>85</v>
      </c>
      <c r="C33" s="20" t="s">
        <v>52</v>
      </c>
      <c r="D33" s="22" t="s">
        <v>71</v>
      </c>
      <c r="E33" s="20">
        <v>1600.0</v>
      </c>
      <c r="F33" s="23">
        <v>814.39</v>
      </c>
      <c r="G33" s="23">
        <v>0.0</v>
      </c>
      <c r="H33" s="23">
        <v>0.0</v>
      </c>
      <c r="I33" s="25">
        <v>1023.48</v>
      </c>
      <c r="J33" s="25">
        <v>0.0</v>
      </c>
      <c r="K33" s="25">
        <v>0.0</v>
      </c>
      <c r="L33" s="25">
        <v>0.0</v>
      </c>
      <c r="M33" s="25">
        <v>0.0</v>
      </c>
      <c r="N33" s="25">
        <v>0.0</v>
      </c>
      <c r="O33" s="25">
        <v>0.0</v>
      </c>
      <c r="P33" s="25">
        <v>0.0</v>
      </c>
      <c r="Q33" s="25">
        <v>0.0</v>
      </c>
      <c r="R33" s="25">
        <v>1100.0</v>
      </c>
      <c r="S33" s="25">
        <v>75.0</v>
      </c>
      <c r="T33" s="23">
        <v>0.0</v>
      </c>
      <c r="U33" s="23">
        <v>0.0</v>
      </c>
      <c r="V33" s="23">
        <v>0.0</v>
      </c>
      <c r="W33" s="23">
        <v>0.0</v>
      </c>
      <c r="X33" s="23">
        <v>0.0</v>
      </c>
      <c r="Y33" s="25">
        <v>0.0</v>
      </c>
      <c r="Z33" s="25">
        <v>0.0</v>
      </c>
      <c r="AA33" s="25">
        <v>0.0</v>
      </c>
      <c r="AB33" s="25">
        <v>0.0</v>
      </c>
      <c r="AC33" s="25">
        <v>0.0</v>
      </c>
      <c r="AD33" s="25">
        <v>280.0</v>
      </c>
      <c r="AE33" s="25">
        <v>560.0</v>
      </c>
      <c r="AF33" s="25">
        <v>498.0</v>
      </c>
      <c r="AG33" s="25">
        <v>0.0</v>
      </c>
      <c r="AH33" s="25">
        <v>40.0</v>
      </c>
      <c r="AI33" s="25">
        <v>0.0</v>
      </c>
      <c r="AJ33" s="25">
        <v>0.0</v>
      </c>
      <c r="AK33" s="25">
        <v>0.0</v>
      </c>
      <c r="AL33" s="25">
        <v>0.0</v>
      </c>
      <c r="AM33" s="25">
        <v>0.0</v>
      </c>
      <c r="AN33" s="25">
        <v>80.0</v>
      </c>
      <c r="AO33" s="24">
        <f t="shared" si="6"/>
        <v>4470.87</v>
      </c>
      <c r="AP33" s="32" t="s">
        <v>86</v>
      </c>
      <c r="AQ33" s="33">
        <v>4470.87</v>
      </c>
      <c r="AR33" s="34">
        <v>0.0</v>
      </c>
      <c r="AS33" s="27">
        <f t="shared" si="5"/>
        <v>0</v>
      </c>
      <c r="AT33" s="28"/>
      <c r="AU33" s="28"/>
      <c r="AV33" s="28"/>
      <c r="AW33" s="28"/>
      <c r="AX33" s="28"/>
      <c r="AY33" s="28"/>
      <c r="AZ33" s="28"/>
      <c r="BA33" s="28"/>
      <c r="BB33" s="28"/>
      <c r="BC33" s="28"/>
      <c r="BD33" s="28"/>
      <c r="BE33" s="28"/>
      <c r="BF33" s="28"/>
      <c r="BG33" s="28"/>
      <c r="BH33" s="28"/>
      <c r="BI33" s="28"/>
      <c r="BJ33" s="28"/>
      <c r="BK33" s="28"/>
      <c r="BL33" s="28"/>
      <c r="BM33" s="28"/>
    </row>
    <row r="34" ht="14.25" customHeight="1">
      <c r="A34" s="20">
        <v>30.0</v>
      </c>
      <c r="B34" s="21" t="s">
        <v>87</v>
      </c>
      <c r="C34" s="20" t="s">
        <v>52</v>
      </c>
      <c r="D34" s="22" t="s">
        <v>71</v>
      </c>
      <c r="E34" s="20">
        <v>1600.0</v>
      </c>
      <c r="F34" s="23">
        <v>0.0</v>
      </c>
      <c r="G34" s="23">
        <v>0.0</v>
      </c>
      <c r="H34" s="23">
        <v>0.0</v>
      </c>
      <c r="I34" s="25">
        <v>7.14</v>
      </c>
      <c r="J34" s="25">
        <v>0.0</v>
      </c>
      <c r="K34" s="25">
        <v>0.0</v>
      </c>
      <c r="L34" s="25">
        <v>0.0</v>
      </c>
      <c r="M34" s="25">
        <v>0.0</v>
      </c>
      <c r="N34" s="25">
        <v>0.0</v>
      </c>
      <c r="O34" s="25">
        <v>0.0</v>
      </c>
      <c r="P34" s="25">
        <v>0.0</v>
      </c>
      <c r="Q34" s="25">
        <v>22.85</v>
      </c>
      <c r="R34" s="25">
        <v>0.0</v>
      </c>
      <c r="S34" s="25">
        <v>0.0</v>
      </c>
      <c r="T34" s="23">
        <v>0.0</v>
      </c>
      <c r="U34" s="23">
        <v>0.0</v>
      </c>
      <c r="V34" s="23">
        <v>0.0</v>
      </c>
      <c r="W34" s="23">
        <v>0.0</v>
      </c>
      <c r="X34" s="23">
        <v>0.0</v>
      </c>
      <c r="Y34" s="25">
        <v>0.0</v>
      </c>
      <c r="Z34" s="25">
        <v>25.0</v>
      </c>
      <c r="AA34" s="25">
        <v>0.0</v>
      </c>
      <c r="AB34" s="25">
        <v>0.0</v>
      </c>
      <c r="AC34" s="25">
        <v>0.0</v>
      </c>
      <c r="AD34" s="25">
        <v>322.0</v>
      </c>
      <c r="AE34" s="25">
        <v>644.0</v>
      </c>
      <c r="AF34" s="25">
        <v>528.0</v>
      </c>
      <c r="AG34" s="25">
        <v>0.0</v>
      </c>
      <c r="AH34" s="25">
        <v>0.0</v>
      </c>
      <c r="AI34" s="25">
        <v>0.0</v>
      </c>
      <c r="AJ34" s="25">
        <v>10.0</v>
      </c>
      <c r="AK34" s="25">
        <v>0.0</v>
      </c>
      <c r="AL34" s="25">
        <v>0.0</v>
      </c>
      <c r="AM34" s="25">
        <v>0.0</v>
      </c>
      <c r="AN34" s="25">
        <v>100.0</v>
      </c>
      <c r="AO34" s="24">
        <f t="shared" si="6"/>
        <v>1658.99</v>
      </c>
      <c r="AP34" s="32">
        <v>1658.99</v>
      </c>
      <c r="AQ34" s="33">
        <v>1658.99</v>
      </c>
      <c r="AR34" s="27">
        <f t="shared" ref="AR34:AR93" si="7">AO34-AP34</f>
        <v>0</v>
      </c>
      <c r="AS34" s="27">
        <f t="shared" si="5"/>
        <v>0</v>
      </c>
      <c r="AT34" s="28"/>
      <c r="AU34" s="28"/>
      <c r="AV34" s="28"/>
      <c r="AW34" s="28"/>
      <c r="AX34" s="28"/>
      <c r="AY34" s="28"/>
      <c r="AZ34" s="28"/>
      <c r="BA34" s="28"/>
      <c r="BB34" s="28"/>
      <c r="BC34" s="28"/>
      <c r="BD34" s="28"/>
      <c r="BE34" s="28"/>
      <c r="BF34" s="28"/>
      <c r="BG34" s="28"/>
      <c r="BH34" s="28"/>
      <c r="BI34" s="28"/>
      <c r="BJ34" s="28"/>
      <c r="BK34" s="28"/>
      <c r="BL34" s="28"/>
      <c r="BM34" s="28"/>
    </row>
    <row r="35" ht="14.25" customHeight="1">
      <c r="A35" s="20">
        <v>31.0</v>
      </c>
      <c r="B35" s="21" t="s">
        <v>88</v>
      </c>
      <c r="C35" s="20" t="s">
        <v>52</v>
      </c>
      <c r="D35" s="22" t="s">
        <v>89</v>
      </c>
      <c r="E35" s="20">
        <v>1600.0</v>
      </c>
      <c r="F35" s="23">
        <v>482.58</v>
      </c>
      <c r="G35" s="23">
        <v>0.0</v>
      </c>
      <c r="H35" s="23">
        <v>0.0</v>
      </c>
      <c r="I35" s="25">
        <v>711.45</v>
      </c>
      <c r="J35" s="25">
        <v>0.0</v>
      </c>
      <c r="K35" s="25">
        <v>0.0</v>
      </c>
      <c r="L35" s="25">
        <v>0.0</v>
      </c>
      <c r="M35" s="25">
        <v>0.0</v>
      </c>
      <c r="N35" s="25">
        <v>0.0</v>
      </c>
      <c r="O35" s="25">
        <v>0.0</v>
      </c>
      <c r="P35" s="25">
        <v>0.0</v>
      </c>
      <c r="Q35" s="25">
        <v>29.52</v>
      </c>
      <c r="R35" s="25">
        <v>550.0</v>
      </c>
      <c r="S35" s="25">
        <v>109.13</v>
      </c>
      <c r="T35" s="23">
        <v>0.0</v>
      </c>
      <c r="U35" s="23">
        <v>0.0</v>
      </c>
      <c r="V35" s="23">
        <v>0.0</v>
      </c>
      <c r="W35" s="23">
        <v>0.0</v>
      </c>
      <c r="X35" s="23">
        <v>0.0</v>
      </c>
      <c r="Y35" s="25">
        <v>0.0</v>
      </c>
      <c r="Z35" s="25">
        <v>0.0</v>
      </c>
      <c r="AA35" s="25">
        <v>0.0</v>
      </c>
      <c r="AB35" s="25">
        <v>0.0</v>
      </c>
      <c r="AC35" s="25">
        <v>0.0</v>
      </c>
      <c r="AD35" s="25">
        <v>308.0</v>
      </c>
      <c r="AE35" s="25">
        <v>616.0</v>
      </c>
      <c r="AF35" s="25">
        <v>79.13</v>
      </c>
      <c r="AG35" s="25">
        <v>90.0</v>
      </c>
      <c r="AH35" s="25">
        <v>0.0</v>
      </c>
      <c r="AI35" s="25">
        <v>56.0</v>
      </c>
      <c r="AJ35" s="25">
        <v>50.0</v>
      </c>
      <c r="AK35" s="25">
        <v>0.0</v>
      </c>
      <c r="AL35" s="25">
        <v>50.0</v>
      </c>
      <c r="AM35" s="25">
        <v>0.0</v>
      </c>
      <c r="AN35" s="25">
        <v>0.0</v>
      </c>
      <c r="AO35" s="24">
        <f t="shared" si="6"/>
        <v>3131.81</v>
      </c>
      <c r="AP35" s="32">
        <v>3131.81</v>
      </c>
      <c r="AQ35" s="33">
        <v>3131.81</v>
      </c>
      <c r="AR35" s="27">
        <f t="shared" si="7"/>
        <v>0</v>
      </c>
      <c r="AS35" s="27">
        <f t="shared" si="5"/>
        <v>0</v>
      </c>
      <c r="AT35" s="28"/>
      <c r="AU35" s="28"/>
      <c r="AV35" s="28"/>
      <c r="AW35" s="28"/>
      <c r="AX35" s="28"/>
      <c r="AY35" s="28"/>
      <c r="AZ35" s="28"/>
      <c r="BA35" s="28"/>
      <c r="BB35" s="28"/>
      <c r="BC35" s="28"/>
      <c r="BD35" s="28"/>
      <c r="BE35" s="28"/>
      <c r="BF35" s="28"/>
      <c r="BG35" s="28"/>
      <c r="BH35" s="28"/>
      <c r="BI35" s="28"/>
      <c r="BJ35" s="28"/>
      <c r="BK35" s="28"/>
      <c r="BL35" s="28"/>
      <c r="BM35" s="28"/>
    </row>
    <row r="36" ht="14.25" customHeight="1">
      <c r="A36" s="20">
        <v>32.0</v>
      </c>
      <c r="B36" s="21" t="s">
        <v>90</v>
      </c>
      <c r="C36" s="20" t="s">
        <v>52</v>
      </c>
      <c r="D36" s="22" t="s">
        <v>89</v>
      </c>
      <c r="E36" s="20">
        <v>1600.0</v>
      </c>
      <c r="F36" s="23">
        <v>250.0</v>
      </c>
      <c r="G36" s="23">
        <v>0.0</v>
      </c>
      <c r="H36" s="23">
        <v>0.0</v>
      </c>
      <c r="I36" s="31">
        <v>0.0</v>
      </c>
      <c r="J36" s="25">
        <v>0.0</v>
      </c>
      <c r="K36" s="25">
        <v>0.0</v>
      </c>
      <c r="L36" s="25">
        <v>0.0</v>
      </c>
      <c r="M36" s="25">
        <v>0.0</v>
      </c>
      <c r="N36" s="25">
        <v>0.0</v>
      </c>
      <c r="O36" s="25">
        <v>0.0</v>
      </c>
      <c r="P36" s="25">
        <v>0.0</v>
      </c>
      <c r="Q36" s="25">
        <v>0.0</v>
      </c>
      <c r="R36" s="25">
        <v>0.0</v>
      </c>
      <c r="S36" s="25">
        <v>100.0</v>
      </c>
      <c r="T36" s="23">
        <v>0.0</v>
      </c>
      <c r="U36" s="23">
        <v>0.0</v>
      </c>
      <c r="V36" s="23">
        <v>0.0</v>
      </c>
      <c r="W36" s="23">
        <v>0.0</v>
      </c>
      <c r="X36" s="23">
        <v>0.0</v>
      </c>
      <c r="Y36" s="25">
        <v>0.0</v>
      </c>
      <c r="Z36" s="25">
        <v>0.0</v>
      </c>
      <c r="AA36" s="25">
        <v>0.0</v>
      </c>
      <c r="AB36" s="25">
        <v>0.0</v>
      </c>
      <c r="AC36" s="25">
        <v>0.0</v>
      </c>
      <c r="AD36" s="25">
        <v>364.0</v>
      </c>
      <c r="AE36" s="25">
        <v>728.0</v>
      </c>
      <c r="AF36" s="25">
        <v>486.0</v>
      </c>
      <c r="AG36" s="25">
        <v>0.0</v>
      </c>
      <c r="AH36" s="25">
        <v>0.0</v>
      </c>
      <c r="AI36" s="25">
        <v>0.0</v>
      </c>
      <c r="AJ36" s="25">
        <v>0.0</v>
      </c>
      <c r="AK36" s="25">
        <v>0.0</v>
      </c>
      <c r="AL36" s="25">
        <v>0.0</v>
      </c>
      <c r="AM36" s="25">
        <v>0.0</v>
      </c>
      <c r="AN36" s="25">
        <v>100.0</v>
      </c>
      <c r="AO36" s="24">
        <f t="shared" si="6"/>
        <v>2028</v>
      </c>
      <c r="AP36" s="32">
        <v>2028.0</v>
      </c>
      <c r="AQ36" s="33">
        <v>2028.0</v>
      </c>
      <c r="AR36" s="27">
        <f t="shared" si="7"/>
        <v>0</v>
      </c>
      <c r="AS36" s="27">
        <f t="shared" si="5"/>
        <v>0</v>
      </c>
      <c r="AT36" s="28"/>
      <c r="AU36" s="28"/>
      <c r="AV36" s="28"/>
      <c r="AW36" s="28"/>
      <c r="AX36" s="28"/>
      <c r="AY36" s="28"/>
      <c r="AZ36" s="28"/>
      <c r="BA36" s="28"/>
      <c r="BB36" s="28"/>
      <c r="BC36" s="28"/>
      <c r="BD36" s="28"/>
      <c r="BE36" s="28"/>
      <c r="BF36" s="28"/>
      <c r="BG36" s="28"/>
      <c r="BH36" s="28"/>
      <c r="BI36" s="28"/>
      <c r="BJ36" s="28"/>
      <c r="BK36" s="28"/>
      <c r="BL36" s="28"/>
      <c r="BM36" s="28"/>
    </row>
    <row r="37" ht="14.25" customHeight="1">
      <c r="A37" s="20">
        <v>33.0</v>
      </c>
      <c r="B37" s="21" t="s">
        <v>91</v>
      </c>
      <c r="C37" s="20" t="s">
        <v>52</v>
      </c>
      <c r="D37" s="22" t="s">
        <v>89</v>
      </c>
      <c r="E37" s="20">
        <v>1600.0</v>
      </c>
      <c r="F37" s="23">
        <v>0.0</v>
      </c>
      <c r="G37" s="23">
        <v>0.0</v>
      </c>
      <c r="H37" s="23">
        <v>0.0</v>
      </c>
      <c r="I37" s="31">
        <v>0.0</v>
      </c>
      <c r="J37" s="25">
        <v>0.0</v>
      </c>
      <c r="K37" s="25">
        <v>0.0</v>
      </c>
      <c r="L37" s="25">
        <v>0.0</v>
      </c>
      <c r="M37" s="25">
        <v>0.0</v>
      </c>
      <c r="N37" s="25">
        <v>0.0</v>
      </c>
      <c r="O37" s="25">
        <v>0.0</v>
      </c>
      <c r="P37" s="25">
        <v>0.0</v>
      </c>
      <c r="Q37" s="25">
        <v>0.0</v>
      </c>
      <c r="R37" s="25">
        <v>0.0</v>
      </c>
      <c r="S37" s="25">
        <v>0.0</v>
      </c>
      <c r="T37" s="23">
        <v>0.0</v>
      </c>
      <c r="U37" s="23">
        <v>0.0</v>
      </c>
      <c r="V37" s="23">
        <v>0.0</v>
      </c>
      <c r="W37" s="23">
        <v>0.0</v>
      </c>
      <c r="X37" s="23">
        <v>0.0</v>
      </c>
      <c r="Y37" s="25">
        <v>0.0</v>
      </c>
      <c r="Z37" s="25">
        <v>0.0</v>
      </c>
      <c r="AA37" s="25">
        <v>0.0</v>
      </c>
      <c r="AB37" s="25">
        <v>0.0</v>
      </c>
      <c r="AC37" s="25">
        <v>0.0</v>
      </c>
      <c r="AD37" s="25">
        <v>336.0</v>
      </c>
      <c r="AE37" s="25">
        <v>672.0</v>
      </c>
      <c r="AF37" s="25">
        <v>698.5</v>
      </c>
      <c r="AG37" s="25">
        <v>0.0</v>
      </c>
      <c r="AH37" s="25">
        <v>0.0</v>
      </c>
      <c r="AI37" s="25">
        <v>0.0</v>
      </c>
      <c r="AJ37" s="25">
        <v>0.0</v>
      </c>
      <c r="AK37" s="25">
        <v>0.0</v>
      </c>
      <c r="AL37" s="25">
        <v>0.0</v>
      </c>
      <c r="AM37" s="25">
        <v>0.0</v>
      </c>
      <c r="AN37" s="25">
        <v>0.0</v>
      </c>
      <c r="AO37" s="24">
        <f t="shared" si="6"/>
        <v>1706.5</v>
      </c>
      <c r="AP37" s="32">
        <v>1706.5</v>
      </c>
      <c r="AQ37" s="33">
        <v>1706.5</v>
      </c>
      <c r="AR37" s="27">
        <f t="shared" si="7"/>
        <v>0</v>
      </c>
      <c r="AS37" s="27">
        <f t="shared" si="5"/>
        <v>0</v>
      </c>
      <c r="AT37" s="28"/>
      <c r="AU37" s="28"/>
      <c r="AV37" s="28"/>
      <c r="AW37" s="28"/>
      <c r="AX37" s="28"/>
      <c r="AY37" s="28"/>
      <c r="AZ37" s="28"/>
      <c r="BA37" s="28"/>
      <c r="BB37" s="28"/>
      <c r="BC37" s="28"/>
      <c r="BD37" s="28"/>
      <c r="BE37" s="28"/>
      <c r="BF37" s="28"/>
      <c r="BG37" s="28"/>
      <c r="BH37" s="28"/>
      <c r="BI37" s="28"/>
      <c r="BJ37" s="28"/>
      <c r="BK37" s="28"/>
      <c r="BL37" s="28"/>
      <c r="BM37" s="28"/>
    </row>
    <row r="38" ht="14.25" customHeight="1">
      <c r="A38" s="20">
        <v>34.0</v>
      </c>
      <c r="B38" s="21" t="s">
        <v>92</v>
      </c>
      <c r="C38" s="20" t="s">
        <v>52</v>
      </c>
      <c r="D38" s="22" t="s">
        <v>89</v>
      </c>
      <c r="E38" s="20">
        <v>1600.0</v>
      </c>
      <c r="F38" s="23">
        <v>267.3</v>
      </c>
      <c r="G38" s="23">
        <v>0.0</v>
      </c>
      <c r="H38" s="23">
        <v>0.0</v>
      </c>
      <c r="I38" s="25">
        <v>15.0</v>
      </c>
      <c r="J38" s="25">
        <v>0.0</v>
      </c>
      <c r="K38" s="25">
        <v>0.0</v>
      </c>
      <c r="L38" s="25">
        <v>0.0</v>
      </c>
      <c r="M38" s="25">
        <v>0.0</v>
      </c>
      <c r="N38" s="25">
        <v>0.0</v>
      </c>
      <c r="O38" s="25">
        <v>0.0</v>
      </c>
      <c r="P38" s="25">
        <v>0.0</v>
      </c>
      <c r="Q38" s="25">
        <v>0.0</v>
      </c>
      <c r="R38" s="25">
        <v>0.0</v>
      </c>
      <c r="S38" s="25">
        <v>320.0</v>
      </c>
      <c r="T38" s="23">
        <v>0.0</v>
      </c>
      <c r="U38" s="23">
        <v>0.0</v>
      </c>
      <c r="V38" s="23">
        <v>0.0</v>
      </c>
      <c r="W38" s="23">
        <v>0.0</v>
      </c>
      <c r="X38" s="23">
        <v>0.0</v>
      </c>
      <c r="Y38" s="25">
        <v>0.0</v>
      </c>
      <c r="Z38" s="25">
        <v>0.0</v>
      </c>
      <c r="AA38" s="25">
        <v>0.0</v>
      </c>
      <c r="AB38" s="25">
        <v>0.0</v>
      </c>
      <c r="AC38" s="25">
        <v>0.0</v>
      </c>
      <c r="AD38" s="25">
        <v>350.0</v>
      </c>
      <c r="AE38" s="25">
        <v>700.0</v>
      </c>
      <c r="AF38" s="25">
        <v>77.0</v>
      </c>
      <c r="AG38" s="25">
        <v>20.0</v>
      </c>
      <c r="AH38" s="25">
        <v>0.0</v>
      </c>
      <c r="AI38" s="25">
        <v>0.0</v>
      </c>
      <c r="AJ38" s="25">
        <v>0.0</v>
      </c>
      <c r="AK38" s="25">
        <v>0.0</v>
      </c>
      <c r="AL38" s="25">
        <v>0.0</v>
      </c>
      <c r="AM38" s="25">
        <v>0.0</v>
      </c>
      <c r="AN38" s="25">
        <v>0.0</v>
      </c>
      <c r="AO38" s="24">
        <f t="shared" si="6"/>
        <v>1749.3</v>
      </c>
      <c r="AP38" s="32">
        <v>1749.3</v>
      </c>
      <c r="AQ38" s="33">
        <v>1749.3</v>
      </c>
      <c r="AR38" s="27">
        <f t="shared" si="7"/>
        <v>0</v>
      </c>
      <c r="AS38" s="27">
        <f t="shared" si="5"/>
        <v>0</v>
      </c>
      <c r="AT38" s="28"/>
      <c r="AU38" s="28"/>
      <c r="AV38" s="28"/>
      <c r="AW38" s="28"/>
      <c r="AX38" s="28"/>
      <c r="AY38" s="28"/>
      <c r="AZ38" s="28"/>
      <c r="BA38" s="28"/>
      <c r="BB38" s="28"/>
      <c r="BC38" s="28"/>
      <c r="BD38" s="28"/>
      <c r="BE38" s="28"/>
      <c r="BF38" s="28"/>
      <c r="BG38" s="28"/>
      <c r="BH38" s="28"/>
      <c r="BI38" s="28"/>
      <c r="BJ38" s="28"/>
      <c r="BK38" s="28"/>
      <c r="BL38" s="28"/>
      <c r="BM38" s="28"/>
    </row>
    <row r="39" ht="14.25" customHeight="1">
      <c r="A39" s="20">
        <v>35.0</v>
      </c>
      <c r="B39" s="21" t="s">
        <v>93</v>
      </c>
      <c r="C39" s="20" t="s">
        <v>52</v>
      </c>
      <c r="D39" s="22" t="s">
        <v>89</v>
      </c>
      <c r="E39" s="20">
        <v>1600.0</v>
      </c>
      <c r="F39" s="23">
        <v>43.0</v>
      </c>
      <c r="G39" s="23">
        <v>0.0</v>
      </c>
      <c r="H39" s="23">
        <v>0.0</v>
      </c>
      <c r="I39" s="25">
        <v>7.14</v>
      </c>
      <c r="J39" s="25">
        <v>0.0</v>
      </c>
      <c r="K39" s="25">
        <v>0.0</v>
      </c>
      <c r="L39" s="25">
        <v>0.0</v>
      </c>
      <c r="M39" s="25">
        <v>0.0</v>
      </c>
      <c r="N39" s="25">
        <v>0.0</v>
      </c>
      <c r="O39" s="25">
        <v>0.0</v>
      </c>
      <c r="P39" s="25">
        <v>0.0</v>
      </c>
      <c r="Q39" s="25">
        <v>0.0</v>
      </c>
      <c r="R39" s="25">
        <v>0.0</v>
      </c>
      <c r="S39" s="25">
        <v>30.0</v>
      </c>
      <c r="T39" s="23">
        <v>0.0</v>
      </c>
      <c r="U39" s="23">
        <v>0.0</v>
      </c>
      <c r="V39" s="23">
        <v>0.0</v>
      </c>
      <c r="W39" s="23">
        <v>0.0</v>
      </c>
      <c r="X39" s="23">
        <v>0.0</v>
      </c>
      <c r="Y39" s="25">
        <v>0.0</v>
      </c>
      <c r="Z39" s="25">
        <v>0.0</v>
      </c>
      <c r="AA39" s="25">
        <v>0.0</v>
      </c>
      <c r="AB39" s="25">
        <v>0.0</v>
      </c>
      <c r="AC39" s="25">
        <v>0.0</v>
      </c>
      <c r="AD39" s="25">
        <v>378.0</v>
      </c>
      <c r="AE39" s="25">
        <v>756.0</v>
      </c>
      <c r="AF39" s="25">
        <v>539.0</v>
      </c>
      <c r="AG39" s="25">
        <v>0.0</v>
      </c>
      <c r="AH39" s="25">
        <v>60.0</v>
      </c>
      <c r="AI39" s="25">
        <v>0.0</v>
      </c>
      <c r="AJ39" s="25">
        <v>0.0</v>
      </c>
      <c r="AK39" s="25">
        <v>0.0</v>
      </c>
      <c r="AL39" s="25">
        <v>0.0</v>
      </c>
      <c r="AM39" s="25">
        <v>0.0</v>
      </c>
      <c r="AN39" s="25">
        <v>0.0</v>
      </c>
      <c r="AO39" s="24">
        <f t="shared" si="6"/>
        <v>1813.14</v>
      </c>
      <c r="AP39" s="32">
        <v>1813.14</v>
      </c>
      <c r="AQ39" s="33">
        <v>1813.14</v>
      </c>
      <c r="AR39" s="27">
        <f t="shared" si="7"/>
        <v>0</v>
      </c>
      <c r="AS39" s="27">
        <f t="shared" si="5"/>
        <v>0</v>
      </c>
      <c r="AT39" s="28"/>
      <c r="AU39" s="28"/>
      <c r="AV39" s="28"/>
      <c r="AW39" s="28"/>
      <c r="AX39" s="28"/>
      <c r="AY39" s="28"/>
      <c r="AZ39" s="28"/>
      <c r="BA39" s="28"/>
      <c r="BB39" s="28"/>
      <c r="BC39" s="28"/>
      <c r="BD39" s="28"/>
      <c r="BE39" s="28"/>
      <c r="BF39" s="28"/>
      <c r="BG39" s="28"/>
      <c r="BH39" s="28"/>
      <c r="BI39" s="28"/>
      <c r="BJ39" s="28"/>
      <c r="BK39" s="28"/>
      <c r="BL39" s="28"/>
      <c r="BM39" s="28"/>
    </row>
    <row r="40" ht="14.25" customHeight="1">
      <c r="A40" s="20">
        <v>36.0</v>
      </c>
      <c r="B40" s="21" t="s">
        <v>94</v>
      </c>
      <c r="C40" s="20" t="s">
        <v>52</v>
      </c>
      <c r="D40" s="22" t="s">
        <v>89</v>
      </c>
      <c r="E40" s="20">
        <v>1600.0</v>
      </c>
      <c r="F40" s="23">
        <v>0.0</v>
      </c>
      <c r="G40" s="23">
        <v>0.0</v>
      </c>
      <c r="H40" s="23">
        <v>0.0</v>
      </c>
      <c r="I40" s="31">
        <v>0.0</v>
      </c>
      <c r="J40" s="25">
        <v>0.0</v>
      </c>
      <c r="K40" s="25">
        <v>0.0</v>
      </c>
      <c r="L40" s="25">
        <v>0.0</v>
      </c>
      <c r="M40" s="25">
        <v>0.0</v>
      </c>
      <c r="N40" s="25">
        <v>0.0</v>
      </c>
      <c r="O40" s="25">
        <v>0.0</v>
      </c>
      <c r="P40" s="25">
        <v>0.0</v>
      </c>
      <c r="Q40" s="25">
        <v>0.0</v>
      </c>
      <c r="R40" s="25">
        <v>0.0</v>
      </c>
      <c r="S40" s="25">
        <v>0.0</v>
      </c>
      <c r="T40" s="23">
        <v>0.0</v>
      </c>
      <c r="U40" s="23">
        <v>0.0</v>
      </c>
      <c r="V40" s="23">
        <v>0.0</v>
      </c>
      <c r="W40" s="23">
        <v>0.0</v>
      </c>
      <c r="X40" s="23">
        <v>0.0</v>
      </c>
      <c r="Y40" s="25">
        <v>0.0</v>
      </c>
      <c r="Z40" s="25">
        <v>0.0</v>
      </c>
      <c r="AA40" s="25">
        <v>0.0</v>
      </c>
      <c r="AB40" s="25">
        <v>0.0</v>
      </c>
      <c r="AC40" s="25">
        <v>0.0</v>
      </c>
      <c r="AD40" s="25">
        <v>294.0</v>
      </c>
      <c r="AE40" s="25">
        <v>588.0</v>
      </c>
      <c r="AF40" s="25">
        <v>657.0</v>
      </c>
      <c r="AG40" s="25">
        <v>0.0</v>
      </c>
      <c r="AH40" s="25">
        <v>40.0</v>
      </c>
      <c r="AI40" s="25">
        <v>0.0</v>
      </c>
      <c r="AJ40" s="25">
        <v>0.0</v>
      </c>
      <c r="AK40" s="25">
        <v>0.0</v>
      </c>
      <c r="AL40" s="25">
        <v>0.0</v>
      </c>
      <c r="AM40" s="25">
        <v>0.0</v>
      </c>
      <c r="AN40" s="25">
        <v>100.0</v>
      </c>
      <c r="AO40" s="24">
        <f t="shared" si="6"/>
        <v>1679</v>
      </c>
      <c r="AP40" s="32">
        <v>1679.0</v>
      </c>
      <c r="AQ40" s="33">
        <v>1679.0</v>
      </c>
      <c r="AR40" s="27">
        <f t="shared" si="7"/>
        <v>0</v>
      </c>
      <c r="AS40" s="27">
        <f t="shared" si="5"/>
        <v>0</v>
      </c>
      <c r="AT40" s="28"/>
      <c r="AU40" s="28"/>
      <c r="AV40" s="28"/>
      <c r="AW40" s="28"/>
      <c r="AX40" s="28"/>
      <c r="AY40" s="28"/>
      <c r="AZ40" s="28"/>
      <c r="BA40" s="28"/>
      <c r="BB40" s="28"/>
      <c r="BC40" s="28"/>
      <c r="BD40" s="28"/>
      <c r="BE40" s="28"/>
      <c r="BF40" s="28"/>
      <c r="BG40" s="28"/>
      <c r="BH40" s="28"/>
      <c r="BI40" s="28"/>
      <c r="BJ40" s="28"/>
      <c r="BK40" s="28"/>
      <c r="BL40" s="28"/>
      <c r="BM40" s="28"/>
    </row>
    <row r="41" ht="14.25" customHeight="1">
      <c r="A41" s="20">
        <v>37.0</v>
      </c>
      <c r="B41" s="21" t="s">
        <v>95</v>
      </c>
      <c r="C41" s="20" t="s">
        <v>52</v>
      </c>
      <c r="D41" s="22" t="s">
        <v>89</v>
      </c>
      <c r="E41" s="20">
        <v>1600.0</v>
      </c>
      <c r="F41" s="23">
        <v>166.0</v>
      </c>
      <c r="G41" s="23">
        <v>0.0</v>
      </c>
      <c r="H41" s="23">
        <v>0.0</v>
      </c>
      <c r="I41" s="25">
        <v>10.0</v>
      </c>
      <c r="J41" s="25">
        <v>0.0</v>
      </c>
      <c r="K41" s="25">
        <v>0.0</v>
      </c>
      <c r="L41" s="25">
        <v>0.0</v>
      </c>
      <c r="M41" s="25">
        <v>0.0</v>
      </c>
      <c r="N41" s="25">
        <v>0.0</v>
      </c>
      <c r="O41" s="25">
        <v>0.0</v>
      </c>
      <c r="P41" s="25">
        <v>0.0</v>
      </c>
      <c r="Q41" s="25">
        <v>0.0</v>
      </c>
      <c r="R41" s="25">
        <v>0.0</v>
      </c>
      <c r="S41" s="25">
        <v>0.0</v>
      </c>
      <c r="T41" s="23">
        <v>0.0</v>
      </c>
      <c r="U41" s="23">
        <v>0.0</v>
      </c>
      <c r="V41" s="23">
        <v>0.0</v>
      </c>
      <c r="W41" s="23">
        <v>0.0</v>
      </c>
      <c r="X41" s="23">
        <v>0.0</v>
      </c>
      <c r="Y41" s="25">
        <v>0.0</v>
      </c>
      <c r="Z41" s="25">
        <v>0.0</v>
      </c>
      <c r="AA41" s="25">
        <v>0.0</v>
      </c>
      <c r="AB41" s="25">
        <v>0.0</v>
      </c>
      <c r="AC41" s="25">
        <v>0.0</v>
      </c>
      <c r="AD41" s="25">
        <v>350.0</v>
      </c>
      <c r="AE41" s="25">
        <v>700.0</v>
      </c>
      <c r="AF41" s="25">
        <v>423.0</v>
      </c>
      <c r="AG41" s="25">
        <v>0.0</v>
      </c>
      <c r="AH41" s="25">
        <v>0.0</v>
      </c>
      <c r="AI41" s="25">
        <v>0.0</v>
      </c>
      <c r="AJ41" s="25">
        <v>0.0</v>
      </c>
      <c r="AK41" s="25">
        <v>0.0</v>
      </c>
      <c r="AL41" s="25">
        <v>0.0</v>
      </c>
      <c r="AM41" s="25">
        <v>0.0</v>
      </c>
      <c r="AN41" s="25">
        <v>32.0</v>
      </c>
      <c r="AO41" s="24">
        <f t="shared" si="6"/>
        <v>1681</v>
      </c>
      <c r="AP41" s="32">
        <v>1681.0</v>
      </c>
      <c r="AQ41" s="33">
        <v>1681.0</v>
      </c>
      <c r="AR41" s="27">
        <f t="shared" si="7"/>
        <v>0</v>
      </c>
      <c r="AS41" s="27">
        <f t="shared" si="5"/>
        <v>0</v>
      </c>
      <c r="AT41" s="28"/>
      <c r="AU41" s="28"/>
      <c r="AV41" s="28"/>
      <c r="AW41" s="28"/>
      <c r="AX41" s="28"/>
      <c r="AY41" s="28"/>
      <c r="AZ41" s="28"/>
      <c r="BA41" s="28"/>
      <c r="BB41" s="28"/>
      <c r="BC41" s="28"/>
      <c r="BD41" s="28"/>
      <c r="BE41" s="28"/>
      <c r="BF41" s="28"/>
      <c r="BG41" s="28"/>
      <c r="BH41" s="28"/>
      <c r="BI41" s="28"/>
      <c r="BJ41" s="28"/>
      <c r="BK41" s="28"/>
      <c r="BL41" s="28"/>
      <c r="BM41" s="28"/>
    </row>
    <row r="42" ht="14.25" customHeight="1">
      <c r="A42" s="20">
        <v>38.0</v>
      </c>
      <c r="B42" s="21" t="s">
        <v>96</v>
      </c>
      <c r="C42" s="20" t="s">
        <v>52</v>
      </c>
      <c r="D42" s="22" t="s">
        <v>89</v>
      </c>
      <c r="E42" s="20">
        <v>1600.0</v>
      </c>
      <c r="F42" s="23">
        <v>0.0</v>
      </c>
      <c r="G42" s="23">
        <v>0.0</v>
      </c>
      <c r="H42" s="23">
        <v>0.0</v>
      </c>
      <c r="I42" s="25">
        <v>112.5</v>
      </c>
      <c r="J42" s="25">
        <v>0.0</v>
      </c>
      <c r="K42" s="25">
        <v>0.0</v>
      </c>
      <c r="L42" s="25">
        <v>0.0</v>
      </c>
      <c r="M42" s="25">
        <v>0.0</v>
      </c>
      <c r="N42" s="25">
        <v>0.0</v>
      </c>
      <c r="O42" s="25">
        <v>0.0</v>
      </c>
      <c r="P42" s="25">
        <v>0.0</v>
      </c>
      <c r="Q42" s="25">
        <v>0.0</v>
      </c>
      <c r="R42" s="25">
        <v>0.0</v>
      </c>
      <c r="S42" s="25">
        <v>0.0</v>
      </c>
      <c r="T42" s="23">
        <v>0.0</v>
      </c>
      <c r="U42" s="23">
        <v>0.0</v>
      </c>
      <c r="V42" s="23">
        <v>0.0</v>
      </c>
      <c r="W42" s="23">
        <v>0.0</v>
      </c>
      <c r="X42" s="23">
        <v>0.0</v>
      </c>
      <c r="Y42" s="25">
        <v>0.0</v>
      </c>
      <c r="Z42" s="25">
        <v>0.0</v>
      </c>
      <c r="AA42" s="25">
        <v>0.0</v>
      </c>
      <c r="AB42" s="25">
        <v>0.0</v>
      </c>
      <c r="AC42" s="25">
        <v>0.0</v>
      </c>
      <c r="AD42" s="25">
        <v>371.0</v>
      </c>
      <c r="AE42" s="25">
        <v>742.0</v>
      </c>
      <c r="AF42" s="25">
        <v>502.0</v>
      </c>
      <c r="AG42" s="25">
        <v>0.0</v>
      </c>
      <c r="AH42" s="25">
        <v>0.0</v>
      </c>
      <c r="AI42" s="25">
        <v>0.0</v>
      </c>
      <c r="AJ42" s="25">
        <v>0.0</v>
      </c>
      <c r="AK42" s="25">
        <v>0.0</v>
      </c>
      <c r="AL42" s="25">
        <v>0.0</v>
      </c>
      <c r="AM42" s="25">
        <v>0.0</v>
      </c>
      <c r="AN42" s="25">
        <v>0.0</v>
      </c>
      <c r="AO42" s="24">
        <f t="shared" si="6"/>
        <v>1727.5</v>
      </c>
      <c r="AP42" s="32">
        <v>1727.5</v>
      </c>
      <c r="AQ42" s="33">
        <v>1727.5</v>
      </c>
      <c r="AR42" s="27">
        <f t="shared" si="7"/>
        <v>0</v>
      </c>
      <c r="AS42" s="27">
        <f t="shared" si="5"/>
        <v>0</v>
      </c>
      <c r="AT42" s="28"/>
      <c r="AU42" s="28"/>
      <c r="AV42" s="28"/>
      <c r="AW42" s="28"/>
      <c r="AX42" s="28"/>
      <c r="AY42" s="28"/>
      <c r="AZ42" s="28"/>
      <c r="BA42" s="28"/>
      <c r="BB42" s="28"/>
      <c r="BC42" s="28"/>
      <c r="BD42" s="28"/>
      <c r="BE42" s="28"/>
      <c r="BF42" s="28"/>
      <c r="BG42" s="28"/>
      <c r="BH42" s="28"/>
      <c r="BI42" s="28"/>
      <c r="BJ42" s="28"/>
      <c r="BK42" s="28"/>
      <c r="BL42" s="28"/>
      <c r="BM42" s="28"/>
    </row>
    <row r="43" ht="14.25" customHeight="1">
      <c r="A43" s="20">
        <v>39.0</v>
      </c>
      <c r="B43" s="21" t="s">
        <v>97</v>
      </c>
      <c r="C43" s="20" t="s">
        <v>52</v>
      </c>
      <c r="D43" s="22" t="s">
        <v>89</v>
      </c>
      <c r="E43" s="20">
        <v>1600.0</v>
      </c>
      <c r="F43" s="23">
        <v>0.0</v>
      </c>
      <c r="G43" s="23">
        <v>0.0</v>
      </c>
      <c r="H43" s="23">
        <v>0.0</v>
      </c>
      <c r="I43" s="31">
        <v>0.0</v>
      </c>
      <c r="J43" s="25">
        <v>0.0</v>
      </c>
      <c r="K43" s="25">
        <v>0.0</v>
      </c>
      <c r="L43" s="25">
        <v>0.0</v>
      </c>
      <c r="M43" s="25">
        <v>0.0</v>
      </c>
      <c r="N43" s="25">
        <v>0.0</v>
      </c>
      <c r="O43" s="25">
        <v>0.0</v>
      </c>
      <c r="P43" s="25">
        <v>0.0</v>
      </c>
      <c r="Q43" s="25">
        <v>0.0</v>
      </c>
      <c r="R43" s="25">
        <v>0.0</v>
      </c>
      <c r="S43" s="25">
        <v>0.0</v>
      </c>
      <c r="T43" s="23">
        <v>0.0</v>
      </c>
      <c r="U43" s="23">
        <v>0.0</v>
      </c>
      <c r="V43" s="23">
        <v>0.0</v>
      </c>
      <c r="W43" s="23">
        <v>0.0</v>
      </c>
      <c r="X43" s="23">
        <v>0.0</v>
      </c>
      <c r="Y43" s="25">
        <v>0.0</v>
      </c>
      <c r="Z43" s="25">
        <v>0.0</v>
      </c>
      <c r="AA43" s="25">
        <v>0.0</v>
      </c>
      <c r="AB43" s="25">
        <v>0.0</v>
      </c>
      <c r="AC43" s="25">
        <v>0.0</v>
      </c>
      <c r="AD43" s="25">
        <v>378.0</v>
      </c>
      <c r="AE43" s="25">
        <v>756.0</v>
      </c>
      <c r="AF43" s="25">
        <v>736.140000000029</v>
      </c>
      <c r="AG43" s="25">
        <v>0.0</v>
      </c>
      <c r="AH43" s="25">
        <v>0.0</v>
      </c>
      <c r="AI43" s="25">
        <v>0.0</v>
      </c>
      <c r="AJ43" s="25">
        <v>0.0</v>
      </c>
      <c r="AK43" s="25">
        <v>0.0</v>
      </c>
      <c r="AL43" s="25">
        <v>0.0</v>
      </c>
      <c r="AM43" s="25">
        <v>0.0</v>
      </c>
      <c r="AN43" s="25">
        <v>0.0</v>
      </c>
      <c r="AO43" s="24">
        <f t="shared" si="6"/>
        <v>1870.14</v>
      </c>
      <c r="AP43" s="32">
        <v>1870.14000000003</v>
      </c>
      <c r="AQ43" s="32">
        <v>1870.14000000003</v>
      </c>
      <c r="AR43" s="27">
        <f t="shared" si="7"/>
        <v>0</v>
      </c>
      <c r="AS43" s="27">
        <f t="shared" si="5"/>
        <v>0</v>
      </c>
      <c r="AT43" s="28"/>
      <c r="AU43" s="28"/>
      <c r="AV43" s="28"/>
      <c r="AW43" s="28"/>
      <c r="AX43" s="28"/>
      <c r="AY43" s="28"/>
      <c r="AZ43" s="28"/>
      <c r="BA43" s="28"/>
      <c r="BB43" s="28"/>
      <c r="BC43" s="28"/>
      <c r="BD43" s="28"/>
      <c r="BE43" s="28"/>
      <c r="BF43" s="28"/>
      <c r="BG43" s="28"/>
      <c r="BH43" s="28"/>
      <c r="BI43" s="28"/>
      <c r="BJ43" s="28"/>
      <c r="BK43" s="28"/>
      <c r="BL43" s="28"/>
      <c r="BM43" s="28"/>
    </row>
    <row r="44" ht="14.25" customHeight="1">
      <c r="A44" s="20">
        <v>40.0</v>
      </c>
      <c r="B44" s="21" t="s">
        <v>98</v>
      </c>
      <c r="C44" s="20" t="s">
        <v>52</v>
      </c>
      <c r="D44" s="22" t="s">
        <v>89</v>
      </c>
      <c r="E44" s="20">
        <v>1600.0</v>
      </c>
      <c r="F44" s="23">
        <v>250.0</v>
      </c>
      <c r="G44" s="23">
        <v>0.0</v>
      </c>
      <c r="H44" s="23">
        <v>0.0</v>
      </c>
      <c r="I44" s="25">
        <v>38.08</v>
      </c>
      <c r="J44" s="25">
        <v>0.0</v>
      </c>
      <c r="K44" s="25">
        <v>0.0</v>
      </c>
      <c r="L44" s="25">
        <v>0.0</v>
      </c>
      <c r="M44" s="25">
        <v>0.0</v>
      </c>
      <c r="N44" s="25">
        <v>50.0</v>
      </c>
      <c r="O44" s="25">
        <v>0.0</v>
      </c>
      <c r="P44" s="25">
        <v>0.0</v>
      </c>
      <c r="Q44" s="25">
        <v>0.0</v>
      </c>
      <c r="R44" s="25">
        <v>0.0</v>
      </c>
      <c r="S44" s="25">
        <v>267.5</v>
      </c>
      <c r="T44" s="23">
        <v>0.0</v>
      </c>
      <c r="U44" s="23">
        <v>0.0</v>
      </c>
      <c r="V44" s="23">
        <v>0.0</v>
      </c>
      <c r="W44" s="23">
        <v>0.0</v>
      </c>
      <c r="X44" s="23">
        <v>0.0</v>
      </c>
      <c r="Y44" s="25">
        <v>0.0</v>
      </c>
      <c r="Z44" s="25">
        <v>0.0</v>
      </c>
      <c r="AA44" s="25">
        <v>0.0</v>
      </c>
      <c r="AB44" s="25">
        <v>0.0</v>
      </c>
      <c r="AC44" s="25">
        <v>0.0</v>
      </c>
      <c r="AD44" s="25">
        <v>378.0</v>
      </c>
      <c r="AE44" s="25">
        <v>756.0</v>
      </c>
      <c r="AF44" s="25">
        <v>668.0</v>
      </c>
      <c r="AG44" s="25">
        <v>30.0</v>
      </c>
      <c r="AH44" s="25">
        <v>0.0</v>
      </c>
      <c r="AI44" s="25">
        <v>0.0</v>
      </c>
      <c r="AJ44" s="25">
        <v>170.0</v>
      </c>
      <c r="AK44" s="25">
        <v>0.0</v>
      </c>
      <c r="AL44" s="25">
        <v>0.0</v>
      </c>
      <c r="AM44" s="25">
        <v>0.0</v>
      </c>
      <c r="AN44" s="25">
        <v>0.0</v>
      </c>
      <c r="AO44" s="24">
        <f t="shared" si="6"/>
        <v>2607.58</v>
      </c>
      <c r="AP44" s="32">
        <v>2607.58</v>
      </c>
      <c r="AQ44" s="33">
        <v>2607.58</v>
      </c>
      <c r="AR44" s="27">
        <f t="shared" si="7"/>
        <v>0</v>
      </c>
      <c r="AS44" s="27">
        <f t="shared" si="5"/>
        <v>0</v>
      </c>
      <c r="AT44" s="28"/>
      <c r="AU44" s="28"/>
      <c r="AV44" s="28"/>
      <c r="AW44" s="28"/>
      <c r="AX44" s="28"/>
      <c r="AY44" s="28"/>
      <c r="AZ44" s="28"/>
      <c r="BA44" s="28"/>
      <c r="BB44" s="28"/>
      <c r="BC44" s="28"/>
      <c r="BD44" s="28"/>
      <c r="BE44" s="28"/>
      <c r="BF44" s="28"/>
      <c r="BG44" s="28"/>
      <c r="BH44" s="28"/>
      <c r="BI44" s="28"/>
      <c r="BJ44" s="28"/>
      <c r="BK44" s="28"/>
      <c r="BL44" s="28"/>
      <c r="BM44" s="28"/>
    </row>
    <row r="45" ht="14.25" customHeight="1">
      <c r="A45" s="20">
        <v>41.0</v>
      </c>
      <c r="B45" s="21" t="s">
        <v>99</v>
      </c>
      <c r="C45" s="20" t="s">
        <v>52</v>
      </c>
      <c r="D45" s="22" t="s">
        <v>89</v>
      </c>
      <c r="E45" s="20">
        <v>1600.0</v>
      </c>
      <c r="F45" s="23">
        <v>433.33</v>
      </c>
      <c r="G45" s="23">
        <v>0.0</v>
      </c>
      <c r="H45" s="23">
        <v>0.0</v>
      </c>
      <c r="I45" s="25">
        <v>7.14</v>
      </c>
      <c r="J45" s="25">
        <v>0.0</v>
      </c>
      <c r="K45" s="25">
        <v>0.0</v>
      </c>
      <c r="L45" s="25">
        <v>0.0</v>
      </c>
      <c r="M45" s="25">
        <v>0.0</v>
      </c>
      <c r="N45" s="25">
        <v>250.0</v>
      </c>
      <c r="O45" s="25">
        <v>0.0</v>
      </c>
      <c r="P45" s="25">
        <v>0.0</v>
      </c>
      <c r="Q45" s="25">
        <v>0.0</v>
      </c>
      <c r="R45" s="25">
        <v>150.0</v>
      </c>
      <c r="S45" s="25">
        <v>40.0</v>
      </c>
      <c r="T45" s="23">
        <v>0.0</v>
      </c>
      <c r="U45" s="23">
        <v>0.0</v>
      </c>
      <c r="V45" s="23">
        <v>0.0</v>
      </c>
      <c r="W45" s="23">
        <v>0.0</v>
      </c>
      <c r="X45" s="23">
        <v>0.0</v>
      </c>
      <c r="Y45" s="25">
        <v>0.0</v>
      </c>
      <c r="Z45" s="25">
        <v>0.0</v>
      </c>
      <c r="AA45" s="25">
        <v>0.0</v>
      </c>
      <c r="AB45" s="25">
        <v>0.0</v>
      </c>
      <c r="AC45" s="25">
        <v>0.0</v>
      </c>
      <c r="AD45" s="25">
        <v>364.0</v>
      </c>
      <c r="AE45" s="25">
        <v>728.0</v>
      </c>
      <c r="AF45" s="25">
        <v>569.32</v>
      </c>
      <c r="AG45" s="25">
        <v>40.0</v>
      </c>
      <c r="AH45" s="25">
        <v>0.0</v>
      </c>
      <c r="AI45" s="25">
        <v>0.0</v>
      </c>
      <c r="AJ45" s="25">
        <v>0.0</v>
      </c>
      <c r="AK45" s="25">
        <v>0.0</v>
      </c>
      <c r="AL45" s="25">
        <v>0.0</v>
      </c>
      <c r="AM45" s="25">
        <v>0.0</v>
      </c>
      <c r="AN45" s="25">
        <v>0.0</v>
      </c>
      <c r="AO45" s="24">
        <f t="shared" si="6"/>
        <v>2581.79</v>
      </c>
      <c r="AP45" s="32">
        <v>2581.79</v>
      </c>
      <c r="AQ45" s="33">
        <v>2581.79</v>
      </c>
      <c r="AR45" s="27">
        <f t="shared" si="7"/>
        <v>0</v>
      </c>
      <c r="AS45" s="27">
        <f t="shared" si="5"/>
        <v>0</v>
      </c>
      <c r="AT45" s="28"/>
      <c r="AU45" s="28"/>
      <c r="AV45" s="28"/>
      <c r="AW45" s="28"/>
      <c r="AX45" s="28"/>
      <c r="AY45" s="28"/>
      <c r="AZ45" s="28"/>
      <c r="BA45" s="28"/>
      <c r="BB45" s="28"/>
      <c r="BC45" s="28"/>
      <c r="BD45" s="28"/>
      <c r="BE45" s="28"/>
      <c r="BF45" s="28"/>
      <c r="BG45" s="28"/>
      <c r="BH45" s="28"/>
      <c r="BI45" s="28"/>
      <c r="BJ45" s="28"/>
      <c r="BK45" s="28"/>
      <c r="BL45" s="28"/>
      <c r="BM45" s="28"/>
    </row>
    <row r="46" ht="15.75" customHeight="1">
      <c r="A46" s="20">
        <v>42.0</v>
      </c>
      <c r="B46" s="35" t="s">
        <v>100</v>
      </c>
      <c r="C46" s="36" t="s">
        <v>101</v>
      </c>
      <c r="D46" s="36" t="s">
        <v>55</v>
      </c>
      <c r="E46" s="36">
        <v>1600.0</v>
      </c>
      <c r="F46" s="37">
        <v>5318.67</v>
      </c>
      <c r="G46" s="37">
        <v>0.0</v>
      </c>
      <c r="H46" s="26">
        <v>0.0</v>
      </c>
      <c r="I46" s="26">
        <v>1277.9799999999996</v>
      </c>
      <c r="J46" s="26">
        <v>0.0</v>
      </c>
      <c r="K46" s="26">
        <v>0.0</v>
      </c>
      <c r="L46" s="26">
        <v>0.0</v>
      </c>
      <c r="M46" s="26">
        <v>0.0</v>
      </c>
      <c r="N46" s="25">
        <v>633.3299999999999</v>
      </c>
      <c r="O46" s="26">
        <v>0.0</v>
      </c>
      <c r="P46" s="26">
        <v>0.0</v>
      </c>
      <c r="Q46" s="26">
        <v>36.22</v>
      </c>
      <c r="R46" s="26">
        <v>400.0</v>
      </c>
      <c r="S46" s="26">
        <v>357.5</v>
      </c>
      <c r="T46" s="26">
        <v>0.0</v>
      </c>
      <c r="U46" s="26">
        <v>0.0</v>
      </c>
      <c r="V46" s="26">
        <v>0.0</v>
      </c>
      <c r="W46" s="26">
        <v>0.0</v>
      </c>
      <c r="X46" s="26">
        <v>0.0</v>
      </c>
      <c r="Y46" s="26">
        <v>100.0</v>
      </c>
      <c r="Z46" s="26">
        <v>0.0</v>
      </c>
      <c r="AA46" s="26">
        <v>0.0</v>
      </c>
      <c r="AB46" s="26">
        <v>0.0</v>
      </c>
      <c r="AC46" s="26">
        <v>0.0</v>
      </c>
      <c r="AD46" s="26">
        <v>252.0</v>
      </c>
      <c r="AE46" s="26">
        <v>504.0</v>
      </c>
      <c r="AF46" s="25">
        <v>753.64</v>
      </c>
      <c r="AG46" s="26">
        <v>50.0</v>
      </c>
      <c r="AH46" s="26">
        <v>240.0</v>
      </c>
      <c r="AI46" s="26">
        <v>200.0</v>
      </c>
      <c r="AJ46" s="26">
        <v>0.0</v>
      </c>
      <c r="AK46" s="26">
        <v>0.0</v>
      </c>
      <c r="AL46" s="26">
        <v>0.0</v>
      </c>
      <c r="AM46" s="26">
        <v>0.0</v>
      </c>
      <c r="AN46" s="26">
        <v>0.0</v>
      </c>
      <c r="AO46" s="24">
        <f t="shared" si="6"/>
        <v>10123.34</v>
      </c>
      <c r="AP46" s="26">
        <v>10123.34</v>
      </c>
      <c r="AQ46" s="26">
        <v>10123.34</v>
      </c>
      <c r="AR46" s="27">
        <f t="shared" si="7"/>
        <v>0</v>
      </c>
      <c r="AS46" s="27">
        <f t="shared" si="5"/>
        <v>0</v>
      </c>
      <c r="AT46" s="28"/>
      <c r="AU46" s="28"/>
      <c r="AV46" s="28"/>
      <c r="AW46" s="28"/>
      <c r="AX46" s="28"/>
      <c r="AY46" s="28"/>
      <c r="AZ46" s="28"/>
      <c r="BA46" s="28"/>
      <c r="BB46" s="28"/>
      <c r="BC46" s="28"/>
      <c r="BD46" s="28"/>
      <c r="BE46" s="28"/>
      <c r="BF46" s="28"/>
      <c r="BG46" s="28"/>
      <c r="BH46" s="28"/>
      <c r="BI46" s="28"/>
      <c r="BJ46" s="28"/>
      <c r="BK46" s="28"/>
      <c r="BL46" s="28"/>
      <c r="BM46" s="28"/>
    </row>
    <row r="47" ht="15.75" customHeight="1">
      <c r="A47" s="20">
        <v>43.0</v>
      </c>
      <c r="B47" s="35" t="s">
        <v>102</v>
      </c>
      <c r="C47" s="36" t="s">
        <v>101</v>
      </c>
      <c r="D47" s="36" t="s">
        <v>55</v>
      </c>
      <c r="E47" s="36">
        <v>1600.0</v>
      </c>
      <c r="F47" s="37">
        <v>1725.0</v>
      </c>
      <c r="G47" s="37">
        <v>0.0</v>
      </c>
      <c r="H47" s="26">
        <v>0.0</v>
      </c>
      <c r="I47" s="26">
        <v>776.7700000000001</v>
      </c>
      <c r="J47" s="26">
        <v>0.0</v>
      </c>
      <c r="K47" s="26">
        <v>0.0</v>
      </c>
      <c r="L47" s="26">
        <v>0.0</v>
      </c>
      <c r="M47" s="26">
        <v>0.0</v>
      </c>
      <c r="N47" s="25">
        <v>0.0</v>
      </c>
      <c r="O47" s="26">
        <v>0.0</v>
      </c>
      <c r="P47" s="26">
        <v>0.0</v>
      </c>
      <c r="Q47" s="26">
        <v>60.0</v>
      </c>
      <c r="R47" s="26">
        <v>310.0</v>
      </c>
      <c r="S47" s="26">
        <v>240.0</v>
      </c>
      <c r="T47" s="26">
        <v>0.0</v>
      </c>
      <c r="U47" s="26">
        <v>0.0</v>
      </c>
      <c r="V47" s="26">
        <v>0.0</v>
      </c>
      <c r="W47" s="26">
        <v>0.0</v>
      </c>
      <c r="X47" s="26">
        <v>0.0</v>
      </c>
      <c r="Y47" s="26">
        <v>0.0</v>
      </c>
      <c r="Z47" s="26">
        <v>0.0</v>
      </c>
      <c r="AA47" s="26">
        <v>0.0</v>
      </c>
      <c r="AB47" s="26">
        <v>0.0</v>
      </c>
      <c r="AC47" s="26">
        <v>0.0</v>
      </c>
      <c r="AD47" s="26">
        <v>196.0</v>
      </c>
      <c r="AE47" s="26">
        <v>392.0</v>
      </c>
      <c r="AF47" s="25">
        <v>644.99</v>
      </c>
      <c r="AG47" s="26">
        <v>50.0</v>
      </c>
      <c r="AH47" s="26">
        <v>60.0</v>
      </c>
      <c r="AI47" s="26">
        <v>0.0</v>
      </c>
      <c r="AJ47" s="26">
        <v>0.0</v>
      </c>
      <c r="AK47" s="26">
        <v>0.0</v>
      </c>
      <c r="AL47" s="26">
        <v>0.0</v>
      </c>
      <c r="AM47" s="26">
        <v>0.0</v>
      </c>
      <c r="AN47" s="26">
        <v>0.0</v>
      </c>
      <c r="AO47" s="24">
        <f t="shared" si="6"/>
        <v>4454.76</v>
      </c>
      <c r="AP47" s="26">
        <v>4454.76</v>
      </c>
      <c r="AQ47" s="26">
        <v>4454.76</v>
      </c>
      <c r="AR47" s="27">
        <f t="shared" si="7"/>
        <v>0</v>
      </c>
      <c r="AS47" s="27">
        <f t="shared" si="5"/>
        <v>0</v>
      </c>
      <c r="AT47" s="28"/>
      <c r="AU47" s="28"/>
      <c r="AV47" s="28"/>
      <c r="AW47" s="28"/>
      <c r="AX47" s="28"/>
      <c r="AY47" s="28"/>
      <c r="AZ47" s="28"/>
      <c r="BA47" s="28"/>
      <c r="BB47" s="28"/>
      <c r="BC47" s="28"/>
      <c r="BD47" s="28"/>
      <c r="BE47" s="28"/>
      <c r="BF47" s="28"/>
      <c r="BG47" s="28"/>
      <c r="BH47" s="28"/>
      <c r="BI47" s="28"/>
      <c r="BJ47" s="28"/>
      <c r="BK47" s="28"/>
      <c r="BL47" s="28"/>
      <c r="BM47" s="28"/>
    </row>
    <row r="48" ht="15.75" customHeight="1">
      <c r="A48" s="20">
        <v>44.0</v>
      </c>
      <c r="B48" s="35" t="s">
        <v>103</v>
      </c>
      <c r="C48" s="36" t="s">
        <v>101</v>
      </c>
      <c r="D48" s="36" t="s">
        <v>55</v>
      </c>
      <c r="E48" s="36">
        <v>1600.0</v>
      </c>
      <c r="F48" s="37">
        <v>742.0</v>
      </c>
      <c r="G48" s="37">
        <v>0.0</v>
      </c>
      <c r="H48" s="26">
        <v>0.0</v>
      </c>
      <c r="I48" s="26">
        <v>321.0</v>
      </c>
      <c r="J48" s="26">
        <v>0.0</v>
      </c>
      <c r="K48" s="26">
        <v>0.0</v>
      </c>
      <c r="L48" s="26">
        <v>0.0</v>
      </c>
      <c r="M48" s="26">
        <v>0.0</v>
      </c>
      <c r="N48" s="25">
        <v>0.0</v>
      </c>
      <c r="O48" s="26">
        <v>0.0</v>
      </c>
      <c r="P48" s="26">
        <v>0.0</v>
      </c>
      <c r="Q48" s="26">
        <v>35.38095238095238</v>
      </c>
      <c r="R48" s="26">
        <v>0.0</v>
      </c>
      <c r="S48" s="26">
        <v>720.0</v>
      </c>
      <c r="T48" s="26">
        <v>0.0</v>
      </c>
      <c r="U48" s="26">
        <v>0.0</v>
      </c>
      <c r="V48" s="26">
        <v>0.0</v>
      </c>
      <c r="W48" s="26">
        <v>0.0</v>
      </c>
      <c r="X48" s="26">
        <v>0.0</v>
      </c>
      <c r="Y48" s="26">
        <v>0.0</v>
      </c>
      <c r="Z48" s="26">
        <v>0.0</v>
      </c>
      <c r="AA48" s="26">
        <v>0.0</v>
      </c>
      <c r="AB48" s="26">
        <v>0.0</v>
      </c>
      <c r="AC48" s="26">
        <v>0.0</v>
      </c>
      <c r="AD48" s="26">
        <v>224.0</v>
      </c>
      <c r="AE48" s="26">
        <v>448.0</v>
      </c>
      <c r="AF48" s="25">
        <v>753.31</v>
      </c>
      <c r="AG48" s="26">
        <v>0.0</v>
      </c>
      <c r="AH48" s="26">
        <v>160.0</v>
      </c>
      <c r="AI48" s="26">
        <v>112.0</v>
      </c>
      <c r="AJ48" s="26">
        <v>0.0</v>
      </c>
      <c r="AK48" s="26">
        <v>0.0</v>
      </c>
      <c r="AL48" s="26">
        <v>0.0</v>
      </c>
      <c r="AM48" s="26">
        <v>0.0</v>
      </c>
      <c r="AN48" s="26">
        <v>0.0</v>
      </c>
      <c r="AO48" s="24">
        <f t="shared" si="6"/>
        <v>3515.690952</v>
      </c>
      <c r="AP48" s="26">
        <v>3515.6909523809522</v>
      </c>
      <c r="AQ48" s="26">
        <v>3515.6909523809522</v>
      </c>
      <c r="AR48" s="27">
        <f t="shared" si="7"/>
        <v>0</v>
      </c>
      <c r="AS48" s="27">
        <f t="shared" si="5"/>
        <v>0</v>
      </c>
      <c r="AT48" s="38"/>
      <c r="AU48" s="38"/>
      <c r="AV48" s="38"/>
      <c r="AW48" s="38"/>
      <c r="AX48" s="38"/>
      <c r="AY48" s="38"/>
      <c r="AZ48" s="38"/>
      <c r="BA48" s="38"/>
      <c r="BB48" s="38"/>
      <c r="BC48" s="38"/>
      <c r="BD48" s="38"/>
      <c r="BE48" s="38"/>
      <c r="BF48" s="38"/>
      <c r="BG48" s="38"/>
      <c r="BH48" s="38"/>
      <c r="BI48" s="38"/>
      <c r="BJ48" s="38"/>
      <c r="BK48" s="38"/>
      <c r="BL48" s="38"/>
      <c r="BM48" s="38"/>
    </row>
    <row r="49" ht="15.75" customHeight="1">
      <c r="A49" s="20">
        <v>45.0</v>
      </c>
      <c r="B49" s="35" t="s">
        <v>104</v>
      </c>
      <c r="C49" s="36" t="s">
        <v>101</v>
      </c>
      <c r="D49" s="36" t="s">
        <v>55</v>
      </c>
      <c r="E49" s="36">
        <v>1600.0</v>
      </c>
      <c r="F49" s="37">
        <v>0.0</v>
      </c>
      <c r="G49" s="37">
        <v>0.0</v>
      </c>
      <c r="H49" s="37">
        <v>0.0</v>
      </c>
      <c r="I49" s="37">
        <v>0.0</v>
      </c>
      <c r="J49" s="37">
        <v>0.0</v>
      </c>
      <c r="K49" s="37">
        <v>0.0</v>
      </c>
      <c r="L49" s="37">
        <v>0.0</v>
      </c>
      <c r="M49" s="37">
        <v>0.0</v>
      </c>
      <c r="N49" s="23">
        <v>0.0</v>
      </c>
      <c r="O49" s="37">
        <v>0.0</v>
      </c>
      <c r="P49" s="37">
        <v>0.0</v>
      </c>
      <c r="Q49" s="37">
        <v>0.0</v>
      </c>
      <c r="R49" s="37">
        <v>0.0</v>
      </c>
      <c r="S49" s="37">
        <v>0.0</v>
      </c>
      <c r="T49" s="37">
        <v>0.0</v>
      </c>
      <c r="U49" s="37">
        <v>0.0</v>
      </c>
      <c r="V49" s="37">
        <v>0.0</v>
      </c>
      <c r="W49" s="37">
        <v>0.0</v>
      </c>
      <c r="X49" s="37">
        <v>0.0</v>
      </c>
      <c r="Y49" s="37">
        <v>0.0</v>
      </c>
      <c r="Z49" s="37">
        <v>0.0</v>
      </c>
      <c r="AA49" s="37">
        <v>0.0</v>
      </c>
      <c r="AB49" s="37">
        <v>0.0</v>
      </c>
      <c r="AC49" s="37">
        <v>0.0</v>
      </c>
      <c r="AD49" s="37">
        <v>0.0</v>
      </c>
      <c r="AE49" s="37">
        <v>0.0</v>
      </c>
      <c r="AF49" s="23">
        <v>0.0</v>
      </c>
      <c r="AG49" s="37">
        <v>0.0</v>
      </c>
      <c r="AH49" s="37">
        <v>0.0</v>
      </c>
      <c r="AI49" s="37">
        <v>0.0</v>
      </c>
      <c r="AJ49" s="37">
        <v>0.0</v>
      </c>
      <c r="AK49" s="37">
        <v>0.0</v>
      </c>
      <c r="AL49" s="37">
        <v>0.0</v>
      </c>
      <c r="AM49" s="37">
        <v>0.0</v>
      </c>
      <c r="AN49" s="37">
        <v>0.0</v>
      </c>
      <c r="AO49" s="24">
        <f t="shared" si="6"/>
        <v>0</v>
      </c>
      <c r="AP49" s="26">
        <v>0.0</v>
      </c>
      <c r="AQ49" s="26">
        <v>0.0</v>
      </c>
      <c r="AR49" s="27">
        <f t="shared" si="7"/>
        <v>0</v>
      </c>
      <c r="AS49" s="27">
        <f t="shared" si="5"/>
        <v>0</v>
      </c>
      <c r="AT49" s="38"/>
      <c r="AU49" s="38"/>
      <c r="AV49" s="38"/>
      <c r="AW49" s="38"/>
      <c r="AX49" s="38"/>
      <c r="AY49" s="38"/>
      <c r="AZ49" s="38"/>
      <c r="BA49" s="38"/>
      <c r="BB49" s="38"/>
      <c r="BC49" s="38"/>
      <c r="BD49" s="38"/>
      <c r="BE49" s="38"/>
      <c r="BF49" s="38"/>
      <c r="BG49" s="38"/>
      <c r="BH49" s="38"/>
      <c r="BI49" s="38"/>
      <c r="BJ49" s="38"/>
      <c r="BK49" s="38"/>
      <c r="BL49" s="38"/>
      <c r="BM49" s="38"/>
    </row>
    <row r="50" ht="15.75" customHeight="1">
      <c r="A50" s="20">
        <v>46.0</v>
      </c>
      <c r="B50" s="35" t="s">
        <v>105</v>
      </c>
      <c r="C50" s="36" t="s">
        <v>101</v>
      </c>
      <c r="D50" s="36" t="s">
        <v>106</v>
      </c>
      <c r="E50" s="36">
        <v>1600.0</v>
      </c>
      <c r="F50" s="37">
        <v>2596.8999999999996</v>
      </c>
      <c r="G50" s="37">
        <v>0.0</v>
      </c>
      <c r="H50" s="26">
        <v>0.0</v>
      </c>
      <c r="I50" s="26">
        <v>36.35999999999999</v>
      </c>
      <c r="J50" s="26">
        <v>0.0</v>
      </c>
      <c r="K50" s="26">
        <v>0.0</v>
      </c>
      <c r="L50" s="26">
        <v>0.0</v>
      </c>
      <c r="M50" s="26">
        <v>0.0</v>
      </c>
      <c r="N50" s="25">
        <v>0.0</v>
      </c>
      <c r="O50" s="26">
        <v>0.0</v>
      </c>
      <c r="P50" s="26">
        <v>0.0</v>
      </c>
      <c r="Q50" s="26">
        <v>0.0</v>
      </c>
      <c r="R50" s="26">
        <v>0.0</v>
      </c>
      <c r="S50" s="26">
        <v>0.0</v>
      </c>
      <c r="T50" s="26">
        <v>0.0</v>
      </c>
      <c r="U50" s="26">
        <v>0.0</v>
      </c>
      <c r="V50" s="26">
        <v>0.0</v>
      </c>
      <c r="W50" s="26">
        <v>0.0</v>
      </c>
      <c r="X50" s="26">
        <v>0.0</v>
      </c>
      <c r="Y50" s="26">
        <v>0.0</v>
      </c>
      <c r="Z50" s="26">
        <v>0.0</v>
      </c>
      <c r="AA50" s="26">
        <v>0.0</v>
      </c>
      <c r="AB50" s="26">
        <v>0.0</v>
      </c>
      <c r="AC50" s="26">
        <v>0.0</v>
      </c>
      <c r="AD50" s="26">
        <v>280.0</v>
      </c>
      <c r="AE50" s="26">
        <v>560.0</v>
      </c>
      <c r="AF50" s="25">
        <v>762.6700000000001</v>
      </c>
      <c r="AG50" s="26">
        <v>0.0</v>
      </c>
      <c r="AH50" s="26">
        <v>520.0</v>
      </c>
      <c r="AI50" s="26">
        <v>168.0</v>
      </c>
      <c r="AJ50" s="26">
        <v>100.0</v>
      </c>
      <c r="AK50" s="26">
        <v>0.0</v>
      </c>
      <c r="AL50" s="26">
        <v>0.0</v>
      </c>
      <c r="AM50" s="26">
        <v>0.0</v>
      </c>
      <c r="AN50" s="26">
        <v>232.0</v>
      </c>
      <c r="AO50" s="24">
        <f t="shared" si="6"/>
        <v>5255.93</v>
      </c>
      <c r="AP50" s="26">
        <v>5255.93</v>
      </c>
      <c r="AQ50" s="26">
        <v>5255.93</v>
      </c>
      <c r="AR50" s="27">
        <f t="shared" si="7"/>
        <v>0</v>
      </c>
      <c r="AS50" s="27">
        <f t="shared" si="5"/>
        <v>0</v>
      </c>
      <c r="AT50" s="28"/>
      <c r="AU50" s="28"/>
      <c r="AV50" s="28"/>
      <c r="AW50" s="28"/>
      <c r="AX50" s="28"/>
      <c r="AY50" s="28"/>
      <c r="AZ50" s="28"/>
      <c r="BA50" s="28"/>
      <c r="BB50" s="28"/>
      <c r="BC50" s="28"/>
      <c r="BD50" s="28"/>
      <c r="BE50" s="28"/>
      <c r="BF50" s="28"/>
      <c r="BG50" s="28"/>
      <c r="BH50" s="28"/>
      <c r="BI50" s="28"/>
      <c r="BJ50" s="28"/>
      <c r="BK50" s="28"/>
      <c r="BL50" s="28"/>
      <c r="BM50" s="28"/>
    </row>
    <row r="51" ht="15.75" customHeight="1">
      <c r="A51" s="20">
        <v>47.0</v>
      </c>
      <c r="B51" s="35" t="s">
        <v>107</v>
      </c>
      <c r="C51" s="36" t="s">
        <v>101</v>
      </c>
      <c r="D51" s="36" t="s">
        <v>106</v>
      </c>
      <c r="E51" s="36">
        <v>1600.0</v>
      </c>
      <c r="F51" s="37">
        <v>972.2222222222222</v>
      </c>
      <c r="G51" s="37">
        <v>0.0</v>
      </c>
      <c r="H51" s="26">
        <v>0.0</v>
      </c>
      <c r="I51" s="26">
        <v>670.1823809523817</v>
      </c>
      <c r="J51" s="26">
        <v>0.0</v>
      </c>
      <c r="K51" s="26">
        <v>0.0</v>
      </c>
      <c r="L51" s="26">
        <v>0.0</v>
      </c>
      <c r="M51" s="26">
        <v>0.0</v>
      </c>
      <c r="N51" s="25">
        <v>50.0</v>
      </c>
      <c r="O51" s="26">
        <v>0.0</v>
      </c>
      <c r="P51" s="26">
        <v>0.0</v>
      </c>
      <c r="Q51" s="26">
        <v>216.86809523809518</v>
      </c>
      <c r="R51" s="26">
        <v>250.0</v>
      </c>
      <c r="S51" s="26">
        <v>240.0</v>
      </c>
      <c r="T51" s="26">
        <v>0.0</v>
      </c>
      <c r="U51" s="26">
        <v>0.0</v>
      </c>
      <c r="V51" s="26">
        <v>0.0</v>
      </c>
      <c r="W51" s="26">
        <v>0.0</v>
      </c>
      <c r="X51" s="26">
        <v>0.0</v>
      </c>
      <c r="Y51" s="26">
        <v>0.0</v>
      </c>
      <c r="Z51" s="26">
        <v>0.0</v>
      </c>
      <c r="AA51" s="26">
        <v>0.0</v>
      </c>
      <c r="AB51" s="26">
        <v>0.0</v>
      </c>
      <c r="AC51" s="26">
        <v>0.0</v>
      </c>
      <c r="AD51" s="26">
        <v>224.0</v>
      </c>
      <c r="AE51" s="26">
        <v>448.0</v>
      </c>
      <c r="AF51" s="25">
        <v>672.5</v>
      </c>
      <c r="AG51" s="26">
        <v>0.0</v>
      </c>
      <c r="AH51" s="26">
        <v>20.0</v>
      </c>
      <c r="AI51" s="26">
        <v>56.0</v>
      </c>
      <c r="AJ51" s="26">
        <v>0.0</v>
      </c>
      <c r="AK51" s="26">
        <v>0.0</v>
      </c>
      <c r="AL51" s="26">
        <v>0.0</v>
      </c>
      <c r="AM51" s="26">
        <v>0.0</v>
      </c>
      <c r="AN51" s="26">
        <v>0.0</v>
      </c>
      <c r="AO51" s="24">
        <f t="shared" si="6"/>
        <v>3819.772698</v>
      </c>
      <c r="AP51" s="26">
        <f t="shared" ref="AP51:AQ51" si="8">AO51</f>
        <v>3819.772698</v>
      </c>
      <c r="AQ51" s="26">
        <f t="shared" si="8"/>
        <v>3819.772698</v>
      </c>
      <c r="AR51" s="27">
        <f t="shared" si="7"/>
        <v>0</v>
      </c>
      <c r="AS51" s="27">
        <f t="shared" si="5"/>
        <v>0</v>
      </c>
      <c r="AT51" s="28"/>
      <c r="AU51" s="28"/>
      <c r="AV51" s="28"/>
      <c r="AW51" s="28"/>
      <c r="AX51" s="28"/>
      <c r="AY51" s="28"/>
      <c r="AZ51" s="28"/>
      <c r="BA51" s="28"/>
      <c r="BB51" s="28"/>
      <c r="BC51" s="28"/>
      <c r="BD51" s="28"/>
      <c r="BE51" s="28"/>
      <c r="BF51" s="28"/>
      <c r="BG51" s="28"/>
      <c r="BH51" s="28"/>
      <c r="BI51" s="28"/>
      <c r="BJ51" s="28"/>
      <c r="BK51" s="28"/>
      <c r="BL51" s="28"/>
      <c r="BM51" s="28"/>
    </row>
    <row r="52" ht="15.75" customHeight="1">
      <c r="A52" s="20">
        <v>48.0</v>
      </c>
      <c r="B52" s="35" t="s">
        <v>108</v>
      </c>
      <c r="C52" s="36" t="s">
        <v>101</v>
      </c>
      <c r="D52" s="36" t="s">
        <v>106</v>
      </c>
      <c r="E52" s="36">
        <v>1600.0</v>
      </c>
      <c r="F52" s="37">
        <v>336.11</v>
      </c>
      <c r="G52" s="37">
        <v>0.0</v>
      </c>
      <c r="H52" s="26">
        <v>0.0</v>
      </c>
      <c r="I52" s="26">
        <v>61.91</v>
      </c>
      <c r="J52" s="26">
        <v>0.0</v>
      </c>
      <c r="K52" s="26">
        <v>0.0</v>
      </c>
      <c r="L52" s="26">
        <v>0.0</v>
      </c>
      <c r="M52" s="26">
        <v>0.0</v>
      </c>
      <c r="N52" s="25">
        <v>0.0</v>
      </c>
      <c r="O52" s="26">
        <v>0.0</v>
      </c>
      <c r="P52" s="26">
        <v>0.0</v>
      </c>
      <c r="Q52" s="26">
        <v>98.75999999999999</v>
      </c>
      <c r="R52" s="26">
        <v>100.0</v>
      </c>
      <c r="S52" s="26">
        <v>240.0</v>
      </c>
      <c r="T52" s="26">
        <v>0.0</v>
      </c>
      <c r="U52" s="26">
        <v>0.0</v>
      </c>
      <c r="V52" s="26">
        <v>0.0</v>
      </c>
      <c r="W52" s="26">
        <v>0.0</v>
      </c>
      <c r="X52" s="26">
        <v>0.0</v>
      </c>
      <c r="Y52" s="26">
        <v>0.0</v>
      </c>
      <c r="Z52" s="26">
        <v>0.0</v>
      </c>
      <c r="AA52" s="26">
        <v>0.0</v>
      </c>
      <c r="AB52" s="26">
        <v>0.0</v>
      </c>
      <c r="AC52" s="26">
        <v>0.0</v>
      </c>
      <c r="AD52" s="26">
        <v>280.0</v>
      </c>
      <c r="AE52" s="26">
        <v>560.0</v>
      </c>
      <c r="AF52" s="25">
        <v>607.99</v>
      </c>
      <c r="AG52" s="26">
        <v>0.0</v>
      </c>
      <c r="AH52" s="26">
        <v>540.0</v>
      </c>
      <c r="AI52" s="26">
        <v>112.0</v>
      </c>
      <c r="AJ52" s="26">
        <v>0.0</v>
      </c>
      <c r="AK52" s="26">
        <v>0.0</v>
      </c>
      <c r="AL52" s="26">
        <v>0.0</v>
      </c>
      <c r="AM52" s="26">
        <v>0.0</v>
      </c>
      <c r="AN52" s="26">
        <v>100.0</v>
      </c>
      <c r="AO52" s="24">
        <f t="shared" si="6"/>
        <v>3036.77</v>
      </c>
      <c r="AP52" s="26">
        <v>3036.77</v>
      </c>
      <c r="AQ52" s="26">
        <v>3036.77</v>
      </c>
      <c r="AR52" s="27">
        <f t="shared" si="7"/>
        <v>0</v>
      </c>
      <c r="AS52" s="27">
        <f t="shared" si="5"/>
        <v>0</v>
      </c>
      <c r="AT52" s="28"/>
      <c r="AU52" s="28"/>
      <c r="AV52" s="28"/>
      <c r="AW52" s="28"/>
      <c r="AX52" s="28"/>
      <c r="AY52" s="28"/>
      <c r="AZ52" s="28"/>
      <c r="BA52" s="28"/>
      <c r="BB52" s="28"/>
      <c r="BC52" s="28"/>
      <c r="BD52" s="28"/>
      <c r="BE52" s="28"/>
      <c r="BF52" s="28"/>
      <c r="BG52" s="28"/>
      <c r="BH52" s="28"/>
      <c r="BI52" s="28"/>
      <c r="BJ52" s="28"/>
      <c r="BK52" s="28"/>
      <c r="BL52" s="28"/>
      <c r="BM52" s="28"/>
    </row>
    <row r="53" ht="15.75" customHeight="1">
      <c r="A53" s="20">
        <v>49.0</v>
      </c>
      <c r="B53" s="35" t="s">
        <v>109</v>
      </c>
      <c r="C53" s="36" t="s">
        <v>101</v>
      </c>
      <c r="D53" s="36" t="s">
        <v>106</v>
      </c>
      <c r="E53" s="36">
        <v>1600.0</v>
      </c>
      <c r="F53" s="37">
        <v>321.42</v>
      </c>
      <c r="G53" s="37">
        <v>0.0</v>
      </c>
      <c r="H53" s="26">
        <v>0.0</v>
      </c>
      <c r="I53" s="26">
        <v>197.39</v>
      </c>
      <c r="J53" s="26">
        <v>0.0</v>
      </c>
      <c r="K53" s="26">
        <v>0.0</v>
      </c>
      <c r="L53" s="26">
        <v>0.0</v>
      </c>
      <c r="M53" s="26">
        <v>0.0</v>
      </c>
      <c r="N53" s="25">
        <v>100.0</v>
      </c>
      <c r="O53" s="26">
        <v>18.0</v>
      </c>
      <c r="P53" s="26">
        <v>0.0</v>
      </c>
      <c r="Q53" s="26">
        <v>0.0</v>
      </c>
      <c r="R53" s="26">
        <v>400.0</v>
      </c>
      <c r="S53" s="26">
        <v>654.9799999999999</v>
      </c>
      <c r="T53" s="26">
        <v>0.0</v>
      </c>
      <c r="U53" s="26">
        <v>0.0</v>
      </c>
      <c r="V53" s="26">
        <v>0.0</v>
      </c>
      <c r="W53" s="26">
        <v>0.0</v>
      </c>
      <c r="X53" s="26">
        <v>0.0</v>
      </c>
      <c r="Y53" s="26">
        <v>0.0</v>
      </c>
      <c r="Z53" s="26">
        <v>0.0</v>
      </c>
      <c r="AA53" s="26">
        <v>0.0</v>
      </c>
      <c r="AB53" s="26">
        <v>0.0</v>
      </c>
      <c r="AC53" s="26">
        <v>0.0</v>
      </c>
      <c r="AD53" s="26">
        <v>224.0</v>
      </c>
      <c r="AE53" s="26">
        <v>448.0</v>
      </c>
      <c r="AF53" s="25">
        <v>656.67</v>
      </c>
      <c r="AG53" s="26">
        <v>40.0</v>
      </c>
      <c r="AH53" s="26">
        <v>20.0</v>
      </c>
      <c r="AI53" s="26">
        <v>168.0</v>
      </c>
      <c r="AJ53" s="26">
        <v>0.0</v>
      </c>
      <c r="AK53" s="26">
        <v>0.0</v>
      </c>
      <c r="AL53" s="26">
        <v>0.0</v>
      </c>
      <c r="AM53" s="26">
        <v>0.0</v>
      </c>
      <c r="AN53" s="26">
        <v>0.0</v>
      </c>
      <c r="AO53" s="24">
        <f t="shared" si="6"/>
        <v>3248.46</v>
      </c>
      <c r="AP53" s="26">
        <v>3248.46</v>
      </c>
      <c r="AQ53" s="26">
        <v>3248.46</v>
      </c>
      <c r="AR53" s="27">
        <f t="shared" si="7"/>
        <v>0</v>
      </c>
      <c r="AS53" s="27">
        <f t="shared" si="5"/>
        <v>0</v>
      </c>
      <c r="AT53" s="28"/>
      <c r="AU53" s="28"/>
      <c r="AV53" s="28"/>
      <c r="AW53" s="28"/>
      <c r="AX53" s="28"/>
      <c r="AY53" s="28"/>
      <c r="AZ53" s="28"/>
      <c r="BA53" s="28"/>
      <c r="BB53" s="28"/>
      <c r="BC53" s="28"/>
      <c r="BD53" s="28"/>
      <c r="BE53" s="28"/>
      <c r="BF53" s="28"/>
      <c r="BG53" s="28"/>
      <c r="BH53" s="28"/>
      <c r="BI53" s="28"/>
      <c r="BJ53" s="28"/>
      <c r="BK53" s="28"/>
      <c r="BL53" s="28"/>
      <c r="BM53" s="28"/>
    </row>
    <row r="54" ht="15.75" customHeight="1">
      <c r="A54" s="20">
        <v>50.0</v>
      </c>
      <c r="B54" s="35" t="s">
        <v>110</v>
      </c>
      <c r="C54" s="36" t="s">
        <v>101</v>
      </c>
      <c r="D54" s="36" t="s">
        <v>106</v>
      </c>
      <c r="E54" s="36">
        <v>1600.0</v>
      </c>
      <c r="F54" s="37">
        <v>1388.1000000000001</v>
      </c>
      <c r="G54" s="37">
        <v>0.0</v>
      </c>
      <c r="H54" s="26">
        <v>0.0</v>
      </c>
      <c r="I54" s="26">
        <v>847.71</v>
      </c>
      <c r="J54" s="26">
        <v>0.0</v>
      </c>
      <c r="K54" s="26">
        <v>0.0</v>
      </c>
      <c r="L54" s="26">
        <v>0.0</v>
      </c>
      <c r="M54" s="26">
        <v>0.0</v>
      </c>
      <c r="N54" s="25">
        <v>0.0</v>
      </c>
      <c r="O54" s="26">
        <v>0.0</v>
      </c>
      <c r="P54" s="26">
        <v>0.0</v>
      </c>
      <c r="Q54" s="26">
        <v>98.75999999999999</v>
      </c>
      <c r="R54" s="26">
        <v>1350.0</v>
      </c>
      <c r="S54" s="26">
        <v>1000.0</v>
      </c>
      <c r="T54" s="26">
        <v>0.0</v>
      </c>
      <c r="U54" s="26">
        <v>0.0</v>
      </c>
      <c r="V54" s="26">
        <v>0.0</v>
      </c>
      <c r="W54" s="26">
        <v>0.0</v>
      </c>
      <c r="X54" s="26">
        <v>0.0</v>
      </c>
      <c r="Y54" s="26">
        <v>0.0</v>
      </c>
      <c r="Z54" s="26">
        <v>0.0</v>
      </c>
      <c r="AA54" s="26">
        <v>0.0</v>
      </c>
      <c r="AB54" s="26">
        <v>0.0</v>
      </c>
      <c r="AC54" s="26">
        <v>0.0</v>
      </c>
      <c r="AD54" s="26">
        <v>224.0</v>
      </c>
      <c r="AE54" s="26">
        <v>448.0</v>
      </c>
      <c r="AF54" s="25">
        <v>494.00000000000006</v>
      </c>
      <c r="AG54" s="26">
        <v>60.0</v>
      </c>
      <c r="AH54" s="26">
        <v>520.0</v>
      </c>
      <c r="AI54" s="26">
        <v>648.0</v>
      </c>
      <c r="AJ54" s="26">
        <v>110.0</v>
      </c>
      <c r="AK54" s="26">
        <v>0.0</v>
      </c>
      <c r="AL54" s="26">
        <v>0.0</v>
      </c>
      <c r="AM54" s="26">
        <v>0.0</v>
      </c>
      <c r="AN54" s="26">
        <v>188.0</v>
      </c>
      <c r="AO54" s="24">
        <f t="shared" si="6"/>
        <v>7376.57</v>
      </c>
      <c r="AP54" s="26">
        <v>7376.570000000001</v>
      </c>
      <c r="AQ54" s="26">
        <v>7376.570000000001</v>
      </c>
      <c r="AR54" s="27">
        <f t="shared" si="7"/>
        <v>0</v>
      </c>
      <c r="AS54" s="27">
        <f t="shared" si="5"/>
        <v>0</v>
      </c>
      <c r="AT54" s="28"/>
      <c r="AU54" s="28"/>
      <c r="AV54" s="28"/>
      <c r="AW54" s="28"/>
      <c r="AX54" s="28"/>
      <c r="AY54" s="28"/>
      <c r="AZ54" s="28"/>
      <c r="BA54" s="28"/>
      <c r="BB54" s="28"/>
      <c r="BC54" s="28"/>
      <c r="BD54" s="28"/>
      <c r="BE54" s="28"/>
      <c r="BF54" s="28"/>
      <c r="BG54" s="28"/>
      <c r="BH54" s="28"/>
      <c r="BI54" s="28"/>
      <c r="BJ54" s="28"/>
      <c r="BK54" s="28"/>
      <c r="BL54" s="28"/>
      <c r="BM54" s="28"/>
    </row>
    <row r="55" ht="15.75" customHeight="1">
      <c r="A55" s="20">
        <v>51.0</v>
      </c>
      <c r="B55" s="35" t="s">
        <v>111</v>
      </c>
      <c r="C55" s="36" t="s">
        <v>101</v>
      </c>
      <c r="D55" s="36" t="s">
        <v>106</v>
      </c>
      <c r="E55" s="36">
        <v>1600.0</v>
      </c>
      <c r="F55" s="37">
        <v>1283.8600000000001</v>
      </c>
      <c r="G55" s="37">
        <v>0.0</v>
      </c>
      <c r="H55" s="26">
        <v>0.0</v>
      </c>
      <c r="I55" s="26">
        <v>1086.3699999999994</v>
      </c>
      <c r="J55" s="26">
        <v>0.0</v>
      </c>
      <c r="K55" s="26">
        <v>0.0</v>
      </c>
      <c r="L55" s="26">
        <v>0.0</v>
      </c>
      <c r="M55" s="26">
        <v>0.0</v>
      </c>
      <c r="N55" s="25">
        <v>0.0</v>
      </c>
      <c r="O55" s="26">
        <v>0.0</v>
      </c>
      <c r="P55" s="26">
        <v>0.0</v>
      </c>
      <c r="Q55" s="26">
        <v>0.0</v>
      </c>
      <c r="R55" s="26">
        <v>500.0</v>
      </c>
      <c r="S55" s="26">
        <v>0.0</v>
      </c>
      <c r="T55" s="26">
        <v>0.0</v>
      </c>
      <c r="U55" s="26">
        <v>0.0</v>
      </c>
      <c r="V55" s="26">
        <v>0.0</v>
      </c>
      <c r="W55" s="26">
        <v>0.0</v>
      </c>
      <c r="X55" s="26">
        <v>0.0</v>
      </c>
      <c r="Y55" s="26">
        <v>0.0</v>
      </c>
      <c r="Z55" s="26">
        <v>0.0</v>
      </c>
      <c r="AA55" s="26">
        <v>0.0</v>
      </c>
      <c r="AB55" s="26">
        <v>0.0</v>
      </c>
      <c r="AC55" s="26">
        <v>0.0</v>
      </c>
      <c r="AD55" s="26">
        <v>224.0</v>
      </c>
      <c r="AE55" s="26">
        <v>448.0</v>
      </c>
      <c r="AF55" s="25">
        <v>611.31</v>
      </c>
      <c r="AG55" s="26">
        <v>0.0</v>
      </c>
      <c r="AH55" s="26">
        <v>20.0</v>
      </c>
      <c r="AI55" s="26">
        <v>56.0</v>
      </c>
      <c r="AJ55" s="26">
        <v>0.0</v>
      </c>
      <c r="AK55" s="26">
        <v>0.0</v>
      </c>
      <c r="AL55" s="26">
        <v>0.0</v>
      </c>
      <c r="AM55" s="26">
        <v>0.0</v>
      </c>
      <c r="AN55" s="26">
        <v>0.0</v>
      </c>
      <c r="AO55" s="24">
        <f t="shared" si="6"/>
        <v>4229.54</v>
      </c>
      <c r="AP55" s="26">
        <v>4229.539999999999</v>
      </c>
      <c r="AQ55" s="26">
        <v>4229.539999999999</v>
      </c>
      <c r="AR55" s="27">
        <f t="shared" si="7"/>
        <v>0</v>
      </c>
      <c r="AS55" s="27">
        <f t="shared" si="5"/>
        <v>0</v>
      </c>
      <c r="AT55" s="38"/>
      <c r="AU55" s="38"/>
      <c r="AV55" s="38"/>
      <c r="AW55" s="38"/>
      <c r="AX55" s="38"/>
      <c r="AY55" s="38"/>
      <c r="AZ55" s="38"/>
      <c r="BA55" s="38"/>
      <c r="BB55" s="38"/>
      <c r="BC55" s="38"/>
      <c r="BD55" s="38"/>
      <c r="BE55" s="38"/>
      <c r="BF55" s="38"/>
      <c r="BG55" s="38"/>
      <c r="BH55" s="38"/>
      <c r="BI55" s="38"/>
      <c r="BJ55" s="38"/>
      <c r="BK55" s="38"/>
      <c r="BL55" s="38"/>
      <c r="BM55" s="38"/>
    </row>
    <row r="56" ht="15.75" customHeight="1">
      <c r="A56" s="20">
        <v>52.0</v>
      </c>
      <c r="B56" s="35" t="s">
        <v>112</v>
      </c>
      <c r="C56" s="36" t="s">
        <v>101</v>
      </c>
      <c r="D56" s="36" t="s">
        <v>106</v>
      </c>
      <c r="E56" s="36">
        <v>1600.0</v>
      </c>
      <c r="F56" s="37">
        <v>1611.0900000000001</v>
      </c>
      <c r="G56" s="37">
        <v>0.0</v>
      </c>
      <c r="H56" s="26">
        <v>0.0</v>
      </c>
      <c r="I56" s="26">
        <v>263.91999999999996</v>
      </c>
      <c r="J56" s="26">
        <v>0.0</v>
      </c>
      <c r="K56" s="26">
        <v>0.0</v>
      </c>
      <c r="L56" s="26">
        <v>0.0</v>
      </c>
      <c r="M56" s="26">
        <v>0.0</v>
      </c>
      <c r="N56" s="25">
        <v>0.0</v>
      </c>
      <c r="O56" s="26">
        <v>0.0</v>
      </c>
      <c r="P56" s="26">
        <v>150.0</v>
      </c>
      <c r="Q56" s="26">
        <v>0.0</v>
      </c>
      <c r="R56" s="26">
        <v>0.0</v>
      </c>
      <c r="S56" s="26">
        <v>440.0</v>
      </c>
      <c r="T56" s="26">
        <v>0.0</v>
      </c>
      <c r="U56" s="26">
        <v>0.0</v>
      </c>
      <c r="V56" s="26">
        <v>0.0</v>
      </c>
      <c r="W56" s="26">
        <v>0.0</v>
      </c>
      <c r="X56" s="26">
        <v>0.0</v>
      </c>
      <c r="Y56" s="26">
        <v>100.0</v>
      </c>
      <c r="Z56" s="26">
        <v>160.0</v>
      </c>
      <c r="AA56" s="26">
        <v>0.0</v>
      </c>
      <c r="AB56" s="26">
        <v>0.0</v>
      </c>
      <c r="AC56" s="26">
        <v>0.0</v>
      </c>
      <c r="AD56" s="26">
        <v>336.0</v>
      </c>
      <c r="AE56" s="26">
        <v>672.0</v>
      </c>
      <c r="AF56" s="25">
        <v>576.66</v>
      </c>
      <c r="AG56" s="26">
        <v>0.0</v>
      </c>
      <c r="AH56" s="26">
        <v>60.0</v>
      </c>
      <c r="AI56" s="26">
        <v>146.0</v>
      </c>
      <c r="AJ56" s="26">
        <v>0.0</v>
      </c>
      <c r="AK56" s="26">
        <v>0.0</v>
      </c>
      <c r="AL56" s="26">
        <v>0.0</v>
      </c>
      <c r="AM56" s="26">
        <v>0.0</v>
      </c>
      <c r="AN56" s="26">
        <v>0.0</v>
      </c>
      <c r="AO56" s="24">
        <f t="shared" si="6"/>
        <v>4515.67</v>
      </c>
      <c r="AP56" s="26">
        <v>4515.67</v>
      </c>
      <c r="AQ56" s="26">
        <v>4515.67</v>
      </c>
      <c r="AR56" s="27">
        <f t="shared" si="7"/>
        <v>0</v>
      </c>
      <c r="AS56" s="27">
        <f t="shared" si="5"/>
        <v>0</v>
      </c>
      <c r="AT56" s="38"/>
      <c r="AU56" s="38"/>
      <c r="AV56" s="38"/>
      <c r="AW56" s="38"/>
      <c r="AX56" s="38"/>
      <c r="AY56" s="38"/>
      <c r="AZ56" s="38"/>
      <c r="BA56" s="38"/>
      <c r="BB56" s="38"/>
      <c r="BC56" s="38"/>
      <c r="BD56" s="38"/>
      <c r="BE56" s="38"/>
      <c r="BF56" s="38"/>
      <c r="BG56" s="38"/>
      <c r="BH56" s="38"/>
      <c r="BI56" s="38"/>
      <c r="BJ56" s="38"/>
      <c r="BK56" s="38"/>
      <c r="BL56" s="38"/>
      <c r="BM56" s="38"/>
    </row>
    <row r="57" ht="15.75" customHeight="1">
      <c r="A57" s="20">
        <v>53.0</v>
      </c>
      <c r="B57" s="35" t="s">
        <v>113</v>
      </c>
      <c r="C57" s="36" t="s">
        <v>101</v>
      </c>
      <c r="D57" s="36" t="s">
        <v>106</v>
      </c>
      <c r="E57" s="36">
        <v>1600.0</v>
      </c>
      <c r="F57" s="37">
        <v>564.28</v>
      </c>
      <c r="G57" s="37">
        <v>0.0</v>
      </c>
      <c r="H57" s="26">
        <v>0.0</v>
      </c>
      <c r="I57" s="26">
        <v>2093.0</v>
      </c>
      <c r="J57" s="26">
        <v>0.0</v>
      </c>
      <c r="K57" s="26">
        <v>0.0</v>
      </c>
      <c r="L57" s="26">
        <v>0.0</v>
      </c>
      <c r="M57" s="26">
        <v>0.0</v>
      </c>
      <c r="N57" s="25">
        <v>0.0</v>
      </c>
      <c r="O57" s="26">
        <v>0.0</v>
      </c>
      <c r="P57" s="26">
        <v>400.0</v>
      </c>
      <c r="Q57" s="26">
        <v>0.0</v>
      </c>
      <c r="R57" s="26">
        <v>200.0</v>
      </c>
      <c r="S57" s="26">
        <v>385.0</v>
      </c>
      <c r="T57" s="26">
        <v>0.0</v>
      </c>
      <c r="U57" s="26">
        <v>0.0</v>
      </c>
      <c r="V57" s="26">
        <v>0.0</v>
      </c>
      <c r="W57" s="26">
        <v>0.0</v>
      </c>
      <c r="X57" s="26">
        <v>0.0</v>
      </c>
      <c r="Y57" s="26">
        <v>0.0</v>
      </c>
      <c r="Z57" s="26">
        <v>0.0</v>
      </c>
      <c r="AA57" s="26">
        <v>0.0</v>
      </c>
      <c r="AB57" s="26">
        <v>0.0</v>
      </c>
      <c r="AC57" s="26">
        <v>0.0</v>
      </c>
      <c r="AD57" s="26">
        <v>224.0</v>
      </c>
      <c r="AE57" s="26">
        <v>448.0</v>
      </c>
      <c r="AF57" s="25">
        <v>873.9699999999999</v>
      </c>
      <c r="AG57" s="26">
        <v>0.0</v>
      </c>
      <c r="AH57" s="26">
        <v>40.0</v>
      </c>
      <c r="AI57" s="26">
        <v>56.0</v>
      </c>
      <c r="AJ57" s="26">
        <v>100.0</v>
      </c>
      <c r="AK57" s="26">
        <v>0.0</v>
      </c>
      <c r="AL57" s="26">
        <v>0.0</v>
      </c>
      <c r="AM57" s="26">
        <v>0.0</v>
      </c>
      <c r="AN57" s="26">
        <v>100.0</v>
      </c>
      <c r="AO57" s="24">
        <f t="shared" si="6"/>
        <v>5484.25</v>
      </c>
      <c r="AP57" s="26">
        <v>5484.25</v>
      </c>
      <c r="AQ57" s="26">
        <v>5484.25</v>
      </c>
      <c r="AR57" s="27">
        <f t="shared" si="7"/>
        <v>0</v>
      </c>
      <c r="AS57" s="27">
        <f t="shared" si="5"/>
        <v>0</v>
      </c>
      <c r="AT57" s="38"/>
      <c r="AU57" s="38"/>
      <c r="AV57" s="38"/>
      <c r="AW57" s="38"/>
      <c r="AX57" s="38"/>
      <c r="AY57" s="38"/>
      <c r="AZ57" s="38"/>
      <c r="BA57" s="38"/>
      <c r="BB57" s="38"/>
      <c r="BC57" s="38"/>
      <c r="BD57" s="38"/>
      <c r="BE57" s="38"/>
      <c r="BF57" s="38"/>
      <c r="BG57" s="38"/>
      <c r="BH57" s="38"/>
      <c r="BI57" s="38"/>
      <c r="BJ57" s="38"/>
      <c r="BK57" s="38"/>
      <c r="BL57" s="38"/>
      <c r="BM57" s="38"/>
    </row>
    <row r="58" ht="15.75" customHeight="1">
      <c r="A58" s="20">
        <v>54.0</v>
      </c>
      <c r="B58" s="35" t="s">
        <v>114</v>
      </c>
      <c r="C58" s="36" t="s">
        <v>101</v>
      </c>
      <c r="D58" s="36" t="s">
        <v>106</v>
      </c>
      <c r="E58" s="36">
        <v>1600.0</v>
      </c>
      <c r="F58" s="37">
        <v>1590.1</v>
      </c>
      <c r="G58" s="37">
        <v>0.0</v>
      </c>
      <c r="H58" s="26">
        <v>0.0</v>
      </c>
      <c r="I58" s="26">
        <v>212.44</v>
      </c>
      <c r="J58" s="26">
        <v>0.0</v>
      </c>
      <c r="K58" s="26">
        <v>0.0</v>
      </c>
      <c r="L58" s="26">
        <v>0.0</v>
      </c>
      <c r="M58" s="26">
        <v>0.0</v>
      </c>
      <c r="N58" s="25">
        <v>12.5</v>
      </c>
      <c r="O58" s="26">
        <v>0.0</v>
      </c>
      <c r="P58" s="26">
        <v>180.0</v>
      </c>
      <c r="Q58" s="26">
        <v>0.0</v>
      </c>
      <c r="R58" s="26">
        <v>400.0</v>
      </c>
      <c r="S58" s="26">
        <v>354.90000000000003</v>
      </c>
      <c r="T58" s="26">
        <v>0.0</v>
      </c>
      <c r="U58" s="26">
        <v>0.0</v>
      </c>
      <c r="V58" s="26">
        <v>0.0</v>
      </c>
      <c r="W58" s="26">
        <v>0.0</v>
      </c>
      <c r="X58" s="26">
        <v>0.0</v>
      </c>
      <c r="Y58" s="26">
        <v>0.0</v>
      </c>
      <c r="Z58" s="26">
        <v>0.0</v>
      </c>
      <c r="AA58" s="26">
        <v>0.0</v>
      </c>
      <c r="AB58" s="26">
        <v>0.0</v>
      </c>
      <c r="AC58" s="26">
        <v>0.0</v>
      </c>
      <c r="AD58" s="26">
        <v>280.0</v>
      </c>
      <c r="AE58" s="26">
        <v>560.0</v>
      </c>
      <c r="AF58" s="25">
        <v>722.62</v>
      </c>
      <c r="AG58" s="26">
        <v>100.0</v>
      </c>
      <c r="AH58" s="26">
        <v>20.0</v>
      </c>
      <c r="AI58" s="26">
        <v>56.0</v>
      </c>
      <c r="AJ58" s="26">
        <v>0.0</v>
      </c>
      <c r="AK58" s="26">
        <v>0.0</v>
      </c>
      <c r="AL58" s="26">
        <v>0.0</v>
      </c>
      <c r="AM58" s="26">
        <v>0.0</v>
      </c>
      <c r="AN58" s="26">
        <v>0.0</v>
      </c>
      <c r="AO58" s="24">
        <f t="shared" si="6"/>
        <v>4488.56</v>
      </c>
      <c r="AP58" s="26">
        <v>4488.56</v>
      </c>
      <c r="AQ58" s="26">
        <v>4488.56</v>
      </c>
      <c r="AR58" s="27">
        <f t="shared" si="7"/>
        <v>0</v>
      </c>
      <c r="AS58" s="27">
        <f t="shared" si="5"/>
        <v>0</v>
      </c>
      <c r="AT58" s="38"/>
      <c r="AU58" s="38"/>
      <c r="AV58" s="38"/>
      <c r="AW58" s="38"/>
      <c r="AX58" s="38"/>
      <c r="AY58" s="38"/>
      <c r="AZ58" s="38"/>
      <c r="BA58" s="38"/>
      <c r="BB58" s="38"/>
      <c r="BC58" s="38"/>
      <c r="BD58" s="38"/>
      <c r="BE58" s="38"/>
      <c r="BF58" s="38"/>
      <c r="BG58" s="38"/>
      <c r="BH58" s="38"/>
      <c r="BI58" s="38"/>
      <c r="BJ58" s="38"/>
      <c r="BK58" s="38"/>
      <c r="BL58" s="38"/>
      <c r="BM58" s="38"/>
    </row>
    <row r="59" ht="15.75" customHeight="1">
      <c r="A59" s="20">
        <v>55.0</v>
      </c>
      <c r="B59" s="35" t="s">
        <v>115</v>
      </c>
      <c r="C59" s="36" t="s">
        <v>101</v>
      </c>
      <c r="D59" s="36" t="s">
        <v>116</v>
      </c>
      <c r="E59" s="36">
        <v>1600.0</v>
      </c>
      <c r="F59" s="37">
        <v>0.0</v>
      </c>
      <c r="G59" s="37">
        <v>0.0</v>
      </c>
      <c r="H59" s="37">
        <v>0.0</v>
      </c>
      <c r="I59" s="37">
        <v>11.3</v>
      </c>
      <c r="J59" s="37">
        <v>0.0</v>
      </c>
      <c r="K59" s="37">
        <v>0.0</v>
      </c>
      <c r="L59" s="37">
        <v>0.0</v>
      </c>
      <c r="M59" s="37">
        <v>0.0</v>
      </c>
      <c r="N59" s="23">
        <v>0.0</v>
      </c>
      <c r="O59" s="37">
        <v>0.0</v>
      </c>
      <c r="P59" s="37">
        <v>0.0</v>
      </c>
      <c r="Q59" s="37">
        <v>0.0</v>
      </c>
      <c r="R59" s="37">
        <v>0.0</v>
      </c>
      <c r="S59" s="37">
        <v>420.0</v>
      </c>
      <c r="T59" s="37">
        <v>0.0</v>
      </c>
      <c r="U59" s="37">
        <v>0.0</v>
      </c>
      <c r="V59" s="37">
        <v>0.0</v>
      </c>
      <c r="W59" s="37">
        <v>0.0</v>
      </c>
      <c r="X59" s="37">
        <v>0.0</v>
      </c>
      <c r="Y59" s="37">
        <v>0.0</v>
      </c>
      <c r="Z59" s="37">
        <v>0.0</v>
      </c>
      <c r="AA59" s="37">
        <v>0.0</v>
      </c>
      <c r="AB59" s="37">
        <v>0.0</v>
      </c>
      <c r="AC59" s="37">
        <v>0.0</v>
      </c>
      <c r="AD59" s="37">
        <v>336.0</v>
      </c>
      <c r="AE59" s="37">
        <v>672.0</v>
      </c>
      <c r="AF59" s="23">
        <v>881.2700000000001</v>
      </c>
      <c r="AG59" s="37">
        <v>30.0</v>
      </c>
      <c r="AH59" s="37">
        <v>320.0</v>
      </c>
      <c r="AI59" s="37">
        <v>168.0</v>
      </c>
      <c r="AJ59" s="37">
        <v>0.0</v>
      </c>
      <c r="AK59" s="37">
        <v>0.0</v>
      </c>
      <c r="AL59" s="37">
        <v>50.0</v>
      </c>
      <c r="AM59" s="37">
        <v>0.0</v>
      </c>
      <c r="AN59" s="37">
        <v>100.0</v>
      </c>
      <c r="AO59" s="24">
        <f t="shared" si="6"/>
        <v>2988.57</v>
      </c>
      <c r="AP59" s="26">
        <f t="shared" ref="AP59:AQ59" si="9">AO59</f>
        <v>2988.57</v>
      </c>
      <c r="AQ59" s="26">
        <f t="shared" si="9"/>
        <v>2988.57</v>
      </c>
      <c r="AR59" s="27">
        <f t="shared" si="7"/>
        <v>0</v>
      </c>
      <c r="AS59" s="27">
        <f t="shared" si="5"/>
        <v>0</v>
      </c>
      <c r="AT59" s="28"/>
      <c r="AU59" s="28"/>
      <c r="AV59" s="28"/>
      <c r="AW59" s="28"/>
      <c r="AX59" s="28"/>
      <c r="AY59" s="28"/>
      <c r="AZ59" s="28"/>
      <c r="BA59" s="28"/>
      <c r="BB59" s="28"/>
      <c r="BC59" s="28"/>
      <c r="BD59" s="28"/>
      <c r="BE59" s="28"/>
      <c r="BF59" s="28"/>
      <c r="BG59" s="28"/>
      <c r="BH59" s="28"/>
      <c r="BI59" s="28"/>
      <c r="BJ59" s="28"/>
      <c r="BK59" s="28"/>
      <c r="BL59" s="28"/>
      <c r="BM59" s="28"/>
    </row>
    <row r="60" ht="15.75" customHeight="1">
      <c r="A60" s="20">
        <v>56.0</v>
      </c>
      <c r="B60" s="35" t="s">
        <v>117</v>
      </c>
      <c r="C60" s="36" t="s">
        <v>101</v>
      </c>
      <c r="D60" s="36" t="s">
        <v>116</v>
      </c>
      <c r="E60" s="36">
        <v>1600.0</v>
      </c>
      <c r="F60" s="37">
        <v>0.0</v>
      </c>
      <c r="G60" s="37">
        <v>0.0</v>
      </c>
      <c r="H60" s="37">
        <v>0.0</v>
      </c>
      <c r="I60" s="37">
        <v>0.0</v>
      </c>
      <c r="J60" s="37">
        <v>0.0</v>
      </c>
      <c r="K60" s="37">
        <v>0.0</v>
      </c>
      <c r="L60" s="37">
        <v>0.0</v>
      </c>
      <c r="M60" s="37">
        <v>0.0</v>
      </c>
      <c r="N60" s="23">
        <v>0.0</v>
      </c>
      <c r="O60" s="37">
        <v>0.0</v>
      </c>
      <c r="P60" s="37">
        <v>0.0</v>
      </c>
      <c r="Q60" s="37">
        <v>0.0</v>
      </c>
      <c r="R60" s="37">
        <v>0.0</v>
      </c>
      <c r="S60" s="37">
        <v>0.0</v>
      </c>
      <c r="T60" s="37">
        <v>0.0</v>
      </c>
      <c r="U60" s="37">
        <v>0.0</v>
      </c>
      <c r="V60" s="37">
        <v>0.0</v>
      </c>
      <c r="W60" s="37">
        <v>0.0</v>
      </c>
      <c r="X60" s="37">
        <v>0.0</v>
      </c>
      <c r="Y60" s="37">
        <v>0.0</v>
      </c>
      <c r="Z60" s="37">
        <v>0.0</v>
      </c>
      <c r="AA60" s="37">
        <v>0.0</v>
      </c>
      <c r="AB60" s="37">
        <v>0.0</v>
      </c>
      <c r="AC60" s="37">
        <v>0.0</v>
      </c>
      <c r="AD60" s="37">
        <v>0.0</v>
      </c>
      <c r="AE60" s="37">
        <v>0.0</v>
      </c>
      <c r="AF60" s="23">
        <v>0.0</v>
      </c>
      <c r="AG60" s="37">
        <v>0.0</v>
      </c>
      <c r="AH60" s="37">
        <v>0.0</v>
      </c>
      <c r="AI60" s="37">
        <v>0.0</v>
      </c>
      <c r="AJ60" s="37">
        <v>0.0</v>
      </c>
      <c r="AK60" s="37">
        <v>0.0</v>
      </c>
      <c r="AL60" s="37">
        <v>0.0</v>
      </c>
      <c r="AM60" s="37">
        <v>0.0</v>
      </c>
      <c r="AN60" s="37">
        <v>0.0</v>
      </c>
      <c r="AO60" s="24">
        <f t="shared" si="6"/>
        <v>0</v>
      </c>
      <c r="AP60" s="26">
        <v>0.0</v>
      </c>
      <c r="AQ60" s="26">
        <v>0.0</v>
      </c>
      <c r="AR60" s="27">
        <f t="shared" si="7"/>
        <v>0</v>
      </c>
      <c r="AS60" s="27">
        <f t="shared" si="5"/>
        <v>0</v>
      </c>
      <c r="AT60" s="38"/>
      <c r="AU60" s="38"/>
      <c r="AV60" s="38"/>
      <c r="AW60" s="38"/>
      <c r="AX60" s="38"/>
      <c r="AY60" s="38"/>
      <c r="AZ60" s="38"/>
      <c r="BA60" s="38"/>
      <c r="BB60" s="38"/>
      <c r="BC60" s="38"/>
      <c r="BD60" s="38"/>
      <c r="BE60" s="38"/>
      <c r="BF60" s="38"/>
      <c r="BG60" s="38"/>
      <c r="BH60" s="38"/>
      <c r="BI60" s="38"/>
      <c r="BJ60" s="38"/>
      <c r="BK60" s="38"/>
      <c r="BL60" s="38"/>
      <c r="BM60" s="38"/>
    </row>
    <row r="61" ht="15.75" customHeight="1">
      <c r="A61" s="20">
        <v>57.0</v>
      </c>
      <c r="B61" s="35" t="s">
        <v>118</v>
      </c>
      <c r="C61" s="36" t="s">
        <v>101</v>
      </c>
      <c r="D61" s="36" t="s">
        <v>116</v>
      </c>
      <c r="E61" s="36">
        <v>1600.0</v>
      </c>
      <c r="F61" s="37">
        <v>50.0</v>
      </c>
      <c r="G61" s="37">
        <v>0.0</v>
      </c>
      <c r="H61" s="26">
        <v>0.0</v>
      </c>
      <c r="I61" s="26">
        <v>0.0</v>
      </c>
      <c r="J61" s="26">
        <v>0.0</v>
      </c>
      <c r="K61" s="26">
        <v>0.0</v>
      </c>
      <c r="L61" s="26">
        <v>0.0</v>
      </c>
      <c r="M61" s="26">
        <v>0.0</v>
      </c>
      <c r="N61" s="25">
        <v>0.0</v>
      </c>
      <c r="O61" s="26">
        <v>0.0</v>
      </c>
      <c r="P61" s="26">
        <v>0.0</v>
      </c>
      <c r="Q61" s="26">
        <v>0.0</v>
      </c>
      <c r="R61" s="26">
        <v>0.0</v>
      </c>
      <c r="S61" s="26">
        <v>395.0</v>
      </c>
      <c r="T61" s="26">
        <v>0.0</v>
      </c>
      <c r="U61" s="26">
        <v>0.0</v>
      </c>
      <c r="V61" s="26">
        <v>0.0</v>
      </c>
      <c r="W61" s="26">
        <v>0.0</v>
      </c>
      <c r="X61" s="26">
        <v>0.0</v>
      </c>
      <c r="Y61" s="26">
        <v>0.0</v>
      </c>
      <c r="Z61" s="26">
        <v>0.0</v>
      </c>
      <c r="AA61" s="26">
        <v>0.0</v>
      </c>
      <c r="AB61" s="26">
        <v>0.0</v>
      </c>
      <c r="AC61" s="26">
        <v>0.0</v>
      </c>
      <c r="AD61" s="26">
        <v>336.0</v>
      </c>
      <c r="AE61" s="26">
        <v>672.0</v>
      </c>
      <c r="AF61" s="25">
        <v>595.28</v>
      </c>
      <c r="AG61" s="26">
        <v>20.0</v>
      </c>
      <c r="AH61" s="26">
        <v>0.0</v>
      </c>
      <c r="AI61" s="26">
        <v>0.0</v>
      </c>
      <c r="AJ61" s="26">
        <v>0.0</v>
      </c>
      <c r="AK61" s="26">
        <v>0.0</v>
      </c>
      <c r="AL61" s="26">
        <v>0.0</v>
      </c>
      <c r="AM61" s="26">
        <v>0.0</v>
      </c>
      <c r="AN61" s="26">
        <v>0.0</v>
      </c>
      <c r="AO61" s="24">
        <f t="shared" si="6"/>
        <v>2068.28</v>
      </c>
      <c r="AP61" s="26">
        <v>2068.2799999999997</v>
      </c>
      <c r="AQ61" s="26">
        <v>2068.2799999999997</v>
      </c>
      <c r="AR61" s="27">
        <f t="shared" si="7"/>
        <v>0</v>
      </c>
      <c r="AS61" s="27">
        <f t="shared" si="5"/>
        <v>0</v>
      </c>
      <c r="AT61" s="38"/>
      <c r="AU61" s="38"/>
      <c r="AV61" s="38"/>
      <c r="AW61" s="38"/>
      <c r="AX61" s="38"/>
      <c r="AY61" s="38"/>
      <c r="AZ61" s="38"/>
      <c r="BA61" s="38"/>
      <c r="BB61" s="38"/>
      <c r="BC61" s="38"/>
      <c r="BD61" s="38"/>
      <c r="BE61" s="38"/>
      <c r="BF61" s="38"/>
      <c r="BG61" s="38"/>
      <c r="BH61" s="38"/>
      <c r="BI61" s="38"/>
      <c r="BJ61" s="38"/>
      <c r="BK61" s="38"/>
      <c r="BL61" s="38"/>
      <c r="BM61" s="38"/>
    </row>
    <row r="62" ht="15.75" customHeight="1">
      <c r="A62" s="20">
        <v>58.0</v>
      </c>
      <c r="B62" s="35" t="s">
        <v>119</v>
      </c>
      <c r="C62" s="36" t="s">
        <v>101</v>
      </c>
      <c r="D62" s="36" t="s">
        <v>116</v>
      </c>
      <c r="E62" s="36">
        <v>1600.0</v>
      </c>
      <c r="F62" s="37">
        <v>0.0</v>
      </c>
      <c r="G62" s="37">
        <v>0.0</v>
      </c>
      <c r="H62" s="26">
        <v>0.0</v>
      </c>
      <c r="I62" s="26">
        <v>68.05</v>
      </c>
      <c r="J62" s="26">
        <v>0.0</v>
      </c>
      <c r="K62" s="26">
        <v>0.0</v>
      </c>
      <c r="L62" s="26">
        <v>0.0</v>
      </c>
      <c r="M62" s="26">
        <v>0.0</v>
      </c>
      <c r="N62" s="25">
        <v>58.3</v>
      </c>
      <c r="O62" s="26">
        <v>0.0</v>
      </c>
      <c r="P62" s="26">
        <v>0.0</v>
      </c>
      <c r="Q62" s="26">
        <v>0.0</v>
      </c>
      <c r="R62" s="26">
        <v>0.0</v>
      </c>
      <c r="S62" s="26">
        <v>340.0</v>
      </c>
      <c r="T62" s="26">
        <v>0.0</v>
      </c>
      <c r="U62" s="26">
        <v>0.0</v>
      </c>
      <c r="V62" s="26">
        <v>0.0</v>
      </c>
      <c r="W62" s="26">
        <v>0.0</v>
      </c>
      <c r="X62" s="26">
        <v>0.0</v>
      </c>
      <c r="Y62" s="26">
        <v>0.0</v>
      </c>
      <c r="Z62" s="26">
        <v>0.0</v>
      </c>
      <c r="AA62" s="26">
        <v>0.0</v>
      </c>
      <c r="AB62" s="26">
        <v>0.0</v>
      </c>
      <c r="AC62" s="26">
        <v>0.0</v>
      </c>
      <c r="AD62" s="26">
        <v>336.0</v>
      </c>
      <c r="AE62" s="26">
        <v>672.0</v>
      </c>
      <c r="AF62" s="25">
        <v>612.65</v>
      </c>
      <c r="AG62" s="26">
        <v>120.0</v>
      </c>
      <c r="AH62" s="26">
        <v>20.0</v>
      </c>
      <c r="AI62" s="26">
        <v>416.0</v>
      </c>
      <c r="AJ62" s="26">
        <v>0.0</v>
      </c>
      <c r="AK62" s="26">
        <v>0.0</v>
      </c>
      <c r="AL62" s="26">
        <v>0.0</v>
      </c>
      <c r="AM62" s="26">
        <v>0.0</v>
      </c>
      <c r="AN62" s="26">
        <v>100.0</v>
      </c>
      <c r="AO62" s="24">
        <f t="shared" si="6"/>
        <v>2743</v>
      </c>
      <c r="AP62" s="26">
        <v>2743.0</v>
      </c>
      <c r="AQ62" s="26">
        <v>2743.0</v>
      </c>
      <c r="AR62" s="27">
        <f t="shared" si="7"/>
        <v>0</v>
      </c>
      <c r="AS62" s="27">
        <f t="shared" si="5"/>
        <v>0</v>
      </c>
      <c r="AT62" s="28"/>
      <c r="AU62" s="28"/>
      <c r="AV62" s="28"/>
      <c r="AW62" s="28"/>
      <c r="AX62" s="28"/>
      <c r="AY62" s="28"/>
      <c r="AZ62" s="28"/>
      <c r="BA62" s="28"/>
      <c r="BB62" s="28"/>
      <c r="BC62" s="28"/>
      <c r="BD62" s="28"/>
      <c r="BE62" s="28"/>
      <c r="BF62" s="28"/>
      <c r="BG62" s="28"/>
      <c r="BH62" s="28"/>
      <c r="BI62" s="28"/>
      <c r="BJ62" s="28"/>
      <c r="BK62" s="28"/>
      <c r="BL62" s="28"/>
      <c r="BM62" s="28"/>
    </row>
    <row r="63" ht="15.75" customHeight="1">
      <c r="A63" s="20">
        <v>59.0</v>
      </c>
      <c r="B63" s="35" t="s">
        <v>120</v>
      </c>
      <c r="C63" s="36" t="s">
        <v>101</v>
      </c>
      <c r="D63" s="36" t="s">
        <v>116</v>
      </c>
      <c r="E63" s="36">
        <v>1600.0</v>
      </c>
      <c r="F63" s="37">
        <v>66.66</v>
      </c>
      <c r="G63" s="37">
        <v>0.0</v>
      </c>
      <c r="H63" s="26">
        <v>0.0</v>
      </c>
      <c r="I63" s="26">
        <v>0.0</v>
      </c>
      <c r="J63" s="26">
        <v>0.0</v>
      </c>
      <c r="K63" s="26">
        <v>0.0</v>
      </c>
      <c r="L63" s="26">
        <v>0.0</v>
      </c>
      <c r="M63" s="26">
        <v>0.0</v>
      </c>
      <c r="N63" s="25">
        <v>0.0</v>
      </c>
      <c r="O63" s="26">
        <v>0.0</v>
      </c>
      <c r="P63" s="26">
        <v>0.0</v>
      </c>
      <c r="Q63" s="26">
        <v>0.0</v>
      </c>
      <c r="R63" s="26">
        <v>0.0</v>
      </c>
      <c r="S63" s="26">
        <v>165.0</v>
      </c>
      <c r="T63" s="26">
        <v>0.0</v>
      </c>
      <c r="U63" s="26">
        <v>0.0</v>
      </c>
      <c r="V63" s="26">
        <v>0.0</v>
      </c>
      <c r="W63" s="26">
        <v>0.0</v>
      </c>
      <c r="X63" s="26">
        <v>0.0</v>
      </c>
      <c r="Y63" s="26">
        <v>0.0</v>
      </c>
      <c r="Z63" s="26">
        <v>0.0</v>
      </c>
      <c r="AA63" s="26">
        <v>0.0</v>
      </c>
      <c r="AB63" s="26">
        <v>0.0</v>
      </c>
      <c r="AC63" s="26">
        <v>0.0</v>
      </c>
      <c r="AD63" s="26">
        <v>392.0</v>
      </c>
      <c r="AE63" s="26">
        <v>784.0</v>
      </c>
      <c r="AF63" s="25">
        <v>727.3000000000001</v>
      </c>
      <c r="AG63" s="26">
        <v>40.0</v>
      </c>
      <c r="AH63" s="26">
        <v>60.0</v>
      </c>
      <c r="AI63" s="26">
        <v>0.0</v>
      </c>
      <c r="AJ63" s="26">
        <v>0.0</v>
      </c>
      <c r="AK63" s="26">
        <v>0.0</v>
      </c>
      <c r="AL63" s="26">
        <v>0.0</v>
      </c>
      <c r="AM63" s="26">
        <v>0.0</v>
      </c>
      <c r="AN63" s="26">
        <v>0.0</v>
      </c>
      <c r="AO63" s="24">
        <f t="shared" si="6"/>
        <v>2234.96</v>
      </c>
      <c r="AP63" s="26">
        <v>2234.96</v>
      </c>
      <c r="AQ63" s="26">
        <v>2234.96</v>
      </c>
      <c r="AR63" s="27">
        <f t="shared" si="7"/>
        <v>0</v>
      </c>
      <c r="AS63" s="27">
        <f t="shared" si="5"/>
        <v>0</v>
      </c>
      <c r="AT63" s="38"/>
      <c r="AU63" s="38"/>
      <c r="AV63" s="38"/>
      <c r="AW63" s="38"/>
      <c r="AX63" s="38"/>
      <c r="AY63" s="38"/>
      <c r="AZ63" s="38"/>
      <c r="BA63" s="38"/>
      <c r="BB63" s="38"/>
      <c r="BC63" s="38"/>
      <c r="BD63" s="38"/>
      <c r="BE63" s="38"/>
      <c r="BF63" s="38"/>
      <c r="BG63" s="38"/>
      <c r="BH63" s="38"/>
      <c r="BI63" s="38"/>
      <c r="BJ63" s="38"/>
      <c r="BK63" s="38"/>
      <c r="BL63" s="38"/>
      <c r="BM63" s="38"/>
    </row>
    <row r="64" ht="15.75" customHeight="1">
      <c r="A64" s="20">
        <v>60.0</v>
      </c>
      <c r="B64" s="35" t="s">
        <v>121</v>
      </c>
      <c r="C64" s="36" t="s">
        <v>101</v>
      </c>
      <c r="D64" s="36" t="s">
        <v>116</v>
      </c>
      <c r="E64" s="36">
        <v>1600.0</v>
      </c>
      <c r="F64" s="37">
        <v>200.0</v>
      </c>
      <c r="G64" s="37">
        <v>0.0</v>
      </c>
      <c r="H64" s="26">
        <v>0.0</v>
      </c>
      <c r="I64" s="26">
        <v>0.0</v>
      </c>
      <c r="J64" s="26">
        <v>0.0</v>
      </c>
      <c r="K64" s="26">
        <v>0.0</v>
      </c>
      <c r="L64" s="26">
        <v>0.0</v>
      </c>
      <c r="M64" s="26">
        <v>0.0</v>
      </c>
      <c r="N64" s="25">
        <v>0.0</v>
      </c>
      <c r="O64" s="26">
        <v>0.0</v>
      </c>
      <c r="P64" s="26">
        <v>0.0</v>
      </c>
      <c r="Q64" s="26">
        <v>0.0</v>
      </c>
      <c r="R64" s="26">
        <v>0.0</v>
      </c>
      <c r="S64" s="26">
        <v>60.0</v>
      </c>
      <c r="T64" s="26">
        <v>0.0</v>
      </c>
      <c r="U64" s="26">
        <v>0.0</v>
      </c>
      <c r="V64" s="26">
        <v>0.0</v>
      </c>
      <c r="W64" s="26">
        <v>0.0</v>
      </c>
      <c r="X64" s="26">
        <v>0.0</v>
      </c>
      <c r="Y64" s="26">
        <v>0.0</v>
      </c>
      <c r="Z64" s="26">
        <v>0.0</v>
      </c>
      <c r="AA64" s="26">
        <v>0.0</v>
      </c>
      <c r="AB64" s="26">
        <v>0.0</v>
      </c>
      <c r="AC64" s="26">
        <v>0.0</v>
      </c>
      <c r="AD64" s="26">
        <v>392.0</v>
      </c>
      <c r="AE64" s="26">
        <v>784.0</v>
      </c>
      <c r="AF64" s="25">
        <v>671.16</v>
      </c>
      <c r="AG64" s="26">
        <v>160.0</v>
      </c>
      <c r="AH64" s="26">
        <v>0.0</v>
      </c>
      <c r="AI64" s="26">
        <v>216.0</v>
      </c>
      <c r="AJ64" s="26">
        <v>0.0</v>
      </c>
      <c r="AK64" s="26">
        <v>0.0</v>
      </c>
      <c r="AL64" s="26">
        <v>0.0</v>
      </c>
      <c r="AM64" s="26">
        <v>0.0</v>
      </c>
      <c r="AN64" s="26">
        <v>0.0</v>
      </c>
      <c r="AO64" s="24">
        <f t="shared" si="6"/>
        <v>2483.16</v>
      </c>
      <c r="AP64" s="26">
        <v>2483.16</v>
      </c>
      <c r="AQ64" s="26">
        <v>2483.16</v>
      </c>
      <c r="AR64" s="27">
        <f t="shared" si="7"/>
        <v>0</v>
      </c>
      <c r="AS64" s="27">
        <f t="shared" si="5"/>
        <v>0</v>
      </c>
      <c r="AT64" s="38"/>
      <c r="AU64" s="38"/>
      <c r="AV64" s="38"/>
      <c r="AW64" s="38"/>
      <c r="AX64" s="38"/>
      <c r="AY64" s="38"/>
      <c r="AZ64" s="38"/>
      <c r="BA64" s="38"/>
      <c r="BB64" s="38"/>
      <c r="BC64" s="38"/>
      <c r="BD64" s="38"/>
      <c r="BE64" s="38"/>
      <c r="BF64" s="38"/>
      <c r="BG64" s="38"/>
      <c r="BH64" s="38"/>
      <c r="BI64" s="38"/>
      <c r="BJ64" s="38"/>
      <c r="BK64" s="38"/>
      <c r="BL64" s="38"/>
      <c r="BM64" s="38"/>
    </row>
    <row r="65" ht="15.75" customHeight="1">
      <c r="A65" s="20">
        <v>61.0</v>
      </c>
      <c r="B65" s="35" t="s">
        <v>122</v>
      </c>
      <c r="C65" s="36" t="s">
        <v>101</v>
      </c>
      <c r="D65" s="36" t="s">
        <v>116</v>
      </c>
      <c r="E65" s="36">
        <v>1600.0</v>
      </c>
      <c r="F65" s="37">
        <v>0.0</v>
      </c>
      <c r="G65" s="37">
        <v>0.0</v>
      </c>
      <c r="H65" s="26">
        <v>0.0</v>
      </c>
      <c r="I65" s="26">
        <v>0.0</v>
      </c>
      <c r="J65" s="26">
        <v>0.0</v>
      </c>
      <c r="K65" s="26">
        <v>0.0</v>
      </c>
      <c r="L65" s="26">
        <v>0.0</v>
      </c>
      <c r="M65" s="26">
        <v>0.0</v>
      </c>
      <c r="N65" s="25">
        <v>0.0</v>
      </c>
      <c r="O65" s="26">
        <v>0.0</v>
      </c>
      <c r="P65" s="26">
        <v>0.0</v>
      </c>
      <c r="Q65" s="26">
        <v>0.0</v>
      </c>
      <c r="R65" s="26">
        <v>0.0</v>
      </c>
      <c r="S65" s="26">
        <v>40.0</v>
      </c>
      <c r="T65" s="26">
        <v>0.0</v>
      </c>
      <c r="U65" s="26">
        <v>0.0</v>
      </c>
      <c r="V65" s="26">
        <v>0.0</v>
      </c>
      <c r="W65" s="26">
        <v>0.0</v>
      </c>
      <c r="X65" s="26">
        <v>0.0</v>
      </c>
      <c r="Y65" s="26">
        <v>0.0</v>
      </c>
      <c r="Z65" s="26">
        <v>0.0</v>
      </c>
      <c r="AA65" s="26">
        <v>0.0</v>
      </c>
      <c r="AB65" s="26">
        <v>0.0</v>
      </c>
      <c r="AC65" s="26">
        <v>0.0</v>
      </c>
      <c r="AD65" s="26">
        <v>336.0</v>
      </c>
      <c r="AE65" s="26">
        <v>672.0</v>
      </c>
      <c r="AF65" s="25">
        <v>660.14</v>
      </c>
      <c r="AG65" s="26">
        <v>0.0</v>
      </c>
      <c r="AH65" s="26">
        <v>60.0</v>
      </c>
      <c r="AI65" s="26">
        <v>112.0</v>
      </c>
      <c r="AJ65" s="26">
        <v>0.0</v>
      </c>
      <c r="AK65" s="26">
        <v>0.0</v>
      </c>
      <c r="AL65" s="26">
        <v>0.0</v>
      </c>
      <c r="AM65" s="26">
        <v>0.0</v>
      </c>
      <c r="AN65" s="26">
        <v>100.0</v>
      </c>
      <c r="AO65" s="24">
        <f t="shared" si="6"/>
        <v>1980.14</v>
      </c>
      <c r="AP65" s="26">
        <v>1980.1399999999999</v>
      </c>
      <c r="AQ65" s="26">
        <v>1980.1399999999999</v>
      </c>
      <c r="AR65" s="27">
        <f t="shared" si="7"/>
        <v>0</v>
      </c>
      <c r="AS65" s="27">
        <f t="shared" si="5"/>
        <v>0</v>
      </c>
      <c r="AT65" s="38"/>
      <c r="AU65" s="38"/>
      <c r="AV65" s="38"/>
      <c r="AW65" s="38"/>
      <c r="AX65" s="38"/>
      <c r="AY65" s="38"/>
      <c r="AZ65" s="38"/>
      <c r="BA65" s="38"/>
      <c r="BB65" s="38"/>
      <c r="BC65" s="38"/>
      <c r="BD65" s="38"/>
      <c r="BE65" s="38"/>
      <c r="BF65" s="38"/>
      <c r="BG65" s="38"/>
      <c r="BH65" s="38"/>
      <c r="BI65" s="38"/>
      <c r="BJ65" s="38"/>
      <c r="BK65" s="38"/>
      <c r="BL65" s="38"/>
      <c r="BM65" s="38"/>
    </row>
    <row r="66" ht="15.75" customHeight="1">
      <c r="A66" s="20">
        <v>62.0</v>
      </c>
      <c r="B66" s="35" t="s">
        <v>123</v>
      </c>
      <c r="C66" s="36" t="s">
        <v>101</v>
      </c>
      <c r="D66" s="36" t="s">
        <v>116</v>
      </c>
      <c r="E66" s="36">
        <v>1600.0</v>
      </c>
      <c r="F66" s="37">
        <v>0.0</v>
      </c>
      <c r="G66" s="37">
        <v>0.0</v>
      </c>
      <c r="H66" s="26">
        <v>0.0</v>
      </c>
      <c r="I66" s="26">
        <v>0.0</v>
      </c>
      <c r="J66" s="26">
        <v>0.0</v>
      </c>
      <c r="K66" s="26">
        <v>0.0</v>
      </c>
      <c r="L66" s="26">
        <v>0.0</v>
      </c>
      <c r="M66" s="26">
        <v>0.0</v>
      </c>
      <c r="N66" s="25">
        <v>0.0</v>
      </c>
      <c r="O66" s="26">
        <v>0.0</v>
      </c>
      <c r="P66" s="26">
        <v>0.0</v>
      </c>
      <c r="Q66" s="26">
        <v>0.0</v>
      </c>
      <c r="R66" s="26">
        <v>0.0</v>
      </c>
      <c r="S66" s="26">
        <v>0.0</v>
      </c>
      <c r="T66" s="26">
        <v>0.0</v>
      </c>
      <c r="U66" s="26">
        <v>0.0</v>
      </c>
      <c r="V66" s="26">
        <v>0.0</v>
      </c>
      <c r="W66" s="26">
        <v>0.0</v>
      </c>
      <c r="X66" s="26">
        <v>0.0</v>
      </c>
      <c r="Y66" s="26">
        <v>0.0</v>
      </c>
      <c r="Z66" s="26">
        <v>0.0</v>
      </c>
      <c r="AA66" s="26">
        <v>0.0</v>
      </c>
      <c r="AB66" s="26">
        <v>0.0</v>
      </c>
      <c r="AC66" s="26">
        <v>0.0</v>
      </c>
      <c r="AD66" s="26">
        <v>392.0</v>
      </c>
      <c r="AE66" s="26">
        <v>672.0</v>
      </c>
      <c r="AF66" s="25">
        <v>760.6300000000001</v>
      </c>
      <c r="AG66" s="26">
        <v>0.0</v>
      </c>
      <c r="AH66" s="26">
        <v>0.0</v>
      </c>
      <c r="AI66" s="26">
        <v>112.0</v>
      </c>
      <c r="AJ66" s="26">
        <v>0.0</v>
      </c>
      <c r="AK66" s="26">
        <v>0.0</v>
      </c>
      <c r="AL66" s="26">
        <v>0.0</v>
      </c>
      <c r="AM66" s="26">
        <v>0.0</v>
      </c>
      <c r="AN66" s="26">
        <v>100.0</v>
      </c>
      <c r="AO66" s="24">
        <f t="shared" si="6"/>
        <v>2036.63</v>
      </c>
      <c r="AP66" s="26">
        <v>2036.63</v>
      </c>
      <c r="AQ66" s="26">
        <v>2036.63</v>
      </c>
      <c r="AR66" s="27">
        <f t="shared" si="7"/>
        <v>0</v>
      </c>
      <c r="AS66" s="27">
        <f t="shared" si="5"/>
        <v>0</v>
      </c>
      <c r="AT66" s="38"/>
      <c r="AU66" s="38"/>
      <c r="AV66" s="38"/>
      <c r="AW66" s="38"/>
      <c r="AX66" s="38"/>
      <c r="AY66" s="38"/>
      <c r="AZ66" s="38"/>
      <c r="BA66" s="38"/>
      <c r="BB66" s="38"/>
      <c r="BC66" s="38"/>
      <c r="BD66" s="38"/>
      <c r="BE66" s="38"/>
      <c r="BF66" s="38"/>
      <c r="BG66" s="38"/>
      <c r="BH66" s="38"/>
      <c r="BI66" s="38"/>
      <c r="BJ66" s="38"/>
      <c r="BK66" s="38"/>
      <c r="BL66" s="38"/>
      <c r="BM66" s="38"/>
    </row>
    <row r="67" ht="15.75" customHeight="1">
      <c r="A67" s="20">
        <v>63.0</v>
      </c>
      <c r="B67" s="39" t="s">
        <v>124</v>
      </c>
      <c r="C67" s="36" t="s">
        <v>101</v>
      </c>
      <c r="D67" s="36" t="s">
        <v>116</v>
      </c>
      <c r="E67" s="36">
        <v>1600.0</v>
      </c>
      <c r="F67" s="37">
        <v>728.96</v>
      </c>
      <c r="G67" s="37">
        <v>0.0</v>
      </c>
      <c r="H67" s="26">
        <v>0.0</v>
      </c>
      <c r="I67" s="26">
        <v>164.00000000000003</v>
      </c>
      <c r="J67" s="26">
        <v>0.0</v>
      </c>
      <c r="K67" s="26">
        <v>0.0</v>
      </c>
      <c r="L67" s="26">
        <v>0.0</v>
      </c>
      <c r="M67" s="26">
        <v>0.0</v>
      </c>
      <c r="N67" s="25">
        <v>37.5</v>
      </c>
      <c r="O67" s="26">
        <v>0.0</v>
      </c>
      <c r="P67" s="26">
        <v>0.0</v>
      </c>
      <c r="Q67" s="26">
        <v>0.0</v>
      </c>
      <c r="R67" s="26">
        <v>50.0</v>
      </c>
      <c r="S67" s="26">
        <v>162.0</v>
      </c>
      <c r="T67" s="26">
        <v>0.0</v>
      </c>
      <c r="U67" s="26">
        <v>0.0</v>
      </c>
      <c r="V67" s="26">
        <v>0.0</v>
      </c>
      <c r="W67" s="26">
        <v>0.0</v>
      </c>
      <c r="X67" s="26">
        <v>0.0</v>
      </c>
      <c r="Y67" s="26">
        <v>200.0</v>
      </c>
      <c r="Z67" s="26">
        <v>0.0</v>
      </c>
      <c r="AA67" s="26">
        <v>0.0</v>
      </c>
      <c r="AB67" s="26">
        <v>0.0</v>
      </c>
      <c r="AC67" s="26">
        <v>0.0</v>
      </c>
      <c r="AD67" s="26">
        <v>336.0</v>
      </c>
      <c r="AE67" s="26">
        <v>672.0</v>
      </c>
      <c r="AF67" s="25">
        <v>814.97</v>
      </c>
      <c r="AG67" s="26">
        <v>30.0</v>
      </c>
      <c r="AH67" s="26">
        <v>120.0</v>
      </c>
      <c r="AI67" s="26">
        <v>168.0</v>
      </c>
      <c r="AJ67" s="26">
        <v>0.0</v>
      </c>
      <c r="AK67" s="26">
        <v>0.0</v>
      </c>
      <c r="AL67" s="26">
        <v>50.0</v>
      </c>
      <c r="AM67" s="26">
        <v>0.0</v>
      </c>
      <c r="AN67" s="26">
        <v>100.0</v>
      </c>
      <c r="AO67" s="24">
        <f t="shared" si="6"/>
        <v>3633.43</v>
      </c>
      <c r="AP67" s="26">
        <v>3633.4300000000003</v>
      </c>
      <c r="AQ67" s="26">
        <v>3633.4300000000003</v>
      </c>
      <c r="AR67" s="27">
        <f t="shared" si="7"/>
        <v>0</v>
      </c>
      <c r="AS67" s="27">
        <f t="shared" si="5"/>
        <v>0</v>
      </c>
      <c r="AT67" s="38"/>
      <c r="AU67" s="38"/>
      <c r="AV67" s="38"/>
      <c r="AW67" s="38"/>
      <c r="AX67" s="38"/>
      <c r="AY67" s="38"/>
      <c r="AZ67" s="38"/>
      <c r="BA67" s="38"/>
      <c r="BB67" s="38"/>
      <c r="BC67" s="38"/>
      <c r="BD67" s="38"/>
      <c r="BE67" s="38"/>
      <c r="BF67" s="38"/>
      <c r="BG67" s="38"/>
      <c r="BH67" s="38"/>
      <c r="BI67" s="38"/>
      <c r="BJ67" s="38"/>
      <c r="BK67" s="38"/>
      <c r="BL67" s="38"/>
      <c r="BM67" s="38"/>
    </row>
    <row r="68" ht="15.75" customHeight="1">
      <c r="A68" s="20">
        <v>64.0</v>
      </c>
      <c r="B68" s="35" t="s">
        <v>125</v>
      </c>
      <c r="C68" s="36" t="s">
        <v>101</v>
      </c>
      <c r="D68" s="36" t="s">
        <v>126</v>
      </c>
      <c r="E68" s="36">
        <v>1600.0</v>
      </c>
      <c r="F68" s="37">
        <v>0.0</v>
      </c>
      <c r="G68" s="37">
        <v>0.0</v>
      </c>
      <c r="H68" s="26">
        <v>0.0</v>
      </c>
      <c r="I68" s="26">
        <v>0.0</v>
      </c>
      <c r="J68" s="26">
        <v>0.0</v>
      </c>
      <c r="K68" s="26">
        <v>0.0</v>
      </c>
      <c r="L68" s="26">
        <v>0.0</v>
      </c>
      <c r="M68" s="26">
        <v>0.0</v>
      </c>
      <c r="N68" s="25">
        <v>0.0</v>
      </c>
      <c r="O68" s="26">
        <v>0.0</v>
      </c>
      <c r="P68" s="26">
        <v>0.0</v>
      </c>
      <c r="Q68" s="26">
        <v>0.0</v>
      </c>
      <c r="R68" s="26">
        <v>0.0</v>
      </c>
      <c r="S68" s="26">
        <v>675.0</v>
      </c>
      <c r="T68" s="26">
        <v>0.0</v>
      </c>
      <c r="U68" s="26">
        <v>0.0</v>
      </c>
      <c r="V68" s="26">
        <v>0.0</v>
      </c>
      <c r="W68" s="26">
        <v>0.0</v>
      </c>
      <c r="X68" s="26">
        <v>0.0</v>
      </c>
      <c r="Y68" s="26">
        <v>0.0</v>
      </c>
      <c r="Z68" s="26">
        <v>0.0</v>
      </c>
      <c r="AA68" s="26">
        <v>0.0</v>
      </c>
      <c r="AB68" s="26">
        <v>0.0</v>
      </c>
      <c r="AC68" s="26">
        <v>0.0</v>
      </c>
      <c r="AD68" s="26">
        <v>392.0</v>
      </c>
      <c r="AE68" s="26">
        <v>784.0</v>
      </c>
      <c r="AF68" s="25">
        <v>613.3299999999999</v>
      </c>
      <c r="AG68" s="26">
        <v>0.0</v>
      </c>
      <c r="AH68" s="26">
        <v>0.0</v>
      </c>
      <c r="AI68" s="26">
        <v>56.0</v>
      </c>
      <c r="AJ68" s="26">
        <v>0.0</v>
      </c>
      <c r="AK68" s="26">
        <v>0.0</v>
      </c>
      <c r="AL68" s="26">
        <v>0.0</v>
      </c>
      <c r="AM68" s="26">
        <v>0.0</v>
      </c>
      <c r="AN68" s="26">
        <v>0.0</v>
      </c>
      <c r="AO68" s="24">
        <f t="shared" si="6"/>
        <v>2520.33</v>
      </c>
      <c r="AP68" s="26">
        <v>2520.33</v>
      </c>
      <c r="AQ68" s="26">
        <v>2520.33</v>
      </c>
      <c r="AR68" s="27">
        <f t="shared" si="7"/>
        <v>0</v>
      </c>
      <c r="AS68" s="27">
        <f t="shared" si="5"/>
        <v>0</v>
      </c>
      <c r="AT68" s="38"/>
      <c r="AU68" s="38"/>
      <c r="AV68" s="38"/>
      <c r="AW68" s="38"/>
      <c r="AX68" s="38"/>
      <c r="AY68" s="38"/>
      <c r="AZ68" s="38"/>
      <c r="BA68" s="38"/>
      <c r="BB68" s="38"/>
      <c r="BC68" s="38"/>
      <c r="BD68" s="38"/>
      <c r="BE68" s="38"/>
      <c r="BF68" s="38"/>
      <c r="BG68" s="38"/>
      <c r="BH68" s="38"/>
      <c r="BI68" s="38"/>
      <c r="BJ68" s="38"/>
      <c r="BK68" s="38"/>
      <c r="BL68" s="38"/>
      <c r="BM68" s="38"/>
    </row>
    <row r="69" ht="15.75" customHeight="1">
      <c r="A69" s="20">
        <v>65.0</v>
      </c>
      <c r="B69" s="35" t="s">
        <v>127</v>
      </c>
      <c r="C69" s="36" t="s">
        <v>101</v>
      </c>
      <c r="D69" s="36" t="s">
        <v>126</v>
      </c>
      <c r="E69" s="36">
        <v>1600.0</v>
      </c>
      <c r="F69" s="37">
        <v>0.0</v>
      </c>
      <c r="G69" s="37">
        <v>0.0</v>
      </c>
      <c r="H69" s="26">
        <v>0.0</v>
      </c>
      <c r="I69" s="26">
        <v>0.0</v>
      </c>
      <c r="J69" s="26">
        <v>0.0</v>
      </c>
      <c r="K69" s="26">
        <v>0.0</v>
      </c>
      <c r="L69" s="26">
        <v>0.0</v>
      </c>
      <c r="M69" s="26">
        <v>0.0</v>
      </c>
      <c r="N69" s="25">
        <v>0.0</v>
      </c>
      <c r="O69" s="26">
        <v>0.0</v>
      </c>
      <c r="P69" s="26">
        <v>0.0</v>
      </c>
      <c r="Q69" s="26">
        <v>12.8</v>
      </c>
      <c r="R69" s="26">
        <v>0.0</v>
      </c>
      <c r="S69" s="26">
        <v>0.0</v>
      </c>
      <c r="T69" s="26">
        <v>0.0</v>
      </c>
      <c r="U69" s="26">
        <v>0.0</v>
      </c>
      <c r="V69" s="26">
        <v>0.0</v>
      </c>
      <c r="W69" s="26">
        <v>0.0</v>
      </c>
      <c r="X69" s="26">
        <v>0.0</v>
      </c>
      <c r="Y69" s="26">
        <v>0.0</v>
      </c>
      <c r="Z69" s="26">
        <v>0.0</v>
      </c>
      <c r="AA69" s="26">
        <v>0.0</v>
      </c>
      <c r="AB69" s="26">
        <v>0.0</v>
      </c>
      <c r="AC69" s="26">
        <v>0.0</v>
      </c>
      <c r="AD69" s="26">
        <v>364.0</v>
      </c>
      <c r="AE69" s="26">
        <v>728.0</v>
      </c>
      <c r="AF69" s="25">
        <v>40.0</v>
      </c>
      <c r="AG69" s="26">
        <v>120.0</v>
      </c>
      <c r="AH69" s="26">
        <v>0.0</v>
      </c>
      <c r="AI69" s="26">
        <v>56.0</v>
      </c>
      <c r="AJ69" s="26">
        <v>0.0</v>
      </c>
      <c r="AK69" s="26">
        <v>0.0</v>
      </c>
      <c r="AL69" s="26">
        <v>0.0</v>
      </c>
      <c r="AM69" s="26">
        <v>0.0</v>
      </c>
      <c r="AN69" s="26">
        <v>0.0</v>
      </c>
      <c r="AO69" s="24">
        <f t="shared" si="6"/>
        <v>1320.8</v>
      </c>
      <c r="AP69" s="26">
        <v>1320.8</v>
      </c>
      <c r="AQ69" s="26">
        <v>1320.8</v>
      </c>
      <c r="AR69" s="27">
        <f t="shared" si="7"/>
        <v>0</v>
      </c>
      <c r="AS69" s="27">
        <f t="shared" si="5"/>
        <v>0</v>
      </c>
      <c r="AT69" s="38"/>
      <c r="AU69" s="38"/>
      <c r="AV69" s="38"/>
      <c r="AW69" s="38"/>
      <c r="AX69" s="38"/>
      <c r="AY69" s="38"/>
      <c r="AZ69" s="38"/>
      <c r="BA69" s="38"/>
      <c r="BB69" s="38"/>
      <c r="BC69" s="38"/>
      <c r="BD69" s="38"/>
      <c r="BE69" s="38"/>
      <c r="BF69" s="38"/>
      <c r="BG69" s="38"/>
      <c r="BH69" s="38"/>
      <c r="BI69" s="38"/>
      <c r="BJ69" s="38"/>
      <c r="BK69" s="38"/>
      <c r="BL69" s="38"/>
      <c r="BM69" s="38"/>
    </row>
    <row r="70" ht="15.75" customHeight="1">
      <c r="A70" s="20">
        <v>66.0</v>
      </c>
      <c r="B70" s="35" t="s">
        <v>128</v>
      </c>
      <c r="C70" s="36" t="s">
        <v>101</v>
      </c>
      <c r="D70" s="36" t="s">
        <v>126</v>
      </c>
      <c r="E70" s="36">
        <v>1600.0</v>
      </c>
      <c r="F70" s="37">
        <v>66.66</v>
      </c>
      <c r="G70" s="37">
        <v>0.0</v>
      </c>
      <c r="H70" s="26">
        <v>0.0</v>
      </c>
      <c r="I70" s="26">
        <v>0.0</v>
      </c>
      <c r="J70" s="26">
        <v>0.0</v>
      </c>
      <c r="K70" s="26">
        <v>0.0</v>
      </c>
      <c r="L70" s="26">
        <v>0.0</v>
      </c>
      <c r="M70" s="26">
        <v>0.0</v>
      </c>
      <c r="N70" s="25">
        <v>125.0</v>
      </c>
      <c r="O70" s="26">
        <v>0.0</v>
      </c>
      <c r="P70" s="26">
        <v>0.0</v>
      </c>
      <c r="Q70" s="26">
        <v>0.0</v>
      </c>
      <c r="R70" s="26">
        <v>0.0</v>
      </c>
      <c r="S70" s="26">
        <v>365.0</v>
      </c>
      <c r="T70" s="26">
        <v>0.0</v>
      </c>
      <c r="U70" s="26">
        <v>0.0</v>
      </c>
      <c r="V70" s="26">
        <v>0.0</v>
      </c>
      <c r="W70" s="26">
        <v>0.0</v>
      </c>
      <c r="X70" s="26">
        <v>0.0</v>
      </c>
      <c r="Y70" s="26">
        <v>0.0</v>
      </c>
      <c r="Z70" s="26">
        <v>0.0</v>
      </c>
      <c r="AA70" s="26">
        <v>0.0</v>
      </c>
      <c r="AB70" s="26">
        <v>0.0</v>
      </c>
      <c r="AC70" s="26">
        <v>0.0</v>
      </c>
      <c r="AD70" s="26">
        <v>336.0</v>
      </c>
      <c r="AE70" s="26">
        <v>672.0</v>
      </c>
      <c r="AF70" s="25">
        <v>603.13</v>
      </c>
      <c r="AG70" s="26">
        <v>60.0</v>
      </c>
      <c r="AH70" s="26">
        <v>0.0</v>
      </c>
      <c r="AI70" s="26">
        <v>56.0</v>
      </c>
      <c r="AJ70" s="26">
        <v>0.0</v>
      </c>
      <c r="AK70" s="26">
        <v>0.0</v>
      </c>
      <c r="AL70" s="26">
        <v>0.0</v>
      </c>
      <c r="AM70" s="26">
        <v>0.0</v>
      </c>
      <c r="AN70" s="26">
        <v>100.0</v>
      </c>
      <c r="AO70" s="24">
        <f t="shared" si="6"/>
        <v>2383.79</v>
      </c>
      <c r="AP70" s="26">
        <v>2383.79</v>
      </c>
      <c r="AQ70" s="26">
        <v>2383.79</v>
      </c>
      <c r="AR70" s="27">
        <f t="shared" si="7"/>
        <v>0</v>
      </c>
      <c r="AS70" s="27">
        <f t="shared" si="5"/>
        <v>0</v>
      </c>
      <c r="AT70" s="38"/>
      <c r="AU70" s="38"/>
      <c r="AV70" s="38"/>
      <c r="AW70" s="38"/>
      <c r="AX70" s="38"/>
      <c r="AY70" s="38"/>
      <c r="AZ70" s="38"/>
      <c r="BA70" s="38"/>
      <c r="BB70" s="38"/>
      <c r="BC70" s="38"/>
      <c r="BD70" s="38"/>
      <c r="BE70" s="38"/>
      <c r="BF70" s="38"/>
      <c r="BG70" s="38"/>
      <c r="BH70" s="38"/>
      <c r="BI70" s="38"/>
      <c r="BJ70" s="38"/>
      <c r="BK70" s="38"/>
      <c r="BL70" s="38"/>
      <c r="BM70" s="38"/>
    </row>
    <row r="71" ht="15.75" customHeight="1">
      <c r="A71" s="20">
        <v>67.0</v>
      </c>
      <c r="B71" s="35" t="s">
        <v>129</v>
      </c>
      <c r="C71" s="36" t="s">
        <v>101</v>
      </c>
      <c r="D71" s="36" t="s">
        <v>126</v>
      </c>
      <c r="E71" s="36">
        <v>1600.0</v>
      </c>
      <c r="F71" s="37">
        <v>0.0</v>
      </c>
      <c r="G71" s="37">
        <v>0.0</v>
      </c>
      <c r="H71" s="26">
        <v>0.0</v>
      </c>
      <c r="I71" s="26">
        <v>6.24</v>
      </c>
      <c r="J71" s="26">
        <v>0.0</v>
      </c>
      <c r="K71" s="26">
        <v>0.0</v>
      </c>
      <c r="L71" s="26">
        <v>0.0</v>
      </c>
      <c r="M71" s="26">
        <v>0.0</v>
      </c>
      <c r="N71" s="25">
        <v>0.0</v>
      </c>
      <c r="O71" s="26">
        <v>0.0</v>
      </c>
      <c r="P71" s="26">
        <v>0.0</v>
      </c>
      <c r="Q71" s="26">
        <v>0.0</v>
      </c>
      <c r="R71" s="26">
        <v>0.0</v>
      </c>
      <c r="S71" s="26">
        <v>129.98</v>
      </c>
      <c r="T71" s="26">
        <v>0.0</v>
      </c>
      <c r="U71" s="26">
        <v>0.0</v>
      </c>
      <c r="V71" s="26">
        <v>0.0</v>
      </c>
      <c r="W71" s="26">
        <v>0.0</v>
      </c>
      <c r="X71" s="26">
        <v>0.0</v>
      </c>
      <c r="Y71" s="26">
        <v>0.0</v>
      </c>
      <c r="Z71" s="26">
        <v>0.0</v>
      </c>
      <c r="AA71" s="26">
        <v>0.0</v>
      </c>
      <c r="AB71" s="26">
        <v>0.0</v>
      </c>
      <c r="AC71" s="26">
        <v>0.0</v>
      </c>
      <c r="AD71" s="26">
        <v>364.0</v>
      </c>
      <c r="AE71" s="26">
        <v>728.0</v>
      </c>
      <c r="AF71" s="25">
        <v>585.97</v>
      </c>
      <c r="AG71" s="26">
        <v>90.0</v>
      </c>
      <c r="AH71" s="26">
        <v>0.0</v>
      </c>
      <c r="AI71" s="26">
        <v>112.0</v>
      </c>
      <c r="AJ71" s="26">
        <v>0.0</v>
      </c>
      <c r="AK71" s="26">
        <v>0.0</v>
      </c>
      <c r="AL71" s="26">
        <v>0.0</v>
      </c>
      <c r="AM71" s="26">
        <v>0.0</v>
      </c>
      <c r="AN71" s="26">
        <v>0.0</v>
      </c>
      <c r="AO71" s="24">
        <f t="shared" si="6"/>
        <v>2016.19</v>
      </c>
      <c r="AP71" s="26">
        <v>2016.19</v>
      </c>
      <c r="AQ71" s="26">
        <v>2016.19</v>
      </c>
      <c r="AR71" s="27">
        <f t="shared" si="7"/>
        <v>0</v>
      </c>
      <c r="AS71" s="27">
        <f t="shared" si="5"/>
        <v>0</v>
      </c>
      <c r="AT71" s="38"/>
      <c r="AU71" s="38"/>
      <c r="AV71" s="38"/>
      <c r="AW71" s="38"/>
      <c r="AX71" s="38"/>
      <c r="AY71" s="38"/>
      <c r="AZ71" s="38"/>
      <c r="BA71" s="38"/>
      <c r="BB71" s="38"/>
      <c r="BC71" s="38"/>
      <c r="BD71" s="38"/>
      <c r="BE71" s="38"/>
      <c r="BF71" s="38"/>
      <c r="BG71" s="38"/>
      <c r="BH71" s="38"/>
      <c r="BI71" s="38"/>
      <c r="BJ71" s="38"/>
      <c r="BK71" s="38"/>
      <c r="BL71" s="38"/>
      <c r="BM71" s="38"/>
    </row>
    <row r="72" ht="15.75" customHeight="1">
      <c r="A72" s="20">
        <v>68.0</v>
      </c>
      <c r="B72" s="35" t="s">
        <v>130</v>
      </c>
      <c r="C72" s="36" t="s">
        <v>101</v>
      </c>
      <c r="D72" s="36" t="s">
        <v>126</v>
      </c>
      <c r="E72" s="36">
        <v>1600.0</v>
      </c>
      <c r="F72" s="37">
        <v>0.0</v>
      </c>
      <c r="G72" s="37">
        <v>0.0</v>
      </c>
      <c r="H72" s="37">
        <v>0.0</v>
      </c>
      <c r="I72" s="37">
        <v>0.0</v>
      </c>
      <c r="J72" s="37">
        <v>0.0</v>
      </c>
      <c r="K72" s="37">
        <v>0.0</v>
      </c>
      <c r="L72" s="37">
        <v>0.0</v>
      </c>
      <c r="M72" s="37">
        <v>0.0</v>
      </c>
      <c r="N72" s="23">
        <v>0.0</v>
      </c>
      <c r="O72" s="37">
        <v>0.0</v>
      </c>
      <c r="P72" s="37">
        <v>0.0</v>
      </c>
      <c r="Q72" s="37">
        <v>0.0</v>
      </c>
      <c r="R72" s="37">
        <v>0.0</v>
      </c>
      <c r="S72" s="37">
        <v>0.0</v>
      </c>
      <c r="T72" s="37">
        <v>0.0</v>
      </c>
      <c r="U72" s="37">
        <v>0.0</v>
      </c>
      <c r="V72" s="37">
        <v>0.0</v>
      </c>
      <c r="W72" s="37">
        <v>0.0</v>
      </c>
      <c r="X72" s="37">
        <v>0.0</v>
      </c>
      <c r="Y72" s="37">
        <v>0.0</v>
      </c>
      <c r="Z72" s="37">
        <v>0.0</v>
      </c>
      <c r="AA72" s="37">
        <v>0.0</v>
      </c>
      <c r="AB72" s="37">
        <v>0.0</v>
      </c>
      <c r="AC72" s="37">
        <v>0.0</v>
      </c>
      <c r="AD72" s="37">
        <v>0.0</v>
      </c>
      <c r="AE72" s="37">
        <v>0.0</v>
      </c>
      <c r="AF72" s="23">
        <v>0.0</v>
      </c>
      <c r="AG72" s="37">
        <v>0.0</v>
      </c>
      <c r="AH72" s="37">
        <v>0.0</v>
      </c>
      <c r="AI72" s="37">
        <v>0.0</v>
      </c>
      <c r="AJ72" s="37">
        <v>0.0</v>
      </c>
      <c r="AK72" s="37">
        <v>0.0</v>
      </c>
      <c r="AL72" s="37">
        <v>0.0</v>
      </c>
      <c r="AM72" s="37">
        <v>0.0</v>
      </c>
      <c r="AN72" s="37">
        <v>0.0</v>
      </c>
      <c r="AO72" s="24">
        <f t="shared" si="6"/>
        <v>0</v>
      </c>
      <c r="AP72" s="26">
        <v>0.0</v>
      </c>
      <c r="AQ72" s="26">
        <v>0.0</v>
      </c>
      <c r="AR72" s="27">
        <f t="shared" si="7"/>
        <v>0</v>
      </c>
      <c r="AS72" s="27">
        <f t="shared" si="5"/>
        <v>0</v>
      </c>
      <c r="AT72" s="38"/>
      <c r="AU72" s="38"/>
      <c r="AV72" s="38"/>
      <c r="AW72" s="38"/>
      <c r="AX72" s="38"/>
      <c r="AY72" s="38"/>
      <c r="AZ72" s="38"/>
      <c r="BA72" s="38"/>
      <c r="BB72" s="38"/>
      <c r="BC72" s="38"/>
      <c r="BD72" s="38"/>
      <c r="BE72" s="38"/>
      <c r="BF72" s="38"/>
      <c r="BG72" s="38"/>
      <c r="BH72" s="38"/>
      <c r="BI72" s="38"/>
      <c r="BJ72" s="38"/>
      <c r="BK72" s="38"/>
      <c r="BL72" s="38"/>
      <c r="BM72" s="38"/>
    </row>
    <row r="73" ht="15.75" customHeight="1">
      <c r="A73" s="20">
        <v>69.0</v>
      </c>
      <c r="B73" s="35" t="s">
        <v>131</v>
      </c>
      <c r="C73" s="36" t="s">
        <v>101</v>
      </c>
      <c r="D73" s="36" t="s">
        <v>126</v>
      </c>
      <c r="E73" s="36">
        <v>1600.0</v>
      </c>
      <c r="F73" s="37">
        <v>0.0</v>
      </c>
      <c r="G73" s="37">
        <v>0.0</v>
      </c>
      <c r="H73" s="26">
        <v>0.0</v>
      </c>
      <c r="I73" s="26">
        <v>7.14</v>
      </c>
      <c r="J73" s="26">
        <v>0.0</v>
      </c>
      <c r="K73" s="26">
        <v>0.0</v>
      </c>
      <c r="L73" s="26">
        <v>0.0</v>
      </c>
      <c r="M73" s="26">
        <v>0.0</v>
      </c>
      <c r="N73" s="25">
        <v>0.0</v>
      </c>
      <c r="O73" s="26">
        <v>0.0</v>
      </c>
      <c r="P73" s="26">
        <v>0.0</v>
      </c>
      <c r="Q73" s="26">
        <v>4.275</v>
      </c>
      <c r="R73" s="26">
        <v>0.0</v>
      </c>
      <c r="S73" s="26">
        <v>260.0</v>
      </c>
      <c r="T73" s="26">
        <v>0.0</v>
      </c>
      <c r="U73" s="26">
        <v>0.0</v>
      </c>
      <c r="V73" s="26">
        <v>0.0</v>
      </c>
      <c r="W73" s="26">
        <v>0.0</v>
      </c>
      <c r="X73" s="26">
        <v>0.0</v>
      </c>
      <c r="Y73" s="26">
        <v>0.0</v>
      </c>
      <c r="Z73" s="26">
        <v>0.0</v>
      </c>
      <c r="AA73" s="26">
        <v>0.0</v>
      </c>
      <c r="AB73" s="26">
        <v>0.0</v>
      </c>
      <c r="AC73" s="26">
        <v>0.0</v>
      </c>
      <c r="AD73" s="26">
        <v>364.0</v>
      </c>
      <c r="AE73" s="26">
        <v>728.0</v>
      </c>
      <c r="AF73" s="25">
        <v>150.32</v>
      </c>
      <c r="AG73" s="26">
        <v>0.0</v>
      </c>
      <c r="AH73" s="26">
        <v>0.0</v>
      </c>
      <c r="AI73" s="26">
        <v>280.0</v>
      </c>
      <c r="AJ73" s="26">
        <v>0.0</v>
      </c>
      <c r="AK73" s="26">
        <v>0.0</v>
      </c>
      <c r="AL73" s="26">
        <v>0.0</v>
      </c>
      <c r="AM73" s="26">
        <v>0.0</v>
      </c>
      <c r="AN73" s="26">
        <v>0.0</v>
      </c>
      <c r="AO73" s="24">
        <f t="shared" si="6"/>
        <v>1793.735</v>
      </c>
      <c r="AP73" s="40">
        <v>1793.735</v>
      </c>
      <c r="AQ73" s="40">
        <v>1793.735</v>
      </c>
      <c r="AR73" s="27">
        <f t="shared" si="7"/>
        <v>0</v>
      </c>
      <c r="AS73" s="27">
        <f t="shared" si="5"/>
        <v>0</v>
      </c>
      <c r="AT73" s="38"/>
      <c r="AU73" s="38"/>
      <c r="AV73" s="38"/>
      <c r="AW73" s="38"/>
      <c r="AX73" s="38"/>
      <c r="AY73" s="38"/>
      <c r="AZ73" s="38"/>
      <c r="BA73" s="38"/>
      <c r="BB73" s="38"/>
      <c r="BC73" s="38"/>
      <c r="BD73" s="38"/>
      <c r="BE73" s="38"/>
      <c r="BF73" s="38"/>
      <c r="BG73" s="38"/>
      <c r="BH73" s="38"/>
      <c r="BI73" s="38"/>
      <c r="BJ73" s="38"/>
      <c r="BK73" s="38"/>
      <c r="BL73" s="38"/>
      <c r="BM73" s="38"/>
    </row>
    <row r="74" ht="15.75" customHeight="1">
      <c r="A74" s="20">
        <v>70.0</v>
      </c>
      <c r="B74" s="35" t="s">
        <v>132</v>
      </c>
      <c r="C74" s="36" t="s">
        <v>101</v>
      </c>
      <c r="D74" s="36" t="s">
        <v>126</v>
      </c>
      <c r="E74" s="36">
        <v>1600.0</v>
      </c>
      <c r="F74" s="37">
        <v>700.0</v>
      </c>
      <c r="G74" s="37">
        <v>0.0</v>
      </c>
      <c r="H74" s="26">
        <v>0.0</v>
      </c>
      <c r="I74" s="26">
        <v>35.0</v>
      </c>
      <c r="J74" s="26">
        <v>0.0</v>
      </c>
      <c r="K74" s="26">
        <v>0.0</v>
      </c>
      <c r="L74" s="26">
        <v>0.0</v>
      </c>
      <c r="M74" s="26">
        <v>0.0</v>
      </c>
      <c r="N74" s="25">
        <v>0.0</v>
      </c>
      <c r="O74" s="26">
        <v>0.0</v>
      </c>
      <c r="P74" s="26">
        <v>0.0</v>
      </c>
      <c r="Q74" s="26">
        <v>0.0</v>
      </c>
      <c r="R74" s="26">
        <v>0.0</v>
      </c>
      <c r="S74" s="26">
        <v>100.0</v>
      </c>
      <c r="T74" s="26">
        <v>0.0</v>
      </c>
      <c r="U74" s="26">
        <v>0.0</v>
      </c>
      <c r="V74" s="26">
        <v>0.0</v>
      </c>
      <c r="W74" s="26">
        <v>0.0</v>
      </c>
      <c r="X74" s="26">
        <v>0.0</v>
      </c>
      <c r="Y74" s="26">
        <v>0.0</v>
      </c>
      <c r="Z74" s="26">
        <v>0.0</v>
      </c>
      <c r="AA74" s="26">
        <v>0.0</v>
      </c>
      <c r="AB74" s="26">
        <v>0.0</v>
      </c>
      <c r="AC74" s="26">
        <v>0.0</v>
      </c>
      <c r="AD74" s="26">
        <v>394.0</v>
      </c>
      <c r="AE74" s="26">
        <v>784.0</v>
      </c>
      <c r="AF74" s="25">
        <v>592.65</v>
      </c>
      <c r="AG74" s="26">
        <v>180.0</v>
      </c>
      <c r="AH74" s="26">
        <v>20.0</v>
      </c>
      <c r="AI74" s="26">
        <v>56.0</v>
      </c>
      <c r="AJ74" s="26">
        <v>0.0</v>
      </c>
      <c r="AK74" s="26">
        <v>0.0</v>
      </c>
      <c r="AL74" s="26">
        <v>0.0</v>
      </c>
      <c r="AM74" s="26">
        <v>0.0</v>
      </c>
      <c r="AN74" s="26">
        <v>0.0</v>
      </c>
      <c r="AO74" s="24">
        <f t="shared" si="6"/>
        <v>2861.65</v>
      </c>
      <c r="AP74" s="26">
        <v>2861.65</v>
      </c>
      <c r="AQ74" s="26">
        <v>2861.65</v>
      </c>
      <c r="AR74" s="27">
        <f t="shared" si="7"/>
        <v>0</v>
      </c>
      <c r="AS74" s="27">
        <f t="shared" si="5"/>
        <v>0</v>
      </c>
      <c r="AT74" s="38"/>
      <c r="AU74" s="38"/>
      <c r="AV74" s="38"/>
      <c r="AW74" s="38"/>
      <c r="AX74" s="38"/>
      <c r="AY74" s="38"/>
      <c r="AZ74" s="38"/>
      <c r="BA74" s="38"/>
      <c r="BB74" s="38"/>
      <c r="BC74" s="38"/>
      <c r="BD74" s="38"/>
      <c r="BE74" s="38"/>
      <c r="BF74" s="38"/>
      <c r="BG74" s="38"/>
      <c r="BH74" s="38"/>
      <c r="BI74" s="38"/>
      <c r="BJ74" s="38"/>
      <c r="BK74" s="38"/>
      <c r="BL74" s="38"/>
      <c r="BM74" s="38"/>
    </row>
    <row r="75" ht="15.75" customHeight="1">
      <c r="A75" s="20">
        <v>71.0</v>
      </c>
      <c r="B75" s="35" t="s">
        <v>133</v>
      </c>
      <c r="C75" s="36" t="s">
        <v>101</v>
      </c>
      <c r="D75" s="36" t="s">
        <v>126</v>
      </c>
      <c r="E75" s="36">
        <v>1600.0</v>
      </c>
      <c r="F75" s="37">
        <v>608.3299999999999</v>
      </c>
      <c r="G75" s="37">
        <v>0.0</v>
      </c>
      <c r="H75" s="26">
        <v>0.0</v>
      </c>
      <c r="I75" s="26">
        <v>31.42</v>
      </c>
      <c r="J75" s="26">
        <v>0.0</v>
      </c>
      <c r="K75" s="26">
        <v>0.0</v>
      </c>
      <c r="L75" s="26">
        <v>0.0</v>
      </c>
      <c r="M75" s="26">
        <v>0.0</v>
      </c>
      <c r="N75" s="25">
        <v>0.0</v>
      </c>
      <c r="O75" s="26">
        <v>0.0</v>
      </c>
      <c r="P75" s="26">
        <v>0.0</v>
      </c>
      <c r="Q75" s="26">
        <v>0.0</v>
      </c>
      <c r="R75" s="26">
        <v>0.0</v>
      </c>
      <c r="S75" s="26">
        <v>10.66</v>
      </c>
      <c r="T75" s="26">
        <v>0.0</v>
      </c>
      <c r="U75" s="26">
        <v>0.0</v>
      </c>
      <c r="V75" s="26">
        <v>0.0</v>
      </c>
      <c r="W75" s="26">
        <v>0.0</v>
      </c>
      <c r="X75" s="26">
        <v>0.0</v>
      </c>
      <c r="Y75" s="26">
        <v>0.0</v>
      </c>
      <c r="Z75" s="26">
        <v>0.0</v>
      </c>
      <c r="AA75" s="26">
        <v>0.0</v>
      </c>
      <c r="AB75" s="26">
        <v>0.0</v>
      </c>
      <c r="AC75" s="26">
        <v>0.0</v>
      </c>
      <c r="AD75" s="26">
        <v>378.0</v>
      </c>
      <c r="AE75" s="26">
        <v>756.0</v>
      </c>
      <c r="AF75" s="25">
        <v>566.65</v>
      </c>
      <c r="AG75" s="26">
        <v>0.0</v>
      </c>
      <c r="AH75" s="26">
        <v>0.0</v>
      </c>
      <c r="AI75" s="26">
        <v>0.0</v>
      </c>
      <c r="AJ75" s="26">
        <v>0.0</v>
      </c>
      <c r="AK75" s="26">
        <v>0.0</v>
      </c>
      <c r="AL75" s="26">
        <v>0.0</v>
      </c>
      <c r="AM75" s="26">
        <v>0.0</v>
      </c>
      <c r="AN75" s="26">
        <v>0.0</v>
      </c>
      <c r="AO75" s="24">
        <f t="shared" si="6"/>
        <v>2351.06</v>
      </c>
      <c r="AP75" s="26">
        <v>2351.06</v>
      </c>
      <c r="AQ75" s="26">
        <v>2351.06</v>
      </c>
      <c r="AR75" s="27">
        <f t="shared" si="7"/>
        <v>0</v>
      </c>
      <c r="AS75" s="27">
        <f t="shared" si="5"/>
        <v>0</v>
      </c>
      <c r="AT75" s="38"/>
      <c r="AU75" s="38"/>
      <c r="AV75" s="38"/>
      <c r="AW75" s="38"/>
      <c r="AX75" s="38"/>
      <c r="AY75" s="38"/>
      <c r="AZ75" s="38"/>
      <c r="BA75" s="38"/>
      <c r="BB75" s="38"/>
      <c r="BC75" s="38"/>
      <c r="BD75" s="38"/>
      <c r="BE75" s="38"/>
      <c r="BF75" s="38"/>
      <c r="BG75" s="38"/>
      <c r="BH75" s="38"/>
      <c r="BI75" s="38"/>
      <c r="BJ75" s="38"/>
      <c r="BK75" s="38"/>
      <c r="BL75" s="38"/>
      <c r="BM75" s="38"/>
    </row>
    <row r="76" ht="15.75" customHeight="1">
      <c r="A76" s="20">
        <v>72.0</v>
      </c>
      <c r="B76" s="35" t="s">
        <v>134</v>
      </c>
      <c r="C76" s="36" t="s">
        <v>101</v>
      </c>
      <c r="D76" s="36" t="s">
        <v>126</v>
      </c>
      <c r="E76" s="36">
        <v>1600.0</v>
      </c>
      <c r="F76" s="37">
        <v>225.0</v>
      </c>
      <c r="G76" s="37">
        <v>0.0</v>
      </c>
      <c r="H76" s="26">
        <v>0.0</v>
      </c>
      <c r="I76" s="26">
        <v>5.0</v>
      </c>
      <c r="J76" s="26">
        <v>0.0</v>
      </c>
      <c r="K76" s="26">
        <v>0.0</v>
      </c>
      <c r="L76" s="26">
        <v>0.0</v>
      </c>
      <c r="M76" s="26">
        <v>0.0</v>
      </c>
      <c r="N76" s="25">
        <v>30.0</v>
      </c>
      <c r="O76" s="26">
        <v>0.0</v>
      </c>
      <c r="P76" s="26">
        <v>0.0</v>
      </c>
      <c r="Q76" s="26">
        <v>0.0</v>
      </c>
      <c r="R76" s="26">
        <v>0.0</v>
      </c>
      <c r="S76" s="26">
        <v>195.0</v>
      </c>
      <c r="T76" s="26">
        <v>0.0</v>
      </c>
      <c r="U76" s="26">
        <v>0.0</v>
      </c>
      <c r="V76" s="26">
        <v>0.0</v>
      </c>
      <c r="W76" s="26">
        <v>0.0</v>
      </c>
      <c r="X76" s="26">
        <v>0.0</v>
      </c>
      <c r="Y76" s="26">
        <v>0.0</v>
      </c>
      <c r="Z76" s="26">
        <v>0.0</v>
      </c>
      <c r="AA76" s="26">
        <v>0.0</v>
      </c>
      <c r="AB76" s="26">
        <v>0.0</v>
      </c>
      <c r="AC76" s="26">
        <v>0.0</v>
      </c>
      <c r="AD76" s="26">
        <v>350.0</v>
      </c>
      <c r="AE76" s="26">
        <v>700.0</v>
      </c>
      <c r="AF76" s="25">
        <v>576.65</v>
      </c>
      <c r="AG76" s="26">
        <v>0.0</v>
      </c>
      <c r="AH76" s="26">
        <v>0.0</v>
      </c>
      <c r="AI76" s="26">
        <v>56.0</v>
      </c>
      <c r="AJ76" s="26">
        <v>0.0</v>
      </c>
      <c r="AK76" s="26">
        <v>0.0</v>
      </c>
      <c r="AL76" s="26">
        <v>0.0</v>
      </c>
      <c r="AM76" s="26">
        <v>0.0</v>
      </c>
      <c r="AN76" s="26">
        <v>0.0</v>
      </c>
      <c r="AO76" s="24">
        <f t="shared" si="6"/>
        <v>2137.65</v>
      </c>
      <c r="AP76" s="26">
        <v>2137.65</v>
      </c>
      <c r="AQ76" s="26">
        <v>2137.65</v>
      </c>
      <c r="AR76" s="27">
        <f t="shared" si="7"/>
        <v>0</v>
      </c>
      <c r="AS76" s="27">
        <f t="shared" si="5"/>
        <v>0</v>
      </c>
      <c r="AT76" s="38"/>
      <c r="AU76" s="38"/>
      <c r="AV76" s="38"/>
      <c r="AW76" s="38"/>
      <c r="AX76" s="38"/>
      <c r="AY76" s="38"/>
      <c r="AZ76" s="38"/>
      <c r="BA76" s="38"/>
      <c r="BB76" s="38"/>
      <c r="BC76" s="38"/>
      <c r="BD76" s="38"/>
      <c r="BE76" s="38"/>
      <c r="BF76" s="38"/>
      <c r="BG76" s="38"/>
      <c r="BH76" s="38"/>
      <c r="BI76" s="38"/>
      <c r="BJ76" s="38"/>
      <c r="BK76" s="38"/>
      <c r="BL76" s="38"/>
      <c r="BM76" s="38"/>
    </row>
    <row r="77" ht="15.75" customHeight="1">
      <c r="A77" s="20">
        <v>73.0</v>
      </c>
      <c r="B77" s="35" t="s">
        <v>135</v>
      </c>
      <c r="C77" s="36" t="s">
        <v>101</v>
      </c>
      <c r="D77" s="36" t="s">
        <v>126</v>
      </c>
      <c r="E77" s="36">
        <v>1600.0</v>
      </c>
      <c r="F77" s="37">
        <v>461.56</v>
      </c>
      <c r="G77" s="37">
        <v>0.0</v>
      </c>
      <c r="H77" s="26">
        <v>0.0</v>
      </c>
      <c r="I77" s="26">
        <v>328.9</v>
      </c>
      <c r="J77" s="26">
        <v>0.0</v>
      </c>
      <c r="K77" s="26">
        <v>0.0</v>
      </c>
      <c r="L77" s="26">
        <v>0.0</v>
      </c>
      <c r="M77" s="26">
        <v>0.0</v>
      </c>
      <c r="N77" s="25">
        <v>291.65999999999997</v>
      </c>
      <c r="O77" s="26">
        <v>0.0</v>
      </c>
      <c r="P77" s="26">
        <v>0.0</v>
      </c>
      <c r="Q77" s="26">
        <v>0.0</v>
      </c>
      <c r="R77" s="26">
        <v>0.0</v>
      </c>
      <c r="S77" s="26">
        <v>525.0</v>
      </c>
      <c r="T77" s="26">
        <v>0.0</v>
      </c>
      <c r="U77" s="26">
        <v>0.0</v>
      </c>
      <c r="V77" s="26">
        <v>0.0</v>
      </c>
      <c r="W77" s="26">
        <v>0.0</v>
      </c>
      <c r="X77" s="26">
        <v>0.0</v>
      </c>
      <c r="Y77" s="26">
        <v>0.0</v>
      </c>
      <c r="Z77" s="26">
        <v>0.0</v>
      </c>
      <c r="AA77" s="26">
        <v>0.0</v>
      </c>
      <c r="AB77" s="26">
        <v>0.0</v>
      </c>
      <c r="AC77" s="26">
        <v>0.0</v>
      </c>
      <c r="AD77" s="26">
        <v>340.0</v>
      </c>
      <c r="AE77" s="26">
        <v>680.0</v>
      </c>
      <c r="AF77" s="25">
        <v>682.67</v>
      </c>
      <c r="AG77" s="26">
        <v>20.0</v>
      </c>
      <c r="AH77" s="26">
        <v>0.0</v>
      </c>
      <c r="AI77" s="26">
        <v>0.0</v>
      </c>
      <c r="AJ77" s="26">
        <v>0.0</v>
      </c>
      <c r="AK77" s="26">
        <v>0.0</v>
      </c>
      <c r="AL77" s="26">
        <v>0.0</v>
      </c>
      <c r="AM77" s="26">
        <v>0.0</v>
      </c>
      <c r="AN77" s="26">
        <v>0.0</v>
      </c>
      <c r="AO77" s="24">
        <f t="shared" si="6"/>
        <v>3329.79</v>
      </c>
      <c r="AP77" s="26">
        <v>3329.79</v>
      </c>
      <c r="AQ77" s="26">
        <v>3329.79</v>
      </c>
      <c r="AR77" s="27">
        <f t="shared" si="7"/>
        <v>0</v>
      </c>
      <c r="AS77" s="27">
        <f t="shared" si="5"/>
        <v>0</v>
      </c>
      <c r="AT77" s="38"/>
      <c r="AU77" s="38"/>
      <c r="AV77" s="38"/>
      <c r="AW77" s="38"/>
      <c r="AX77" s="38"/>
      <c r="AY77" s="38"/>
      <c r="AZ77" s="38"/>
      <c r="BA77" s="38"/>
      <c r="BB77" s="38"/>
      <c r="BC77" s="38"/>
      <c r="BD77" s="38"/>
      <c r="BE77" s="38"/>
      <c r="BF77" s="38"/>
      <c r="BG77" s="38"/>
      <c r="BH77" s="38"/>
      <c r="BI77" s="38"/>
      <c r="BJ77" s="38"/>
      <c r="BK77" s="38"/>
      <c r="BL77" s="38"/>
      <c r="BM77" s="38"/>
    </row>
    <row r="78" ht="15.75" customHeight="1">
      <c r="A78" s="20">
        <v>74.0</v>
      </c>
      <c r="B78" s="35" t="s">
        <v>136</v>
      </c>
      <c r="C78" s="36" t="s">
        <v>101</v>
      </c>
      <c r="D78" s="36" t="s">
        <v>126</v>
      </c>
      <c r="E78" s="36">
        <v>1600.0</v>
      </c>
      <c r="F78" s="37">
        <v>0.0</v>
      </c>
      <c r="G78" s="37">
        <v>0.0</v>
      </c>
      <c r="H78" s="37">
        <v>0.0</v>
      </c>
      <c r="I78" s="37">
        <v>0.0</v>
      </c>
      <c r="J78" s="37">
        <v>0.0</v>
      </c>
      <c r="K78" s="37">
        <v>0.0</v>
      </c>
      <c r="L78" s="37">
        <v>0.0</v>
      </c>
      <c r="M78" s="37">
        <v>0.0</v>
      </c>
      <c r="N78" s="23">
        <v>0.0</v>
      </c>
      <c r="O78" s="37">
        <v>0.0</v>
      </c>
      <c r="P78" s="37">
        <v>0.0</v>
      </c>
      <c r="Q78" s="37">
        <v>0.0</v>
      </c>
      <c r="R78" s="37">
        <v>0.0</v>
      </c>
      <c r="S78" s="37">
        <v>0.0</v>
      </c>
      <c r="T78" s="37">
        <v>0.0</v>
      </c>
      <c r="U78" s="37">
        <v>0.0</v>
      </c>
      <c r="V78" s="37">
        <v>0.0</v>
      </c>
      <c r="W78" s="37">
        <v>0.0</v>
      </c>
      <c r="X78" s="37">
        <v>0.0</v>
      </c>
      <c r="Y78" s="37">
        <v>0.0</v>
      </c>
      <c r="Z78" s="37">
        <v>0.0</v>
      </c>
      <c r="AA78" s="37">
        <v>0.0</v>
      </c>
      <c r="AB78" s="37">
        <v>0.0</v>
      </c>
      <c r="AC78" s="37">
        <v>0.0</v>
      </c>
      <c r="AD78" s="37">
        <v>0.0</v>
      </c>
      <c r="AE78" s="37">
        <v>0.0</v>
      </c>
      <c r="AF78" s="23">
        <v>0.0</v>
      </c>
      <c r="AG78" s="37">
        <v>0.0</v>
      </c>
      <c r="AH78" s="37">
        <v>0.0</v>
      </c>
      <c r="AI78" s="37">
        <v>0.0</v>
      </c>
      <c r="AJ78" s="37">
        <v>0.0</v>
      </c>
      <c r="AK78" s="37">
        <v>0.0</v>
      </c>
      <c r="AL78" s="37">
        <v>0.0</v>
      </c>
      <c r="AM78" s="37">
        <v>0.0</v>
      </c>
      <c r="AN78" s="37">
        <v>0.0</v>
      </c>
      <c r="AO78" s="24">
        <f t="shared" si="6"/>
        <v>0</v>
      </c>
      <c r="AP78" s="26">
        <v>0.0</v>
      </c>
      <c r="AQ78" s="26">
        <v>0.0</v>
      </c>
      <c r="AR78" s="27">
        <f t="shared" si="7"/>
        <v>0</v>
      </c>
      <c r="AS78" s="27">
        <f t="shared" si="5"/>
        <v>0</v>
      </c>
      <c r="AT78" s="38"/>
      <c r="AU78" s="38"/>
      <c r="AV78" s="38"/>
      <c r="AW78" s="38"/>
      <c r="AX78" s="38"/>
      <c r="AY78" s="38"/>
      <c r="AZ78" s="38"/>
      <c r="BA78" s="38"/>
      <c r="BB78" s="38"/>
      <c r="BC78" s="38"/>
      <c r="BD78" s="38"/>
      <c r="BE78" s="38"/>
      <c r="BF78" s="38"/>
      <c r="BG78" s="38"/>
      <c r="BH78" s="38"/>
      <c r="BI78" s="38"/>
      <c r="BJ78" s="38"/>
      <c r="BK78" s="38"/>
      <c r="BL78" s="38"/>
      <c r="BM78" s="38"/>
    </row>
    <row r="79" ht="15.75" customHeight="1">
      <c r="A79" s="20">
        <v>75.0</v>
      </c>
      <c r="B79" s="39" t="s">
        <v>137</v>
      </c>
      <c r="C79" s="36" t="s">
        <v>101</v>
      </c>
      <c r="D79" s="36" t="s">
        <v>126</v>
      </c>
      <c r="E79" s="36">
        <v>1600.0</v>
      </c>
      <c r="F79" s="37">
        <v>0.0</v>
      </c>
      <c r="G79" s="37">
        <v>0.0</v>
      </c>
      <c r="H79" s="26">
        <v>0.0</v>
      </c>
      <c r="I79" s="26">
        <v>0.0</v>
      </c>
      <c r="J79" s="26">
        <v>0.0</v>
      </c>
      <c r="K79" s="26">
        <v>0.0</v>
      </c>
      <c r="L79" s="26">
        <v>0.0</v>
      </c>
      <c r="M79" s="26">
        <v>0.0</v>
      </c>
      <c r="N79" s="25">
        <v>0.0</v>
      </c>
      <c r="O79" s="26">
        <v>0.0</v>
      </c>
      <c r="P79" s="26">
        <v>0.0</v>
      </c>
      <c r="Q79" s="26">
        <v>0.0</v>
      </c>
      <c r="R79" s="26">
        <v>0.0</v>
      </c>
      <c r="S79" s="26">
        <v>105.0</v>
      </c>
      <c r="T79" s="26">
        <v>0.0</v>
      </c>
      <c r="U79" s="26">
        <v>0.0</v>
      </c>
      <c r="V79" s="26">
        <v>0.0</v>
      </c>
      <c r="W79" s="26">
        <v>0.0</v>
      </c>
      <c r="X79" s="26">
        <v>0.0</v>
      </c>
      <c r="Y79" s="26">
        <v>0.0</v>
      </c>
      <c r="Z79" s="26">
        <v>0.0</v>
      </c>
      <c r="AA79" s="26">
        <v>0.0</v>
      </c>
      <c r="AB79" s="26">
        <v>0.0</v>
      </c>
      <c r="AC79" s="26">
        <v>0.0</v>
      </c>
      <c r="AD79" s="26">
        <v>392.0</v>
      </c>
      <c r="AE79" s="26">
        <v>784.0</v>
      </c>
      <c r="AF79" s="25">
        <v>572.65</v>
      </c>
      <c r="AG79" s="26">
        <v>0.0</v>
      </c>
      <c r="AH79" s="26">
        <v>20.0</v>
      </c>
      <c r="AI79" s="26">
        <v>112.0</v>
      </c>
      <c r="AJ79" s="26">
        <v>0.0</v>
      </c>
      <c r="AK79" s="26">
        <v>0.0</v>
      </c>
      <c r="AL79" s="26">
        <v>0.0</v>
      </c>
      <c r="AM79" s="26">
        <v>0.0</v>
      </c>
      <c r="AN79" s="26">
        <v>0.0</v>
      </c>
      <c r="AO79" s="24">
        <f t="shared" si="6"/>
        <v>1985.65</v>
      </c>
      <c r="AP79" s="26">
        <v>1985.65</v>
      </c>
      <c r="AQ79" s="26">
        <v>1985.65</v>
      </c>
      <c r="AR79" s="27">
        <f t="shared" si="7"/>
        <v>0</v>
      </c>
      <c r="AS79" s="27">
        <f t="shared" si="5"/>
        <v>0</v>
      </c>
      <c r="AT79" s="38"/>
      <c r="AU79" s="38"/>
      <c r="AV79" s="38"/>
      <c r="AW79" s="38"/>
      <c r="AX79" s="38"/>
      <c r="AY79" s="38"/>
      <c r="AZ79" s="38"/>
      <c r="BA79" s="38"/>
      <c r="BB79" s="38"/>
      <c r="BC79" s="38"/>
      <c r="BD79" s="38"/>
      <c r="BE79" s="38"/>
      <c r="BF79" s="38"/>
      <c r="BG79" s="38"/>
      <c r="BH79" s="38"/>
      <c r="BI79" s="38"/>
      <c r="BJ79" s="38"/>
      <c r="BK79" s="38"/>
      <c r="BL79" s="38"/>
      <c r="BM79" s="38"/>
    </row>
    <row r="80" ht="15.75" customHeight="1">
      <c r="A80" s="20">
        <v>76.0</v>
      </c>
      <c r="B80" s="35" t="s">
        <v>138</v>
      </c>
      <c r="C80" s="36" t="s">
        <v>139</v>
      </c>
      <c r="D80" s="36" t="s">
        <v>55</v>
      </c>
      <c r="E80" s="36">
        <v>1600.0</v>
      </c>
      <c r="F80" s="23">
        <v>129.16666666666669</v>
      </c>
      <c r="G80" s="23">
        <v>0.0</v>
      </c>
      <c r="H80" s="25">
        <v>0.0</v>
      </c>
      <c r="I80" s="25">
        <v>50.13888888888889</v>
      </c>
      <c r="J80" s="25">
        <v>0.0</v>
      </c>
      <c r="K80" s="25">
        <v>0.0</v>
      </c>
      <c r="L80" s="25">
        <v>0.0</v>
      </c>
      <c r="M80" s="25">
        <v>0.0</v>
      </c>
      <c r="N80" s="25">
        <v>216.666666666666</v>
      </c>
      <c r="O80" s="25">
        <v>0.0</v>
      </c>
      <c r="P80" s="25">
        <v>0.0</v>
      </c>
      <c r="Q80" s="25">
        <v>0.0</v>
      </c>
      <c r="R80" s="25">
        <v>0.0</v>
      </c>
      <c r="S80" s="25">
        <v>375.0</v>
      </c>
      <c r="T80" s="25">
        <v>0.0</v>
      </c>
      <c r="U80" s="25">
        <v>0.0</v>
      </c>
      <c r="V80" s="25">
        <v>0.0</v>
      </c>
      <c r="W80" s="25">
        <v>0.0</v>
      </c>
      <c r="X80" s="25">
        <v>0.0</v>
      </c>
      <c r="Y80" s="25">
        <v>250.0</v>
      </c>
      <c r="Z80" s="25">
        <v>0.0</v>
      </c>
      <c r="AA80" s="25">
        <v>0.0</v>
      </c>
      <c r="AB80" s="25">
        <v>0.0</v>
      </c>
      <c r="AC80" s="25">
        <v>0.0</v>
      </c>
      <c r="AD80" s="25">
        <v>252.0</v>
      </c>
      <c r="AE80" s="25">
        <v>504.0</v>
      </c>
      <c r="AF80" s="25">
        <v>609.3333333333333</v>
      </c>
      <c r="AG80" s="25">
        <v>40.0</v>
      </c>
      <c r="AH80" s="25">
        <v>40.0</v>
      </c>
      <c r="AI80" s="25">
        <v>0.0</v>
      </c>
      <c r="AJ80" s="25">
        <v>0.0</v>
      </c>
      <c r="AK80" s="25">
        <v>0.0</v>
      </c>
      <c r="AL80" s="25">
        <v>0.0</v>
      </c>
      <c r="AM80" s="25">
        <v>0.0</v>
      </c>
      <c r="AN80" s="25">
        <v>0.0</v>
      </c>
      <c r="AO80" s="24">
        <v>2466.3055555555557</v>
      </c>
      <c r="AP80" s="26">
        <v>2466.3055555555557</v>
      </c>
      <c r="AQ80" s="26">
        <v>2466.3055555555557</v>
      </c>
      <c r="AR80" s="27">
        <f t="shared" si="7"/>
        <v>0</v>
      </c>
      <c r="AS80" s="27">
        <f t="shared" si="5"/>
        <v>0</v>
      </c>
      <c r="AT80" s="28"/>
      <c r="AU80" s="28"/>
      <c r="AV80" s="28"/>
      <c r="AW80" s="28"/>
      <c r="AX80" s="28"/>
      <c r="AY80" s="28"/>
      <c r="AZ80" s="28"/>
      <c r="BA80" s="28"/>
      <c r="BB80" s="28"/>
      <c r="BC80" s="28"/>
      <c r="BD80" s="28"/>
      <c r="BE80" s="28"/>
      <c r="BF80" s="28"/>
      <c r="BG80" s="28"/>
      <c r="BH80" s="28"/>
      <c r="BI80" s="28"/>
      <c r="BJ80" s="28"/>
      <c r="BK80" s="28"/>
      <c r="BL80" s="28"/>
      <c r="BM80" s="28"/>
    </row>
    <row r="81" ht="15.75" customHeight="1">
      <c r="A81" s="20">
        <v>77.0</v>
      </c>
      <c r="B81" s="35" t="s">
        <v>140</v>
      </c>
      <c r="C81" s="36" t="s">
        <v>139</v>
      </c>
      <c r="D81" s="36" t="s">
        <v>59</v>
      </c>
      <c r="E81" s="36">
        <v>1600.0</v>
      </c>
      <c r="F81" s="23">
        <v>0.0</v>
      </c>
      <c r="G81" s="23">
        <v>0.0</v>
      </c>
      <c r="H81" s="25">
        <v>0.0</v>
      </c>
      <c r="I81" s="25">
        <v>6.25</v>
      </c>
      <c r="J81" s="25">
        <v>0.0</v>
      </c>
      <c r="K81" s="25">
        <v>0.0</v>
      </c>
      <c r="L81" s="25">
        <v>0.0</v>
      </c>
      <c r="M81" s="25">
        <v>0.0</v>
      </c>
      <c r="N81" s="25">
        <v>100.0</v>
      </c>
      <c r="O81" s="25">
        <v>0.0</v>
      </c>
      <c r="P81" s="25">
        <v>0.0</v>
      </c>
      <c r="Q81" s="25">
        <v>0.0</v>
      </c>
      <c r="R81" s="25">
        <v>0.0</v>
      </c>
      <c r="S81" s="25">
        <v>160.0</v>
      </c>
      <c r="T81" s="25">
        <v>0.0</v>
      </c>
      <c r="U81" s="25">
        <v>0.0</v>
      </c>
      <c r="V81" s="25">
        <v>0.0</v>
      </c>
      <c r="W81" s="25">
        <v>0.0</v>
      </c>
      <c r="X81" s="25">
        <v>0.0</v>
      </c>
      <c r="Y81" s="25">
        <v>0.0</v>
      </c>
      <c r="Z81" s="25">
        <v>0.0</v>
      </c>
      <c r="AA81" s="25">
        <v>0.0</v>
      </c>
      <c r="AB81" s="25">
        <v>100.0</v>
      </c>
      <c r="AC81" s="25">
        <v>0.0</v>
      </c>
      <c r="AD81" s="25">
        <v>294.0</v>
      </c>
      <c r="AE81" s="25">
        <v>588.0</v>
      </c>
      <c r="AF81" s="23">
        <v>546.66</v>
      </c>
      <c r="AG81" s="25">
        <v>60.0</v>
      </c>
      <c r="AH81" s="25">
        <v>0.0</v>
      </c>
      <c r="AI81" s="25">
        <v>0.0</v>
      </c>
      <c r="AJ81" s="25">
        <v>0.0</v>
      </c>
      <c r="AK81" s="25">
        <v>0.0</v>
      </c>
      <c r="AL81" s="25">
        <v>0.0</v>
      </c>
      <c r="AM81" s="25">
        <v>0.0</v>
      </c>
      <c r="AN81" s="25">
        <v>728.0</v>
      </c>
      <c r="AO81" s="24">
        <f t="shared" ref="AO81:AO93" si="10">SUM(F81:AN81)</f>
        <v>2582.91</v>
      </c>
      <c r="AP81" s="26">
        <v>2582.91</v>
      </c>
      <c r="AQ81" s="26">
        <v>2582.91</v>
      </c>
      <c r="AR81" s="27">
        <f t="shared" si="7"/>
        <v>0</v>
      </c>
      <c r="AS81" s="27">
        <f t="shared" si="5"/>
        <v>0</v>
      </c>
      <c r="AT81" s="38"/>
      <c r="AU81" s="38"/>
      <c r="AV81" s="38"/>
      <c r="AW81" s="38"/>
      <c r="AX81" s="38"/>
      <c r="AY81" s="38"/>
      <c r="AZ81" s="38"/>
      <c r="BA81" s="38"/>
      <c r="BB81" s="38"/>
      <c r="BC81" s="38"/>
      <c r="BD81" s="38"/>
      <c r="BE81" s="38"/>
      <c r="BF81" s="38"/>
      <c r="BG81" s="38"/>
      <c r="BH81" s="38"/>
      <c r="BI81" s="38"/>
      <c r="BJ81" s="38"/>
      <c r="BK81" s="38"/>
      <c r="BL81" s="38"/>
      <c r="BM81" s="38"/>
    </row>
    <row r="82" ht="15.75" customHeight="1">
      <c r="A82" s="20">
        <v>78.0</v>
      </c>
      <c r="B82" s="35" t="s">
        <v>141</v>
      </c>
      <c r="C82" s="36" t="s">
        <v>139</v>
      </c>
      <c r="D82" s="36" t="s">
        <v>59</v>
      </c>
      <c r="E82" s="36">
        <v>1600.0</v>
      </c>
      <c r="F82" s="23">
        <v>1318.83</v>
      </c>
      <c r="G82" s="23">
        <v>0.0</v>
      </c>
      <c r="H82" s="25">
        <v>0.0</v>
      </c>
      <c r="I82" s="25">
        <v>211.66285714285712</v>
      </c>
      <c r="J82" s="25">
        <v>0.0</v>
      </c>
      <c r="K82" s="25">
        <v>0.0</v>
      </c>
      <c r="L82" s="25">
        <v>0.0</v>
      </c>
      <c r="M82" s="25">
        <v>0.0</v>
      </c>
      <c r="N82" s="25">
        <v>0.0</v>
      </c>
      <c r="O82" s="25">
        <v>0.0</v>
      </c>
      <c r="P82" s="25">
        <v>0.0</v>
      </c>
      <c r="Q82" s="25">
        <v>5.83</v>
      </c>
      <c r="R82" s="25">
        <v>0.0</v>
      </c>
      <c r="S82" s="25">
        <v>225.01</v>
      </c>
      <c r="T82" s="25">
        <v>0.0</v>
      </c>
      <c r="U82" s="25">
        <v>0.0</v>
      </c>
      <c r="V82" s="25">
        <v>0.0</v>
      </c>
      <c r="W82" s="25">
        <v>0.0</v>
      </c>
      <c r="X82" s="25">
        <v>300.0</v>
      </c>
      <c r="Y82" s="25">
        <v>100.0</v>
      </c>
      <c r="Z82" s="25">
        <v>0.0</v>
      </c>
      <c r="AA82" s="25">
        <v>0.0</v>
      </c>
      <c r="AB82" s="25">
        <v>0.0</v>
      </c>
      <c r="AC82" s="25">
        <v>0.0</v>
      </c>
      <c r="AD82" s="25">
        <v>448.0</v>
      </c>
      <c r="AE82" s="25">
        <v>896.0</v>
      </c>
      <c r="AF82" s="25">
        <v>222.48</v>
      </c>
      <c r="AG82" s="25">
        <v>80.0</v>
      </c>
      <c r="AH82" s="25">
        <v>180.0</v>
      </c>
      <c r="AI82" s="25">
        <v>336.0</v>
      </c>
      <c r="AJ82" s="25">
        <v>60.0</v>
      </c>
      <c r="AK82" s="25">
        <v>0.0</v>
      </c>
      <c r="AL82" s="25">
        <v>0.0</v>
      </c>
      <c r="AM82" s="25">
        <v>0.0</v>
      </c>
      <c r="AN82" s="25">
        <v>0.0</v>
      </c>
      <c r="AO82" s="24">
        <f t="shared" si="10"/>
        <v>4383.812857</v>
      </c>
      <c r="AP82" s="26">
        <v>4383.812857142857</v>
      </c>
      <c r="AQ82" s="26">
        <v>4383.812857142857</v>
      </c>
      <c r="AR82" s="27">
        <f t="shared" si="7"/>
        <v>0</v>
      </c>
      <c r="AS82" s="27">
        <f t="shared" si="5"/>
        <v>0</v>
      </c>
      <c r="AT82" s="28"/>
      <c r="AU82" s="28"/>
      <c r="AV82" s="28"/>
      <c r="AW82" s="28"/>
      <c r="AX82" s="28"/>
      <c r="AY82" s="28"/>
      <c r="AZ82" s="28"/>
      <c r="BA82" s="28"/>
      <c r="BB82" s="28"/>
      <c r="BC82" s="28"/>
      <c r="BD82" s="28"/>
      <c r="BE82" s="28"/>
      <c r="BF82" s="28"/>
      <c r="BG82" s="28"/>
      <c r="BH82" s="28"/>
      <c r="BI82" s="28"/>
      <c r="BJ82" s="28"/>
      <c r="BK82" s="28"/>
      <c r="BL82" s="28"/>
      <c r="BM82" s="28"/>
    </row>
    <row r="83" ht="15.75" customHeight="1">
      <c r="A83" s="20">
        <v>79.0</v>
      </c>
      <c r="B83" s="35" t="s">
        <v>142</v>
      </c>
      <c r="C83" s="36" t="s">
        <v>139</v>
      </c>
      <c r="D83" s="36" t="s">
        <v>59</v>
      </c>
      <c r="E83" s="36">
        <v>1600.0</v>
      </c>
      <c r="F83" s="23">
        <v>525.0</v>
      </c>
      <c r="G83" s="23">
        <v>0.0</v>
      </c>
      <c r="H83" s="25">
        <v>400.0</v>
      </c>
      <c r="I83" s="25">
        <v>522.05</v>
      </c>
      <c r="J83" s="25">
        <v>0.0</v>
      </c>
      <c r="K83" s="25">
        <v>0.0</v>
      </c>
      <c r="L83" s="25">
        <v>0.0</v>
      </c>
      <c r="M83" s="25">
        <v>0.0</v>
      </c>
      <c r="N83" s="25">
        <v>517.0</v>
      </c>
      <c r="O83" s="25">
        <v>0.0</v>
      </c>
      <c r="P83" s="25">
        <v>0.0</v>
      </c>
      <c r="Q83" s="25">
        <v>0.0</v>
      </c>
      <c r="R83" s="25">
        <v>0.0</v>
      </c>
      <c r="S83" s="25">
        <v>1151.5</v>
      </c>
      <c r="T83" s="25">
        <v>0.0</v>
      </c>
      <c r="U83" s="25">
        <v>0.0</v>
      </c>
      <c r="V83" s="25">
        <v>0.0</v>
      </c>
      <c r="W83" s="25">
        <v>0.0</v>
      </c>
      <c r="X83" s="25">
        <v>0.0</v>
      </c>
      <c r="Y83" s="25">
        <v>0.0</v>
      </c>
      <c r="Z83" s="25">
        <v>0.0</v>
      </c>
      <c r="AA83" s="25">
        <v>0.0</v>
      </c>
      <c r="AB83" s="25">
        <v>0.0</v>
      </c>
      <c r="AC83" s="25">
        <v>0.0</v>
      </c>
      <c r="AD83" s="25">
        <v>252.0</v>
      </c>
      <c r="AE83" s="25">
        <v>504.0</v>
      </c>
      <c r="AF83" s="25">
        <v>458.0</v>
      </c>
      <c r="AG83" s="25">
        <v>40.0</v>
      </c>
      <c r="AH83" s="25">
        <v>300.0</v>
      </c>
      <c r="AI83" s="25">
        <v>0.0</v>
      </c>
      <c r="AJ83" s="25">
        <v>0.0</v>
      </c>
      <c r="AK83" s="25">
        <v>0.0</v>
      </c>
      <c r="AL83" s="25">
        <v>0.0</v>
      </c>
      <c r="AM83" s="25">
        <v>0.0</v>
      </c>
      <c r="AN83" s="25">
        <v>0.0</v>
      </c>
      <c r="AO83" s="24">
        <f t="shared" si="10"/>
        <v>4669.55</v>
      </c>
      <c r="AP83" s="26">
        <v>4669.55</v>
      </c>
      <c r="AQ83" s="26">
        <v>4669.55</v>
      </c>
      <c r="AR83" s="27">
        <f t="shared" si="7"/>
        <v>0</v>
      </c>
      <c r="AS83" s="27">
        <f t="shared" si="5"/>
        <v>0</v>
      </c>
      <c r="AT83" s="38"/>
      <c r="AU83" s="38"/>
      <c r="AV83" s="38"/>
      <c r="AW83" s="38"/>
      <c r="AX83" s="38"/>
      <c r="AY83" s="38"/>
      <c r="AZ83" s="38"/>
      <c r="BA83" s="38"/>
      <c r="BB83" s="38"/>
      <c r="BC83" s="38"/>
      <c r="BD83" s="38"/>
      <c r="BE83" s="38"/>
      <c r="BF83" s="38"/>
      <c r="BG83" s="38"/>
      <c r="BH83" s="38"/>
      <c r="BI83" s="38"/>
      <c r="BJ83" s="38"/>
      <c r="BK83" s="38"/>
      <c r="BL83" s="38"/>
      <c r="BM83" s="38"/>
    </row>
    <row r="84" ht="15.75" customHeight="1">
      <c r="A84" s="20">
        <v>80.0</v>
      </c>
      <c r="B84" s="35" t="s">
        <v>143</v>
      </c>
      <c r="C84" s="36" t="s">
        <v>139</v>
      </c>
      <c r="D84" s="36" t="s">
        <v>59</v>
      </c>
      <c r="E84" s="36">
        <v>1600.0</v>
      </c>
      <c r="F84" s="23">
        <v>1446.1866666666667</v>
      </c>
      <c r="G84" s="23">
        <v>0.0</v>
      </c>
      <c r="H84" s="25">
        <v>133.0</v>
      </c>
      <c r="I84" s="25">
        <v>449.52901098901106</v>
      </c>
      <c r="J84" s="25">
        <v>0.0</v>
      </c>
      <c r="K84" s="25">
        <v>0.0</v>
      </c>
      <c r="L84" s="25">
        <v>0.0</v>
      </c>
      <c r="M84" s="25">
        <v>0.0</v>
      </c>
      <c r="N84" s="25">
        <v>0.0</v>
      </c>
      <c r="O84" s="25">
        <v>44.0</v>
      </c>
      <c r="P84" s="25">
        <v>0.0</v>
      </c>
      <c r="Q84" s="25">
        <v>27.45</v>
      </c>
      <c r="R84" s="25">
        <v>550.0</v>
      </c>
      <c r="S84" s="25">
        <v>1270.0</v>
      </c>
      <c r="T84" s="25">
        <v>0.0</v>
      </c>
      <c r="U84" s="25">
        <v>0.0</v>
      </c>
      <c r="V84" s="25">
        <v>50.0</v>
      </c>
      <c r="W84" s="25">
        <v>0.0</v>
      </c>
      <c r="X84" s="25">
        <v>0.0</v>
      </c>
      <c r="Y84" s="25">
        <v>0.0</v>
      </c>
      <c r="Z84" s="25">
        <v>0.0</v>
      </c>
      <c r="AA84" s="25">
        <v>0.0</v>
      </c>
      <c r="AB84" s="25">
        <v>0.0</v>
      </c>
      <c r="AC84" s="25">
        <v>0.0</v>
      </c>
      <c r="AD84" s="25">
        <v>280.0</v>
      </c>
      <c r="AE84" s="25">
        <v>560.0</v>
      </c>
      <c r="AF84" s="25">
        <v>878.65</v>
      </c>
      <c r="AG84" s="25">
        <v>60.0</v>
      </c>
      <c r="AH84" s="25">
        <v>240.0</v>
      </c>
      <c r="AI84" s="25">
        <v>0.0</v>
      </c>
      <c r="AJ84" s="25">
        <v>60.0</v>
      </c>
      <c r="AK84" s="25">
        <v>0.0</v>
      </c>
      <c r="AL84" s="25">
        <v>0.0</v>
      </c>
      <c r="AM84" s="25">
        <v>0.0</v>
      </c>
      <c r="AN84" s="25">
        <v>80.0</v>
      </c>
      <c r="AO84" s="24">
        <f t="shared" si="10"/>
        <v>6128.815678</v>
      </c>
      <c r="AP84" s="26">
        <v>6128.815677655677</v>
      </c>
      <c r="AQ84" s="26">
        <v>6128.815677655677</v>
      </c>
      <c r="AR84" s="27">
        <f t="shared" si="7"/>
        <v>0</v>
      </c>
      <c r="AS84" s="27">
        <f t="shared" si="5"/>
        <v>0</v>
      </c>
      <c r="AT84" s="38"/>
      <c r="AU84" s="41"/>
      <c r="AV84" s="38"/>
      <c r="AW84" s="38"/>
      <c r="AX84" s="38"/>
      <c r="AY84" s="38"/>
      <c r="AZ84" s="38"/>
      <c r="BA84" s="38"/>
      <c r="BB84" s="38"/>
      <c r="BC84" s="38"/>
      <c r="BD84" s="38"/>
      <c r="BE84" s="38"/>
      <c r="BF84" s="38"/>
      <c r="BG84" s="38"/>
      <c r="BH84" s="38"/>
      <c r="BI84" s="38"/>
      <c r="BJ84" s="38"/>
      <c r="BK84" s="38"/>
      <c r="BL84" s="38"/>
      <c r="BM84" s="38"/>
    </row>
    <row r="85" ht="15.75" customHeight="1">
      <c r="A85" s="20">
        <v>81.0</v>
      </c>
      <c r="B85" s="35" t="s">
        <v>144</v>
      </c>
      <c r="C85" s="36" t="s">
        <v>139</v>
      </c>
      <c r="D85" s="36" t="s">
        <v>59</v>
      </c>
      <c r="E85" s="36">
        <v>1600.0</v>
      </c>
      <c r="F85" s="23">
        <v>1054.2317404817404</v>
      </c>
      <c r="G85" s="23">
        <v>0.0</v>
      </c>
      <c r="H85" s="25">
        <v>200.0</v>
      </c>
      <c r="I85" s="25">
        <v>108.47222222222223</v>
      </c>
      <c r="J85" s="25">
        <v>0.0</v>
      </c>
      <c r="K85" s="25">
        <v>0.0</v>
      </c>
      <c r="L85" s="25">
        <v>0.0</v>
      </c>
      <c r="M85" s="25">
        <v>0.0</v>
      </c>
      <c r="N85" s="25">
        <v>216.66666666666663</v>
      </c>
      <c r="O85" s="25">
        <v>0.0</v>
      </c>
      <c r="P85" s="25">
        <v>0.0</v>
      </c>
      <c r="Q85" s="25">
        <v>0.0</v>
      </c>
      <c r="R85" s="25">
        <v>0.0</v>
      </c>
      <c r="S85" s="25">
        <v>650.0</v>
      </c>
      <c r="T85" s="25">
        <v>0.0</v>
      </c>
      <c r="U85" s="25">
        <v>0.0</v>
      </c>
      <c r="V85" s="25">
        <v>0.0</v>
      </c>
      <c r="W85" s="25">
        <v>0.0</v>
      </c>
      <c r="X85" s="25">
        <v>0.0</v>
      </c>
      <c r="Y85" s="25">
        <v>0.0</v>
      </c>
      <c r="Z85" s="25">
        <v>0.0</v>
      </c>
      <c r="AA85" s="25">
        <v>0.0</v>
      </c>
      <c r="AB85" s="25">
        <v>0.0</v>
      </c>
      <c r="AC85" s="25">
        <v>0.0</v>
      </c>
      <c r="AD85" s="25">
        <v>224.0</v>
      </c>
      <c r="AE85" s="25">
        <v>448.0</v>
      </c>
      <c r="AF85" s="25">
        <v>863.0</v>
      </c>
      <c r="AG85" s="25">
        <v>0.0</v>
      </c>
      <c r="AH85" s="25">
        <v>390.0</v>
      </c>
      <c r="AI85" s="25">
        <v>0.0</v>
      </c>
      <c r="AJ85" s="25">
        <v>0.0</v>
      </c>
      <c r="AK85" s="25">
        <v>0.0</v>
      </c>
      <c r="AL85" s="25">
        <v>0.0</v>
      </c>
      <c r="AM85" s="25">
        <v>0.0</v>
      </c>
      <c r="AN85" s="25">
        <v>0.0</v>
      </c>
      <c r="AO85" s="24">
        <f t="shared" si="10"/>
        <v>4154.370629</v>
      </c>
      <c r="AP85" s="26">
        <v>4154.370629370629</v>
      </c>
      <c r="AQ85" s="26">
        <v>4154.370629370629</v>
      </c>
      <c r="AR85" s="27">
        <f t="shared" si="7"/>
        <v>0</v>
      </c>
      <c r="AS85" s="27">
        <f t="shared" si="5"/>
        <v>0</v>
      </c>
      <c r="AT85" s="28"/>
      <c r="AU85" s="28"/>
      <c r="AV85" s="28"/>
      <c r="AW85" s="28"/>
      <c r="AX85" s="28"/>
      <c r="AY85" s="28"/>
      <c r="AZ85" s="28"/>
      <c r="BA85" s="28"/>
      <c r="BB85" s="28"/>
      <c r="BC85" s="28"/>
      <c r="BD85" s="28"/>
      <c r="BE85" s="28"/>
      <c r="BF85" s="28"/>
      <c r="BG85" s="28"/>
      <c r="BH85" s="28"/>
      <c r="BI85" s="28"/>
      <c r="BJ85" s="28"/>
      <c r="BK85" s="28"/>
      <c r="BL85" s="28"/>
      <c r="BM85" s="28"/>
    </row>
    <row r="86" ht="15.75" customHeight="1">
      <c r="A86" s="20">
        <v>82.0</v>
      </c>
      <c r="B86" s="35" t="s">
        <v>145</v>
      </c>
      <c r="C86" s="36" t="s">
        <v>139</v>
      </c>
      <c r="D86" s="36" t="s">
        <v>59</v>
      </c>
      <c r="E86" s="36">
        <v>1600.0</v>
      </c>
      <c r="F86" s="23">
        <v>1786.87</v>
      </c>
      <c r="G86" s="23">
        <v>0.0</v>
      </c>
      <c r="H86" s="25">
        <v>0.0</v>
      </c>
      <c r="I86" s="25">
        <v>369.09</v>
      </c>
      <c r="J86" s="25">
        <v>0.0</v>
      </c>
      <c r="K86" s="25">
        <v>0.0</v>
      </c>
      <c r="L86" s="25">
        <v>0.0</v>
      </c>
      <c r="M86" s="25">
        <v>0.0</v>
      </c>
      <c r="N86" s="25">
        <v>0.0</v>
      </c>
      <c r="O86" s="25">
        <v>44.0</v>
      </c>
      <c r="P86" s="25">
        <v>0.0</v>
      </c>
      <c r="Q86" s="30">
        <v>59.35</v>
      </c>
      <c r="R86" s="25">
        <v>450.0</v>
      </c>
      <c r="S86" s="30">
        <v>1070.0</v>
      </c>
      <c r="T86" s="25">
        <v>0.0</v>
      </c>
      <c r="U86" s="25">
        <v>0.0</v>
      </c>
      <c r="V86" s="25">
        <v>150.0</v>
      </c>
      <c r="W86" s="25">
        <v>0.0</v>
      </c>
      <c r="X86" s="25">
        <v>0.0</v>
      </c>
      <c r="Y86" s="25">
        <v>0.0</v>
      </c>
      <c r="Z86" s="25">
        <v>0.0</v>
      </c>
      <c r="AA86" s="25">
        <v>0.0</v>
      </c>
      <c r="AB86" s="25">
        <v>0.0</v>
      </c>
      <c r="AC86" s="25">
        <v>0.0</v>
      </c>
      <c r="AD86" s="25">
        <v>280.0</v>
      </c>
      <c r="AE86" s="25">
        <v>560.0</v>
      </c>
      <c r="AF86" s="25">
        <v>693.81</v>
      </c>
      <c r="AG86" s="25">
        <v>120.0</v>
      </c>
      <c r="AH86" s="25">
        <v>160.0</v>
      </c>
      <c r="AI86" s="25">
        <v>0.0</v>
      </c>
      <c r="AJ86" s="25">
        <v>120.0</v>
      </c>
      <c r="AK86" s="25">
        <v>0.0</v>
      </c>
      <c r="AL86" s="25">
        <v>0.0</v>
      </c>
      <c r="AM86" s="25">
        <v>0.0</v>
      </c>
      <c r="AN86" s="25">
        <v>8.0</v>
      </c>
      <c r="AO86" s="24">
        <f t="shared" si="10"/>
        <v>5871.12</v>
      </c>
      <c r="AP86" s="26">
        <v>5871.119999999999</v>
      </c>
      <c r="AQ86" s="26">
        <v>5871.119999999999</v>
      </c>
      <c r="AR86" s="27">
        <f t="shared" si="7"/>
        <v>0</v>
      </c>
      <c r="AS86" s="27">
        <f t="shared" si="5"/>
        <v>0</v>
      </c>
      <c r="AT86" s="38"/>
      <c r="AU86" s="38"/>
      <c r="AV86" s="38"/>
      <c r="AW86" s="38"/>
      <c r="AX86" s="38"/>
      <c r="AY86" s="38"/>
      <c r="AZ86" s="38"/>
      <c r="BA86" s="38"/>
      <c r="BB86" s="38"/>
      <c r="BC86" s="38"/>
      <c r="BD86" s="38"/>
      <c r="BE86" s="38"/>
      <c r="BF86" s="38"/>
      <c r="BG86" s="38"/>
      <c r="BH86" s="38"/>
      <c r="BI86" s="38"/>
      <c r="BJ86" s="38"/>
      <c r="BK86" s="38"/>
      <c r="BL86" s="38"/>
      <c r="BM86" s="38"/>
    </row>
    <row r="87" ht="15.75" customHeight="1">
      <c r="A87" s="20">
        <v>83.0</v>
      </c>
      <c r="B87" s="35" t="s">
        <v>146</v>
      </c>
      <c r="C87" s="36" t="s">
        <v>139</v>
      </c>
      <c r="D87" s="36" t="s">
        <v>59</v>
      </c>
      <c r="E87" s="36">
        <v>1600.0</v>
      </c>
      <c r="F87" s="23">
        <v>422.2166666666667</v>
      </c>
      <c r="G87" s="23">
        <v>0.0</v>
      </c>
      <c r="H87" s="25">
        <v>0.0</v>
      </c>
      <c r="I87" s="25">
        <v>62.5</v>
      </c>
      <c r="J87" s="25">
        <v>0.0</v>
      </c>
      <c r="K87" s="25">
        <v>0.0</v>
      </c>
      <c r="L87" s="25">
        <v>0.0</v>
      </c>
      <c r="M87" s="25">
        <v>0.0</v>
      </c>
      <c r="N87" s="25">
        <v>0.0</v>
      </c>
      <c r="O87" s="25">
        <v>0.0</v>
      </c>
      <c r="P87" s="25">
        <v>0.0</v>
      </c>
      <c r="Q87" s="25">
        <v>0.0</v>
      </c>
      <c r="R87" s="25">
        <v>0.0</v>
      </c>
      <c r="S87" s="25">
        <v>220.0</v>
      </c>
      <c r="T87" s="25">
        <v>0.0</v>
      </c>
      <c r="U87" s="25">
        <v>0.0</v>
      </c>
      <c r="V87" s="25">
        <v>0.0</v>
      </c>
      <c r="W87" s="25">
        <v>0.0</v>
      </c>
      <c r="X87" s="25">
        <v>0.0</v>
      </c>
      <c r="Y87" s="25">
        <v>0.0</v>
      </c>
      <c r="Z87" s="25">
        <v>0.0</v>
      </c>
      <c r="AA87" s="25">
        <v>100.0</v>
      </c>
      <c r="AB87" s="25">
        <v>0.0</v>
      </c>
      <c r="AC87" s="25">
        <v>0.0</v>
      </c>
      <c r="AD87" s="25">
        <v>280.0</v>
      </c>
      <c r="AE87" s="25">
        <v>560.0</v>
      </c>
      <c r="AF87" s="25">
        <v>919.9966666666667</v>
      </c>
      <c r="AG87" s="25">
        <v>0.0</v>
      </c>
      <c r="AH87" s="25">
        <v>112.0</v>
      </c>
      <c r="AI87" s="25">
        <v>224.0</v>
      </c>
      <c r="AJ87" s="25">
        <v>0.0</v>
      </c>
      <c r="AK87" s="25">
        <v>0.0</v>
      </c>
      <c r="AL87" s="25">
        <v>0.0</v>
      </c>
      <c r="AM87" s="25">
        <v>0.0</v>
      </c>
      <c r="AN87" s="25">
        <v>0.0</v>
      </c>
      <c r="AO87" s="24">
        <f t="shared" si="10"/>
        <v>2900.713333</v>
      </c>
      <c r="AP87" s="26">
        <v>2900.713333333333</v>
      </c>
      <c r="AQ87" s="26">
        <v>2900.713333333333</v>
      </c>
      <c r="AR87" s="27">
        <f t="shared" si="7"/>
        <v>0</v>
      </c>
      <c r="AS87" s="27">
        <f t="shared" si="5"/>
        <v>0</v>
      </c>
      <c r="AT87" s="38"/>
      <c r="AU87" s="38"/>
      <c r="AV87" s="38"/>
      <c r="AW87" s="38"/>
      <c r="AX87" s="38"/>
      <c r="AY87" s="38"/>
      <c r="AZ87" s="38"/>
      <c r="BA87" s="38"/>
      <c r="BB87" s="38"/>
      <c r="BC87" s="38"/>
      <c r="BD87" s="38"/>
      <c r="BE87" s="38"/>
      <c r="BF87" s="38"/>
      <c r="BG87" s="38"/>
      <c r="BH87" s="38"/>
      <c r="BI87" s="38"/>
      <c r="BJ87" s="38"/>
      <c r="BK87" s="38"/>
      <c r="BL87" s="38"/>
      <c r="BM87" s="38"/>
    </row>
    <row r="88" ht="15.75" customHeight="1">
      <c r="A88" s="20">
        <v>84.0</v>
      </c>
      <c r="B88" s="35" t="s">
        <v>147</v>
      </c>
      <c r="C88" s="36" t="s">
        <v>139</v>
      </c>
      <c r="D88" s="36" t="s">
        <v>59</v>
      </c>
      <c r="E88" s="36">
        <v>1600.0</v>
      </c>
      <c r="F88" s="23">
        <v>982.0</v>
      </c>
      <c r="G88" s="23">
        <v>0.0</v>
      </c>
      <c r="H88" s="25">
        <v>600.0</v>
      </c>
      <c r="I88" s="25">
        <v>664.0</v>
      </c>
      <c r="J88" s="25">
        <v>0.0</v>
      </c>
      <c r="K88" s="25">
        <v>0.0</v>
      </c>
      <c r="L88" s="25">
        <v>0.0</v>
      </c>
      <c r="M88" s="25">
        <v>0.0</v>
      </c>
      <c r="N88" s="25">
        <v>138.0</v>
      </c>
      <c r="O88" s="25">
        <v>100.0</v>
      </c>
      <c r="P88" s="25">
        <v>0.0</v>
      </c>
      <c r="Q88" s="25">
        <v>0.0</v>
      </c>
      <c r="R88" s="25">
        <v>50.0</v>
      </c>
      <c r="S88" s="25">
        <v>1507.0</v>
      </c>
      <c r="T88" s="25">
        <v>0.0</v>
      </c>
      <c r="U88" s="25">
        <v>0.0</v>
      </c>
      <c r="V88" s="25">
        <v>0.0</v>
      </c>
      <c r="W88" s="25">
        <v>0.0</v>
      </c>
      <c r="X88" s="25">
        <v>0.0</v>
      </c>
      <c r="Y88" s="25">
        <v>0.0</v>
      </c>
      <c r="Z88" s="25">
        <v>0.0</v>
      </c>
      <c r="AA88" s="25">
        <v>0.0</v>
      </c>
      <c r="AB88" s="25">
        <v>0.0</v>
      </c>
      <c r="AC88" s="25">
        <v>0.0</v>
      </c>
      <c r="AD88" s="25">
        <v>196.0</v>
      </c>
      <c r="AE88" s="25">
        <v>392.0</v>
      </c>
      <c r="AF88" s="25">
        <v>581.0</v>
      </c>
      <c r="AG88" s="25">
        <v>280.0</v>
      </c>
      <c r="AH88" s="25">
        <v>400.0</v>
      </c>
      <c r="AI88" s="25">
        <v>200.0</v>
      </c>
      <c r="AJ88" s="25">
        <v>120.0</v>
      </c>
      <c r="AK88" s="25">
        <v>0.0</v>
      </c>
      <c r="AL88" s="25">
        <v>0.0</v>
      </c>
      <c r="AM88" s="25">
        <v>0.0</v>
      </c>
      <c r="AN88" s="25">
        <v>90.0</v>
      </c>
      <c r="AO88" s="24">
        <f t="shared" si="10"/>
        <v>6300</v>
      </c>
      <c r="AP88" s="26">
        <v>6300.0</v>
      </c>
      <c r="AQ88" s="26">
        <v>6300.0</v>
      </c>
      <c r="AR88" s="27">
        <f t="shared" si="7"/>
        <v>0</v>
      </c>
      <c r="AS88" s="27">
        <f t="shared" si="5"/>
        <v>0</v>
      </c>
      <c r="AT88" s="38"/>
      <c r="AU88" s="38"/>
      <c r="AV88" s="38"/>
      <c r="AW88" s="38"/>
      <c r="AX88" s="38"/>
      <c r="AY88" s="38"/>
      <c r="AZ88" s="38"/>
      <c r="BA88" s="38"/>
      <c r="BB88" s="38"/>
      <c r="BC88" s="38"/>
      <c r="BD88" s="38"/>
      <c r="BE88" s="38"/>
      <c r="BF88" s="38"/>
      <c r="BG88" s="38"/>
      <c r="BH88" s="38"/>
      <c r="BI88" s="38"/>
      <c r="BJ88" s="38"/>
      <c r="BK88" s="38"/>
      <c r="BL88" s="38"/>
      <c r="BM88" s="38"/>
    </row>
    <row r="89" ht="15.75" customHeight="1">
      <c r="A89" s="20">
        <v>85.0</v>
      </c>
      <c r="B89" s="35" t="s">
        <v>148</v>
      </c>
      <c r="C89" s="36" t="s">
        <v>139</v>
      </c>
      <c r="D89" s="36" t="s">
        <v>71</v>
      </c>
      <c r="E89" s="36">
        <v>1600.0</v>
      </c>
      <c r="F89" s="23">
        <v>0.0</v>
      </c>
      <c r="G89" s="23">
        <v>0.0</v>
      </c>
      <c r="H89" s="25">
        <v>0.0</v>
      </c>
      <c r="I89" s="25">
        <v>0.0</v>
      </c>
      <c r="J89" s="25">
        <v>0.0</v>
      </c>
      <c r="K89" s="25">
        <v>0.0</v>
      </c>
      <c r="L89" s="25">
        <v>0.0</v>
      </c>
      <c r="M89" s="25">
        <v>0.0</v>
      </c>
      <c r="N89" s="25">
        <v>0.0</v>
      </c>
      <c r="O89" s="25">
        <v>0.0</v>
      </c>
      <c r="P89" s="25">
        <v>0.0</v>
      </c>
      <c r="Q89" s="25">
        <v>0.0</v>
      </c>
      <c r="R89" s="25">
        <v>0.0</v>
      </c>
      <c r="S89" s="25">
        <v>140.0</v>
      </c>
      <c r="T89" s="25">
        <v>0.0</v>
      </c>
      <c r="U89" s="25">
        <v>0.0</v>
      </c>
      <c r="V89" s="25">
        <v>0.0</v>
      </c>
      <c r="W89" s="25">
        <v>0.0</v>
      </c>
      <c r="X89" s="25">
        <v>0.0</v>
      </c>
      <c r="Y89" s="25">
        <v>0.0</v>
      </c>
      <c r="Z89" s="25">
        <v>0.0</v>
      </c>
      <c r="AA89" s="25">
        <v>0.0</v>
      </c>
      <c r="AB89" s="25">
        <v>0.0</v>
      </c>
      <c r="AC89" s="25">
        <v>0.0</v>
      </c>
      <c r="AD89" s="25">
        <v>364.0</v>
      </c>
      <c r="AE89" s="25">
        <v>728.0</v>
      </c>
      <c r="AF89" s="25">
        <v>163.58333333333334</v>
      </c>
      <c r="AG89" s="25">
        <v>0.0</v>
      </c>
      <c r="AH89" s="25">
        <v>40.0</v>
      </c>
      <c r="AI89" s="25">
        <v>0.0</v>
      </c>
      <c r="AJ89" s="25">
        <v>0.0</v>
      </c>
      <c r="AK89" s="25">
        <v>0.0</v>
      </c>
      <c r="AL89" s="25">
        <v>0.0</v>
      </c>
      <c r="AM89" s="25">
        <v>0.0</v>
      </c>
      <c r="AN89" s="25">
        <v>0.0</v>
      </c>
      <c r="AO89" s="24">
        <f t="shared" si="10"/>
        <v>1435.583333</v>
      </c>
      <c r="AP89" s="26">
        <v>1435.5833333333333</v>
      </c>
      <c r="AQ89" s="26">
        <v>1435.5833333333333</v>
      </c>
      <c r="AR89" s="27">
        <f t="shared" si="7"/>
        <v>0</v>
      </c>
      <c r="AS89" s="27">
        <f t="shared" si="5"/>
        <v>0</v>
      </c>
      <c r="AT89" s="28"/>
      <c r="AU89" s="28"/>
      <c r="AV89" s="28"/>
      <c r="AW89" s="28"/>
      <c r="AX89" s="28"/>
      <c r="AY89" s="28"/>
      <c r="AZ89" s="28"/>
      <c r="BA89" s="28"/>
      <c r="BB89" s="28"/>
      <c r="BC89" s="28"/>
      <c r="BD89" s="28"/>
      <c r="BE89" s="28"/>
      <c r="BF89" s="28"/>
      <c r="BG89" s="28"/>
      <c r="BH89" s="28"/>
      <c r="BI89" s="28"/>
      <c r="BJ89" s="28"/>
      <c r="BK89" s="28"/>
      <c r="BL89" s="28"/>
      <c r="BM89" s="28"/>
    </row>
    <row r="90" ht="15.75" customHeight="1">
      <c r="A90" s="20">
        <v>86.0</v>
      </c>
      <c r="B90" s="35" t="s">
        <v>149</v>
      </c>
      <c r="C90" s="36" t="s">
        <v>139</v>
      </c>
      <c r="D90" s="36" t="s">
        <v>71</v>
      </c>
      <c r="E90" s="36">
        <v>1600.0</v>
      </c>
      <c r="F90" s="23">
        <v>255.55</v>
      </c>
      <c r="G90" s="23">
        <v>0.0</v>
      </c>
      <c r="H90" s="25">
        <v>0.0</v>
      </c>
      <c r="I90" s="25">
        <v>35.0</v>
      </c>
      <c r="J90" s="25">
        <v>0.0</v>
      </c>
      <c r="K90" s="25">
        <v>0.0</v>
      </c>
      <c r="L90" s="25">
        <v>0.0</v>
      </c>
      <c r="M90" s="25">
        <v>0.0</v>
      </c>
      <c r="N90" s="25">
        <v>0.0</v>
      </c>
      <c r="O90" s="25">
        <v>0.0</v>
      </c>
      <c r="P90" s="25">
        <v>0.0</v>
      </c>
      <c r="Q90" s="25">
        <v>0.0</v>
      </c>
      <c r="R90" s="25">
        <v>0.0</v>
      </c>
      <c r="S90" s="25">
        <v>180.0</v>
      </c>
      <c r="T90" s="25">
        <v>0.0</v>
      </c>
      <c r="U90" s="25">
        <v>0.0</v>
      </c>
      <c r="V90" s="25">
        <v>0.0</v>
      </c>
      <c r="W90" s="25">
        <v>0.0</v>
      </c>
      <c r="X90" s="25">
        <v>0.0</v>
      </c>
      <c r="Y90" s="25">
        <v>0.0</v>
      </c>
      <c r="Z90" s="25">
        <v>0.0</v>
      </c>
      <c r="AA90" s="25">
        <v>0.0</v>
      </c>
      <c r="AB90" s="25">
        <v>0.0</v>
      </c>
      <c r="AC90" s="25">
        <v>0.0</v>
      </c>
      <c r="AD90" s="25">
        <v>336.0</v>
      </c>
      <c r="AE90" s="25">
        <v>672.0</v>
      </c>
      <c r="AF90" s="25">
        <v>555.32</v>
      </c>
      <c r="AG90" s="25">
        <v>30.0</v>
      </c>
      <c r="AH90" s="25">
        <v>0.0</v>
      </c>
      <c r="AI90" s="25">
        <v>272.0</v>
      </c>
      <c r="AJ90" s="25">
        <v>0.0</v>
      </c>
      <c r="AK90" s="25">
        <v>0.0</v>
      </c>
      <c r="AL90" s="25">
        <v>0.0</v>
      </c>
      <c r="AM90" s="25">
        <v>0.0</v>
      </c>
      <c r="AN90" s="25">
        <v>0.0</v>
      </c>
      <c r="AO90" s="24">
        <f t="shared" si="10"/>
        <v>2335.87</v>
      </c>
      <c r="AP90" s="26">
        <v>2335.87</v>
      </c>
      <c r="AQ90" s="26">
        <v>2335.87</v>
      </c>
      <c r="AR90" s="27">
        <f t="shared" si="7"/>
        <v>0</v>
      </c>
      <c r="AS90" s="27">
        <f t="shared" si="5"/>
        <v>0</v>
      </c>
      <c r="AT90" s="28"/>
      <c r="AU90" s="28"/>
      <c r="AV90" s="28"/>
      <c r="AW90" s="28"/>
      <c r="AX90" s="28"/>
      <c r="AY90" s="28"/>
      <c r="AZ90" s="28"/>
      <c r="BA90" s="28"/>
      <c r="BB90" s="28"/>
      <c r="BC90" s="28"/>
      <c r="BD90" s="28"/>
      <c r="BE90" s="28"/>
      <c r="BF90" s="28"/>
      <c r="BG90" s="28"/>
      <c r="BH90" s="28"/>
      <c r="BI90" s="28"/>
      <c r="BJ90" s="28"/>
      <c r="BK90" s="28"/>
      <c r="BL90" s="28"/>
      <c r="BM90" s="28"/>
    </row>
    <row r="91" ht="15.75" customHeight="1">
      <c r="A91" s="20">
        <v>87.0</v>
      </c>
      <c r="B91" s="35" t="s">
        <v>150</v>
      </c>
      <c r="C91" s="36" t="s">
        <v>139</v>
      </c>
      <c r="D91" s="36" t="s">
        <v>71</v>
      </c>
      <c r="E91" s="36">
        <v>1600.0</v>
      </c>
      <c r="F91" s="23">
        <v>219.69</v>
      </c>
      <c r="G91" s="23">
        <v>0.0</v>
      </c>
      <c r="H91" s="25">
        <v>0.0</v>
      </c>
      <c r="I91" s="25">
        <v>159.44</v>
      </c>
      <c r="J91" s="25">
        <v>0.0</v>
      </c>
      <c r="K91" s="25">
        <v>0.0</v>
      </c>
      <c r="L91" s="25">
        <v>0.0</v>
      </c>
      <c r="M91" s="25">
        <v>0.0</v>
      </c>
      <c r="N91" s="25">
        <v>25.0</v>
      </c>
      <c r="O91" s="25">
        <v>0.0</v>
      </c>
      <c r="P91" s="25">
        <v>0.0</v>
      </c>
      <c r="Q91" s="25">
        <v>2.85</v>
      </c>
      <c r="R91" s="25">
        <v>0.0</v>
      </c>
      <c r="S91" s="25">
        <v>10.0</v>
      </c>
      <c r="T91" s="25">
        <v>0.0</v>
      </c>
      <c r="U91" s="25">
        <v>0.0</v>
      </c>
      <c r="V91" s="25">
        <v>0.0</v>
      </c>
      <c r="W91" s="25">
        <v>0.0</v>
      </c>
      <c r="X91" s="25">
        <v>0.0</v>
      </c>
      <c r="Y91" s="25">
        <v>0.0</v>
      </c>
      <c r="Z91" s="25">
        <v>0.0</v>
      </c>
      <c r="AA91" s="25">
        <v>0.0</v>
      </c>
      <c r="AB91" s="25">
        <v>0.0</v>
      </c>
      <c r="AC91" s="25">
        <v>0.0</v>
      </c>
      <c r="AD91" s="25">
        <v>336.0</v>
      </c>
      <c r="AE91" s="25">
        <v>672.0</v>
      </c>
      <c r="AF91" s="25">
        <v>222.32</v>
      </c>
      <c r="AG91" s="25">
        <v>0.0</v>
      </c>
      <c r="AH91" s="25">
        <v>0.0</v>
      </c>
      <c r="AI91" s="25">
        <v>0.0</v>
      </c>
      <c r="AJ91" s="25">
        <v>0.0</v>
      </c>
      <c r="AK91" s="25">
        <v>0.0</v>
      </c>
      <c r="AL91" s="25">
        <v>0.0</v>
      </c>
      <c r="AM91" s="25">
        <v>0.0</v>
      </c>
      <c r="AN91" s="25">
        <v>16.0</v>
      </c>
      <c r="AO91" s="24">
        <f t="shared" si="10"/>
        <v>1663.3</v>
      </c>
      <c r="AP91" s="26">
        <v>1663.3</v>
      </c>
      <c r="AQ91" s="26">
        <v>1663.3</v>
      </c>
      <c r="AR91" s="27">
        <f t="shared" si="7"/>
        <v>0</v>
      </c>
      <c r="AS91" s="27">
        <f t="shared" si="5"/>
        <v>0</v>
      </c>
      <c r="AT91" s="28"/>
      <c r="AU91" s="28"/>
      <c r="AV91" s="28"/>
      <c r="AW91" s="28"/>
      <c r="AX91" s="28"/>
      <c r="AY91" s="28"/>
      <c r="AZ91" s="28"/>
      <c r="BA91" s="28"/>
      <c r="BB91" s="28"/>
      <c r="BC91" s="28"/>
      <c r="BD91" s="28"/>
      <c r="BE91" s="28"/>
      <c r="BF91" s="28"/>
      <c r="BG91" s="28"/>
      <c r="BH91" s="28"/>
      <c r="BI91" s="28"/>
      <c r="BJ91" s="28"/>
      <c r="BK91" s="28"/>
      <c r="BL91" s="28"/>
      <c r="BM91" s="28"/>
    </row>
    <row r="92" ht="15.75" customHeight="1">
      <c r="A92" s="20">
        <v>88.0</v>
      </c>
      <c r="B92" s="35" t="s">
        <v>151</v>
      </c>
      <c r="C92" s="36" t="s">
        <v>139</v>
      </c>
      <c r="D92" s="36" t="s">
        <v>71</v>
      </c>
      <c r="E92" s="36">
        <v>1600.0</v>
      </c>
      <c r="F92" s="23">
        <v>0.0</v>
      </c>
      <c r="G92" s="23">
        <v>0.0</v>
      </c>
      <c r="H92" s="25">
        <v>0.0</v>
      </c>
      <c r="I92" s="25">
        <v>0.0</v>
      </c>
      <c r="J92" s="25">
        <v>0.0</v>
      </c>
      <c r="K92" s="25">
        <v>0.0</v>
      </c>
      <c r="L92" s="25">
        <v>0.0</v>
      </c>
      <c r="M92" s="25">
        <v>0.0</v>
      </c>
      <c r="N92" s="25">
        <v>0.0</v>
      </c>
      <c r="O92" s="25">
        <v>0.0</v>
      </c>
      <c r="P92" s="25">
        <v>0.0</v>
      </c>
      <c r="Q92" s="25">
        <v>0.0</v>
      </c>
      <c r="R92" s="25">
        <v>0.0</v>
      </c>
      <c r="S92" s="25">
        <v>150.0</v>
      </c>
      <c r="T92" s="25">
        <v>0.0</v>
      </c>
      <c r="U92" s="25">
        <v>0.0</v>
      </c>
      <c r="V92" s="25">
        <v>0.0</v>
      </c>
      <c r="W92" s="25">
        <v>0.0</v>
      </c>
      <c r="X92" s="25">
        <v>0.0</v>
      </c>
      <c r="Y92" s="25">
        <v>0.0</v>
      </c>
      <c r="Z92" s="25">
        <v>0.0</v>
      </c>
      <c r="AA92" s="25">
        <v>0.0</v>
      </c>
      <c r="AB92" s="25">
        <v>0.0</v>
      </c>
      <c r="AC92" s="25">
        <v>0.0</v>
      </c>
      <c r="AD92" s="25">
        <v>336.0</v>
      </c>
      <c r="AE92" s="25">
        <v>672.0</v>
      </c>
      <c r="AF92" s="25">
        <v>99.33333333378016</v>
      </c>
      <c r="AG92" s="25">
        <v>0.0</v>
      </c>
      <c r="AH92" s="25">
        <v>40.0</v>
      </c>
      <c r="AI92" s="25">
        <v>0.0</v>
      </c>
      <c r="AJ92" s="25">
        <v>0.0</v>
      </c>
      <c r="AK92" s="25">
        <v>0.0</v>
      </c>
      <c r="AL92" s="25">
        <v>0.0</v>
      </c>
      <c r="AM92" s="25">
        <v>0.0</v>
      </c>
      <c r="AN92" s="25">
        <v>0.0</v>
      </c>
      <c r="AO92" s="24">
        <f t="shared" si="10"/>
        <v>1297.333333</v>
      </c>
      <c r="AP92" s="26">
        <v>1297.33333333378</v>
      </c>
      <c r="AQ92" s="26">
        <v>1297.3333333333333</v>
      </c>
      <c r="AR92" s="27">
        <f t="shared" si="7"/>
        <v>0</v>
      </c>
      <c r="AS92" s="34">
        <v>0.0</v>
      </c>
      <c r="AT92" s="28"/>
      <c r="AU92" s="28"/>
      <c r="AV92" s="28"/>
      <c r="AW92" s="28"/>
      <c r="AX92" s="28"/>
      <c r="AY92" s="28"/>
      <c r="AZ92" s="28"/>
      <c r="BA92" s="28"/>
      <c r="BB92" s="28"/>
      <c r="BC92" s="28"/>
      <c r="BD92" s="28"/>
      <c r="BE92" s="28"/>
      <c r="BF92" s="28"/>
      <c r="BG92" s="28"/>
      <c r="BH92" s="28"/>
      <c r="BI92" s="28"/>
      <c r="BJ92" s="28"/>
      <c r="BK92" s="28"/>
      <c r="BL92" s="28"/>
      <c r="BM92" s="28"/>
    </row>
    <row r="93" ht="15.75" customHeight="1">
      <c r="A93" s="20">
        <v>89.0</v>
      </c>
      <c r="B93" s="35" t="s">
        <v>152</v>
      </c>
      <c r="C93" s="36" t="s">
        <v>139</v>
      </c>
      <c r="D93" s="36" t="s">
        <v>71</v>
      </c>
      <c r="E93" s="36">
        <v>1600.0</v>
      </c>
      <c r="F93" s="23">
        <v>66.0</v>
      </c>
      <c r="G93" s="23">
        <v>0.0</v>
      </c>
      <c r="H93" s="25">
        <v>0.0</v>
      </c>
      <c r="I93" s="25">
        <v>0.0</v>
      </c>
      <c r="J93" s="25">
        <v>0.0</v>
      </c>
      <c r="K93" s="25">
        <v>0.0</v>
      </c>
      <c r="L93" s="25">
        <v>0.0</v>
      </c>
      <c r="M93" s="25">
        <v>0.0</v>
      </c>
      <c r="N93" s="25">
        <v>0.0</v>
      </c>
      <c r="O93" s="25">
        <v>0.0</v>
      </c>
      <c r="P93" s="25">
        <v>0.0</v>
      </c>
      <c r="Q93" s="25">
        <v>0.0</v>
      </c>
      <c r="R93" s="25">
        <v>0.0</v>
      </c>
      <c r="S93" s="25">
        <v>160.0</v>
      </c>
      <c r="T93" s="25">
        <v>0.0</v>
      </c>
      <c r="U93" s="25">
        <v>0.0</v>
      </c>
      <c r="V93" s="25">
        <v>0.0</v>
      </c>
      <c r="W93" s="25">
        <v>0.0</v>
      </c>
      <c r="X93" s="25">
        <v>0.0</v>
      </c>
      <c r="Y93" s="25">
        <v>0.0</v>
      </c>
      <c r="Z93" s="25">
        <v>0.0</v>
      </c>
      <c r="AA93" s="25">
        <v>0.0</v>
      </c>
      <c r="AB93" s="25">
        <v>0.0</v>
      </c>
      <c r="AC93" s="25">
        <v>0.0</v>
      </c>
      <c r="AD93" s="25">
        <v>350.0</v>
      </c>
      <c r="AE93" s="25">
        <v>700.0</v>
      </c>
      <c r="AF93" s="25">
        <v>150.0</v>
      </c>
      <c r="AG93" s="25">
        <v>0.0</v>
      </c>
      <c r="AH93" s="25">
        <v>0.0</v>
      </c>
      <c r="AI93" s="25">
        <v>132.0</v>
      </c>
      <c r="AJ93" s="25">
        <v>30.0</v>
      </c>
      <c r="AK93" s="25">
        <v>0.0</v>
      </c>
      <c r="AL93" s="25">
        <v>0.0</v>
      </c>
      <c r="AM93" s="25">
        <v>0.0</v>
      </c>
      <c r="AN93" s="25">
        <v>0.0</v>
      </c>
      <c r="AO93" s="24">
        <f t="shared" si="10"/>
        <v>1588</v>
      </c>
      <c r="AP93" s="26">
        <v>1588.0</v>
      </c>
      <c r="AQ93" s="26">
        <v>1588.0</v>
      </c>
      <c r="AR93" s="27">
        <f t="shared" si="7"/>
        <v>0</v>
      </c>
      <c r="AS93" s="27">
        <f>AO93-AQ93</f>
        <v>0</v>
      </c>
      <c r="AT93" s="38"/>
      <c r="AU93" s="38"/>
      <c r="AV93" s="38"/>
      <c r="AW93" s="38"/>
      <c r="AX93" s="38"/>
      <c r="AY93" s="38"/>
      <c r="AZ93" s="38"/>
      <c r="BA93" s="38"/>
      <c r="BB93" s="38"/>
      <c r="BC93" s="38"/>
      <c r="BD93" s="38"/>
      <c r="BE93" s="38"/>
      <c r="BF93" s="38"/>
      <c r="BG93" s="38"/>
      <c r="BH93" s="38"/>
      <c r="BI93" s="38"/>
      <c r="BJ93" s="38"/>
      <c r="BK93" s="38"/>
      <c r="BL93" s="38"/>
      <c r="BM93" s="38"/>
    </row>
    <row r="94" ht="15.75" customHeight="1">
      <c r="A94" s="20">
        <v>90.0</v>
      </c>
      <c r="B94" s="35" t="s">
        <v>153</v>
      </c>
      <c r="C94" s="36" t="s">
        <v>139</v>
      </c>
      <c r="D94" s="36" t="s">
        <v>71</v>
      </c>
      <c r="E94" s="36">
        <v>1600.0</v>
      </c>
      <c r="F94" s="23">
        <v>0.0</v>
      </c>
      <c r="G94" s="23">
        <v>0.0</v>
      </c>
      <c r="H94" s="25">
        <v>0.0</v>
      </c>
      <c r="I94" s="25">
        <v>0.0</v>
      </c>
      <c r="J94" s="25">
        <v>0.0</v>
      </c>
      <c r="K94" s="25">
        <v>0.0</v>
      </c>
      <c r="L94" s="25">
        <v>0.0</v>
      </c>
      <c r="M94" s="25">
        <v>0.0</v>
      </c>
      <c r="N94" s="25">
        <v>0.0</v>
      </c>
      <c r="O94" s="25">
        <v>0.0</v>
      </c>
      <c r="P94" s="25">
        <v>0.0</v>
      </c>
      <c r="Q94" s="25">
        <v>0.0</v>
      </c>
      <c r="R94" s="25">
        <v>0.0</v>
      </c>
      <c r="S94" s="25">
        <v>0.0</v>
      </c>
      <c r="T94" s="25">
        <v>0.0</v>
      </c>
      <c r="U94" s="25">
        <v>0.0</v>
      </c>
      <c r="V94" s="25">
        <v>0.0</v>
      </c>
      <c r="W94" s="25">
        <v>0.0</v>
      </c>
      <c r="X94" s="25">
        <v>0.0</v>
      </c>
      <c r="Y94" s="25">
        <v>0.0</v>
      </c>
      <c r="Z94" s="25">
        <v>0.0</v>
      </c>
      <c r="AA94" s="25">
        <v>0.0</v>
      </c>
      <c r="AB94" s="25">
        <v>0.0</v>
      </c>
      <c r="AC94" s="25">
        <v>0.0</v>
      </c>
      <c r="AD94" s="25">
        <v>0.0</v>
      </c>
      <c r="AE94" s="25">
        <v>0.0</v>
      </c>
      <c r="AF94" s="25">
        <v>0.0</v>
      </c>
      <c r="AG94" s="25">
        <v>0.0</v>
      </c>
      <c r="AH94" s="25">
        <v>0.0</v>
      </c>
      <c r="AI94" s="25">
        <v>0.0</v>
      </c>
      <c r="AJ94" s="25">
        <v>0.0</v>
      </c>
      <c r="AK94" s="25">
        <v>0.0</v>
      </c>
      <c r="AL94" s="25">
        <v>0.0</v>
      </c>
      <c r="AM94" s="25">
        <v>0.0</v>
      </c>
      <c r="AN94" s="25">
        <v>0.0</v>
      </c>
      <c r="AO94" s="24">
        <v>0.0</v>
      </c>
      <c r="AP94" s="26">
        <v>0.0</v>
      </c>
      <c r="AQ94" s="26">
        <v>0.0</v>
      </c>
      <c r="AR94" s="27">
        <v>0.0</v>
      </c>
      <c r="AS94" s="27">
        <v>0.0</v>
      </c>
      <c r="AT94" s="38"/>
      <c r="AU94" s="38"/>
      <c r="AV94" s="38"/>
      <c r="AW94" s="38"/>
      <c r="AX94" s="38"/>
      <c r="AY94" s="38"/>
      <c r="AZ94" s="38"/>
      <c r="BA94" s="38"/>
      <c r="BB94" s="38"/>
      <c r="BC94" s="38"/>
      <c r="BD94" s="38"/>
      <c r="BE94" s="38"/>
      <c r="BF94" s="38"/>
      <c r="BG94" s="38"/>
      <c r="BH94" s="38"/>
      <c r="BI94" s="38"/>
      <c r="BJ94" s="38"/>
      <c r="BK94" s="38"/>
      <c r="BL94" s="38"/>
      <c r="BM94" s="38"/>
    </row>
    <row r="95" ht="15.75" customHeight="1">
      <c r="A95" s="20">
        <v>91.0</v>
      </c>
      <c r="B95" s="35" t="s">
        <v>154</v>
      </c>
      <c r="C95" s="36" t="s">
        <v>139</v>
      </c>
      <c r="D95" s="36" t="s">
        <v>71</v>
      </c>
      <c r="E95" s="36">
        <v>1600.0</v>
      </c>
      <c r="F95" s="23">
        <v>0.0</v>
      </c>
      <c r="G95" s="23">
        <v>0.0</v>
      </c>
      <c r="H95" s="25">
        <v>0.0</v>
      </c>
      <c r="I95" s="25">
        <v>0.0</v>
      </c>
      <c r="J95" s="25">
        <v>0.0</v>
      </c>
      <c r="K95" s="25">
        <v>0.0</v>
      </c>
      <c r="L95" s="25">
        <v>0.0</v>
      </c>
      <c r="M95" s="25">
        <v>0.0</v>
      </c>
      <c r="N95" s="25">
        <v>0.0</v>
      </c>
      <c r="O95" s="25">
        <v>25.44</v>
      </c>
      <c r="P95" s="25">
        <v>0.0</v>
      </c>
      <c r="Q95" s="25">
        <v>0.0</v>
      </c>
      <c r="R95" s="25">
        <v>0.0</v>
      </c>
      <c r="S95" s="25">
        <v>0.0</v>
      </c>
      <c r="T95" s="25">
        <v>0.0</v>
      </c>
      <c r="U95" s="25">
        <v>0.0</v>
      </c>
      <c r="V95" s="25">
        <v>0.0</v>
      </c>
      <c r="W95" s="25">
        <v>0.0</v>
      </c>
      <c r="X95" s="25">
        <v>0.0</v>
      </c>
      <c r="Y95" s="25">
        <v>0.0</v>
      </c>
      <c r="Z95" s="25">
        <v>0.0</v>
      </c>
      <c r="AA95" s="25">
        <v>0.0</v>
      </c>
      <c r="AB95" s="25">
        <v>0.0</v>
      </c>
      <c r="AC95" s="25">
        <v>0.0</v>
      </c>
      <c r="AD95" s="25">
        <v>280.0</v>
      </c>
      <c r="AE95" s="25">
        <v>560.0</v>
      </c>
      <c r="AF95" s="25">
        <v>234.0</v>
      </c>
      <c r="AG95" s="25">
        <v>0.0</v>
      </c>
      <c r="AH95" s="25">
        <v>0.0</v>
      </c>
      <c r="AI95" s="25">
        <v>216.0</v>
      </c>
      <c r="AJ95" s="25">
        <v>0.0</v>
      </c>
      <c r="AK95" s="25">
        <v>0.0</v>
      </c>
      <c r="AL95" s="25">
        <v>0.0</v>
      </c>
      <c r="AM95" s="25">
        <v>0.0</v>
      </c>
      <c r="AN95" s="25">
        <v>0.0</v>
      </c>
      <c r="AO95" s="24">
        <f t="shared" ref="AO95:AO102" si="11">SUM(F95:AN95)</f>
        <v>1315.44</v>
      </c>
      <c r="AP95" s="26">
        <v>1315.44</v>
      </c>
      <c r="AQ95" s="26">
        <v>1315.44</v>
      </c>
      <c r="AR95" s="27">
        <f t="shared" ref="AR95:AR102" si="12">AO95-AP95</f>
        <v>0</v>
      </c>
      <c r="AS95" s="27">
        <f t="shared" ref="AS95:AS102" si="13">AO95-AQ95</f>
        <v>0</v>
      </c>
      <c r="AT95" s="28"/>
      <c r="AU95" s="28"/>
      <c r="AV95" s="28"/>
      <c r="AW95" s="28"/>
      <c r="AX95" s="28"/>
      <c r="AY95" s="28"/>
      <c r="AZ95" s="28"/>
      <c r="BA95" s="28"/>
      <c r="BB95" s="28"/>
      <c r="BC95" s="28"/>
      <c r="BD95" s="28"/>
      <c r="BE95" s="28"/>
      <c r="BF95" s="28"/>
      <c r="BG95" s="28"/>
      <c r="BH95" s="28"/>
      <c r="BI95" s="28"/>
      <c r="BJ95" s="28"/>
      <c r="BK95" s="28"/>
      <c r="BL95" s="28"/>
      <c r="BM95" s="28"/>
    </row>
    <row r="96" ht="15.75" customHeight="1">
      <c r="A96" s="20">
        <v>92.0</v>
      </c>
      <c r="B96" s="35" t="s">
        <v>155</v>
      </c>
      <c r="C96" s="36" t="s">
        <v>139</v>
      </c>
      <c r="D96" s="36" t="s">
        <v>71</v>
      </c>
      <c r="E96" s="36">
        <v>1600.0</v>
      </c>
      <c r="F96" s="23">
        <v>0.0</v>
      </c>
      <c r="G96" s="23">
        <v>0.0</v>
      </c>
      <c r="H96" s="25">
        <v>0.0</v>
      </c>
      <c r="I96" s="25">
        <v>0.0</v>
      </c>
      <c r="J96" s="25">
        <v>0.0</v>
      </c>
      <c r="K96" s="25">
        <v>0.0</v>
      </c>
      <c r="L96" s="25">
        <v>0.0</v>
      </c>
      <c r="M96" s="25">
        <v>0.0</v>
      </c>
      <c r="N96" s="25">
        <v>0.0</v>
      </c>
      <c r="O96" s="25">
        <v>0.0</v>
      </c>
      <c r="P96" s="25">
        <v>0.0</v>
      </c>
      <c r="Q96" s="25">
        <v>0.0</v>
      </c>
      <c r="R96" s="25">
        <v>0.0</v>
      </c>
      <c r="S96" s="25">
        <v>75.0</v>
      </c>
      <c r="T96" s="25">
        <v>0.0</v>
      </c>
      <c r="U96" s="25">
        <v>0.0</v>
      </c>
      <c r="V96" s="25">
        <v>0.0</v>
      </c>
      <c r="W96" s="25">
        <v>0.0</v>
      </c>
      <c r="X96" s="25">
        <v>0.0</v>
      </c>
      <c r="Y96" s="25">
        <v>0.0</v>
      </c>
      <c r="Z96" s="25">
        <v>0.0</v>
      </c>
      <c r="AA96" s="25">
        <v>0.0</v>
      </c>
      <c r="AB96" s="25">
        <v>0.0</v>
      </c>
      <c r="AC96" s="25">
        <v>0.0</v>
      </c>
      <c r="AD96" s="25">
        <v>336.0</v>
      </c>
      <c r="AE96" s="25">
        <v>672.0</v>
      </c>
      <c r="AF96" s="25">
        <v>148.0</v>
      </c>
      <c r="AG96" s="25">
        <v>40.0</v>
      </c>
      <c r="AH96" s="25">
        <v>0.0</v>
      </c>
      <c r="AI96" s="25">
        <v>56.0</v>
      </c>
      <c r="AJ96" s="25">
        <v>0.0</v>
      </c>
      <c r="AK96" s="25">
        <v>0.0</v>
      </c>
      <c r="AL96" s="25">
        <v>0.0</v>
      </c>
      <c r="AM96" s="25">
        <v>0.0</v>
      </c>
      <c r="AN96" s="25">
        <v>0.0</v>
      </c>
      <c r="AO96" s="24">
        <f t="shared" si="11"/>
        <v>1327</v>
      </c>
      <c r="AP96" s="26">
        <v>1327.0</v>
      </c>
      <c r="AQ96" s="26">
        <v>1327.0</v>
      </c>
      <c r="AR96" s="27">
        <f t="shared" si="12"/>
        <v>0</v>
      </c>
      <c r="AS96" s="27">
        <f t="shared" si="13"/>
        <v>0</v>
      </c>
      <c r="AT96" s="38"/>
      <c r="AU96" s="38"/>
      <c r="AV96" s="38"/>
      <c r="AW96" s="38"/>
      <c r="AX96" s="38"/>
      <c r="AY96" s="38"/>
      <c r="AZ96" s="38"/>
      <c r="BA96" s="38"/>
      <c r="BB96" s="38"/>
      <c r="BC96" s="38"/>
      <c r="BD96" s="38"/>
      <c r="BE96" s="38"/>
      <c r="BF96" s="38"/>
      <c r="BG96" s="38"/>
      <c r="BH96" s="38"/>
      <c r="BI96" s="38"/>
      <c r="BJ96" s="38"/>
      <c r="BK96" s="38"/>
      <c r="BL96" s="38"/>
      <c r="BM96" s="38"/>
    </row>
    <row r="97" ht="15.75" customHeight="1">
      <c r="A97" s="20">
        <v>93.0</v>
      </c>
      <c r="B97" s="35" t="s">
        <v>156</v>
      </c>
      <c r="C97" s="36" t="s">
        <v>139</v>
      </c>
      <c r="D97" s="36" t="s">
        <v>71</v>
      </c>
      <c r="E97" s="36">
        <v>1600.0</v>
      </c>
      <c r="F97" s="23">
        <v>0.0</v>
      </c>
      <c r="G97" s="23">
        <v>0.0</v>
      </c>
      <c r="H97" s="25">
        <v>0.0</v>
      </c>
      <c r="I97" s="25">
        <v>0.0</v>
      </c>
      <c r="J97" s="25">
        <v>0.0</v>
      </c>
      <c r="K97" s="25">
        <v>0.0</v>
      </c>
      <c r="L97" s="25">
        <v>0.0</v>
      </c>
      <c r="M97" s="25">
        <v>0.0</v>
      </c>
      <c r="N97" s="25">
        <v>0.0</v>
      </c>
      <c r="O97" s="25">
        <v>0.0</v>
      </c>
      <c r="P97" s="25">
        <v>0.0</v>
      </c>
      <c r="Q97" s="25">
        <v>0.0</v>
      </c>
      <c r="R97" s="25">
        <v>0.0</v>
      </c>
      <c r="S97" s="25">
        <v>0.0</v>
      </c>
      <c r="T97" s="25">
        <v>0.0</v>
      </c>
      <c r="U97" s="25">
        <v>0.0</v>
      </c>
      <c r="V97" s="25">
        <v>0.0</v>
      </c>
      <c r="W97" s="25">
        <v>0.0</v>
      </c>
      <c r="X97" s="25">
        <v>0.0</v>
      </c>
      <c r="Y97" s="25">
        <v>0.0</v>
      </c>
      <c r="Z97" s="25">
        <v>0.0</v>
      </c>
      <c r="AA97" s="25">
        <v>0.0</v>
      </c>
      <c r="AB97" s="25">
        <v>0.0</v>
      </c>
      <c r="AC97" s="25">
        <v>0.0</v>
      </c>
      <c r="AD97" s="25">
        <v>308.0</v>
      </c>
      <c r="AE97" s="25">
        <v>616.0</v>
      </c>
      <c r="AF97" s="25">
        <v>215.0</v>
      </c>
      <c r="AG97" s="25">
        <v>120.0</v>
      </c>
      <c r="AH97" s="25">
        <v>0.0</v>
      </c>
      <c r="AI97" s="25">
        <v>224.0</v>
      </c>
      <c r="AJ97" s="25">
        <v>0.0</v>
      </c>
      <c r="AK97" s="25">
        <v>0.0</v>
      </c>
      <c r="AL97" s="25">
        <v>0.0</v>
      </c>
      <c r="AM97" s="25">
        <v>0.0</v>
      </c>
      <c r="AN97" s="25">
        <v>0.0</v>
      </c>
      <c r="AO97" s="24">
        <f t="shared" si="11"/>
        <v>1483</v>
      </c>
      <c r="AP97" s="26">
        <v>1483.0</v>
      </c>
      <c r="AQ97" s="26">
        <v>1483.0</v>
      </c>
      <c r="AR97" s="27">
        <f t="shared" si="12"/>
        <v>0</v>
      </c>
      <c r="AS97" s="27">
        <f t="shared" si="13"/>
        <v>0</v>
      </c>
      <c r="AT97" s="38"/>
      <c r="AU97" s="38"/>
      <c r="AV97" s="38"/>
      <c r="AW97" s="38"/>
      <c r="AX97" s="38"/>
      <c r="AY97" s="38"/>
      <c r="AZ97" s="38"/>
      <c r="BA97" s="38"/>
      <c r="BB97" s="38"/>
      <c r="BC97" s="38"/>
      <c r="BD97" s="38"/>
      <c r="BE97" s="38"/>
      <c r="BF97" s="38"/>
      <c r="BG97" s="38"/>
      <c r="BH97" s="38"/>
      <c r="BI97" s="38"/>
      <c r="BJ97" s="38"/>
      <c r="BK97" s="38"/>
      <c r="BL97" s="38"/>
      <c r="BM97" s="38"/>
    </row>
    <row r="98" ht="15.75" customHeight="1">
      <c r="A98" s="20">
        <v>94.0</v>
      </c>
      <c r="B98" s="35" t="s">
        <v>157</v>
      </c>
      <c r="C98" s="36" t="s">
        <v>139</v>
      </c>
      <c r="D98" s="36" t="s">
        <v>71</v>
      </c>
      <c r="E98" s="36">
        <v>1600.0</v>
      </c>
      <c r="F98" s="23">
        <v>0.0</v>
      </c>
      <c r="G98" s="23">
        <v>0.0</v>
      </c>
      <c r="H98" s="25">
        <v>0.0</v>
      </c>
      <c r="I98" s="25">
        <v>250.0</v>
      </c>
      <c r="J98" s="25">
        <v>0.0</v>
      </c>
      <c r="K98" s="25">
        <v>0.0</v>
      </c>
      <c r="L98" s="25">
        <v>0.0</v>
      </c>
      <c r="M98" s="25">
        <v>0.0</v>
      </c>
      <c r="N98" s="25">
        <v>250.0</v>
      </c>
      <c r="O98" s="25">
        <v>0.0</v>
      </c>
      <c r="P98" s="25">
        <v>0.0</v>
      </c>
      <c r="Q98" s="25">
        <v>0.0</v>
      </c>
      <c r="R98" s="25">
        <v>0.0</v>
      </c>
      <c r="S98" s="25">
        <v>213.5</v>
      </c>
      <c r="T98" s="25">
        <v>0.0</v>
      </c>
      <c r="U98" s="25">
        <v>0.0</v>
      </c>
      <c r="V98" s="25">
        <v>0.0</v>
      </c>
      <c r="W98" s="25">
        <v>0.0</v>
      </c>
      <c r="X98" s="25">
        <v>0.0</v>
      </c>
      <c r="Y98" s="25">
        <v>0.0</v>
      </c>
      <c r="Z98" s="25">
        <v>0.0</v>
      </c>
      <c r="AA98" s="25">
        <v>0.0</v>
      </c>
      <c r="AB98" s="25">
        <v>0.0</v>
      </c>
      <c r="AC98" s="25">
        <v>0.0</v>
      </c>
      <c r="AD98" s="25">
        <v>392.0</v>
      </c>
      <c r="AE98" s="25">
        <v>784.0</v>
      </c>
      <c r="AF98" s="25">
        <v>568.0833333333334</v>
      </c>
      <c r="AG98" s="25">
        <v>20.0</v>
      </c>
      <c r="AH98" s="25">
        <v>160.0</v>
      </c>
      <c r="AI98" s="25">
        <v>80.0</v>
      </c>
      <c r="AJ98" s="25">
        <v>0.0</v>
      </c>
      <c r="AK98" s="25">
        <v>0.0</v>
      </c>
      <c r="AL98" s="25">
        <v>0.0</v>
      </c>
      <c r="AM98" s="25">
        <v>0.0</v>
      </c>
      <c r="AN98" s="25">
        <v>0.0</v>
      </c>
      <c r="AO98" s="24">
        <f t="shared" si="11"/>
        <v>2717.583333</v>
      </c>
      <c r="AP98" s="26">
        <v>2717.5833333333335</v>
      </c>
      <c r="AQ98" s="26">
        <v>2717.5833333333335</v>
      </c>
      <c r="AR98" s="27">
        <f t="shared" si="12"/>
        <v>0</v>
      </c>
      <c r="AS98" s="27">
        <f t="shared" si="13"/>
        <v>0</v>
      </c>
      <c r="AT98" s="28"/>
      <c r="AU98" s="28"/>
      <c r="AV98" s="28"/>
      <c r="AW98" s="28"/>
      <c r="AX98" s="28"/>
      <c r="AY98" s="28"/>
      <c r="AZ98" s="28"/>
      <c r="BA98" s="28"/>
      <c r="BB98" s="28"/>
      <c r="BC98" s="28"/>
      <c r="BD98" s="28"/>
      <c r="BE98" s="28"/>
      <c r="BF98" s="28"/>
      <c r="BG98" s="28"/>
      <c r="BH98" s="28"/>
      <c r="BI98" s="28"/>
      <c r="BJ98" s="28"/>
      <c r="BK98" s="28"/>
      <c r="BL98" s="28"/>
      <c r="BM98" s="28"/>
    </row>
    <row r="99" ht="15.75" customHeight="1">
      <c r="A99" s="20">
        <v>95.0</v>
      </c>
      <c r="B99" s="35" t="s">
        <v>158</v>
      </c>
      <c r="C99" s="36" t="s">
        <v>139</v>
      </c>
      <c r="D99" s="36" t="s">
        <v>71</v>
      </c>
      <c r="E99" s="36">
        <v>1600.0</v>
      </c>
      <c r="F99" s="23">
        <v>2646.0</v>
      </c>
      <c r="G99" s="23">
        <v>0.0</v>
      </c>
      <c r="H99" s="25">
        <v>0.0</v>
      </c>
      <c r="I99" s="25">
        <v>946.6</v>
      </c>
      <c r="J99" s="25">
        <v>0.0</v>
      </c>
      <c r="K99" s="25">
        <v>0.0</v>
      </c>
      <c r="L99" s="25">
        <v>0.0</v>
      </c>
      <c r="M99" s="25">
        <v>0.0</v>
      </c>
      <c r="N99" s="25">
        <v>0.0</v>
      </c>
      <c r="O99" s="25">
        <v>0.0</v>
      </c>
      <c r="P99" s="25">
        <v>0.0</v>
      </c>
      <c r="Q99" s="25">
        <v>80.0</v>
      </c>
      <c r="R99" s="25">
        <v>0.0</v>
      </c>
      <c r="S99" s="25">
        <v>20.0</v>
      </c>
      <c r="T99" s="25">
        <v>0.0</v>
      </c>
      <c r="U99" s="25">
        <v>0.0</v>
      </c>
      <c r="V99" s="25">
        <v>0.0</v>
      </c>
      <c r="W99" s="25">
        <v>0.0</v>
      </c>
      <c r="X99" s="25">
        <v>0.0</v>
      </c>
      <c r="Y99" s="25">
        <v>100.0</v>
      </c>
      <c r="Z99" s="25">
        <v>0.0</v>
      </c>
      <c r="AA99" s="25">
        <v>0.0</v>
      </c>
      <c r="AB99" s="25">
        <v>0.0</v>
      </c>
      <c r="AC99" s="25">
        <v>0.0</v>
      </c>
      <c r="AD99" s="25">
        <v>336.0</v>
      </c>
      <c r="AE99" s="25">
        <v>672.0</v>
      </c>
      <c r="AF99" s="25">
        <v>650.0</v>
      </c>
      <c r="AG99" s="25">
        <v>120.0</v>
      </c>
      <c r="AH99" s="25">
        <v>0.0</v>
      </c>
      <c r="AI99" s="25">
        <v>168.0</v>
      </c>
      <c r="AJ99" s="25">
        <v>10.0</v>
      </c>
      <c r="AK99" s="25">
        <v>0.0</v>
      </c>
      <c r="AL99" s="25">
        <v>0.0</v>
      </c>
      <c r="AM99" s="25">
        <v>0.0</v>
      </c>
      <c r="AN99" s="25">
        <v>248.0</v>
      </c>
      <c r="AO99" s="24">
        <f t="shared" si="11"/>
        <v>5996.6</v>
      </c>
      <c r="AP99" s="26">
        <v>5996.6</v>
      </c>
      <c r="AQ99" s="26">
        <v>5996.6</v>
      </c>
      <c r="AR99" s="27">
        <f t="shared" si="12"/>
        <v>0</v>
      </c>
      <c r="AS99" s="27">
        <f t="shared" si="13"/>
        <v>0</v>
      </c>
      <c r="AT99" s="38"/>
      <c r="AU99" s="38"/>
      <c r="AV99" s="38"/>
      <c r="AW99" s="38"/>
      <c r="AX99" s="38"/>
      <c r="AY99" s="38"/>
      <c r="AZ99" s="38"/>
      <c r="BA99" s="38"/>
      <c r="BB99" s="38"/>
      <c r="BC99" s="38"/>
      <c r="BD99" s="38"/>
      <c r="BE99" s="38"/>
      <c r="BF99" s="38"/>
      <c r="BG99" s="38"/>
      <c r="BH99" s="38"/>
      <c r="BI99" s="38"/>
      <c r="BJ99" s="38"/>
      <c r="BK99" s="38"/>
      <c r="BL99" s="38"/>
      <c r="BM99" s="38"/>
    </row>
    <row r="100" ht="15.75" customHeight="1">
      <c r="A100" s="20">
        <v>96.0</v>
      </c>
      <c r="B100" s="35" t="s">
        <v>159</v>
      </c>
      <c r="C100" s="36" t="s">
        <v>139</v>
      </c>
      <c r="D100" s="36" t="s">
        <v>71</v>
      </c>
      <c r="E100" s="36">
        <v>1600.0</v>
      </c>
      <c r="F100" s="23">
        <v>83.33</v>
      </c>
      <c r="G100" s="23">
        <v>0.0</v>
      </c>
      <c r="H100" s="25">
        <v>0.0</v>
      </c>
      <c r="I100" s="25">
        <v>239.31</v>
      </c>
      <c r="J100" s="25">
        <v>0.0</v>
      </c>
      <c r="K100" s="25">
        <v>0.0</v>
      </c>
      <c r="L100" s="25">
        <v>0.0</v>
      </c>
      <c r="M100" s="25">
        <v>0.0</v>
      </c>
      <c r="N100" s="25">
        <v>0.0</v>
      </c>
      <c r="O100" s="25">
        <v>0.0</v>
      </c>
      <c r="P100" s="25">
        <v>0.0</v>
      </c>
      <c r="Q100" s="25">
        <v>0.0</v>
      </c>
      <c r="R100" s="25">
        <v>0.0</v>
      </c>
      <c r="S100" s="25">
        <v>100.0</v>
      </c>
      <c r="T100" s="25">
        <v>0.0</v>
      </c>
      <c r="U100" s="25">
        <v>0.0</v>
      </c>
      <c r="V100" s="25">
        <v>0.0</v>
      </c>
      <c r="W100" s="25">
        <v>0.0</v>
      </c>
      <c r="X100" s="25">
        <v>0.0</v>
      </c>
      <c r="Y100" s="25">
        <v>0.0</v>
      </c>
      <c r="Z100" s="25">
        <v>0.0</v>
      </c>
      <c r="AA100" s="25">
        <v>0.0</v>
      </c>
      <c r="AB100" s="25">
        <v>0.0</v>
      </c>
      <c r="AC100" s="25">
        <v>0.0</v>
      </c>
      <c r="AD100" s="25">
        <v>448.0</v>
      </c>
      <c r="AE100" s="25">
        <v>896.0</v>
      </c>
      <c r="AF100" s="25">
        <v>1014.26</v>
      </c>
      <c r="AG100" s="25">
        <v>20.0</v>
      </c>
      <c r="AH100" s="25">
        <v>0.0</v>
      </c>
      <c r="AI100" s="25">
        <v>0.0</v>
      </c>
      <c r="AJ100" s="25">
        <v>60.0</v>
      </c>
      <c r="AK100" s="25">
        <v>0.0</v>
      </c>
      <c r="AL100" s="25">
        <v>0.0</v>
      </c>
      <c r="AM100" s="25">
        <v>0.0</v>
      </c>
      <c r="AN100" s="25">
        <v>16.0</v>
      </c>
      <c r="AO100" s="24">
        <f t="shared" si="11"/>
        <v>2876.9</v>
      </c>
      <c r="AP100" s="26">
        <v>2876.9</v>
      </c>
      <c r="AQ100" s="26">
        <v>2876.9</v>
      </c>
      <c r="AR100" s="27">
        <f t="shared" si="12"/>
        <v>0</v>
      </c>
      <c r="AS100" s="27">
        <f t="shared" si="13"/>
        <v>0</v>
      </c>
      <c r="AT100" s="38"/>
      <c r="AU100" s="38"/>
      <c r="AV100" s="38"/>
      <c r="AW100" s="38"/>
      <c r="AX100" s="38"/>
      <c r="AY100" s="38"/>
      <c r="AZ100" s="38"/>
      <c r="BA100" s="38"/>
      <c r="BB100" s="38"/>
      <c r="BC100" s="38"/>
      <c r="BD100" s="38"/>
      <c r="BE100" s="38"/>
      <c r="BF100" s="38"/>
      <c r="BG100" s="38"/>
      <c r="BH100" s="38"/>
      <c r="BI100" s="38"/>
      <c r="BJ100" s="38"/>
      <c r="BK100" s="38"/>
      <c r="BL100" s="38"/>
      <c r="BM100" s="38"/>
    </row>
    <row r="101" ht="15.75" customHeight="1">
      <c r="A101" s="20">
        <v>97.0</v>
      </c>
      <c r="B101" s="35" t="s">
        <v>160</v>
      </c>
      <c r="C101" s="36" t="s">
        <v>139</v>
      </c>
      <c r="D101" s="36" t="s">
        <v>71</v>
      </c>
      <c r="E101" s="36">
        <v>1600.0</v>
      </c>
      <c r="F101" s="23">
        <v>1266.47</v>
      </c>
      <c r="G101" s="23">
        <v>0.0</v>
      </c>
      <c r="H101" s="25">
        <v>0.0</v>
      </c>
      <c r="I101" s="25">
        <v>22.21</v>
      </c>
      <c r="J101" s="25">
        <v>0.0</v>
      </c>
      <c r="K101" s="25">
        <v>0.0</v>
      </c>
      <c r="L101" s="25">
        <v>0.0</v>
      </c>
      <c r="M101" s="25">
        <v>0.0</v>
      </c>
      <c r="N101" s="25">
        <v>0.0</v>
      </c>
      <c r="O101" s="25">
        <v>0.0</v>
      </c>
      <c r="P101" s="25">
        <v>0.0</v>
      </c>
      <c r="Q101" s="25">
        <v>0.0</v>
      </c>
      <c r="R101" s="25">
        <v>0.0</v>
      </c>
      <c r="S101" s="25">
        <v>250.0</v>
      </c>
      <c r="T101" s="25">
        <v>0.0</v>
      </c>
      <c r="U101" s="25">
        <v>0.0</v>
      </c>
      <c r="V101" s="25">
        <v>0.0</v>
      </c>
      <c r="W101" s="25">
        <v>0.0</v>
      </c>
      <c r="X101" s="25">
        <v>0.0</v>
      </c>
      <c r="Y101" s="25">
        <v>0.0</v>
      </c>
      <c r="Z101" s="25">
        <v>0.0</v>
      </c>
      <c r="AA101" s="25">
        <v>0.0</v>
      </c>
      <c r="AB101" s="25">
        <v>0.0</v>
      </c>
      <c r="AC101" s="25">
        <v>0.0</v>
      </c>
      <c r="AD101" s="25">
        <v>322.0</v>
      </c>
      <c r="AE101" s="25">
        <v>644.0</v>
      </c>
      <c r="AF101" s="25">
        <v>0.0</v>
      </c>
      <c r="AG101" s="25">
        <v>80.0</v>
      </c>
      <c r="AH101" s="25">
        <v>280.0</v>
      </c>
      <c r="AI101" s="25">
        <v>0.0</v>
      </c>
      <c r="AJ101" s="25">
        <v>0.0</v>
      </c>
      <c r="AK101" s="25">
        <v>0.0</v>
      </c>
      <c r="AL101" s="25">
        <v>0.0</v>
      </c>
      <c r="AM101" s="25">
        <v>0.0</v>
      </c>
      <c r="AN101" s="25">
        <v>70.0</v>
      </c>
      <c r="AO101" s="24">
        <f t="shared" si="11"/>
        <v>2934.68</v>
      </c>
      <c r="AP101" s="26">
        <v>2934.68</v>
      </c>
      <c r="AQ101" s="26">
        <v>2934.68</v>
      </c>
      <c r="AR101" s="27">
        <f t="shared" si="12"/>
        <v>0</v>
      </c>
      <c r="AS101" s="27">
        <f t="shared" si="13"/>
        <v>0</v>
      </c>
      <c r="AT101" s="38"/>
      <c r="AU101" s="38"/>
      <c r="AV101" s="38"/>
      <c r="AW101" s="38"/>
      <c r="AX101" s="38"/>
      <c r="AY101" s="38"/>
      <c r="AZ101" s="38"/>
      <c r="BA101" s="38"/>
      <c r="BB101" s="38"/>
      <c r="BC101" s="38"/>
      <c r="BD101" s="38"/>
      <c r="BE101" s="38"/>
      <c r="BF101" s="38"/>
      <c r="BG101" s="38"/>
      <c r="BH101" s="38"/>
      <c r="BI101" s="38"/>
      <c r="BJ101" s="38"/>
      <c r="BK101" s="38"/>
      <c r="BL101" s="38"/>
      <c r="BM101" s="38"/>
    </row>
    <row r="102" ht="15.75" customHeight="1">
      <c r="A102" s="20">
        <v>98.0</v>
      </c>
      <c r="B102" s="35" t="s">
        <v>161</v>
      </c>
      <c r="C102" s="36" t="s">
        <v>139</v>
      </c>
      <c r="D102" s="36" t="s">
        <v>162</v>
      </c>
      <c r="E102" s="36">
        <v>1600.0</v>
      </c>
      <c r="F102" s="23">
        <v>71.0</v>
      </c>
      <c r="G102" s="23">
        <v>0.0</v>
      </c>
      <c r="H102" s="25">
        <v>0.0</v>
      </c>
      <c r="I102" s="23">
        <v>62.42</v>
      </c>
      <c r="J102" s="25">
        <v>0.0</v>
      </c>
      <c r="K102" s="25">
        <v>0.0</v>
      </c>
      <c r="L102" s="25">
        <v>0.0</v>
      </c>
      <c r="M102" s="25">
        <v>0.0</v>
      </c>
      <c r="N102" s="23">
        <v>0.0</v>
      </c>
      <c r="O102" s="25">
        <v>0.0</v>
      </c>
      <c r="P102" s="25">
        <v>0.0</v>
      </c>
      <c r="Q102" s="23">
        <v>30.0</v>
      </c>
      <c r="R102" s="25">
        <v>0.0</v>
      </c>
      <c r="S102" s="23">
        <v>335.0</v>
      </c>
      <c r="T102" s="25">
        <v>0.0</v>
      </c>
      <c r="U102" s="25">
        <v>0.0</v>
      </c>
      <c r="V102" s="25">
        <v>0.0</v>
      </c>
      <c r="W102" s="25">
        <v>0.0</v>
      </c>
      <c r="X102" s="25">
        <v>0.0</v>
      </c>
      <c r="Y102" s="25">
        <v>0.0</v>
      </c>
      <c r="Z102" s="25">
        <v>0.0</v>
      </c>
      <c r="AA102" s="25">
        <v>0.0</v>
      </c>
      <c r="AB102" s="25">
        <v>0.0</v>
      </c>
      <c r="AC102" s="25">
        <v>0.0</v>
      </c>
      <c r="AD102" s="23">
        <v>350.0</v>
      </c>
      <c r="AE102" s="23">
        <v>700.0</v>
      </c>
      <c r="AF102" s="23">
        <v>573.0</v>
      </c>
      <c r="AG102" s="23">
        <v>0.0</v>
      </c>
      <c r="AH102" s="23">
        <v>0.0</v>
      </c>
      <c r="AI102" s="25">
        <v>0.0</v>
      </c>
      <c r="AJ102" s="23">
        <v>0.0</v>
      </c>
      <c r="AK102" s="25">
        <v>0.0</v>
      </c>
      <c r="AL102" s="25">
        <v>0.0</v>
      </c>
      <c r="AM102" s="25">
        <v>0.0</v>
      </c>
      <c r="AN102" s="23">
        <v>8.0</v>
      </c>
      <c r="AO102" s="24">
        <f t="shared" si="11"/>
        <v>2129.42</v>
      </c>
      <c r="AP102" s="26">
        <v>2129.42</v>
      </c>
      <c r="AQ102" s="26">
        <v>2129.42</v>
      </c>
      <c r="AR102" s="27">
        <f t="shared" si="12"/>
        <v>0</v>
      </c>
      <c r="AS102" s="27">
        <f t="shared" si="13"/>
        <v>0</v>
      </c>
      <c r="AT102" s="28"/>
      <c r="AU102" s="28"/>
      <c r="AV102" s="28"/>
      <c r="AW102" s="28"/>
      <c r="AX102" s="28"/>
      <c r="AY102" s="28"/>
      <c r="AZ102" s="28"/>
      <c r="BA102" s="28"/>
      <c r="BB102" s="28"/>
      <c r="BC102" s="28"/>
      <c r="BD102" s="28"/>
      <c r="BE102" s="28"/>
      <c r="BF102" s="28"/>
      <c r="BG102" s="28"/>
      <c r="BH102" s="28"/>
      <c r="BI102" s="28"/>
      <c r="BJ102" s="28"/>
      <c r="BK102" s="28"/>
      <c r="BL102" s="28"/>
      <c r="BM102" s="28"/>
    </row>
    <row r="103" ht="15.75" customHeight="1">
      <c r="A103" s="20">
        <v>99.0</v>
      </c>
      <c r="B103" s="35" t="s">
        <v>163</v>
      </c>
      <c r="C103" s="36" t="s">
        <v>139</v>
      </c>
      <c r="D103" s="36" t="s">
        <v>162</v>
      </c>
      <c r="E103" s="36">
        <v>1600.0</v>
      </c>
      <c r="F103" s="23">
        <v>0.0</v>
      </c>
      <c r="G103" s="23">
        <v>0.0</v>
      </c>
      <c r="H103" s="25">
        <v>0.0</v>
      </c>
      <c r="I103" s="23">
        <v>0.0</v>
      </c>
      <c r="J103" s="25">
        <v>0.0</v>
      </c>
      <c r="K103" s="25">
        <v>0.0</v>
      </c>
      <c r="L103" s="25">
        <v>0.0</v>
      </c>
      <c r="M103" s="25">
        <v>0.0</v>
      </c>
      <c r="N103" s="23">
        <v>0.0</v>
      </c>
      <c r="O103" s="25">
        <v>0.0</v>
      </c>
      <c r="P103" s="25">
        <v>0.0</v>
      </c>
      <c r="Q103" s="25">
        <v>0.0</v>
      </c>
      <c r="R103" s="25">
        <v>0.0</v>
      </c>
      <c r="S103" s="23">
        <v>0.0</v>
      </c>
      <c r="T103" s="25">
        <v>0.0</v>
      </c>
      <c r="U103" s="25">
        <v>0.0</v>
      </c>
      <c r="V103" s="25">
        <v>0.0</v>
      </c>
      <c r="W103" s="25">
        <v>0.0</v>
      </c>
      <c r="X103" s="25">
        <v>0.0</v>
      </c>
      <c r="Y103" s="25">
        <v>0.0</v>
      </c>
      <c r="Z103" s="25">
        <v>0.0</v>
      </c>
      <c r="AA103" s="25">
        <v>0.0</v>
      </c>
      <c r="AB103" s="25">
        <v>0.0</v>
      </c>
      <c r="AC103" s="25">
        <v>0.0</v>
      </c>
      <c r="AD103" s="23">
        <v>0.0</v>
      </c>
      <c r="AE103" s="23">
        <v>0.0</v>
      </c>
      <c r="AF103" s="23">
        <v>0.0</v>
      </c>
      <c r="AG103" s="23">
        <v>0.0</v>
      </c>
      <c r="AH103" s="23">
        <v>0.0</v>
      </c>
      <c r="AI103" s="25">
        <v>0.0</v>
      </c>
      <c r="AJ103" s="23">
        <v>0.0</v>
      </c>
      <c r="AK103" s="25">
        <v>0.0</v>
      </c>
      <c r="AL103" s="25">
        <v>0.0</v>
      </c>
      <c r="AM103" s="25">
        <v>0.0</v>
      </c>
      <c r="AN103" s="23">
        <v>0.0</v>
      </c>
      <c r="AO103" s="24">
        <v>0.0</v>
      </c>
      <c r="AP103" s="26">
        <v>0.0</v>
      </c>
      <c r="AQ103" s="26">
        <v>0.0</v>
      </c>
      <c r="AR103" s="27">
        <v>0.0</v>
      </c>
      <c r="AS103" s="27">
        <v>0.0</v>
      </c>
      <c r="AT103" s="28"/>
      <c r="AU103" s="28"/>
      <c r="AV103" s="28"/>
      <c r="AW103" s="28"/>
      <c r="AX103" s="28"/>
      <c r="AY103" s="28"/>
      <c r="AZ103" s="28"/>
      <c r="BA103" s="28"/>
      <c r="BB103" s="28"/>
      <c r="BC103" s="28"/>
      <c r="BD103" s="28"/>
      <c r="BE103" s="28"/>
      <c r="BF103" s="28"/>
      <c r="BG103" s="28"/>
      <c r="BH103" s="28"/>
      <c r="BI103" s="28"/>
      <c r="BJ103" s="28"/>
      <c r="BK103" s="28"/>
      <c r="BL103" s="28"/>
      <c r="BM103" s="28"/>
    </row>
    <row r="104" ht="15.75" customHeight="1">
      <c r="A104" s="20">
        <v>100.0</v>
      </c>
      <c r="B104" s="35" t="s">
        <v>164</v>
      </c>
      <c r="C104" s="36" t="s">
        <v>139</v>
      </c>
      <c r="D104" s="36" t="s">
        <v>162</v>
      </c>
      <c r="E104" s="36">
        <v>1600.0</v>
      </c>
      <c r="F104" s="23">
        <v>511.0</v>
      </c>
      <c r="G104" s="23">
        <v>0.0</v>
      </c>
      <c r="H104" s="25">
        <v>0.0</v>
      </c>
      <c r="I104" s="25">
        <v>0.0</v>
      </c>
      <c r="J104" s="25">
        <v>0.0</v>
      </c>
      <c r="K104" s="25">
        <v>0.0</v>
      </c>
      <c r="L104" s="25">
        <v>0.0</v>
      </c>
      <c r="M104" s="25">
        <v>0.0</v>
      </c>
      <c r="N104" s="25">
        <v>100.0</v>
      </c>
      <c r="O104" s="25">
        <v>0.0</v>
      </c>
      <c r="P104" s="25">
        <v>0.0</v>
      </c>
      <c r="Q104" s="25">
        <v>0.0</v>
      </c>
      <c r="R104" s="25">
        <v>0.0</v>
      </c>
      <c r="S104" s="25">
        <v>0.0</v>
      </c>
      <c r="T104" s="25">
        <v>0.0</v>
      </c>
      <c r="U104" s="25">
        <v>0.0</v>
      </c>
      <c r="V104" s="25">
        <v>0.0</v>
      </c>
      <c r="W104" s="25">
        <v>0.0</v>
      </c>
      <c r="X104" s="25">
        <v>0.0</v>
      </c>
      <c r="Y104" s="25">
        <v>0.0</v>
      </c>
      <c r="Z104" s="25">
        <v>0.0</v>
      </c>
      <c r="AA104" s="25">
        <v>0.0</v>
      </c>
      <c r="AB104" s="25">
        <v>0.0</v>
      </c>
      <c r="AC104" s="25">
        <v>0.0</v>
      </c>
      <c r="AD104" s="25">
        <v>350.0</v>
      </c>
      <c r="AE104" s="25">
        <v>700.0</v>
      </c>
      <c r="AF104" s="25">
        <v>86.0</v>
      </c>
      <c r="AG104" s="23">
        <v>0.0</v>
      </c>
      <c r="AH104" s="25">
        <v>100.0</v>
      </c>
      <c r="AI104" s="25">
        <v>0.0</v>
      </c>
      <c r="AJ104" s="25">
        <v>60.0</v>
      </c>
      <c r="AK104" s="25">
        <v>0.0</v>
      </c>
      <c r="AL104" s="25">
        <v>0.0</v>
      </c>
      <c r="AM104" s="25">
        <v>0.0</v>
      </c>
      <c r="AN104" s="25">
        <v>280.0</v>
      </c>
      <c r="AO104" s="24">
        <f t="shared" ref="AO104:AO106" si="14">SUM(F104:AN104)</f>
        <v>2187</v>
      </c>
      <c r="AP104" s="26">
        <v>2187.0</v>
      </c>
      <c r="AQ104" s="26">
        <v>2187.0</v>
      </c>
      <c r="AR104" s="27">
        <f t="shared" ref="AR104:AR106" si="15">AO104-AP104</f>
        <v>0</v>
      </c>
      <c r="AS104" s="27">
        <f t="shared" ref="AS104:AS106" si="16">AO104-AQ104</f>
        <v>0</v>
      </c>
      <c r="AT104" s="38"/>
      <c r="AU104" s="38"/>
      <c r="AV104" s="38"/>
      <c r="AW104" s="38"/>
      <c r="AX104" s="38"/>
      <c r="AY104" s="38"/>
      <c r="AZ104" s="38"/>
      <c r="BA104" s="38"/>
      <c r="BB104" s="38"/>
      <c r="BC104" s="38"/>
      <c r="BD104" s="38"/>
      <c r="BE104" s="38"/>
      <c r="BF104" s="38"/>
      <c r="BG104" s="38"/>
      <c r="BH104" s="38"/>
      <c r="BI104" s="38"/>
      <c r="BJ104" s="38"/>
      <c r="BK104" s="38"/>
      <c r="BL104" s="38"/>
      <c r="BM104" s="38"/>
    </row>
    <row r="105" ht="15.75" customHeight="1">
      <c r="A105" s="20">
        <v>101.0</v>
      </c>
      <c r="B105" s="35" t="s">
        <v>165</v>
      </c>
      <c r="C105" s="36" t="s">
        <v>139</v>
      </c>
      <c r="D105" s="36" t="s">
        <v>162</v>
      </c>
      <c r="E105" s="36">
        <v>1600.0</v>
      </c>
      <c r="F105" s="23">
        <v>125.0</v>
      </c>
      <c r="G105" s="23">
        <v>0.0</v>
      </c>
      <c r="H105" s="25">
        <v>0.0</v>
      </c>
      <c r="I105" s="25">
        <v>0.0</v>
      </c>
      <c r="J105" s="25">
        <v>0.0</v>
      </c>
      <c r="K105" s="25">
        <v>0.0</v>
      </c>
      <c r="L105" s="25">
        <v>0.0</v>
      </c>
      <c r="M105" s="25">
        <v>0.0</v>
      </c>
      <c r="N105" s="25">
        <v>0.0</v>
      </c>
      <c r="O105" s="25">
        <v>0.0</v>
      </c>
      <c r="P105" s="25">
        <v>0.0</v>
      </c>
      <c r="Q105" s="25">
        <v>0.0</v>
      </c>
      <c r="R105" s="25">
        <v>0.0</v>
      </c>
      <c r="S105" s="25">
        <v>45.0</v>
      </c>
      <c r="T105" s="25">
        <v>0.0</v>
      </c>
      <c r="U105" s="25">
        <v>0.0</v>
      </c>
      <c r="V105" s="25">
        <v>0.0</v>
      </c>
      <c r="W105" s="25">
        <v>0.0</v>
      </c>
      <c r="X105" s="25">
        <v>0.0</v>
      </c>
      <c r="Y105" s="25">
        <v>0.0</v>
      </c>
      <c r="Z105" s="25">
        <v>0.0</v>
      </c>
      <c r="AA105" s="25">
        <v>0.0</v>
      </c>
      <c r="AB105" s="25">
        <v>0.0</v>
      </c>
      <c r="AC105" s="25">
        <v>0.0</v>
      </c>
      <c r="AD105" s="25">
        <v>420.0</v>
      </c>
      <c r="AE105" s="25">
        <v>840.0</v>
      </c>
      <c r="AF105" s="25">
        <v>159.83333333333337</v>
      </c>
      <c r="AG105" s="23">
        <v>0.0</v>
      </c>
      <c r="AH105" s="25">
        <v>40.0</v>
      </c>
      <c r="AI105" s="25">
        <v>0.0</v>
      </c>
      <c r="AJ105" s="25">
        <v>0.0</v>
      </c>
      <c r="AK105" s="25">
        <v>0.0</v>
      </c>
      <c r="AL105" s="25">
        <v>0.0</v>
      </c>
      <c r="AM105" s="25">
        <v>0.0</v>
      </c>
      <c r="AN105" s="25">
        <v>0.0</v>
      </c>
      <c r="AO105" s="24">
        <f t="shared" si="14"/>
        <v>1629.833333</v>
      </c>
      <c r="AP105" s="26">
        <v>1629.8333333333335</v>
      </c>
      <c r="AQ105" s="26">
        <v>1629.8333333333335</v>
      </c>
      <c r="AR105" s="27">
        <f t="shared" si="15"/>
        <v>0</v>
      </c>
      <c r="AS105" s="27">
        <f t="shared" si="16"/>
        <v>0</v>
      </c>
      <c r="AT105" s="28"/>
      <c r="AU105" s="28"/>
      <c r="AV105" s="28"/>
      <c r="AW105" s="28"/>
      <c r="AX105" s="28"/>
      <c r="AY105" s="28"/>
      <c r="AZ105" s="28"/>
      <c r="BA105" s="28"/>
      <c r="BB105" s="28"/>
      <c r="BC105" s="28"/>
      <c r="BD105" s="28"/>
      <c r="BE105" s="28"/>
      <c r="BF105" s="28"/>
      <c r="BG105" s="28"/>
      <c r="BH105" s="28"/>
      <c r="BI105" s="28"/>
      <c r="BJ105" s="28"/>
      <c r="BK105" s="28"/>
      <c r="BL105" s="28"/>
      <c r="BM105" s="28"/>
    </row>
    <row r="106" ht="15.75" customHeight="1">
      <c r="A106" s="20">
        <v>102.0</v>
      </c>
      <c r="B106" s="35" t="s">
        <v>166</v>
      </c>
      <c r="C106" s="36" t="s">
        <v>139</v>
      </c>
      <c r="D106" s="36" t="s">
        <v>162</v>
      </c>
      <c r="E106" s="36">
        <v>1600.0</v>
      </c>
      <c r="F106" s="23">
        <v>0.0</v>
      </c>
      <c r="G106" s="23">
        <v>0.0</v>
      </c>
      <c r="H106" s="25">
        <v>0.0</v>
      </c>
      <c r="I106" s="25">
        <v>0.0</v>
      </c>
      <c r="J106" s="25">
        <v>0.0</v>
      </c>
      <c r="K106" s="25">
        <v>0.0</v>
      </c>
      <c r="L106" s="25">
        <v>0.0</v>
      </c>
      <c r="M106" s="25">
        <v>0.0</v>
      </c>
      <c r="N106" s="25">
        <v>0.0</v>
      </c>
      <c r="O106" s="25">
        <v>0.0</v>
      </c>
      <c r="P106" s="25">
        <v>0.0</v>
      </c>
      <c r="Q106" s="25">
        <v>0.0</v>
      </c>
      <c r="R106" s="25">
        <v>0.0</v>
      </c>
      <c r="S106" s="25">
        <v>0.0</v>
      </c>
      <c r="T106" s="25">
        <v>0.0</v>
      </c>
      <c r="U106" s="25">
        <v>0.0</v>
      </c>
      <c r="V106" s="25">
        <v>0.0</v>
      </c>
      <c r="W106" s="25">
        <v>0.0</v>
      </c>
      <c r="X106" s="25">
        <v>0.0</v>
      </c>
      <c r="Y106" s="25">
        <v>0.0</v>
      </c>
      <c r="Z106" s="25">
        <v>0.0</v>
      </c>
      <c r="AA106" s="25">
        <v>0.0</v>
      </c>
      <c r="AB106" s="25">
        <v>0.0</v>
      </c>
      <c r="AC106" s="25">
        <v>0.0</v>
      </c>
      <c r="AD106" s="25">
        <v>308.0</v>
      </c>
      <c r="AE106" s="25">
        <v>616.0</v>
      </c>
      <c r="AF106" s="25">
        <v>42.0</v>
      </c>
      <c r="AG106" s="23">
        <v>0.0</v>
      </c>
      <c r="AH106" s="25">
        <v>0.0</v>
      </c>
      <c r="AI106" s="25">
        <v>168.0</v>
      </c>
      <c r="AJ106" s="25">
        <v>0.0</v>
      </c>
      <c r="AK106" s="25">
        <v>0.0</v>
      </c>
      <c r="AL106" s="25">
        <v>0.0</v>
      </c>
      <c r="AM106" s="25">
        <v>0.0</v>
      </c>
      <c r="AN106" s="25">
        <v>0.0</v>
      </c>
      <c r="AO106" s="24">
        <f t="shared" si="14"/>
        <v>1134</v>
      </c>
      <c r="AP106" s="26">
        <v>1134.0</v>
      </c>
      <c r="AQ106" s="26">
        <v>1134.0</v>
      </c>
      <c r="AR106" s="27">
        <f t="shared" si="15"/>
        <v>0</v>
      </c>
      <c r="AS106" s="27">
        <f t="shared" si="16"/>
        <v>0</v>
      </c>
      <c r="AT106" s="38"/>
      <c r="AU106" s="38"/>
      <c r="AV106" s="38"/>
      <c r="AW106" s="38"/>
      <c r="AX106" s="38"/>
      <c r="AY106" s="38"/>
      <c r="AZ106" s="38"/>
      <c r="BA106" s="38"/>
      <c r="BB106" s="38"/>
      <c r="BC106" s="38"/>
      <c r="BD106" s="38"/>
      <c r="BE106" s="38"/>
      <c r="BF106" s="38"/>
      <c r="BG106" s="38"/>
      <c r="BH106" s="38"/>
      <c r="BI106" s="38"/>
      <c r="BJ106" s="38"/>
      <c r="BK106" s="38"/>
      <c r="BL106" s="38"/>
      <c r="BM106" s="38"/>
    </row>
    <row r="107" ht="15.75" customHeight="1">
      <c r="A107" s="20">
        <v>103.0</v>
      </c>
      <c r="B107" s="35" t="s">
        <v>167</v>
      </c>
      <c r="C107" s="36" t="s">
        <v>139</v>
      </c>
      <c r="D107" s="36" t="s">
        <v>162</v>
      </c>
      <c r="E107" s="36">
        <v>1600.0</v>
      </c>
      <c r="F107" s="23">
        <v>0.0</v>
      </c>
      <c r="G107" s="23">
        <v>0.0</v>
      </c>
      <c r="H107" s="25">
        <v>0.0</v>
      </c>
      <c r="I107" s="25">
        <v>0.0</v>
      </c>
      <c r="J107" s="25">
        <v>0.0</v>
      </c>
      <c r="K107" s="25">
        <v>0.0</v>
      </c>
      <c r="L107" s="25">
        <v>0.0</v>
      </c>
      <c r="M107" s="25">
        <v>0.0</v>
      </c>
      <c r="N107" s="25">
        <v>0.0</v>
      </c>
      <c r="O107" s="25">
        <v>0.0</v>
      </c>
      <c r="P107" s="25">
        <v>0.0</v>
      </c>
      <c r="Q107" s="25">
        <v>0.0</v>
      </c>
      <c r="R107" s="25">
        <v>0.0</v>
      </c>
      <c r="S107" s="25">
        <v>0.0</v>
      </c>
      <c r="T107" s="25">
        <v>0.0</v>
      </c>
      <c r="U107" s="25">
        <v>0.0</v>
      </c>
      <c r="V107" s="25">
        <v>0.0</v>
      </c>
      <c r="W107" s="25">
        <v>0.0</v>
      </c>
      <c r="X107" s="25">
        <v>0.0</v>
      </c>
      <c r="Y107" s="25">
        <v>0.0</v>
      </c>
      <c r="Z107" s="25">
        <v>0.0</v>
      </c>
      <c r="AA107" s="25">
        <v>0.0</v>
      </c>
      <c r="AB107" s="25">
        <v>0.0</v>
      </c>
      <c r="AC107" s="25">
        <v>0.0</v>
      </c>
      <c r="AD107" s="25">
        <v>0.0</v>
      </c>
      <c r="AE107" s="25">
        <v>0.0</v>
      </c>
      <c r="AF107" s="25">
        <v>0.0</v>
      </c>
      <c r="AG107" s="23">
        <v>0.0</v>
      </c>
      <c r="AH107" s="25">
        <v>0.0</v>
      </c>
      <c r="AI107" s="25">
        <v>0.0</v>
      </c>
      <c r="AJ107" s="25">
        <v>0.0</v>
      </c>
      <c r="AK107" s="25">
        <v>0.0</v>
      </c>
      <c r="AL107" s="25">
        <v>0.0</v>
      </c>
      <c r="AM107" s="25">
        <v>0.0</v>
      </c>
      <c r="AN107" s="25">
        <v>0.0</v>
      </c>
      <c r="AO107" s="24">
        <v>0.0</v>
      </c>
      <c r="AP107" s="26">
        <v>0.0</v>
      </c>
      <c r="AQ107" s="26">
        <v>0.0</v>
      </c>
      <c r="AR107" s="27">
        <v>0.0</v>
      </c>
      <c r="AS107" s="27">
        <v>0.0</v>
      </c>
      <c r="AT107" s="38"/>
      <c r="AU107" s="38"/>
      <c r="AV107" s="38"/>
      <c r="AW107" s="38"/>
      <c r="AX107" s="38"/>
      <c r="AY107" s="38"/>
      <c r="AZ107" s="38"/>
      <c r="BA107" s="38"/>
      <c r="BB107" s="38"/>
      <c r="BC107" s="38"/>
      <c r="BD107" s="38"/>
      <c r="BE107" s="38"/>
      <c r="BF107" s="38"/>
      <c r="BG107" s="38"/>
      <c r="BH107" s="38"/>
      <c r="BI107" s="38"/>
      <c r="BJ107" s="38"/>
      <c r="BK107" s="38"/>
      <c r="BL107" s="38"/>
      <c r="BM107" s="38"/>
    </row>
    <row r="108" ht="15.75" customHeight="1">
      <c r="A108" s="20">
        <v>104.0</v>
      </c>
      <c r="B108" s="35" t="s">
        <v>168</v>
      </c>
      <c r="C108" s="36" t="s">
        <v>139</v>
      </c>
      <c r="D108" s="36" t="s">
        <v>162</v>
      </c>
      <c r="E108" s="36">
        <v>1600.0</v>
      </c>
      <c r="F108" s="23">
        <v>0.0</v>
      </c>
      <c r="G108" s="23">
        <v>0.0</v>
      </c>
      <c r="H108" s="25">
        <v>0.0</v>
      </c>
      <c r="I108" s="25">
        <v>0.0</v>
      </c>
      <c r="J108" s="25">
        <v>0.0</v>
      </c>
      <c r="K108" s="25">
        <v>0.0</v>
      </c>
      <c r="L108" s="25">
        <v>0.0</v>
      </c>
      <c r="M108" s="25">
        <v>0.0</v>
      </c>
      <c r="N108" s="25">
        <v>0.0</v>
      </c>
      <c r="O108" s="25">
        <v>0.0</v>
      </c>
      <c r="P108" s="25">
        <v>0.0</v>
      </c>
      <c r="Q108" s="25">
        <v>0.0</v>
      </c>
      <c r="R108" s="25">
        <v>0.0</v>
      </c>
      <c r="S108" s="25">
        <v>0.0</v>
      </c>
      <c r="T108" s="25">
        <v>0.0</v>
      </c>
      <c r="U108" s="25">
        <v>0.0</v>
      </c>
      <c r="V108" s="25">
        <v>0.0</v>
      </c>
      <c r="W108" s="25">
        <v>0.0</v>
      </c>
      <c r="X108" s="25">
        <v>0.0</v>
      </c>
      <c r="Y108" s="25">
        <v>0.0</v>
      </c>
      <c r="Z108" s="25">
        <v>0.0</v>
      </c>
      <c r="AA108" s="25">
        <v>0.0</v>
      </c>
      <c r="AB108" s="25">
        <v>0.0</v>
      </c>
      <c r="AC108" s="25">
        <v>0.0</v>
      </c>
      <c r="AD108" s="25">
        <v>0.0</v>
      </c>
      <c r="AE108" s="25">
        <v>0.0</v>
      </c>
      <c r="AF108" s="25">
        <v>0.0</v>
      </c>
      <c r="AG108" s="23">
        <v>0.0</v>
      </c>
      <c r="AH108" s="25">
        <v>0.0</v>
      </c>
      <c r="AI108" s="25">
        <v>0.0</v>
      </c>
      <c r="AJ108" s="25">
        <v>0.0</v>
      </c>
      <c r="AK108" s="25">
        <v>0.0</v>
      </c>
      <c r="AL108" s="25">
        <v>0.0</v>
      </c>
      <c r="AM108" s="25">
        <v>0.0</v>
      </c>
      <c r="AN108" s="25">
        <v>0.0</v>
      </c>
      <c r="AO108" s="24">
        <v>0.0</v>
      </c>
      <c r="AP108" s="26">
        <v>0.0</v>
      </c>
      <c r="AQ108" s="26">
        <v>0.0</v>
      </c>
      <c r="AR108" s="27">
        <v>0.0</v>
      </c>
      <c r="AS108" s="27">
        <v>0.0</v>
      </c>
      <c r="AT108" s="38"/>
      <c r="AU108" s="38"/>
      <c r="AV108" s="38"/>
      <c r="AW108" s="38"/>
      <c r="AX108" s="38"/>
      <c r="AY108" s="38"/>
      <c r="AZ108" s="38"/>
      <c r="BA108" s="38"/>
      <c r="BB108" s="38"/>
      <c r="BC108" s="38"/>
      <c r="BD108" s="38"/>
      <c r="BE108" s="38"/>
      <c r="BF108" s="38"/>
      <c r="BG108" s="38"/>
      <c r="BH108" s="38"/>
      <c r="BI108" s="38"/>
      <c r="BJ108" s="38"/>
      <c r="BK108" s="38"/>
      <c r="BL108" s="38"/>
      <c r="BM108" s="38"/>
    </row>
    <row r="109" ht="15.75" customHeight="1">
      <c r="A109" s="20">
        <v>105.0</v>
      </c>
      <c r="B109" s="35" t="s">
        <v>169</v>
      </c>
      <c r="C109" s="36" t="s">
        <v>139</v>
      </c>
      <c r="D109" s="36" t="s">
        <v>162</v>
      </c>
      <c r="E109" s="36">
        <v>1600.0</v>
      </c>
      <c r="F109" s="23">
        <v>0.0</v>
      </c>
      <c r="G109" s="23">
        <v>0.0</v>
      </c>
      <c r="H109" s="25">
        <v>0.0</v>
      </c>
      <c r="I109" s="25">
        <v>0.0</v>
      </c>
      <c r="J109" s="25">
        <v>0.0</v>
      </c>
      <c r="K109" s="25">
        <v>0.0</v>
      </c>
      <c r="L109" s="25">
        <v>0.0</v>
      </c>
      <c r="M109" s="25">
        <v>0.0</v>
      </c>
      <c r="N109" s="25">
        <v>0.0</v>
      </c>
      <c r="O109" s="25">
        <v>0.0</v>
      </c>
      <c r="P109" s="25">
        <v>0.0</v>
      </c>
      <c r="Q109" s="25">
        <v>0.0</v>
      </c>
      <c r="R109" s="25">
        <v>0.0</v>
      </c>
      <c r="S109" s="25">
        <v>0.0</v>
      </c>
      <c r="T109" s="25">
        <v>0.0</v>
      </c>
      <c r="U109" s="25">
        <v>0.0</v>
      </c>
      <c r="V109" s="25">
        <v>0.0</v>
      </c>
      <c r="W109" s="25">
        <v>0.0</v>
      </c>
      <c r="X109" s="25">
        <v>0.0</v>
      </c>
      <c r="Y109" s="25">
        <v>0.0</v>
      </c>
      <c r="Z109" s="25">
        <v>0.0</v>
      </c>
      <c r="AA109" s="25">
        <v>0.0</v>
      </c>
      <c r="AB109" s="25">
        <v>0.0</v>
      </c>
      <c r="AC109" s="25">
        <v>0.0</v>
      </c>
      <c r="AD109" s="25">
        <v>0.0</v>
      </c>
      <c r="AE109" s="25">
        <v>0.0</v>
      </c>
      <c r="AF109" s="25">
        <v>0.0</v>
      </c>
      <c r="AG109" s="23">
        <v>0.0</v>
      </c>
      <c r="AH109" s="25">
        <v>0.0</v>
      </c>
      <c r="AI109" s="25">
        <v>0.0</v>
      </c>
      <c r="AJ109" s="25">
        <v>0.0</v>
      </c>
      <c r="AK109" s="25">
        <v>0.0</v>
      </c>
      <c r="AL109" s="25">
        <v>0.0</v>
      </c>
      <c r="AM109" s="25">
        <v>0.0</v>
      </c>
      <c r="AN109" s="25">
        <v>0.0</v>
      </c>
      <c r="AO109" s="24">
        <v>0.0</v>
      </c>
      <c r="AP109" s="26">
        <v>0.0</v>
      </c>
      <c r="AQ109" s="26">
        <v>0.0</v>
      </c>
      <c r="AR109" s="27">
        <v>0.0</v>
      </c>
      <c r="AS109" s="27">
        <v>0.0</v>
      </c>
      <c r="AT109" s="38"/>
      <c r="AU109" s="38"/>
      <c r="AV109" s="38"/>
      <c r="AW109" s="38"/>
      <c r="AX109" s="38"/>
      <c r="AY109" s="38"/>
      <c r="AZ109" s="38"/>
      <c r="BA109" s="38"/>
      <c r="BB109" s="38"/>
      <c r="BC109" s="38"/>
      <c r="BD109" s="38"/>
      <c r="BE109" s="38"/>
      <c r="BF109" s="38"/>
      <c r="BG109" s="38"/>
      <c r="BH109" s="38"/>
      <c r="BI109" s="38"/>
      <c r="BJ109" s="38"/>
      <c r="BK109" s="38"/>
      <c r="BL109" s="38"/>
      <c r="BM109" s="38"/>
    </row>
    <row r="110" ht="15.75" customHeight="1">
      <c r="A110" s="20">
        <v>106.0</v>
      </c>
      <c r="B110" s="35" t="s">
        <v>170</v>
      </c>
      <c r="C110" s="36" t="s">
        <v>139</v>
      </c>
      <c r="D110" s="36" t="s">
        <v>162</v>
      </c>
      <c r="E110" s="36">
        <v>1600.0</v>
      </c>
      <c r="F110" s="23">
        <v>0.0</v>
      </c>
      <c r="G110" s="23">
        <v>0.0</v>
      </c>
      <c r="H110" s="25">
        <v>0.0</v>
      </c>
      <c r="I110" s="25">
        <v>0.0</v>
      </c>
      <c r="J110" s="25">
        <v>0.0</v>
      </c>
      <c r="K110" s="25">
        <v>0.0</v>
      </c>
      <c r="L110" s="25">
        <v>0.0</v>
      </c>
      <c r="M110" s="25">
        <v>0.0</v>
      </c>
      <c r="N110" s="25">
        <v>0.0</v>
      </c>
      <c r="O110" s="25">
        <v>0.0</v>
      </c>
      <c r="P110" s="25">
        <v>0.0</v>
      </c>
      <c r="Q110" s="25">
        <v>0.0</v>
      </c>
      <c r="R110" s="25">
        <v>0.0</v>
      </c>
      <c r="S110" s="25">
        <v>0.0</v>
      </c>
      <c r="T110" s="25">
        <v>0.0</v>
      </c>
      <c r="U110" s="25">
        <v>0.0</v>
      </c>
      <c r="V110" s="25">
        <v>0.0</v>
      </c>
      <c r="W110" s="25">
        <v>0.0</v>
      </c>
      <c r="X110" s="25">
        <v>0.0</v>
      </c>
      <c r="Y110" s="25">
        <v>0.0</v>
      </c>
      <c r="Z110" s="25">
        <v>0.0</v>
      </c>
      <c r="AA110" s="25">
        <v>0.0</v>
      </c>
      <c r="AB110" s="25">
        <v>0.0</v>
      </c>
      <c r="AC110" s="25">
        <v>0.0</v>
      </c>
      <c r="AD110" s="25">
        <v>0.0</v>
      </c>
      <c r="AE110" s="25">
        <v>0.0</v>
      </c>
      <c r="AF110" s="25">
        <v>0.0</v>
      </c>
      <c r="AG110" s="23">
        <v>0.0</v>
      </c>
      <c r="AH110" s="25">
        <v>0.0</v>
      </c>
      <c r="AI110" s="25">
        <v>0.0</v>
      </c>
      <c r="AJ110" s="25">
        <v>0.0</v>
      </c>
      <c r="AK110" s="25">
        <v>0.0</v>
      </c>
      <c r="AL110" s="25">
        <v>0.0</v>
      </c>
      <c r="AM110" s="25">
        <v>0.0</v>
      </c>
      <c r="AN110" s="25">
        <v>0.0</v>
      </c>
      <c r="AO110" s="24">
        <v>0.0</v>
      </c>
      <c r="AP110" s="26">
        <v>0.0</v>
      </c>
      <c r="AQ110" s="26">
        <v>0.0</v>
      </c>
      <c r="AR110" s="27">
        <v>0.0</v>
      </c>
      <c r="AS110" s="27">
        <v>0.0</v>
      </c>
      <c r="AT110" s="38"/>
      <c r="AU110" s="38"/>
      <c r="AV110" s="38"/>
      <c r="AW110" s="38"/>
      <c r="AX110" s="38"/>
      <c r="AY110" s="38"/>
      <c r="AZ110" s="38"/>
      <c r="BA110" s="38"/>
      <c r="BB110" s="38"/>
      <c r="BC110" s="38"/>
      <c r="BD110" s="38"/>
      <c r="BE110" s="38"/>
      <c r="BF110" s="38"/>
      <c r="BG110" s="38"/>
      <c r="BH110" s="38"/>
      <c r="BI110" s="38"/>
      <c r="BJ110" s="38"/>
      <c r="BK110" s="38"/>
      <c r="BL110" s="38"/>
      <c r="BM110" s="38"/>
    </row>
    <row r="111" ht="15.75" customHeight="1">
      <c r="A111" s="20">
        <v>107.0</v>
      </c>
      <c r="B111" s="35" t="s">
        <v>171</v>
      </c>
      <c r="C111" s="36" t="s">
        <v>139</v>
      </c>
      <c r="D111" s="36" t="s">
        <v>162</v>
      </c>
      <c r="E111" s="36">
        <v>1600.0</v>
      </c>
      <c r="F111" s="23">
        <v>150.0</v>
      </c>
      <c r="G111" s="23">
        <v>0.0</v>
      </c>
      <c r="H111" s="25">
        <v>0.0</v>
      </c>
      <c r="I111" s="25">
        <v>91.0</v>
      </c>
      <c r="J111" s="25">
        <v>0.0</v>
      </c>
      <c r="K111" s="25">
        <v>0.0</v>
      </c>
      <c r="L111" s="25">
        <v>0.0</v>
      </c>
      <c r="M111" s="25">
        <v>0.0</v>
      </c>
      <c r="N111" s="25">
        <v>43.0</v>
      </c>
      <c r="O111" s="25">
        <v>0.0</v>
      </c>
      <c r="P111" s="25">
        <v>0.0</v>
      </c>
      <c r="Q111" s="25">
        <v>0.0</v>
      </c>
      <c r="R111" s="25">
        <v>0.0</v>
      </c>
      <c r="S111" s="25">
        <v>320.0</v>
      </c>
      <c r="T111" s="25">
        <v>0.0</v>
      </c>
      <c r="U111" s="25">
        <v>0.0</v>
      </c>
      <c r="V111" s="25">
        <v>0.0</v>
      </c>
      <c r="W111" s="25">
        <v>0.0</v>
      </c>
      <c r="X111" s="25">
        <v>0.0</v>
      </c>
      <c r="Y111" s="25">
        <v>0.0</v>
      </c>
      <c r="Z111" s="25">
        <v>0.0</v>
      </c>
      <c r="AA111" s="25">
        <v>0.0</v>
      </c>
      <c r="AB111" s="25">
        <v>0.0</v>
      </c>
      <c r="AC111" s="25">
        <v>0.0</v>
      </c>
      <c r="AD111" s="25">
        <v>308.0</v>
      </c>
      <c r="AE111" s="25">
        <v>616.0</v>
      </c>
      <c r="AF111" s="25">
        <v>72.0</v>
      </c>
      <c r="AG111" s="25">
        <v>20.0</v>
      </c>
      <c r="AH111" s="25">
        <v>0.0</v>
      </c>
      <c r="AI111" s="25">
        <v>0.0</v>
      </c>
      <c r="AJ111" s="25">
        <v>0.0</v>
      </c>
      <c r="AK111" s="25">
        <v>0.0</v>
      </c>
      <c r="AL111" s="25">
        <v>0.0</v>
      </c>
      <c r="AM111" s="25">
        <v>0.0</v>
      </c>
      <c r="AN111" s="25">
        <v>0.0</v>
      </c>
      <c r="AO111" s="24">
        <f t="shared" ref="AO111:AO156" si="17">SUM(F111:AN111)</f>
        <v>1620</v>
      </c>
      <c r="AP111" s="26">
        <v>1620.0</v>
      </c>
      <c r="AQ111" s="26">
        <v>1620.0</v>
      </c>
      <c r="AR111" s="27">
        <f t="shared" ref="AR111:AR153" si="18">AO111-AP111</f>
        <v>0</v>
      </c>
      <c r="AS111" s="27">
        <f t="shared" ref="AS111:AS153" si="19">AO111-AQ111</f>
        <v>0</v>
      </c>
      <c r="AT111" s="38"/>
      <c r="AU111" s="38"/>
      <c r="AV111" s="38"/>
      <c r="AW111" s="38"/>
      <c r="AX111" s="38"/>
      <c r="AY111" s="38"/>
      <c r="AZ111" s="38"/>
      <c r="BA111" s="38"/>
      <c r="BB111" s="38"/>
      <c r="BC111" s="38"/>
      <c r="BD111" s="38"/>
      <c r="BE111" s="38"/>
      <c r="BF111" s="38"/>
      <c r="BG111" s="38"/>
      <c r="BH111" s="38"/>
      <c r="BI111" s="38"/>
      <c r="BJ111" s="38"/>
      <c r="BK111" s="38"/>
      <c r="BL111" s="38"/>
      <c r="BM111" s="38"/>
    </row>
    <row r="112" ht="15.75" customHeight="1">
      <c r="A112" s="20">
        <v>108.0</v>
      </c>
      <c r="B112" s="35" t="s">
        <v>172</v>
      </c>
      <c r="C112" s="36" t="s">
        <v>139</v>
      </c>
      <c r="D112" s="36" t="s">
        <v>162</v>
      </c>
      <c r="E112" s="36">
        <v>1600.0</v>
      </c>
      <c r="F112" s="23">
        <v>366.55</v>
      </c>
      <c r="G112" s="23">
        <v>0.0</v>
      </c>
      <c r="H112" s="25">
        <v>0.0</v>
      </c>
      <c r="I112" s="25">
        <v>62.5</v>
      </c>
      <c r="J112" s="25">
        <v>0.0</v>
      </c>
      <c r="K112" s="25">
        <v>0.0</v>
      </c>
      <c r="L112" s="25">
        <v>0.0</v>
      </c>
      <c r="M112" s="25">
        <v>0.0</v>
      </c>
      <c r="N112" s="25">
        <v>0.0</v>
      </c>
      <c r="O112" s="25">
        <v>0.0</v>
      </c>
      <c r="P112" s="25">
        <v>0.0</v>
      </c>
      <c r="Q112" s="25">
        <v>0.0</v>
      </c>
      <c r="R112" s="25">
        <v>0.0</v>
      </c>
      <c r="S112" s="25">
        <v>90.0</v>
      </c>
      <c r="T112" s="25">
        <v>0.0</v>
      </c>
      <c r="U112" s="25">
        <v>0.0</v>
      </c>
      <c r="V112" s="25">
        <v>0.0</v>
      </c>
      <c r="W112" s="25">
        <v>0.0</v>
      </c>
      <c r="X112" s="25">
        <v>0.0</v>
      </c>
      <c r="Y112" s="25">
        <v>0.0</v>
      </c>
      <c r="Z112" s="25">
        <v>0.0</v>
      </c>
      <c r="AA112" s="25">
        <v>0.0</v>
      </c>
      <c r="AB112" s="25">
        <v>0.0</v>
      </c>
      <c r="AC112" s="25">
        <v>0.0</v>
      </c>
      <c r="AD112" s="25">
        <v>336.0</v>
      </c>
      <c r="AE112" s="25">
        <v>672.0</v>
      </c>
      <c r="AF112" s="25">
        <v>125.0</v>
      </c>
      <c r="AG112" s="25">
        <v>0.0</v>
      </c>
      <c r="AH112" s="25">
        <v>40.0</v>
      </c>
      <c r="AI112" s="25">
        <v>112.0</v>
      </c>
      <c r="AJ112" s="25">
        <v>0.0</v>
      </c>
      <c r="AK112" s="25">
        <v>0.0</v>
      </c>
      <c r="AL112" s="25">
        <v>0.0</v>
      </c>
      <c r="AM112" s="25">
        <v>0.0</v>
      </c>
      <c r="AN112" s="25">
        <v>0.0</v>
      </c>
      <c r="AO112" s="24">
        <f t="shared" si="17"/>
        <v>1804.05</v>
      </c>
      <c r="AP112" s="26">
        <v>1804.05</v>
      </c>
      <c r="AQ112" s="26">
        <v>1804.05</v>
      </c>
      <c r="AR112" s="27">
        <f t="shared" si="18"/>
        <v>0</v>
      </c>
      <c r="AS112" s="27">
        <f t="shared" si="19"/>
        <v>0</v>
      </c>
      <c r="AT112" s="38"/>
      <c r="AU112" s="38"/>
      <c r="AV112" s="38"/>
      <c r="AW112" s="38"/>
      <c r="AX112" s="38"/>
      <c r="AY112" s="38"/>
      <c r="AZ112" s="38"/>
      <c r="BA112" s="38"/>
      <c r="BB112" s="38"/>
      <c r="BC112" s="38"/>
      <c r="BD112" s="38"/>
      <c r="BE112" s="38"/>
      <c r="BF112" s="38"/>
      <c r="BG112" s="38"/>
      <c r="BH112" s="38"/>
      <c r="BI112" s="38"/>
      <c r="BJ112" s="38"/>
      <c r="BK112" s="38"/>
      <c r="BL112" s="38"/>
      <c r="BM112" s="38"/>
    </row>
    <row r="113" ht="15.75" customHeight="1">
      <c r="A113" s="20">
        <v>109.0</v>
      </c>
      <c r="B113" s="42" t="s">
        <v>173</v>
      </c>
      <c r="C113" s="20" t="s">
        <v>174</v>
      </c>
      <c r="D113" s="20" t="s">
        <v>55</v>
      </c>
      <c r="E113" s="20">
        <v>1600.0</v>
      </c>
      <c r="F113" s="23">
        <v>0.0</v>
      </c>
      <c r="G113" s="23">
        <v>0.0</v>
      </c>
      <c r="H113" s="25">
        <v>0.0</v>
      </c>
      <c r="I113" s="25">
        <v>123.489</v>
      </c>
      <c r="J113" s="25">
        <v>0.0</v>
      </c>
      <c r="K113" s="25">
        <v>0.0</v>
      </c>
      <c r="L113" s="25">
        <v>0.0</v>
      </c>
      <c r="M113" s="25">
        <v>0.0</v>
      </c>
      <c r="N113" s="25">
        <v>0.0</v>
      </c>
      <c r="O113" s="25">
        <v>237.99</v>
      </c>
      <c r="P113" s="25">
        <v>0.0</v>
      </c>
      <c r="Q113" s="25">
        <v>39.357142857142854</v>
      </c>
      <c r="R113" s="25">
        <v>0.0</v>
      </c>
      <c r="S113" s="25">
        <v>39.980000000000004</v>
      </c>
      <c r="T113" s="25">
        <v>0.0</v>
      </c>
      <c r="U113" s="25">
        <v>0.0</v>
      </c>
      <c r="V113" s="25">
        <v>0.0</v>
      </c>
      <c r="W113" s="25">
        <v>0.0</v>
      </c>
      <c r="X113" s="25">
        <v>0.0</v>
      </c>
      <c r="Y113" s="25">
        <v>0.0</v>
      </c>
      <c r="Z113" s="25">
        <v>0.0</v>
      </c>
      <c r="AA113" s="25">
        <v>0.0</v>
      </c>
      <c r="AB113" s="25">
        <v>0.0</v>
      </c>
      <c r="AC113" s="25">
        <v>0.0</v>
      </c>
      <c r="AD113" s="25">
        <v>252.0</v>
      </c>
      <c r="AE113" s="25">
        <v>504.0</v>
      </c>
      <c r="AF113" s="25">
        <v>170.29999999999998</v>
      </c>
      <c r="AG113" s="25">
        <v>60.0</v>
      </c>
      <c r="AH113" s="25">
        <v>340.0</v>
      </c>
      <c r="AI113" s="25">
        <v>216.0</v>
      </c>
      <c r="AJ113" s="25">
        <v>120.0</v>
      </c>
      <c r="AK113" s="25">
        <v>0.0</v>
      </c>
      <c r="AL113" s="25">
        <v>0.0</v>
      </c>
      <c r="AM113" s="25">
        <v>0.0</v>
      </c>
      <c r="AN113" s="25">
        <v>0.0</v>
      </c>
      <c r="AO113" s="24">
        <f t="shared" si="17"/>
        <v>2103.116143</v>
      </c>
      <c r="AP113" s="43">
        <f t="shared" ref="AP113:AQ113" si="20">VALUE(AO113)</f>
        <v>2103.12</v>
      </c>
      <c r="AQ113" s="43">
        <f t="shared" si="20"/>
        <v>2103.12</v>
      </c>
      <c r="AR113" s="27">
        <f t="shared" si="18"/>
        <v>-0.003857142857</v>
      </c>
      <c r="AS113" s="27">
        <f t="shared" si="19"/>
        <v>-0.003857142857</v>
      </c>
      <c r="AT113" s="28"/>
      <c r="AU113" s="44"/>
      <c r="AV113" s="28"/>
      <c r="AW113" s="28"/>
      <c r="AX113" s="28"/>
      <c r="AY113" s="28"/>
      <c r="AZ113" s="28"/>
      <c r="BA113" s="28"/>
      <c r="BB113" s="28"/>
      <c r="BC113" s="28"/>
      <c r="BD113" s="28"/>
      <c r="BE113" s="28"/>
      <c r="BF113" s="28"/>
      <c r="BG113" s="28"/>
      <c r="BH113" s="28"/>
      <c r="BI113" s="28"/>
      <c r="BJ113" s="28"/>
      <c r="BK113" s="28"/>
      <c r="BL113" s="28"/>
      <c r="BM113" s="28"/>
    </row>
    <row r="114" ht="15.75" customHeight="1">
      <c r="A114" s="20">
        <v>110.0</v>
      </c>
      <c r="B114" s="42" t="s">
        <v>175</v>
      </c>
      <c r="C114" s="20" t="s">
        <v>174</v>
      </c>
      <c r="D114" s="20" t="s">
        <v>55</v>
      </c>
      <c r="E114" s="20">
        <v>1600.0</v>
      </c>
      <c r="F114" s="23">
        <v>433.32</v>
      </c>
      <c r="G114" s="23">
        <v>0.0</v>
      </c>
      <c r="H114" s="25">
        <v>0.0</v>
      </c>
      <c r="I114" s="25">
        <v>147.68</v>
      </c>
      <c r="J114" s="25">
        <v>0.0</v>
      </c>
      <c r="K114" s="25">
        <v>0.0</v>
      </c>
      <c r="L114" s="25">
        <v>0.0</v>
      </c>
      <c r="M114" s="25">
        <v>0.0</v>
      </c>
      <c r="N114" s="25">
        <v>133.32999999999998</v>
      </c>
      <c r="O114" s="25">
        <v>0.0</v>
      </c>
      <c r="P114" s="25">
        <v>0.0</v>
      </c>
      <c r="Q114" s="25">
        <v>30.0</v>
      </c>
      <c r="R114" s="25">
        <v>275.0</v>
      </c>
      <c r="S114" s="25">
        <v>0.0</v>
      </c>
      <c r="T114" s="25">
        <v>0.0</v>
      </c>
      <c r="U114" s="25">
        <v>0.0</v>
      </c>
      <c r="V114" s="25">
        <v>0.0</v>
      </c>
      <c r="W114" s="25">
        <v>0.0</v>
      </c>
      <c r="X114" s="25">
        <v>0.0</v>
      </c>
      <c r="Y114" s="25">
        <v>550.0</v>
      </c>
      <c r="Z114" s="25">
        <v>0.0</v>
      </c>
      <c r="AA114" s="25">
        <v>0.0</v>
      </c>
      <c r="AB114" s="25">
        <v>0.0</v>
      </c>
      <c r="AC114" s="25">
        <v>0.0</v>
      </c>
      <c r="AD114" s="25">
        <v>245.0</v>
      </c>
      <c r="AE114" s="25">
        <v>490.0</v>
      </c>
      <c r="AF114" s="25">
        <v>519.1800000000001</v>
      </c>
      <c r="AG114" s="25">
        <v>600.0</v>
      </c>
      <c r="AH114" s="25">
        <v>390.0</v>
      </c>
      <c r="AI114" s="25">
        <v>75.0</v>
      </c>
      <c r="AJ114" s="25">
        <v>0.0</v>
      </c>
      <c r="AK114" s="25">
        <v>0.0</v>
      </c>
      <c r="AL114" s="25">
        <v>0.0</v>
      </c>
      <c r="AM114" s="25">
        <v>0.0</v>
      </c>
      <c r="AN114" s="25">
        <v>80.0</v>
      </c>
      <c r="AO114" s="24">
        <f t="shared" si="17"/>
        <v>3968.51</v>
      </c>
      <c r="AP114" s="43">
        <f t="shared" ref="AP114:AQ114" si="21">VALUE(AO114)</f>
        <v>3968.51</v>
      </c>
      <c r="AQ114" s="43">
        <f t="shared" si="21"/>
        <v>3968.51</v>
      </c>
      <c r="AR114" s="27">
        <f t="shared" si="18"/>
        <v>0</v>
      </c>
      <c r="AS114" s="27">
        <f t="shared" si="19"/>
        <v>0</v>
      </c>
      <c r="AT114" s="28"/>
      <c r="AU114" s="44"/>
      <c r="AV114" s="28"/>
      <c r="AW114" s="28"/>
      <c r="AX114" s="28"/>
      <c r="AY114" s="28"/>
      <c r="AZ114" s="28"/>
      <c r="BA114" s="28"/>
      <c r="BB114" s="28"/>
      <c r="BC114" s="28"/>
      <c r="BD114" s="28"/>
      <c r="BE114" s="28"/>
      <c r="BF114" s="28"/>
      <c r="BG114" s="28"/>
      <c r="BH114" s="28"/>
      <c r="BI114" s="28"/>
      <c r="BJ114" s="28"/>
      <c r="BK114" s="28"/>
      <c r="BL114" s="28"/>
      <c r="BM114" s="28"/>
    </row>
    <row r="115" ht="15.75" customHeight="1">
      <c r="A115" s="20">
        <v>111.0</v>
      </c>
      <c r="B115" s="42" t="s">
        <v>176</v>
      </c>
      <c r="C115" s="20" t="s">
        <v>174</v>
      </c>
      <c r="D115" s="20" t="s">
        <v>55</v>
      </c>
      <c r="E115" s="20">
        <v>1600.0</v>
      </c>
      <c r="F115" s="23">
        <v>75.0</v>
      </c>
      <c r="G115" s="23">
        <v>0.0</v>
      </c>
      <c r="H115" s="25">
        <v>0.0</v>
      </c>
      <c r="I115" s="25">
        <v>0.0</v>
      </c>
      <c r="J115" s="25">
        <v>0.0</v>
      </c>
      <c r="K115" s="25">
        <v>0.0</v>
      </c>
      <c r="L115" s="25">
        <v>0.0</v>
      </c>
      <c r="M115" s="25">
        <v>0.0</v>
      </c>
      <c r="N115" s="25">
        <v>83.33</v>
      </c>
      <c r="O115" s="25">
        <v>0.0</v>
      </c>
      <c r="P115" s="25">
        <v>0.0</v>
      </c>
      <c r="Q115" s="25">
        <v>20.0</v>
      </c>
      <c r="R115" s="25">
        <v>1035.0</v>
      </c>
      <c r="S115" s="25">
        <v>460.0</v>
      </c>
      <c r="T115" s="25">
        <v>0.0</v>
      </c>
      <c r="U115" s="25">
        <v>0.0</v>
      </c>
      <c r="V115" s="25">
        <v>0.0</v>
      </c>
      <c r="W115" s="25">
        <v>0.0</v>
      </c>
      <c r="X115" s="25">
        <v>0.0</v>
      </c>
      <c r="Y115" s="25">
        <v>0.0</v>
      </c>
      <c r="Z115" s="25">
        <v>0.0</v>
      </c>
      <c r="AA115" s="25">
        <v>0.0</v>
      </c>
      <c r="AB115" s="25">
        <v>0.0</v>
      </c>
      <c r="AC115" s="25">
        <v>0.0</v>
      </c>
      <c r="AD115" s="25">
        <v>196.0</v>
      </c>
      <c r="AE115" s="25">
        <v>392.0</v>
      </c>
      <c r="AF115" s="25">
        <v>513.59</v>
      </c>
      <c r="AG115" s="25">
        <v>210.0</v>
      </c>
      <c r="AH115" s="25">
        <v>400.0</v>
      </c>
      <c r="AI115" s="25">
        <v>480.0</v>
      </c>
      <c r="AJ115" s="25">
        <v>160.0</v>
      </c>
      <c r="AK115" s="25">
        <v>0.0</v>
      </c>
      <c r="AL115" s="25">
        <v>50.0</v>
      </c>
      <c r="AM115" s="25">
        <v>0.0</v>
      </c>
      <c r="AN115" s="25">
        <v>100.0</v>
      </c>
      <c r="AO115" s="24">
        <f t="shared" si="17"/>
        <v>4174.92</v>
      </c>
      <c r="AP115" s="43">
        <v>4174.92</v>
      </c>
      <c r="AQ115" s="43">
        <v>4174.92</v>
      </c>
      <c r="AR115" s="27">
        <f t="shared" si="18"/>
        <v>0</v>
      </c>
      <c r="AS115" s="27">
        <f t="shared" si="19"/>
        <v>0</v>
      </c>
      <c r="AT115" s="28"/>
      <c r="AU115" s="44"/>
      <c r="AV115" s="28"/>
      <c r="AW115" s="28"/>
      <c r="AX115" s="28"/>
      <c r="AY115" s="28"/>
      <c r="AZ115" s="28"/>
      <c r="BA115" s="28"/>
      <c r="BB115" s="28"/>
      <c r="BC115" s="28"/>
      <c r="BD115" s="28"/>
      <c r="BE115" s="28"/>
      <c r="BF115" s="28"/>
      <c r="BG115" s="28"/>
      <c r="BH115" s="28"/>
      <c r="BI115" s="28"/>
      <c r="BJ115" s="28"/>
      <c r="BK115" s="28"/>
      <c r="BL115" s="28"/>
      <c r="BM115" s="28"/>
    </row>
    <row r="116" ht="15.75" customHeight="1">
      <c r="A116" s="20">
        <v>112.0</v>
      </c>
      <c r="B116" s="42" t="s">
        <v>177</v>
      </c>
      <c r="C116" s="20" t="s">
        <v>174</v>
      </c>
      <c r="D116" s="20" t="s">
        <v>178</v>
      </c>
      <c r="E116" s="20">
        <v>1600.0</v>
      </c>
      <c r="F116" s="23">
        <v>0.0</v>
      </c>
      <c r="G116" s="23">
        <v>0.0</v>
      </c>
      <c r="H116" s="25">
        <v>0.0</v>
      </c>
      <c r="I116" s="25">
        <v>0.0</v>
      </c>
      <c r="J116" s="25">
        <v>0.0</v>
      </c>
      <c r="K116" s="25">
        <v>0.0</v>
      </c>
      <c r="L116" s="25">
        <v>0.0</v>
      </c>
      <c r="M116" s="25">
        <v>0.0</v>
      </c>
      <c r="N116" s="25">
        <v>0.0</v>
      </c>
      <c r="O116" s="25">
        <v>0.0</v>
      </c>
      <c r="P116" s="25">
        <v>0.0</v>
      </c>
      <c r="Q116" s="25">
        <v>0.0</v>
      </c>
      <c r="R116" s="25">
        <v>0.0</v>
      </c>
      <c r="S116" s="25">
        <v>0.0</v>
      </c>
      <c r="T116" s="25">
        <v>0.0</v>
      </c>
      <c r="U116" s="25">
        <v>0.0</v>
      </c>
      <c r="V116" s="25">
        <v>0.0</v>
      </c>
      <c r="W116" s="25">
        <v>0.0</v>
      </c>
      <c r="X116" s="25">
        <v>0.0</v>
      </c>
      <c r="Y116" s="25">
        <v>0.0</v>
      </c>
      <c r="Z116" s="25">
        <v>0.0</v>
      </c>
      <c r="AA116" s="25">
        <v>0.0</v>
      </c>
      <c r="AB116" s="25">
        <v>0.0</v>
      </c>
      <c r="AC116" s="25">
        <v>0.0</v>
      </c>
      <c r="AD116" s="25">
        <v>448.0</v>
      </c>
      <c r="AE116" s="25">
        <v>896.0</v>
      </c>
      <c r="AF116" s="25">
        <v>546.98</v>
      </c>
      <c r="AG116" s="25">
        <v>0.0</v>
      </c>
      <c r="AH116" s="25">
        <v>0.0</v>
      </c>
      <c r="AI116" s="25">
        <v>112.0</v>
      </c>
      <c r="AJ116" s="25">
        <v>0.0</v>
      </c>
      <c r="AK116" s="25">
        <v>0.0</v>
      </c>
      <c r="AL116" s="25">
        <v>0.0</v>
      </c>
      <c r="AM116" s="25">
        <v>0.0</v>
      </c>
      <c r="AN116" s="25">
        <v>100.0</v>
      </c>
      <c r="AO116" s="24">
        <f t="shared" si="17"/>
        <v>2102.98</v>
      </c>
      <c r="AP116" s="43">
        <f t="shared" ref="AP116:AQ116" si="22">VALUE(AO116)</f>
        <v>2102.98</v>
      </c>
      <c r="AQ116" s="43">
        <f t="shared" si="22"/>
        <v>2102.98</v>
      </c>
      <c r="AR116" s="27">
        <f t="shared" si="18"/>
        <v>0</v>
      </c>
      <c r="AS116" s="27">
        <f t="shared" si="19"/>
        <v>0</v>
      </c>
      <c r="AT116" s="28"/>
      <c r="AU116" s="44"/>
      <c r="AV116" s="28"/>
      <c r="AW116" s="28"/>
      <c r="AX116" s="28"/>
      <c r="AY116" s="28"/>
      <c r="AZ116" s="28"/>
      <c r="BA116" s="28"/>
      <c r="BB116" s="28"/>
      <c r="BC116" s="28"/>
      <c r="BD116" s="28"/>
      <c r="BE116" s="28"/>
      <c r="BF116" s="28"/>
      <c r="BG116" s="28"/>
      <c r="BH116" s="28"/>
      <c r="BI116" s="28"/>
      <c r="BJ116" s="28"/>
      <c r="BK116" s="28"/>
      <c r="BL116" s="28"/>
      <c r="BM116" s="28"/>
    </row>
    <row r="117" ht="15.75" customHeight="1">
      <c r="A117" s="20">
        <v>113.0</v>
      </c>
      <c r="B117" s="42" t="s">
        <v>179</v>
      </c>
      <c r="C117" s="20" t="s">
        <v>174</v>
      </c>
      <c r="D117" s="20" t="s">
        <v>178</v>
      </c>
      <c r="E117" s="20">
        <v>1600.0</v>
      </c>
      <c r="F117" s="23">
        <v>0.0</v>
      </c>
      <c r="G117" s="23">
        <v>0.0</v>
      </c>
      <c r="H117" s="25">
        <v>0.0</v>
      </c>
      <c r="I117" s="25">
        <v>80.927</v>
      </c>
      <c r="J117" s="25">
        <v>0.0</v>
      </c>
      <c r="K117" s="25">
        <v>0.0</v>
      </c>
      <c r="L117" s="25">
        <v>0.0</v>
      </c>
      <c r="M117" s="25">
        <v>0.0</v>
      </c>
      <c r="N117" s="25">
        <v>50.0</v>
      </c>
      <c r="O117" s="25">
        <v>0.0</v>
      </c>
      <c r="P117" s="25">
        <v>0.0</v>
      </c>
      <c r="Q117" s="25">
        <v>27.5</v>
      </c>
      <c r="R117" s="25">
        <v>75.0</v>
      </c>
      <c r="S117" s="25">
        <v>450.0</v>
      </c>
      <c r="T117" s="25">
        <v>0.0</v>
      </c>
      <c r="U117" s="25">
        <v>0.0</v>
      </c>
      <c r="V117" s="25">
        <v>0.0</v>
      </c>
      <c r="W117" s="25">
        <v>0.0</v>
      </c>
      <c r="X117" s="25">
        <v>0.0</v>
      </c>
      <c r="Y117" s="25">
        <v>0.0</v>
      </c>
      <c r="Z117" s="25">
        <v>0.0</v>
      </c>
      <c r="AA117" s="25">
        <v>0.0</v>
      </c>
      <c r="AB117" s="25">
        <v>0.0</v>
      </c>
      <c r="AC117" s="25">
        <v>0.0</v>
      </c>
      <c r="AD117" s="25">
        <v>280.0</v>
      </c>
      <c r="AE117" s="25">
        <v>560.0</v>
      </c>
      <c r="AF117" s="25">
        <v>579.77</v>
      </c>
      <c r="AG117" s="25">
        <v>120.0</v>
      </c>
      <c r="AH117" s="25">
        <v>550.0</v>
      </c>
      <c r="AI117" s="25">
        <v>640.0</v>
      </c>
      <c r="AJ117" s="25">
        <v>100.0</v>
      </c>
      <c r="AK117" s="25">
        <v>0.0</v>
      </c>
      <c r="AL117" s="25">
        <v>0.0</v>
      </c>
      <c r="AM117" s="25">
        <v>169.0</v>
      </c>
      <c r="AN117" s="25">
        <v>554.0</v>
      </c>
      <c r="AO117" s="24">
        <f t="shared" si="17"/>
        <v>4236.197</v>
      </c>
      <c r="AP117" s="43">
        <f t="shared" ref="AP117:AQ117" si="23">VALUE(AO117)</f>
        <v>4236.2</v>
      </c>
      <c r="AQ117" s="43">
        <f t="shared" si="23"/>
        <v>4236.2</v>
      </c>
      <c r="AR117" s="27">
        <f t="shared" si="18"/>
        <v>-0.003</v>
      </c>
      <c r="AS117" s="27">
        <f t="shared" si="19"/>
        <v>-0.003</v>
      </c>
      <c r="AT117" s="28"/>
      <c r="AU117" s="44"/>
      <c r="AV117" s="28"/>
      <c r="AW117" s="28"/>
      <c r="AX117" s="28"/>
      <c r="AY117" s="28"/>
      <c r="AZ117" s="28"/>
      <c r="BA117" s="28"/>
      <c r="BB117" s="28"/>
      <c r="BC117" s="28"/>
      <c r="BD117" s="28"/>
      <c r="BE117" s="28"/>
      <c r="BF117" s="28"/>
      <c r="BG117" s="28"/>
      <c r="BH117" s="28"/>
      <c r="BI117" s="28"/>
      <c r="BJ117" s="28"/>
      <c r="BK117" s="28"/>
      <c r="BL117" s="28"/>
      <c r="BM117" s="28"/>
    </row>
    <row r="118" ht="15.75" customHeight="1">
      <c r="A118" s="20">
        <v>114.0</v>
      </c>
      <c r="B118" s="42" t="s">
        <v>180</v>
      </c>
      <c r="C118" s="20" t="s">
        <v>174</v>
      </c>
      <c r="D118" s="20" t="s">
        <v>178</v>
      </c>
      <c r="E118" s="20">
        <v>1600.0</v>
      </c>
      <c r="F118" s="23">
        <v>0.0</v>
      </c>
      <c r="G118" s="23">
        <v>0.0</v>
      </c>
      <c r="H118" s="25">
        <v>0.0</v>
      </c>
      <c r="I118" s="25">
        <v>114.73615384615384</v>
      </c>
      <c r="J118" s="25">
        <v>0.0</v>
      </c>
      <c r="K118" s="25">
        <v>0.0</v>
      </c>
      <c r="L118" s="25">
        <v>0.0</v>
      </c>
      <c r="M118" s="25">
        <v>0.0</v>
      </c>
      <c r="N118" s="25">
        <v>0.0</v>
      </c>
      <c r="O118" s="25">
        <v>237.99</v>
      </c>
      <c r="P118" s="25">
        <v>0.0</v>
      </c>
      <c r="Q118" s="25">
        <v>51.5</v>
      </c>
      <c r="R118" s="25">
        <v>0.0</v>
      </c>
      <c r="S118" s="25">
        <v>13.33</v>
      </c>
      <c r="T118" s="25">
        <v>0.0</v>
      </c>
      <c r="U118" s="25">
        <v>0.0</v>
      </c>
      <c r="V118" s="25">
        <v>0.0</v>
      </c>
      <c r="W118" s="25">
        <v>0.0</v>
      </c>
      <c r="X118" s="25">
        <v>0.0</v>
      </c>
      <c r="Y118" s="25">
        <v>0.0</v>
      </c>
      <c r="Z118" s="25">
        <v>0.0</v>
      </c>
      <c r="AA118" s="25">
        <v>0.0</v>
      </c>
      <c r="AB118" s="25">
        <v>0.0</v>
      </c>
      <c r="AC118" s="25">
        <v>0.0</v>
      </c>
      <c r="AD118" s="25">
        <v>252.0</v>
      </c>
      <c r="AE118" s="25">
        <v>504.0</v>
      </c>
      <c r="AF118" s="25">
        <v>141.60999999999999</v>
      </c>
      <c r="AG118" s="25">
        <v>0.0</v>
      </c>
      <c r="AH118" s="25">
        <v>20.0</v>
      </c>
      <c r="AI118" s="25">
        <v>56.0</v>
      </c>
      <c r="AJ118" s="25">
        <v>160.0</v>
      </c>
      <c r="AK118" s="25">
        <v>0.0</v>
      </c>
      <c r="AL118" s="25">
        <v>0.0</v>
      </c>
      <c r="AM118" s="25">
        <v>0.0</v>
      </c>
      <c r="AN118" s="25">
        <v>100.0</v>
      </c>
      <c r="AO118" s="24">
        <f t="shared" si="17"/>
        <v>1651.166154</v>
      </c>
      <c r="AP118" s="43">
        <f t="shared" ref="AP118:AQ118" si="24">VALUE(AO118)</f>
        <v>1651.17</v>
      </c>
      <c r="AQ118" s="43">
        <f t="shared" si="24"/>
        <v>1651.17</v>
      </c>
      <c r="AR118" s="27">
        <f t="shared" si="18"/>
        <v>-0.003846153846</v>
      </c>
      <c r="AS118" s="27">
        <f t="shared" si="19"/>
        <v>-0.003846153846</v>
      </c>
      <c r="AT118" s="38"/>
      <c r="AU118" s="44"/>
      <c r="AV118" s="38"/>
      <c r="AW118" s="38"/>
      <c r="AX118" s="38"/>
      <c r="AY118" s="38"/>
      <c r="AZ118" s="38"/>
      <c r="BA118" s="38"/>
      <c r="BB118" s="38"/>
      <c r="BC118" s="38"/>
      <c r="BD118" s="38"/>
      <c r="BE118" s="38"/>
      <c r="BF118" s="38"/>
      <c r="BG118" s="38"/>
      <c r="BH118" s="38"/>
      <c r="BI118" s="38"/>
      <c r="BJ118" s="38"/>
      <c r="BK118" s="38"/>
      <c r="BL118" s="38"/>
      <c r="BM118" s="38"/>
    </row>
    <row r="119" ht="15.75" customHeight="1">
      <c r="A119" s="20">
        <v>115.0</v>
      </c>
      <c r="B119" s="42" t="s">
        <v>181</v>
      </c>
      <c r="C119" s="20" t="s">
        <v>174</v>
      </c>
      <c r="D119" s="20" t="s">
        <v>178</v>
      </c>
      <c r="E119" s="20">
        <v>1600.0</v>
      </c>
      <c r="F119" s="23">
        <v>0.0</v>
      </c>
      <c r="G119" s="23">
        <v>0.0</v>
      </c>
      <c r="H119" s="25">
        <v>0.0</v>
      </c>
      <c r="I119" s="25">
        <v>0.0</v>
      </c>
      <c r="J119" s="25">
        <v>0.0</v>
      </c>
      <c r="K119" s="25">
        <v>0.0</v>
      </c>
      <c r="L119" s="25">
        <v>0.0</v>
      </c>
      <c r="M119" s="25">
        <v>0.0</v>
      </c>
      <c r="N119" s="25">
        <v>250.0</v>
      </c>
      <c r="O119" s="25">
        <v>0.0</v>
      </c>
      <c r="P119" s="25">
        <v>0.0</v>
      </c>
      <c r="Q119" s="25">
        <v>0.0</v>
      </c>
      <c r="R119" s="25">
        <v>50.0</v>
      </c>
      <c r="S119" s="25">
        <v>250.0</v>
      </c>
      <c r="T119" s="25">
        <v>0.0</v>
      </c>
      <c r="U119" s="25">
        <v>0.0</v>
      </c>
      <c r="V119" s="25">
        <v>0.0</v>
      </c>
      <c r="W119" s="25">
        <v>0.0</v>
      </c>
      <c r="X119" s="25">
        <v>0.0</v>
      </c>
      <c r="Y119" s="25">
        <v>0.0</v>
      </c>
      <c r="Z119" s="25">
        <v>0.0</v>
      </c>
      <c r="AA119" s="25">
        <v>0.0</v>
      </c>
      <c r="AB119" s="25">
        <v>100.0</v>
      </c>
      <c r="AC119" s="25">
        <v>0.0</v>
      </c>
      <c r="AD119" s="25">
        <v>350.0</v>
      </c>
      <c r="AE119" s="25">
        <v>700.0</v>
      </c>
      <c r="AF119" s="25">
        <v>222.0</v>
      </c>
      <c r="AG119" s="25">
        <v>840.0</v>
      </c>
      <c r="AH119" s="25">
        <v>0.0</v>
      </c>
      <c r="AI119" s="25">
        <v>0.0</v>
      </c>
      <c r="AJ119" s="25">
        <v>0.0</v>
      </c>
      <c r="AK119" s="25">
        <v>0.0</v>
      </c>
      <c r="AL119" s="25">
        <v>0.0</v>
      </c>
      <c r="AM119" s="25">
        <v>0.0</v>
      </c>
      <c r="AN119" s="25">
        <v>0.0</v>
      </c>
      <c r="AO119" s="24">
        <f t="shared" si="17"/>
        <v>2762</v>
      </c>
      <c r="AP119" s="43">
        <f t="shared" ref="AP119:AQ119" si="25">VALUE(AO119)</f>
        <v>2762</v>
      </c>
      <c r="AQ119" s="43">
        <f t="shared" si="25"/>
        <v>2762</v>
      </c>
      <c r="AR119" s="27">
        <f t="shared" si="18"/>
        <v>0</v>
      </c>
      <c r="AS119" s="27">
        <f t="shared" si="19"/>
        <v>0</v>
      </c>
      <c r="AT119" s="38"/>
      <c r="AU119" s="44"/>
      <c r="AV119" s="38"/>
      <c r="AW119" s="38"/>
      <c r="AX119" s="38"/>
      <c r="AY119" s="38"/>
      <c r="AZ119" s="38"/>
      <c r="BA119" s="38"/>
      <c r="BB119" s="38"/>
      <c r="BC119" s="38"/>
      <c r="BD119" s="38"/>
      <c r="BE119" s="38"/>
      <c r="BF119" s="38"/>
      <c r="BG119" s="38"/>
      <c r="BH119" s="38"/>
      <c r="BI119" s="38"/>
      <c r="BJ119" s="38"/>
      <c r="BK119" s="38"/>
      <c r="BL119" s="38"/>
      <c r="BM119" s="38"/>
    </row>
    <row r="120" ht="15.75" customHeight="1">
      <c r="A120" s="20">
        <v>116.0</v>
      </c>
      <c r="B120" s="42" t="s">
        <v>182</v>
      </c>
      <c r="C120" s="20" t="s">
        <v>174</v>
      </c>
      <c r="D120" s="20" t="s">
        <v>178</v>
      </c>
      <c r="E120" s="20">
        <v>1600.0</v>
      </c>
      <c r="F120" s="23">
        <v>0.0</v>
      </c>
      <c r="G120" s="23">
        <v>0.0</v>
      </c>
      <c r="H120" s="25">
        <v>0.0</v>
      </c>
      <c r="I120" s="25">
        <v>0.0</v>
      </c>
      <c r="J120" s="25">
        <v>0.0</v>
      </c>
      <c r="K120" s="25">
        <v>0.0</v>
      </c>
      <c r="L120" s="25">
        <v>0.0</v>
      </c>
      <c r="M120" s="25">
        <v>0.0</v>
      </c>
      <c r="N120" s="25">
        <v>0.0</v>
      </c>
      <c r="O120" s="25">
        <v>264.0</v>
      </c>
      <c r="P120" s="25">
        <v>0.0</v>
      </c>
      <c r="Q120" s="25">
        <v>44.5</v>
      </c>
      <c r="R120" s="25">
        <v>0.0</v>
      </c>
      <c r="S120" s="25">
        <v>120.0</v>
      </c>
      <c r="T120" s="25">
        <v>0.0</v>
      </c>
      <c r="U120" s="25">
        <v>0.0</v>
      </c>
      <c r="V120" s="25">
        <v>0.0</v>
      </c>
      <c r="W120" s="25">
        <v>0.0</v>
      </c>
      <c r="X120" s="25">
        <v>0.0</v>
      </c>
      <c r="Y120" s="25">
        <v>0.0</v>
      </c>
      <c r="Z120" s="25">
        <v>0.0</v>
      </c>
      <c r="AA120" s="25">
        <v>0.0</v>
      </c>
      <c r="AB120" s="25">
        <v>0.0</v>
      </c>
      <c r="AC120" s="25">
        <v>0.0</v>
      </c>
      <c r="AD120" s="25">
        <v>280.0</v>
      </c>
      <c r="AE120" s="25">
        <v>560.0</v>
      </c>
      <c r="AF120" s="25">
        <v>512.98</v>
      </c>
      <c r="AG120" s="25">
        <v>100.0</v>
      </c>
      <c r="AH120" s="25">
        <v>60.0</v>
      </c>
      <c r="AI120" s="25">
        <v>360.0</v>
      </c>
      <c r="AJ120" s="25">
        <v>0.0</v>
      </c>
      <c r="AK120" s="25">
        <v>0.0</v>
      </c>
      <c r="AL120" s="25">
        <v>0.0</v>
      </c>
      <c r="AM120" s="25">
        <v>16.0</v>
      </c>
      <c r="AN120" s="25">
        <v>0.0</v>
      </c>
      <c r="AO120" s="24">
        <f t="shared" si="17"/>
        <v>2317.48</v>
      </c>
      <c r="AP120" s="43">
        <f t="shared" ref="AP120:AQ120" si="26">VALUE(AO120)</f>
        <v>2317.48</v>
      </c>
      <c r="AQ120" s="43">
        <f t="shared" si="26"/>
        <v>2317.48</v>
      </c>
      <c r="AR120" s="27">
        <f t="shared" si="18"/>
        <v>0</v>
      </c>
      <c r="AS120" s="27">
        <f t="shared" si="19"/>
        <v>0</v>
      </c>
      <c r="AT120" s="28"/>
      <c r="AU120" s="44"/>
      <c r="AV120" s="28"/>
      <c r="AW120" s="28"/>
      <c r="AX120" s="28"/>
      <c r="AY120" s="28"/>
      <c r="AZ120" s="28"/>
      <c r="BA120" s="28"/>
      <c r="BB120" s="28"/>
      <c r="BC120" s="28"/>
      <c r="BD120" s="28"/>
      <c r="BE120" s="28"/>
      <c r="BF120" s="28"/>
      <c r="BG120" s="28"/>
      <c r="BH120" s="28"/>
      <c r="BI120" s="28"/>
      <c r="BJ120" s="28"/>
      <c r="BK120" s="28"/>
      <c r="BL120" s="28"/>
      <c r="BM120" s="28"/>
    </row>
    <row r="121" ht="15.75" customHeight="1">
      <c r="A121" s="20">
        <v>117.0</v>
      </c>
      <c r="B121" s="42" t="s">
        <v>183</v>
      </c>
      <c r="C121" s="20" t="s">
        <v>174</v>
      </c>
      <c r="D121" s="20" t="s">
        <v>178</v>
      </c>
      <c r="E121" s="20">
        <v>1600.0</v>
      </c>
      <c r="F121" s="23">
        <v>0.0</v>
      </c>
      <c r="G121" s="23">
        <v>0.0</v>
      </c>
      <c r="H121" s="25">
        <v>0.0</v>
      </c>
      <c r="I121" s="25">
        <v>0.0</v>
      </c>
      <c r="J121" s="25">
        <v>0.0</v>
      </c>
      <c r="K121" s="25">
        <v>0.0</v>
      </c>
      <c r="L121" s="25">
        <v>0.0</v>
      </c>
      <c r="M121" s="25">
        <v>0.0</v>
      </c>
      <c r="N121" s="25">
        <v>0.0</v>
      </c>
      <c r="O121" s="25">
        <v>0.0</v>
      </c>
      <c r="P121" s="25">
        <v>0.0</v>
      </c>
      <c r="Q121" s="25">
        <v>0.0</v>
      </c>
      <c r="R121" s="25">
        <v>0.0</v>
      </c>
      <c r="S121" s="25">
        <v>80.0</v>
      </c>
      <c r="T121" s="25">
        <v>0.0</v>
      </c>
      <c r="U121" s="25">
        <v>0.0</v>
      </c>
      <c r="V121" s="25">
        <v>0.0</v>
      </c>
      <c r="W121" s="25">
        <v>0.0</v>
      </c>
      <c r="X121" s="25">
        <v>0.0</v>
      </c>
      <c r="Y121" s="25">
        <v>0.0</v>
      </c>
      <c r="Z121" s="25">
        <v>0.0</v>
      </c>
      <c r="AA121" s="25">
        <v>0.0</v>
      </c>
      <c r="AB121" s="25">
        <v>0.0</v>
      </c>
      <c r="AC121" s="25">
        <v>0.0</v>
      </c>
      <c r="AD121" s="25">
        <v>350.0</v>
      </c>
      <c r="AE121" s="25">
        <v>700.0</v>
      </c>
      <c r="AF121" s="25">
        <v>754.0</v>
      </c>
      <c r="AG121" s="25">
        <v>0.0</v>
      </c>
      <c r="AH121" s="25">
        <v>20.0</v>
      </c>
      <c r="AI121" s="25">
        <v>0.0</v>
      </c>
      <c r="AJ121" s="25">
        <v>0.0</v>
      </c>
      <c r="AK121" s="25">
        <v>0.0</v>
      </c>
      <c r="AL121" s="25">
        <v>0.0</v>
      </c>
      <c r="AM121" s="25">
        <v>0.0</v>
      </c>
      <c r="AN121" s="25">
        <v>0.0</v>
      </c>
      <c r="AO121" s="24">
        <f t="shared" si="17"/>
        <v>1904</v>
      </c>
      <c r="AP121" s="43">
        <f t="shared" ref="AP121:AQ121" si="27">VALUE(AO121)</f>
        <v>1904</v>
      </c>
      <c r="AQ121" s="43">
        <f t="shared" si="27"/>
        <v>1904</v>
      </c>
      <c r="AR121" s="27">
        <f t="shared" si="18"/>
        <v>0</v>
      </c>
      <c r="AS121" s="27">
        <f t="shared" si="19"/>
        <v>0</v>
      </c>
      <c r="AT121" s="28"/>
      <c r="AU121" s="44"/>
      <c r="AV121" s="28"/>
      <c r="AW121" s="28"/>
      <c r="AX121" s="28"/>
      <c r="AY121" s="28"/>
      <c r="AZ121" s="28"/>
      <c r="BA121" s="28"/>
      <c r="BB121" s="28"/>
      <c r="BC121" s="28"/>
      <c r="BD121" s="28"/>
      <c r="BE121" s="28"/>
      <c r="BF121" s="28"/>
      <c r="BG121" s="28"/>
      <c r="BH121" s="28"/>
      <c r="BI121" s="28"/>
      <c r="BJ121" s="28"/>
      <c r="BK121" s="28"/>
      <c r="BL121" s="28"/>
      <c r="BM121" s="28"/>
    </row>
    <row r="122" ht="15.75" customHeight="1">
      <c r="A122" s="20">
        <v>118.0</v>
      </c>
      <c r="B122" s="42" t="s">
        <v>184</v>
      </c>
      <c r="C122" s="20" t="s">
        <v>174</v>
      </c>
      <c r="D122" s="20" t="s">
        <v>178</v>
      </c>
      <c r="E122" s="20">
        <v>1600.0</v>
      </c>
      <c r="F122" s="23">
        <v>916.0</v>
      </c>
      <c r="G122" s="23">
        <v>0.0</v>
      </c>
      <c r="H122" s="25">
        <v>0.0</v>
      </c>
      <c r="I122" s="25">
        <v>0.0</v>
      </c>
      <c r="J122" s="25">
        <v>0.0</v>
      </c>
      <c r="K122" s="25">
        <v>0.0</v>
      </c>
      <c r="L122" s="25">
        <v>0.0</v>
      </c>
      <c r="M122" s="25">
        <v>0.0</v>
      </c>
      <c r="N122" s="25">
        <v>0.0</v>
      </c>
      <c r="O122" s="25">
        <v>0.0</v>
      </c>
      <c r="P122" s="25">
        <v>0.0</v>
      </c>
      <c r="Q122" s="25">
        <v>29.6</v>
      </c>
      <c r="R122" s="25">
        <v>100.0</v>
      </c>
      <c r="S122" s="25">
        <v>160.0</v>
      </c>
      <c r="T122" s="25">
        <v>0.0</v>
      </c>
      <c r="U122" s="25">
        <v>0.0</v>
      </c>
      <c r="V122" s="25">
        <v>0.0</v>
      </c>
      <c r="W122" s="25">
        <v>0.0</v>
      </c>
      <c r="X122" s="25">
        <v>0.0</v>
      </c>
      <c r="Y122" s="25">
        <v>100.0</v>
      </c>
      <c r="Z122" s="25">
        <v>0.0</v>
      </c>
      <c r="AA122" s="25">
        <v>0.0</v>
      </c>
      <c r="AB122" s="25">
        <v>0.0</v>
      </c>
      <c r="AC122" s="25">
        <v>0.0</v>
      </c>
      <c r="AD122" s="25">
        <v>280.0</v>
      </c>
      <c r="AE122" s="25">
        <v>560.0</v>
      </c>
      <c r="AF122" s="25">
        <v>559.97</v>
      </c>
      <c r="AG122" s="25">
        <v>80.0</v>
      </c>
      <c r="AH122" s="25">
        <v>80.0</v>
      </c>
      <c r="AI122" s="25">
        <v>360.0</v>
      </c>
      <c r="AJ122" s="25">
        <v>100.0</v>
      </c>
      <c r="AK122" s="25">
        <v>0.0</v>
      </c>
      <c r="AL122" s="25">
        <v>0.0</v>
      </c>
      <c r="AM122" s="25">
        <v>0.0</v>
      </c>
      <c r="AN122" s="25">
        <v>108.0</v>
      </c>
      <c r="AO122" s="24">
        <f t="shared" si="17"/>
        <v>3433.57</v>
      </c>
      <c r="AP122" s="43">
        <f t="shared" ref="AP122:AQ122" si="28">VALUE(AO122)</f>
        <v>3433.57</v>
      </c>
      <c r="AQ122" s="43">
        <f t="shared" si="28"/>
        <v>3433.57</v>
      </c>
      <c r="AR122" s="27">
        <f t="shared" si="18"/>
        <v>0</v>
      </c>
      <c r="AS122" s="27">
        <f t="shared" si="19"/>
        <v>0</v>
      </c>
      <c r="AT122" s="28"/>
      <c r="AU122" s="44"/>
      <c r="AV122" s="28"/>
      <c r="AW122" s="28"/>
      <c r="AX122" s="28"/>
      <c r="AY122" s="28"/>
      <c r="AZ122" s="28"/>
      <c r="BA122" s="28"/>
      <c r="BB122" s="28"/>
      <c r="BC122" s="28"/>
      <c r="BD122" s="28"/>
      <c r="BE122" s="28"/>
      <c r="BF122" s="28"/>
      <c r="BG122" s="28"/>
      <c r="BH122" s="28"/>
      <c r="BI122" s="28"/>
      <c r="BJ122" s="28"/>
      <c r="BK122" s="28"/>
      <c r="BL122" s="28"/>
      <c r="BM122" s="28"/>
    </row>
    <row r="123" ht="15.75" customHeight="1">
      <c r="A123" s="20">
        <v>119.0</v>
      </c>
      <c r="B123" s="42" t="s">
        <v>185</v>
      </c>
      <c r="C123" s="20" t="s">
        <v>174</v>
      </c>
      <c r="D123" s="20" t="s">
        <v>178</v>
      </c>
      <c r="E123" s="20">
        <v>1600.0</v>
      </c>
      <c r="F123" s="23">
        <v>30.0</v>
      </c>
      <c r="G123" s="23">
        <v>0.0</v>
      </c>
      <c r="H123" s="25">
        <v>0.0</v>
      </c>
      <c r="I123" s="25">
        <v>0.0</v>
      </c>
      <c r="J123" s="25">
        <v>0.0</v>
      </c>
      <c r="K123" s="25">
        <v>0.0</v>
      </c>
      <c r="L123" s="25">
        <v>0.0</v>
      </c>
      <c r="M123" s="25">
        <v>0.0</v>
      </c>
      <c r="N123" s="25">
        <v>10.0</v>
      </c>
      <c r="O123" s="25">
        <v>382.0</v>
      </c>
      <c r="P123" s="25">
        <v>0.0</v>
      </c>
      <c r="Q123" s="25">
        <v>0.0</v>
      </c>
      <c r="R123" s="25">
        <v>0.0</v>
      </c>
      <c r="S123" s="25">
        <v>220.0</v>
      </c>
      <c r="T123" s="25">
        <v>0.0</v>
      </c>
      <c r="U123" s="25">
        <v>0.0</v>
      </c>
      <c r="V123" s="25">
        <v>0.0</v>
      </c>
      <c r="W123" s="25">
        <v>0.0</v>
      </c>
      <c r="X123" s="25">
        <v>0.0</v>
      </c>
      <c r="Y123" s="25">
        <v>0.0</v>
      </c>
      <c r="Z123" s="25">
        <v>0.0</v>
      </c>
      <c r="AA123" s="25">
        <v>0.0</v>
      </c>
      <c r="AB123" s="25">
        <v>0.0</v>
      </c>
      <c r="AC123" s="25">
        <v>0.0</v>
      </c>
      <c r="AD123" s="25">
        <v>280.0</v>
      </c>
      <c r="AE123" s="25">
        <v>560.0</v>
      </c>
      <c r="AF123" s="25">
        <v>424.0</v>
      </c>
      <c r="AG123" s="25">
        <v>0.0</v>
      </c>
      <c r="AH123" s="25">
        <v>0.0</v>
      </c>
      <c r="AI123" s="25">
        <v>0.0</v>
      </c>
      <c r="AJ123" s="25">
        <v>0.0</v>
      </c>
      <c r="AK123" s="25">
        <v>0.0</v>
      </c>
      <c r="AL123" s="25">
        <v>0.0</v>
      </c>
      <c r="AM123" s="25">
        <v>0.0</v>
      </c>
      <c r="AN123" s="25">
        <v>0.0</v>
      </c>
      <c r="AO123" s="24">
        <f t="shared" si="17"/>
        <v>1906</v>
      </c>
      <c r="AP123" s="43">
        <f t="shared" ref="AP123:AQ123" si="29">VALUE(AO123)</f>
        <v>1906</v>
      </c>
      <c r="AQ123" s="43">
        <f t="shared" si="29"/>
        <v>1906</v>
      </c>
      <c r="AR123" s="27">
        <f t="shared" si="18"/>
        <v>0</v>
      </c>
      <c r="AS123" s="27">
        <f t="shared" si="19"/>
        <v>0</v>
      </c>
      <c r="AT123" s="28"/>
      <c r="AU123" s="44"/>
      <c r="AV123" s="28"/>
      <c r="AW123" s="28"/>
      <c r="AX123" s="28"/>
      <c r="AY123" s="28"/>
      <c r="AZ123" s="28"/>
      <c r="BA123" s="28"/>
      <c r="BB123" s="28"/>
      <c r="BC123" s="28"/>
      <c r="BD123" s="28"/>
      <c r="BE123" s="28"/>
      <c r="BF123" s="28"/>
      <c r="BG123" s="28"/>
      <c r="BH123" s="28"/>
      <c r="BI123" s="28"/>
      <c r="BJ123" s="28"/>
      <c r="BK123" s="28"/>
      <c r="BL123" s="28"/>
      <c r="BM123" s="28"/>
    </row>
    <row r="124" ht="15.75" customHeight="1">
      <c r="A124" s="20">
        <v>120.0</v>
      </c>
      <c r="B124" s="42" t="s">
        <v>186</v>
      </c>
      <c r="C124" s="20" t="s">
        <v>174</v>
      </c>
      <c r="D124" s="20" t="s">
        <v>178</v>
      </c>
      <c r="E124" s="20">
        <v>1600.0</v>
      </c>
      <c r="F124" s="23">
        <v>253.96825396825398</v>
      </c>
      <c r="G124" s="23">
        <v>0.0</v>
      </c>
      <c r="H124" s="25">
        <v>0.0</v>
      </c>
      <c r="I124" s="25">
        <v>280.9523809523809</v>
      </c>
      <c r="J124" s="25">
        <v>0.0</v>
      </c>
      <c r="K124" s="25">
        <v>0.0</v>
      </c>
      <c r="L124" s="25">
        <v>0.0</v>
      </c>
      <c r="M124" s="25">
        <v>0.0</v>
      </c>
      <c r="N124" s="25">
        <v>133.33333333333334</v>
      </c>
      <c r="O124" s="25">
        <v>84.28571428571428</v>
      </c>
      <c r="P124" s="25">
        <v>0.0</v>
      </c>
      <c r="Q124" s="25">
        <v>40.36</v>
      </c>
      <c r="R124" s="25">
        <v>280.0</v>
      </c>
      <c r="S124" s="25">
        <v>1240.0</v>
      </c>
      <c r="T124" s="25">
        <v>0.0</v>
      </c>
      <c r="U124" s="25">
        <v>0.0</v>
      </c>
      <c r="V124" s="25">
        <v>0.0</v>
      </c>
      <c r="W124" s="25">
        <v>0.0</v>
      </c>
      <c r="X124" s="25">
        <v>0.0</v>
      </c>
      <c r="Y124" s="25">
        <v>0.0</v>
      </c>
      <c r="Z124" s="25">
        <v>0.0</v>
      </c>
      <c r="AA124" s="25">
        <v>0.0</v>
      </c>
      <c r="AB124" s="25">
        <v>0.0</v>
      </c>
      <c r="AC124" s="25">
        <v>0.0</v>
      </c>
      <c r="AD124" s="25">
        <v>280.0</v>
      </c>
      <c r="AE124" s="25">
        <v>560.0</v>
      </c>
      <c r="AF124" s="25">
        <v>489.66</v>
      </c>
      <c r="AG124" s="25">
        <v>0.0</v>
      </c>
      <c r="AH124" s="25">
        <v>60.0</v>
      </c>
      <c r="AI124" s="25">
        <v>0.0</v>
      </c>
      <c r="AJ124" s="25">
        <v>10.0</v>
      </c>
      <c r="AK124" s="25">
        <v>0.0</v>
      </c>
      <c r="AL124" s="25">
        <v>0.0</v>
      </c>
      <c r="AM124" s="25">
        <v>0.0</v>
      </c>
      <c r="AN124" s="25">
        <v>0.0</v>
      </c>
      <c r="AO124" s="24">
        <f t="shared" si="17"/>
        <v>3712.559683</v>
      </c>
      <c r="AP124" s="43">
        <f t="shared" ref="AP124:AQ124" si="30">VALUE(AO124)</f>
        <v>3712.56</v>
      </c>
      <c r="AQ124" s="43">
        <f t="shared" si="30"/>
        <v>3712.56</v>
      </c>
      <c r="AR124" s="27">
        <f t="shared" si="18"/>
        <v>-0.0003174603175</v>
      </c>
      <c r="AS124" s="27">
        <f t="shared" si="19"/>
        <v>-0.0003174603175</v>
      </c>
      <c r="AT124" s="38"/>
      <c r="AU124" s="44"/>
      <c r="AV124" s="38"/>
      <c r="AW124" s="38"/>
      <c r="AX124" s="38"/>
      <c r="AY124" s="38"/>
      <c r="AZ124" s="38"/>
      <c r="BA124" s="38"/>
      <c r="BB124" s="38"/>
      <c r="BC124" s="38"/>
      <c r="BD124" s="38"/>
      <c r="BE124" s="38"/>
      <c r="BF124" s="38"/>
      <c r="BG124" s="38"/>
      <c r="BH124" s="38"/>
      <c r="BI124" s="38"/>
      <c r="BJ124" s="38"/>
      <c r="BK124" s="38"/>
      <c r="BL124" s="38"/>
      <c r="BM124" s="38"/>
    </row>
    <row r="125" ht="15.75" customHeight="1">
      <c r="A125" s="20">
        <v>121.0</v>
      </c>
      <c r="B125" s="42" t="s">
        <v>187</v>
      </c>
      <c r="C125" s="20" t="s">
        <v>174</v>
      </c>
      <c r="D125" s="20" t="s">
        <v>178</v>
      </c>
      <c r="E125" s="20">
        <v>1600.0</v>
      </c>
      <c r="F125" s="23">
        <v>386.1111111111111</v>
      </c>
      <c r="G125" s="23">
        <v>0.0</v>
      </c>
      <c r="H125" s="25">
        <v>0.0</v>
      </c>
      <c r="I125" s="25">
        <v>127.6315789473684</v>
      </c>
      <c r="J125" s="25">
        <v>0.0</v>
      </c>
      <c r="K125" s="25">
        <v>0.0</v>
      </c>
      <c r="L125" s="25">
        <v>0.0</v>
      </c>
      <c r="M125" s="25">
        <v>0.0</v>
      </c>
      <c r="N125" s="25">
        <v>40.0</v>
      </c>
      <c r="O125" s="25">
        <v>0.0</v>
      </c>
      <c r="P125" s="25">
        <v>0.0</v>
      </c>
      <c r="Q125" s="25">
        <v>16.666666666666664</v>
      </c>
      <c r="R125" s="25">
        <v>175.0</v>
      </c>
      <c r="S125" s="25">
        <v>510.0</v>
      </c>
      <c r="T125" s="25">
        <v>0.0</v>
      </c>
      <c r="U125" s="25">
        <v>0.0</v>
      </c>
      <c r="V125" s="25">
        <v>0.0</v>
      </c>
      <c r="W125" s="25">
        <v>0.0</v>
      </c>
      <c r="X125" s="25">
        <v>0.0</v>
      </c>
      <c r="Y125" s="25">
        <v>100.0</v>
      </c>
      <c r="Z125" s="25">
        <v>0.0</v>
      </c>
      <c r="AA125" s="25">
        <v>0.0</v>
      </c>
      <c r="AB125" s="25">
        <v>0.0</v>
      </c>
      <c r="AC125" s="25">
        <v>0.0</v>
      </c>
      <c r="AD125" s="25">
        <v>280.0</v>
      </c>
      <c r="AE125" s="25">
        <v>560.0</v>
      </c>
      <c r="AF125" s="25">
        <v>767.35</v>
      </c>
      <c r="AG125" s="25">
        <v>90.0</v>
      </c>
      <c r="AH125" s="25">
        <v>340.0</v>
      </c>
      <c r="AI125" s="25">
        <v>272.0</v>
      </c>
      <c r="AJ125" s="25">
        <v>160.0</v>
      </c>
      <c r="AK125" s="25">
        <v>0.0</v>
      </c>
      <c r="AL125" s="25">
        <v>50.0</v>
      </c>
      <c r="AM125" s="25">
        <v>0.0</v>
      </c>
      <c r="AN125" s="25">
        <v>116.0</v>
      </c>
      <c r="AO125" s="24">
        <f t="shared" si="17"/>
        <v>3990.759357</v>
      </c>
      <c r="AP125" s="43">
        <f t="shared" ref="AP125:AQ125" si="31">VALUE(AO125)</f>
        <v>3990.76</v>
      </c>
      <c r="AQ125" s="43">
        <f t="shared" si="31"/>
        <v>3990.76</v>
      </c>
      <c r="AR125" s="27">
        <f t="shared" si="18"/>
        <v>-0.0006432748542</v>
      </c>
      <c r="AS125" s="27">
        <f t="shared" si="19"/>
        <v>-0.0006432748542</v>
      </c>
      <c r="AT125" s="28"/>
      <c r="AU125" s="44"/>
      <c r="AV125" s="28"/>
      <c r="AW125" s="28"/>
      <c r="AX125" s="28"/>
      <c r="AY125" s="28"/>
      <c r="AZ125" s="28"/>
      <c r="BA125" s="28"/>
      <c r="BB125" s="28"/>
      <c r="BC125" s="28"/>
      <c r="BD125" s="28"/>
      <c r="BE125" s="28"/>
      <c r="BF125" s="28"/>
      <c r="BG125" s="28"/>
      <c r="BH125" s="28"/>
      <c r="BI125" s="28"/>
      <c r="BJ125" s="28"/>
      <c r="BK125" s="28"/>
      <c r="BL125" s="28"/>
      <c r="BM125" s="28"/>
    </row>
    <row r="126" ht="15.75" customHeight="1">
      <c r="A126" s="20">
        <v>122.0</v>
      </c>
      <c r="B126" s="42" t="s">
        <v>188</v>
      </c>
      <c r="C126" s="20" t="s">
        <v>174</v>
      </c>
      <c r="D126" s="20" t="s">
        <v>178</v>
      </c>
      <c r="E126" s="20">
        <v>1600.0</v>
      </c>
      <c r="F126" s="23">
        <v>111.11111111111111</v>
      </c>
      <c r="G126" s="23">
        <v>0.0</v>
      </c>
      <c r="H126" s="25">
        <v>0.0</v>
      </c>
      <c r="I126" s="25">
        <v>29.092617908407384</v>
      </c>
      <c r="J126" s="25">
        <v>0.0</v>
      </c>
      <c r="K126" s="25">
        <v>0.0</v>
      </c>
      <c r="L126" s="25">
        <v>0.0</v>
      </c>
      <c r="M126" s="25">
        <v>0.0</v>
      </c>
      <c r="N126" s="25">
        <v>62.5</v>
      </c>
      <c r="O126" s="25">
        <v>0.0</v>
      </c>
      <c r="P126" s="25">
        <v>0.0</v>
      </c>
      <c r="Q126" s="25">
        <v>0.9090909090909091</v>
      </c>
      <c r="R126" s="25">
        <v>185.0</v>
      </c>
      <c r="S126" s="25">
        <v>450.0</v>
      </c>
      <c r="T126" s="25">
        <v>0.0</v>
      </c>
      <c r="U126" s="25">
        <v>0.0</v>
      </c>
      <c r="V126" s="25">
        <v>50.0</v>
      </c>
      <c r="W126" s="25">
        <v>0.0</v>
      </c>
      <c r="X126" s="25">
        <v>0.0</v>
      </c>
      <c r="Y126" s="25">
        <v>0.0</v>
      </c>
      <c r="Z126" s="25">
        <v>0.0</v>
      </c>
      <c r="AA126" s="25">
        <v>0.0</v>
      </c>
      <c r="AB126" s="25">
        <v>0.0</v>
      </c>
      <c r="AC126" s="25">
        <v>0.0</v>
      </c>
      <c r="AD126" s="25">
        <v>280.0</v>
      </c>
      <c r="AE126" s="25">
        <v>560.0</v>
      </c>
      <c r="AF126" s="25">
        <v>527.0</v>
      </c>
      <c r="AG126" s="25">
        <v>270.0</v>
      </c>
      <c r="AH126" s="25">
        <v>680.0</v>
      </c>
      <c r="AI126" s="25">
        <v>424.0</v>
      </c>
      <c r="AJ126" s="25">
        <v>100.0</v>
      </c>
      <c r="AK126" s="25">
        <v>0.0</v>
      </c>
      <c r="AL126" s="25">
        <v>100.0</v>
      </c>
      <c r="AM126" s="25">
        <v>0.0</v>
      </c>
      <c r="AN126" s="25">
        <v>204.0</v>
      </c>
      <c r="AO126" s="24">
        <f t="shared" si="17"/>
        <v>4033.61282</v>
      </c>
      <c r="AP126" s="43">
        <f t="shared" ref="AP126:AQ126" si="32">VALUE(AO126)</f>
        <v>4033.61</v>
      </c>
      <c r="AQ126" s="43">
        <f t="shared" si="32"/>
        <v>4033.61</v>
      </c>
      <c r="AR126" s="27">
        <f t="shared" si="18"/>
        <v>0.002819928609</v>
      </c>
      <c r="AS126" s="27">
        <f t="shared" si="19"/>
        <v>0.002819928609</v>
      </c>
      <c r="AT126" s="38"/>
      <c r="AU126" s="44"/>
      <c r="AV126" s="38"/>
      <c r="AW126" s="38"/>
      <c r="AX126" s="38"/>
      <c r="AY126" s="38"/>
      <c r="AZ126" s="38"/>
      <c r="BA126" s="38"/>
      <c r="BB126" s="38"/>
      <c r="BC126" s="38"/>
      <c r="BD126" s="38"/>
      <c r="BE126" s="38"/>
      <c r="BF126" s="38"/>
      <c r="BG126" s="38"/>
      <c r="BH126" s="38"/>
      <c r="BI126" s="38"/>
      <c r="BJ126" s="38"/>
      <c r="BK126" s="38"/>
      <c r="BL126" s="38"/>
      <c r="BM126" s="38"/>
    </row>
    <row r="127" ht="15.75" customHeight="1">
      <c r="A127" s="20">
        <v>123.0</v>
      </c>
      <c r="B127" s="42" t="s">
        <v>189</v>
      </c>
      <c r="C127" s="20" t="s">
        <v>174</v>
      </c>
      <c r="D127" s="20" t="s">
        <v>190</v>
      </c>
      <c r="E127" s="20">
        <v>1600.0</v>
      </c>
      <c r="F127" s="23">
        <v>3159.4627594627595</v>
      </c>
      <c r="G127" s="23">
        <v>0.0</v>
      </c>
      <c r="H127" s="25">
        <v>0.0</v>
      </c>
      <c r="I127" s="25">
        <v>483.92246642246647</v>
      </c>
      <c r="J127" s="25">
        <v>0.0</v>
      </c>
      <c r="K127" s="25">
        <v>0.0</v>
      </c>
      <c r="L127" s="25">
        <v>0.0</v>
      </c>
      <c r="M127" s="25">
        <v>0.0</v>
      </c>
      <c r="N127" s="25">
        <v>0.0</v>
      </c>
      <c r="O127" s="25">
        <v>0.0</v>
      </c>
      <c r="P127" s="25">
        <v>0.0</v>
      </c>
      <c r="Q127" s="25">
        <v>54.31746031746034</v>
      </c>
      <c r="R127" s="25">
        <v>200.0</v>
      </c>
      <c r="S127" s="25">
        <v>1019.0</v>
      </c>
      <c r="T127" s="25">
        <v>0.0</v>
      </c>
      <c r="U127" s="25">
        <v>0.0</v>
      </c>
      <c r="V127" s="25">
        <v>0.0</v>
      </c>
      <c r="W127" s="25">
        <v>0.0</v>
      </c>
      <c r="X127" s="25">
        <v>0.0</v>
      </c>
      <c r="Y127" s="25">
        <v>0.0</v>
      </c>
      <c r="Z127" s="25">
        <v>0.0</v>
      </c>
      <c r="AA127" s="25">
        <v>0.0</v>
      </c>
      <c r="AB127" s="25">
        <v>0.0</v>
      </c>
      <c r="AC127" s="25">
        <v>0.0</v>
      </c>
      <c r="AD127" s="25">
        <v>350.0</v>
      </c>
      <c r="AE127" s="25">
        <v>700.0</v>
      </c>
      <c r="AF127" s="25">
        <v>843.9799999999999</v>
      </c>
      <c r="AG127" s="25">
        <v>120.0</v>
      </c>
      <c r="AH127" s="25">
        <v>100.0</v>
      </c>
      <c r="AI127" s="25">
        <v>0.0</v>
      </c>
      <c r="AJ127" s="25">
        <v>50.0</v>
      </c>
      <c r="AK127" s="25">
        <v>0.0</v>
      </c>
      <c r="AL127" s="25">
        <v>0.0</v>
      </c>
      <c r="AM127" s="25">
        <v>0.0</v>
      </c>
      <c r="AN127" s="25">
        <v>0.0</v>
      </c>
      <c r="AO127" s="24">
        <f t="shared" si="17"/>
        <v>7080.682686</v>
      </c>
      <c r="AP127" s="43">
        <f t="shared" ref="AP127:AQ127" si="33">VALUE(AO127)</f>
        <v>7080.68</v>
      </c>
      <c r="AQ127" s="43">
        <f t="shared" si="33"/>
        <v>7080.68</v>
      </c>
      <c r="AR127" s="27">
        <f t="shared" si="18"/>
        <v>0.002686202686</v>
      </c>
      <c r="AS127" s="27">
        <f t="shared" si="19"/>
        <v>0.002686202686</v>
      </c>
      <c r="AT127" s="38"/>
      <c r="AU127" s="44"/>
      <c r="AV127" s="38"/>
      <c r="AW127" s="38"/>
      <c r="AX127" s="38"/>
      <c r="AY127" s="38"/>
      <c r="AZ127" s="38"/>
      <c r="BA127" s="38"/>
      <c r="BB127" s="38"/>
      <c r="BC127" s="38"/>
      <c r="BD127" s="38"/>
      <c r="BE127" s="38"/>
      <c r="BF127" s="38"/>
      <c r="BG127" s="38"/>
      <c r="BH127" s="38"/>
      <c r="BI127" s="38"/>
      <c r="BJ127" s="38"/>
      <c r="BK127" s="38"/>
      <c r="BL127" s="38"/>
      <c r="BM127" s="38"/>
    </row>
    <row r="128" ht="15.75" customHeight="1">
      <c r="A128" s="20">
        <v>124.0</v>
      </c>
      <c r="B128" s="42" t="s">
        <v>191</v>
      </c>
      <c r="C128" s="20" t="s">
        <v>174</v>
      </c>
      <c r="D128" s="20" t="s">
        <v>190</v>
      </c>
      <c r="E128" s="20">
        <v>1600.0</v>
      </c>
      <c r="F128" s="23">
        <v>0.0</v>
      </c>
      <c r="G128" s="23">
        <v>0.0</v>
      </c>
      <c r="H128" s="25">
        <v>0.0</v>
      </c>
      <c r="I128" s="25">
        <v>0.0</v>
      </c>
      <c r="J128" s="25">
        <v>0.0</v>
      </c>
      <c r="K128" s="25">
        <v>0.0</v>
      </c>
      <c r="L128" s="25">
        <v>0.0</v>
      </c>
      <c r="M128" s="25">
        <v>0.0</v>
      </c>
      <c r="N128" s="25">
        <v>364.12</v>
      </c>
      <c r="O128" s="25">
        <v>0.0</v>
      </c>
      <c r="P128" s="25">
        <v>0.0</v>
      </c>
      <c r="Q128" s="25">
        <v>0.0</v>
      </c>
      <c r="R128" s="25">
        <v>75.0</v>
      </c>
      <c r="S128" s="25">
        <v>405.0</v>
      </c>
      <c r="T128" s="25">
        <v>0.0</v>
      </c>
      <c r="U128" s="25">
        <v>0.0</v>
      </c>
      <c r="V128" s="25">
        <v>0.0</v>
      </c>
      <c r="W128" s="25">
        <v>0.0</v>
      </c>
      <c r="X128" s="25">
        <v>0.0</v>
      </c>
      <c r="Y128" s="25">
        <v>0.0</v>
      </c>
      <c r="Z128" s="25">
        <v>0.0</v>
      </c>
      <c r="AA128" s="25">
        <v>0.0</v>
      </c>
      <c r="AB128" s="25">
        <v>0.0</v>
      </c>
      <c r="AC128" s="25">
        <v>0.0</v>
      </c>
      <c r="AD128" s="25">
        <v>336.0</v>
      </c>
      <c r="AE128" s="25">
        <v>672.0</v>
      </c>
      <c r="AF128" s="25">
        <v>519.0000000000001</v>
      </c>
      <c r="AG128" s="25">
        <v>120.0</v>
      </c>
      <c r="AH128" s="25">
        <v>0.0</v>
      </c>
      <c r="AI128" s="25">
        <v>312.0</v>
      </c>
      <c r="AJ128" s="25">
        <v>40.0</v>
      </c>
      <c r="AK128" s="25">
        <v>0.0</v>
      </c>
      <c r="AL128" s="25">
        <v>0.0</v>
      </c>
      <c r="AM128" s="25">
        <v>0.0</v>
      </c>
      <c r="AN128" s="25">
        <v>40.0</v>
      </c>
      <c r="AO128" s="24">
        <f t="shared" si="17"/>
        <v>2883.12</v>
      </c>
      <c r="AP128" s="43">
        <f t="shared" ref="AP128:AQ128" si="34">VALUE(AO128)</f>
        <v>2883.12</v>
      </c>
      <c r="AQ128" s="43">
        <f t="shared" si="34"/>
        <v>2883.12</v>
      </c>
      <c r="AR128" s="27">
        <f t="shared" si="18"/>
        <v>0</v>
      </c>
      <c r="AS128" s="27">
        <f t="shared" si="19"/>
        <v>0</v>
      </c>
      <c r="AT128" s="38"/>
      <c r="AU128" s="44"/>
      <c r="AV128" s="38"/>
      <c r="AW128" s="38"/>
      <c r="AX128" s="38"/>
      <c r="AY128" s="38"/>
      <c r="AZ128" s="38"/>
      <c r="BA128" s="38"/>
      <c r="BB128" s="38"/>
      <c r="BC128" s="38"/>
      <c r="BD128" s="38"/>
      <c r="BE128" s="38"/>
      <c r="BF128" s="38"/>
      <c r="BG128" s="38"/>
      <c r="BH128" s="38"/>
      <c r="BI128" s="38"/>
      <c r="BJ128" s="38"/>
      <c r="BK128" s="38"/>
      <c r="BL128" s="38"/>
      <c r="BM128" s="38"/>
    </row>
    <row r="129" ht="15.75" customHeight="1">
      <c r="A129" s="20">
        <v>125.0</v>
      </c>
      <c r="B129" s="42" t="s">
        <v>192</v>
      </c>
      <c r="C129" s="20" t="s">
        <v>174</v>
      </c>
      <c r="D129" s="20" t="s">
        <v>190</v>
      </c>
      <c r="E129" s="20">
        <v>1600.0</v>
      </c>
      <c r="F129" s="23">
        <v>43.0</v>
      </c>
      <c r="G129" s="23">
        <v>0.0</v>
      </c>
      <c r="H129" s="25">
        <v>0.0</v>
      </c>
      <c r="I129" s="25">
        <v>7.142857142857143</v>
      </c>
      <c r="J129" s="25">
        <v>0.0</v>
      </c>
      <c r="K129" s="25">
        <v>0.0</v>
      </c>
      <c r="L129" s="25">
        <v>0.0</v>
      </c>
      <c r="M129" s="25">
        <v>0.0</v>
      </c>
      <c r="N129" s="25">
        <v>0.0</v>
      </c>
      <c r="O129" s="25">
        <v>0.0</v>
      </c>
      <c r="P129" s="25">
        <v>0.0</v>
      </c>
      <c r="Q129" s="25">
        <v>0.0</v>
      </c>
      <c r="R129" s="25">
        <v>0.0</v>
      </c>
      <c r="S129" s="25">
        <v>160.0</v>
      </c>
      <c r="T129" s="25">
        <v>0.0</v>
      </c>
      <c r="U129" s="25">
        <v>0.0</v>
      </c>
      <c r="V129" s="25">
        <v>0.0</v>
      </c>
      <c r="W129" s="25">
        <v>0.0</v>
      </c>
      <c r="X129" s="25">
        <v>0.0</v>
      </c>
      <c r="Y129" s="25">
        <v>0.0</v>
      </c>
      <c r="Z129" s="25">
        <v>160.0</v>
      </c>
      <c r="AA129" s="25">
        <v>0.0</v>
      </c>
      <c r="AB129" s="25">
        <v>0.0</v>
      </c>
      <c r="AC129" s="25">
        <v>0.0</v>
      </c>
      <c r="AD129" s="25">
        <v>392.0</v>
      </c>
      <c r="AE129" s="25">
        <v>784.0</v>
      </c>
      <c r="AF129" s="25">
        <v>603.98</v>
      </c>
      <c r="AG129" s="25">
        <v>120.0</v>
      </c>
      <c r="AH129" s="25">
        <v>0.0</v>
      </c>
      <c r="AI129" s="25">
        <v>472.0</v>
      </c>
      <c r="AJ129" s="25">
        <v>0.0</v>
      </c>
      <c r="AK129" s="25">
        <v>0.0</v>
      </c>
      <c r="AL129" s="25">
        <v>0.0</v>
      </c>
      <c r="AM129" s="25">
        <v>0.0</v>
      </c>
      <c r="AN129" s="25">
        <v>0.0</v>
      </c>
      <c r="AO129" s="24">
        <f t="shared" si="17"/>
        <v>2742.122857</v>
      </c>
      <c r="AP129" s="43">
        <f t="shared" ref="AP129:AQ129" si="35">VALUE(AO129)</f>
        <v>2742.12</v>
      </c>
      <c r="AQ129" s="43">
        <f t="shared" si="35"/>
        <v>2742.12</v>
      </c>
      <c r="AR129" s="27">
        <f t="shared" si="18"/>
        <v>0.002857142857</v>
      </c>
      <c r="AS129" s="27">
        <f t="shared" si="19"/>
        <v>0.002857142857</v>
      </c>
      <c r="AT129" s="38"/>
      <c r="AU129" s="44"/>
      <c r="AV129" s="38"/>
      <c r="AW129" s="38"/>
      <c r="AX129" s="38"/>
      <c r="AY129" s="38"/>
      <c r="AZ129" s="38"/>
      <c r="BA129" s="38"/>
      <c r="BB129" s="38"/>
      <c r="BC129" s="38"/>
      <c r="BD129" s="38"/>
      <c r="BE129" s="38"/>
      <c r="BF129" s="38"/>
      <c r="BG129" s="38"/>
      <c r="BH129" s="38"/>
      <c r="BI129" s="38"/>
      <c r="BJ129" s="38"/>
      <c r="BK129" s="38"/>
      <c r="BL129" s="38"/>
      <c r="BM129" s="38"/>
    </row>
    <row r="130" ht="15.75" customHeight="1">
      <c r="A130" s="20">
        <v>126.0</v>
      </c>
      <c r="B130" s="42" t="s">
        <v>193</v>
      </c>
      <c r="C130" s="20" t="s">
        <v>174</v>
      </c>
      <c r="D130" s="20" t="s">
        <v>190</v>
      </c>
      <c r="E130" s="20">
        <v>1600.0</v>
      </c>
      <c r="F130" s="23">
        <v>0.0</v>
      </c>
      <c r="G130" s="23">
        <v>0.0</v>
      </c>
      <c r="H130" s="25">
        <v>0.0</v>
      </c>
      <c r="I130" s="25">
        <v>6.24999553447</v>
      </c>
      <c r="J130" s="25">
        <v>0.0</v>
      </c>
      <c r="K130" s="25">
        <v>0.0</v>
      </c>
      <c r="L130" s="25">
        <v>0.0</v>
      </c>
      <c r="M130" s="25">
        <v>0.0</v>
      </c>
      <c r="N130" s="25">
        <v>0.0</v>
      </c>
      <c r="O130" s="25">
        <v>237.99</v>
      </c>
      <c r="P130" s="25">
        <v>0.0</v>
      </c>
      <c r="Q130" s="25">
        <v>0.0</v>
      </c>
      <c r="R130" s="25">
        <v>0.0</v>
      </c>
      <c r="S130" s="25">
        <v>90.0</v>
      </c>
      <c r="T130" s="25">
        <v>0.0</v>
      </c>
      <c r="U130" s="25">
        <v>0.0</v>
      </c>
      <c r="V130" s="25">
        <v>0.0</v>
      </c>
      <c r="W130" s="25">
        <v>0.0</v>
      </c>
      <c r="X130" s="25">
        <v>0.0</v>
      </c>
      <c r="Y130" s="25">
        <v>0.0</v>
      </c>
      <c r="Z130" s="25">
        <v>0.0</v>
      </c>
      <c r="AA130" s="25">
        <v>0.0</v>
      </c>
      <c r="AB130" s="25">
        <v>0.0</v>
      </c>
      <c r="AC130" s="25">
        <v>0.0</v>
      </c>
      <c r="AD130" s="25">
        <v>336.0</v>
      </c>
      <c r="AE130" s="25">
        <v>672.0</v>
      </c>
      <c r="AF130" s="25">
        <v>479.64</v>
      </c>
      <c r="AG130" s="25">
        <v>0.0</v>
      </c>
      <c r="AH130" s="25">
        <v>0.0</v>
      </c>
      <c r="AI130" s="25">
        <v>56.0</v>
      </c>
      <c r="AJ130" s="25">
        <v>0.0</v>
      </c>
      <c r="AK130" s="25">
        <v>0.0</v>
      </c>
      <c r="AL130" s="25">
        <v>0.0</v>
      </c>
      <c r="AM130" s="25">
        <v>0.0</v>
      </c>
      <c r="AN130" s="25">
        <v>0.0</v>
      </c>
      <c r="AO130" s="24">
        <f t="shared" si="17"/>
        <v>1877.879996</v>
      </c>
      <c r="AP130" s="43">
        <f t="shared" ref="AP130:AQ130" si="36">VALUE(AO130)</f>
        <v>1877.88</v>
      </c>
      <c r="AQ130" s="43">
        <f t="shared" si="36"/>
        <v>1877.88</v>
      </c>
      <c r="AR130" s="27">
        <f t="shared" si="18"/>
        <v>-0.00000446553031</v>
      </c>
      <c r="AS130" s="27">
        <f t="shared" si="19"/>
        <v>-0.00000446553031</v>
      </c>
      <c r="AT130" s="38"/>
      <c r="AU130" s="44"/>
      <c r="AV130" s="38"/>
      <c r="AW130" s="38"/>
      <c r="AX130" s="38"/>
      <c r="AY130" s="38"/>
      <c r="AZ130" s="38"/>
      <c r="BA130" s="38"/>
      <c r="BB130" s="38"/>
      <c r="BC130" s="38"/>
      <c r="BD130" s="38"/>
      <c r="BE130" s="38"/>
      <c r="BF130" s="38"/>
      <c r="BG130" s="38"/>
      <c r="BH130" s="38"/>
      <c r="BI130" s="38"/>
      <c r="BJ130" s="38"/>
      <c r="BK130" s="38"/>
      <c r="BL130" s="38"/>
      <c r="BM130" s="38"/>
    </row>
    <row r="131" ht="15.75" customHeight="1">
      <c r="A131" s="20">
        <v>127.0</v>
      </c>
      <c r="B131" s="42" t="s">
        <v>194</v>
      </c>
      <c r="C131" s="20" t="s">
        <v>174</v>
      </c>
      <c r="D131" s="20" t="s">
        <v>190</v>
      </c>
      <c r="E131" s="20">
        <v>1600.0</v>
      </c>
      <c r="F131" s="23">
        <v>125.0</v>
      </c>
      <c r="G131" s="23">
        <v>0.0</v>
      </c>
      <c r="H131" s="25">
        <v>0.0</v>
      </c>
      <c r="I131" s="25">
        <v>775.0</v>
      </c>
      <c r="J131" s="25">
        <v>0.0</v>
      </c>
      <c r="K131" s="25">
        <v>0.0</v>
      </c>
      <c r="L131" s="25">
        <v>0.0</v>
      </c>
      <c r="M131" s="25">
        <v>0.0</v>
      </c>
      <c r="N131" s="25">
        <v>0.0</v>
      </c>
      <c r="O131" s="25">
        <v>0.0</v>
      </c>
      <c r="P131" s="25">
        <v>0.0</v>
      </c>
      <c r="Q131" s="25">
        <v>155.0</v>
      </c>
      <c r="R131" s="25">
        <v>100.0</v>
      </c>
      <c r="S131" s="25">
        <v>480.0</v>
      </c>
      <c r="T131" s="25">
        <v>0.0</v>
      </c>
      <c r="U131" s="25">
        <v>0.0</v>
      </c>
      <c r="V131" s="25">
        <v>0.0</v>
      </c>
      <c r="W131" s="25">
        <v>0.0</v>
      </c>
      <c r="X131" s="25">
        <v>0.0</v>
      </c>
      <c r="Y131" s="25">
        <v>0.0</v>
      </c>
      <c r="Z131" s="25">
        <v>0.0</v>
      </c>
      <c r="AA131" s="25">
        <v>0.0</v>
      </c>
      <c r="AB131" s="25">
        <v>0.0</v>
      </c>
      <c r="AC131" s="25">
        <v>0.0</v>
      </c>
      <c r="AD131" s="25">
        <v>308.0</v>
      </c>
      <c r="AE131" s="25">
        <v>616.0</v>
      </c>
      <c r="AF131" s="25">
        <v>133.32</v>
      </c>
      <c r="AG131" s="25">
        <v>0.0</v>
      </c>
      <c r="AH131" s="25">
        <v>0.0</v>
      </c>
      <c r="AI131" s="25">
        <v>0.0</v>
      </c>
      <c r="AJ131" s="25">
        <v>60.0</v>
      </c>
      <c r="AK131" s="25">
        <v>0.0</v>
      </c>
      <c r="AL131" s="25">
        <v>0.0</v>
      </c>
      <c r="AM131" s="25">
        <v>0.0</v>
      </c>
      <c r="AN131" s="25">
        <v>0.0</v>
      </c>
      <c r="AO131" s="24">
        <f t="shared" si="17"/>
        <v>2752.32</v>
      </c>
      <c r="AP131" s="43">
        <f t="shared" ref="AP131:AQ131" si="37">VALUE(AO131)</f>
        <v>2752.32</v>
      </c>
      <c r="AQ131" s="43">
        <f t="shared" si="37"/>
        <v>2752.32</v>
      </c>
      <c r="AR131" s="27">
        <f t="shared" si="18"/>
        <v>0</v>
      </c>
      <c r="AS131" s="27">
        <f t="shared" si="19"/>
        <v>0</v>
      </c>
      <c r="AT131" s="38"/>
      <c r="AU131" s="44"/>
      <c r="AV131" s="38"/>
      <c r="AW131" s="38"/>
      <c r="AX131" s="38"/>
      <c r="AY131" s="38"/>
      <c r="AZ131" s="38"/>
      <c r="BA131" s="38"/>
      <c r="BB131" s="38"/>
      <c r="BC131" s="38"/>
      <c r="BD131" s="38"/>
      <c r="BE131" s="38"/>
      <c r="BF131" s="38"/>
      <c r="BG131" s="38"/>
      <c r="BH131" s="38"/>
      <c r="BI131" s="38"/>
      <c r="BJ131" s="38"/>
      <c r="BK131" s="38"/>
      <c r="BL131" s="38"/>
      <c r="BM131" s="38"/>
    </row>
    <row r="132" ht="15.75" customHeight="1">
      <c r="A132" s="20">
        <v>128.0</v>
      </c>
      <c r="B132" s="42" t="s">
        <v>195</v>
      </c>
      <c r="C132" s="20" t="s">
        <v>174</v>
      </c>
      <c r="D132" s="20" t="s">
        <v>190</v>
      </c>
      <c r="E132" s="20">
        <v>1600.0</v>
      </c>
      <c r="F132" s="23">
        <v>0.0</v>
      </c>
      <c r="G132" s="23">
        <v>0.0</v>
      </c>
      <c r="H132" s="25">
        <v>0.0</v>
      </c>
      <c r="I132" s="25">
        <v>0.0</v>
      </c>
      <c r="J132" s="25">
        <v>0.0</v>
      </c>
      <c r="K132" s="25">
        <v>0.0</v>
      </c>
      <c r="L132" s="25">
        <v>0.0</v>
      </c>
      <c r="M132" s="25">
        <v>0.0</v>
      </c>
      <c r="N132" s="25">
        <v>0.0</v>
      </c>
      <c r="O132" s="25">
        <v>0.0</v>
      </c>
      <c r="P132" s="25">
        <v>0.0</v>
      </c>
      <c r="Q132" s="25">
        <v>0.0</v>
      </c>
      <c r="R132" s="25">
        <v>0.0</v>
      </c>
      <c r="S132" s="25">
        <v>60.0</v>
      </c>
      <c r="T132" s="25">
        <v>0.0</v>
      </c>
      <c r="U132" s="25">
        <v>0.0</v>
      </c>
      <c r="V132" s="25">
        <v>0.0</v>
      </c>
      <c r="W132" s="25">
        <v>0.0</v>
      </c>
      <c r="X132" s="25">
        <v>0.0</v>
      </c>
      <c r="Y132" s="25">
        <v>0.0</v>
      </c>
      <c r="Z132" s="25">
        <v>0.0</v>
      </c>
      <c r="AA132" s="25">
        <v>0.0</v>
      </c>
      <c r="AB132" s="25">
        <v>0.0</v>
      </c>
      <c r="AC132" s="25">
        <v>0.0</v>
      </c>
      <c r="AD132" s="25">
        <v>336.0</v>
      </c>
      <c r="AE132" s="25">
        <v>672.0</v>
      </c>
      <c r="AF132" s="25">
        <v>471.6666666666667</v>
      </c>
      <c r="AG132" s="25">
        <v>20.0</v>
      </c>
      <c r="AH132" s="25">
        <v>0.0</v>
      </c>
      <c r="AI132" s="25">
        <v>290.0</v>
      </c>
      <c r="AJ132" s="25">
        <v>100.0</v>
      </c>
      <c r="AK132" s="25">
        <v>0.0</v>
      </c>
      <c r="AL132" s="25">
        <v>0.0</v>
      </c>
      <c r="AM132" s="25">
        <v>0.0</v>
      </c>
      <c r="AN132" s="25">
        <v>8.0</v>
      </c>
      <c r="AO132" s="24">
        <f t="shared" si="17"/>
        <v>1957.666667</v>
      </c>
      <c r="AP132" s="43">
        <f t="shared" ref="AP132:AQ132" si="38">VALUE(AO132)</f>
        <v>1957.67</v>
      </c>
      <c r="AQ132" s="43">
        <f t="shared" si="38"/>
        <v>1957.67</v>
      </c>
      <c r="AR132" s="27">
        <f t="shared" si="18"/>
        <v>-0.003333333333</v>
      </c>
      <c r="AS132" s="27">
        <f t="shared" si="19"/>
        <v>-0.003333333333</v>
      </c>
      <c r="AT132" s="38"/>
      <c r="AU132" s="44"/>
      <c r="AV132" s="38"/>
      <c r="AW132" s="38"/>
      <c r="AX132" s="38"/>
      <c r="AY132" s="38"/>
      <c r="AZ132" s="38"/>
      <c r="BA132" s="38"/>
      <c r="BB132" s="38"/>
      <c r="BC132" s="38"/>
      <c r="BD132" s="38"/>
      <c r="BE132" s="38"/>
      <c r="BF132" s="38"/>
      <c r="BG132" s="38"/>
      <c r="BH132" s="38"/>
      <c r="BI132" s="38"/>
      <c r="BJ132" s="38"/>
      <c r="BK132" s="38"/>
      <c r="BL132" s="38"/>
      <c r="BM132" s="38"/>
    </row>
    <row r="133" ht="15.75" customHeight="1">
      <c r="A133" s="20">
        <v>129.0</v>
      </c>
      <c r="B133" s="42" t="s">
        <v>196</v>
      </c>
      <c r="C133" s="20" t="s">
        <v>174</v>
      </c>
      <c r="D133" s="20" t="s">
        <v>190</v>
      </c>
      <c r="E133" s="20">
        <v>1600.0</v>
      </c>
      <c r="F133" s="23">
        <v>0.0</v>
      </c>
      <c r="G133" s="23">
        <v>0.0</v>
      </c>
      <c r="H133" s="25">
        <v>0.0</v>
      </c>
      <c r="I133" s="25">
        <v>0.0</v>
      </c>
      <c r="J133" s="25">
        <v>0.0</v>
      </c>
      <c r="K133" s="25">
        <v>0.0</v>
      </c>
      <c r="L133" s="25">
        <v>0.0</v>
      </c>
      <c r="M133" s="25">
        <v>0.0</v>
      </c>
      <c r="N133" s="25">
        <v>0.0</v>
      </c>
      <c r="O133" s="25">
        <v>0.0</v>
      </c>
      <c r="P133" s="25">
        <v>0.0</v>
      </c>
      <c r="Q133" s="25">
        <v>3.0</v>
      </c>
      <c r="R133" s="25">
        <v>0.0</v>
      </c>
      <c r="S133" s="25">
        <v>120.0</v>
      </c>
      <c r="T133" s="25">
        <v>0.0</v>
      </c>
      <c r="U133" s="25">
        <v>0.0</v>
      </c>
      <c r="V133" s="25">
        <v>0.0</v>
      </c>
      <c r="W133" s="25">
        <v>0.0</v>
      </c>
      <c r="X133" s="25">
        <v>0.0</v>
      </c>
      <c r="Y133" s="25">
        <v>0.0</v>
      </c>
      <c r="Z133" s="25">
        <v>0.0</v>
      </c>
      <c r="AA133" s="25">
        <v>0.0</v>
      </c>
      <c r="AB133" s="25">
        <v>0.0</v>
      </c>
      <c r="AC133" s="25">
        <v>0.0</v>
      </c>
      <c r="AD133" s="25">
        <v>392.0</v>
      </c>
      <c r="AE133" s="25">
        <v>784.0</v>
      </c>
      <c r="AF133" s="25">
        <v>541.0</v>
      </c>
      <c r="AG133" s="25">
        <v>40.0</v>
      </c>
      <c r="AH133" s="25">
        <v>20.0</v>
      </c>
      <c r="AI133" s="25">
        <v>256.0</v>
      </c>
      <c r="AJ133" s="25">
        <v>0.0</v>
      </c>
      <c r="AK133" s="25">
        <v>0.0</v>
      </c>
      <c r="AL133" s="25">
        <v>0.0</v>
      </c>
      <c r="AM133" s="25">
        <v>0.0</v>
      </c>
      <c r="AN133" s="25">
        <v>0.0</v>
      </c>
      <c r="AO133" s="24">
        <f t="shared" si="17"/>
        <v>2156</v>
      </c>
      <c r="AP133" s="43">
        <f t="shared" ref="AP133:AQ133" si="39">VALUE(AO133)</f>
        <v>2156</v>
      </c>
      <c r="AQ133" s="43">
        <f t="shared" si="39"/>
        <v>2156</v>
      </c>
      <c r="AR133" s="27">
        <f t="shared" si="18"/>
        <v>0</v>
      </c>
      <c r="AS133" s="27">
        <f t="shared" si="19"/>
        <v>0</v>
      </c>
      <c r="AT133" s="38"/>
      <c r="AU133" s="44"/>
      <c r="AV133" s="38"/>
      <c r="AW133" s="38"/>
      <c r="AX133" s="38"/>
      <c r="AY133" s="38"/>
      <c r="AZ133" s="38"/>
      <c r="BA133" s="38"/>
      <c r="BB133" s="38"/>
      <c r="BC133" s="38"/>
      <c r="BD133" s="38"/>
      <c r="BE133" s="38"/>
      <c r="BF133" s="38"/>
      <c r="BG133" s="38"/>
      <c r="BH133" s="38"/>
      <c r="BI133" s="38"/>
      <c r="BJ133" s="38"/>
      <c r="BK133" s="38"/>
      <c r="BL133" s="38"/>
      <c r="BM133" s="38"/>
    </row>
    <row r="134" ht="15.75" customHeight="1">
      <c r="A134" s="20">
        <v>130.0</v>
      </c>
      <c r="B134" s="42" t="s">
        <v>197</v>
      </c>
      <c r="C134" s="20" t="s">
        <v>174</v>
      </c>
      <c r="D134" s="20" t="s">
        <v>190</v>
      </c>
      <c r="E134" s="20">
        <v>1600.0</v>
      </c>
      <c r="F134" s="23">
        <v>590.9090909090909</v>
      </c>
      <c r="G134" s="23">
        <v>0.0</v>
      </c>
      <c r="H134" s="25">
        <v>0.0</v>
      </c>
      <c r="I134" s="25">
        <v>117.50000000000001</v>
      </c>
      <c r="J134" s="25">
        <v>0.0</v>
      </c>
      <c r="K134" s="25">
        <v>0.0</v>
      </c>
      <c r="L134" s="25">
        <v>0.0</v>
      </c>
      <c r="M134" s="25">
        <v>0.0</v>
      </c>
      <c r="N134" s="25">
        <v>0.0</v>
      </c>
      <c r="O134" s="25">
        <v>0.0</v>
      </c>
      <c r="P134" s="25">
        <v>0.0</v>
      </c>
      <c r="Q134" s="25">
        <v>6.666666666666667</v>
      </c>
      <c r="R134" s="25">
        <v>0.0</v>
      </c>
      <c r="S134" s="25">
        <v>470.0</v>
      </c>
      <c r="T134" s="25">
        <v>0.0</v>
      </c>
      <c r="U134" s="25">
        <v>0.0</v>
      </c>
      <c r="V134" s="25">
        <v>0.0</v>
      </c>
      <c r="W134" s="25">
        <v>0.0</v>
      </c>
      <c r="X134" s="25">
        <v>0.0</v>
      </c>
      <c r="Y134" s="25">
        <v>0.0</v>
      </c>
      <c r="Z134" s="25">
        <v>0.0</v>
      </c>
      <c r="AA134" s="25">
        <v>0.0</v>
      </c>
      <c r="AB134" s="25">
        <v>0.0</v>
      </c>
      <c r="AC134" s="25">
        <v>0.0</v>
      </c>
      <c r="AD134" s="25">
        <v>350.0</v>
      </c>
      <c r="AE134" s="25">
        <v>700.0</v>
      </c>
      <c r="AF134" s="25">
        <v>496.66666666666663</v>
      </c>
      <c r="AG134" s="25">
        <v>20.0</v>
      </c>
      <c r="AH134" s="25">
        <v>0.0</v>
      </c>
      <c r="AI134" s="25">
        <v>0.0</v>
      </c>
      <c r="AJ134" s="25">
        <v>0.0</v>
      </c>
      <c r="AK134" s="25">
        <v>0.0</v>
      </c>
      <c r="AL134" s="25">
        <v>0.0</v>
      </c>
      <c r="AM134" s="25">
        <v>0.0</v>
      </c>
      <c r="AN134" s="25">
        <v>0.0</v>
      </c>
      <c r="AO134" s="24">
        <f t="shared" si="17"/>
        <v>2751.742424</v>
      </c>
      <c r="AP134" s="43">
        <f t="shared" ref="AP134:AQ134" si="40">VALUE(AO134)</f>
        <v>2751.74</v>
      </c>
      <c r="AQ134" s="43">
        <f t="shared" si="40"/>
        <v>2751.74</v>
      </c>
      <c r="AR134" s="27">
        <f t="shared" si="18"/>
        <v>0.002424242424</v>
      </c>
      <c r="AS134" s="27">
        <f t="shared" si="19"/>
        <v>0.002424242424</v>
      </c>
      <c r="AT134" s="38"/>
      <c r="AU134" s="44"/>
      <c r="AV134" s="38"/>
      <c r="AW134" s="38"/>
      <c r="AX134" s="38"/>
      <c r="AY134" s="38"/>
      <c r="AZ134" s="38"/>
      <c r="BA134" s="38"/>
      <c r="BB134" s="38"/>
      <c r="BC134" s="38"/>
      <c r="BD134" s="38"/>
      <c r="BE134" s="38"/>
      <c r="BF134" s="38"/>
      <c r="BG134" s="38"/>
      <c r="BH134" s="38"/>
      <c r="BI134" s="38"/>
      <c r="BJ134" s="38"/>
      <c r="BK134" s="38"/>
      <c r="BL134" s="38"/>
      <c r="BM134" s="38"/>
    </row>
    <row r="135" ht="15.75" customHeight="1">
      <c r="A135" s="20">
        <v>131.0</v>
      </c>
      <c r="B135" s="42" t="s">
        <v>198</v>
      </c>
      <c r="C135" s="20" t="s">
        <v>174</v>
      </c>
      <c r="D135" s="20" t="s">
        <v>190</v>
      </c>
      <c r="E135" s="20">
        <v>1600.0</v>
      </c>
      <c r="F135" s="23">
        <v>0.0</v>
      </c>
      <c r="G135" s="23">
        <v>0.0</v>
      </c>
      <c r="H135" s="25">
        <v>0.0</v>
      </c>
      <c r="I135" s="25">
        <v>0.0</v>
      </c>
      <c r="J135" s="25">
        <v>0.0</v>
      </c>
      <c r="K135" s="25">
        <v>0.0</v>
      </c>
      <c r="L135" s="25">
        <v>0.0</v>
      </c>
      <c r="M135" s="25">
        <v>0.0</v>
      </c>
      <c r="N135" s="25">
        <v>0.0</v>
      </c>
      <c r="O135" s="25">
        <v>0.0</v>
      </c>
      <c r="P135" s="25">
        <v>0.0</v>
      </c>
      <c r="Q135" s="25">
        <v>0.0</v>
      </c>
      <c r="R135" s="25">
        <v>0.0</v>
      </c>
      <c r="S135" s="25">
        <v>135.0</v>
      </c>
      <c r="T135" s="25">
        <v>0.0</v>
      </c>
      <c r="U135" s="25">
        <v>0.0</v>
      </c>
      <c r="V135" s="25">
        <v>0.0</v>
      </c>
      <c r="W135" s="25">
        <v>0.0</v>
      </c>
      <c r="X135" s="25">
        <v>0.0</v>
      </c>
      <c r="Y135" s="25">
        <v>0.0</v>
      </c>
      <c r="Z135" s="25">
        <v>0.0</v>
      </c>
      <c r="AA135" s="25">
        <v>0.0</v>
      </c>
      <c r="AB135" s="25">
        <v>0.0</v>
      </c>
      <c r="AC135" s="25">
        <v>0.0</v>
      </c>
      <c r="AD135" s="25">
        <v>336.0</v>
      </c>
      <c r="AE135" s="25">
        <v>672.0</v>
      </c>
      <c r="AF135" s="25">
        <v>570.0</v>
      </c>
      <c r="AG135" s="25">
        <v>30.0</v>
      </c>
      <c r="AH135" s="25">
        <v>20.0</v>
      </c>
      <c r="AI135" s="25">
        <v>360.0</v>
      </c>
      <c r="AJ135" s="25">
        <v>0.0</v>
      </c>
      <c r="AK135" s="25">
        <v>0.0</v>
      </c>
      <c r="AL135" s="25">
        <v>0.0</v>
      </c>
      <c r="AM135" s="25">
        <v>0.0</v>
      </c>
      <c r="AN135" s="25">
        <v>24.0</v>
      </c>
      <c r="AO135" s="24">
        <f t="shared" si="17"/>
        <v>2147</v>
      </c>
      <c r="AP135" s="43">
        <f t="shared" ref="AP135:AQ135" si="41">VALUE(AO135)</f>
        <v>2147</v>
      </c>
      <c r="AQ135" s="43">
        <f t="shared" si="41"/>
        <v>2147</v>
      </c>
      <c r="AR135" s="27">
        <f t="shared" si="18"/>
        <v>0</v>
      </c>
      <c r="AS135" s="27">
        <f t="shared" si="19"/>
        <v>0</v>
      </c>
      <c r="AT135" s="38"/>
      <c r="AU135" s="44"/>
      <c r="AV135" s="38"/>
      <c r="AW135" s="38"/>
      <c r="AX135" s="38"/>
      <c r="AY135" s="38"/>
      <c r="AZ135" s="38"/>
      <c r="BA135" s="38"/>
      <c r="BB135" s="38"/>
      <c r="BC135" s="38"/>
      <c r="BD135" s="38"/>
      <c r="BE135" s="38"/>
      <c r="BF135" s="38"/>
      <c r="BG135" s="38"/>
      <c r="BH135" s="38"/>
      <c r="BI135" s="38"/>
      <c r="BJ135" s="38"/>
      <c r="BK135" s="38"/>
      <c r="BL135" s="38"/>
      <c r="BM135" s="38"/>
    </row>
    <row r="136" ht="15.75" customHeight="1">
      <c r="A136" s="20">
        <v>132.0</v>
      </c>
      <c r="B136" s="42" t="s">
        <v>199</v>
      </c>
      <c r="C136" s="20" t="s">
        <v>174</v>
      </c>
      <c r="D136" s="20" t="s">
        <v>190</v>
      </c>
      <c r="E136" s="20">
        <v>1600.0</v>
      </c>
      <c r="F136" s="23">
        <v>642.8571428571428</v>
      </c>
      <c r="G136" s="23">
        <v>0.0</v>
      </c>
      <c r="H136" s="25">
        <v>0.0</v>
      </c>
      <c r="I136" s="25">
        <v>240.0</v>
      </c>
      <c r="J136" s="25">
        <v>0.0</v>
      </c>
      <c r="K136" s="25">
        <v>0.0</v>
      </c>
      <c r="L136" s="25">
        <v>0.0</v>
      </c>
      <c r="M136" s="25">
        <v>0.0</v>
      </c>
      <c r="N136" s="25">
        <v>0.0</v>
      </c>
      <c r="O136" s="25">
        <v>0.0</v>
      </c>
      <c r="P136" s="25">
        <v>0.0</v>
      </c>
      <c r="Q136" s="25">
        <v>27.499999999999996</v>
      </c>
      <c r="R136" s="25">
        <v>0.0</v>
      </c>
      <c r="S136" s="25">
        <v>470.0</v>
      </c>
      <c r="T136" s="25">
        <v>0.0</v>
      </c>
      <c r="U136" s="25">
        <v>0.0</v>
      </c>
      <c r="V136" s="25">
        <v>0.0</v>
      </c>
      <c r="W136" s="25">
        <v>0.0</v>
      </c>
      <c r="X136" s="25">
        <v>0.0</v>
      </c>
      <c r="Y136" s="25">
        <v>0.0</v>
      </c>
      <c r="Z136" s="25">
        <v>0.0</v>
      </c>
      <c r="AA136" s="25">
        <v>0.0</v>
      </c>
      <c r="AB136" s="25">
        <v>0.0</v>
      </c>
      <c r="AC136" s="25">
        <v>0.0</v>
      </c>
      <c r="AD136" s="25">
        <v>336.0</v>
      </c>
      <c r="AE136" s="25">
        <v>672.0</v>
      </c>
      <c r="AF136" s="25">
        <v>516.31</v>
      </c>
      <c r="AG136" s="25">
        <v>0.0</v>
      </c>
      <c r="AH136" s="25">
        <v>0.0</v>
      </c>
      <c r="AI136" s="25">
        <v>56.0</v>
      </c>
      <c r="AJ136" s="25">
        <v>0.0</v>
      </c>
      <c r="AK136" s="25">
        <v>0.0</v>
      </c>
      <c r="AL136" s="25">
        <v>0.0</v>
      </c>
      <c r="AM136" s="25">
        <v>0.0</v>
      </c>
      <c r="AN136" s="25">
        <v>100.0</v>
      </c>
      <c r="AO136" s="24">
        <f t="shared" si="17"/>
        <v>3060.667143</v>
      </c>
      <c r="AP136" s="43">
        <f t="shared" ref="AP136:AQ136" si="42">VALUE(AO136)</f>
        <v>3060.67</v>
      </c>
      <c r="AQ136" s="43">
        <f t="shared" si="42"/>
        <v>3060.67</v>
      </c>
      <c r="AR136" s="27">
        <f t="shared" si="18"/>
        <v>-0.002857142857</v>
      </c>
      <c r="AS136" s="27">
        <f t="shared" si="19"/>
        <v>-0.002857142857</v>
      </c>
      <c r="AT136" s="38"/>
      <c r="AU136" s="44"/>
      <c r="AV136" s="38"/>
      <c r="AW136" s="38"/>
      <c r="AX136" s="38"/>
      <c r="AY136" s="38"/>
      <c r="AZ136" s="38"/>
      <c r="BA136" s="38"/>
      <c r="BB136" s="38"/>
      <c r="BC136" s="38"/>
      <c r="BD136" s="38"/>
      <c r="BE136" s="38"/>
      <c r="BF136" s="38"/>
      <c r="BG136" s="38"/>
      <c r="BH136" s="38"/>
      <c r="BI136" s="38"/>
      <c r="BJ136" s="38"/>
      <c r="BK136" s="38"/>
      <c r="BL136" s="38"/>
      <c r="BM136" s="38"/>
    </row>
    <row r="137" ht="15.75" customHeight="1">
      <c r="A137" s="20">
        <v>133.0</v>
      </c>
      <c r="B137" s="42" t="s">
        <v>200</v>
      </c>
      <c r="C137" s="20" t="s">
        <v>174</v>
      </c>
      <c r="D137" s="20" t="s">
        <v>190</v>
      </c>
      <c r="E137" s="20">
        <v>1600.0</v>
      </c>
      <c r="F137" s="23">
        <v>142.85714285714286</v>
      </c>
      <c r="G137" s="23">
        <v>0.0</v>
      </c>
      <c r="H137" s="25">
        <v>0.0</v>
      </c>
      <c r="I137" s="25">
        <v>0.0</v>
      </c>
      <c r="J137" s="25">
        <v>0.0</v>
      </c>
      <c r="K137" s="25">
        <v>0.0</v>
      </c>
      <c r="L137" s="25">
        <v>0.0</v>
      </c>
      <c r="M137" s="25">
        <v>0.0</v>
      </c>
      <c r="N137" s="25">
        <v>0.0</v>
      </c>
      <c r="O137" s="25">
        <v>0.0</v>
      </c>
      <c r="P137" s="25">
        <v>0.0</v>
      </c>
      <c r="Q137" s="25">
        <v>0.0</v>
      </c>
      <c r="R137" s="25">
        <v>100.0</v>
      </c>
      <c r="S137" s="25">
        <v>780.0</v>
      </c>
      <c r="T137" s="25">
        <v>0.0</v>
      </c>
      <c r="U137" s="25">
        <v>0.0</v>
      </c>
      <c r="V137" s="25">
        <v>0.0</v>
      </c>
      <c r="W137" s="25">
        <v>0.0</v>
      </c>
      <c r="X137" s="25">
        <v>0.0</v>
      </c>
      <c r="Y137" s="25">
        <v>0.0</v>
      </c>
      <c r="Z137" s="25">
        <v>0.0</v>
      </c>
      <c r="AA137" s="25">
        <v>0.0</v>
      </c>
      <c r="AB137" s="25">
        <v>0.0</v>
      </c>
      <c r="AC137" s="25">
        <v>0.0</v>
      </c>
      <c r="AD137" s="25">
        <v>371.0</v>
      </c>
      <c r="AE137" s="25">
        <v>742.0</v>
      </c>
      <c r="AF137" s="25">
        <v>640.0</v>
      </c>
      <c r="AG137" s="25">
        <v>80.0</v>
      </c>
      <c r="AH137" s="25">
        <v>200.0</v>
      </c>
      <c r="AI137" s="25">
        <v>395.0</v>
      </c>
      <c r="AJ137" s="25">
        <v>0.0</v>
      </c>
      <c r="AK137" s="25">
        <v>0.0</v>
      </c>
      <c r="AL137" s="25">
        <v>0.0</v>
      </c>
      <c r="AM137" s="25">
        <v>0.0</v>
      </c>
      <c r="AN137" s="25">
        <v>100.0</v>
      </c>
      <c r="AO137" s="24">
        <f t="shared" si="17"/>
        <v>3550.857143</v>
      </c>
      <c r="AP137" s="43">
        <f t="shared" ref="AP137:AQ137" si="43">VALUE(AO137)</f>
        <v>3550.86</v>
      </c>
      <c r="AQ137" s="43">
        <f t="shared" si="43"/>
        <v>3550.86</v>
      </c>
      <c r="AR137" s="27">
        <f t="shared" si="18"/>
        <v>-0.002857142857</v>
      </c>
      <c r="AS137" s="27">
        <f t="shared" si="19"/>
        <v>-0.002857142857</v>
      </c>
      <c r="AT137" s="38"/>
      <c r="AU137" s="44"/>
      <c r="AV137" s="38"/>
      <c r="AW137" s="38"/>
      <c r="AX137" s="38"/>
      <c r="AY137" s="38"/>
      <c r="AZ137" s="38"/>
      <c r="BA137" s="38"/>
      <c r="BB137" s="38"/>
      <c r="BC137" s="38"/>
      <c r="BD137" s="38"/>
      <c r="BE137" s="38"/>
      <c r="BF137" s="38"/>
      <c r="BG137" s="38"/>
      <c r="BH137" s="38"/>
      <c r="BI137" s="38"/>
      <c r="BJ137" s="38"/>
      <c r="BK137" s="38"/>
      <c r="BL137" s="38"/>
      <c r="BM137" s="38"/>
    </row>
    <row r="138" ht="15.75" customHeight="1">
      <c r="A138" s="20">
        <v>134.0</v>
      </c>
      <c r="B138" s="42" t="s">
        <v>201</v>
      </c>
      <c r="C138" s="20" t="s">
        <v>174</v>
      </c>
      <c r="D138" s="20" t="s">
        <v>190</v>
      </c>
      <c r="E138" s="20">
        <v>1600.0</v>
      </c>
      <c r="F138" s="23">
        <v>37.5</v>
      </c>
      <c r="G138" s="23">
        <v>0.0</v>
      </c>
      <c r="H138" s="25">
        <v>0.0</v>
      </c>
      <c r="I138" s="25">
        <v>6.25</v>
      </c>
      <c r="J138" s="25">
        <v>0.0</v>
      </c>
      <c r="K138" s="25">
        <v>0.0</v>
      </c>
      <c r="L138" s="25">
        <v>0.0</v>
      </c>
      <c r="M138" s="25">
        <v>0.0</v>
      </c>
      <c r="N138" s="25">
        <v>0.0</v>
      </c>
      <c r="O138" s="25">
        <v>0.0</v>
      </c>
      <c r="P138" s="25">
        <v>0.0</v>
      </c>
      <c r="Q138" s="25">
        <v>2.5</v>
      </c>
      <c r="R138" s="25">
        <v>0.0</v>
      </c>
      <c r="S138" s="25">
        <v>159.6</v>
      </c>
      <c r="T138" s="25">
        <v>0.0</v>
      </c>
      <c r="U138" s="25">
        <v>0.0</v>
      </c>
      <c r="V138" s="25">
        <v>0.0</v>
      </c>
      <c r="W138" s="25">
        <v>0.0</v>
      </c>
      <c r="X138" s="25">
        <v>0.0</v>
      </c>
      <c r="Y138" s="25">
        <v>100.0</v>
      </c>
      <c r="Z138" s="25">
        <v>0.0</v>
      </c>
      <c r="AA138" s="25">
        <v>0.0</v>
      </c>
      <c r="AB138" s="25">
        <v>0.0</v>
      </c>
      <c r="AC138" s="25">
        <v>0.0</v>
      </c>
      <c r="AD138" s="25">
        <v>364.0</v>
      </c>
      <c r="AE138" s="25">
        <v>728.0</v>
      </c>
      <c r="AF138" s="25">
        <v>638.6399999999999</v>
      </c>
      <c r="AG138" s="25">
        <v>180.0</v>
      </c>
      <c r="AH138" s="25">
        <v>120.0</v>
      </c>
      <c r="AI138" s="25">
        <v>472.0</v>
      </c>
      <c r="AJ138" s="25">
        <v>0.0</v>
      </c>
      <c r="AK138" s="25">
        <v>0.0</v>
      </c>
      <c r="AL138" s="25">
        <v>0.0</v>
      </c>
      <c r="AM138" s="25">
        <v>0.0</v>
      </c>
      <c r="AN138" s="25">
        <v>80.0</v>
      </c>
      <c r="AO138" s="24">
        <f t="shared" si="17"/>
        <v>2888.49</v>
      </c>
      <c r="AP138" s="43">
        <f t="shared" ref="AP138:AQ138" si="44">VALUE(AO138)</f>
        <v>2888.49</v>
      </c>
      <c r="AQ138" s="43">
        <f t="shared" si="44"/>
        <v>2888.49</v>
      </c>
      <c r="AR138" s="27">
        <f t="shared" si="18"/>
        <v>0</v>
      </c>
      <c r="AS138" s="27">
        <f t="shared" si="19"/>
        <v>0</v>
      </c>
      <c r="AT138" s="38"/>
      <c r="AU138" s="44"/>
      <c r="AV138" s="38"/>
      <c r="AW138" s="38"/>
      <c r="AX138" s="38"/>
      <c r="AY138" s="38"/>
      <c r="AZ138" s="38"/>
      <c r="BA138" s="38"/>
      <c r="BB138" s="38"/>
      <c r="BC138" s="38"/>
      <c r="BD138" s="38"/>
      <c r="BE138" s="38"/>
      <c r="BF138" s="38"/>
      <c r="BG138" s="38"/>
      <c r="BH138" s="38"/>
      <c r="BI138" s="38"/>
      <c r="BJ138" s="38"/>
      <c r="BK138" s="38"/>
      <c r="BL138" s="38"/>
      <c r="BM138" s="38"/>
    </row>
    <row r="139" ht="15.75" customHeight="1">
      <c r="A139" s="20">
        <v>135.0</v>
      </c>
      <c r="B139" s="42" t="s">
        <v>202</v>
      </c>
      <c r="C139" s="20" t="s">
        <v>174</v>
      </c>
      <c r="D139" s="20" t="s">
        <v>190</v>
      </c>
      <c r="E139" s="20">
        <v>1600.0</v>
      </c>
      <c r="F139" s="23">
        <v>0.0</v>
      </c>
      <c r="G139" s="23">
        <v>0.0</v>
      </c>
      <c r="H139" s="25">
        <v>0.0</v>
      </c>
      <c r="I139" s="25">
        <v>0.0</v>
      </c>
      <c r="J139" s="25">
        <v>0.0</v>
      </c>
      <c r="K139" s="25">
        <v>0.0</v>
      </c>
      <c r="L139" s="25">
        <v>0.0</v>
      </c>
      <c r="M139" s="25">
        <v>0.0</v>
      </c>
      <c r="N139" s="25">
        <v>25.0</v>
      </c>
      <c r="O139" s="25">
        <v>0.0</v>
      </c>
      <c r="P139" s="25">
        <v>0.0</v>
      </c>
      <c r="Q139" s="25">
        <v>0.0</v>
      </c>
      <c r="R139" s="25">
        <v>0.0</v>
      </c>
      <c r="S139" s="25">
        <v>360.0</v>
      </c>
      <c r="T139" s="25">
        <v>0.0</v>
      </c>
      <c r="U139" s="25">
        <v>0.0</v>
      </c>
      <c r="V139" s="25">
        <v>0.0</v>
      </c>
      <c r="W139" s="25">
        <v>0.0</v>
      </c>
      <c r="X139" s="25">
        <v>0.0</v>
      </c>
      <c r="Y139" s="25">
        <v>0.0</v>
      </c>
      <c r="Z139" s="25">
        <v>0.0</v>
      </c>
      <c r="AA139" s="25">
        <v>0.0</v>
      </c>
      <c r="AB139" s="25">
        <v>0.0</v>
      </c>
      <c r="AC139" s="25">
        <v>0.0</v>
      </c>
      <c r="AD139" s="25">
        <v>336.0</v>
      </c>
      <c r="AE139" s="25">
        <v>672.0</v>
      </c>
      <c r="AF139" s="25">
        <v>568.3466666666667</v>
      </c>
      <c r="AG139" s="25">
        <v>90.0</v>
      </c>
      <c r="AH139" s="25">
        <v>0.0</v>
      </c>
      <c r="AI139" s="25">
        <v>336.0</v>
      </c>
      <c r="AJ139" s="25">
        <v>100.0</v>
      </c>
      <c r="AK139" s="25">
        <v>0.0</v>
      </c>
      <c r="AL139" s="25">
        <v>50.0</v>
      </c>
      <c r="AM139" s="25">
        <v>0.0</v>
      </c>
      <c r="AN139" s="25">
        <v>116.0</v>
      </c>
      <c r="AO139" s="24">
        <f t="shared" si="17"/>
        <v>2653.346667</v>
      </c>
      <c r="AP139" s="43">
        <f t="shared" ref="AP139:AQ139" si="45">VALUE(AO139)</f>
        <v>2653.35</v>
      </c>
      <c r="AQ139" s="43">
        <f t="shared" si="45"/>
        <v>2653.35</v>
      </c>
      <c r="AR139" s="27">
        <f t="shared" si="18"/>
        <v>-0.003333333333</v>
      </c>
      <c r="AS139" s="27">
        <f t="shared" si="19"/>
        <v>-0.003333333333</v>
      </c>
      <c r="AT139" s="38"/>
      <c r="AU139" s="44"/>
      <c r="AV139" s="38"/>
      <c r="AW139" s="38"/>
      <c r="AX139" s="38"/>
      <c r="AY139" s="38"/>
      <c r="AZ139" s="38"/>
      <c r="BA139" s="38"/>
      <c r="BB139" s="38"/>
      <c r="BC139" s="38"/>
      <c r="BD139" s="38"/>
      <c r="BE139" s="38"/>
      <c r="BF139" s="38"/>
      <c r="BG139" s="38"/>
      <c r="BH139" s="38"/>
      <c r="BI139" s="38"/>
      <c r="BJ139" s="38"/>
      <c r="BK139" s="38"/>
      <c r="BL139" s="38"/>
      <c r="BM139" s="38"/>
    </row>
    <row r="140" ht="15.75" customHeight="1">
      <c r="A140" s="20">
        <v>136.0</v>
      </c>
      <c r="B140" s="42" t="s">
        <v>203</v>
      </c>
      <c r="C140" s="20" t="s">
        <v>174</v>
      </c>
      <c r="D140" s="20" t="s">
        <v>190</v>
      </c>
      <c r="E140" s="20">
        <v>1600.0</v>
      </c>
      <c r="F140" s="23">
        <v>0.0</v>
      </c>
      <c r="G140" s="23">
        <v>0.0</v>
      </c>
      <c r="H140" s="25">
        <v>0.0</v>
      </c>
      <c r="I140" s="25">
        <v>5.0</v>
      </c>
      <c r="J140" s="25">
        <v>0.0</v>
      </c>
      <c r="K140" s="25">
        <v>0.0</v>
      </c>
      <c r="L140" s="25">
        <v>0.0</v>
      </c>
      <c r="M140" s="25">
        <v>0.0</v>
      </c>
      <c r="N140" s="25">
        <v>95.0</v>
      </c>
      <c r="O140" s="25">
        <v>0.0</v>
      </c>
      <c r="P140" s="25">
        <v>0.0</v>
      </c>
      <c r="Q140" s="25">
        <v>0.0</v>
      </c>
      <c r="R140" s="25">
        <v>150.0</v>
      </c>
      <c r="S140" s="25">
        <v>450.0</v>
      </c>
      <c r="T140" s="25">
        <v>0.0</v>
      </c>
      <c r="U140" s="25">
        <v>0.0</v>
      </c>
      <c r="V140" s="25">
        <v>0.0</v>
      </c>
      <c r="W140" s="25">
        <v>0.0</v>
      </c>
      <c r="X140" s="25">
        <v>0.0</v>
      </c>
      <c r="Y140" s="25">
        <v>0.0</v>
      </c>
      <c r="Z140" s="25">
        <v>0.0</v>
      </c>
      <c r="AA140" s="25">
        <v>0.0</v>
      </c>
      <c r="AB140" s="25">
        <v>0.0</v>
      </c>
      <c r="AC140" s="25">
        <v>0.0</v>
      </c>
      <c r="AD140" s="25">
        <v>308.0</v>
      </c>
      <c r="AE140" s="25">
        <v>616.0</v>
      </c>
      <c r="AF140" s="25">
        <v>526.0</v>
      </c>
      <c r="AG140" s="25">
        <v>20.0</v>
      </c>
      <c r="AH140" s="25">
        <v>20.0</v>
      </c>
      <c r="AI140" s="25">
        <v>406.0</v>
      </c>
      <c r="AJ140" s="25">
        <v>240.0</v>
      </c>
      <c r="AK140" s="25">
        <v>0.0</v>
      </c>
      <c r="AL140" s="25">
        <v>0.0</v>
      </c>
      <c r="AM140" s="25">
        <v>0.0</v>
      </c>
      <c r="AN140" s="25">
        <v>70.0</v>
      </c>
      <c r="AO140" s="24">
        <f t="shared" si="17"/>
        <v>2906</v>
      </c>
      <c r="AP140" s="43">
        <f t="shared" ref="AP140:AQ140" si="46">VALUE(AO140)</f>
        <v>2906</v>
      </c>
      <c r="AQ140" s="43">
        <f t="shared" si="46"/>
        <v>2906</v>
      </c>
      <c r="AR140" s="27">
        <f t="shared" si="18"/>
        <v>0</v>
      </c>
      <c r="AS140" s="27">
        <f t="shared" si="19"/>
        <v>0</v>
      </c>
      <c r="AT140" s="38"/>
      <c r="AU140" s="44"/>
      <c r="AV140" s="38"/>
      <c r="AW140" s="38"/>
      <c r="AX140" s="38"/>
      <c r="AY140" s="38"/>
      <c r="AZ140" s="38"/>
      <c r="BA140" s="38"/>
      <c r="BB140" s="38"/>
      <c r="BC140" s="38"/>
      <c r="BD140" s="38"/>
      <c r="BE140" s="38"/>
      <c r="BF140" s="38"/>
      <c r="BG140" s="38"/>
      <c r="BH140" s="38"/>
      <c r="BI140" s="38"/>
      <c r="BJ140" s="38"/>
      <c r="BK140" s="38"/>
      <c r="BL140" s="38"/>
      <c r="BM140" s="38"/>
    </row>
    <row r="141" ht="15.75" customHeight="1">
      <c r="A141" s="20">
        <v>137.0</v>
      </c>
      <c r="B141" s="42" t="s">
        <v>204</v>
      </c>
      <c r="C141" s="20" t="s">
        <v>174</v>
      </c>
      <c r="D141" s="20" t="s">
        <v>190</v>
      </c>
      <c r="E141" s="20">
        <v>1600.0</v>
      </c>
      <c r="F141" s="23">
        <v>0.0</v>
      </c>
      <c r="G141" s="23">
        <v>0.0</v>
      </c>
      <c r="H141" s="25">
        <v>0.0</v>
      </c>
      <c r="I141" s="25">
        <v>0.0</v>
      </c>
      <c r="J141" s="25">
        <v>0.0</v>
      </c>
      <c r="K141" s="25">
        <v>0.0</v>
      </c>
      <c r="L141" s="25">
        <v>0.0</v>
      </c>
      <c r="M141" s="25">
        <v>0.0</v>
      </c>
      <c r="N141" s="25">
        <v>0.0</v>
      </c>
      <c r="O141" s="25">
        <v>0.0</v>
      </c>
      <c r="P141" s="25">
        <v>0.0</v>
      </c>
      <c r="Q141" s="25">
        <v>0.0</v>
      </c>
      <c r="R141" s="25">
        <v>0.0</v>
      </c>
      <c r="S141" s="25">
        <v>60.0</v>
      </c>
      <c r="T141" s="25">
        <v>0.0</v>
      </c>
      <c r="U141" s="25">
        <v>0.0</v>
      </c>
      <c r="V141" s="25">
        <v>0.0</v>
      </c>
      <c r="W141" s="25">
        <v>0.0</v>
      </c>
      <c r="X141" s="25">
        <v>0.0</v>
      </c>
      <c r="Y141" s="25">
        <v>0.0</v>
      </c>
      <c r="Z141" s="25">
        <v>0.0</v>
      </c>
      <c r="AA141" s="25">
        <v>0.0</v>
      </c>
      <c r="AB141" s="25">
        <v>0.0</v>
      </c>
      <c r="AC141" s="25">
        <v>0.0</v>
      </c>
      <c r="AD141" s="25">
        <v>392.0</v>
      </c>
      <c r="AE141" s="25">
        <v>784.0</v>
      </c>
      <c r="AF141" s="25">
        <v>37.0</v>
      </c>
      <c r="AG141" s="25">
        <v>30.0</v>
      </c>
      <c r="AH141" s="25">
        <v>0.0</v>
      </c>
      <c r="AI141" s="25">
        <v>0.0</v>
      </c>
      <c r="AJ141" s="25">
        <v>0.0</v>
      </c>
      <c r="AK141" s="25">
        <v>0.0</v>
      </c>
      <c r="AL141" s="25">
        <v>0.0</v>
      </c>
      <c r="AM141" s="25">
        <v>0.0</v>
      </c>
      <c r="AN141" s="25">
        <v>16.0</v>
      </c>
      <c r="AO141" s="24">
        <f t="shared" si="17"/>
        <v>1319</v>
      </c>
      <c r="AP141" s="43">
        <f t="shared" ref="AP141:AQ141" si="47">VALUE(AO141)</f>
        <v>1319</v>
      </c>
      <c r="AQ141" s="43">
        <f t="shared" si="47"/>
        <v>1319</v>
      </c>
      <c r="AR141" s="27">
        <f t="shared" si="18"/>
        <v>0</v>
      </c>
      <c r="AS141" s="27">
        <f t="shared" si="19"/>
        <v>0</v>
      </c>
      <c r="AT141" s="38"/>
      <c r="AU141" s="44"/>
      <c r="AV141" s="38"/>
      <c r="AW141" s="38"/>
      <c r="AX141" s="38"/>
      <c r="AY141" s="38"/>
      <c r="AZ141" s="38"/>
      <c r="BA141" s="38"/>
      <c r="BB141" s="38"/>
      <c r="BC141" s="38"/>
      <c r="BD141" s="38"/>
      <c r="BE141" s="38"/>
      <c r="BF141" s="38"/>
      <c r="BG141" s="38"/>
      <c r="BH141" s="38"/>
      <c r="BI141" s="38"/>
      <c r="BJ141" s="38"/>
      <c r="BK141" s="38"/>
      <c r="BL141" s="38"/>
      <c r="BM141" s="38"/>
    </row>
    <row r="142" ht="15.75" customHeight="1">
      <c r="A142" s="20">
        <v>138.0</v>
      </c>
      <c r="B142" s="42" t="s">
        <v>205</v>
      </c>
      <c r="C142" s="20" t="s">
        <v>174</v>
      </c>
      <c r="D142" s="20" t="s">
        <v>162</v>
      </c>
      <c r="E142" s="20">
        <v>1600.0</v>
      </c>
      <c r="F142" s="23">
        <v>0.0</v>
      </c>
      <c r="G142" s="23">
        <v>0.0</v>
      </c>
      <c r="H142" s="25">
        <v>0.0</v>
      </c>
      <c r="I142" s="25">
        <v>0.0</v>
      </c>
      <c r="J142" s="25">
        <v>0.0</v>
      </c>
      <c r="K142" s="25">
        <v>0.0</v>
      </c>
      <c r="L142" s="25">
        <v>0.0</v>
      </c>
      <c r="M142" s="25">
        <v>0.0</v>
      </c>
      <c r="N142" s="25">
        <v>0.0</v>
      </c>
      <c r="O142" s="25">
        <v>0.0</v>
      </c>
      <c r="P142" s="25">
        <v>0.0</v>
      </c>
      <c r="Q142" s="25">
        <v>0.0</v>
      </c>
      <c r="R142" s="25">
        <v>0.0</v>
      </c>
      <c r="S142" s="25">
        <v>360.0</v>
      </c>
      <c r="T142" s="25">
        <v>0.0</v>
      </c>
      <c r="U142" s="25">
        <v>0.0</v>
      </c>
      <c r="V142" s="25">
        <v>0.0</v>
      </c>
      <c r="W142" s="25">
        <v>0.0</v>
      </c>
      <c r="X142" s="25">
        <v>0.0</v>
      </c>
      <c r="Y142" s="25">
        <v>0.0</v>
      </c>
      <c r="Z142" s="25">
        <v>0.0</v>
      </c>
      <c r="AA142" s="25">
        <v>0.0</v>
      </c>
      <c r="AB142" s="25">
        <v>0.0</v>
      </c>
      <c r="AC142" s="25">
        <v>0.0</v>
      </c>
      <c r="AD142" s="25">
        <v>364.0</v>
      </c>
      <c r="AE142" s="25">
        <v>728.0</v>
      </c>
      <c r="AF142" s="25">
        <v>568.3466666666667</v>
      </c>
      <c r="AG142" s="25">
        <v>0.0</v>
      </c>
      <c r="AH142" s="25">
        <v>0.0</v>
      </c>
      <c r="AI142" s="25">
        <v>0.0</v>
      </c>
      <c r="AJ142" s="25">
        <v>0.0</v>
      </c>
      <c r="AK142" s="25">
        <v>0.0</v>
      </c>
      <c r="AL142" s="25">
        <v>0.0</v>
      </c>
      <c r="AM142" s="25">
        <v>0.0</v>
      </c>
      <c r="AN142" s="25">
        <v>100.0</v>
      </c>
      <c r="AO142" s="24">
        <f t="shared" si="17"/>
        <v>2120.346667</v>
      </c>
      <c r="AP142" s="43">
        <f t="shared" ref="AP142:AQ142" si="48">VALUE(AO142)</f>
        <v>2120.35</v>
      </c>
      <c r="AQ142" s="43">
        <f t="shared" si="48"/>
        <v>2120.35</v>
      </c>
      <c r="AR142" s="27">
        <f t="shared" si="18"/>
        <v>-0.003333333333</v>
      </c>
      <c r="AS142" s="27">
        <f t="shared" si="19"/>
        <v>-0.003333333333</v>
      </c>
      <c r="AT142" s="38"/>
      <c r="AU142" s="44"/>
      <c r="AV142" s="38"/>
      <c r="AW142" s="38"/>
      <c r="AX142" s="38"/>
      <c r="AY142" s="38"/>
      <c r="AZ142" s="38"/>
      <c r="BA142" s="38"/>
      <c r="BB142" s="38"/>
      <c r="BC142" s="38"/>
      <c r="BD142" s="38"/>
      <c r="BE142" s="38"/>
      <c r="BF142" s="38"/>
      <c r="BG142" s="38"/>
      <c r="BH142" s="38"/>
      <c r="BI142" s="38"/>
      <c r="BJ142" s="38"/>
      <c r="BK142" s="38"/>
      <c r="BL142" s="38"/>
      <c r="BM142" s="38"/>
    </row>
    <row r="143" ht="15.75" customHeight="1">
      <c r="A143" s="20">
        <v>139.0</v>
      </c>
      <c r="B143" s="42" t="s">
        <v>206</v>
      </c>
      <c r="C143" s="20" t="s">
        <v>174</v>
      </c>
      <c r="D143" s="20" t="s">
        <v>162</v>
      </c>
      <c r="E143" s="20">
        <v>1600.0</v>
      </c>
      <c r="F143" s="23">
        <v>0.0</v>
      </c>
      <c r="G143" s="23">
        <v>0.0</v>
      </c>
      <c r="H143" s="25">
        <v>0.0</v>
      </c>
      <c r="I143" s="25">
        <v>0.0</v>
      </c>
      <c r="J143" s="25">
        <v>0.0</v>
      </c>
      <c r="K143" s="25">
        <v>0.0</v>
      </c>
      <c r="L143" s="25">
        <v>0.0</v>
      </c>
      <c r="M143" s="25">
        <v>0.0</v>
      </c>
      <c r="N143" s="25">
        <v>95.8</v>
      </c>
      <c r="O143" s="25">
        <v>0.0</v>
      </c>
      <c r="P143" s="25">
        <v>0.0</v>
      </c>
      <c r="Q143" s="25">
        <v>0.0</v>
      </c>
      <c r="R143" s="25">
        <v>75.0</v>
      </c>
      <c r="S143" s="25">
        <v>315.0</v>
      </c>
      <c r="T143" s="25">
        <v>0.0</v>
      </c>
      <c r="U143" s="25">
        <v>0.0</v>
      </c>
      <c r="V143" s="25">
        <v>0.0</v>
      </c>
      <c r="W143" s="25">
        <v>0.0</v>
      </c>
      <c r="X143" s="25">
        <v>0.0</v>
      </c>
      <c r="Y143" s="25">
        <v>0.0</v>
      </c>
      <c r="Z143" s="25">
        <v>0.0</v>
      </c>
      <c r="AA143" s="25">
        <v>0.0</v>
      </c>
      <c r="AB143" s="25">
        <v>0.0</v>
      </c>
      <c r="AC143" s="25">
        <v>0.0</v>
      </c>
      <c r="AD143" s="25">
        <v>336.0</v>
      </c>
      <c r="AE143" s="25">
        <v>672.0</v>
      </c>
      <c r="AF143" s="25">
        <v>0.0</v>
      </c>
      <c r="AG143" s="25">
        <v>0.0</v>
      </c>
      <c r="AH143" s="25">
        <v>0.0</v>
      </c>
      <c r="AI143" s="25">
        <v>112.0</v>
      </c>
      <c r="AJ143" s="25">
        <v>10.0</v>
      </c>
      <c r="AK143" s="25">
        <v>0.0</v>
      </c>
      <c r="AL143" s="25">
        <v>0.0</v>
      </c>
      <c r="AM143" s="25">
        <v>0.0</v>
      </c>
      <c r="AN143" s="25">
        <v>40.0</v>
      </c>
      <c r="AO143" s="24">
        <f t="shared" si="17"/>
        <v>1655.8</v>
      </c>
      <c r="AP143" s="43">
        <f t="shared" ref="AP143:AQ143" si="49">VALUE(AO143)</f>
        <v>1655.8</v>
      </c>
      <c r="AQ143" s="43">
        <f t="shared" si="49"/>
        <v>1655.8</v>
      </c>
      <c r="AR143" s="27">
        <f t="shared" si="18"/>
        <v>0</v>
      </c>
      <c r="AS143" s="27">
        <f t="shared" si="19"/>
        <v>0</v>
      </c>
      <c r="AT143" s="38"/>
      <c r="AU143" s="44"/>
      <c r="AV143" s="38"/>
      <c r="AW143" s="38"/>
      <c r="AX143" s="38"/>
      <c r="AY143" s="38"/>
      <c r="AZ143" s="38"/>
      <c r="BA143" s="38"/>
      <c r="BB143" s="38"/>
      <c r="BC143" s="38"/>
      <c r="BD143" s="38"/>
      <c r="BE143" s="38"/>
      <c r="BF143" s="38"/>
      <c r="BG143" s="38"/>
      <c r="BH143" s="38"/>
      <c r="BI143" s="38"/>
      <c r="BJ143" s="38"/>
      <c r="BK143" s="38"/>
      <c r="BL143" s="38"/>
      <c r="BM143" s="38"/>
    </row>
    <row r="144" ht="15.75" customHeight="1">
      <c r="A144" s="20">
        <v>140.0</v>
      </c>
      <c r="B144" s="42" t="s">
        <v>207</v>
      </c>
      <c r="C144" s="20" t="s">
        <v>174</v>
      </c>
      <c r="D144" s="20" t="s">
        <v>162</v>
      </c>
      <c r="E144" s="20">
        <v>1600.0</v>
      </c>
      <c r="F144" s="23">
        <v>75.0</v>
      </c>
      <c r="G144" s="23">
        <v>0.0</v>
      </c>
      <c r="H144" s="25">
        <v>0.0</v>
      </c>
      <c r="I144" s="25">
        <v>0.0</v>
      </c>
      <c r="J144" s="25">
        <v>0.0</v>
      </c>
      <c r="K144" s="25">
        <v>0.0</v>
      </c>
      <c r="L144" s="25">
        <v>0.0</v>
      </c>
      <c r="M144" s="25">
        <v>0.0</v>
      </c>
      <c r="N144" s="25">
        <v>33.33</v>
      </c>
      <c r="O144" s="25">
        <v>0.0</v>
      </c>
      <c r="P144" s="25">
        <v>0.0</v>
      </c>
      <c r="Q144" s="25">
        <v>5.0</v>
      </c>
      <c r="R144" s="25">
        <v>0.0</v>
      </c>
      <c r="S144" s="25">
        <v>220.0</v>
      </c>
      <c r="T144" s="25">
        <v>0.0</v>
      </c>
      <c r="U144" s="25">
        <v>0.0</v>
      </c>
      <c r="V144" s="25">
        <v>0.0</v>
      </c>
      <c r="W144" s="25">
        <v>0.0</v>
      </c>
      <c r="X144" s="25">
        <v>0.0</v>
      </c>
      <c r="Y144" s="25">
        <v>0.0</v>
      </c>
      <c r="Z144" s="25">
        <v>0.0</v>
      </c>
      <c r="AA144" s="25">
        <v>0.0</v>
      </c>
      <c r="AB144" s="25">
        <v>0.0</v>
      </c>
      <c r="AC144" s="25">
        <v>0.0</v>
      </c>
      <c r="AD144" s="25">
        <v>336.0</v>
      </c>
      <c r="AE144" s="25">
        <v>672.0</v>
      </c>
      <c r="AF144" s="25">
        <v>585.35</v>
      </c>
      <c r="AG144" s="25">
        <v>20.0</v>
      </c>
      <c r="AH144" s="25">
        <v>0.0</v>
      </c>
      <c r="AI144" s="25">
        <v>0.0</v>
      </c>
      <c r="AJ144" s="25">
        <v>30.0</v>
      </c>
      <c r="AK144" s="25">
        <v>0.0</v>
      </c>
      <c r="AL144" s="25">
        <v>0.0</v>
      </c>
      <c r="AM144" s="25">
        <v>0.0</v>
      </c>
      <c r="AN144" s="25">
        <v>128.0</v>
      </c>
      <c r="AO144" s="24">
        <f t="shared" si="17"/>
        <v>2104.68</v>
      </c>
      <c r="AP144" s="43">
        <f t="shared" ref="AP144:AQ144" si="50">VALUE(AO144)</f>
        <v>2104.68</v>
      </c>
      <c r="AQ144" s="43">
        <f t="shared" si="50"/>
        <v>2104.68</v>
      </c>
      <c r="AR144" s="27">
        <f t="shared" si="18"/>
        <v>0</v>
      </c>
      <c r="AS144" s="27">
        <f t="shared" si="19"/>
        <v>0</v>
      </c>
      <c r="AT144" s="38"/>
      <c r="AU144" s="44"/>
      <c r="AV144" s="38"/>
      <c r="AW144" s="38"/>
      <c r="AX144" s="38"/>
      <c r="AY144" s="38"/>
      <c r="AZ144" s="38"/>
      <c r="BA144" s="38"/>
      <c r="BB144" s="38"/>
      <c r="BC144" s="38"/>
      <c r="BD144" s="38"/>
      <c r="BE144" s="38"/>
      <c r="BF144" s="38"/>
      <c r="BG144" s="38"/>
      <c r="BH144" s="38"/>
      <c r="BI144" s="38"/>
      <c r="BJ144" s="38"/>
      <c r="BK144" s="38"/>
      <c r="BL144" s="38"/>
      <c r="BM144" s="38"/>
    </row>
    <row r="145" ht="15.75" customHeight="1">
      <c r="A145" s="20">
        <v>141.0</v>
      </c>
      <c r="B145" s="42" t="s">
        <v>208</v>
      </c>
      <c r="C145" s="20" t="s">
        <v>174</v>
      </c>
      <c r="D145" s="20" t="s">
        <v>162</v>
      </c>
      <c r="E145" s="20">
        <v>1600.0</v>
      </c>
      <c r="F145" s="23">
        <v>0.0</v>
      </c>
      <c r="G145" s="23">
        <v>0.0</v>
      </c>
      <c r="H145" s="25">
        <v>0.0</v>
      </c>
      <c r="I145" s="25">
        <v>0.0</v>
      </c>
      <c r="J145" s="25">
        <v>0.0</v>
      </c>
      <c r="K145" s="25">
        <v>0.0</v>
      </c>
      <c r="L145" s="25">
        <v>0.0</v>
      </c>
      <c r="M145" s="25">
        <v>0.0</v>
      </c>
      <c r="N145" s="25">
        <v>372.4200000000001</v>
      </c>
      <c r="O145" s="25">
        <v>0.0</v>
      </c>
      <c r="P145" s="25">
        <v>0.0</v>
      </c>
      <c r="Q145" s="25">
        <v>0.0</v>
      </c>
      <c r="R145" s="25">
        <v>50.0</v>
      </c>
      <c r="S145" s="25">
        <v>315.0</v>
      </c>
      <c r="T145" s="25">
        <v>0.0</v>
      </c>
      <c r="U145" s="25">
        <v>0.0</v>
      </c>
      <c r="V145" s="25">
        <v>0.0</v>
      </c>
      <c r="W145" s="25">
        <v>0.0</v>
      </c>
      <c r="X145" s="25">
        <v>0.0</v>
      </c>
      <c r="Y145" s="25">
        <v>0.0</v>
      </c>
      <c r="Z145" s="25">
        <v>0.0</v>
      </c>
      <c r="AA145" s="25">
        <v>0.0</v>
      </c>
      <c r="AB145" s="25">
        <v>0.0</v>
      </c>
      <c r="AC145" s="25">
        <v>0.0</v>
      </c>
      <c r="AD145" s="25">
        <v>378.0</v>
      </c>
      <c r="AE145" s="25">
        <v>756.0</v>
      </c>
      <c r="AF145" s="25">
        <v>497.65</v>
      </c>
      <c r="AG145" s="25">
        <v>0.0</v>
      </c>
      <c r="AH145" s="25">
        <v>0.0</v>
      </c>
      <c r="AI145" s="25">
        <v>0.0</v>
      </c>
      <c r="AJ145" s="25">
        <v>30.0</v>
      </c>
      <c r="AK145" s="25">
        <v>0.0</v>
      </c>
      <c r="AL145" s="25">
        <v>0.0</v>
      </c>
      <c r="AM145" s="25">
        <v>0.0</v>
      </c>
      <c r="AN145" s="25">
        <v>0.0</v>
      </c>
      <c r="AO145" s="24">
        <f t="shared" si="17"/>
        <v>2399.07</v>
      </c>
      <c r="AP145" s="43">
        <f t="shared" ref="AP145:AQ145" si="51">VALUE(AO145)</f>
        <v>2399.07</v>
      </c>
      <c r="AQ145" s="43">
        <f t="shared" si="51"/>
        <v>2399.07</v>
      </c>
      <c r="AR145" s="27">
        <f t="shared" si="18"/>
        <v>0</v>
      </c>
      <c r="AS145" s="27">
        <f t="shared" si="19"/>
        <v>0</v>
      </c>
      <c r="AT145" s="38"/>
      <c r="AU145" s="44"/>
      <c r="AV145" s="38"/>
      <c r="AW145" s="38"/>
      <c r="AX145" s="38"/>
      <c r="AY145" s="38"/>
      <c r="AZ145" s="38"/>
      <c r="BA145" s="38"/>
      <c r="BB145" s="38"/>
      <c r="BC145" s="38"/>
      <c r="BD145" s="38"/>
      <c r="BE145" s="38"/>
      <c r="BF145" s="38"/>
      <c r="BG145" s="38"/>
      <c r="BH145" s="38"/>
      <c r="BI145" s="38"/>
      <c r="BJ145" s="38"/>
      <c r="BK145" s="38"/>
      <c r="BL145" s="38"/>
      <c r="BM145" s="38"/>
    </row>
    <row r="146" ht="15.75" customHeight="1">
      <c r="A146" s="20">
        <v>142.0</v>
      </c>
      <c r="B146" s="42" t="s">
        <v>209</v>
      </c>
      <c r="C146" s="20" t="s">
        <v>174</v>
      </c>
      <c r="D146" s="20" t="s">
        <v>162</v>
      </c>
      <c r="E146" s="20">
        <v>1600.0</v>
      </c>
      <c r="F146" s="23">
        <v>0.0</v>
      </c>
      <c r="G146" s="23">
        <v>0.0</v>
      </c>
      <c r="H146" s="25">
        <v>0.0</v>
      </c>
      <c r="I146" s="25">
        <v>0.0</v>
      </c>
      <c r="J146" s="25">
        <v>0.0</v>
      </c>
      <c r="K146" s="25">
        <v>0.0</v>
      </c>
      <c r="L146" s="25">
        <v>0.0</v>
      </c>
      <c r="M146" s="25">
        <v>0.0</v>
      </c>
      <c r="N146" s="25">
        <v>100.0</v>
      </c>
      <c r="O146" s="25">
        <v>0.0</v>
      </c>
      <c r="P146" s="25">
        <v>0.0</v>
      </c>
      <c r="Q146" s="25">
        <v>0.0</v>
      </c>
      <c r="R146" s="25">
        <v>0.0</v>
      </c>
      <c r="S146" s="25">
        <v>60.0</v>
      </c>
      <c r="T146" s="25">
        <v>0.0</v>
      </c>
      <c r="U146" s="25">
        <v>0.0</v>
      </c>
      <c r="V146" s="25">
        <v>0.0</v>
      </c>
      <c r="W146" s="25">
        <v>0.0</v>
      </c>
      <c r="X146" s="25">
        <v>0.0</v>
      </c>
      <c r="Y146" s="25">
        <v>0.0</v>
      </c>
      <c r="Z146" s="25">
        <v>0.0</v>
      </c>
      <c r="AA146" s="25">
        <v>0.0</v>
      </c>
      <c r="AB146" s="25">
        <v>0.0</v>
      </c>
      <c r="AC146" s="25">
        <v>0.0</v>
      </c>
      <c r="AD146" s="25">
        <v>364.0</v>
      </c>
      <c r="AE146" s="25">
        <v>728.0</v>
      </c>
      <c r="AF146" s="25">
        <v>0.0</v>
      </c>
      <c r="AG146" s="25">
        <v>60.0</v>
      </c>
      <c r="AH146" s="25">
        <v>0.0</v>
      </c>
      <c r="AI146" s="25">
        <v>0.0</v>
      </c>
      <c r="AJ146" s="25">
        <v>10.0</v>
      </c>
      <c r="AK146" s="25">
        <v>0.0</v>
      </c>
      <c r="AL146" s="25">
        <v>0.0</v>
      </c>
      <c r="AM146" s="25">
        <v>0.0</v>
      </c>
      <c r="AN146" s="25">
        <v>16.0</v>
      </c>
      <c r="AO146" s="24">
        <f t="shared" si="17"/>
        <v>1338</v>
      </c>
      <c r="AP146" s="43">
        <f t="shared" ref="AP146:AQ146" si="52">VALUE(AO146)</f>
        <v>1338</v>
      </c>
      <c r="AQ146" s="43">
        <f t="shared" si="52"/>
        <v>1338</v>
      </c>
      <c r="AR146" s="27">
        <f t="shared" si="18"/>
        <v>0</v>
      </c>
      <c r="AS146" s="27">
        <f t="shared" si="19"/>
        <v>0</v>
      </c>
      <c r="AT146" s="38"/>
      <c r="AU146" s="44"/>
      <c r="AV146" s="38"/>
      <c r="AW146" s="38"/>
      <c r="AX146" s="38"/>
      <c r="AY146" s="38"/>
      <c r="AZ146" s="38"/>
      <c r="BA146" s="38"/>
      <c r="BB146" s="38"/>
      <c r="BC146" s="38"/>
      <c r="BD146" s="38"/>
      <c r="BE146" s="38"/>
      <c r="BF146" s="38"/>
      <c r="BG146" s="38"/>
      <c r="BH146" s="38"/>
      <c r="BI146" s="38"/>
      <c r="BJ146" s="38"/>
      <c r="BK146" s="38"/>
      <c r="BL146" s="38"/>
      <c r="BM146" s="38"/>
    </row>
    <row r="147" ht="15.75" customHeight="1">
      <c r="A147" s="20">
        <v>143.0</v>
      </c>
      <c r="B147" s="42" t="s">
        <v>210</v>
      </c>
      <c r="C147" s="20" t="s">
        <v>174</v>
      </c>
      <c r="D147" s="20" t="s">
        <v>162</v>
      </c>
      <c r="E147" s="20">
        <v>1600.0</v>
      </c>
      <c r="F147" s="23">
        <v>30.0</v>
      </c>
      <c r="G147" s="23">
        <v>0.0</v>
      </c>
      <c r="H147" s="25">
        <v>0.0</v>
      </c>
      <c r="I147" s="25">
        <v>5.0</v>
      </c>
      <c r="J147" s="25">
        <v>0.0</v>
      </c>
      <c r="K147" s="25">
        <v>0.0</v>
      </c>
      <c r="L147" s="25">
        <v>0.0</v>
      </c>
      <c r="M147" s="25">
        <v>0.0</v>
      </c>
      <c r="N147" s="25">
        <v>10.0</v>
      </c>
      <c r="O147" s="25">
        <v>382.0</v>
      </c>
      <c r="P147" s="25">
        <v>0.0</v>
      </c>
      <c r="Q147" s="25">
        <v>6.000000000000001</v>
      </c>
      <c r="R147" s="25">
        <v>50.0</v>
      </c>
      <c r="S147" s="25">
        <v>313.3333333333333</v>
      </c>
      <c r="T147" s="25">
        <v>0.0</v>
      </c>
      <c r="U147" s="25">
        <v>0.0</v>
      </c>
      <c r="V147" s="25">
        <v>0.0</v>
      </c>
      <c r="W147" s="25">
        <v>0.0</v>
      </c>
      <c r="X147" s="25">
        <v>0.0</v>
      </c>
      <c r="Y147" s="25">
        <v>0.0</v>
      </c>
      <c r="Z147" s="25">
        <v>0.0</v>
      </c>
      <c r="AA147" s="25">
        <v>0.0</v>
      </c>
      <c r="AB147" s="25">
        <v>0.0</v>
      </c>
      <c r="AC147" s="25">
        <v>0.0</v>
      </c>
      <c r="AD147" s="25">
        <v>322.0</v>
      </c>
      <c r="AE147" s="25">
        <v>644.0</v>
      </c>
      <c r="AF147" s="25">
        <v>424.0</v>
      </c>
      <c r="AG147" s="25">
        <v>0.0</v>
      </c>
      <c r="AH147" s="25">
        <v>0.0</v>
      </c>
      <c r="AI147" s="25">
        <v>0.0</v>
      </c>
      <c r="AJ147" s="25">
        <v>0.0</v>
      </c>
      <c r="AK147" s="25">
        <v>0.0</v>
      </c>
      <c r="AL147" s="25">
        <v>0.0</v>
      </c>
      <c r="AM147" s="25">
        <v>0.0</v>
      </c>
      <c r="AN147" s="25">
        <v>0.0</v>
      </c>
      <c r="AO147" s="24">
        <f t="shared" si="17"/>
        <v>2186.333333</v>
      </c>
      <c r="AP147" s="43">
        <f t="shared" ref="AP147:AQ147" si="53">VALUE(AO147)</f>
        <v>2186.33</v>
      </c>
      <c r="AQ147" s="43">
        <f t="shared" si="53"/>
        <v>2186.33</v>
      </c>
      <c r="AR147" s="27">
        <f t="shared" si="18"/>
        <v>0.003333333333</v>
      </c>
      <c r="AS147" s="27">
        <f t="shared" si="19"/>
        <v>0.003333333333</v>
      </c>
      <c r="AT147" s="38"/>
      <c r="AU147" s="44"/>
      <c r="AV147" s="38"/>
      <c r="AW147" s="38"/>
      <c r="AX147" s="38"/>
      <c r="AY147" s="38"/>
      <c r="AZ147" s="38"/>
      <c r="BA147" s="38"/>
      <c r="BB147" s="38"/>
      <c r="BC147" s="38"/>
      <c r="BD147" s="38"/>
      <c r="BE147" s="38"/>
      <c r="BF147" s="38"/>
      <c r="BG147" s="38"/>
      <c r="BH147" s="38"/>
      <c r="BI147" s="38"/>
      <c r="BJ147" s="38"/>
      <c r="BK147" s="38"/>
      <c r="BL147" s="38"/>
      <c r="BM147" s="38"/>
    </row>
    <row r="148" ht="15.75" customHeight="1">
      <c r="A148" s="20">
        <v>144.0</v>
      </c>
      <c r="B148" s="42" t="s">
        <v>211</v>
      </c>
      <c r="C148" s="20" t="s">
        <v>174</v>
      </c>
      <c r="D148" s="20" t="s">
        <v>162</v>
      </c>
      <c r="E148" s="20">
        <v>1600.0</v>
      </c>
      <c r="F148" s="23">
        <v>0.0</v>
      </c>
      <c r="G148" s="23">
        <v>0.0</v>
      </c>
      <c r="H148" s="25">
        <v>0.0</v>
      </c>
      <c r="I148" s="25">
        <v>0.0</v>
      </c>
      <c r="J148" s="25">
        <v>0.0</v>
      </c>
      <c r="K148" s="25">
        <v>0.0</v>
      </c>
      <c r="L148" s="25">
        <v>0.0</v>
      </c>
      <c r="M148" s="25">
        <v>0.0</v>
      </c>
      <c r="N148" s="25">
        <v>0.0</v>
      </c>
      <c r="O148" s="25">
        <v>0.0</v>
      </c>
      <c r="P148" s="25">
        <v>0.0</v>
      </c>
      <c r="Q148" s="25">
        <v>0.0</v>
      </c>
      <c r="R148" s="25">
        <v>0.0</v>
      </c>
      <c r="S148" s="25">
        <v>20.0</v>
      </c>
      <c r="T148" s="25">
        <v>0.0</v>
      </c>
      <c r="U148" s="25">
        <v>0.0</v>
      </c>
      <c r="V148" s="25">
        <v>0.0</v>
      </c>
      <c r="W148" s="25">
        <v>0.0</v>
      </c>
      <c r="X148" s="25">
        <v>0.0</v>
      </c>
      <c r="Y148" s="25">
        <v>0.0</v>
      </c>
      <c r="Z148" s="25">
        <v>0.0</v>
      </c>
      <c r="AA148" s="25">
        <v>0.0</v>
      </c>
      <c r="AB148" s="25">
        <v>0.0</v>
      </c>
      <c r="AC148" s="25">
        <v>0.0</v>
      </c>
      <c r="AD148" s="25">
        <v>350.0</v>
      </c>
      <c r="AE148" s="25">
        <v>700.0</v>
      </c>
      <c r="AF148" s="25">
        <v>517.3</v>
      </c>
      <c r="AG148" s="25">
        <v>0.0</v>
      </c>
      <c r="AH148" s="25">
        <v>0.0</v>
      </c>
      <c r="AI148" s="25">
        <v>56.0</v>
      </c>
      <c r="AJ148" s="25">
        <v>0.0</v>
      </c>
      <c r="AK148" s="25">
        <v>0.0</v>
      </c>
      <c r="AL148" s="25">
        <v>0.0</v>
      </c>
      <c r="AM148" s="25">
        <v>0.0</v>
      </c>
      <c r="AN148" s="25">
        <v>0.0</v>
      </c>
      <c r="AO148" s="24">
        <f t="shared" si="17"/>
        <v>1643.3</v>
      </c>
      <c r="AP148" s="43">
        <f t="shared" ref="AP148:AQ148" si="54">VALUE(AO148)</f>
        <v>1643.3</v>
      </c>
      <c r="AQ148" s="43">
        <f t="shared" si="54"/>
        <v>1643.3</v>
      </c>
      <c r="AR148" s="27">
        <f t="shared" si="18"/>
        <v>0</v>
      </c>
      <c r="AS148" s="27">
        <f t="shared" si="19"/>
        <v>0</v>
      </c>
      <c r="AT148" s="38"/>
      <c r="AU148" s="44"/>
      <c r="AV148" s="38"/>
      <c r="AW148" s="38"/>
      <c r="AX148" s="38"/>
      <c r="AY148" s="38"/>
      <c r="AZ148" s="38"/>
      <c r="BA148" s="38"/>
      <c r="BB148" s="38"/>
      <c r="BC148" s="38"/>
      <c r="BD148" s="38"/>
      <c r="BE148" s="38"/>
      <c r="BF148" s="38"/>
      <c r="BG148" s="38"/>
      <c r="BH148" s="38"/>
      <c r="BI148" s="38"/>
      <c r="BJ148" s="38"/>
      <c r="BK148" s="38"/>
      <c r="BL148" s="38"/>
      <c r="BM148" s="38"/>
    </row>
    <row r="149" ht="15.75" customHeight="1">
      <c r="A149" s="20">
        <v>145.0</v>
      </c>
      <c r="B149" s="42" t="s">
        <v>212</v>
      </c>
      <c r="C149" s="20" t="s">
        <v>174</v>
      </c>
      <c r="D149" s="20" t="s">
        <v>162</v>
      </c>
      <c r="E149" s="20">
        <v>1600.0</v>
      </c>
      <c r="F149" s="23">
        <v>253.96825396825398</v>
      </c>
      <c r="G149" s="23">
        <v>0.0</v>
      </c>
      <c r="H149" s="25">
        <v>0.0</v>
      </c>
      <c r="I149" s="25">
        <v>0.0</v>
      </c>
      <c r="J149" s="25">
        <v>0.0</v>
      </c>
      <c r="K149" s="25">
        <v>0.0</v>
      </c>
      <c r="L149" s="25">
        <v>0.0</v>
      </c>
      <c r="M149" s="25">
        <v>0.0</v>
      </c>
      <c r="N149" s="25">
        <v>83.34</v>
      </c>
      <c r="O149" s="25">
        <v>0.0</v>
      </c>
      <c r="P149" s="25">
        <v>0.0</v>
      </c>
      <c r="Q149" s="25">
        <v>0.0</v>
      </c>
      <c r="R149" s="25">
        <v>0.0</v>
      </c>
      <c r="S149" s="25">
        <v>323.33333333333337</v>
      </c>
      <c r="T149" s="25">
        <v>0.0</v>
      </c>
      <c r="U149" s="25">
        <v>0.0</v>
      </c>
      <c r="V149" s="25">
        <v>0.0</v>
      </c>
      <c r="W149" s="25">
        <v>0.0</v>
      </c>
      <c r="X149" s="25">
        <v>0.0</v>
      </c>
      <c r="Y149" s="25">
        <v>0.0</v>
      </c>
      <c r="Z149" s="25">
        <v>0.0</v>
      </c>
      <c r="AA149" s="25">
        <v>0.0</v>
      </c>
      <c r="AB149" s="25">
        <v>0.0</v>
      </c>
      <c r="AC149" s="25">
        <v>0.0</v>
      </c>
      <c r="AD149" s="25">
        <v>350.0</v>
      </c>
      <c r="AE149" s="25">
        <v>700.0</v>
      </c>
      <c r="AF149" s="25">
        <v>476.5</v>
      </c>
      <c r="AG149" s="25">
        <v>0.0</v>
      </c>
      <c r="AH149" s="25">
        <v>0.0</v>
      </c>
      <c r="AI149" s="25">
        <v>0.0</v>
      </c>
      <c r="AJ149" s="25">
        <v>10.0</v>
      </c>
      <c r="AK149" s="25">
        <v>0.0</v>
      </c>
      <c r="AL149" s="25">
        <v>0.0</v>
      </c>
      <c r="AM149" s="25">
        <v>0.0</v>
      </c>
      <c r="AN149" s="25">
        <v>0.0</v>
      </c>
      <c r="AO149" s="24">
        <f t="shared" si="17"/>
        <v>2197.141587</v>
      </c>
      <c r="AP149" s="43">
        <f t="shared" ref="AP149:AQ149" si="55">VALUE(AO149)</f>
        <v>2197.14</v>
      </c>
      <c r="AQ149" s="43">
        <f t="shared" si="55"/>
        <v>2197.14</v>
      </c>
      <c r="AR149" s="27">
        <f t="shared" si="18"/>
        <v>0.001587301588</v>
      </c>
      <c r="AS149" s="27">
        <f t="shared" si="19"/>
        <v>0.001587301588</v>
      </c>
      <c r="AT149" s="38"/>
      <c r="AU149" s="44"/>
      <c r="AV149" s="38"/>
      <c r="AW149" s="38"/>
      <c r="AX149" s="38"/>
      <c r="AY149" s="38"/>
      <c r="AZ149" s="38"/>
      <c r="BA149" s="38"/>
      <c r="BB149" s="38"/>
      <c r="BC149" s="38"/>
      <c r="BD149" s="38"/>
      <c r="BE149" s="38"/>
      <c r="BF149" s="38"/>
      <c r="BG149" s="38"/>
      <c r="BH149" s="38"/>
      <c r="BI149" s="38"/>
      <c r="BJ149" s="38"/>
      <c r="BK149" s="38"/>
      <c r="BL149" s="38"/>
      <c r="BM149" s="38"/>
    </row>
    <row r="150" ht="15.75" customHeight="1">
      <c r="A150" s="20">
        <v>146.0</v>
      </c>
      <c r="B150" s="42" t="s">
        <v>213</v>
      </c>
      <c r="C150" s="20" t="s">
        <v>174</v>
      </c>
      <c r="D150" s="20" t="s">
        <v>162</v>
      </c>
      <c r="E150" s="20">
        <v>1600.0</v>
      </c>
      <c r="F150" s="23">
        <v>0.0</v>
      </c>
      <c r="G150" s="23">
        <v>0.0</v>
      </c>
      <c r="H150" s="23">
        <v>0.0</v>
      </c>
      <c r="I150" s="23">
        <v>0.0</v>
      </c>
      <c r="J150" s="23">
        <v>0.0</v>
      </c>
      <c r="K150" s="23">
        <v>0.0</v>
      </c>
      <c r="L150" s="23">
        <v>0.0</v>
      </c>
      <c r="M150" s="23">
        <v>0.0</v>
      </c>
      <c r="N150" s="23">
        <v>0.0</v>
      </c>
      <c r="O150" s="23">
        <v>0.0</v>
      </c>
      <c r="P150" s="23">
        <v>0.0</v>
      </c>
      <c r="Q150" s="23">
        <v>0.0</v>
      </c>
      <c r="R150" s="23">
        <v>0.0</v>
      </c>
      <c r="S150" s="23">
        <v>0.0</v>
      </c>
      <c r="T150" s="23">
        <v>0.0</v>
      </c>
      <c r="U150" s="23">
        <v>0.0</v>
      </c>
      <c r="V150" s="23">
        <v>0.0</v>
      </c>
      <c r="W150" s="23">
        <v>0.0</v>
      </c>
      <c r="X150" s="23">
        <v>0.0</v>
      </c>
      <c r="Y150" s="23">
        <v>0.0</v>
      </c>
      <c r="Z150" s="23">
        <v>0.0</v>
      </c>
      <c r="AA150" s="23">
        <v>0.0</v>
      </c>
      <c r="AB150" s="23">
        <v>0.0</v>
      </c>
      <c r="AC150" s="23">
        <v>0.0</v>
      </c>
      <c r="AD150" s="23">
        <v>0.0</v>
      </c>
      <c r="AE150" s="23">
        <v>0.0</v>
      </c>
      <c r="AF150" s="23">
        <v>0.0</v>
      </c>
      <c r="AG150" s="23">
        <v>0.0</v>
      </c>
      <c r="AH150" s="23">
        <v>0.0</v>
      </c>
      <c r="AI150" s="23">
        <v>0.0</v>
      </c>
      <c r="AJ150" s="23">
        <v>0.0</v>
      </c>
      <c r="AK150" s="23">
        <v>0.0</v>
      </c>
      <c r="AL150" s="23">
        <v>0.0</v>
      </c>
      <c r="AM150" s="23">
        <v>0.0</v>
      </c>
      <c r="AN150" s="23">
        <v>0.0</v>
      </c>
      <c r="AO150" s="24">
        <f t="shared" si="17"/>
        <v>0</v>
      </c>
      <c r="AP150" s="43">
        <f t="shared" ref="AP150:AQ150" si="56">VALUE(AO150)</f>
        <v>0</v>
      </c>
      <c r="AQ150" s="43">
        <f t="shared" si="56"/>
        <v>0</v>
      </c>
      <c r="AR150" s="27">
        <f t="shared" si="18"/>
        <v>0</v>
      </c>
      <c r="AS150" s="27">
        <f t="shared" si="19"/>
        <v>0</v>
      </c>
      <c r="AT150" s="38"/>
      <c r="AU150" s="44"/>
      <c r="AV150" s="38"/>
      <c r="AW150" s="38"/>
      <c r="AX150" s="38"/>
      <c r="AY150" s="38"/>
      <c r="AZ150" s="38"/>
      <c r="BA150" s="38"/>
      <c r="BB150" s="38"/>
      <c r="BC150" s="38"/>
      <c r="BD150" s="38"/>
      <c r="BE150" s="38"/>
      <c r="BF150" s="38"/>
      <c r="BG150" s="38"/>
      <c r="BH150" s="38"/>
      <c r="BI150" s="38"/>
      <c r="BJ150" s="38"/>
      <c r="BK150" s="38"/>
      <c r="BL150" s="38"/>
      <c r="BM150" s="38"/>
    </row>
    <row r="151" ht="15.75" customHeight="1">
      <c r="A151" s="20">
        <v>147.0</v>
      </c>
      <c r="B151" s="42" t="s">
        <v>214</v>
      </c>
      <c r="C151" s="20" t="s">
        <v>174</v>
      </c>
      <c r="D151" s="20" t="s">
        <v>162</v>
      </c>
      <c r="E151" s="20">
        <v>1600.0</v>
      </c>
      <c r="F151" s="23">
        <v>1083.33</v>
      </c>
      <c r="G151" s="23">
        <v>0.0</v>
      </c>
      <c r="H151" s="25">
        <v>0.0</v>
      </c>
      <c r="I151" s="25">
        <v>331.66</v>
      </c>
      <c r="J151" s="25">
        <v>0.0</v>
      </c>
      <c r="K151" s="25">
        <v>0.0</v>
      </c>
      <c r="L151" s="25">
        <v>0.0</v>
      </c>
      <c r="M151" s="25">
        <v>0.0</v>
      </c>
      <c r="N151" s="25">
        <v>0.0</v>
      </c>
      <c r="O151" s="25">
        <v>0.0</v>
      </c>
      <c r="P151" s="25">
        <v>0.0</v>
      </c>
      <c r="Q151" s="25">
        <v>85.55555555555556</v>
      </c>
      <c r="R151" s="25">
        <v>0.0</v>
      </c>
      <c r="S151" s="25">
        <v>100.0</v>
      </c>
      <c r="T151" s="25">
        <v>0.0</v>
      </c>
      <c r="U151" s="25">
        <v>0.0</v>
      </c>
      <c r="V151" s="25">
        <v>0.0</v>
      </c>
      <c r="W151" s="25">
        <v>0.0</v>
      </c>
      <c r="X151" s="25">
        <v>0.0</v>
      </c>
      <c r="Y151" s="25">
        <v>0.0</v>
      </c>
      <c r="Z151" s="25">
        <v>0.0</v>
      </c>
      <c r="AA151" s="25">
        <v>0.0</v>
      </c>
      <c r="AB151" s="25">
        <v>0.0</v>
      </c>
      <c r="AC151" s="25">
        <v>0.0</v>
      </c>
      <c r="AD151" s="25">
        <v>364.0</v>
      </c>
      <c r="AE151" s="25">
        <v>728.0</v>
      </c>
      <c r="AF151" s="25">
        <v>521.6400000000001</v>
      </c>
      <c r="AG151" s="25">
        <v>0.0</v>
      </c>
      <c r="AH151" s="25">
        <v>80.0</v>
      </c>
      <c r="AI151" s="25">
        <v>0.0</v>
      </c>
      <c r="AJ151" s="25">
        <v>100.0</v>
      </c>
      <c r="AK151" s="25">
        <v>0.0</v>
      </c>
      <c r="AL151" s="25">
        <v>0.0</v>
      </c>
      <c r="AM151" s="25">
        <v>0.0</v>
      </c>
      <c r="AN151" s="25">
        <v>100.0</v>
      </c>
      <c r="AO151" s="24">
        <f t="shared" si="17"/>
        <v>3494.185556</v>
      </c>
      <c r="AP151" s="43">
        <f t="shared" ref="AP151:AQ151" si="57">VALUE(AO151)</f>
        <v>3494.19</v>
      </c>
      <c r="AQ151" s="43">
        <f t="shared" si="57"/>
        <v>3494.19</v>
      </c>
      <c r="AR151" s="27">
        <f t="shared" si="18"/>
        <v>-0.004444444444</v>
      </c>
      <c r="AS151" s="27">
        <f t="shared" si="19"/>
        <v>-0.004444444444</v>
      </c>
      <c r="AT151" s="38"/>
      <c r="AU151" s="44"/>
      <c r="AV151" s="38"/>
      <c r="AW151" s="38"/>
      <c r="AX151" s="38"/>
      <c r="AY151" s="38"/>
      <c r="AZ151" s="38"/>
      <c r="BA151" s="38"/>
      <c r="BB151" s="38"/>
      <c r="BC151" s="38"/>
      <c r="BD151" s="38"/>
      <c r="BE151" s="38"/>
      <c r="BF151" s="38"/>
      <c r="BG151" s="38"/>
      <c r="BH151" s="38"/>
      <c r="BI151" s="38"/>
      <c r="BJ151" s="38"/>
      <c r="BK151" s="38"/>
      <c r="BL151" s="38"/>
      <c r="BM151" s="38"/>
    </row>
    <row r="152" ht="15.75" customHeight="1">
      <c r="A152" s="20">
        <v>148.0</v>
      </c>
      <c r="B152" s="42" t="s">
        <v>215</v>
      </c>
      <c r="C152" s="20" t="s">
        <v>174</v>
      </c>
      <c r="D152" s="20" t="s">
        <v>162</v>
      </c>
      <c r="E152" s="20">
        <v>1600.0</v>
      </c>
      <c r="F152" s="23">
        <v>0.0</v>
      </c>
      <c r="G152" s="23">
        <v>0.0</v>
      </c>
      <c r="H152" s="25">
        <v>0.0</v>
      </c>
      <c r="I152" s="25">
        <v>0.0</v>
      </c>
      <c r="J152" s="25">
        <v>0.0</v>
      </c>
      <c r="K152" s="25">
        <v>0.0</v>
      </c>
      <c r="L152" s="25">
        <v>0.0</v>
      </c>
      <c r="M152" s="25">
        <v>0.0</v>
      </c>
      <c r="N152" s="25">
        <v>0.0</v>
      </c>
      <c r="O152" s="25">
        <v>0.0</v>
      </c>
      <c r="P152" s="25">
        <v>0.0</v>
      </c>
      <c r="Q152" s="25">
        <v>0.0</v>
      </c>
      <c r="R152" s="25">
        <v>0.0</v>
      </c>
      <c r="S152" s="25">
        <v>50.0</v>
      </c>
      <c r="T152" s="25">
        <v>0.0</v>
      </c>
      <c r="U152" s="25">
        <v>0.0</v>
      </c>
      <c r="V152" s="25">
        <v>0.0</v>
      </c>
      <c r="W152" s="25">
        <v>0.0</v>
      </c>
      <c r="X152" s="25">
        <v>0.0</v>
      </c>
      <c r="Y152" s="25">
        <v>0.0</v>
      </c>
      <c r="Z152" s="25">
        <v>0.0</v>
      </c>
      <c r="AA152" s="25">
        <v>0.0</v>
      </c>
      <c r="AB152" s="25">
        <v>0.0</v>
      </c>
      <c r="AC152" s="25">
        <v>0.0</v>
      </c>
      <c r="AD152" s="25">
        <v>364.0</v>
      </c>
      <c r="AE152" s="25">
        <v>728.0</v>
      </c>
      <c r="AF152" s="25">
        <v>93.0</v>
      </c>
      <c r="AG152" s="25">
        <v>0.0</v>
      </c>
      <c r="AH152" s="25">
        <v>0.0</v>
      </c>
      <c r="AI152" s="25">
        <v>0.0</v>
      </c>
      <c r="AJ152" s="25">
        <v>0.0</v>
      </c>
      <c r="AK152" s="25">
        <v>0.0</v>
      </c>
      <c r="AL152" s="25">
        <v>0.0</v>
      </c>
      <c r="AM152" s="25">
        <v>0.0</v>
      </c>
      <c r="AN152" s="25">
        <v>24.0</v>
      </c>
      <c r="AO152" s="24">
        <f t="shared" si="17"/>
        <v>1259</v>
      </c>
      <c r="AP152" s="43">
        <f t="shared" ref="AP152:AQ152" si="58">VALUE(AO152)</f>
        <v>1259</v>
      </c>
      <c r="AQ152" s="43">
        <f t="shared" si="58"/>
        <v>1259</v>
      </c>
      <c r="AR152" s="27">
        <f t="shared" si="18"/>
        <v>0</v>
      </c>
      <c r="AS152" s="27">
        <f t="shared" si="19"/>
        <v>0</v>
      </c>
      <c r="AT152" s="38"/>
      <c r="AU152" s="44"/>
      <c r="AV152" s="38"/>
      <c r="AW152" s="38"/>
      <c r="AX152" s="38"/>
      <c r="AY152" s="38"/>
      <c r="AZ152" s="38"/>
      <c r="BA152" s="38"/>
      <c r="BB152" s="38"/>
      <c r="BC152" s="38"/>
      <c r="BD152" s="38"/>
      <c r="BE152" s="38"/>
      <c r="BF152" s="38"/>
      <c r="BG152" s="38"/>
      <c r="BH152" s="38"/>
      <c r="BI152" s="38"/>
      <c r="BJ152" s="38"/>
      <c r="BK152" s="38"/>
      <c r="BL152" s="38"/>
      <c r="BM152" s="38"/>
    </row>
    <row r="153" ht="15.75" customHeight="1">
      <c r="A153" s="20">
        <v>149.0</v>
      </c>
      <c r="B153" s="42" t="s">
        <v>216</v>
      </c>
      <c r="C153" s="20" t="s">
        <v>174</v>
      </c>
      <c r="D153" s="20" t="s">
        <v>162</v>
      </c>
      <c r="E153" s="20">
        <v>1600.0</v>
      </c>
      <c r="F153" s="23">
        <v>75.0</v>
      </c>
      <c r="G153" s="23">
        <v>0.0</v>
      </c>
      <c r="H153" s="25">
        <v>0.0</v>
      </c>
      <c r="I153" s="25">
        <v>0.0</v>
      </c>
      <c r="J153" s="25">
        <v>0.0</v>
      </c>
      <c r="K153" s="25">
        <v>0.0</v>
      </c>
      <c r="L153" s="25">
        <v>0.0</v>
      </c>
      <c r="M153" s="25">
        <v>0.0</v>
      </c>
      <c r="N153" s="25">
        <v>100.0</v>
      </c>
      <c r="O153" s="25">
        <v>0.0</v>
      </c>
      <c r="P153" s="25">
        <v>0.0</v>
      </c>
      <c r="Q153" s="25">
        <v>0.0</v>
      </c>
      <c r="R153" s="25">
        <v>0.0</v>
      </c>
      <c r="S153" s="25">
        <v>233.32</v>
      </c>
      <c r="T153" s="25">
        <v>0.0</v>
      </c>
      <c r="U153" s="25">
        <v>0.0</v>
      </c>
      <c r="V153" s="25">
        <v>0.0</v>
      </c>
      <c r="W153" s="25">
        <v>0.0</v>
      </c>
      <c r="X153" s="25">
        <v>0.0</v>
      </c>
      <c r="Y153" s="25">
        <v>0.0</v>
      </c>
      <c r="Z153" s="25">
        <v>15.0</v>
      </c>
      <c r="AA153" s="25">
        <v>0.0</v>
      </c>
      <c r="AB153" s="25">
        <v>0.0</v>
      </c>
      <c r="AC153" s="25">
        <v>0.0</v>
      </c>
      <c r="AD153" s="25">
        <v>364.0</v>
      </c>
      <c r="AE153" s="25">
        <v>728.0</v>
      </c>
      <c r="AF153" s="25">
        <v>655.9733333333335</v>
      </c>
      <c r="AG153" s="25">
        <v>0.0</v>
      </c>
      <c r="AH153" s="25">
        <v>0.0</v>
      </c>
      <c r="AI153" s="25">
        <v>0.0</v>
      </c>
      <c r="AJ153" s="25">
        <v>0.0</v>
      </c>
      <c r="AK153" s="25">
        <v>0.0</v>
      </c>
      <c r="AL153" s="25">
        <v>0.0</v>
      </c>
      <c r="AM153" s="25">
        <v>0.0</v>
      </c>
      <c r="AN153" s="25">
        <v>48.0</v>
      </c>
      <c r="AO153" s="24">
        <f t="shared" si="17"/>
        <v>2219.293333</v>
      </c>
      <c r="AP153" s="43">
        <f t="shared" ref="AP153:AQ153" si="59">VALUE(AO153)</f>
        <v>2219.29</v>
      </c>
      <c r="AQ153" s="43">
        <f t="shared" si="59"/>
        <v>2219.29</v>
      </c>
      <c r="AR153" s="27">
        <f t="shared" si="18"/>
        <v>0.003333333334</v>
      </c>
      <c r="AS153" s="27">
        <f t="shared" si="19"/>
        <v>0.003333333334</v>
      </c>
      <c r="AT153" s="38"/>
      <c r="AU153" s="44"/>
      <c r="AV153" s="38"/>
      <c r="AW153" s="38"/>
      <c r="AX153" s="38"/>
      <c r="AY153" s="38"/>
      <c r="AZ153" s="38"/>
      <c r="BA153" s="38"/>
      <c r="BB153" s="38"/>
      <c r="BC153" s="38"/>
      <c r="BD153" s="38"/>
      <c r="BE153" s="38"/>
      <c r="BF153" s="38"/>
      <c r="BG153" s="38"/>
      <c r="BH153" s="38"/>
      <c r="BI153" s="38"/>
      <c r="BJ153" s="38"/>
      <c r="BK153" s="38"/>
      <c r="BL153" s="38"/>
      <c r="BM153" s="38"/>
    </row>
    <row r="154" ht="45.0" customHeight="1">
      <c r="A154" s="45" t="s">
        <v>217</v>
      </c>
      <c r="B154" s="46"/>
      <c r="C154" s="47"/>
      <c r="D154" s="47"/>
      <c r="E154" s="48">
        <f t="shared" ref="E154:AN154" si="60">SUM(E5:E153)</f>
        <v>238400</v>
      </c>
      <c r="F154" s="49">
        <f t="shared" si="60"/>
        <v>53518.79883</v>
      </c>
      <c r="G154" s="49">
        <f t="shared" si="60"/>
        <v>0</v>
      </c>
      <c r="H154" s="49">
        <f t="shared" si="60"/>
        <v>1333</v>
      </c>
      <c r="I154" s="49">
        <f t="shared" si="60"/>
        <v>28007.3837</v>
      </c>
      <c r="J154" s="49">
        <f t="shared" si="60"/>
        <v>0</v>
      </c>
      <c r="K154" s="49">
        <f t="shared" si="60"/>
        <v>0</v>
      </c>
      <c r="L154" s="49">
        <f t="shared" si="60"/>
        <v>0</v>
      </c>
      <c r="M154" s="49">
        <f t="shared" si="60"/>
        <v>0</v>
      </c>
      <c r="N154" s="49">
        <f t="shared" si="60"/>
        <v>5306.126667</v>
      </c>
      <c r="O154" s="49">
        <f t="shared" si="60"/>
        <v>2057.695714</v>
      </c>
      <c r="P154" s="49">
        <f t="shared" si="60"/>
        <v>930</v>
      </c>
      <c r="Q154" s="49">
        <f t="shared" si="60"/>
        <v>2078.359964</v>
      </c>
      <c r="R154" s="49">
        <f t="shared" si="60"/>
        <v>20995</v>
      </c>
      <c r="S154" s="49">
        <f t="shared" si="60"/>
        <v>35020.56667</v>
      </c>
      <c r="T154" s="49">
        <f t="shared" si="60"/>
        <v>0</v>
      </c>
      <c r="U154" s="49">
        <f t="shared" si="60"/>
        <v>0</v>
      </c>
      <c r="V154" s="49">
        <f t="shared" si="60"/>
        <v>250</v>
      </c>
      <c r="W154" s="49">
        <f t="shared" si="60"/>
        <v>0</v>
      </c>
      <c r="X154" s="49">
        <f t="shared" si="60"/>
        <v>300</v>
      </c>
      <c r="Y154" s="49">
        <f t="shared" si="60"/>
        <v>2000</v>
      </c>
      <c r="Z154" s="49">
        <f t="shared" si="60"/>
        <v>360</v>
      </c>
      <c r="AA154" s="49">
        <f t="shared" si="60"/>
        <v>100</v>
      </c>
      <c r="AB154" s="49">
        <f t="shared" si="60"/>
        <v>300</v>
      </c>
      <c r="AC154" s="49">
        <f t="shared" si="60"/>
        <v>0</v>
      </c>
      <c r="AD154" s="49">
        <f t="shared" si="60"/>
        <v>43378</v>
      </c>
      <c r="AE154" s="49">
        <f t="shared" si="60"/>
        <v>86640</v>
      </c>
      <c r="AF154" s="49">
        <f t="shared" si="60"/>
        <v>69421.35333</v>
      </c>
      <c r="AG154" s="49">
        <f t="shared" si="60"/>
        <v>7680</v>
      </c>
      <c r="AH154" s="49">
        <f t="shared" si="60"/>
        <v>12262</v>
      </c>
      <c r="AI154" s="49">
        <f t="shared" si="60"/>
        <v>18410</v>
      </c>
      <c r="AJ154" s="49">
        <f t="shared" si="60"/>
        <v>4488</v>
      </c>
      <c r="AK154" s="49">
        <f t="shared" si="60"/>
        <v>0</v>
      </c>
      <c r="AL154" s="49">
        <f t="shared" si="60"/>
        <v>700</v>
      </c>
      <c r="AM154" s="49">
        <f t="shared" si="60"/>
        <v>457</v>
      </c>
      <c r="AN154" s="49">
        <f t="shared" si="60"/>
        <v>7148</v>
      </c>
      <c r="AO154" s="24">
        <f t="shared" si="17"/>
        <v>403141.2849</v>
      </c>
      <c r="AP154" s="30"/>
      <c r="AQ154" s="40"/>
      <c r="AR154" s="40"/>
      <c r="AS154" s="40"/>
      <c r="AT154" s="28"/>
      <c r="AU154" s="28"/>
      <c r="AV154" s="28"/>
      <c r="AW154" s="28"/>
      <c r="AX154" s="28"/>
      <c r="AY154" s="28"/>
      <c r="AZ154" s="28"/>
      <c r="BA154" s="28"/>
      <c r="BB154" s="28"/>
      <c r="BC154" s="28"/>
      <c r="BD154" s="28"/>
      <c r="BE154" s="28"/>
      <c r="BF154" s="28"/>
      <c r="BG154" s="28"/>
      <c r="BH154" s="28"/>
      <c r="BI154" s="28"/>
      <c r="BJ154" s="28"/>
      <c r="BK154" s="28"/>
      <c r="BL154" s="28"/>
      <c r="BM154" s="28"/>
    </row>
    <row r="155" ht="45.0" customHeight="1">
      <c r="A155" s="45" t="s">
        <v>218</v>
      </c>
      <c r="B155" s="46"/>
      <c r="C155" s="47"/>
      <c r="D155" s="47"/>
      <c r="E155" s="47"/>
      <c r="F155" s="49">
        <f>'IC01'!V394</f>
        <v>53518.79883</v>
      </c>
      <c r="G155" s="49">
        <f>'IC02'!L18</f>
        <v>0</v>
      </c>
      <c r="H155" s="49">
        <f>'IC03'!L22</f>
        <v>1333</v>
      </c>
      <c r="I155" s="49">
        <f>'IC04'!K3680</f>
        <v>28007.3837</v>
      </c>
      <c r="J155" s="49">
        <f>'IC05'!L21</f>
        <v>0</v>
      </c>
      <c r="K155" s="49">
        <f>'IC06'!I17</f>
        <v>0</v>
      </c>
      <c r="L155" s="49">
        <f>'IC07'!H17</f>
        <v>0</v>
      </c>
      <c r="M155" s="49">
        <f>'IC08'!I23</f>
        <v>0</v>
      </c>
      <c r="N155" s="49">
        <f>'IC09'!N177</f>
        <v>5306.126667</v>
      </c>
      <c r="O155" s="49">
        <f>'IC10'!M44</f>
        <v>2057.695714</v>
      </c>
      <c r="P155" s="49">
        <f>'IC11'!J23</f>
        <v>930</v>
      </c>
      <c r="Q155" s="49">
        <f>'IC12'!K605</f>
        <v>2078.359964</v>
      </c>
      <c r="R155" s="49">
        <f>'IC13'!I354</f>
        <v>20995</v>
      </c>
      <c r="S155" s="49">
        <f>'IC14'!O681</f>
        <v>35020.56667</v>
      </c>
      <c r="T155" s="49">
        <f>'IC15'!I17</f>
        <v>0</v>
      </c>
      <c r="U155" s="49">
        <f>'IC16'!H17</f>
        <v>0</v>
      </c>
      <c r="V155" s="49">
        <f>'IC17'!I25</f>
        <v>250</v>
      </c>
      <c r="W155" s="49">
        <f>'ID01'!M19</f>
        <v>0</v>
      </c>
      <c r="X155" s="49">
        <f>'ID02'!L18</f>
        <v>300</v>
      </c>
      <c r="Y155" s="49">
        <f>'ID03'!H28</f>
        <v>2000</v>
      </c>
      <c r="Z155" s="49">
        <f>'ID04'!H21</f>
        <v>360</v>
      </c>
      <c r="AA155" s="49">
        <f>'ID05'!H21</f>
        <v>100</v>
      </c>
      <c r="AB155" s="49">
        <f>'ID06'!F20</f>
        <v>300</v>
      </c>
      <c r="AC155" s="49">
        <f>'ID07'!F18</f>
        <v>0</v>
      </c>
      <c r="AD155" s="49">
        <f>'ID08'!E152</f>
        <v>43378</v>
      </c>
      <c r="AE155" s="49">
        <f>'ID09'!E154</f>
        <v>86640</v>
      </c>
      <c r="AF155" s="50">
        <v>69421.35</v>
      </c>
      <c r="AG155" s="49">
        <f>'ID11'!E314</f>
        <v>7680</v>
      </c>
      <c r="AH155" s="50">
        <v>12262.0</v>
      </c>
      <c r="AI155" s="50">
        <v>18410.0</v>
      </c>
      <c r="AJ155" s="50">
        <v>4488.0</v>
      </c>
      <c r="AK155" s="49">
        <f>'ID15'!L16</f>
        <v>0</v>
      </c>
      <c r="AL155" s="49">
        <f>'ID16'!E23</f>
        <v>700</v>
      </c>
      <c r="AM155" s="49">
        <f>'ID17'!M23</f>
        <v>457</v>
      </c>
      <c r="AN155" s="50">
        <v>7148.0</v>
      </c>
      <c r="AO155" s="24">
        <f t="shared" si="17"/>
        <v>403141.2815</v>
      </c>
      <c r="AP155" s="30"/>
      <c r="AQ155" s="40"/>
      <c r="AR155" s="40"/>
      <c r="AS155" s="40"/>
      <c r="AT155" s="28"/>
      <c r="AU155" s="28"/>
      <c r="AV155" s="28"/>
      <c r="AW155" s="28"/>
      <c r="AX155" s="28"/>
      <c r="AY155" s="28"/>
      <c r="AZ155" s="28"/>
      <c r="BA155" s="28"/>
      <c r="BB155" s="28"/>
      <c r="BC155" s="28"/>
      <c r="BD155" s="28"/>
      <c r="BE155" s="28"/>
      <c r="BF155" s="28"/>
      <c r="BG155" s="28"/>
      <c r="BH155" s="28"/>
      <c r="BI155" s="28"/>
      <c r="BJ155" s="28"/>
      <c r="BK155" s="28"/>
      <c r="BL155" s="28"/>
      <c r="BM155" s="28"/>
    </row>
    <row r="156" ht="45.0" customHeight="1">
      <c r="A156" s="51" t="s">
        <v>219</v>
      </c>
      <c r="B156" s="52"/>
      <c r="C156" s="53"/>
      <c r="D156" s="53"/>
      <c r="E156" s="53"/>
      <c r="F156" s="54">
        <f t="shared" ref="F156:AN156" si="61">F154-F155</f>
        <v>0</v>
      </c>
      <c r="G156" s="54">
        <f t="shared" si="61"/>
        <v>0</v>
      </c>
      <c r="H156" s="54">
        <f t="shared" si="61"/>
        <v>0</v>
      </c>
      <c r="I156" s="54">
        <f t="shared" si="61"/>
        <v>0</v>
      </c>
      <c r="J156" s="54">
        <f t="shared" si="61"/>
        <v>0</v>
      </c>
      <c r="K156" s="54">
        <f t="shared" si="61"/>
        <v>0</v>
      </c>
      <c r="L156" s="54">
        <f t="shared" si="61"/>
        <v>0</v>
      </c>
      <c r="M156" s="54">
        <f t="shared" si="61"/>
        <v>0</v>
      </c>
      <c r="N156" s="54">
        <f t="shared" si="61"/>
        <v>0</v>
      </c>
      <c r="O156" s="54">
        <f t="shared" si="61"/>
        <v>0</v>
      </c>
      <c r="P156" s="54">
        <f t="shared" si="61"/>
        <v>0</v>
      </c>
      <c r="Q156" s="54">
        <f t="shared" si="61"/>
        <v>0</v>
      </c>
      <c r="R156" s="54">
        <f t="shared" si="61"/>
        <v>0</v>
      </c>
      <c r="S156" s="54">
        <f t="shared" si="61"/>
        <v>0</v>
      </c>
      <c r="T156" s="54">
        <f t="shared" si="61"/>
        <v>0</v>
      </c>
      <c r="U156" s="54">
        <f t="shared" si="61"/>
        <v>0</v>
      </c>
      <c r="V156" s="54">
        <f t="shared" si="61"/>
        <v>0</v>
      </c>
      <c r="W156" s="54">
        <f t="shared" si="61"/>
        <v>0</v>
      </c>
      <c r="X156" s="54">
        <f t="shared" si="61"/>
        <v>0</v>
      </c>
      <c r="Y156" s="54">
        <f t="shared" si="61"/>
        <v>0</v>
      </c>
      <c r="Z156" s="54">
        <f t="shared" si="61"/>
        <v>0</v>
      </c>
      <c r="AA156" s="54">
        <f t="shared" si="61"/>
        <v>0</v>
      </c>
      <c r="AB156" s="54">
        <f t="shared" si="61"/>
        <v>0</v>
      </c>
      <c r="AC156" s="54">
        <f t="shared" si="61"/>
        <v>0</v>
      </c>
      <c r="AD156" s="54">
        <f t="shared" si="61"/>
        <v>0</v>
      </c>
      <c r="AE156" s="54">
        <f t="shared" si="61"/>
        <v>0</v>
      </c>
      <c r="AF156" s="54">
        <f t="shared" si="61"/>
        <v>0.003333333822</v>
      </c>
      <c r="AG156" s="54">
        <f t="shared" si="61"/>
        <v>0</v>
      </c>
      <c r="AH156" s="54">
        <f t="shared" si="61"/>
        <v>0</v>
      </c>
      <c r="AI156" s="54">
        <f t="shared" si="61"/>
        <v>0</v>
      </c>
      <c r="AJ156" s="54">
        <f t="shared" si="61"/>
        <v>0</v>
      </c>
      <c r="AK156" s="54">
        <f t="shared" si="61"/>
        <v>0</v>
      </c>
      <c r="AL156" s="54">
        <f t="shared" si="61"/>
        <v>0</v>
      </c>
      <c r="AM156" s="54">
        <f t="shared" si="61"/>
        <v>0</v>
      </c>
      <c r="AN156" s="54">
        <f t="shared" si="61"/>
        <v>0</v>
      </c>
      <c r="AO156" s="54">
        <f t="shared" si="17"/>
        <v>0.003333333789</v>
      </c>
      <c r="AP156" s="55" t="s">
        <v>220</v>
      </c>
      <c r="AQ156" s="56"/>
      <c r="AR156" s="56"/>
      <c r="AS156" s="56"/>
      <c r="AT156" s="28"/>
      <c r="AU156" s="28"/>
      <c r="AV156" s="28"/>
      <c r="AW156" s="28"/>
      <c r="AX156" s="28"/>
      <c r="AY156" s="28"/>
      <c r="AZ156" s="28"/>
      <c r="BA156" s="28"/>
      <c r="BB156" s="28"/>
      <c r="BC156" s="28"/>
      <c r="BD156" s="28"/>
      <c r="BE156" s="28"/>
      <c r="BF156" s="28"/>
      <c r="BG156" s="28"/>
      <c r="BH156" s="28"/>
      <c r="BI156" s="28"/>
      <c r="BJ156" s="28"/>
      <c r="BK156" s="28"/>
      <c r="BL156" s="28"/>
      <c r="BM156" s="28"/>
    </row>
    <row r="157" ht="14.25" customHeight="1">
      <c r="A157" s="57"/>
      <c r="B157" s="58"/>
      <c r="C157" s="57"/>
      <c r="D157" s="57"/>
      <c r="E157" s="57"/>
      <c r="F157" s="59"/>
      <c r="G157" s="59"/>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60"/>
      <c r="AR157" s="60"/>
      <c r="AS157" s="60"/>
      <c r="AT157" s="28"/>
      <c r="AU157" s="28"/>
      <c r="AV157" s="28"/>
      <c r="AW157" s="28"/>
      <c r="AX157" s="28"/>
      <c r="AY157" s="28"/>
      <c r="AZ157" s="28"/>
      <c r="BA157" s="28"/>
      <c r="BB157" s="28"/>
      <c r="BC157" s="28"/>
      <c r="BD157" s="28"/>
      <c r="BE157" s="28"/>
      <c r="BF157" s="28"/>
      <c r="BG157" s="28"/>
      <c r="BH157" s="28"/>
      <c r="BI157" s="28"/>
      <c r="BJ157" s="28"/>
      <c r="BK157" s="28"/>
      <c r="BL157" s="28"/>
      <c r="BM157" s="28"/>
    </row>
    <row r="158" ht="53.25" customHeight="1">
      <c r="A158" s="57"/>
      <c r="B158" s="61" t="s">
        <v>221</v>
      </c>
      <c r="C158" s="62"/>
      <c r="D158" s="63">
        <v>149.0</v>
      </c>
      <c r="E158" s="57"/>
      <c r="F158" s="59"/>
      <c r="G158" s="59"/>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60"/>
      <c r="AR158" s="60"/>
      <c r="AS158" s="60"/>
      <c r="AT158" s="28"/>
      <c r="AU158" s="28"/>
      <c r="AV158" s="28"/>
      <c r="AW158" s="28"/>
      <c r="AX158" s="28"/>
      <c r="AY158" s="28"/>
      <c r="AZ158" s="28"/>
      <c r="BA158" s="28"/>
      <c r="BB158" s="28"/>
      <c r="BC158" s="28"/>
      <c r="BD158" s="28"/>
      <c r="BE158" s="28"/>
      <c r="BF158" s="28"/>
      <c r="BG158" s="28"/>
      <c r="BH158" s="28"/>
      <c r="BI158" s="28"/>
      <c r="BJ158" s="28"/>
      <c r="BK158" s="28"/>
      <c r="BL158" s="28"/>
      <c r="BM158" s="28"/>
    </row>
    <row r="159" ht="53.25" customHeight="1">
      <c r="A159" s="57"/>
      <c r="B159" s="46" t="s">
        <v>222</v>
      </c>
      <c r="C159" s="47"/>
      <c r="D159" s="47">
        <f>COUNTA(D5:D153)</f>
        <v>149</v>
      </c>
      <c r="E159" s="57"/>
      <c r="F159" s="59"/>
      <c r="G159" s="59"/>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60"/>
      <c r="AR159" s="60"/>
      <c r="AS159" s="60"/>
      <c r="AT159" s="28"/>
      <c r="AU159" s="28"/>
      <c r="AV159" s="28"/>
      <c r="AW159" s="28"/>
      <c r="AX159" s="28"/>
      <c r="AY159" s="28"/>
      <c r="AZ159" s="28"/>
      <c r="BA159" s="28"/>
      <c r="BB159" s="28"/>
      <c r="BC159" s="28"/>
      <c r="BD159" s="28"/>
      <c r="BE159" s="28"/>
      <c r="BF159" s="28"/>
      <c r="BG159" s="28"/>
      <c r="BH159" s="28"/>
      <c r="BI159" s="28"/>
      <c r="BJ159" s="28"/>
      <c r="BK159" s="28"/>
      <c r="BL159" s="28"/>
      <c r="BM159" s="28"/>
    </row>
    <row r="160" ht="53.25" customHeight="1">
      <c r="A160" s="57"/>
      <c r="B160" s="64" t="s">
        <v>223</v>
      </c>
      <c r="C160" s="65"/>
      <c r="D160" s="65">
        <f>D158-D159</f>
        <v>0</v>
      </c>
      <c r="E160" s="66" t="s">
        <v>224</v>
      </c>
      <c r="F160" s="59"/>
      <c r="G160" s="59"/>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60"/>
      <c r="AR160" s="60"/>
      <c r="AS160" s="60"/>
      <c r="AT160" s="28"/>
      <c r="AU160" s="28"/>
      <c r="AV160" s="28"/>
      <c r="AW160" s="28"/>
      <c r="AX160" s="28"/>
      <c r="AY160" s="28"/>
      <c r="AZ160" s="28"/>
      <c r="BA160" s="28"/>
      <c r="BB160" s="28"/>
      <c r="BC160" s="28"/>
      <c r="BD160" s="28"/>
      <c r="BE160" s="28"/>
      <c r="BF160" s="28"/>
      <c r="BG160" s="28"/>
      <c r="BH160" s="28"/>
      <c r="BI160" s="28"/>
      <c r="BJ160" s="28"/>
      <c r="BK160" s="28"/>
      <c r="BL160" s="28"/>
      <c r="BM160" s="28"/>
    </row>
    <row r="161" ht="14.25" customHeight="1">
      <c r="A161" s="1"/>
      <c r="B161" s="2"/>
      <c r="C161" s="1"/>
      <c r="D161" s="1"/>
      <c r="E161" s="1"/>
      <c r="F161" s="3"/>
      <c r="G161" s="3"/>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5"/>
      <c r="AR161" s="5"/>
      <c r="AS161" s="5"/>
    </row>
    <row r="162" ht="14.25" customHeight="1">
      <c r="A162" s="1"/>
      <c r="B162" s="2"/>
      <c r="C162" s="1"/>
      <c r="D162" s="1"/>
      <c r="E162" s="1"/>
      <c r="F162" s="3"/>
      <c r="G162" s="3"/>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5"/>
      <c r="AR162" s="5"/>
      <c r="AS162" s="5"/>
    </row>
    <row r="163" ht="14.25" customHeight="1">
      <c r="A163" s="1"/>
      <c r="B163" s="2"/>
      <c r="C163" s="1"/>
      <c r="D163" s="1"/>
      <c r="E163" s="1"/>
      <c r="F163" s="3"/>
      <c r="G163" s="3"/>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5"/>
      <c r="AR163" s="5"/>
      <c r="AS163" s="5"/>
    </row>
    <row r="164" ht="14.25" customHeight="1">
      <c r="A164" s="1"/>
      <c r="B164" s="2"/>
      <c r="C164" s="1"/>
      <c r="D164" s="1"/>
      <c r="E164" s="1"/>
      <c r="F164" s="3"/>
      <c r="G164" s="3"/>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5"/>
      <c r="AR164" s="5"/>
      <c r="AS164" s="5"/>
    </row>
    <row r="165" ht="14.25" customHeight="1">
      <c r="A165" s="1"/>
      <c r="B165" s="2"/>
      <c r="C165" s="1"/>
      <c r="D165" s="1"/>
      <c r="E165" s="1"/>
      <c r="F165" s="3"/>
      <c r="G165" s="3"/>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5"/>
      <c r="AR165" s="5"/>
      <c r="AS165" s="5"/>
    </row>
    <row r="166" ht="14.25" customHeight="1">
      <c r="A166" s="1"/>
      <c r="B166" s="2"/>
      <c r="C166" s="1"/>
      <c r="D166" s="1"/>
      <c r="E166" s="1"/>
      <c r="F166" s="3"/>
      <c r="G166" s="3"/>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5"/>
      <c r="AR166" s="5"/>
      <c r="AS166" s="5"/>
    </row>
    <row r="167" ht="14.25" customHeight="1">
      <c r="A167" s="1"/>
      <c r="B167" s="2"/>
      <c r="C167" s="1"/>
      <c r="D167" s="1"/>
      <c r="E167" s="1"/>
      <c r="F167" s="3"/>
      <c r="G167" s="3"/>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5"/>
      <c r="AR167" s="5"/>
      <c r="AS167" s="5"/>
    </row>
    <row r="168" ht="14.25" customHeight="1">
      <c r="A168" s="1"/>
      <c r="B168" s="2"/>
      <c r="C168" s="1"/>
      <c r="D168" s="1"/>
      <c r="E168" s="1"/>
      <c r="F168" s="3"/>
      <c r="G168" s="3"/>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5"/>
      <c r="AR168" s="5"/>
      <c r="AS168" s="5"/>
    </row>
    <row r="169" ht="14.25" customHeight="1">
      <c r="A169" s="1"/>
      <c r="B169" s="2"/>
      <c r="C169" s="1"/>
      <c r="D169" s="1"/>
      <c r="E169" s="1"/>
      <c r="F169" s="3"/>
      <c r="G169" s="3"/>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5"/>
      <c r="AR169" s="5"/>
      <c r="AS169" s="5"/>
    </row>
    <row r="170" ht="14.25" customHeight="1">
      <c r="A170" s="1"/>
      <c r="B170" s="2"/>
      <c r="C170" s="1"/>
      <c r="D170" s="1"/>
      <c r="E170" s="1"/>
      <c r="F170" s="3"/>
      <c r="G170" s="3"/>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5"/>
      <c r="AR170" s="5"/>
      <c r="AS170" s="5"/>
    </row>
    <row r="171" ht="14.25" customHeight="1">
      <c r="A171" s="1"/>
      <c r="B171" s="2"/>
      <c r="C171" s="1"/>
      <c r="D171" s="1"/>
      <c r="E171" s="1"/>
      <c r="F171" s="3"/>
      <c r="G171" s="3"/>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5"/>
      <c r="AR171" s="5"/>
      <c r="AS171" s="5"/>
    </row>
    <row r="172" ht="14.25" customHeight="1">
      <c r="A172" s="1"/>
      <c r="B172" s="2"/>
      <c r="C172" s="1"/>
      <c r="D172" s="1"/>
      <c r="E172" s="1"/>
      <c r="F172" s="3"/>
      <c r="G172" s="3"/>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5"/>
      <c r="AR172" s="5"/>
      <c r="AS172" s="5"/>
    </row>
    <row r="173" ht="14.25" customHeight="1">
      <c r="A173" s="1"/>
      <c r="B173" s="2"/>
      <c r="C173" s="1"/>
      <c r="D173" s="1"/>
      <c r="E173" s="1"/>
      <c r="F173" s="3"/>
      <c r="G173" s="3"/>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5"/>
      <c r="AR173" s="5"/>
      <c r="AS173" s="5"/>
    </row>
    <row r="174" ht="14.25" customHeight="1">
      <c r="A174" s="1"/>
      <c r="B174" s="2"/>
      <c r="C174" s="1"/>
      <c r="D174" s="1"/>
      <c r="E174" s="1"/>
      <c r="F174" s="3"/>
      <c r="G174" s="3"/>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5"/>
      <c r="AR174" s="5"/>
      <c r="AS174" s="5"/>
    </row>
    <row r="175" ht="14.25" customHeight="1">
      <c r="A175" s="1"/>
      <c r="B175" s="2"/>
      <c r="C175" s="1"/>
      <c r="D175" s="1"/>
      <c r="E175" s="1"/>
      <c r="F175" s="3"/>
      <c r="G175" s="3"/>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5"/>
      <c r="AR175" s="5"/>
      <c r="AS175" s="5"/>
    </row>
    <row r="176" ht="14.25" customHeight="1">
      <c r="A176" s="1"/>
      <c r="B176" s="2"/>
      <c r="C176" s="1"/>
      <c r="D176" s="1"/>
      <c r="E176" s="1"/>
      <c r="F176" s="3"/>
      <c r="G176" s="3"/>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5"/>
      <c r="AR176" s="5"/>
      <c r="AS176" s="5"/>
    </row>
    <row r="177" ht="14.25" customHeight="1">
      <c r="A177" s="1"/>
      <c r="B177" s="2"/>
      <c r="C177" s="1"/>
      <c r="D177" s="1"/>
      <c r="E177" s="1"/>
      <c r="F177" s="3"/>
      <c r="G177" s="3"/>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5"/>
      <c r="AR177" s="5"/>
      <c r="AS177" s="5"/>
    </row>
    <row r="178" ht="14.25" customHeight="1">
      <c r="A178" s="1"/>
      <c r="B178" s="2"/>
      <c r="C178" s="1"/>
      <c r="D178" s="1"/>
      <c r="E178" s="1"/>
      <c r="F178" s="3"/>
      <c r="G178" s="3"/>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5"/>
      <c r="AR178" s="5"/>
      <c r="AS178" s="5"/>
    </row>
    <row r="179" ht="14.25" customHeight="1">
      <c r="A179" s="1"/>
      <c r="B179" s="2"/>
      <c r="C179" s="1"/>
      <c r="D179" s="1"/>
      <c r="E179" s="1"/>
      <c r="F179" s="3"/>
      <c r="G179" s="3"/>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5"/>
      <c r="AR179" s="5"/>
      <c r="AS179" s="5"/>
    </row>
    <row r="180" ht="14.25" customHeight="1">
      <c r="A180" s="1"/>
      <c r="B180" s="2"/>
      <c r="C180" s="1"/>
      <c r="D180" s="1"/>
      <c r="E180" s="1"/>
      <c r="F180" s="3"/>
      <c r="G180" s="3"/>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5"/>
      <c r="AR180" s="5"/>
      <c r="AS180" s="5"/>
    </row>
    <row r="181" ht="14.25" customHeight="1">
      <c r="A181" s="1"/>
      <c r="B181" s="2"/>
      <c r="C181" s="1"/>
      <c r="D181" s="1"/>
      <c r="E181" s="1"/>
      <c r="F181" s="3"/>
      <c r="G181" s="3"/>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5"/>
      <c r="AR181" s="5"/>
      <c r="AS181" s="5"/>
    </row>
    <row r="182" ht="14.25" customHeight="1">
      <c r="A182" s="1"/>
      <c r="B182" s="2"/>
      <c r="C182" s="1"/>
      <c r="D182" s="1"/>
      <c r="E182" s="1"/>
      <c r="F182" s="3"/>
      <c r="G182" s="3"/>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5"/>
      <c r="AR182" s="5"/>
      <c r="AS182" s="5"/>
    </row>
    <row r="183" ht="14.25" customHeight="1">
      <c r="A183" s="1"/>
      <c r="B183" s="2"/>
      <c r="C183" s="1"/>
      <c r="D183" s="1"/>
      <c r="E183" s="1"/>
      <c r="F183" s="3"/>
      <c r="G183" s="3"/>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5"/>
      <c r="AR183" s="5"/>
      <c r="AS183" s="5"/>
    </row>
    <row r="184" ht="14.25" customHeight="1">
      <c r="A184" s="1"/>
      <c r="B184" s="2"/>
      <c r="C184" s="1"/>
      <c r="D184" s="1"/>
      <c r="E184" s="1"/>
      <c r="F184" s="3"/>
      <c r="G184" s="3"/>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5"/>
      <c r="AR184" s="5"/>
      <c r="AS184" s="5"/>
    </row>
    <row r="185" ht="14.25" customHeight="1">
      <c r="A185" s="1"/>
      <c r="B185" s="2"/>
      <c r="C185" s="1"/>
      <c r="D185" s="1"/>
      <c r="E185" s="1"/>
      <c r="F185" s="3"/>
      <c r="G185" s="3"/>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5"/>
      <c r="AR185" s="5"/>
      <c r="AS185" s="5"/>
    </row>
    <row r="186" ht="14.25" customHeight="1">
      <c r="A186" s="1"/>
      <c r="B186" s="2"/>
      <c r="C186" s="1"/>
      <c r="D186" s="1"/>
      <c r="E186" s="1"/>
      <c r="F186" s="3"/>
      <c r="G186" s="3"/>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5"/>
      <c r="AR186" s="5"/>
      <c r="AS186" s="5"/>
    </row>
    <row r="187" ht="14.25" customHeight="1">
      <c r="A187" s="1"/>
      <c r="B187" s="2"/>
      <c r="C187" s="1"/>
      <c r="D187" s="1"/>
      <c r="E187" s="1"/>
      <c r="F187" s="3"/>
      <c r="G187" s="3"/>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5"/>
      <c r="AR187" s="5"/>
      <c r="AS187" s="5"/>
    </row>
    <row r="188" ht="14.25" customHeight="1">
      <c r="A188" s="1"/>
      <c r="B188" s="2"/>
      <c r="C188" s="1"/>
      <c r="D188" s="1"/>
      <c r="E188" s="1"/>
      <c r="F188" s="3"/>
      <c r="G188" s="3"/>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5"/>
      <c r="AR188" s="5"/>
      <c r="AS188" s="5"/>
    </row>
    <row r="189" ht="14.25" customHeight="1">
      <c r="A189" s="1"/>
      <c r="B189" s="2"/>
      <c r="C189" s="1"/>
      <c r="D189" s="1"/>
      <c r="E189" s="1"/>
      <c r="F189" s="3"/>
      <c r="G189" s="3"/>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5"/>
      <c r="AR189" s="5"/>
      <c r="AS189" s="5"/>
    </row>
    <row r="190" ht="14.25" customHeight="1">
      <c r="A190" s="1"/>
      <c r="B190" s="2"/>
      <c r="C190" s="1"/>
      <c r="D190" s="1"/>
      <c r="E190" s="1"/>
      <c r="F190" s="3"/>
      <c r="G190" s="3"/>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5"/>
      <c r="AR190" s="5"/>
      <c r="AS190" s="5"/>
    </row>
    <row r="191" ht="14.25" customHeight="1">
      <c r="A191" s="1"/>
      <c r="B191" s="2"/>
      <c r="C191" s="1"/>
      <c r="D191" s="1"/>
      <c r="E191" s="1"/>
      <c r="F191" s="3"/>
      <c r="G191" s="3"/>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5"/>
      <c r="AR191" s="5"/>
      <c r="AS191" s="5"/>
    </row>
    <row r="192" ht="14.25" customHeight="1">
      <c r="A192" s="1"/>
      <c r="B192" s="2"/>
      <c r="C192" s="1"/>
      <c r="D192" s="1"/>
      <c r="E192" s="1"/>
      <c r="F192" s="3"/>
      <c r="G192" s="3"/>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5"/>
      <c r="AR192" s="5"/>
      <c r="AS192" s="5"/>
    </row>
    <row r="193" ht="14.25" customHeight="1">
      <c r="A193" s="1"/>
      <c r="B193" s="2"/>
      <c r="C193" s="1"/>
      <c r="D193" s="1"/>
      <c r="E193" s="1"/>
      <c r="F193" s="3"/>
      <c r="G193" s="3"/>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5"/>
      <c r="AR193" s="5"/>
      <c r="AS193" s="5"/>
    </row>
    <row r="194" ht="14.25" customHeight="1">
      <c r="A194" s="1"/>
      <c r="B194" s="2"/>
      <c r="C194" s="1"/>
      <c r="D194" s="1"/>
      <c r="E194" s="1"/>
      <c r="F194" s="3"/>
      <c r="G194" s="3"/>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5"/>
      <c r="AR194" s="5"/>
      <c r="AS194" s="5"/>
    </row>
    <row r="195" ht="14.25" customHeight="1">
      <c r="A195" s="1"/>
      <c r="B195" s="2"/>
      <c r="C195" s="1"/>
      <c r="D195" s="1"/>
      <c r="E195" s="1"/>
      <c r="F195" s="3"/>
      <c r="G195" s="3"/>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5"/>
      <c r="AR195" s="5"/>
      <c r="AS195" s="5"/>
    </row>
    <row r="196" ht="14.25" customHeight="1">
      <c r="A196" s="1"/>
      <c r="B196" s="2"/>
      <c r="C196" s="1"/>
      <c r="D196" s="1"/>
      <c r="E196" s="1"/>
      <c r="F196" s="3"/>
      <c r="G196" s="3"/>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5"/>
      <c r="AR196" s="5"/>
      <c r="AS196" s="5"/>
    </row>
    <row r="197" ht="14.25" customHeight="1">
      <c r="A197" s="1"/>
      <c r="B197" s="2"/>
      <c r="C197" s="1"/>
      <c r="D197" s="1"/>
      <c r="E197" s="1"/>
      <c r="F197" s="3"/>
      <c r="G197" s="3"/>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5"/>
      <c r="AR197" s="5"/>
      <c r="AS197" s="5"/>
    </row>
    <row r="198" ht="14.25" customHeight="1">
      <c r="A198" s="1"/>
      <c r="B198" s="2"/>
      <c r="C198" s="1"/>
      <c r="D198" s="1"/>
      <c r="E198" s="1"/>
      <c r="F198" s="3"/>
      <c r="G198" s="3"/>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5"/>
      <c r="AR198" s="5"/>
      <c r="AS198" s="5"/>
    </row>
    <row r="199" ht="14.25" customHeight="1">
      <c r="A199" s="1"/>
      <c r="B199" s="2"/>
      <c r="C199" s="1"/>
      <c r="D199" s="1"/>
      <c r="E199" s="1"/>
      <c r="F199" s="3"/>
      <c r="G199" s="3"/>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5"/>
      <c r="AR199" s="5"/>
      <c r="AS199" s="5"/>
    </row>
    <row r="200" ht="14.25" customHeight="1">
      <c r="A200" s="1"/>
      <c r="B200" s="2"/>
      <c r="C200" s="1"/>
      <c r="D200" s="1"/>
      <c r="E200" s="1"/>
      <c r="F200" s="3"/>
      <c r="G200" s="3"/>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5"/>
      <c r="AR200" s="5"/>
      <c r="AS200" s="5"/>
    </row>
    <row r="201" ht="14.25" customHeight="1">
      <c r="A201" s="1"/>
      <c r="B201" s="2"/>
      <c r="C201" s="1"/>
      <c r="D201" s="1"/>
      <c r="E201" s="1"/>
      <c r="F201" s="3"/>
      <c r="G201" s="3"/>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5"/>
      <c r="AR201" s="5"/>
      <c r="AS201" s="5"/>
    </row>
    <row r="202" ht="14.25" customHeight="1">
      <c r="A202" s="1"/>
      <c r="B202" s="2"/>
      <c r="C202" s="1"/>
      <c r="D202" s="1"/>
      <c r="E202" s="1"/>
      <c r="F202" s="3"/>
      <c r="G202" s="3"/>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5"/>
      <c r="AR202" s="5"/>
      <c r="AS202" s="5"/>
    </row>
    <row r="203" ht="14.25" customHeight="1">
      <c r="A203" s="1"/>
      <c r="B203" s="2"/>
      <c r="C203" s="1"/>
      <c r="D203" s="1"/>
      <c r="E203" s="1"/>
      <c r="F203" s="3"/>
      <c r="G203" s="3"/>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5"/>
      <c r="AR203" s="5"/>
      <c r="AS203" s="5"/>
    </row>
    <row r="204" ht="14.25" customHeight="1">
      <c r="A204" s="1"/>
      <c r="B204" s="2"/>
      <c r="C204" s="1"/>
      <c r="D204" s="1"/>
      <c r="E204" s="1"/>
      <c r="F204" s="3"/>
      <c r="G204" s="3"/>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5"/>
      <c r="AR204" s="5"/>
      <c r="AS204" s="5"/>
    </row>
    <row r="205" ht="14.25" customHeight="1">
      <c r="A205" s="1"/>
      <c r="B205" s="2"/>
      <c r="C205" s="1"/>
      <c r="D205" s="1"/>
      <c r="E205" s="1"/>
      <c r="F205" s="3"/>
      <c r="G205" s="3"/>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5"/>
      <c r="AR205" s="5"/>
      <c r="AS205" s="5"/>
    </row>
    <row r="206" ht="14.25" customHeight="1">
      <c r="A206" s="1"/>
      <c r="B206" s="2"/>
      <c r="C206" s="1"/>
      <c r="D206" s="1"/>
      <c r="E206" s="1"/>
      <c r="F206" s="3"/>
      <c r="G206" s="3"/>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5"/>
      <c r="AR206" s="5"/>
      <c r="AS206" s="5"/>
    </row>
    <row r="207" ht="14.25" customHeight="1">
      <c r="A207" s="1"/>
      <c r="B207" s="2"/>
      <c r="C207" s="1"/>
      <c r="D207" s="1"/>
      <c r="E207" s="1"/>
      <c r="F207" s="3"/>
      <c r="G207" s="3"/>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5"/>
      <c r="AR207" s="5"/>
      <c r="AS207" s="5"/>
    </row>
    <row r="208" ht="14.25" customHeight="1">
      <c r="A208" s="1"/>
      <c r="B208" s="2"/>
      <c r="C208" s="1"/>
      <c r="D208" s="1"/>
      <c r="E208" s="1"/>
      <c r="F208" s="3"/>
      <c r="G208" s="3"/>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5"/>
      <c r="AR208" s="5"/>
      <c r="AS208" s="5"/>
    </row>
    <row r="209" ht="14.25" customHeight="1">
      <c r="A209" s="1"/>
      <c r="B209" s="2"/>
      <c r="C209" s="1"/>
      <c r="D209" s="1"/>
      <c r="E209" s="1"/>
      <c r="F209" s="3"/>
      <c r="G209" s="3"/>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5"/>
      <c r="AR209" s="5"/>
      <c r="AS209" s="5"/>
    </row>
    <row r="210" ht="14.25" customHeight="1">
      <c r="A210" s="1"/>
      <c r="B210" s="2"/>
      <c r="C210" s="1"/>
      <c r="D210" s="1"/>
      <c r="E210" s="1"/>
      <c r="F210" s="3"/>
      <c r="G210" s="3"/>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5"/>
      <c r="AR210" s="5"/>
      <c r="AS210" s="5"/>
    </row>
    <row r="211" ht="14.25" customHeight="1">
      <c r="A211" s="1"/>
      <c r="B211" s="2"/>
      <c r="C211" s="1"/>
      <c r="D211" s="1"/>
      <c r="E211" s="1"/>
      <c r="F211" s="3"/>
      <c r="G211" s="3"/>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5"/>
      <c r="AR211" s="5"/>
      <c r="AS211" s="5"/>
    </row>
    <row r="212" ht="14.25" customHeight="1">
      <c r="A212" s="1"/>
      <c r="B212" s="2"/>
      <c r="C212" s="1"/>
      <c r="D212" s="1"/>
      <c r="E212" s="1"/>
      <c r="F212" s="3"/>
      <c r="G212" s="3"/>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5"/>
      <c r="AR212" s="5"/>
      <c r="AS212" s="5"/>
    </row>
    <row r="213" ht="14.25" customHeight="1">
      <c r="A213" s="1"/>
      <c r="B213" s="2"/>
      <c r="C213" s="1"/>
      <c r="D213" s="1"/>
      <c r="E213" s="1"/>
      <c r="F213" s="3"/>
      <c r="G213" s="3"/>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5"/>
      <c r="AR213" s="5"/>
      <c r="AS213" s="5"/>
    </row>
    <row r="214" ht="14.25" customHeight="1">
      <c r="A214" s="1"/>
      <c r="B214" s="2"/>
      <c r="C214" s="1"/>
      <c r="D214" s="1"/>
      <c r="E214" s="1"/>
      <c r="F214" s="3"/>
      <c r="G214" s="3"/>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5"/>
      <c r="AR214" s="5"/>
      <c r="AS214" s="5"/>
    </row>
    <row r="215" ht="14.25" customHeight="1">
      <c r="A215" s="1"/>
      <c r="B215" s="2"/>
      <c r="C215" s="1"/>
      <c r="D215" s="1"/>
      <c r="E215" s="1"/>
      <c r="F215" s="3"/>
      <c r="G215" s="3"/>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5"/>
      <c r="AR215" s="5"/>
      <c r="AS215" s="5"/>
    </row>
    <row r="216" ht="14.25" customHeight="1">
      <c r="A216" s="1"/>
      <c r="B216" s="2"/>
      <c r="C216" s="1"/>
      <c r="D216" s="1"/>
      <c r="E216" s="1"/>
      <c r="F216" s="3"/>
      <c r="G216" s="3"/>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5"/>
      <c r="AR216" s="5"/>
      <c r="AS216" s="5"/>
    </row>
    <row r="217" ht="14.25" customHeight="1">
      <c r="A217" s="1"/>
      <c r="B217" s="2"/>
      <c r="C217" s="1"/>
      <c r="D217" s="1"/>
      <c r="E217" s="1"/>
      <c r="F217" s="3"/>
      <c r="G217" s="3"/>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5"/>
      <c r="AR217" s="5"/>
      <c r="AS217" s="5"/>
    </row>
    <row r="218" ht="14.25" customHeight="1">
      <c r="A218" s="1"/>
      <c r="B218" s="2"/>
      <c r="C218" s="1"/>
      <c r="D218" s="1"/>
      <c r="E218" s="1"/>
      <c r="F218" s="3"/>
      <c r="G218" s="3"/>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5"/>
      <c r="AR218" s="5"/>
      <c r="AS218" s="5"/>
    </row>
    <row r="219" ht="14.25" customHeight="1">
      <c r="A219" s="1"/>
      <c r="B219" s="2"/>
      <c r="C219" s="1"/>
      <c r="D219" s="1"/>
      <c r="E219" s="1"/>
      <c r="F219" s="3"/>
      <c r="G219" s="3"/>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5"/>
      <c r="AR219" s="5"/>
      <c r="AS219" s="5"/>
    </row>
    <row r="220" ht="14.25" customHeight="1">
      <c r="A220" s="1"/>
      <c r="B220" s="2"/>
      <c r="C220" s="1"/>
      <c r="D220" s="1"/>
      <c r="E220" s="1"/>
      <c r="F220" s="3"/>
      <c r="G220" s="3"/>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5"/>
      <c r="AR220" s="5"/>
      <c r="AS220" s="5"/>
    </row>
    <row r="221" ht="14.25" customHeight="1">
      <c r="A221" s="1"/>
      <c r="B221" s="2"/>
      <c r="C221" s="1"/>
      <c r="D221" s="1"/>
      <c r="E221" s="1"/>
      <c r="F221" s="3"/>
      <c r="G221" s="3"/>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5"/>
      <c r="AR221" s="5"/>
      <c r="AS221" s="5"/>
    </row>
    <row r="222" ht="14.25" customHeight="1">
      <c r="A222" s="1"/>
      <c r="B222" s="2"/>
      <c r="C222" s="1"/>
      <c r="D222" s="1"/>
      <c r="E222" s="1"/>
      <c r="F222" s="3"/>
      <c r="G222" s="3"/>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5"/>
      <c r="AR222" s="5"/>
      <c r="AS222" s="5"/>
    </row>
    <row r="223" ht="14.25" customHeight="1">
      <c r="A223" s="1"/>
      <c r="B223" s="2"/>
      <c r="C223" s="1"/>
      <c r="D223" s="1"/>
      <c r="E223" s="1"/>
      <c r="F223" s="3"/>
      <c r="G223" s="3"/>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5"/>
      <c r="AR223" s="5"/>
      <c r="AS223" s="5"/>
    </row>
    <row r="224" ht="14.25" customHeight="1">
      <c r="A224" s="1"/>
      <c r="B224" s="2"/>
      <c r="C224" s="1"/>
      <c r="D224" s="1"/>
      <c r="E224" s="1"/>
      <c r="F224" s="3"/>
      <c r="G224" s="3"/>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5"/>
      <c r="AR224" s="5"/>
      <c r="AS224" s="5"/>
    </row>
    <row r="225" ht="14.25" customHeight="1">
      <c r="A225" s="1"/>
      <c r="B225" s="2"/>
      <c r="C225" s="1"/>
      <c r="D225" s="1"/>
      <c r="E225" s="1"/>
      <c r="F225" s="3"/>
      <c r="G225" s="3"/>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5"/>
      <c r="AR225" s="5"/>
      <c r="AS225" s="5"/>
    </row>
    <row r="226" ht="14.25" customHeight="1">
      <c r="A226" s="1"/>
      <c r="B226" s="2"/>
      <c r="C226" s="1"/>
      <c r="D226" s="1"/>
      <c r="E226" s="1"/>
      <c r="F226" s="3"/>
      <c r="G226" s="3"/>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5"/>
      <c r="AR226" s="5"/>
      <c r="AS226" s="5"/>
    </row>
    <row r="227" ht="14.25" customHeight="1">
      <c r="A227" s="1"/>
      <c r="B227" s="2"/>
      <c r="C227" s="1"/>
      <c r="D227" s="1"/>
      <c r="E227" s="1"/>
      <c r="F227" s="3"/>
      <c r="G227" s="3"/>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5"/>
      <c r="AR227" s="5"/>
      <c r="AS227" s="5"/>
    </row>
    <row r="228" ht="14.25" customHeight="1">
      <c r="A228" s="1"/>
      <c r="B228" s="2"/>
      <c r="C228" s="1"/>
      <c r="D228" s="1"/>
      <c r="E228" s="1"/>
      <c r="F228" s="3"/>
      <c r="G228" s="3"/>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5"/>
      <c r="AR228" s="5"/>
      <c r="AS228" s="5"/>
    </row>
    <row r="229" ht="14.25" customHeight="1">
      <c r="A229" s="1"/>
      <c r="B229" s="2"/>
      <c r="C229" s="1"/>
      <c r="D229" s="1"/>
      <c r="E229" s="1"/>
      <c r="F229" s="3"/>
      <c r="G229" s="3"/>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5"/>
      <c r="AR229" s="5"/>
      <c r="AS229" s="5"/>
    </row>
    <row r="230" ht="14.25" customHeight="1">
      <c r="A230" s="1"/>
      <c r="B230" s="2"/>
      <c r="C230" s="1"/>
      <c r="D230" s="1"/>
      <c r="E230" s="1"/>
      <c r="F230" s="3"/>
      <c r="G230" s="3"/>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5"/>
      <c r="AR230" s="5"/>
      <c r="AS230" s="5"/>
    </row>
    <row r="231" ht="14.25" customHeight="1">
      <c r="A231" s="1"/>
      <c r="B231" s="2"/>
      <c r="C231" s="1"/>
      <c r="D231" s="1"/>
      <c r="E231" s="1"/>
      <c r="F231" s="3"/>
      <c r="G231" s="3"/>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5"/>
      <c r="AR231" s="5"/>
      <c r="AS231" s="5"/>
    </row>
    <row r="232" ht="14.25" customHeight="1">
      <c r="A232" s="1"/>
      <c r="B232" s="2"/>
      <c r="C232" s="1"/>
      <c r="D232" s="1"/>
      <c r="E232" s="1"/>
      <c r="F232" s="3"/>
      <c r="G232" s="3"/>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5"/>
      <c r="AR232" s="5"/>
      <c r="AS232" s="5"/>
    </row>
    <row r="233" ht="14.25" customHeight="1">
      <c r="A233" s="1"/>
      <c r="B233" s="2"/>
      <c r="C233" s="1"/>
      <c r="D233" s="1"/>
      <c r="E233" s="1"/>
      <c r="F233" s="3"/>
      <c r="G233" s="3"/>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5"/>
      <c r="AR233" s="5"/>
      <c r="AS233" s="5"/>
    </row>
    <row r="234" ht="14.25" customHeight="1">
      <c r="A234" s="1"/>
      <c r="B234" s="2"/>
      <c r="C234" s="1"/>
      <c r="D234" s="1"/>
      <c r="E234" s="1"/>
      <c r="F234" s="3"/>
      <c r="G234" s="3"/>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5"/>
      <c r="AR234" s="5"/>
      <c r="AS234" s="5"/>
    </row>
    <row r="235" ht="14.25" customHeight="1">
      <c r="A235" s="1"/>
      <c r="B235" s="2"/>
      <c r="C235" s="1"/>
      <c r="D235" s="1"/>
      <c r="E235" s="1"/>
      <c r="F235" s="3"/>
      <c r="G235" s="3"/>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5"/>
      <c r="AR235" s="5"/>
      <c r="AS235" s="5"/>
    </row>
    <row r="236" ht="14.25" customHeight="1">
      <c r="A236" s="1"/>
      <c r="B236" s="2"/>
      <c r="C236" s="1"/>
      <c r="D236" s="1"/>
      <c r="E236" s="1"/>
      <c r="F236" s="3"/>
      <c r="G236" s="3"/>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5"/>
      <c r="AR236" s="5"/>
      <c r="AS236" s="5"/>
    </row>
    <row r="237" ht="14.25" customHeight="1">
      <c r="A237" s="1"/>
      <c r="B237" s="2"/>
      <c r="C237" s="1"/>
      <c r="D237" s="1"/>
      <c r="E237" s="1"/>
      <c r="F237" s="3"/>
      <c r="G237" s="3"/>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5"/>
      <c r="AR237" s="5"/>
      <c r="AS237" s="5"/>
    </row>
    <row r="238" ht="14.25" customHeight="1">
      <c r="A238" s="1"/>
      <c r="B238" s="2"/>
      <c r="C238" s="1"/>
      <c r="D238" s="1"/>
      <c r="E238" s="1"/>
      <c r="F238" s="3"/>
      <c r="G238" s="3"/>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5"/>
      <c r="AR238" s="5"/>
      <c r="AS238" s="5"/>
    </row>
    <row r="239" ht="14.25" customHeight="1">
      <c r="A239" s="1"/>
      <c r="B239" s="2"/>
      <c r="C239" s="1"/>
      <c r="D239" s="1"/>
      <c r="E239" s="1"/>
      <c r="F239" s="3"/>
      <c r="G239" s="3"/>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5"/>
      <c r="AR239" s="5"/>
      <c r="AS239" s="5"/>
    </row>
    <row r="240" ht="14.25" customHeight="1">
      <c r="A240" s="1"/>
      <c r="B240" s="2"/>
      <c r="C240" s="1"/>
      <c r="D240" s="1"/>
      <c r="E240" s="1"/>
      <c r="F240" s="3"/>
      <c r="G240" s="3"/>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5"/>
      <c r="AR240" s="5"/>
      <c r="AS240" s="5"/>
    </row>
    <row r="241" ht="14.25" customHeight="1">
      <c r="A241" s="1"/>
      <c r="B241" s="2"/>
      <c r="C241" s="1"/>
      <c r="D241" s="1"/>
      <c r="E241" s="1"/>
      <c r="F241" s="3"/>
      <c r="G241" s="3"/>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5"/>
      <c r="AR241" s="5"/>
      <c r="AS241" s="5"/>
    </row>
    <row r="242" ht="14.25" customHeight="1">
      <c r="A242" s="1"/>
      <c r="B242" s="2"/>
      <c r="C242" s="1"/>
      <c r="D242" s="1"/>
      <c r="E242" s="1"/>
      <c r="F242" s="3"/>
      <c r="G242" s="3"/>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5"/>
      <c r="AR242" s="5"/>
      <c r="AS242" s="5"/>
    </row>
    <row r="243" ht="14.25" customHeight="1">
      <c r="A243" s="1"/>
      <c r="B243" s="2"/>
      <c r="C243" s="1"/>
      <c r="D243" s="1"/>
      <c r="E243" s="1"/>
      <c r="F243" s="3"/>
      <c r="G243" s="3"/>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5"/>
      <c r="AR243" s="5"/>
      <c r="AS243" s="5"/>
    </row>
    <row r="244" ht="14.25" customHeight="1">
      <c r="A244" s="1"/>
      <c r="B244" s="2"/>
      <c r="C244" s="1"/>
      <c r="D244" s="1"/>
      <c r="E244" s="1"/>
      <c r="F244" s="3"/>
      <c r="G244" s="3"/>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5"/>
      <c r="AR244" s="5"/>
      <c r="AS244" s="5"/>
    </row>
    <row r="245" ht="14.25" customHeight="1">
      <c r="A245" s="1"/>
      <c r="B245" s="2"/>
      <c r="C245" s="1"/>
      <c r="D245" s="1"/>
      <c r="E245" s="1"/>
      <c r="F245" s="3"/>
      <c r="G245" s="3"/>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5"/>
      <c r="AR245" s="5"/>
      <c r="AS245" s="5"/>
    </row>
    <row r="246" ht="14.25" customHeight="1">
      <c r="A246" s="1"/>
      <c r="B246" s="2"/>
      <c r="C246" s="1"/>
      <c r="D246" s="1"/>
      <c r="E246" s="1"/>
      <c r="F246" s="3"/>
      <c r="G246" s="3"/>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5"/>
      <c r="AR246" s="5"/>
      <c r="AS246" s="5"/>
    </row>
    <row r="247" ht="14.25" customHeight="1">
      <c r="A247" s="1"/>
      <c r="B247" s="2"/>
      <c r="C247" s="1"/>
      <c r="D247" s="1"/>
      <c r="E247" s="1"/>
      <c r="F247" s="3"/>
      <c r="G247" s="3"/>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5"/>
      <c r="AR247" s="5"/>
      <c r="AS247" s="5"/>
    </row>
    <row r="248" ht="14.25" customHeight="1">
      <c r="A248" s="1"/>
      <c r="B248" s="2"/>
      <c r="C248" s="1"/>
      <c r="D248" s="1"/>
      <c r="E248" s="1"/>
      <c r="F248" s="3"/>
      <c r="G248" s="3"/>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5"/>
      <c r="AR248" s="5"/>
      <c r="AS248" s="5"/>
    </row>
    <row r="249" ht="14.25" customHeight="1">
      <c r="A249" s="1"/>
      <c r="B249" s="2"/>
      <c r="C249" s="1"/>
      <c r="D249" s="1"/>
      <c r="E249" s="1"/>
      <c r="F249" s="3"/>
      <c r="G249" s="3"/>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5"/>
      <c r="AR249" s="5"/>
      <c r="AS249" s="5"/>
    </row>
    <row r="250" ht="14.25" customHeight="1">
      <c r="A250" s="1"/>
      <c r="B250" s="2"/>
      <c r="C250" s="1"/>
      <c r="D250" s="1"/>
      <c r="E250" s="1"/>
      <c r="F250" s="3"/>
      <c r="G250" s="3"/>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5"/>
      <c r="AR250" s="5"/>
      <c r="AS250" s="5"/>
    </row>
    <row r="251" ht="14.25" customHeight="1">
      <c r="A251" s="1"/>
      <c r="B251" s="2"/>
      <c r="C251" s="1"/>
      <c r="D251" s="1"/>
      <c r="E251" s="1"/>
      <c r="F251" s="3"/>
      <c r="G251" s="3"/>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5"/>
      <c r="AR251" s="5"/>
      <c r="AS251" s="5"/>
    </row>
    <row r="252" ht="14.25" customHeight="1">
      <c r="A252" s="1"/>
      <c r="B252" s="2"/>
      <c r="C252" s="1"/>
      <c r="D252" s="1"/>
      <c r="E252" s="1"/>
      <c r="F252" s="3"/>
      <c r="G252" s="3"/>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5"/>
      <c r="AR252" s="5"/>
      <c r="AS252" s="5"/>
    </row>
    <row r="253" ht="14.25" customHeight="1">
      <c r="A253" s="1"/>
      <c r="B253" s="2"/>
      <c r="C253" s="1"/>
      <c r="D253" s="1"/>
      <c r="E253" s="1"/>
      <c r="F253" s="3"/>
      <c r="G253" s="3"/>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5"/>
      <c r="AR253" s="5"/>
      <c r="AS253" s="5"/>
    </row>
    <row r="254" ht="14.25" customHeight="1">
      <c r="A254" s="1"/>
      <c r="B254" s="2"/>
      <c r="C254" s="1"/>
      <c r="D254" s="1"/>
      <c r="E254" s="1"/>
      <c r="F254" s="3"/>
      <c r="G254" s="3"/>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5"/>
      <c r="AR254" s="5"/>
      <c r="AS254" s="5"/>
    </row>
    <row r="255" ht="14.25" customHeight="1">
      <c r="A255" s="1"/>
      <c r="B255" s="2"/>
      <c r="C255" s="1"/>
      <c r="D255" s="1"/>
      <c r="E255" s="1"/>
      <c r="F255" s="3"/>
      <c r="G255" s="3"/>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5"/>
      <c r="AR255" s="5"/>
      <c r="AS255" s="5"/>
    </row>
    <row r="256" ht="14.25" customHeight="1">
      <c r="A256" s="1"/>
      <c r="B256" s="2"/>
      <c r="C256" s="1"/>
      <c r="D256" s="1"/>
      <c r="E256" s="1"/>
      <c r="F256" s="3"/>
      <c r="G256" s="3"/>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5"/>
      <c r="AR256" s="5"/>
      <c r="AS256" s="5"/>
    </row>
    <row r="257" ht="14.25" customHeight="1">
      <c r="A257" s="1"/>
      <c r="B257" s="2"/>
      <c r="C257" s="1"/>
      <c r="D257" s="1"/>
      <c r="E257" s="1"/>
      <c r="F257" s="3"/>
      <c r="G257" s="3"/>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5"/>
      <c r="AR257" s="5"/>
      <c r="AS257" s="5"/>
    </row>
    <row r="258" ht="14.25" customHeight="1">
      <c r="A258" s="1"/>
      <c r="B258" s="2"/>
      <c r="C258" s="1"/>
      <c r="D258" s="1"/>
      <c r="E258" s="1"/>
      <c r="F258" s="3"/>
      <c r="G258" s="3"/>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5"/>
      <c r="AR258" s="5"/>
      <c r="AS258" s="5"/>
    </row>
    <row r="259" ht="14.25" customHeight="1">
      <c r="A259" s="1"/>
      <c r="B259" s="2"/>
      <c r="C259" s="1"/>
      <c r="D259" s="1"/>
      <c r="E259" s="1"/>
      <c r="F259" s="3"/>
      <c r="G259" s="3"/>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5"/>
      <c r="AR259" s="5"/>
      <c r="AS259" s="5"/>
    </row>
    <row r="260" ht="14.25" customHeight="1">
      <c r="A260" s="1"/>
      <c r="B260" s="2"/>
      <c r="C260" s="1"/>
      <c r="D260" s="1"/>
      <c r="E260" s="1"/>
      <c r="F260" s="3"/>
      <c r="G260" s="3"/>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5"/>
      <c r="AR260" s="5"/>
      <c r="AS260" s="5"/>
    </row>
    <row r="261" ht="14.25" customHeight="1">
      <c r="A261" s="1"/>
      <c r="B261" s="2"/>
      <c r="C261" s="1"/>
      <c r="D261" s="1"/>
      <c r="E261" s="1"/>
      <c r="F261" s="3"/>
      <c r="G261" s="3"/>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5"/>
      <c r="AR261" s="5"/>
      <c r="AS261" s="5"/>
    </row>
    <row r="262" ht="14.25" customHeight="1">
      <c r="A262" s="1"/>
      <c r="B262" s="2"/>
      <c r="C262" s="1"/>
      <c r="D262" s="1"/>
      <c r="E262" s="1"/>
      <c r="F262" s="3"/>
      <c r="G262" s="3"/>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5"/>
      <c r="AR262" s="5"/>
      <c r="AS262" s="5"/>
    </row>
    <row r="263" ht="14.25" customHeight="1">
      <c r="A263" s="1"/>
      <c r="B263" s="2"/>
      <c r="C263" s="1"/>
      <c r="D263" s="1"/>
      <c r="E263" s="1"/>
      <c r="F263" s="3"/>
      <c r="G263" s="3"/>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5"/>
      <c r="AR263" s="5"/>
      <c r="AS263" s="5"/>
    </row>
    <row r="264" ht="14.25" customHeight="1">
      <c r="A264" s="1"/>
      <c r="B264" s="2"/>
      <c r="C264" s="1"/>
      <c r="D264" s="1"/>
      <c r="E264" s="1"/>
      <c r="F264" s="3"/>
      <c r="G264" s="3"/>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5"/>
      <c r="AR264" s="5"/>
      <c r="AS264" s="5"/>
    </row>
    <row r="265" ht="14.25" customHeight="1">
      <c r="A265" s="1"/>
      <c r="B265" s="2"/>
      <c r="C265" s="1"/>
      <c r="D265" s="1"/>
      <c r="E265" s="1"/>
      <c r="F265" s="3"/>
      <c r="G265" s="3"/>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5"/>
      <c r="AR265" s="5"/>
      <c r="AS265" s="5"/>
    </row>
    <row r="266" ht="14.25" customHeight="1">
      <c r="A266" s="1"/>
      <c r="B266" s="2"/>
      <c r="C266" s="1"/>
      <c r="D266" s="1"/>
      <c r="E266" s="1"/>
      <c r="F266" s="3"/>
      <c r="G266" s="3"/>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5"/>
      <c r="AR266" s="5"/>
      <c r="AS266" s="5"/>
    </row>
    <row r="267" ht="14.25" customHeight="1">
      <c r="A267" s="1"/>
      <c r="B267" s="2"/>
      <c r="C267" s="1"/>
      <c r="D267" s="1"/>
      <c r="E267" s="1"/>
      <c r="F267" s="3"/>
      <c r="G267" s="3"/>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5"/>
      <c r="AR267" s="5"/>
      <c r="AS267" s="5"/>
    </row>
    <row r="268" ht="14.25" customHeight="1">
      <c r="A268" s="1"/>
      <c r="B268" s="2"/>
      <c r="C268" s="1"/>
      <c r="D268" s="1"/>
      <c r="E268" s="1"/>
      <c r="F268" s="3"/>
      <c r="G268" s="3"/>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5"/>
      <c r="AR268" s="5"/>
      <c r="AS268" s="5"/>
    </row>
    <row r="269" ht="14.25" customHeight="1">
      <c r="A269" s="1"/>
      <c r="B269" s="2"/>
      <c r="C269" s="1"/>
      <c r="D269" s="1"/>
      <c r="E269" s="1"/>
      <c r="F269" s="3"/>
      <c r="G269" s="3"/>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5"/>
      <c r="AR269" s="5"/>
      <c r="AS269" s="5"/>
    </row>
    <row r="270" ht="14.25" customHeight="1">
      <c r="A270" s="1"/>
      <c r="B270" s="2"/>
      <c r="C270" s="1"/>
      <c r="D270" s="1"/>
      <c r="E270" s="1"/>
      <c r="F270" s="3"/>
      <c r="G270" s="3"/>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5"/>
      <c r="AR270" s="5"/>
      <c r="AS270" s="5"/>
    </row>
    <row r="271" ht="14.25" customHeight="1">
      <c r="A271" s="1"/>
      <c r="B271" s="2"/>
      <c r="C271" s="1"/>
      <c r="D271" s="1"/>
      <c r="E271" s="1"/>
      <c r="F271" s="3"/>
      <c r="G271" s="3"/>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5"/>
      <c r="AR271" s="5"/>
      <c r="AS271" s="5"/>
    </row>
    <row r="272" ht="14.25" customHeight="1">
      <c r="A272" s="1"/>
      <c r="B272" s="2"/>
      <c r="C272" s="1"/>
      <c r="D272" s="1"/>
      <c r="E272" s="1"/>
      <c r="F272" s="3"/>
      <c r="G272" s="3"/>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5"/>
      <c r="AR272" s="5"/>
      <c r="AS272" s="5"/>
    </row>
    <row r="273" ht="14.25" customHeight="1">
      <c r="A273" s="1"/>
      <c r="B273" s="2"/>
      <c r="C273" s="1"/>
      <c r="D273" s="1"/>
      <c r="E273" s="1"/>
      <c r="F273" s="3"/>
      <c r="G273" s="3"/>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5"/>
      <c r="AR273" s="5"/>
      <c r="AS273" s="5"/>
    </row>
    <row r="274" ht="14.25" customHeight="1">
      <c r="A274" s="1"/>
      <c r="B274" s="2"/>
      <c r="C274" s="1"/>
      <c r="D274" s="1"/>
      <c r="E274" s="1"/>
      <c r="F274" s="3"/>
      <c r="G274" s="3"/>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5"/>
      <c r="AR274" s="5"/>
      <c r="AS274" s="5"/>
    </row>
    <row r="275" ht="14.25" customHeight="1">
      <c r="A275" s="1"/>
      <c r="B275" s="2"/>
      <c r="C275" s="1"/>
      <c r="D275" s="1"/>
      <c r="E275" s="1"/>
      <c r="F275" s="3"/>
      <c r="G275" s="3"/>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5"/>
      <c r="AR275" s="5"/>
      <c r="AS275" s="5"/>
    </row>
    <row r="276" ht="14.25" customHeight="1">
      <c r="A276" s="1"/>
      <c r="B276" s="2"/>
      <c r="C276" s="1"/>
      <c r="D276" s="1"/>
      <c r="E276" s="1"/>
      <c r="F276" s="3"/>
      <c r="G276" s="3"/>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5"/>
      <c r="AR276" s="5"/>
      <c r="AS276" s="5"/>
    </row>
    <row r="277" ht="14.25" customHeight="1">
      <c r="A277" s="1"/>
      <c r="B277" s="2"/>
      <c r="C277" s="1"/>
      <c r="D277" s="1"/>
      <c r="E277" s="1"/>
      <c r="F277" s="3"/>
      <c r="G277" s="3"/>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5"/>
      <c r="AR277" s="5"/>
      <c r="AS277" s="5"/>
    </row>
    <row r="278" ht="14.25" customHeight="1">
      <c r="A278" s="1"/>
      <c r="B278" s="2"/>
      <c r="C278" s="1"/>
      <c r="D278" s="1"/>
      <c r="E278" s="1"/>
      <c r="F278" s="3"/>
      <c r="G278" s="3"/>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5"/>
      <c r="AR278" s="5"/>
      <c r="AS278" s="5"/>
    </row>
    <row r="279" ht="14.25" customHeight="1">
      <c r="A279" s="1"/>
      <c r="B279" s="2"/>
      <c r="C279" s="1"/>
      <c r="D279" s="1"/>
      <c r="E279" s="1"/>
      <c r="F279" s="3"/>
      <c r="G279" s="3"/>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5"/>
      <c r="AR279" s="5"/>
      <c r="AS279" s="5"/>
    </row>
    <row r="280" ht="14.25" customHeight="1">
      <c r="A280" s="1"/>
      <c r="B280" s="2"/>
      <c r="C280" s="1"/>
      <c r="D280" s="1"/>
      <c r="E280" s="1"/>
      <c r="F280" s="3"/>
      <c r="G280" s="3"/>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5"/>
      <c r="AR280" s="5"/>
      <c r="AS280" s="5"/>
    </row>
    <row r="281" ht="14.25" customHeight="1">
      <c r="A281" s="1"/>
      <c r="B281" s="2"/>
      <c r="C281" s="1"/>
      <c r="D281" s="1"/>
      <c r="E281" s="1"/>
      <c r="F281" s="3"/>
      <c r="G281" s="3"/>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5"/>
      <c r="AR281" s="5"/>
      <c r="AS281" s="5"/>
    </row>
    <row r="282" ht="14.25" customHeight="1">
      <c r="A282" s="1"/>
      <c r="B282" s="2"/>
      <c r="C282" s="1"/>
      <c r="D282" s="1"/>
      <c r="E282" s="1"/>
      <c r="F282" s="3"/>
      <c r="G282" s="3"/>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5"/>
      <c r="AR282" s="5"/>
      <c r="AS282" s="5"/>
    </row>
    <row r="283" ht="14.25" customHeight="1">
      <c r="A283" s="1"/>
      <c r="B283" s="2"/>
      <c r="C283" s="1"/>
      <c r="D283" s="1"/>
      <c r="E283" s="1"/>
      <c r="F283" s="3"/>
      <c r="G283" s="3"/>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5"/>
      <c r="AR283" s="5"/>
      <c r="AS283" s="5"/>
    </row>
    <row r="284" ht="14.25" customHeight="1">
      <c r="A284" s="1"/>
      <c r="B284" s="2"/>
      <c r="C284" s="1"/>
      <c r="D284" s="1"/>
      <c r="E284" s="1"/>
      <c r="F284" s="3"/>
      <c r="G284" s="3"/>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5"/>
      <c r="AR284" s="5"/>
      <c r="AS284" s="5"/>
    </row>
    <row r="285" ht="14.25" customHeight="1">
      <c r="A285" s="1"/>
      <c r="B285" s="2"/>
      <c r="C285" s="1"/>
      <c r="D285" s="1"/>
      <c r="E285" s="1"/>
      <c r="F285" s="3"/>
      <c r="G285" s="3"/>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5"/>
      <c r="AR285" s="5"/>
      <c r="AS285" s="5"/>
    </row>
    <row r="286" ht="14.25" customHeight="1">
      <c r="A286" s="1"/>
      <c r="B286" s="2"/>
      <c r="C286" s="1"/>
      <c r="D286" s="1"/>
      <c r="E286" s="1"/>
      <c r="F286" s="3"/>
      <c r="G286" s="3"/>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5"/>
      <c r="AR286" s="5"/>
      <c r="AS286" s="5"/>
    </row>
    <row r="287" ht="14.25" customHeight="1">
      <c r="A287" s="1"/>
      <c r="B287" s="2"/>
      <c r="C287" s="1"/>
      <c r="D287" s="1"/>
      <c r="E287" s="1"/>
      <c r="F287" s="3"/>
      <c r="G287" s="3"/>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5"/>
      <c r="AR287" s="5"/>
      <c r="AS287" s="5"/>
    </row>
    <row r="288" ht="14.25" customHeight="1">
      <c r="A288" s="1"/>
      <c r="B288" s="2"/>
      <c r="C288" s="1"/>
      <c r="D288" s="1"/>
      <c r="E288" s="1"/>
      <c r="F288" s="3"/>
      <c r="G288" s="3"/>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5"/>
      <c r="AR288" s="5"/>
      <c r="AS288" s="5"/>
    </row>
    <row r="289" ht="14.25" customHeight="1">
      <c r="A289" s="1"/>
      <c r="B289" s="2"/>
      <c r="C289" s="1"/>
      <c r="D289" s="1"/>
      <c r="E289" s="1"/>
      <c r="F289" s="3"/>
      <c r="G289" s="3"/>
      <c r="H289" s="4"/>
      <c r="I289" s="4"/>
      <c r="J289" s="4"/>
      <c r="K289" s="4"/>
      <c r="L289" s="4"/>
      <c r="M289" s="4"/>
      <c r="N289" s="4"/>
      <c r="O289" s="4"/>
      <c r="P289" s="4"/>
      <c r="Q289" s="4"/>
      <c r="R289" s="4"/>
      <c r="S289" s="4"/>
      <c r="T289" s="4"/>
      <c r="U289" s="4"/>
      <c r="V289" s="4"/>
      <c r="W289" s="4"/>
      <c r="X289" s="4"/>
      <c r="Y289" s="4"/>
      <c r="Z289" s="4"/>
      <c r="AA289" s="4"/>
      <c r="AB289" s="4"/>
      <c r="AC289" s="4"/>
      <c r="AD289" s="4"/>
      <c r="AE289" s="4"/>
      <c r="AF289" s="4"/>
      <c r="AG289" s="4"/>
      <c r="AH289" s="4"/>
      <c r="AI289" s="4"/>
      <c r="AJ289" s="4"/>
      <c r="AK289" s="4"/>
      <c r="AL289" s="4"/>
      <c r="AM289" s="4"/>
      <c r="AN289" s="4"/>
      <c r="AO289" s="4"/>
      <c r="AP289" s="4"/>
      <c r="AQ289" s="5"/>
      <c r="AR289" s="5"/>
      <c r="AS289" s="5"/>
    </row>
    <row r="290" ht="14.25" customHeight="1">
      <c r="A290" s="1"/>
      <c r="B290" s="2"/>
      <c r="C290" s="1"/>
      <c r="D290" s="1"/>
      <c r="E290" s="1"/>
      <c r="F290" s="3"/>
      <c r="G290" s="3"/>
      <c r="H290" s="4"/>
      <c r="I290" s="4"/>
      <c r="J290" s="4"/>
      <c r="K290" s="4"/>
      <c r="L290" s="4"/>
      <c r="M290" s="4"/>
      <c r="N290" s="4"/>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5"/>
      <c r="AR290" s="5"/>
      <c r="AS290" s="5"/>
    </row>
    <row r="291" ht="14.25" customHeight="1">
      <c r="A291" s="1"/>
      <c r="B291" s="2"/>
      <c r="C291" s="1"/>
      <c r="D291" s="1"/>
      <c r="E291" s="1"/>
      <c r="F291" s="3"/>
      <c r="G291" s="3"/>
      <c r="H291" s="4"/>
      <c r="I291" s="4"/>
      <c r="J291" s="4"/>
      <c r="K291" s="4"/>
      <c r="L291" s="4"/>
      <c r="M291" s="4"/>
      <c r="N291" s="4"/>
      <c r="O291" s="4"/>
      <c r="P291" s="4"/>
      <c r="Q291" s="4"/>
      <c r="R291" s="4"/>
      <c r="S291" s="4"/>
      <c r="T291" s="4"/>
      <c r="U291" s="4"/>
      <c r="V291" s="4"/>
      <c r="W291" s="4"/>
      <c r="X291" s="4"/>
      <c r="Y291" s="4"/>
      <c r="Z291" s="4"/>
      <c r="AA291" s="4"/>
      <c r="AB291" s="4"/>
      <c r="AC291" s="4"/>
      <c r="AD291" s="4"/>
      <c r="AE291" s="4"/>
      <c r="AF291" s="4"/>
      <c r="AG291" s="4"/>
      <c r="AH291" s="4"/>
      <c r="AI291" s="4"/>
      <c r="AJ291" s="4"/>
      <c r="AK291" s="4"/>
      <c r="AL291" s="4"/>
      <c r="AM291" s="4"/>
      <c r="AN291" s="4"/>
      <c r="AO291" s="4"/>
      <c r="AP291" s="4"/>
      <c r="AQ291" s="5"/>
      <c r="AR291" s="5"/>
      <c r="AS291" s="5"/>
    </row>
    <row r="292" ht="14.25" customHeight="1">
      <c r="A292" s="1"/>
      <c r="B292" s="2"/>
      <c r="C292" s="1"/>
      <c r="D292" s="1"/>
      <c r="E292" s="1"/>
      <c r="F292" s="3"/>
      <c r="G292" s="3"/>
      <c r="H292" s="4"/>
      <c r="I292" s="4"/>
      <c r="J292" s="4"/>
      <c r="K292" s="4"/>
      <c r="L292" s="4"/>
      <c r="M292" s="4"/>
      <c r="N292" s="4"/>
      <c r="O292" s="4"/>
      <c r="P292" s="4"/>
      <c r="Q292" s="4"/>
      <c r="R292" s="4"/>
      <c r="S292" s="4"/>
      <c r="T292" s="4"/>
      <c r="U292" s="4"/>
      <c r="V292" s="4"/>
      <c r="W292" s="4"/>
      <c r="X292" s="4"/>
      <c r="Y292" s="4"/>
      <c r="Z292" s="4"/>
      <c r="AA292" s="4"/>
      <c r="AB292" s="4"/>
      <c r="AC292" s="4"/>
      <c r="AD292" s="4"/>
      <c r="AE292" s="4"/>
      <c r="AF292" s="4"/>
      <c r="AG292" s="4"/>
      <c r="AH292" s="4"/>
      <c r="AI292" s="4"/>
      <c r="AJ292" s="4"/>
      <c r="AK292" s="4"/>
      <c r="AL292" s="4"/>
      <c r="AM292" s="4"/>
      <c r="AN292" s="4"/>
      <c r="AO292" s="4"/>
      <c r="AP292" s="4"/>
      <c r="AQ292" s="5"/>
      <c r="AR292" s="5"/>
      <c r="AS292" s="5"/>
    </row>
    <row r="293" ht="14.25" customHeight="1">
      <c r="A293" s="1"/>
      <c r="B293" s="2"/>
      <c r="C293" s="1"/>
      <c r="D293" s="1"/>
      <c r="E293" s="1"/>
      <c r="F293" s="3"/>
      <c r="G293" s="3"/>
      <c r="H293" s="4"/>
      <c r="I293" s="4"/>
      <c r="J293" s="4"/>
      <c r="K293" s="4"/>
      <c r="L293" s="4"/>
      <c r="M293" s="4"/>
      <c r="N293" s="4"/>
      <c r="O293" s="4"/>
      <c r="P293" s="4"/>
      <c r="Q293" s="4"/>
      <c r="R293" s="4"/>
      <c r="S293" s="4"/>
      <c r="T293" s="4"/>
      <c r="U293" s="4"/>
      <c r="V293" s="4"/>
      <c r="W293" s="4"/>
      <c r="X293" s="4"/>
      <c r="Y293" s="4"/>
      <c r="Z293" s="4"/>
      <c r="AA293" s="4"/>
      <c r="AB293" s="4"/>
      <c r="AC293" s="4"/>
      <c r="AD293" s="4"/>
      <c r="AE293" s="4"/>
      <c r="AF293" s="4"/>
      <c r="AG293" s="4"/>
      <c r="AH293" s="4"/>
      <c r="AI293" s="4"/>
      <c r="AJ293" s="4"/>
      <c r="AK293" s="4"/>
      <c r="AL293" s="4"/>
      <c r="AM293" s="4"/>
      <c r="AN293" s="4"/>
      <c r="AO293" s="4"/>
      <c r="AP293" s="4"/>
      <c r="AQ293" s="5"/>
      <c r="AR293" s="5"/>
      <c r="AS293" s="5"/>
    </row>
    <row r="294" ht="14.25" customHeight="1">
      <c r="A294" s="1"/>
      <c r="B294" s="2"/>
      <c r="C294" s="1"/>
      <c r="D294" s="1"/>
      <c r="E294" s="1"/>
      <c r="F294" s="3"/>
      <c r="G294" s="3"/>
      <c r="H294" s="4"/>
      <c r="I294" s="4"/>
      <c r="J294" s="4"/>
      <c r="K294" s="4"/>
      <c r="L294" s="4"/>
      <c r="M294" s="4"/>
      <c r="N294" s="4"/>
      <c r="O294" s="4"/>
      <c r="P294" s="4"/>
      <c r="Q294" s="4"/>
      <c r="R294" s="4"/>
      <c r="S294" s="4"/>
      <c r="T294" s="4"/>
      <c r="U294" s="4"/>
      <c r="V294" s="4"/>
      <c r="W294" s="4"/>
      <c r="X294" s="4"/>
      <c r="Y294" s="4"/>
      <c r="Z294" s="4"/>
      <c r="AA294" s="4"/>
      <c r="AB294" s="4"/>
      <c r="AC294" s="4"/>
      <c r="AD294" s="4"/>
      <c r="AE294" s="4"/>
      <c r="AF294" s="4"/>
      <c r="AG294" s="4"/>
      <c r="AH294" s="4"/>
      <c r="AI294" s="4"/>
      <c r="AJ294" s="4"/>
      <c r="AK294" s="4"/>
      <c r="AL294" s="4"/>
      <c r="AM294" s="4"/>
      <c r="AN294" s="4"/>
      <c r="AO294" s="4"/>
      <c r="AP294" s="4"/>
      <c r="AQ294" s="5"/>
      <c r="AR294" s="5"/>
      <c r="AS294" s="5"/>
    </row>
    <row r="295" ht="14.25" customHeight="1">
      <c r="A295" s="1"/>
      <c r="B295" s="2"/>
      <c r="C295" s="1"/>
      <c r="D295" s="1"/>
      <c r="E295" s="1"/>
      <c r="F295" s="3"/>
      <c r="G295" s="3"/>
      <c r="H295" s="4"/>
      <c r="I295" s="4"/>
      <c r="J295" s="4"/>
      <c r="K295" s="4"/>
      <c r="L295" s="4"/>
      <c r="M295" s="4"/>
      <c r="N295" s="4"/>
      <c r="O295" s="4"/>
      <c r="P295" s="4"/>
      <c r="Q295" s="4"/>
      <c r="R295" s="4"/>
      <c r="S295" s="4"/>
      <c r="T295" s="4"/>
      <c r="U295" s="4"/>
      <c r="V295" s="4"/>
      <c r="W295" s="4"/>
      <c r="X295" s="4"/>
      <c r="Y295" s="4"/>
      <c r="Z295" s="4"/>
      <c r="AA295" s="4"/>
      <c r="AB295" s="4"/>
      <c r="AC295" s="4"/>
      <c r="AD295" s="4"/>
      <c r="AE295" s="4"/>
      <c r="AF295" s="4"/>
      <c r="AG295" s="4"/>
      <c r="AH295" s="4"/>
      <c r="AI295" s="4"/>
      <c r="AJ295" s="4"/>
      <c r="AK295" s="4"/>
      <c r="AL295" s="4"/>
      <c r="AM295" s="4"/>
      <c r="AN295" s="4"/>
      <c r="AO295" s="4"/>
      <c r="AP295" s="4"/>
      <c r="AQ295" s="5"/>
      <c r="AR295" s="5"/>
      <c r="AS295" s="5"/>
    </row>
    <row r="296" ht="14.25" customHeight="1">
      <c r="A296" s="1"/>
      <c r="B296" s="2"/>
      <c r="C296" s="1"/>
      <c r="D296" s="1"/>
      <c r="E296" s="1"/>
      <c r="F296" s="3"/>
      <c r="G296" s="3"/>
      <c r="H296" s="4"/>
      <c r="I296" s="4"/>
      <c r="J296" s="4"/>
      <c r="K296" s="4"/>
      <c r="L296" s="4"/>
      <c r="M296" s="4"/>
      <c r="N296" s="4"/>
      <c r="O296" s="4"/>
      <c r="P296" s="4"/>
      <c r="Q296" s="4"/>
      <c r="R296" s="4"/>
      <c r="S296" s="4"/>
      <c r="T296" s="4"/>
      <c r="U296" s="4"/>
      <c r="V296" s="4"/>
      <c r="W296" s="4"/>
      <c r="X296" s="4"/>
      <c r="Y296" s="4"/>
      <c r="Z296" s="4"/>
      <c r="AA296" s="4"/>
      <c r="AB296" s="4"/>
      <c r="AC296" s="4"/>
      <c r="AD296" s="4"/>
      <c r="AE296" s="4"/>
      <c r="AF296" s="4"/>
      <c r="AG296" s="4"/>
      <c r="AH296" s="4"/>
      <c r="AI296" s="4"/>
      <c r="AJ296" s="4"/>
      <c r="AK296" s="4"/>
      <c r="AL296" s="4"/>
      <c r="AM296" s="4"/>
      <c r="AN296" s="4"/>
      <c r="AO296" s="4"/>
      <c r="AP296" s="4"/>
      <c r="AQ296" s="5"/>
      <c r="AR296" s="5"/>
      <c r="AS296" s="5"/>
    </row>
    <row r="297" ht="14.25" customHeight="1">
      <c r="A297" s="1"/>
      <c r="B297" s="2"/>
      <c r="C297" s="1"/>
      <c r="D297" s="1"/>
      <c r="E297" s="1"/>
      <c r="F297" s="3"/>
      <c r="G297" s="3"/>
      <c r="H297" s="4"/>
      <c r="I297" s="4"/>
      <c r="J297" s="4"/>
      <c r="K297" s="4"/>
      <c r="L297" s="4"/>
      <c r="M297" s="4"/>
      <c r="N297" s="4"/>
      <c r="O297" s="4"/>
      <c r="P297" s="4"/>
      <c r="Q297" s="4"/>
      <c r="R297" s="4"/>
      <c r="S297" s="4"/>
      <c r="T297" s="4"/>
      <c r="U297" s="4"/>
      <c r="V297" s="4"/>
      <c r="W297" s="4"/>
      <c r="X297" s="4"/>
      <c r="Y297" s="4"/>
      <c r="Z297" s="4"/>
      <c r="AA297" s="4"/>
      <c r="AB297" s="4"/>
      <c r="AC297" s="4"/>
      <c r="AD297" s="4"/>
      <c r="AE297" s="4"/>
      <c r="AF297" s="4"/>
      <c r="AG297" s="4"/>
      <c r="AH297" s="4"/>
      <c r="AI297" s="4"/>
      <c r="AJ297" s="4"/>
      <c r="AK297" s="4"/>
      <c r="AL297" s="4"/>
      <c r="AM297" s="4"/>
      <c r="AN297" s="4"/>
      <c r="AO297" s="4"/>
      <c r="AP297" s="4"/>
      <c r="AQ297" s="5"/>
      <c r="AR297" s="5"/>
      <c r="AS297" s="5"/>
    </row>
    <row r="298" ht="14.25" customHeight="1">
      <c r="A298" s="1"/>
      <c r="B298" s="2"/>
      <c r="C298" s="1"/>
      <c r="D298" s="1"/>
      <c r="E298" s="1"/>
      <c r="F298" s="3"/>
      <c r="G298" s="3"/>
      <c r="H298" s="4"/>
      <c r="I298" s="4"/>
      <c r="J298" s="4"/>
      <c r="K298" s="4"/>
      <c r="L298" s="4"/>
      <c r="M298" s="4"/>
      <c r="N298" s="4"/>
      <c r="O298" s="4"/>
      <c r="P298" s="4"/>
      <c r="Q298" s="4"/>
      <c r="R298" s="4"/>
      <c r="S298" s="4"/>
      <c r="T298" s="4"/>
      <c r="U298" s="4"/>
      <c r="V298" s="4"/>
      <c r="W298" s="4"/>
      <c r="X298" s="4"/>
      <c r="Y298" s="4"/>
      <c r="Z298" s="4"/>
      <c r="AA298" s="4"/>
      <c r="AB298" s="4"/>
      <c r="AC298" s="4"/>
      <c r="AD298" s="4"/>
      <c r="AE298" s="4"/>
      <c r="AF298" s="4"/>
      <c r="AG298" s="4"/>
      <c r="AH298" s="4"/>
      <c r="AI298" s="4"/>
      <c r="AJ298" s="4"/>
      <c r="AK298" s="4"/>
      <c r="AL298" s="4"/>
      <c r="AM298" s="4"/>
      <c r="AN298" s="4"/>
      <c r="AO298" s="4"/>
      <c r="AP298" s="4"/>
      <c r="AQ298" s="5"/>
      <c r="AR298" s="5"/>
      <c r="AS298" s="5"/>
    </row>
    <row r="299" ht="14.25" customHeight="1">
      <c r="A299" s="1"/>
      <c r="B299" s="2"/>
      <c r="C299" s="1"/>
      <c r="D299" s="1"/>
      <c r="E299" s="1"/>
      <c r="F299" s="3"/>
      <c r="G299" s="3"/>
      <c r="H299" s="4"/>
      <c r="I299" s="4"/>
      <c r="J299" s="4"/>
      <c r="K299" s="4"/>
      <c r="L299" s="4"/>
      <c r="M299" s="4"/>
      <c r="N299" s="4"/>
      <c r="O299" s="4"/>
      <c r="P299" s="4"/>
      <c r="Q299" s="4"/>
      <c r="R299" s="4"/>
      <c r="S299" s="4"/>
      <c r="T299" s="4"/>
      <c r="U299" s="4"/>
      <c r="V299" s="4"/>
      <c r="W299" s="4"/>
      <c r="X299" s="4"/>
      <c r="Y299" s="4"/>
      <c r="Z299" s="4"/>
      <c r="AA299" s="4"/>
      <c r="AB299" s="4"/>
      <c r="AC299" s="4"/>
      <c r="AD299" s="4"/>
      <c r="AE299" s="4"/>
      <c r="AF299" s="4"/>
      <c r="AG299" s="4"/>
      <c r="AH299" s="4"/>
      <c r="AI299" s="4"/>
      <c r="AJ299" s="4"/>
      <c r="AK299" s="4"/>
      <c r="AL299" s="4"/>
      <c r="AM299" s="4"/>
      <c r="AN299" s="4"/>
      <c r="AO299" s="4"/>
      <c r="AP299" s="4"/>
      <c r="AQ299" s="5"/>
      <c r="AR299" s="5"/>
      <c r="AS299" s="5"/>
    </row>
    <row r="300" ht="14.25" customHeight="1">
      <c r="A300" s="1"/>
      <c r="B300" s="2"/>
      <c r="C300" s="1"/>
      <c r="D300" s="1"/>
      <c r="E300" s="1"/>
      <c r="F300" s="3"/>
      <c r="G300" s="3"/>
      <c r="H300" s="4"/>
      <c r="I300" s="4"/>
      <c r="J300" s="4"/>
      <c r="K300" s="4"/>
      <c r="L300" s="4"/>
      <c r="M300" s="4"/>
      <c r="N300" s="4"/>
      <c r="O300" s="4"/>
      <c r="P300" s="4"/>
      <c r="Q300" s="4"/>
      <c r="R300" s="4"/>
      <c r="S300" s="4"/>
      <c r="T300" s="4"/>
      <c r="U300" s="4"/>
      <c r="V300" s="4"/>
      <c r="W300" s="4"/>
      <c r="X300" s="4"/>
      <c r="Y300" s="4"/>
      <c r="Z300" s="4"/>
      <c r="AA300" s="4"/>
      <c r="AB300" s="4"/>
      <c r="AC300" s="4"/>
      <c r="AD300" s="4"/>
      <c r="AE300" s="4"/>
      <c r="AF300" s="4"/>
      <c r="AG300" s="4"/>
      <c r="AH300" s="4"/>
      <c r="AI300" s="4"/>
      <c r="AJ300" s="4"/>
      <c r="AK300" s="4"/>
      <c r="AL300" s="4"/>
      <c r="AM300" s="4"/>
      <c r="AN300" s="4"/>
      <c r="AO300" s="4"/>
      <c r="AP300" s="4"/>
      <c r="AQ300" s="5"/>
      <c r="AR300" s="5"/>
      <c r="AS300" s="5"/>
    </row>
    <row r="301" ht="14.25" customHeight="1">
      <c r="A301" s="1"/>
      <c r="B301" s="2"/>
      <c r="C301" s="1"/>
      <c r="D301" s="1"/>
      <c r="E301" s="1"/>
      <c r="F301" s="3"/>
      <c r="G301" s="3"/>
      <c r="H301" s="4"/>
      <c r="I301" s="4"/>
      <c r="J301" s="4"/>
      <c r="K301" s="4"/>
      <c r="L301" s="4"/>
      <c r="M301" s="4"/>
      <c r="N301" s="4"/>
      <c r="O301" s="4"/>
      <c r="P301" s="4"/>
      <c r="Q301" s="4"/>
      <c r="R301" s="4"/>
      <c r="S301" s="4"/>
      <c r="T301" s="4"/>
      <c r="U301" s="4"/>
      <c r="V301" s="4"/>
      <c r="W301" s="4"/>
      <c r="X301" s="4"/>
      <c r="Y301" s="4"/>
      <c r="Z301" s="4"/>
      <c r="AA301" s="4"/>
      <c r="AB301" s="4"/>
      <c r="AC301" s="4"/>
      <c r="AD301" s="4"/>
      <c r="AE301" s="4"/>
      <c r="AF301" s="4"/>
      <c r="AG301" s="4"/>
      <c r="AH301" s="4"/>
      <c r="AI301" s="4"/>
      <c r="AJ301" s="4"/>
      <c r="AK301" s="4"/>
      <c r="AL301" s="4"/>
      <c r="AM301" s="4"/>
      <c r="AN301" s="4"/>
      <c r="AO301" s="4"/>
      <c r="AP301" s="4"/>
      <c r="AQ301" s="5"/>
      <c r="AR301" s="5"/>
      <c r="AS301" s="5"/>
    </row>
    <row r="302" ht="14.25" customHeight="1">
      <c r="A302" s="1"/>
      <c r="B302" s="2"/>
      <c r="C302" s="1"/>
      <c r="D302" s="1"/>
      <c r="E302" s="1"/>
      <c r="F302" s="3"/>
      <c r="G302" s="3"/>
      <c r="H302" s="4"/>
      <c r="I302" s="4"/>
      <c r="J302" s="4"/>
      <c r="K302" s="4"/>
      <c r="L302" s="4"/>
      <c r="M302" s="4"/>
      <c r="N302" s="4"/>
      <c r="O302" s="4"/>
      <c r="P302" s="4"/>
      <c r="Q302" s="4"/>
      <c r="R302" s="4"/>
      <c r="S302" s="4"/>
      <c r="T302" s="4"/>
      <c r="U302" s="4"/>
      <c r="V302" s="4"/>
      <c r="W302" s="4"/>
      <c r="X302" s="4"/>
      <c r="Y302" s="4"/>
      <c r="Z302" s="4"/>
      <c r="AA302" s="4"/>
      <c r="AB302" s="4"/>
      <c r="AC302" s="4"/>
      <c r="AD302" s="4"/>
      <c r="AE302" s="4"/>
      <c r="AF302" s="4"/>
      <c r="AG302" s="4"/>
      <c r="AH302" s="4"/>
      <c r="AI302" s="4"/>
      <c r="AJ302" s="4"/>
      <c r="AK302" s="4"/>
      <c r="AL302" s="4"/>
      <c r="AM302" s="4"/>
      <c r="AN302" s="4"/>
      <c r="AO302" s="4"/>
      <c r="AP302" s="4"/>
      <c r="AQ302" s="5"/>
      <c r="AR302" s="5"/>
      <c r="AS302" s="5"/>
    </row>
    <row r="303" ht="14.25" customHeight="1">
      <c r="A303" s="1"/>
      <c r="B303" s="2"/>
      <c r="C303" s="1"/>
      <c r="D303" s="1"/>
      <c r="E303" s="1"/>
      <c r="F303" s="3"/>
      <c r="G303" s="3"/>
      <c r="H303" s="4"/>
      <c r="I303" s="4"/>
      <c r="J303" s="4"/>
      <c r="K303" s="4"/>
      <c r="L303" s="4"/>
      <c r="M303" s="4"/>
      <c r="N303" s="4"/>
      <c r="O303" s="4"/>
      <c r="P303" s="4"/>
      <c r="Q303" s="4"/>
      <c r="R303" s="4"/>
      <c r="S303" s="4"/>
      <c r="T303" s="4"/>
      <c r="U303" s="4"/>
      <c r="V303" s="4"/>
      <c r="W303" s="4"/>
      <c r="X303" s="4"/>
      <c r="Y303" s="4"/>
      <c r="Z303" s="4"/>
      <c r="AA303" s="4"/>
      <c r="AB303" s="4"/>
      <c r="AC303" s="4"/>
      <c r="AD303" s="4"/>
      <c r="AE303" s="4"/>
      <c r="AF303" s="4"/>
      <c r="AG303" s="4"/>
      <c r="AH303" s="4"/>
      <c r="AI303" s="4"/>
      <c r="AJ303" s="4"/>
      <c r="AK303" s="4"/>
      <c r="AL303" s="4"/>
      <c r="AM303" s="4"/>
      <c r="AN303" s="4"/>
      <c r="AO303" s="4"/>
      <c r="AP303" s="4"/>
      <c r="AQ303" s="5"/>
      <c r="AR303" s="5"/>
      <c r="AS303" s="5"/>
    </row>
    <row r="304" ht="14.25" customHeight="1">
      <c r="A304" s="1"/>
      <c r="B304" s="2"/>
      <c r="C304" s="1"/>
      <c r="D304" s="1"/>
      <c r="E304" s="1"/>
      <c r="F304" s="3"/>
      <c r="G304" s="3"/>
      <c r="H304" s="4"/>
      <c r="I304" s="4"/>
      <c r="J304" s="4"/>
      <c r="K304" s="4"/>
      <c r="L304" s="4"/>
      <c r="M304" s="4"/>
      <c r="N304" s="4"/>
      <c r="O304" s="4"/>
      <c r="P304" s="4"/>
      <c r="Q304" s="4"/>
      <c r="R304" s="4"/>
      <c r="S304" s="4"/>
      <c r="T304" s="4"/>
      <c r="U304" s="4"/>
      <c r="V304" s="4"/>
      <c r="W304" s="4"/>
      <c r="X304" s="4"/>
      <c r="Y304" s="4"/>
      <c r="Z304" s="4"/>
      <c r="AA304" s="4"/>
      <c r="AB304" s="4"/>
      <c r="AC304" s="4"/>
      <c r="AD304" s="4"/>
      <c r="AE304" s="4"/>
      <c r="AF304" s="4"/>
      <c r="AG304" s="4"/>
      <c r="AH304" s="4"/>
      <c r="AI304" s="4"/>
      <c r="AJ304" s="4"/>
      <c r="AK304" s="4"/>
      <c r="AL304" s="4"/>
      <c r="AM304" s="4"/>
      <c r="AN304" s="4"/>
      <c r="AO304" s="4"/>
      <c r="AP304" s="4"/>
      <c r="AQ304" s="5"/>
      <c r="AR304" s="5"/>
      <c r="AS304" s="5"/>
    </row>
    <row r="305" ht="14.25" customHeight="1">
      <c r="A305" s="1"/>
      <c r="B305" s="2"/>
      <c r="C305" s="1"/>
      <c r="D305" s="1"/>
      <c r="E305" s="1"/>
      <c r="F305" s="3"/>
      <c r="G305" s="3"/>
      <c r="H305" s="4"/>
      <c r="I305" s="4"/>
      <c r="J305" s="4"/>
      <c r="K305" s="4"/>
      <c r="L305" s="4"/>
      <c r="M305" s="4"/>
      <c r="N305" s="4"/>
      <c r="O305" s="4"/>
      <c r="P305" s="4"/>
      <c r="Q305" s="4"/>
      <c r="R305" s="4"/>
      <c r="S305" s="4"/>
      <c r="T305" s="4"/>
      <c r="U305" s="4"/>
      <c r="V305" s="4"/>
      <c r="W305" s="4"/>
      <c r="X305" s="4"/>
      <c r="Y305" s="4"/>
      <c r="Z305" s="4"/>
      <c r="AA305" s="4"/>
      <c r="AB305" s="4"/>
      <c r="AC305" s="4"/>
      <c r="AD305" s="4"/>
      <c r="AE305" s="4"/>
      <c r="AF305" s="4"/>
      <c r="AG305" s="4"/>
      <c r="AH305" s="4"/>
      <c r="AI305" s="4"/>
      <c r="AJ305" s="4"/>
      <c r="AK305" s="4"/>
      <c r="AL305" s="4"/>
      <c r="AM305" s="4"/>
      <c r="AN305" s="4"/>
      <c r="AO305" s="4"/>
      <c r="AP305" s="4"/>
      <c r="AQ305" s="5"/>
      <c r="AR305" s="5"/>
      <c r="AS305" s="5"/>
    </row>
    <row r="306" ht="14.25" customHeight="1">
      <c r="A306" s="1"/>
      <c r="B306" s="2"/>
      <c r="C306" s="1"/>
      <c r="D306" s="1"/>
      <c r="E306" s="1"/>
      <c r="F306" s="3"/>
      <c r="G306" s="3"/>
      <c r="H306" s="4"/>
      <c r="I306" s="4"/>
      <c r="J306" s="4"/>
      <c r="K306" s="4"/>
      <c r="L306" s="4"/>
      <c r="M306" s="4"/>
      <c r="N306" s="4"/>
      <c r="O306" s="4"/>
      <c r="P306" s="4"/>
      <c r="Q306" s="4"/>
      <c r="R306" s="4"/>
      <c r="S306" s="4"/>
      <c r="T306" s="4"/>
      <c r="U306" s="4"/>
      <c r="V306" s="4"/>
      <c r="W306" s="4"/>
      <c r="X306" s="4"/>
      <c r="Y306" s="4"/>
      <c r="Z306" s="4"/>
      <c r="AA306" s="4"/>
      <c r="AB306" s="4"/>
      <c r="AC306" s="4"/>
      <c r="AD306" s="4"/>
      <c r="AE306" s="4"/>
      <c r="AF306" s="4"/>
      <c r="AG306" s="4"/>
      <c r="AH306" s="4"/>
      <c r="AI306" s="4"/>
      <c r="AJ306" s="4"/>
      <c r="AK306" s="4"/>
      <c r="AL306" s="4"/>
      <c r="AM306" s="4"/>
      <c r="AN306" s="4"/>
      <c r="AO306" s="4"/>
      <c r="AP306" s="4"/>
      <c r="AQ306" s="5"/>
      <c r="AR306" s="5"/>
      <c r="AS306" s="5"/>
    </row>
    <row r="307" ht="14.25" customHeight="1">
      <c r="A307" s="1"/>
      <c r="B307" s="2"/>
      <c r="C307" s="1"/>
      <c r="D307" s="1"/>
      <c r="E307" s="1"/>
      <c r="F307" s="3"/>
      <c r="G307" s="3"/>
      <c r="H307" s="4"/>
      <c r="I307" s="4"/>
      <c r="J307" s="4"/>
      <c r="K307" s="4"/>
      <c r="L307" s="4"/>
      <c r="M307" s="4"/>
      <c r="N307" s="4"/>
      <c r="O307" s="4"/>
      <c r="P307" s="4"/>
      <c r="Q307" s="4"/>
      <c r="R307" s="4"/>
      <c r="S307" s="4"/>
      <c r="T307" s="4"/>
      <c r="U307" s="4"/>
      <c r="V307" s="4"/>
      <c r="W307" s="4"/>
      <c r="X307" s="4"/>
      <c r="Y307" s="4"/>
      <c r="Z307" s="4"/>
      <c r="AA307" s="4"/>
      <c r="AB307" s="4"/>
      <c r="AC307" s="4"/>
      <c r="AD307" s="4"/>
      <c r="AE307" s="4"/>
      <c r="AF307" s="4"/>
      <c r="AG307" s="4"/>
      <c r="AH307" s="4"/>
      <c r="AI307" s="4"/>
      <c r="AJ307" s="4"/>
      <c r="AK307" s="4"/>
      <c r="AL307" s="4"/>
      <c r="AM307" s="4"/>
      <c r="AN307" s="4"/>
      <c r="AO307" s="4"/>
      <c r="AP307" s="4"/>
      <c r="AQ307" s="5"/>
      <c r="AR307" s="5"/>
      <c r="AS307" s="5"/>
    </row>
    <row r="308" ht="14.25" customHeight="1">
      <c r="A308" s="1"/>
      <c r="B308" s="2"/>
      <c r="C308" s="1"/>
      <c r="D308" s="1"/>
      <c r="E308" s="1"/>
      <c r="F308" s="3"/>
      <c r="G308" s="3"/>
      <c r="H308" s="4"/>
      <c r="I308" s="4"/>
      <c r="J308" s="4"/>
      <c r="K308" s="4"/>
      <c r="L308" s="4"/>
      <c r="M308" s="4"/>
      <c r="N308" s="4"/>
      <c r="O308" s="4"/>
      <c r="P308" s="4"/>
      <c r="Q308" s="4"/>
      <c r="R308" s="4"/>
      <c r="S308" s="4"/>
      <c r="T308" s="4"/>
      <c r="U308" s="4"/>
      <c r="V308" s="4"/>
      <c r="W308" s="4"/>
      <c r="X308" s="4"/>
      <c r="Y308" s="4"/>
      <c r="Z308" s="4"/>
      <c r="AA308" s="4"/>
      <c r="AB308" s="4"/>
      <c r="AC308" s="4"/>
      <c r="AD308" s="4"/>
      <c r="AE308" s="4"/>
      <c r="AF308" s="4"/>
      <c r="AG308" s="4"/>
      <c r="AH308" s="4"/>
      <c r="AI308" s="4"/>
      <c r="AJ308" s="4"/>
      <c r="AK308" s="4"/>
      <c r="AL308" s="4"/>
      <c r="AM308" s="4"/>
      <c r="AN308" s="4"/>
      <c r="AO308" s="4"/>
      <c r="AP308" s="4"/>
      <c r="AQ308" s="5"/>
      <c r="AR308" s="5"/>
      <c r="AS308" s="5"/>
    </row>
    <row r="309" ht="14.25" customHeight="1">
      <c r="A309" s="1"/>
      <c r="B309" s="2"/>
      <c r="C309" s="1"/>
      <c r="D309" s="1"/>
      <c r="E309" s="1"/>
      <c r="F309" s="3"/>
      <c r="G309" s="3"/>
      <c r="H309" s="4"/>
      <c r="I309" s="4"/>
      <c r="J309" s="4"/>
      <c r="K309" s="4"/>
      <c r="L309" s="4"/>
      <c r="M309" s="4"/>
      <c r="N309" s="4"/>
      <c r="O309" s="4"/>
      <c r="P309" s="4"/>
      <c r="Q309" s="4"/>
      <c r="R309" s="4"/>
      <c r="S309" s="4"/>
      <c r="T309" s="4"/>
      <c r="U309" s="4"/>
      <c r="V309" s="4"/>
      <c r="W309" s="4"/>
      <c r="X309" s="4"/>
      <c r="Y309" s="4"/>
      <c r="Z309" s="4"/>
      <c r="AA309" s="4"/>
      <c r="AB309" s="4"/>
      <c r="AC309" s="4"/>
      <c r="AD309" s="4"/>
      <c r="AE309" s="4"/>
      <c r="AF309" s="4"/>
      <c r="AG309" s="4"/>
      <c r="AH309" s="4"/>
      <c r="AI309" s="4"/>
      <c r="AJ309" s="4"/>
      <c r="AK309" s="4"/>
      <c r="AL309" s="4"/>
      <c r="AM309" s="4"/>
      <c r="AN309" s="4"/>
      <c r="AO309" s="4"/>
      <c r="AP309" s="4"/>
      <c r="AQ309" s="5"/>
      <c r="AR309" s="5"/>
      <c r="AS309" s="5"/>
    </row>
    <row r="310" ht="14.25" customHeight="1">
      <c r="A310" s="1"/>
      <c r="B310" s="2"/>
      <c r="C310" s="1"/>
      <c r="D310" s="1"/>
      <c r="E310" s="1"/>
      <c r="F310" s="3"/>
      <c r="G310" s="3"/>
      <c r="H310" s="4"/>
      <c r="I310" s="4"/>
      <c r="J310" s="4"/>
      <c r="K310" s="4"/>
      <c r="L310" s="4"/>
      <c r="M310" s="4"/>
      <c r="N310" s="4"/>
      <c r="O310" s="4"/>
      <c r="P310" s="4"/>
      <c r="Q310" s="4"/>
      <c r="R310" s="4"/>
      <c r="S310" s="4"/>
      <c r="T310" s="4"/>
      <c r="U310" s="4"/>
      <c r="V310" s="4"/>
      <c r="W310" s="4"/>
      <c r="X310" s="4"/>
      <c r="Y310" s="4"/>
      <c r="Z310" s="4"/>
      <c r="AA310" s="4"/>
      <c r="AB310" s="4"/>
      <c r="AC310" s="4"/>
      <c r="AD310" s="4"/>
      <c r="AE310" s="4"/>
      <c r="AF310" s="4"/>
      <c r="AG310" s="4"/>
      <c r="AH310" s="4"/>
      <c r="AI310" s="4"/>
      <c r="AJ310" s="4"/>
      <c r="AK310" s="4"/>
      <c r="AL310" s="4"/>
      <c r="AM310" s="4"/>
      <c r="AN310" s="4"/>
      <c r="AO310" s="4"/>
      <c r="AP310" s="4"/>
      <c r="AQ310" s="5"/>
      <c r="AR310" s="5"/>
      <c r="AS310" s="5"/>
    </row>
    <row r="311" ht="14.25" customHeight="1">
      <c r="A311" s="1"/>
      <c r="B311" s="2"/>
      <c r="C311" s="1"/>
      <c r="D311" s="1"/>
      <c r="E311" s="1"/>
      <c r="F311" s="3"/>
      <c r="G311" s="3"/>
      <c r="H311" s="4"/>
      <c r="I311" s="4"/>
      <c r="J311" s="4"/>
      <c r="K311" s="4"/>
      <c r="L311" s="4"/>
      <c r="M311" s="4"/>
      <c r="N311" s="4"/>
      <c r="O311" s="4"/>
      <c r="P311" s="4"/>
      <c r="Q311" s="4"/>
      <c r="R311" s="4"/>
      <c r="S311" s="4"/>
      <c r="T311" s="4"/>
      <c r="U311" s="4"/>
      <c r="V311" s="4"/>
      <c r="W311" s="4"/>
      <c r="X311" s="4"/>
      <c r="Y311" s="4"/>
      <c r="Z311" s="4"/>
      <c r="AA311" s="4"/>
      <c r="AB311" s="4"/>
      <c r="AC311" s="4"/>
      <c r="AD311" s="4"/>
      <c r="AE311" s="4"/>
      <c r="AF311" s="4"/>
      <c r="AG311" s="4"/>
      <c r="AH311" s="4"/>
      <c r="AI311" s="4"/>
      <c r="AJ311" s="4"/>
      <c r="AK311" s="4"/>
      <c r="AL311" s="4"/>
      <c r="AM311" s="4"/>
      <c r="AN311" s="4"/>
      <c r="AO311" s="4"/>
      <c r="AP311" s="4"/>
      <c r="AQ311" s="5"/>
      <c r="AR311" s="5"/>
      <c r="AS311" s="5"/>
    </row>
    <row r="312" ht="14.25" customHeight="1">
      <c r="A312" s="1"/>
      <c r="B312" s="2"/>
      <c r="C312" s="1"/>
      <c r="D312" s="1"/>
      <c r="E312" s="1"/>
      <c r="F312" s="3"/>
      <c r="G312" s="3"/>
      <c r="H312" s="4"/>
      <c r="I312" s="4"/>
      <c r="J312" s="4"/>
      <c r="K312" s="4"/>
      <c r="L312" s="4"/>
      <c r="M312" s="4"/>
      <c r="N312" s="4"/>
      <c r="O312" s="4"/>
      <c r="P312" s="4"/>
      <c r="Q312" s="4"/>
      <c r="R312" s="4"/>
      <c r="S312" s="4"/>
      <c r="T312" s="4"/>
      <c r="U312" s="4"/>
      <c r="V312" s="4"/>
      <c r="W312" s="4"/>
      <c r="X312" s="4"/>
      <c r="Y312" s="4"/>
      <c r="Z312" s="4"/>
      <c r="AA312" s="4"/>
      <c r="AB312" s="4"/>
      <c r="AC312" s="4"/>
      <c r="AD312" s="4"/>
      <c r="AE312" s="4"/>
      <c r="AF312" s="4"/>
      <c r="AG312" s="4"/>
      <c r="AH312" s="4"/>
      <c r="AI312" s="4"/>
      <c r="AJ312" s="4"/>
      <c r="AK312" s="4"/>
      <c r="AL312" s="4"/>
      <c r="AM312" s="4"/>
      <c r="AN312" s="4"/>
      <c r="AO312" s="4"/>
      <c r="AP312" s="4"/>
      <c r="AQ312" s="5"/>
      <c r="AR312" s="5"/>
      <c r="AS312" s="5"/>
    </row>
    <row r="313" ht="14.25" customHeight="1">
      <c r="A313" s="1"/>
      <c r="B313" s="2"/>
      <c r="C313" s="1"/>
      <c r="D313" s="1"/>
      <c r="E313" s="1"/>
      <c r="F313" s="3"/>
      <c r="G313" s="3"/>
      <c r="H313" s="4"/>
      <c r="I313" s="4"/>
      <c r="J313" s="4"/>
      <c r="K313" s="4"/>
      <c r="L313" s="4"/>
      <c r="M313" s="4"/>
      <c r="N313" s="4"/>
      <c r="O313" s="4"/>
      <c r="P313" s="4"/>
      <c r="Q313" s="4"/>
      <c r="R313" s="4"/>
      <c r="S313" s="4"/>
      <c r="T313" s="4"/>
      <c r="U313" s="4"/>
      <c r="V313" s="4"/>
      <c r="W313" s="4"/>
      <c r="X313" s="4"/>
      <c r="Y313" s="4"/>
      <c r="Z313" s="4"/>
      <c r="AA313" s="4"/>
      <c r="AB313" s="4"/>
      <c r="AC313" s="4"/>
      <c r="AD313" s="4"/>
      <c r="AE313" s="4"/>
      <c r="AF313" s="4"/>
      <c r="AG313" s="4"/>
      <c r="AH313" s="4"/>
      <c r="AI313" s="4"/>
      <c r="AJ313" s="4"/>
      <c r="AK313" s="4"/>
      <c r="AL313" s="4"/>
      <c r="AM313" s="4"/>
      <c r="AN313" s="4"/>
      <c r="AO313" s="4"/>
      <c r="AP313" s="4"/>
      <c r="AQ313" s="5"/>
      <c r="AR313" s="5"/>
      <c r="AS313" s="5"/>
    </row>
    <row r="314" ht="14.25" customHeight="1">
      <c r="A314" s="1"/>
      <c r="B314" s="2"/>
      <c r="C314" s="1"/>
      <c r="D314" s="1"/>
      <c r="E314" s="1"/>
      <c r="F314" s="3"/>
      <c r="G314" s="3"/>
      <c r="H314" s="4"/>
      <c r="I314" s="4"/>
      <c r="J314" s="4"/>
      <c r="K314" s="4"/>
      <c r="L314" s="4"/>
      <c r="M314" s="4"/>
      <c r="N314" s="4"/>
      <c r="O314" s="4"/>
      <c r="P314" s="4"/>
      <c r="Q314" s="4"/>
      <c r="R314" s="4"/>
      <c r="S314" s="4"/>
      <c r="T314" s="4"/>
      <c r="U314" s="4"/>
      <c r="V314" s="4"/>
      <c r="W314" s="4"/>
      <c r="X314" s="4"/>
      <c r="Y314" s="4"/>
      <c r="Z314" s="4"/>
      <c r="AA314" s="4"/>
      <c r="AB314" s="4"/>
      <c r="AC314" s="4"/>
      <c r="AD314" s="4"/>
      <c r="AE314" s="4"/>
      <c r="AF314" s="4"/>
      <c r="AG314" s="4"/>
      <c r="AH314" s="4"/>
      <c r="AI314" s="4"/>
      <c r="AJ314" s="4"/>
      <c r="AK314" s="4"/>
      <c r="AL314" s="4"/>
      <c r="AM314" s="4"/>
      <c r="AN314" s="4"/>
      <c r="AO314" s="4"/>
      <c r="AP314" s="4"/>
      <c r="AQ314" s="5"/>
      <c r="AR314" s="5"/>
      <c r="AS314" s="5"/>
    </row>
    <row r="315" ht="14.25" customHeight="1">
      <c r="A315" s="1"/>
      <c r="B315" s="2"/>
      <c r="C315" s="1"/>
      <c r="D315" s="1"/>
      <c r="E315" s="1"/>
      <c r="F315" s="3"/>
      <c r="G315" s="3"/>
      <c r="H315" s="4"/>
      <c r="I315" s="4"/>
      <c r="J315" s="4"/>
      <c r="K315" s="4"/>
      <c r="L315" s="4"/>
      <c r="M315" s="4"/>
      <c r="N315" s="4"/>
      <c r="O315" s="4"/>
      <c r="P315" s="4"/>
      <c r="Q315" s="4"/>
      <c r="R315" s="4"/>
      <c r="S315" s="4"/>
      <c r="T315" s="4"/>
      <c r="U315" s="4"/>
      <c r="V315" s="4"/>
      <c r="W315" s="4"/>
      <c r="X315" s="4"/>
      <c r="Y315" s="4"/>
      <c r="Z315" s="4"/>
      <c r="AA315" s="4"/>
      <c r="AB315" s="4"/>
      <c r="AC315" s="4"/>
      <c r="AD315" s="4"/>
      <c r="AE315" s="4"/>
      <c r="AF315" s="4"/>
      <c r="AG315" s="4"/>
      <c r="AH315" s="4"/>
      <c r="AI315" s="4"/>
      <c r="AJ315" s="4"/>
      <c r="AK315" s="4"/>
      <c r="AL315" s="4"/>
      <c r="AM315" s="4"/>
      <c r="AN315" s="4"/>
      <c r="AO315" s="4"/>
      <c r="AP315" s="4"/>
      <c r="AQ315" s="5"/>
      <c r="AR315" s="5"/>
      <c r="AS315" s="5"/>
    </row>
    <row r="316" ht="14.25" customHeight="1">
      <c r="A316" s="1"/>
      <c r="B316" s="2"/>
      <c r="C316" s="1"/>
      <c r="D316" s="1"/>
      <c r="E316" s="1"/>
      <c r="F316" s="3"/>
      <c r="G316" s="3"/>
      <c r="H316" s="4"/>
      <c r="I316" s="4"/>
      <c r="J316" s="4"/>
      <c r="K316" s="4"/>
      <c r="L316" s="4"/>
      <c r="M316" s="4"/>
      <c r="N316" s="4"/>
      <c r="O316" s="4"/>
      <c r="P316" s="4"/>
      <c r="Q316" s="4"/>
      <c r="R316" s="4"/>
      <c r="S316" s="4"/>
      <c r="T316" s="4"/>
      <c r="U316" s="4"/>
      <c r="V316" s="4"/>
      <c r="W316" s="4"/>
      <c r="X316" s="4"/>
      <c r="Y316" s="4"/>
      <c r="Z316" s="4"/>
      <c r="AA316" s="4"/>
      <c r="AB316" s="4"/>
      <c r="AC316" s="4"/>
      <c r="AD316" s="4"/>
      <c r="AE316" s="4"/>
      <c r="AF316" s="4"/>
      <c r="AG316" s="4"/>
      <c r="AH316" s="4"/>
      <c r="AI316" s="4"/>
      <c r="AJ316" s="4"/>
      <c r="AK316" s="4"/>
      <c r="AL316" s="4"/>
      <c r="AM316" s="4"/>
      <c r="AN316" s="4"/>
      <c r="AO316" s="4"/>
      <c r="AP316" s="4"/>
      <c r="AQ316" s="5"/>
      <c r="AR316" s="5"/>
      <c r="AS316" s="5"/>
    </row>
    <row r="317" ht="14.25" customHeight="1">
      <c r="A317" s="1"/>
      <c r="B317" s="2"/>
      <c r="C317" s="1"/>
      <c r="D317" s="1"/>
      <c r="E317" s="1"/>
      <c r="F317" s="3"/>
      <c r="G317" s="3"/>
      <c r="H317" s="4"/>
      <c r="I317" s="4"/>
      <c r="J317" s="4"/>
      <c r="K317" s="4"/>
      <c r="L317" s="4"/>
      <c r="M317" s="4"/>
      <c r="N317" s="4"/>
      <c r="O317" s="4"/>
      <c r="P317" s="4"/>
      <c r="Q317" s="4"/>
      <c r="R317" s="4"/>
      <c r="S317" s="4"/>
      <c r="T317" s="4"/>
      <c r="U317" s="4"/>
      <c r="V317" s="4"/>
      <c r="W317" s="4"/>
      <c r="X317" s="4"/>
      <c r="Y317" s="4"/>
      <c r="Z317" s="4"/>
      <c r="AA317" s="4"/>
      <c r="AB317" s="4"/>
      <c r="AC317" s="4"/>
      <c r="AD317" s="4"/>
      <c r="AE317" s="4"/>
      <c r="AF317" s="4"/>
      <c r="AG317" s="4"/>
      <c r="AH317" s="4"/>
      <c r="AI317" s="4"/>
      <c r="AJ317" s="4"/>
      <c r="AK317" s="4"/>
      <c r="AL317" s="4"/>
      <c r="AM317" s="4"/>
      <c r="AN317" s="4"/>
      <c r="AO317" s="4"/>
      <c r="AP317" s="4"/>
      <c r="AQ317" s="5"/>
      <c r="AR317" s="5"/>
      <c r="AS317" s="5"/>
    </row>
    <row r="318" ht="14.25" customHeight="1">
      <c r="A318" s="1"/>
      <c r="B318" s="2"/>
      <c r="C318" s="1"/>
      <c r="D318" s="1"/>
      <c r="E318" s="1"/>
      <c r="F318" s="3"/>
      <c r="G318" s="3"/>
      <c r="H318" s="4"/>
      <c r="I318" s="4"/>
      <c r="J318" s="4"/>
      <c r="K318" s="4"/>
      <c r="L318" s="4"/>
      <c r="M318" s="4"/>
      <c r="N318" s="4"/>
      <c r="O318" s="4"/>
      <c r="P318" s="4"/>
      <c r="Q318" s="4"/>
      <c r="R318" s="4"/>
      <c r="S318" s="4"/>
      <c r="T318" s="4"/>
      <c r="U318" s="4"/>
      <c r="V318" s="4"/>
      <c r="W318" s="4"/>
      <c r="X318" s="4"/>
      <c r="Y318" s="4"/>
      <c r="Z318" s="4"/>
      <c r="AA318" s="4"/>
      <c r="AB318" s="4"/>
      <c r="AC318" s="4"/>
      <c r="AD318" s="4"/>
      <c r="AE318" s="4"/>
      <c r="AF318" s="4"/>
      <c r="AG318" s="4"/>
      <c r="AH318" s="4"/>
      <c r="AI318" s="4"/>
      <c r="AJ318" s="4"/>
      <c r="AK318" s="4"/>
      <c r="AL318" s="4"/>
      <c r="AM318" s="4"/>
      <c r="AN318" s="4"/>
      <c r="AO318" s="4"/>
      <c r="AP318" s="4"/>
      <c r="AQ318" s="5"/>
      <c r="AR318" s="5"/>
      <c r="AS318" s="5"/>
    </row>
    <row r="319" ht="14.25" customHeight="1">
      <c r="A319" s="1"/>
      <c r="B319" s="2"/>
      <c r="C319" s="1"/>
      <c r="D319" s="1"/>
      <c r="E319" s="1"/>
      <c r="F319" s="3"/>
      <c r="G319" s="3"/>
      <c r="H319" s="4"/>
      <c r="I319" s="4"/>
      <c r="J319" s="4"/>
      <c r="K319" s="4"/>
      <c r="L319" s="4"/>
      <c r="M319" s="4"/>
      <c r="N319" s="4"/>
      <c r="O319" s="4"/>
      <c r="P319" s="4"/>
      <c r="Q319" s="4"/>
      <c r="R319" s="4"/>
      <c r="S319" s="4"/>
      <c r="T319" s="4"/>
      <c r="U319" s="4"/>
      <c r="V319" s="4"/>
      <c r="W319" s="4"/>
      <c r="X319" s="4"/>
      <c r="Y319" s="4"/>
      <c r="Z319" s="4"/>
      <c r="AA319" s="4"/>
      <c r="AB319" s="4"/>
      <c r="AC319" s="4"/>
      <c r="AD319" s="4"/>
      <c r="AE319" s="4"/>
      <c r="AF319" s="4"/>
      <c r="AG319" s="4"/>
      <c r="AH319" s="4"/>
      <c r="AI319" s="4"/>
      <c r="AJ319" s="4"/>
      <c r="AK319" s="4"/>
      <c r="AL319" s="4"/>
      <c r="AM319" s="4"/>
      <c r="AN319" s="4"/>
      <c r="AO319" s="4"/>
      <c r="AP319" s="4"/>
      <c r="AQ319" s="5"/>
      <c r="AR319" s="5"/>
      <c r="AS319" s="5"/>
    </row>
    <row r="320" ht="14.25" customHeight="1">
      <c r="A320" s="1"/>
      <c r="B320" s="2"/>
      <c r="C320" s="1"/>
      <c r="D320" s="1"/>
      <c r="E320" s="1"/>
      <c r="F320" s="3"/>
      <c r="G320" s="3"/>
      <c r="H320" s="4"/>
      <c r="I320" s="4"/>
      <c r="J320" s="4"/>
      <c r="K320" s="4"/>
      <c r="L320" s="4"/>
      <c r="M320" s="4"/>
      <c r="N320" s="4"/>
      <c r="O320" s="4"/>
      <c r="P320" s="4"/>
      <c r="Q320" s="4"/>
      <c r="R320" s="4"/>
      <c r="S320" s="4"/>
      <c r="T320" s="4"/>
      <c r="U320" s="4"/>
      <c r="V320" s="4"/>
      <c r="W320" s="4"/>
      <c r="X320" s="4"/>
      <c r="Y320" s="4"/>
      <c r="Z320" s="4"/>
      <c r="AA320" s="4"/>
      <c r="AB320" s="4"/>
      <c r="AC320" s="4"/>
      <c r="AD320" s="4"/>
      <c r="AE320" s="4"/>
      <c r="AF320" s="4"/>
      <c r="AG320" s="4"/>
      <c r="AH320" s="4"/>
      <c r="AI320" s="4"/>
      <c r="AJ320" s="4"/>
      <c r="AK320" s="4"/>
      <c r="AL320" s="4"/>
      <c r="AM320" s="4"/>
      <c r="AN320" s="4"/>
      <c r="AO320" s="4"/>
      <c r="AP320" s="4"/>
      <c r="AQ320" s="5"/>
      <c r="AR320" s="5"/>
      <c r="AS320" s="5"/>
    </row>
    <row r="321" ht="14.25" customHeight="1">
      <c r="A321" s="1"/>
      <c r="B321" s="2"/>
      <c r="C321" s="1"/>
      <c r="D321" s="1"/>
      <c r="E321" s="1"/>
      <c r="F321" s="3"/>
      <c r="G321" s="3"/>
      <c r="H321" s="4"/>
      <c r="I321" s="4"/>
      <c r="J321" s="4"/>
      <c r="K321" s="4"/>
      <c r="L321" s="4"/>
      <c r="M321" s="4"/>
      <c r="N321" s="4"/>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5"/>
      <c r="AR321" s="5"/>
      <c r="AS321" s="5"/>
    </row>
    <row r="322" ht="14.25" customHeight="1">
      <c r="A322" s="1"/>
      <c r="B322" s="2"/>
      <c r="C322" s="1"/>
      <c r="D322" s="1"/>
      <c r="E322" s="1"/>
      <c r="F322" s="3"/>
      <c r="G322" s="3"/>
      <c r="H322" s="4"/>
      <c r="I322" s="4"/>
      <c r="J322" s="4"/>
      <c r="K322" s="4"/>
      <c r="L322" s="4"/>
      <c r="M322" s="4"/>
      <c r="N322" s="4"/>
      <c r="O322" s="4"/>
      <c r="P322" s="4"/>
      <c r="Q322" s="4"/>
      <c r="R322" s="4"/>
      <c r="S322" s="4"/>
      <c r="T322" s="4"/>
      <c r="U322" s="4"/>
      <c r="V322" s="4"/>
      <c r="W322" s="4"/>
      <c r="X322" s="4"/>
      <c r="Y322" s="4"/>
      <c r="Z322" s="4"/>
      <c r="AA322" s="4"/>
      <c r="AB322" s="4"/>
      <c r="AC322" s="4"/>
      <c r="AD322" s="4"/>
      <c r="AE322" s="4"/>
      <c r="AF322" s="4"/>
      <c r="AG322" s="4"/>
      <c r="AH322" s="4"/>
      <c r="AI322" s="4"/>
      <c r="AJ322" s="4"/>
      <c r="AK322" s="4"/>
      <c r="AL322" s="4"/>
      <c r="AM322" s="4"/>
      <c r="AN322" s="4"/>
      <c r="AO322" s="4"/>
      <c r="AP322" s="4"/>
      <c r="AQ322" s="5"/>
      <c r="AR322" s="5"/>
      <c r="AS322" s="5"/>
    </row>
    <row r="323" ht="14.25" customHeight="1">
      <c r="A323" s="1"/>
      <c r="B323" s="2"/>
      <c r="C323" s="1"/>
      <c r="D323" s="1"/>
      <c r="E323" s="1"/>
      <c r="F323" s="3"/>
      <c r="G323" s="3"/>
      <c r="H323" s="4"/>
      <c r="I323" s="4"/>
      <c r="J323" s="4"/>
      <c r="K323" s="4"/>
      <c r="L323" s="4"/>
      <c r="M323" s="4"/>
      <c r="N323" s="4"/>
      <c r="O323" s="4"/>
      <c r="P323" s="4"/>
      <c r="Q323" s="4"/>
      <c r="R323" s="4"/>
      <c r="S323" s="4"/>
      <c r="T323" s="4"/>
      <c r="U323" s="4"/>
      <c r="V323" s="4"/>
      <c r="W323" s="4"/>
      <c r="X323" s="4"/>
      <c r="Y323" s="4"/>
      <c r="Z323" s="4"/>
      <c r="AA323" s="4"/>
      <c r="AB323" s="4"/>
      <c r="AC323" s="4"/>
      <c r="AD323" s="4"/>
      <c r="AE323" s="4"/>
      <c r="AF323" s="4"/>
      <c r="AG323" s="4"/>
      <c r="AH323" s="4"/>
      <c r="AI323" s="4"/>
      <c r="AJ323" s="4"/>
      <c r="AK323" s="4"/>
      <c r="AL323" s="4"/>
      <c r="AM323" s="4"/>
      <c r="AN323" s="4"/>
      <c r="AO323" s="4"/>
      <c r="AP323" s="4"/>
      <c r="AQ323" s="5"/>
      <c r="AR323" s="5"/>
      <c r="AS323" s="5"/>
    </row>
    <row r="324" ht="14.25" customHeight="1">
      <c r="A324" s="1"/>
      <c r="B324" s="2"/>
      <c r="C324" s="1"/>
      <c r="D324" s="1"/>
      <c r="E324" s="1"/>
      <c r="F324" s="3"/>
      <c r="G324" s="3"/>
      <c r="H324" s="4"/>
      <c r="I324" s="4"/>
      <c r="J324" s="4"/>
      <c r="K324" s="4"/>
      <c r="L324" s="4"/>
      <c r="M324" s="4"/>
      <c r="N324" s="4"/>
      <c r="O324" s="4"/>
      <c r="P324" s="4"/>
      <c r="Q324" s="4"/>
      <c r="R324" s="4"/>
      <c r="S324" s="4"/>
      <c r="T324" s="4"/>
      <c r="U324" s="4"/>
      <c r="V324" s="4"/>
      <c r="W324" s="4"/>
      <c r="X324" s="4"/>
      <c r="Y324" s="4"/>
      <c r="Z324" s="4"/>
      <c r="AA324" s="4"/>
      <c r="AB324" s="4"/>
      <c r="AC324" s="4"/>
      <c r="AD324" s="4"/>
      <c r="AE324" s="4"/>
      <c r="AF324" s="4"/>
      <c r="AG324" s="4"/>
      <c r="AH324" s="4"/>
      <c r="AI324" s="4"/>
      <c r="AJ324" s="4"/>
      <c r="AK324" s="4"/>
      <c r="AL324" s="4"/>
      <c r="AM324" s="4"/>
      <c r="AN324" s="4"/>
      <c r="AO324" s="4"/>
      <c r="AP324" s="4"/>
      <c r="AQ324" s="5"/>
      <c r="AR324" s="5"/>
      <c r="AS324" s="5"/>
    </row>
    <row r="325" ht="14.25" customHeight="1">
      <c r="A325" s="1"/>
      <c r="B325" s="2"/>
      <c r="C325" s="1"/>
      <c r="D325" s="1"/>
      <c r="E325" s="1"/>
      <c r="F325" s="3"/>
      <c r="G325" s="3"/>
      <c r="H325" s="4"/>
      <c r="I325" s="4"/>
      <c r="J325" s="4"/>
      <c r="K325" s="4"/>
      <c r="L325" s="4"/>
      <c r="M325" s="4"/>
      <c r="N325" s="4"/>
      <c r="O325" s="4"/>
      <c r="P325" s="4"/>
      <c r="Q325" s="4"/>
      <c r="R325" s="4"/>
      <c r="S325" s="4"/>
      <c r="T325" s="4"/>
      <c r="U325" s="4"/>
      <c r="V325" s="4"/>
      <c r="W325" s="4"/>
      <c r="X325" s="4"/>
      <c r="Y325" s="4"/>
      <c r="Z325" s="4"/>
      <c r="AA325" s="4"/>
      <c r="AB325" s="4"/>
      <c r="AC325" s="4"/>
      <c r="AD325" s="4"/>
      <c r="AE325" s="4"/>
      <c r="AF325" s="4"/>
      <c r="AG325" s="4"/>
      <c r="AH325" s="4"/>
      <c r="AI325" s="4"/>
      <c r="AJ325" s="4"/>
      <c r="AK325" s="4"/>
      <c r="AL325" s="4"/>
      <c r="AM325" s="4"/>
      <c r="AN325" s="4"/>
      <c r="AO325" s="4"/>
      <c r="AP325" s="4"/>
      <c r="AQ325" s="5"/>
      <c r="AR325" s="5"/>
      <c r="AS325" s="5"/>
    </row>
    <row r="326" ht="14.25" customHeight="1">
      <c r="A326" s="1"/>
      <c r="B326" s="2"/>
      <c r="C326" s="1"/>
      <c r="D326" s="1"/>
      <c r="E326" s="1"/>
      <c r="F326" s="3"/>
      <c r="G326" s="3"/>
      <c r="H326" s="4"/>
      <c r="I326" s="4"/>
      <c r="J326" s="4"/>
      <c r="K326" s="4"/>
      <c r="L326" s="4"/>
      <c r="M326" s="4"/>
      <c r="N326" s="4"/>
      <c r="O326" s="4"/>
      <c r="P326" s="4"/>
      <c r="Q326" s="4"/>
      <c r="R326" s="4"/>
      <c r="S326" s="4"/>
      <c r="T326" s="4"/>
      <c r="U326" s="4"/>
      <c r="V326" s="4"/>
      <c r="W326" s="4"/>
      <c r="X326" s="4"/>
      <c r="Y326" s="4"/>
      <c r="Z326" s="4"/>
      <c r="AA326" s="4"/>
      <c r="AB326" s="4"/>
      <c r="AC326" s="4"/>
      <c r="AD326" s="4"/>
      <c r="AE326" s="4"/>
      <c r="AF326" s="4"/>
      <c r="AG326" s="4"/>
      <c r="AH326" s="4"/>
      <c r="AI326" s="4"/>
      <c r="AJ326" s="4"/>
      <c r="AK326" s="4"/>
      <c r="AL326" s="4"/>
      <c r="AM326" s="4"/>
      <c r="AN326" s="4"/>
      <c r="AO326" s="4"/>
      <c r="AP326" s="4"/>
      <c r="AQ326" s="5"/>
      <c r="AR326" s="5"/>
      <c r="AS326" s="5"/>
    </row>
    <row r="327" ht="14.25" customHeight="1">
      <c r="A327" s="1"/>
      <c r="B327" s="2"/>
      <c r="C327" s="1"/>
      <c r="D327" s="1"/>
      <c r="E327" s="1"/>
      <c r="F327" s="3"/>
      <c r="G327" s="3"/>
      <c r="H327" s="4"/>
      <c r="I327" s="4"/>
      <c r="J327" s="4"/>
      <c r="K327" s="4"/>
      <c r="L327" s="4"/>
      <c r="M327" s="4"/>
      <c r="N327" s="4"/>
      <c r="O327" s="4"/>
      <c r="P327" s="4"/>
      <c r="Q327" s="4"/>
      <c r="R327" s="4"/>
      <c r="S327" s="4"/>
      <c r="T327" s="4"/>
      <c r="U327" s="4"/>
      <c r="V327" s="4"/>
      <c r="W327" s="4"/>
      <c r="X327" s="4"/>
      <c r="Y327" s="4"/>
      <c r="Z327" s="4"/>
      <c r="AA327" s="4"/>
      <c r="AB327" s="4"/>
      <c r="AC327" s="4"/>
      <c r="AD327" s="4"/>
      <c r="AE327" s="4"/>
      <c r="AF327" s="4"/>
      <c r="AG327" s="4"/>
      <c r="AH327" s="4"/>
      <c r="AI327" s="4"/>
      <c r="AJ327" s="4"/>
      <c r="AK327" s="4"/>
      <c r="AL327" s="4"/>
      <c r="AM327" s="4"/>
      <c r="AN327" s="4"/>
      <c r="AO327" s="4"/>
      <c r="AP327" s="4"/>
      <c r="AQ327" s="5"/>
      <c r="AR327" s="5"/>
      <c r="AS327" s="5"/>
    </row>
    <row r="328" ht="14.25" customHeight="1">
      <c r="A328" s="1"/>
      <c r="B328" s="2"/>
      <c r="C328" s="1"/>
      <c r="D328" s="1"/>
      <c r="E328" s="1"/>
      <c r="F328" s="3"/>
      <c r="G328" s="3"/>
      <c r="H328" s="4"/>
      <c r="I328" s="4"/>
      <c r="J328" s="4"/>
      <c r="K328" s="4"/>
      <c r="L328" s="4"/>
      <c r="M328" s="4"/>
      <c r="N328" s="4"/>
      <c r="O328" s="4"/>
      <c r="P328" s="4"/>
      <c r="Q328" s="4"/>
      <c r="R328" s="4"/>
      <c r="S328" s="4"/>
      <c r="T328" s="4"/>
      <c r="U328" s="4"/>
      <c r="V328" s="4"/>
      <c r="W328" s="4"/>
      <c r="X328" s="4"/>
      <c r="Y328" s="4"/>
      <c r="Z328" s="4"/>
      <c r="AA328" s="4"/>
      <c r="AB328" s="4"/>
      <c r="AC328" s="4"/>
      <c r="AD328" s="4"/>
      <c r="AE328" s="4"/>
      <c r="AF328" s="4"/>
      <c r="AG328" s="4"/>
      <c r="AH328" s="4"/>
      <c r="AI328" s="4"/>
      <c r="AJ328" s="4"/>
      <c r="AK328" s="4"/>
      <c r="AL328" s="4"/>
      <c r="AM328" s="4"/>
      <c r="AN328" s="4"/>
      <c r="AO328" s="4"/>
      <c r="AP328" s="4"/>
      <c r="AQ328" s="5"/>
      <c r="AR328" s="5"/>
      <c r="AS328" s="5"/>
    </row>
    <row r="329" ht="14.25" customHeight="1">
      <c r="A329" s="1"/>
      <c r="B329" s="2"/>
      <c r="C329" s="1"/>
      <c r="D329" s="1"/>
      <c r="E329" s="1"/>
      <c r="F329" s="3"/>
      <c r="G329" s="3"/>
      <c r="H329" s="4"/>
      <c r="I329" s="4"/>
      <c r="J329" s="4"/>
      <c r="K329" s="4"/>
      <c r="L329" s="4"/>
      <c r="M329" s="4"/>
      <c r="N329" s="4"/>
      <c r="O329" s="4"/>
      <c r="P329" s="4"/>
      <c r="Q329" s="4"/>
      <c r="R329" s="4"/>
      <c r="S329" s="4"/>
      <c r="T329" s="4"/>
      <c r="U329" s="4"/>
      <c r="V329" s="4"/>
      <c r="W329" s="4"/>
      <c r="X329" s="4"/>
      <c r="Y329" s="4"/>
      <c r="Z329" s="4"/>
      <c r="AA329" s="4"/>
      <c r="AB329" s="4"/>
      <c r="AC329" s="4"/>
      <c r="AD329" s="4"/>
      <c r="AE329" s="4"/>
      <c r="AF329" s="4"/>
      <c r="AG329" s="4"/>
      <c r="AH329" s="4"/>
      <c r="AI329" s="4"/>
      <c r="AJ329" s="4"/>
      <c r="AK329" s="4"/>
      <c r="AL329" s="4"/>
      <c r="AM329" s="4"/>
      <c r="AN329" s="4"/>
      <c r="AO329" s="4"/>
      <c r="AP329" s="4"/>
      <c r="AQ329" s="5"/>
      <c r="AR329" s="5"/>
      <c r="AS329" s="5"/>
    </row>
    <row r="330" ht="14.25" customHeight="1">
      <c r="A330" s="1"/>
      <c r="B330" s="2"/>
      <c r="C330" s="1"/>
      <c r="D330" s="1"/>
      <c r="E330" s="1"/>
      <c r="F330" s="3"/>
      <c r="G330" s="3"/>
      <c r="H330" s="4"/>
      <c r="I330" s="4"/>
      <c r="J330" s="4"/>
      <c r="K330" s="4"/>
      <c r="L330" s="4"/>
      <c r="M330" s="4"/>
      <c r="N330" s="4"/>
      <c r="O330" s="4"/>
      <c r="P330" s="4"/>
      <c r="Q330" s="4"/>
      <c r="R330" s="4"/>
      <c r="S330" s="4"/>
      <c r="T330" s="4"/>
      <c r="U330" s="4"/>
      <c r="V330" s="4"/>
      <c r="W330" s="4"/>
      <c r="X330" s="4"/>
      <c r="Y330" s="4"/>
      <c r="Z330" s="4"/>
      <c r="AA330" s="4"/>
      <c r="AB330" s="4"/>
      <c r="AC330" s="4"/>
      <c r="AD330" s="4"/>
      <c r="AE330" s="4"/>
      <c r="AF330" s="4"/>
      <c r="AG330" s="4"/>
      <c r="AH330" s="4"/>
      <c r="AI330" s="4"/>
      <c r="AJ330" s="4"/>
      <c r="AK330" s="4"/>
      <c r="AL330" s="4"/>
      <c r="AM330" s="4"/>
      <c r="AN330" s="4"/>
      <c r="AO330" s="4"/>
      <c r="AP330" s="4"/>
      <c r="AQ330" s="5"/>
      <c r="AR330" s="5"/>
      <c r="AS330" s="5"/>
    </row>
    <row r="331" ht="14.25" customHeight="1">
      <c r="A331" s="1"/>
      <c r="B331" s="2"/>
      <c r="C331" s="1"/>
      <c r="D331" s="1"/>
      <c r="E331" s="1"/>
      <c r="F331" s="3"/>
      <c r="G331" s="3"/>
      <c r="H331" s="4"/>
      <c r="I331" s="4"/>
      <c r="J331" s="4"/>
      <c r="K331" s="4"/>
      <c r="L331" s="4"/>
      <c r="M331" s="4"/>
      <c r="N331" s="4"/>
      <c r="O331" s="4"/>
      <c r="P331" s="4"/>
      <c r="Q331" s="4"/>
      <c r="R331" s="4"/>
      <c r="S331" s="4"/>
      <c r="T331" s="4"/>
      <c r="U331" s="4"/>
      <c r="V331" s="4"/>
      <c r="W331" s="4"/>
      <c r="X331" s="4"/>
      <c r="Y331" s="4"/>
      <c r="Z331" s="4"/>
      <c r="AA331" s="4"/>
      <c r="AB331" s="4"/>
      <c r="AC331" s="4"/>
      <c r="AD331" s="4"/>
      <c r="AE331" s="4"/>
      <c r="AF331" s="4"/>
      <c r="AG331" s="4"/>
      <c r="AH331" s="4"/>
      <c r="AI331" s="4"/>
      <c r="AJ331" s="4"/>
      <c r="AK331" s="4"/>
      <c r="AL331" s="4"/>
      <c r="AM331" s="4"/>
      <c r="AN331" s="4"/>
      <c r="AO331" s="4"/>
      <c r="AP331" s="4"/>
      <c r="AQ331" s="5"/>
      <c r="AR331" s="5"/>
      <c r="AS331" s="5"/>
    </row>
    <row r="332" ht="14.25" customHeight="1">
      <c r="A332" s="1"/>
      <c r="B332" s="2"/>
      <c r="C332" s="1"/>
      <c r="D332" s="1"/>
      <c r="E332" s="1"/>
      <c r="F332" s="3"/>
      <c r="G332" s="3"/>
      <c r="H332" s="4"/>
      <c r="I332" s="4"/>
      <c r="J332" s="4"/>
      <c r="K332" s="4"/>
      <c r="L332" s="4"/>
      <c r="M332" s="4"/>
      <c r="N332" s="4"/>
      <c r="O332" s="4"/>
      <c r="P332" s="4"/>
      <c r="Q332" s="4"/>
      <c r="R332" s="4"/>
      <c r="S332" s="4"/>
      <c r="T332" s="4"/>
      <c r="U332" s="4"/>
      <c r="V332" s="4"/>
      <c r="W332" s="4"/>
      <c r="X332" s="4"/>
      <c r="Y332" s="4"/>
      <c r="Z332" s="4"/>
      <c r="AA332" s="4"/>
      <c r="AB332" s="4"/>
      <c r="AC332" s="4"/>
      <c r="AD332" s="4"/>
      <c r="AE332" s="4"/>
      <c r="AF332" s="4"/>
      <c r="AG332" s="4"/>
      <c r="AH332" s="4"/>
      <c r="AI332" s="4"/>
      <c r="AJ332" s="4"/>
      <c r="AK332" s="4"/>
      <c r="AL332" s="4"/>
      <c r="AM332" s="4"/>
      <c r="AN332" s="4"/>
      <c r="AO332" s="4"/>
      <c r="AP332" s="4"/>
      <c r="AQ332" s="5"/>
      <c r="AR332" s="5"/>
      <c r="AS332" s="5"/>
    </row>
    <row r="333" ht="14.25" customHeight="1">
      <c r="A333" s="1"/>
      <c r="B333" s="2"/>
      <c r="C333" s="1"/>
      <c r="D333" s="1"/>
      <c r="E333" s="1"/>
      <c r="F333" s="3"/>
      <c r="G333" s="3"/>
      <c r="H333" s="4"/>
      <c r="I333" s="4"/>
      <c r="J333" s="4"/>
      <c r="K333" s="4"/>
      <c r="L333" s="4"/>
      <c r="M333" s="4"/>
      <c r="N333" s="4"/>
      <c r="O333" s="4"/>
      <c r="P333" s="4"/>
      <c r="Q333" s="4"/>
      <c r="R333" s="4"/>
      <c r="S333" s="4"/>
      <c r="T333" s="4"/>
      <c r="U333" s="4"/>
      <c r="V333" s="4"/>
      <c r="W333" s="4"/>
      <c r="X333" s="4"/>
      <c r="Y333" s="4"/>
      <c r="Z333" s="4"/>
      <c r="AA333" s="4"/>
      <c r="AB333" s="4"/>
      <c r="AC333" s="4"/>
      <c r="AD333" s="4"/>
      <c r="AE333" s="4"/>
      <c r="AF333" s="4"/>
      <c r="AG333" s="4"/>
      <c r="AH333" s="4"/>
      <c r="AI333" s="4"/>
      <c r="AJ333" s="4"/>
      <c r="AK333" s="4"/>
      <c r="AL333" s="4"/>
      <c r="AM333" s="4"/>
      <c r="AN333" s="4"/>
      <c r="AO333" s="4"/>
      <c r="AP333" s="4"/>
      <c r="AQ333" s="5"/>
      <c r="AR333" s="5"/>
      <c r="AS333" s="5"/>
    </row>
    <row r="334" ht="14.25" customHeight="1">
      <c r="A334" s="1"/>
      <c r="B334" s="2"/>
      <c r="C334" s="1"/>
      <c r="D334" s="1"/>
      <c r="E334" s="1"/>
      <c r="F334" s="3"/>
      <c r="G334" s="3"/>
      <c r="H334" s="4"/>
      <c r="I334" s="4"/>
      <c r="J334" s="4"/>
      <c r="K334" s="4"/>
      <c r="L334" s="4"/>
      <c r="M334" s="4"/>
      <c r="N334" s="4"/>
      <c r="O334" s="4"/>
      <c r="P334" s="4"/>
      <c r="Q334" s="4"/>
      <c r="R334" s="4"/>
      <c r="S334" s="4"/>
      <c r="T334" s="4"/>
      <c r="U334" s="4"/>
      <c r="V334" s="4"/>
      <c r="W334" s="4"/>
      <c r="X334" s="4"/>
      <c r="Y334" s="4"/>
      <c r="Z334" s="4"/>
      <c r="AA334" s="4"/>
      <c r="AB334" s="4"/>
      <c r="AC334" s="4"/>
      <c r="AD334" s="4"/>
      <c r="AE334" s="4"/>
      <c r="AF334" s="4"/>
      <c r="AG334" s="4"/>
      <c r="AH334" s="4"/>
      <c r="AI334" s="4"/>
      <c r="AJ334" s="4"/>
      <c r="AK334" s="4"/>
      <c r="AL334" s="4"/>
      <c r="AM334" s="4"/>
      <c r="AN334" s="4"/>
      <c r="AO334" s="4"/>
      <c r="AP334" s="4"/>
      <c r="AQ334" s="5"/>
      <c r="AR334" s="5"/>
      <c r="AS334" s="5"/>
    </row>
    <row r="335" ht="14.25" customHeight="1">
      <c r="A335" s="1"/>
      <c r="B335" s="2"/>
      <c r="C335" s="1"/>
      <c r="D335" s="1"/>
      <c r="E335" s="1"/>
      <c r="F335" s="3"/>
      <c r="G335" s="3"/>
      <c r="H335" s="4"/>
      <c r="I335" s="4"/>
      <c r="J335" s="4"/>
      <c r="K335" s="4"/>
      <c r="L335" s="4"/>
      <c r="M335" s="4"/>
      <c r="N335" s="4"/>
      <c r="O335" s="4"/>
      <c r="P335" s="4"/>
      <c r="Q335" s="4"/>
      <c r="R335" s="4"/>
      <c r="S335" s="4"/>
      <c r="T335" s="4"/>
      <c r="U335" s="4"/>
      <c r="V335" s="4"/>
      <c r="W335" s="4"/>
      <c r="X335" s="4"/>
      <c r="Y335" s="4"/>
      <c r="Z335" s="4"/>
      <c r="AA335" s="4"/>
      <c r="AB335" s="4"/>
      <c r="AC335" s="4"/>
      <c r="AD335" s="4"/>
      <c r="AE335" s="4"/>
      <c r="AF335" s="4"/>
      <c r="AG335" s="4"/>
      <c r="AH335" s="4"/>
      <c r="AI335" s="4"/>
      <c r="AJ335" s="4"/>
      <c r="AK335" s="4"/>
      <c r="AL335" s="4"/>
      <c r="AM335" s="4"/>
      <c r="AN335" s="4"/>
      <c r="AO335" s="4"/>
      <c r="AP335" s="4"/>
      <c r="AQ335" s="5"/>
      <c r="AR335" s="5"/>
      <c r="AS335" s="5"/>
    </row>
    <row r="336" ht="14.25" customHeight="1">
      <c r="A336" s="1"/>
      <c r="B336" s="2"/>
      <c r="C336" s="1"/>
      <c r="D336" s="1"/>
      <c r="E336" s="1"/>
      <c r="F336" s="3"/>
      <c r="G336" s="3"/>
      <c r="H336" s="4"/>
      <c r="I336" s="4"/>
      <c r="J336" s="4"/>
      <c r="K336" s="4"/>
      <c r="L336" s="4"/>
      <c r="M336" s="4"/>
      <c r="N336" s="4"/>
      <c r="O336" s="4"/>
      <c r="P336" s="4"/>
      <c r="Q336" s="4"/>
      <c r="R336" s="4"/>
      <c r="S336" s="4"/>
      <c r="T336" s="4"/>
      <c r="U336" s="4"/>
      <c r="V336" s="4"/>
      <c r="W336" s="4"/>
      <c r="X336" s="4"/>
      <c r="Y336" s="4"/>
      <c r="Z336" s="4"/>
      <c r="AA336" s="4"/>
      <c r="AB336" s="4"/>
      <c r="AC336" s="4"/>
      <c r="AD336" s="4"/>
      <c r="AE336" s="4"/>
      <c r="AF336" s="4"/>
      <c r="AG336" s="4"/>
      <c r="AH336" s="4"/>
      <c r="AI336" s="4"/>
      <c r="AJ336" s="4"/>
      <c r="AK336" s="4"/>
      <c r="AL336" s="4"/>
      <c r="AM336" s="4"/>
      <c r="AN336" s="4"/>
      <c r="AO336" s="4"/>
      <c r="AP336" s="4"/>
      <c r="AQ336" s="5"/>
      <c r="AR336" s="5"/>
      <c r="AS336" s="5"/>
    </row>
    <row r="337" ht="14.25" customHeight="1">
      <c r="A337" s="1"/>
      <c r="B337" s="2"/>
      <c r="C337" s="1"/>
      <c r="D337" s="1"/>
      <c r="E337" s="1"/>
      <c r="F337" s="3"/>
      <c r="G337" s="3"/>
      <c r="H337" s="4"/>
      <c r="I337" s="4"/>
      <c r="J337" s="4"/>
      <c r="K337" s="4"/>
      <c r="L337" s="4"/>
      <c r="M337" s="4"/>
      <c r="N337" s="4"/>
      <c r="O337" s="4"/>
      <c r="P337" s="4"/>
      <c r="Q337" s="4"/>
      <c r="R337" s="4"/>
      <c r="S337" s="4"/>
      <c r="T337" s="4"/>
      <c r="U337" s="4"/>
      <c r="V337" s="4"/>
      <c r="W337" s="4"/>
      <c r="X337" s="4"/>
      <c r="Y337" s="4"/>
      <c r="Z337" s="4"/>
      <c r="AA337" s="4"/>
      <c r="AB337" s="4"/>
      <c r="AC337" s="4"/>
      <c r="AD337" s="4"/>
      <c r="AE337" s="4"/>
      <c r="AF337" s="4"/>
      <c r="AG337" s="4"/>
      <c r="AH337" s="4"/>
      <c r="AI337" s="4"/>
      <c r="AJ337" s="4"/>
      <c r="AK337" s="4"/>
      <c r="AL337" s="4"/>
      <c r="AM337" s="4"/>
      <c r="AN337" s="4"/>
      <c r="AO337" s="4"/>
      <c r="AP337" s="4"/>
      <c r="AQ337" s="5"/>
      <c r="AR337" s="5"/>
      <c r="AS337" s="5"/>
    </row>
    <row r="338" ht="14.25" customHeight="1">
      <c r="A338" s="1"/>
      <c r="B338" s="2"/>
      <c r="C338" s="1"/>
      <c r="D338" s="1"/>
      <c r="E338" s="1"/>
      <c r="F338" s="3"/>
      <c r="G338" s="3"/>
      <c r="H338" s="4"/>
      <c r="I338" s="4"/>
      <c r="J338" s="4"/>
      <c r="K338" s="4"/>
      <c r="L338" s="4"/>
      <c r="M338" s="4"/>
      <c r="N338" s="4"/>
      <c r="O338" s="4"/>
      <c r="P338" s="4"/>
      <c r="Q338" s="4"/>
      <c r="R338" s="4"/>
      <c r="S338" s="4"/>
      <c r="T338" s="4"/>
      <c r="U338" s="4"/>
      <c r="V338" s="4"/>
      <c r="W338" s="4"/>
      <c r="X338" s="4"/>
      <c r="Y338" s="4"/>
      <c r="Z338" s="4"/>
      <c r="AA338" s="4"/>
      <c r="AB338" s="4"/>
      <c r="AC338" s="4"/>
      <c r="AD338" s="4"/>
      <c r="AE338" s="4"/>
      <c r="AF338" s="4"/>
      <c r="AG338" s="4"/>
      <c r="AH338" s="4"/>
      <c r="AI338" s="4"/>
      <c r="AJ338" s="4"/>
      <c r="AK338" s="4"/>
      <c r="AL338" s="4"/>
      <c r="AM338" s="4"/>
      <c r="AN338" s="4"/>
      <c r="AO338" s="4"/>
      <c r="AP338" s="4"/>
      <c r="AQ338" s="5"/>
      <c r="AR338" s="5"/>
      <c r="AS338" s="5"/>
    </row>
    <row r="339" ht="14.25" customHeight="1">
      <c r="A339" s="1"/>
      <c r="B339" s="2"/>
      <c r="C339" s="1"/>
      <c r="D339" s="1"/>
      <c r="E339" s="1"/>
      <c r="F339" s="3"/>
      <c r="G339" s="3"/>
      <c r="H339" s="4"/>
      <c r="I339" s="4"/>
      <c r="J339" s="4"/>
      <c r="K339" s="4"/>
      <c r="L339" s="4"/>
      <c r="M339" s="4"/>
      <c r="N339" s="4"/>
      <c r="O339" s="4"/>
      <c r="P339" s="4"/>
      <c r="Q339" s="4"/>
      <c r="R339" s="4"/>
      <c r="S339" s="4"/>
      <c r="T339" s="4"/>
      <c r="U339" s="4"/>
      <c r="V339" s="4"/>
      <c r="W339" s="4"/>
      <c r="X339" s="4"/>
      <c r="Y339" s="4"/>
      <c r="Z339" s="4"/>
      <c r="AA339" s="4"/>
      <c r="AB339" s="4"/>
      <c r="AC339" s="4"/>
      <c r="AD339" s="4"/>
      <c r="AE339" s="4"/>
      <c r="AF339" s="4"/>
      <c r="AG339" s="4"/>
      <c r="AH339" s="4"/>
      <c r="AI339" s="4"/>
      <c r="AJ339" s="4"/>
      <c r="AK339" s="4"/>
      <c r="AL339" s="4"/>
      <c r="AM339" s="4"/>
      <c r="AN339" s="4"/>
      <c r="AO339" s="4"/>
      <c r="AP339" s="4"/>
      <c r="AQ339" s="5"/>
      <c r="AR339" s="5"/>
      <c r="AS339" s="5"/>
    </row>
    <row r="340" ht="14.25" customHeight="1">
      <c r="A340" s="1"/>
      <c r="B340" s="2"/>
      <c r="C340" s="1"/>
      <c r="D340" s="1"/>
      <c r="E340" s="1"/>
      <c r="F340" s="3"/>
      <c r="G340" s="3"/>
      <c r="H340" s="4"/>
      <c r="I340" s="4"/>
      <c r="J340" s="4"/>
      <c r="K340" s="4"/>
      <c r="L340" s="4"/>
      <c r="M340" s="4"/>
      <c r="N340" s="4"/>
      <c r="O340" s="4"/>
      <c r="P340" s="4"/>
      <c r="Q340" s="4"/>
      <c r="R340" s="4"/>
      <c r="S340" s="4"/>
      <c r="T340" s="4"/>
      <c r="U340" s="4"/>
      <c r="V340" s="4"/>
      <c r="W340" s="4"/>
      <c r="X340" s="4"/>
      <c r="Y340" s="4"/>
      <c r="Z340" s="4"/>
      <c r="AA340" s="4"/>
      <c r="AB340" s="4"/>
      <c r="AC340" s="4"/>
      <c r="AD340" s="4"/>
      <c r="AE340" s="4"/>
      <c r="AF340" s="4"/>
      <c r="AG340" s="4"/>
      <c r="AH340" s="4"/>
      <c r="AI340" s="4"/>
      <c r="AJ340" s="4"/>
      <c r="AK340" s="4"/>
      <c r="AL340" s="4"/>
      <c r="AM340" s="4"/>
      <c r="AN340" s="4"/>
      <c r="AO340" s="4"/>
      <c r="AP340" s="4"/>
      <c r="AQ340" s="5"/>
      <c r="AR340" s="5"/>
      <c r="AS340" s="5"/>
    </row>
    <row r="341" ht="14.25" customHeight="1">
      <c r="A341" s="1"/>
      <c r="B341" s="2"/>
      <c r="C341" s="1"/>
      <c r="D341" s="1"/>
      <c r="E341" s="1"/>
      <c r="F341" s="3"/>
      <c r="G341" s="3"/>
      <c r="H341" s="4"/>
      <c r="I341" s="4"/>
      <c r="J341" s="4"/>
      <c r="K341" s="4"/>
      <c r="L341" s="4"/>
      <c r="M341" s="4"/>
      <c r="N341" s="4"/>
      <c r="O341" s="4"/>
      <c r="P341" s="4"/>
      <c r="Q341" s="4"/>
      <c r="R341" s="4"/>
      <c r="S341" s="4"/>
      <c r="T341" s="4"/>
      <c r="U341" s="4"/>
      <c r="V341" s="4"/>
      <c r="W341" s="4"/>
      <c r="X341" s="4"/>
      <c r="Y341" s="4"/>
      <c r="Z341" s="4"/>
      <c r="AA341" s="4"/>
      <c r="AB341" s="4"/>
      <c r="AC341" s="4"/>
      <c r="AD341" s="4"/>
      <c r="AE341" s="4"/>
      <c r="AF341" s="4"/>
      <c r="AG341" s="4"/>
      <c r="AH341" s="4"/>
      <c r="AI341" s="4"/>
      <c r="AJ341" s="4"/>
      <c r="AK341" s="4"/>
      <c r="AL341" s="4"/>
      <c r="AM341" s="4"/>
      <c r="AN341" s="4"/>
      <c r="AO341" s="4"/>
      <c r="AP341" s="4"/>
      <c r="AQ341" s="5"/>
      <c r="AR341" s="5"/>
      <c r="AS341" s="5"/>
    </row>
    <row r="342" ht="14.25" customHeight="1">
      <c r="A342" s="1"/>
      <c r="B342" s="2"/>
      <c r="C342" s="1"/>
      <c r="D342" s="1"/>
      <c r="E342" s="1"/>
      <c r="F342" s="3"/>
      <c r="G342" s="3"/>
      <c r="H342" s="4"/>
      <c r="I342" s="4"/>
      <c r="J342" s="4"/>
      <c r="K342" s="4"/>
      <c r="L342" s="4"/>
      <c r="M342" s="4"/>
      <c r="N342" s="4"/>
      <c r="O342" s="4"/>
      <c r="P342" s="4"/>
      <c r="Q342" s="4"/>
      <c r="R342" s="4"/>
      <c r="S342" s="4"/>
      <c r="T342" s="4"/>
      <c r="U342" s="4"/>
      <c r="V342" s="4"/>
      <c r="W342" s="4"/>
      <c r="X342" s="4"/>
      <c r="Y342" s="4"/>
      <c r="Z342" s="4"/>
      <c r="AA342" s="4"/>
      <c r="AB342" s="4"/>
      <c r="AC342" s="4"/>
      <c r="AD342" s="4"/>
      <c r="AE342" s="4"/>
      <c r="AF342" s="4"/>
      <c r="AG342" s="4"/>
      <c r="AH342" s="4"/>
      <c r="AI342" s="4"/>
      <c r="AJ342" s="4"/>
      <c r="AK342" s="4"/>
      <c r="AL342" s="4"/>
      <c r="AM342" s="4"/>
      <c r="AN342" s="4"/>
      <c r="AO342" s="4"/>
      <c r="AP342" s="4"/>
      <c r="AQ342" s="5"/>
      <c r="AR342" s="5"/>
      <c r="AS342" s="5"/>
    </row>
    <row r="343" ht="14.25" customHeight="1">
      <c r="A343" s="1"/>
      <c r="B343" s="2"/>
      <c r="C343" s="1"/>
      <c r="D343" s="1"/>
      <c r="E343" s="1"/>
      <c r="F343" s="3"/>
      <c r="G343" s="3"/>
      <c r="H343" s="4"/>
      <c r="I343" s="4"/>
      <c r="J343" s="4"/>
      <c r="K343" s="4"/>
      <c r="L343" s="4"/>
      <c r="M343" s="4"/>
      <c r="N343" s="4"/>
      <c r="O343" s="4"/>
      <c r="P343" s="4"/>
      <c r="Q343" s="4"/>
      <c r="R343" s="4"/>
      <c r="S343" s="4"/>
      <c r="T343" s="4"/>
      <c r="U343" s="4"/>
      <c r="V343" s="4"/>
      <c r="W343" s="4"/>
      <c r="X343" s="4"/>
      <c r="Y343" s="4"/>
      <c r="Z343" s="4"/>
      <c r="AA343" s="4"/>
      <c r="AB343" s="4"/>
      <c r="AC343" s="4"/>
      <c r="AD343" s="4"/>
      <c r="AE343" s="4"/>
      <c r="AF343" s="4"/>
      <c r="AG343" s="4"/>
      <c r="AH343" s="4"/>
      <c r="AI343" s="4"/>
      <c r="AJ343" s="4"/>
      <c r="AK343" s="4"/>
      <c r="AL343" s="4"/>
      <c r="AM343" s="4"/>
      <c r="AN343" s="4"/>
      <c r="AO343" s="4"/>
      <c r="AP343" s="4"/>
      <c r="AQ343" s="5"/>
      <c r="AR343" s="5"/>
      <c r="AS343" s="5"/>
    </row>
    <row r="344" ht="14.25" customHeight="1">
      <c r="A344" s="1"/>
      <c r="B344" s="2"/>
      <c r="C344" s="1"/>
      <c r="D344" s="1"/>
      <c r="E344" s="1"/>
      <c r="F344" s="3"/>
      <c r="G344" s="3"/>
      <c r="H344" s="4"/>
      <c r="I344" s="4"/>
      <c r="J344" s="4"/>
      <c r="K344" s="4"/>
      <c r="L344" s="4"/>
      <c r="M344" s="4"/>
      <c r="N344" s="4"/>
      <c r="O344" s="4"/>
      <c r="P344" s="4"/>
      <c r="Q344" s="4"/>
      <c r="R344" s="4"/>
      <c r="S344" s="4"/>
      <c r="T344" s="4"/>
      <c r="U344" s="4"/>
      <c r="V344" s="4"/>
      <c r="W344" s="4"/>
      <c r="X344" s="4"/>
      <c r="Y344" s="4"/>
      <c r="Z344" s="4"/>
      <c r="AA344" s="4"/>
      <c r="AB344" s="4"/>
      <c r="AC344" s="4"/>
      <c r="AD344" s="4"/>
      <c r="AE344" s="4"/>
      <c r="AF344" s="4"/>
      <c r="AG344" s="4"/>
      <c r="AH344" s="4"/>
      <c r="AI344" s="4"/>
      <c r="AJ344" s="4"/>
      <c r="AK344" s="4"/>
      <c r="AL344" s="4"/>
      <c r="AM344" s="4"/>
      <c r="AN344" s="4"/>
      <c r="AO344" s="4"/>
      <c r="AP344" s="4"/>
      <c r="AQ344" s="5"/>
      <c r="AR344" s="5"/>
      <c r="AS344" s="5"/>
    </row>
    <row r="345" ht="14.25" customHeight="1">
      <c r="A345" s="1"/>
      <c r="B345" s="2"/>
      <c r="C345" s="1"/>
      <c r="D345" s="1"/>
      <c r="E345" s="1"/>
      <c r="F345" s="3"/>
      <c r="G345" s="3"/>
      <c r="H345" s="4"/>
      <c r="I345" s="4"/>
      <c r="J345" s="4"/>
      <c r="K345" s="4"/>
      <c r="L345" s="4"/>
      <c r="M345" s="4"/>
      <c r="N345" s="4"/>
      <c r="O345" s="4"/>
      <c r="P345" s="4"/>
      <c r="Q345" s="4"/>
      <c r="R345" s="4"/>
      <c r="S345" s="4"/>
      <c r="T345" s="4"/>
      <c r="U345" s="4"/>
      <c r="V345" s="4"/>
      <c r="W345" s="4"/>
      <c r="X345" s="4"/>
      <c r="Y345" s="4"/>
      <c r="Z345" s="4"/>
      <c r="AA345" s="4"/>
      <c r="AB345" s="4"/>
      <c r="AC345" s="4"/>
      <c r="AD345" s="4"/>
      <c r="AE345" s="4"/>
      <c r="AF345" s="4"/>
      <c r="AG345" s="4"/>
      <c r="AH345" s="4"/>
      <c r="AI345" s="4"/>
      <c r="AJ345" s="4"/>
      <c r="AK345" s="4"/>
      <c r="AL345" s="4"/>
      <c r="AM345" s="4"/>
      <c r="AN345" s="4"/>
      <c r="AO345" s="4"/>
      <c r="AP345" s="4"/>
      <c r="AQ345" s="5"/>
      <c r="AR345" s="5"/>
      <c r="AS345" s="5"/>
    </row>
    <row r="346" ht="14.25" customHeight="1">
      <c r="A346" s="1"/>
      <c r="B346" s="2"/>
      <c r="C346" s="1"/>
      <c r="D346" s="1"/>
      <c r="E346" s="1"/>
      <c r="F346" s="3"/>
      <c r="G346" s="3"/>
      <c r="H346" s="4"/>
      <c r="I346" s="4"/>
      <c r="J346" s="4"/>
      <c r="K346" s="4"/>
      <c r="L346" s="4"/>
      <c r="M346" s="4"/>
      <c r="N346" s="4"/>
      <c r="O346" s="4"/>
      <c r="P346" s="4"/>
      <c r="Q346" s="4"/>
      <c r="R346" s="4"/>
      <c r="S346" s="4"/>
      <c r="T346" s="4"/>
      <c r="U346" s="4"/>
      <c r="V346" s="4"/>
      <c r="W346" s="4"/>
      <c r="X346" s="4"/>
      <c r="Y346" s="4"/>
      <c r="Z346" s="4"/>
      <c r="AA346" s="4"/>
      <c r="AB346" s="4"/>
      <c r="AC346" s="4"/>
      <c r="AD346" s="4"/>
      <c r="AE346" s="4"/>
      <c r="AF346" s="4"/>
      <c r="AG346" s="4"/>
      <c r="AH346" s="4"/>
      <c r="AI346" s="4"/>
      <c r="AJ346" s="4"/>
      <c r="AK346" s="4"/>
      <c r="AL346" s="4"/>
      <c r="AM346" s="4"/>
      <c r="AN346" s="4"/>
      <c r="AO346" s="4"/>
      <c r="AP346" s="4"/>
      <c r="AQ346" s="5"/>
      <c r="AR346" s="5"/>
      <c r="AS346" s="5"/>
    </row>
    <row r="347" ht="14.25" customHeight="1">
      <c r="A347" s="1"/>
      <c r="B347" s="2"/>
      <c r="C347" s="1"/>
      <c r="D347" s="1"/>
      <c r="E347" s="1"/>
      <c r="F347" s="3"/>
      <c r="G347" s="3"/>
      <c r="H347" s="4"/>
      <c r="I347" s="4"/>
      <c r="J347" s="4"/>
      <c r="K347" s="4"/>
      <c r="L347" s="4"/>
      <c r="M347" s="4"/>
      <c r="N347" s="4"/>
      <c r="O347" s="4"/>
      <c r="P347" s="4"/>
      <c r="Q347" s="4"/>
      <c r="R347" s="4"/>
      <c r="S347" s="4"/>
      <c r="T347" s="4"/>
      <c r="U347" s="4"/>
      <c r="V347" s="4"/>
      <c r="W347" s="4"/>
      <c r="X347" s="4"/>
      <c r="Y347" s="4"/>
      <c r="Z347" s="4"/>
      <c r="AA347" s="4"/>
      <c r="AB347" s="4"/>
      <c r="AC347" s="4"/>
      <c r="AD347" s="4"/>
      <c r="AE347" s="4"/>
      <c r="AF347" s="4"/>
      <c r="AG347" s="4"/>
      <c r="AH347" s="4"/>
      <c r="AI347" s="4"/>
      <c r="AJ347" s="4"/>
      <c r="AK347" s="4"/>
      <c r="AL347" s="4"/>
      <c r="AM347" s="4"/>
      <c r="AN347" s="4"/>
      <c r="AO347" s="4"/>
      <c r="AP347" s="4"/>
      <c r="AQ347" s="5"/>
      <c r="AR347" s="5"/>
      <c r="AS347" s="5"/>
    </row>
    <row r="348" ht="14.25" customHeight="1">
      <c r="A348" s="1"/>
      <c r="B348" s="2"/>
      <c r="C348" s="1"/>
      <c r="D348" s="1"/>
      <c r="E348" s="1"/>
      <c r="F348" s="3"/>
      <c r="G348" s="3"/>
      <c r="H348" s="4"/>
      <c r="I348" s="4"/>
      <c r="J348" s="4"/>
      <c r="K348" s="4"/>
      <c r="L348" s="4"/>
      <c r="M348" s="4"/>
      <c r="N348" s="4"/>
      <c r="O348" s="4"/>
      <c r="P348" s="4"/>
      <c r="Q348" s="4"/>
      <c r="R348" s="4"/>
      <c r="S348" s="4"/>
      <c r="T348" s="4"/>
      <c r="U348" s="4"/>
      <c r="V348" s="4"/>
      <c r="W348" s="4"/>
      <c r="X348" s="4"/>
      <c r="Y348" s="4"/>
      <c r="Z348" s="4"/>
      <c r="AA348" s="4"/>
      <c r="AB348" s="4"/>
      <c r="AC348" s="4"/>
      <c r="AD348" s="4"/>
      <c r="AE348" s="4"/>
      <c r="AF348" s="4"/>
      <c r="AG348" s="4"/>
      <c r="AH348" s="4"/>
      <c r="AI348" s="4"/>
      <c r="AJ348" s="4"/>
      <c r="AK348" s="4"/>
      <c r="AL348" s="4"/>
      <c r="AM348" s="4"/>
      <c r="AN348" s="4"/>
      <c r="AO348" s="4"/>
      <c r="AP348" s="4"/>
      <c r="AQ348" s="5"/>
      <c r="AR348" s="5"/>
      <c r="AS348" s="5"/>
    </row>
    <row r="349" ht="14.25" customHeight="1">
      <c r="A349" s="1"/>
      <c r="B349" s="2"/>
      <c r="C349" s="1"/>
      <c r="D349" s="1"/>
      <c r="E349" s="1"/>
      <c r="F349" s="3"/>
      <c r="G349" s="3"/>
      <c r="H349" s="4"/>
      <c r="I349" s="4"/>
      <c r="J349" s="4"/>
      <c r="K349" s="4"/>
      <c r="L349" s="4"/>
      <c r="M349" s="4"/>
      <c r="N349" s="4"/>
      <c r="O349" s="4"/>
      <c r="P349" s="4"/>
      <c r="Q349" s="4"/>
      <c r="R349" s="4"/>
      <c r="S349" s="4"/>
      <c r="T349" s="4"/>
      <c r="U349" s="4"/>
      <c r="V349" s="4"/>
      <c r="W349" s="4"/>
      <c r="X349" s="4"/>
      <c r="Y349" s="4"/>
      <c r="Z349" s="4"/>
      <c r="AA349" s="4"/>
      <c r="AB349" s="4"/>
      <c r="AC349" s="4"/>
      <c r="AD349" s="4"/>
      <c r="AE349" s="4"/>
      <c r="AF349" s="4"/>
      <c r="AG349" s="4"/>
      <c r="AH349" s="4"/>
      <c r="AI349" s="4"/>
      <c r="AJ349" s="4"/>
      <c r="AK349" s="4"/>
      <c r="AL349" s="4"/>
      <c r="AM349" s="4"/>
      <c r="AN349" s="4"/>
      <c r="AO349" s="4"/>
      <c r="AP349" s="4"/>
      <c r="AQ349" s="5"/>
      <c r="AR349" s="5"/>
      <c r="AS349" s="5"/>
    </row>
    <row r="350" ht="14.25" customHeight="1">
      <c r="A350" s="1"/>
      <c r="B350" s="2"/>
      <c r="C350" s="1"/>
      <c r="D350" s="1"/>
      <c r="E350" s="1"/>
      <c r="F350" s="3"/>
      <c r="G350" s="3"/>
      <c r="H350" s="4"/>
      <c r="I350" s="4"/>
      <c r="J350" s="4"/>
      <c r="K350" s="4"/>
      <c r="L350" s="4"/>
      <c r="M350" s="4"/>
      <c r="N350" s="4"/>
      <c r="O350" s="4"/>
      <c r="P350" s="4"/>
      <c r="Q350" s="4"/>
      <c r="R350" s="4"/>
      <c r="S350" s="4"/>
      <c r="T350" s="4"/>
      <c r="U350" s="4"/>
      <c r="V350" s="4"/>
      <c r="W350" s="4"/>
      <c r="X350" s="4"/>
      <c r="Y350" s="4"/>
      <c r="Z350" s="4"/>
      <c r="AA350" s="4"/>
      <c r="AB350" s="4"/>
      <c r="AC350" s="4"/>
      <c r="AD350" s="4"/>
      <c r="AE350" s="4"/>
      <c r="AF350" s="4"/>
      <c r="AG350" s="4"/>
      <c r="AH350" s="4"/>
      <c r="AI350" s="4"/>
      <c r="AJ350" s="4"/>
      <c r="AK350" s="4"/>
      <c r="AL350" s="4"/>
      <c r="AM350" s="4"/>
      <c r="AN350" s="4"/>
      <c r="AO350" s="4"/>
      <c r="AP350" s="4"/>
      <c r="AQ350" s="5"/>
      <c r="AR350" s="5"/>
      <c r="AS350" s="5"/>
    </row>
    <row r="351" ht="14.25" customHeight="1">
      <c r="A351" s="1"/>
      <c r="B351" s="2"/>
      <c r="C351" s="1"/>
      <c r="D351" s="1"/>
      <c r="E351" s="1"/>
      <c r="F351" s="3"/>
      <c r="G351" s="3"/>
      <c r="H351" s="4"/>
      <c r="I351" s="4"/>
      <c r="J351" s="4"/>
      <c r="K351" s="4"/>
      <c r="L351" s="4"/>
      <c r="M351" s="4"/>
      <c r="N351" s="4"/>
      <c r="O351" s="4"/>
      <c r="P351" s="4"/>
      <c r="Q351" s="4"/>
      <c r="R351" s="4"/>
      <c r="S351" s="4"/>
      <c r="T351" s="4"/>
      <c r="U351" s="4"/>
      <c r="V351" s="4"/>
      <c r="W351" s="4"/>
      <c r="X351" s="4"/>
      <c r="Y351" s="4"/>
      <c r="Z351" s="4"/>
      <c r="AA351" s="4"/>
      <c r="AB351" s="4"/>
      <c r="AC351" s="4"/>
      <c r="AD351" s="4"/>
      <c r="AE351" s="4"/>
      <c r="AF351" s="4"/>
      <c r="AG351" s="4"/>
      <c r="AH351" s="4"/>
      <c r="AI351" s="4"/>
      <c r="AJ351" s="4"/>
      <c r="AK351" s="4"/>
      <c r="AL351" s="4"/>
      <c r="AM351" s="4"/>
      <c r="AN351" s="4"/>
      <c r="AO351" s="4"/>
      <c r="AP351" s="4"/>
      <c r="AQ351" s="5"/>
      <c r="AR351" s="5"/>
      <c r="AS351" s="5"/>
    </row>
    <row r="352" ht="14.25" customHeight="1">
      <c r="A352" s="1"/>
      <c r="B352" s="2"/>
      <c r="C352" s="1"/>
      <c r="D352" s="1"/>
      <c r="E352" s="1"/>
      <c r="F352" s="3"/>
      <c r="G352" s="3"/>
      <c r="H352" s="4"/>
      <c r="I352" s="4"/>
      <c r="J352" s="4"/>
      <c r="K352" s="4"/>
      <c r="L352" s="4"/>
      <c r="M352" s="4"/>
      <c r="N352" s="4"/>
      <c r="O352" s="4"/>
      <c r="P352" s="4"/>
      <c r="Q352" s="4"/>
      <c r="R352" s="4"/>
      <c r="S352" s="4"/>
      <c r="T352" s="4"/>
      <c r="U352" s="4"/>
      <c r="V352" s="4"/>
      <c r="W352" s="4"/>
      <c r="X352" s="4"/>
      <c r="Y352" s="4"/>
      <c r="Z352" s="4"/>
      <c r="AA352" s="4"/>
      <c r="AB352" s="4"/>
      <c r="AC352" s="4"/>
      <c r="AD352" s="4"/>
      <c r="AE352" s="4"/>
      <c r="AF352" s="4"/>
      <c r="AG352" s="4"/>
      <c r="AH352" s="4"/>
      <c r="AI352" s="4"/>
      <c r="AJ352" s="4"/>
      <c r="AK352" s="4"/>
      <c r="AL352" s="4"/>
      <c r="AM352" s="4"/>
      <c r="AN352" s="4"/>
      <c r="AO352" s="4"/>
      <c r="AP352" s="4"/>
      <c r="AQ352" s="5"/>
      <c r="AR352" s="5"/>
      <c r="AS352" s="5"/>
    </row>
    <row r="353" ht="14.25" customHeight="1">
      <c r="A353" s="1"/>
      <c r="B353" s="2"/>
      <c r="C353" s="1"/>
      <c r="D353" s="1"/>
      <c r="E353" s="1"/>
      <c r="F353" s="3"/>
      <c r="G353" s="3"/>
      <c r="H353" s="4"/>
      <c r="I353" s="4"/>
      <c r="J353" s="4"/>
      <c r="K353" s="4"/>
      <c r="L353" s="4"/>
      <c r="M353" s="4"/>
      <c r="N353" s="4"/>
      <c r="O353" s="4"/>
      <c r="P353" s="4"/>
      <c r="Q353" s="4"/>
      <c r="R353" s="4"/>
      <c r="S353" s="4"/>
      <c r="T353" s="4"/>
      <c r="U353" s="4"/>
      <c r="V353" s="4"/>
      <c r="W353" s="4"/>
      <c r="X353" s="4"/>
      <c r="Y353" s="4"/>
      <c r="Z353" s="4"/>
      <c r="AA353" s="4"/>
      <c r="AB353" s="4"/>
      <c r="AC353" s="4"/>
      <c r="AD353" s="4"/>
      <c r="AE353" s="4"/>
      <c r="AF353" s="4"/>
      <c r="AG353" s="4"/>
      <c r="AH353" s="4"/>
      <c r="AI353" s="4"/>
      <c r="AJ353" s="4"/>
      <c r="AK353" s="4"/>
      <c r="AL353" s="4"/>
      <c r="AM353" s="4"/>
      <c r="AN353" s="4"/>
      <c r="AO353" s="4"/>
      <c r="AP353" s="4"/>
      <c r="AQ353" s="5"/>
      <c r="AR353" s="5"/>
      <c r="AS353" s="5"/>
    </row>
    <row r="354" ht="14.25" customHeight="1">
      <c r="A354" s="1"/>
      <c r="B354" s="2"/>
      <c r="C354" s="1"/>
      <c r="D354" s="1"/>
      <c r="E354" s="1"/>
      <c r="F354" s="3"/>
      <c r="G354" s="3"/>
      <c r="H354" s="4"/>
      <c r="I354" s="4"/>
      <c r="J354" s="4"/>
      <c r="K354" s="4"/>
      <c r="L354" s="4"/>
      <c r="M354" s="4"/>
      <c r="N354" s="4"/>
      <c r="O354" s="4"/>
      <c r="P354" s="4"/>
      <c r="Q354" s="4"/>
      <c r="R354" s="4"/>
      <c r="S354" s="4"/>
      <c r="T354" s="4"/>
      <c r="U354" s="4"/>
      <c r="V354" s="4"/>
      <c r="W354" s="4"/>
      <c r="X354" s="4"/>
      <c r="Y354" s="4"/>
      <c r="Z354" s="4"/>
      <c r="AA354" s="4"/>
      <c r="AB354" s="4"/>
      <c r="AC354" s="4"/>
      <c r="AD354" s="4"/>
      <c r="AE354" s="4"/>
      <c r="AF354" s="4"/>
      <c r="AG354" s="4"/>
      <c r="AH354" s="4"/>
      <c r="AI354" s="4"/>
      <c r="AJ354" s="4"/>
      <c r="AK354" s="4"/>
      <c r="AL354" s="4"/>
      <c r="AM354" s="4"/>
      <c r="AN354" s="4"/>
      <c r="AO354" s="4"/>
      <c r="AP354" s="4"/>
      <c r="AQ354" s="5"/>
      <c r="AR354" s="5"/>
      <c r="AS354" s="5"/>
    </row>
    <row r="355" ht="14.25" customHeight="1">
      <c r="A355" s="1"/>
      <c r="B355" s="2"/>
      <c r="C355" s="1"/>
      <c r="D355" s="1"/>
      <c r="E355" s="1"/>
      <c r="F355" s="3"/>
      <c r="G355" s="3"/>
      <c r="H355" s="4"/>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5"/>
      <c r="AR355" s="5"/>
      <c r="AS355" s="5"/>
    </row>
    <row r="356" ht="14.25" customHeight="1">
      <c r="A356" s="1"/>
      <c r="B356" s="2"/>
      <c r="C356" s="1"/>
      <c r="D356" s="1"/>
      <c r="E356" s="1"/>
      <c r="F356" s="3"/>
      <c r="G356" s="3"/>
      <c r="H356" s="4"/>
      <c r="I356" s="4"/>
      <c r="J356" s="4"/>
      <c r="K356" s="4"/>
      <c r="L356" s="4"/>
      <c r="M356" s="4"/>
      <c r="N356" s="4"/>
      <c r="O356" s="4"/>
      <c r="P356" s="4"/>
      <c r="Q356" s="4"/>
      <c r="R356" s="4"/>
      <c r="S356" s="4"/>
      <c r="T356" s="4"/>
      <c r="U356" s="4"/>
      <c r="V356" s="4"/>
      <c r="W356" s="4"/>
      <c r="X356" s="4"/>
      <c r="Y356" s="4"/>
      <c r="Z356" s="4"/>
      <c r="AA356" s="4"/>
      <c r="AB356" s="4"/>
      <c r="AC356" s="4"/>
      <c r="AD356" s="4"/>
      <c r="AE356" s="4"/>
      <c r="AF356" s="4"/>
      <c r="AG356" s="4"/>
      <c r="AH356" s="4"/>
      <c r="AI356" s="4"/>
      <c r="AJ356" s="4"/>
      <c r="AK356" s="4"/>
      <c r="AL356" s="4"/>
      <c r="AM356" s="4"/>
      <c r="AN356" s="4"/>
      <c r="AO356" s="4"/>
      <c r="AP356" s="4"/>
      <c r="AQ356" s="5"/>
      <c r="AR356" s="5"/>
      <c r="AS356" s="5"/>
    </row>
    <row r="357" ht="14.25" customHeight="1">
      <c r="A357" s="1"/>
      <c r="B357" s="2"/>
      <c r="C357" s="1"/>
      <c r="D357" s="1"/>
      <c r="E357" s="1"/>
      <c r="F357" s="3"/>
      <c r="G357" s="3"/>
      <c r="H357" s="4"/>
      <c r="I357" s="4"/>
      <c r="J357" s="4"/>
      <c r="K357" s="4"/>
      <c r="L357" s="4"/>
      <c r="M357" s="4"/>
      <c r="N357" s="4"/>
      <c r="O357" s="4"/>
      <c r="P357" s="4"/>
      <c r="Q357" s="4"/>
      <c r="R357" s="4"/>
      <c r="S357" s="4"/>
      <c r="T357" s="4"/>
      <c r="U357" s="4"/>
      <c r="V357" s="4"/>
      <c r="W357" s="4"/>
      <c r="X357" s="4"/>
      <c r="Y357" s="4"/>
      <c r="Z357" s="4"/>
      <c r="AA357" s="4"/>
      <c r="AB357" s="4"/>
      <c r="AC357" s="4"/>
      <c r="AD357" s="4"/>
      <c r="AE357" s="4"/>
      <c r="AF357" s="4"/>
      <c r="AG357" s="4"/>
      <c r="AH357" s="4"/>
      <c r="AI357" s="4"/>
      <c r="AJ357" s="4"/>
      <c r="AK357" s="4"/>
      <c r="AL357" s="4"/>
      <c r="AM357" s="4"/>
      <c r="AN357" s="4"/>
      <c r="AO357" s="4"/>
      <c r="AP357" s="4"/>
      <c r="AQ357" s="5"/>
      <c r="AR357" s="5"/>
      <c r="AS357" s="5"/>
    </row>
    <row r="358" ht="14.25" customHeight="1">
      <c r="A358" s="1"/>
      <c r="B358" s="2"/>
      <c r="C358" s="1"/>
      <c r="D358" s="1"/>
      <c r="E358" s="1"/>
      <c r="F358" s="3"/>
      <c r="G358" s="3"/>
      <c r="H358" s="4"/>
      <c r="I358" s="4"/>
      <c r="J358" s="4"/>
      <c r="K358" s="4"/>
      <c r="L358" s="4"/>
      <c r="M358" s="4"/>
      <c r="N358" s="4"/>
      <c r="O358" s="4"/>
      <c r="P358" s="4"/>
      <c r="Q358" s="4"/>
      <c r="R358" s="4"/>
      <c r="S358" s="4"/>
      <c r="T358" s="4"/>
      <c r="U358" s="4"/>
      <c r="V358" s="4"/>
      <c r="W358" s="4"/>
      <c r="X358" s="4"/>
      <c r="Y358" s="4"/>
      <c r="Z358" s="4"/>
      <c r="AA358" s="4"/>
      <c r="AB358" s="4"/>
      <c r="AC358" s="4"/>
      <c r="AD358" s="4"/>
      <c r="AE358" s="4"/>
      <c r="AF358" s="4"/>
      <c r="AG358" s="4"/>
      <c r="AH358" s="4"/>
      <c r="AI358" s="4"/>
      <c r="AJ358" s="4"/>
      <c r="AK358" s="4"/>
      <c r="AL358" s="4"/>
      <c r="AM358" s="4"/>
      <c r="AN358" s="4"/>
      <c r="AO358" s="4"/>
      <c r="AP358" s="4"/>
      <c r="AQ358" s="5"/>
      <c r="AR358" s="5"/>
      <c r="AS358" s="5"/>
    </row>
    <row r="359" ht="14.25" customHeight="1">
      <c r="A359" s="1"/>
      <c r="B359" s="2"/>
      <c r="C359" s="1"/>
      <c r="D359" s="1"/>
      <c r="E359" s="1"/>
      <c r="F359" s="3"/>
      <c r="G359" s="3"/>
      <c r="H359" s="4"/>
      <c r="I359" s="4"/>
      <c r="J359" s="4"/>
      <c r="K359" s="4"/>
      <c r="L359" s="4"/>
      <c r="M359" s="4"/>
      <c r="N359" s="4"/>
      <c r="O359" s="4"/>
      <c r="P359" s="4"/>
      <c r="Q359" s="4"/>
      <c r="R359" s="4"/>
      <c r="S359" s="4"/>
      <c r="T359" s="4"/>
      <c r="U359" s="4"/>
      <c r="V359" s="4"/>
      <c r="W359" s="4"/>
      <c r="X359" s="4"/>
      <c r="Y359" s="4"/>
      <c r="Z359" s="4"/>
      <c r="AA359" s="4"/>
      <c r="AB359" s="4"/>
      <c r="AC359" s="4"/>
      <c r="AD359" s="4"/>
      <c r="AE359" s="4"/>
      <c r="AF359" s="4"/>
      <c r="AG359" s="4"/>
      <c r="AH359" s="4"/>
      <c r="AI359" s="4"/>
      <c r="AJ359" s="4"/>
      <c r="AK359" s="4"/>
      <c r="AL359" s="4"/>
      <c r="AM359" s="4"/>
      <c r="AN359" s="4"/>
      <c r="AO359" s="4"/>
      <c r="AP359" s="4"/>
      <c r="AQ359" s="5"/>
      <c r="AR359" s="5"/>
      <c r="AS359" s="5"/>
    </row>
    <row r="360" ht="14.25" customHeight="1">
      <c r="A360" s="1"/>
      <c r="B360" s="2"/>
      <c r="C360" s="1"/>
      <c r="D360" s="1"/>
      <c r="E360" s="1"/>
      <c r="F360" s="3"/>
      <c r="G360" s="3"/>
      <c r="H360" s="4"/>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5"/>
      <c r="AR360" s="5"/>
      <c r="AS360" s="5"/>
    </row>
    <row r="361" ht="15.75" customHeight="1">
      <c r="A361" s="5"/>
      <c r="B361" s="67"/>
      <c r="C361" s="5"/>
      <c r="D361" s="5"/>
      <c r="E361" s="5"/>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5"/>
      <c r="AR361" s="5"/>
      <c r="AS361" s="5"/>
    </row>
    <row r="362" ht="15.75" customHeight="1">
      <c r="A362" s="5"/>
      <c r="B362" s="67"/>
      <c r="C362" s="5"/>
      <c r="D362" s="5"/>
      <c r="E362" s="5"/>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5"/>
      <c r="AR362" s="5"/>
      <c r="AS362" s="5"/>
    </row>
    <row r="363" ht="15.75" customHeight="1">
      <c r="A363" s="5"/>
      <c r="B363" s="67"/>
      <c r="C363" s="5"/>
      <c r="D363" s="5"/>
      <c r="E363" s="5"/>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5"/>
      <c r="AR363" s="5"/>
      <c r="AS363" s="5"/>
    </row>
    <row r="364" ht="15.75" customHeight="1">
      <c r="A364" s="5"/>
      <c r="B364" s="67"/>
      <c r="C364" s="5"/>
      <c r="D364" s="5"/>
      <c r="E364" s="5"/>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5"/>
      <c r="AR364" s="5"/>
      <c r="AS364" s="5"/>
    </row>
    <row r="365" ht="15.75" customHeight="1">
      <c r="A365" s="5"/>
      <c r="B365" s="67"/>
      <c r="C365" s="5"/>
      <c r="D365" s="5"/>
      <c r="E365" s="5"/>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5"/>
      <c r="AR365" s="5"/>
      <c r="AS365" s="5"/>
    </row>
    <row r="366" ht="15.75" customHeight="1">
      <c r="A366" s="5"/>
      <c r="B366" s="67"/>
      <c r="C366" s="5"/>
      <c r="D366" s="5"/>
      <c r="E366" s="5"/>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5"/>
      <c r="AR366" s="5"/>
      <c r="AS366" s="5"/>
    </row>
    <row r="367" ht="15.75" customHeight="1">
      <c r="A367" s="5"/>
      <c r="B367" s="67"/>
      <c r="C367" s="5"/>
      <c r="D367" s="5"/>
      <c r="E367" s="5"/>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5"/>
      <c r="AR367" s="5"/>
      <c r="AS367" s="5"/>
    </row>
    <row r="368" ht="15.75" customHeight="1">
      <c r="A368" s="5"/>
      <c r="B368" s="67"/>
      <c r="C368" s="5"/>
      <c r="D368" s="5"/>
      <c r="E368" s="5"/>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5"/>
      <c r="AR368" s="5"/>
      <c r="AS368" s="5"/>
    </row>
    <row r="369" ht="15.75" customHeight="1">
      <c r="A369" s="5"/>
      <c r="B369" s="67"/>
      <c r="C369" s="5"/>
      <c r="D369" s="5"/>
      <c r="E369" s="5"/>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5"/>
      <c r="AR369" s="5"/>
      <c r="AS369" s="5"/>
    </row>
    <row r="370" ht="15.75" customHeight="1">
      <c r="A370" s="5"/>
      <c r="B370" s="67"/>
      <c r="C370" s="5"/>
      <c r="D370" s="5"/>
      <c r="E370" s="5"/>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c r="AF370" s="4"/>
      <c r="AG370" s="4"/>
      <c r="AH370" s="4"/>
      <c r="AI370" s="4"/>
      <c r="AJ370" s="4"/>
      <c r="AK370" s="4"/>
      <c r="AL370" s="4"/>
      <c r="AM370" s="4"/>
      <c r="AN370" s="4"/>
      <c r="AO370" s="4"/>
      <c r="AP370" s="4"/>
      <c r="AQ370" s="5"/>
      <c r="AR370" s="5"/>
      <c r="AS370" s="5"/>
    </row>
    <row r="371" ht="15.75" customHeight="1">
      <c r="A371" s="5"/>
      <c r="B371" s="67"/>
      <c r="C371" s="5"/>
      <c r="D371" s="5"/>
      <c r="E371" s="5"/>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c r="AF371" s="4"/>
      <c r="AG371" s="4"/>
      <c r="AH371" s="4"/>
      <c r="AI371" s="4"/>
      <c r="AJ371" s="4"/>
      <c r="AK371" s="4"/>
      <c r="AL371" s="4"/>
      <c r="AM371" s="4"/>
      <c r="AN371" s="4"/>
      <c r="AO371" s="4"/>
      <c r="AP371" s="4"/>
      <c r="AQ371" s="5"/>
      <c r="AR371" s="5"/>
      <c r="AS371" s="5"/>
    </row>
    <row r="372" ht="15.75" customHeight="1">
      <c r="A372" s="5"/>
      <c r="B372" s="67"/>
      <c r="C372" s="5"/>
      <c r="D372" s="5"/>
      <c r="E372" s="5"/>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c r="AF372" s="4"/>
      <c r="AG372" s="4"/>
      <c r="AH372" s="4"/>
      <c r="AI372" s="4"/>
      <c r="AJ372" s="4"/>
      <c r="AK372" s="4"/>
      <c r="AL372" s="4"/>
      <c r="AM372" s="4"/>
      <c r="AN372" s="4"/>
      <c r="AO372" s="4"/>
      <c r="AP372" s="4"/>
      <c r="AQ372" s="5"/>
      <c r="AR372" s="5"/>
      <c r="AS372" s="5"/>
    </row>
    <row r="373" ht="15.75" customHeight="1">
      <c r="A373" s="5"/>
      <c r="B373" s="67"/>
      <c r="C373" s="5"/>
      <c r="D373" s="5"/>
      <c r="E373" s="5"/>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c r="AF373" s="4"/>
      <c r="AG373" s="4"/>
      <c r="AH373" s="4"/>
      <c r="AI373" s="4"/>
      <c r="AJ373" s="4"/>
      <c r="AK373" s="4"/>
      <c r="AL373" s="4"/>
      <c r="AM373" s="4"/>
      <c r="AN373" s="4"/>
      <c r="AO373" s="4"/>
      <c r="AP373" s="4"/>
      <c r="AQ373" s="5"/>
      <c r="AR373" s="5"/>
      <c r="AS373" s="5"/>
    </row>
    <row r="374" ht="15.75" customHeight="1">
      <c r="A374" s="5"/>
      <c r="B374" s="67"/>
      <c r="C374" s="5"/>
      <c r="D374" s="5"/>
      <c r="E374" s="5"/>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c r="AF374" s="4"/>
      <c r="AG374" s="4"/>
      <c r="AH374" s="4"/>
      <c r="AI374" s="4"/>
      <c r="AJ374" s="4"/>
      <c r="AK374" s="4"/>
      <c r="AL374" s="4"/>
      <c r="AM374" s="4"/>
      <c r="AN374" s="4"/>
      <c r="AO374" s="4"/>
      <c r="AP374" s="4"/>
      <c r="AQ374" s="5"/>
      <c r="AR374" s="5"/>
      <c r="AS374" s="5"/>
    </row>
    <row r="375" ht="15.75" customHeight="1">
      <c r="A375" s="5"/>
      <c r="B375" s="67"/>
      <c r="C375" s="5"/>
      <c r="D375" s="5"/>
      <c r="E375" s="5"/>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c r="AF375" s="4"/>
      <c r="AG375" s="4"/>
      <c r="AH375" s="4"/>
      <c r="AI375" s="4"/>
      <c r="AJ375" s="4"/>
      <c r="AK375" s="4"/>
      <c r="AL375" s="4"/>
      <c r="AM375" s="4"/>
      <c r="AN375" s="4"/>
      <c r="AO375" s="4"/>
      <c r="AP375" s="4"/>
      <c r="AQ375" s="5"/>
      <c r="AR375" s="5"/>
      <c r="AS375" s="5"/>
    </row>
    <row r="376" ht="15.75" customHeight="1">
      <c r="A376" s="5"/>
      <c r="B376" s="67"/>
      <c r="C376" s="5"/>
      <c r="D376" s="5"/>
      <c r="E376" s="5"/>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c r="AF376" s="4"/>
      <c r="AG376" s="4"/>
      <c r="AH376" s="4"/>
      <c r="AI376" s="4"/>
      <c r="AJ376" s="4"/>
      <c r="AK376" s="4"/>
      <c r="AL376" s="4"/>
      <c r="AM376" s="4"/>
      <c r="AN376" s="4"/>
      <c r="AO376" s="4"/>
      <c r="AP376" s="4"/>
      <c r="AQ376" s="5"/>
      <c r="AR376" s="5"/>
      <c r="AS376" s="5"/>
    </row>
    <row r="377" ht="15.75" customHeight="1">
      <c r="A377" s="5"/>
      <c r="B377" s="67"/>
      <c r="C377" s="5"/>
      <c r="D377" s="5"/>
      <c r="E377" s="5"/>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c r="AF377" s="4"/>
      <c r="AG377" s="4"/>
      <c r="AH377" s="4"/>
      <c r="AI377" s="4"/>
      <c r="AJ377" s="4"/>
      <c r="AK377" s="4"/>
      <c r="AL377" s="4"/>
      <c r="AM377" s="4"/>
      <c r="AN377" s="4"/>
      <c r="AO377" s="4"/>
      <c r="AP377" s="4"/>
      <c r="AQ377" s="5"/>
      <c r="AR377" s="5"/>
      <c r="AS377" s="5"/>
    </row>
    <row r="378" ht="15.75" customHeight="1">
      <c r="A378" s="5"/>
      <c r="B378" s="67"/>
      <c r="C378" s="5"/>
      <c r="D378" s="5"/>
      <c r="E378" s="5"/>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c r="AF378" s="4"/>
      <c r="AG378" s="4"/>
      <c r="AH378" s="4"/>
      <c r="AI378" s="4"/>
      <c r="AJ378" s="4"/>
      <c r="AK378" s="4"/>
      <c r="AL378" s="4"/>
      <c r="AM378" s="4"/>
      <c r="AN378" s="4"/>
      <c r="AO378" s="4"/>
      <c r="AP378" s="4"/>
      <c r="AQ378" s="5"/>
      <c r="AR378" s="5"/>
      <c r="AS378" s="5"/>
    </row>
    <row r="379" ht="15.75" customHeight="1">
      <c r="A379" s="5"/>
      <c r="B379" s="67"/>
      <c r="C379" s="5"/>
      <c r="D379" s="5"/>
      <c r="E379" s="5"/>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c r="AF379" s="4"/>
      <c r="AG379" s="4"/>
      <c r="AH379" s="4"/>
      <c r="AI379" s="4"/>
      <c r="AJ379" s="4"/>
      <c r="AK379" s="4"/>
      <c r="AL379" s="4"/>
      <c r="AM379" s="4"/>
      <c r="AN379" s="4"/>
      <c r="AO379" s="4"/>
      <c r="AP379" s="4"/>
      <c r="AQ379" s="5"/>
      <c r="AR379" s="5"/>
      <c r="AS379" s="5"/>
    </row>
    <row r="380" ht="15.75" customHeight="1">
      <c r="A380" s="5"/>
      <c r="B380" s="67"/>
      <c r="C380" s="5"/>
      <c r="D380" s="5"/>
      <c r="E380" s="5"/>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c r="AF380" s="4"/>
      <c r="AG380" s="4"/>
      <c r="AH380" s="4"/>
      <c r="AI380" s="4"/>
      <c r="AJ380" s="4"/>
      <c r="AK380" s="4"/>
      <c r="AL380" s="4"/>
      <c r="AM380" s="4"/>
      <c r="AN380" s="4"/>
      <c r="AO380" s="4"/>
      <c r="AP380" s="4"/>
      <c r="AQ380" s="5"/>
      <c r="AR380" s="5"/>
      <c r="AS380" s="5"/>
    </row>
    <row r="381" ht="15.75" customHeight="1">
      <c r="A381" s="5"/>
      <c r="B381" s="67"/>
      <c r="C381" s="5"/>
      <c r="D381" s="5"/>
      <c r="E381" s="5"/>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c r="AF381" s="4"/>
      <c r="AG381" s="4"/>
      <c r="AH381" s="4"/>
      <c r="AI381" s="4"/>
      <c r="AJ381" s="4"/>
      <c r="AK381" s="4"/>
      <c r="AL381" s="4"/>
      <c r="AM381" s="4"/>
      <c r="AN381" s="4"/>
      <c r="AO381" s="4"/>
      <c r="AP381" s="4"/>
      <c r="AQ381" s="5"/>
      <c r="AR381" s="5"/>
      <c r="AS381" s="5"/>
    </row>
    <row r="382" ht="15.75" customHeight="1">
      <c r="A382" s="5"/>
      <c r="B382" s="67"/>
      <c r="C382" s="5"/>
      <c r="D382" s="5"/>
      <c r="E382" s="5"/>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c r="AF382" s="4"/>
      <c r="AG382" s="4"/>
      <c r="AH382" s="4"/>
      <c r="AI382" s="4"/>
      <c r="AJ382" s="4"/>
      <c r="AK382" s="4"/>
      <c r="AL382" s="4"/>
      <c r="AM382" s="4"/>
      <c r="AN382" s="4"/>
      <c r="AO382" s="4"/>
      <c r="AP382" s="4"/>
      <c r="AQ382" s="5"/>
      <c r="AR382" s="5"/>
      <c r="AS382" s="5"/>
    </row>
    <row r="383" ht="15.75" customHeight="1">
      <c r="A383" s="5"/>
      <c r="B383" s="67"/>
      <c r="C383" s="5"/>
      <c r="D383" s="5"/>
      <c r="E383" s="5"/>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c r="AF383" s="4"/>
      <c r="AG383" s="4"/>
      <c r="AH383" s="4"/>
      <c r="AI383" s="4"/>
      <c r="AJ383" s="4"/>
      <c r="AK383" s="4"/>
      <c r="AL383" s="4"/>
      <c r="AM383" s="4"/>
      <c r="AN383" s="4"/>
      <c r="AO383" s="4"/>
      <c r="AP383" s="4"/>
      <c r="AQ383" s="5"/>
      <c r="AR383" s="5"/>
      <c r="AS383" s="5"/>
    </row>
    <row r="384" ht="15.75" customHeight="1">
      <c r="A384" s="5"/>
      <c r="B384" s="67"/>
      <c r="C384" s="5"/>
      <c r="D384" s="5"/>
      <c r="E384" s="5"/>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c r="AF384" s="4"/>
      <c r="AG384" s="4"/>
      <c r="AH384" s="4"/>
      <c r="AI384" s="4"/>
      <c r="AJ384" s="4"/>
      <c r="AK384" s="4"/>
      <c r="AL384" s="4"/>
      <c r="AM384" s="4"/>
      <c r="AN384" s="4"/>
      <c r="AO384" s="4"/>
      <c r="AP384" s="4"/>
      <c r="AQ384" s="5"/>
      <c r="AR384" s="5"/>
      <c r="AS384" s="5"/>
    </row>
    <row r="385" ht="15.75" customHeight="1">
      <c r="A385" s="5"/>
      <c r="B385" s="67"/>
      <c r="C385" s="5"/>
      <c r="D385" s="5"/>
      <c r="E385" s="5"/>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c r="AF385" s="4"/>
      <c r="AG385" s="4"/>
      <c r="AH385" s="4"/>
      <c r="AI385" s="4"/>
      <c r="AJ385" s="4"/>
      <c r="AK385" s="4"/>
      <c r="AL385" s="4"/>
      <c r="AM385" s="4"/>
      <c r="AN385" s="4"/>
      <c r="AO385" s="4"/>
      <c r="AP385" s="4"/>
      <c r="AQ385" s="5"/>
      <c r="AR385" s="5"/>
      <c r="AS385" s="5"/>
    </row>
    <row r="386" ht="15.75" customHeight="1">
      <c r="A386" s="5"/>
      <c r="B386" s="67"/>
      <c r="C386" s="5"/>
      <c r="D386" s="5"/>
      <c r="E386" s="5"/>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c r="AF386" s="4"/>
      <c r="AG386" s="4"/>
      <c r="AH386" s="4"/>
      <c r="AI386" s="4"/>
      <c r="AJ386" s="4"/>
      <c r="AK386" s="4"/>
      <c r="AL386" s="4"/>
      <c r="AM386" s="4"/>
      <c r="AN386" s="4"/>
      <c r="AO386" s="4"/>
      <c r="AP386" s="4"/>
      <c r="AQ386" s="5"/>
      <c r="AR386" s="5"/>
      <c r="AS386" s="5"/>
    </row>
    <row r="387" ht="15.75" customHeight="1">
      <c r="A387" s="5"/>
      <c r="B387" s="67"/>
      <c r="C387" s="5"/>
      <c r="D387" s="5"/>
      <c r="E387" s="5"/>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c r="AF387" s="4"/>
      <c r="AG387" s="4"/>
      <c r="AH387" s="4"/>
      <c r="AI387" s="4"/>
      <c r="AJ387" s="4"/>
      <c r="AK387" s="4"/>
      <c r="AL387" s="4"/>
      <c r="AM387" s="4"/>
      <c r="AN387" s="4"/>
      <c r="AO387" s="4"/>
      <c r="AP387" s="4"/>
      <c r="AQ387" s="5"/>
      <c r="AR387" s="5"/>
      <c r="AS387" s="5"/>
    </row>
    <row r="388" ht="15.75" customHeight="1">
      <c r="A388" s="5"/>
      <c r="B388" s="67"/>
      <c r="C388" s="5"/>
      <c r="D388" s="5"/>
      <c r="E388" s="5"/>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c r="AF388" s="4"/>
      <c r="AG388" s="4"/>
      <c r="AH388" s="4"/>
      <c r="AI388" s="4"/>
      <c r="AJ388" s="4"/>
      <c r="AK388" s="4"/>
      <c r="AL388" s="4"/>
      <c r="AM388" s="4"/>
      <c r="AN388" s="4"/>
      <c r="AO388" s="4"/>
      <c r="AP388" s="4"/>
      <c r="AQ388" s="5"/>
      <c r="AR388" s="5"/>
      <c r="AS388" s="5"/>
    </row>
    <row r="389" ht="15.75" customHeight="1">
      <c r="A389" s="5"/>
      <c r="B389" s="67"/>
      <c r="C389" s="5"/>
      <c r="D389" s="5"/>
      <c r="E389" s="5"/>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c r="AF389" s="4"/>
      <c r="AG389" s="4"/>
      <c r="AH389" s="4"/>
      <c r="AI389" s="4"/>
      <c r="AJ389" s="4"/>
      <c r="AK389" s="4"/>
      <c r="AL389" s="4"/>
      <c r="AM389" s="4"/>
      <c r="AN389" s="4"/>
      <c r="AO389" s="4"/>
      <c r="AP389" s="4"/>
      <c r="AQ389" s="5"/>
      <c r="AR389" s="5"/>
      <c r="AS389" s="5"/>
    </row>
    <row r="390" ht="15.75" customHeight="1">
      <c r="A390" s="5"/>
      <c r="B390" s="67"/>
      <c r="C390" s="5"/>
      <c r="D390" s="5"/>
      <c r="E390" s="5"/>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c r="AF390" s="4"/>
      <c r="AG390" s="4"/>
      <c r="AH390" s="4"/>
      <c r="AI390" s="4"/>
      <c r="AJ390" s="4"/>
      <c r="AK390" s="4"/>
      <c r="AL390" s="4"/>
      <c r="AM390" s="4"/>
      <c r="AN390" s="4"/>
      <c r="AO390" s="4"/>
      <c r="AP390" s="4"/>
      <c r="AQ390" s="5"/>
      <c r="AR390" s="5"/>
      <c r="AS390" s="5"/>
    </row>
    <row r="391" ht="15.75" customHeight="1">
      <c r="A391" s="5"/>
      <c r="B391" s="67"/>
      <c r="C391" s="5"/>
      <c r="D391" s="5"/>
      <c r="E391" s="5"/>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c r="AF391" s="4"/>
      <c r="AG391" s="4"/>
      <c r="AH391" s="4"/>
      <c r="AI391" s="4"/>
      <c r="AJ391" s="4"/>
      <c r="AK391" s="4"/>
      <c r="AL391" s="4"/>
      <c r="AM391" s="4"/>
      <c r="AN391" s="4"/>
      <c r="AO391" s="4"/>
      <c r="AP391" s="4"/>
      <c r="AQ391" s="5"/>
      <c r="AR391" s="5"/>
      <c r="AS391" s="5"/>
    </row>
    <row r="392" ht="15.75" customHeight="1">
      <c r="A392" s="5"/>
      <c r="B392" s="67"/>
      <c r="C392" s="5"/>
      <c r="D392" s="5"/>
      <c r="E392" s="5"/>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c r="AF392" s="4"/>
      <c r="AG392" s="4"/>
      <c r="AH392" s="4"/>
      <c r="AI392" s="4"/>
      <c r="AJ392" s="4"/>
      <c r="AK392" s="4"/>
      <c r="AL392" s="4"/>
      <c r="AM392" s="4"/>
      <c r="AN392" s="4"/>
      <c r="AO392" s="4"/>
      <c r="AP392" s="4"/>
      <c r="AQ392" s="5"/>
      <c r="AR392" s="5"/>
      <c r="AS392" s="5"/>
    </row>
    <row r="393" ht="15.75" customHeight="1">
      <c r="A393" s="5"/>
      <c r="B393" s="67"/>
      <c r="C393" s="5"/>
      <c r="D393" s="5"/>
      <c r="E393" s="5"/>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c r="AF393" s="4"/>
      <c r="AG393" s="4"/>
      <c r="AH393" s="4"/>
      <c r="AI393" s="4"/>
      <c r="AJ393" s="4"/>
      <c r="AK393" s="4"/>
      <c r="AL393" s="4"/>
      <c r="AM393" s="4"/>
      <c r="AN393" s="4"/>
      <c r="AO393" s="4"/>
      <c r="AP393" s="4"/>
      <c r="AQ393" s="5"/>
      <c r="AR393" s="5"/>
      <c r="AS393" s="5"/>
    </row>
    <row r="394" ht="15.75" customHeight="1">
      <c r="A394" s="5"/>
      <c r="B394" s="67"/>
      <c r="C394" s="5"/>
      <c r="D394" s="5"/>
      <c r="E394" s="5"/>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c r="AF394" s="4"/>
      <c r="AG394" s="4"/>
      <c r="AH394" s="4"/>
      <c r="AI394" s="4"/>
      <c r="AJ394" s="4"/>
      <c r="AK394" s="4"/>
      <c r="AL394" s="4"/>
      <c r="AM394" s="4"/>
      <c r="AN394" s="4"/>
      <c r="AO394" s="4"/>
      <c r="AP394" s="4"/>
      <c r="AQ394" s="5"/>
      <c r="AR394" s="5"/>
      <c r="AS394" s="5"/>
    </row>
    <row r="395" ht="15.75" customHeight="1">
      <c r="A395" s="5"/>
      <c r="B395" s="67"/>
      <c r="C395" s="5"/>
      <c r="D395" s="5"/>
      <c r="E395" s="5"/>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c r="AF395" s="4"/>
      <c r="AG395" s="4"/>
      <c r="AH395" s="4"/>
      <c r="AI395" s="4"/>
      <c r="AJ395" s="4"/>
      <c r="AK395" s="4"/>
      <c r="AL395" s="4"/>
      <c r="AM395" s="4"/>
      <c r="AN395" s="4"/>
      <c r="AO395" s="4"/>
      <c r="AP395" s="4"/>
      <c r="AQ395" s="5"/>
      <c r="AR395" s="5"/>
      <c r="AS395" s="5"/>
    </row>
    <row r="396" ht="15.75" customHeight="1">
      <c r="A396" s="5"/>
      <c r="B396" s="67"/>
      <c r="C396" s="5"/>
      <c r="D396" s="5"/>
      <c r="E396" s="5"/>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c r="AF396" s="4"/>
      <c r="AG396" s="4"/>
      <c r="AH396" s="4"/>
      <c r="AI396" s="4"/>
      <c r="AJ396" s="4"/>
      <c r="AK396" s="4"/>
      <c r="AL396" s="4"/>
      <c r="AM396" s="4"/>
      <c r="AN396" s="4"/>
      <c r="AO396" s="4"/>
      <c r="AP396" s="4"/>
      <c r="AQ396" s="5"/>
      <c r="AR396" s="5"/>
      <c r="AS396" s="5"/>
    </row>
    <row r="397" ht="15.75" customHeight="1">
      <c r="A397" s="5"/>
      <c r="B397" s="67"/>
      <c r="C397" s="5"/>
      <c r="D397" s="5"/>
      <c r="E397" s="5"/>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c r="AF397" s="4"/>
      <c r="AG397" s="4"/>
      <c r="AH397" s="4"/>
      <c r="AI397" s="4"/>
      <c r="AJ397" s="4"/>
      <c r="AK397" s="4"/>
      <c r="AL397" s="4"/>
      <c r="AM397" s="4"/>
      <c r="AN397" s="4"/>
      <c r="AO397" s="4"/>
      <c r="AP397" s="4"/>
      <c r="AQ397" s="5"/>
      <c r="AR397" s="5"/>
      <c r="AS397" s="5"/>
    </row>
    <row r="398" ht="15.75" customHeight="1">
      <c r="A398" s="5"/>
      <c r="B398" s="67"/>
      <c r="C398" s="5"/>
      <c r="D398" s="5"/>
      <c r="E398" s="5"/>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c r="AF398" s="4"/>
      <c r="AG398" s="4"/>
      <c r="AH398" s="4"/>
      <c r="AI398" s="4"/>
      <c r="AJ398" s="4"/>
      <c r="AK398" s="4"/>
      <c r="AL398" s="4"/>
      <c r="AM398" s="4"/>
      <c r="AN398" s="4"/>
      <c r="AO398" s="4"/>
      <c r="AP398" s="4"/>
      <c r="AQ398" s="5"/>
      <c r="AR398" s="5"/>
      <c r="AS398" s="5"/>
    </row>
    <row r="399" ht="15.75" customHeight="1">
      <c r="A399" s="5"/>
      <c r="B399" s="67"/>
      <c r="C399" s="5"/>
      <c r="D399" s="5"/>
      <c r="E399" s="5"/>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5"/>
      <c r="AR399" s="5"/>
      <c r="AS399" s="5"/>
    </row>
    <row r="400" ht="15.75" customHeight="1">
      <c r="A400" s="5"/>
      <c r="B400" s="67"/>
      <c r="C400" s="5"/>
      <c r="D400" s="5"/>
      <c r="E400" s="5"/>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c r="AF400" s="4"/>
      <c r="AG400" s="4"/>
      <c r="AH400" s="4"/>
      <c r="AI400" s="4"/>
      <c r="AJ400" s="4"/>
      <c r="AK400" s="4"/>
      <c r="AL400" s="4"/>
      <c r="AM400" s="4"/>
      <c r="AN400" s="4"/>
      <c r="AO400" s="4"/>
      <c r="AP400" s="4"/>
      <c r="AQ400" s="5"/>
      <c r="AR400" s="5"/>
      <c r="AS400" s="5"/>
    </row>
    <row r="401" ht="15.75" customHeight="1">
      <c r="A401" s="5"/>
      <c r="B401" s="67"/>
      <c r="C401" s="5"/>
      <c r="D401" s="5"/>
      <c r="E401" s="5"/>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5"/>
      <c r="AR401" s="5"/>
      <c r="AS401" s="5"/>
    </row>
    <row r="402" ht="15.75" customHeight="1">
      <c r="A402" s="5"/>
      <c r="B402" s="67"/>
      <c r="C402" s="5"/>
      <c r="D402" s="5"/>
      <c r="E402" s="5"/>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5"/>
      <c r="AR402" s="5"/>
      <c r="AS402" s="5"/>
    </row>
    <row r="403" ht="15.75" customHeight="1">
      <c r="A403" s="5"/>
      <c r="B403" s="67"/>
      <c r="C403" s="5"/>
      <c r="D403" s="5"/>
      <c r="E403" s="5"/>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5"/>
      <c r="AR403" s="5"/>
      <c r="AS403" s="5"/>
    </row>
    <row r="404" ht="15.75" customHeight="1">
      <c r="A404" s="5"/>
      <c r="B404" s="67"/>
      <c r="C404" s="5"/>
      <c r="D404" s="5"/>
      <c r="E404" s="5"/>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c r="AF404" s="4"/>
      <c r="AG404" s="4"/>
      <c r="AH404" s="4"/>
      <c r="AI404" s="4"/>
      <c r="AJ404" s="4"/>
      <c r="AK404" s="4"/>
      <c r="AL404" s="4"/>
      <c r="AM404" s="4"/>
      <c r="AN404" s="4"/>
      <c r="AO404" s="4"/>
      <c r="AP404" s="4"/>
      <c r="AQ404" s="5"/>
      <c r="AR404" s="5"/>
      <c r="AS404" s="5"/>
    </row>
    <row r="405" ht="15.75" customHeight="1">
      <c r="A405" s="5"/>
      <c r="B405" s="67"/>
      <c r="C405" s="5"/>
      <c r="D405" s="5"/>
      <c r="E405" s="5"/>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c r="AF405" s="4"/>
      <c r="AG405" s="4"/>
      <c r="AH405" s="4"/>
      <c r="AI405" s="4"/>
      <c r="AJ405" s="4"/>
      <c r="AK405" s="4"/>
      <c r="AL405" s="4"/>
      <c r="AM405" s="4"/>
      <c r="AN405" s="4"/>
      <c r="AO405" s="4"/>
      <c r="AP405" s="4"/>
      <c r="AQ405" s="5"/>
      <c r="AR405" s="5"/>
      <c r="AS405" s="5"/>
    </row>
    <row r="406" ht="15.75" customHeight="1">
      <c r="A406" s="5"/>
      <c r="B406" s="67"/>
      <c r="C406" s="5"/>
      <c r="D406" s="5"/>
      <c r="E406" s="5"/>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c r="AF406" s="4"/>
      <c r="AG406" s="4"/>
      <c r="AH406" s="4"/>
      <c r="AI406" s="4"/>
      <c r="AJ406" s="4"/>
      <c r="AK406" s="4"/>
      <c r="AL406" s="4"/>
      <c r="AM406" s="4"/>
      <c r="AN406" s="4"/>
      <c r="AO406" s="4"/>
      <c r="AP406" s="4"/>
      <c r="AQ406" s="5"/>
      <c r="AR406" s="5"/>
      <c r="AS406" s="5"/>
    </row>
    <row r="407" ht="15.75" customHeight="1">
      <c r="A407" s="5"/>
      <c r="B407" s="67"/>
      <c r="C407" s="5"/>
      <c r="D407" s="5"/>
      <c r="E407" s="5"/>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c r="AF407" s="4"/>
      <c r="AG407" s="4"/>
      <c r="AH407" s="4"/>
      <c r="AI407" s="4"/>
      <c r="AJ407" s="4"/>
      <c r="AK407" s="4"/>
      <c r="AL407" s="4"/>
      <c r="AM407" s="4"/>
      <c r="AN407" s="4"/>
      <c r="AO407" s="4"/>
      <c r="AP407" s="4"/>
      <c r="AQ407" s="5"/>
      <c r="AR407" s="5"/>
      <c r="AS407" s="5"/>
    </row>
    <row r="408" ht="15.75" customHeight="1">
      <c r="A408" s="5"/>
      <c r="B408" s="67"/>
      <c r="C408" s="5"/>
      <c r="D408" s="5"/>
      <c r="E408" s="5"/>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c r="AF408" s="4"/>
      <c r="AG408" s="4"/>
      <c r="AH408" s="4"/>
      <c r="AI408" s="4"/>
      <c r="AJ408" s="4"/>
      <c r="AK408" s="4"/>
      <c r="AL408" s="4"/>
      <c r="AM408" s="4"/>
      <c r="AN408" s="4"/>
      <c r="AO408" s="4"/>
      <c r="AP408" s="4"/>
      <c r="AQ408" s="5"/>
      <c r="AR408" s="5"/>
      <c r="AS408" s="5"/>
    </row>
    <row r="409" ht="15.75" customHeight="1">
      <c r="A409" s="5"/>
      <c r="B409" s="67"/>
      <c r="C409" s="5"/>
      <c r="D409" s="5"/>
      <c r="E409" s="5"/>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c r="AF409" s="4"/>
      <c r="AG409" s="4"/>
      <c r="AH409" s="4"/>
      <c r="AI409" s="4"/>
      <c r="AJ409" s="4"/>
      <c r="AK409" s="4"/>
      <c r="AL409" s="4"/>
      <c r="AM409" s="4"/>
      <c r="AN409" s="4"/>
      <c r="AO409" s="4"/>
      <c r="AP409" s="4"/>
      <c r="AQ409" s="5"/>
      <c r="AR409" s="5"/>
      <c r="AS409" s="5"/>
    </row>
    <row r="410" ht="15.75" customHeight="1">
      <c r="A410" s="5"/>
      <c r="B410" s="67"/>
      <c r="C410" s="5"/>
      <c r="D410" s="5"/>
      <c r="E410" s="5"/>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c r="AF410" s="4"/>
      <c r="AG410" s="4"/>
      <c r="AH410" s="4"/>
      <c r="AI410" s="4"/>
      <c r="AJ410" s="4"/>
      <c r="AK410" s="4"/>
      <c r="AL410" s="4"/>
      <c r="AM410" s="4"/>
      <c r="AN410" s="4"/>
      <c r="AO410" s="4"/>
      <c r="AP410" s="4"/>
      <c r="AQ410" s="5"/>
      <c r="AR410" s="5"/>
      <c r="AS410" s="5"/>
    </row>
    <row r="411" ht="15.75" customHeight="1">
      <c r="A411" s="5"/>
      <c r="B411" s="67"/>
      <c r="C411" s="5"/>
      <c r="D411" s="5"/>
      <c r="E411" s="5"/>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5"/>
      <c r="AR411" s="5"/>
      <c r="AS411" s="5"/>
    </row>
    <row r="412" ht="15.75" customHeight="1">
      <c r="A412" s="5"/>
      <c r="B412" s="67"/>
      <c r="C412" s="5"/>
      <c r="D412" s="5"/>
      <c r="E412" s="5"/>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c r="AF412" s="4"/>
      <c r="AG412" s="4"/>
      <c r="AH412" s="4"/>
      <c r="AI412" s="4"/>
      <c r="AJ412" s="4"/>
      <c r="AK412" s="4"/>
      <c r="AL412" s="4"/>
      <c r="AM412" s="4"/>
      <c r="AN412" s="4"/>
      <c r="AO412" s="4"/>
      <c r="AP412" s="4"/>
      <c r="AQ412" s="5"/>
      <c r="AR412" s="5"/>
      <c r="AS412" s="5"/>
    </row>
    <row r="413" ht="15.75" customHeight="1">
      <c r="A413" s="5"/>
      <c r="B413" s="67"/>
      <c r="C413" s="5"/>
      <c r="D413" s="5"/>
      <c r="E413" s="5"/>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5"/>
      <c r="AR413" s="5"/>
      <c r="AS413" s="5"/>
    </row>
    <row r="414" ht="15.75" customHeight="1">
      <c r="A414" s="5"/>
      <c r="B414" s="67"/>
      <c r="C414" s="5"/>
      <c r="D414" s="5"/>
      <c r="E414" s="5"/>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c r="AF414" s="4"/>
      <c r="AG414" s="4"/>
      <c r="AH414" s="4"/>
      <c r="AI414" s="4"/>
      <c r="AJ414" s="4"/>
      <c r="AK414" s="4"/>
      <c r="AL414" s="4"/>
      <c r="AM414" s="4"/>
      <c r="AN414" s="4"/>
      <c r="AO414" s="4"/>
      <c r="AP414" s="4"/>
      <c r="AQ414" s="5"/>
      <c r="AR414" s="5"/>
      <c r="AS414" s="5"/>
    </row>
    <row r="415" ht="15.75" customHeight="1">
      <c r="A415" s="5"/>
      <c r="B415" s="67"/>
      <c r="C415" s="5"/>
      <c r="D415" s="5"/>
      <c r="E415" s="5"/>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c r="AF415" s="4"/>
      <c r="AG415" s="4"/>
      <c r="AH415" s="4"/>
      <c r="AI415" s="4"/>
      <c r="AJ415" s="4"/>
      <c r="AK415" s="4"/>
      <c r="AL415" s="4"/>
      <c r="AM415" s="4"/>
      <c r="AN415" s="4"/>
      <c r="AO415" s="4"/>
      <c r="AP415" s="4"/>
      <c r="AQ415" s="5"/>
      <c r="AR415" s="5"/>
      <c r="AS415" s="5"/>
    </row>
    <row r="416" ht="15.75" customHeight="1">
      <c r="A416" s="5"/>
      <c r="B416" s="67"/>
      <c r="C416" s="5"/>
      <c r="D416" s="5"/>
      <c r="E416" s="5"/>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c r="AF416" s="4"/>
      <c r="AG416" s="4"/>
      <c r="AH416" s="4"/>
      <c r="AI416" s="4"/>
      <c r="AJ416" s="4"/>
      <c r="AK416" s="4"/>
      <c r="AL416" s="4"/>
      <c r="AM416" s="4"/>
      <c r="AN416" s="4"/>
      <c r="AO416" s="4"/>
      <c r="AP416" s="4"/>
      <c r="AQ416" s="5"/>
      <c r="AR416" s="5"/>
      <c r="AS416" s="5"/>
    </row>
    <row r="417" ht="15.75" customHeight="1">
      <c r="A417" s="5"/>
      <c r="B417" s="67"/>
      <c r="C417" s="5"/>
      <c r="D417" s="5"/>
      <c r="E417" s="5"/>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c r="AF417" s="4"/>
      <c r="AG417" s="4"/>
      <c r="AH417" s="4"/>
      <c r="AI417" s="4"/>
      <c r="AJ417" s="4"/>
      <c r="AK417" s="4"/>
      <c r="AL417" s="4"/>
      <c r="AM417" s="4"/>
      <c r="AN417" s="4"/>
      <c r="AO417" s="4"/>
      <c r="AP417" s="4"/>
      <c r="AQ417" s="5"/>
      <c r="AR417" s="5"/>
      <c r="AS417" s="5"/>
    </row>
    <row r="418" ht="15.75" customHeight="1">
      <c r="A418" s="5"/>
      <c r="B418" s="67"/>
      <c r="C418" s="5"/>
      <c r="D418" s="5"/>
      <c r="E418" s="5"/>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c r="AF418" s="4"/>
      <c r="AG418" s="4"/>
      <c r="AH418" s="4"/>
      <c r="AI418" s="4"/>
      <c r="AJ418" s="4"/>
      <c r="AK418" s="4"/>
      <c r="AL418" s="4"/>
      <c r="AM418" s="4"/>
      <c r="AN418" s="4"/>
      <c r="AO418" s="4"/>
      <c r="AP418" s="4"/>
      <c r="AQ418" s="5"/>
      <c r="AR418" s="5"/>
      <c r="AS418" s="5"/>
    </row>
    <row r="419" ht="15.75" customHeight="1">
      <c r="A419" s="5"/>
      <c r="B419" s="67"/>
      <c r="C419" s="5"/>
      <c r="D419" s="5"/>
      <c r="E419" s="5"/>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c r="AF419" s="4"/>
      <c r="AG419" s="4"/>
      <c r="AH419" s="4"/>
      <c r="AI419" s="4"/>
      <c r="AJ419" s="4"/>
      <c r="AK419" s="4"/>
      <c r="AL419" s="4"/>
      <c r="AM419" s="4"/>
      <c r="AN419" s="4"/>
      <c r="AO419" s="4"/>
      <c r="AP419" s="4"/>
      <c r="AQ419" s="5"/>
      <c r="AR419" s="5"/>
      <c r="AS419" s="5"/>
    </row>
    <row r="420" ht="15.75" customHeight="1">
      <c r="A420" s="5"/>
      <c r="B420" s="67"/>
      <c r="C420" s="5"/>
      <c r="D420" s="5"/>
      <c r="E420" s="5"/>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c r="AF420" s="4"/>
      <c r="AG420" s="4"/>
      <c r="AH420" s="4"/>
      <c r="AI420" s="4"/>
      <c r="AJ420" s="4"/>
      <c r="AK420" s="4"/>
      <c r="AL420" s="4"/>
      <c r="AM420" s="4"/>
      <c r="AN420" s="4"/>
      <c r="AO420" s="4"/>
      <c r="AP420" s="4"/>
      <c r="AQ420" s="5"/>
      <c r="AR420" s="5"/>
      <c r="AS420" s="5"/>
    </row>
    <row r="421" ht="15.75" customHeight="1">
      <c r="A421" s="5"/>
      <c r="B421" s="67"/>
      <c r="C421" s="5"/>
      <c r="D421" s="5"/>
      <c r="E421" s="5"/>
      <c r="F421" s="4"/>
      <c r="G421" s="4"/>
      <c r="H421" s="4"/>
      <c r="I421" s="4"/>
      <c r="J421" s="4"/>
      <c r="K421" s="4"/>
      <c r="L421" s="4"/>
      <c r="M421" s="4"/>
      <c r="N421" s="4"/>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5"/>
      <c r="AR421" s="5"/>
      <c r="AS421" s="5"/>
    </row>
    <row r="422" ht="15.75" customHeight="1">
      <c r="A422" s="5"/>
      <c r="B422" s="67"/>
      <c r="C422" s="5"/>
      <c r="D422" s="5"/>
      <c r="E422" s="5"/>
      <c r="F422" s="4"/>
      <c r="G422" s="4"/>
      <c r="H422" s="4"/>
      <c r="I422" s="4"/>
      <c r="J422" s="4"/>
      <c r="K422" s="4"/>
      <c r="L422" s="4"/>
      <c r="M422" s="4"/>
      <c r="N422" s="4"/>
      <c r="O422" s="4"/>
      <c r="P422" s="4"/>
      <c r="Q422" s="4"/>
      <c r="R422" s="4"/>
      <c r="S422" s="4"/>
      <c r="T422" s="4"/>
      <c r="U422" s="4"/>
      <c r="V422" s="4"/>
      <c r="W422" s="4"/>
      <c r="X422" s="4"/>
      <c r="Y422" s="4"/>
      <c r="Z422" s="4"/>
      <c r="AA422" s="4"/>
      <c r="AB422" s="4"/>
      <c r="AC422" s="4"/>
      <c r="AD422" s="4"/>
      <c r="AE422" s="4"/>
      <c r="AF422" s="4"/>
      <c r="AG422" s="4"/>
      <c r="AH422" s="4"/>
      <c r="AI422" s="4"/>
      <c r="AJ422" s="4"/>
      <c r="AK422" s="4"/>
      <c r="AL422" s="4"/>
      <c r="AM422" s="4"/>
      <c r="AN422" s="4"/>
      <c r="AO422" s="4"/>
      <c r="AP422" s="4"/>
      <c r="AQ422" s="5"/>
      <c r="AR422" s="5"/>
      <c r="AS422" s="5"/>
    </row>
    <row r="423" ht="15.75" customHeight="1">
      <c r="A423" s="5"/>
      <c r="B423" s="67"/>
      <c r="C423" s="5"/>
      <c r="D423" s="5"/>
      <c r="E423" s="5"/>
      <c r="F423" s="4"/>
      <c r="G423" s="4"/>
      <c r="H423" s="4"/>
      <c r="I423" s="4"/>
      <c r="J423" s="4"/>
      <c r="K423" s="4"/>
      <c r="L423" s="4"/>
      <c r="M423" s="4"/>
      <c r="N423" s="4"/>
      <c r="O423" s="4"/>
      <c r="P423" s="4"/>
      <c r="Q423" s="4"/>
      <c r="R423" s="4"/>
      <c r="S423" s="4"/>
      <c r="T423" s="4"/>
      <c r="U423" s="4"/>
      <c r="V423" s="4"/>
      <c r="W423" s="4"/>
      <c r="X423" s="4"/>
      <c r="Y423" s="4"/>
      <c r="Z423" s="4"/>
      <c r="AA423" s="4"/>
      <c r="AB423" s="4"/>
      <c r="AC423" s="4"/>
      <c r="AD423" s="4"/>
      <c r="AE423" s="4"/>
      <c r="AF423" s="4"/>
      <c r="AG423" s="4"/>
      <c r="AH423" s="4"/>
      <c r="AI423" s="4"/>
      <c r="AJ423" s="4"/>
      <c r="AK423" s="4"/>
      <c r="AL423" s="4"/>
      <c r="AM423" s="4"/>
      <c r="AN423" s="4"/>
      <c r="AO423" s="4"/>
      <c r="AP423" s="4"/>
      <c r="AQ423" s="5"/>
      <c r="AR423" s="5"/>
      <c r="AS423" s="5"/>
    </row>
    <row r="424" ht="15.75" customHeight="1">
      <c r="A424" s="5"/>
      <c r="B424" s="67"/>
      <c r="C424" s="5"/>
      <c r="D424" s="5"/>
      <c r="E424" s="5"/>
      <c r="F424" s="4"/>
      <c r="G424" s="4"/>
      <c r="H424" s="4"/>
      <c r="I424" s="4"/>
      <c r="J424" s="4"/>
      <c r="K424" s="4"/>
      <c r="L424" s="4"/>
      <c r="M424" s="4"/>
      <c r="N424" s="4"/>
      <c r="O424" s="4"/>
      <c r="P424" s="4"/>
      <c r="Q424" s="4"/>
      <c r="R424" s="4"/>
      <c r="S424" s="4"/>
      <c r="T424" s="4"/>
      <c r="U424" s="4"/>
      <c r="V424" s="4"/>
      <c r="W424" s="4"/>
      <c r="X424" s="4"/>
      <c r="Y424" s="4"/>
      <c r="Z424" s="4"/>
      <c r="AA424" s="4"/>
      <c r="AB424" s="4"/>
      <c r="AC424" s="4"/>
      <c r="AD424" s="4"/>
      <c r="AE424" s="4"/>
      <c r="AF424" s="4"/>
      <c r="AG424" s="4"/>
      <c r="AH424" s="4"/>
      <c r="AI424" s="4"/>
      <c r="AJ424" s="4"/>
      <c r="AK424" s="4"/>
      <c r="AL424" s="4"/>
      <c r="AM424" s="4"/>
      <c r="AN424" s="4"/>
      <c r="AO424" s="4"/>
      <c r="AP424" s="4"/>
      <c r="AQ424" s="5"/>
      <c r="AR424" s="5"/>
      <c r="AS424" s="5"/>
    </row>
    <row r="425" ht="15.75" customHeight="1">
      <c r="A425" s="5"/>
      <c r="B425" s="67"/>
      <c r="C425" s="5"/>
      <c r="D425" s="5"/>
      <c r="E425" s="5"/>
      <c r="F425" s="4"/>
      <c r="G425" s="4"/>
      <c r="H425" s="4"/>
      <c r="I425" s="4"/>
      <c r="J425" s="4"/>
      <c r="K425" s="4"/>
      <c r="L425" s="4"/>
      <c r="M425" s="4"/>
      <c r="N425" s="4"/>
      <c r="O425" s="4"/>
      <c r="P425" s="4"/>
      <c r="Q425" s="4"/>
      <c r="R425" s="4"/>
      <c r="S425" s="4"/>
      <c r="T425" s="4"/>
      <c r="U425" s="4"/>
      <c r="V425" s="4"/>
      <c r="W425" s="4"/>
      <c r="X425" s="4"/>
      <c r="Y425" s="4"/>
      <c r="Z425" s="4"/>
      <c r="AA425" s="4"/>
      <c r="AB425" s="4"/>
      <c r="AC425" s="4"/>
      <c r="AD425" s="4"/>
      <c r="AE425" s="4"/>
      <c r="AF425" s="4"/>
      <c r="AG425" s="4"/>
      <c r="AH425" s="4"/>
      <c r="AI425" s="4"/>
      <c r="AJ425" s="4"/>
      <c r="AK425" s="4"/>
      <c r="AL425" s="4"/>
      <c r="AM425" s="4"/>
      <c r="AN425" s="4"/>
      <c r="AO425" s="4"/>
      <c r="AP425" s="4"/>
      <c r="AQ425" s="5"/>
      <c r="AR425" s="5"/>
      <c r="AS425" s="5"/>
    </row>
    <row r="426" ht="15.75" customHeight="1">
      <c r="A426" s="5"/>
      <c r="B426" s="67"/>
      <c r="C426" s="5"/>
      <c r="D426" s="5"/>
      <c r="E426" s="5"/>
      <c r="F426" s="4"/>
      <c r="G426" s="4"/>
      <c r="H426" s="4"/>
      <c r="I426" s="4"/>
      <c r="J426" s="4"/>
      <c r="K426" s="4"/>
      <c r="L426" s="4"/>
      <c r="M426" s="4"/>
      <c r="N426" s="4"/>
      <c r="O426" s="4"/>
      <c r="P426" s="4"/>
      <c r="Q426" s="4"/>
      <c r="R426" s="4"/>
      <c r="S426" s="4"/>
      <c r="T426" s="4"/>
      <c r="U426" s="4"/>
      <c r="V426" s="4"/>
      <c r="W426" s="4"/>
      <c r="X426" s="4"/>
      <c r="Y426" s="4"/>
      <c r="Z426" s="4"/>
      <c r="AA426" s="4"/>
      <c r="AB426" s="4"/>
      <c r="AC426" s="4"/>
      <c r="AD426" s="4"/>
      <c r="AE426" s="4"/>
      <c r="AF426" s="4"/>
      <c r="AG426" s="4"/>
      <c r="AH426" s="4"/>
      <c r="AI426" s="4"/>
      <c r="AJ426" s="4"/>
      <c r="AK426" s="4"/>
      <c r="AL426" s="4"/>
      <c r="AM426" s="4"/>
      <c r="AN426" s="4"/>
      <c r="AO426" s="4"/>
      <c r="AP426" s="4"/>
      <c r="AQ426" s="5"/>
      <c r="AR426" s="5"/>
      <c r="AS426" s="5"/>
    </row>
    <row r="427" ht="15.75" customHeight="1">
      <c r="A427" s="5"/>
      <c r="B427" s="67"/>
      <c r="C427" s="5"/>
      <c r="D427" s="5"/>
      <c r="E427" s="5"/>
      <c r="F427" s="4"/>
      <c r="G427" s="4"/>
      <c r="H427" s="4"/>
      <c r="I427" s="4"/>
      <c r="J427" s="4"/>
      <c r="K427" s="4"/>
      <c r="L427" s="4"/>
      <c r="M427" s="4"/>
      <c r="N427" s="4"/>
      <c r="O427" s="4"/>
      <c r="P427" s="4"/>
      <c r="Q427" s="4"/>
      <c r="R427" s="4"/>
      <c r="S427" s="4"/>
      <c r="T427" s="4"/>
      <c r="U427" s="4"/>
      <c r="V427" s="4"/>
      <c r="W427" s="4"/>
      <c r="X427" s="4"/>
      <c r="Y427" s="4"/>
      <c r="Z427" s="4"/>
      <c r="AA427" s="4"/>
      <c r="AB427" s="4"/>
      <c r="AC427" s="4"/>
      <c r="AD427" s="4"/>
      <c r="AE427" s="4"/>
      <c r="AF427" s="4"/>
      <c r="AG427" s="4"/>
      <c r="AH427" s="4"/>
      <c r="AI427" s="4"/>
      <c r="AJ427" s="4"/>
      <c r="AK427" s="4"/>
      <c r="AL427" s="4"/>
      <c r="AM427" s="4"/>
      <c r="AN427" s="4"/>
      <c r="AO427" s="4"/>
      <c r="AP427" s="4"/>
      <c r="AQ427" s="5"/>
      <c r="AR427" s="5"/>
      <c r="AS427" s="5"/>
    </row>
    <row r="428" ht="15.75" customHeight="1">
      <c r="A428" s="5"/>
      <c r="B428" s="67"/>
      <c r="C428" s="5"/>
      <c r="D428" s="5"/>
      <c r="E428" s="5"/>
      <c r="F428" s="4"/>
      <c r="G428" s="4"/>
      <c r="H428" s="4"/>
      <c r="I428" s="4"/>
      <c r="J428" s="4"/>
      <c r="K428" s="4"/>
      <c r="L428" s="4"/>
      <c r="M428" s="4"/>
      <c r="N428" s="4"/>
      <c r="O428" s="4"/>
      <c r="P428" s="4"/>
      <c r="Q428" s="4"/>
      <c r="R428" s="4"/>
      <c r="S428" s="4"/>
      <c r="T428" s="4"/>
      <c r="U428" s="4"/>
      <c r="V428" s="4"/>
      <c r="W428" s="4"/>
      <c r="X428" s="4"/>
      <c r="Y428" s="4"/>
      <c r="Z428" s="4"/>
      <c r="AA428" s="4"/>
      <c r="AB428" s="4"/>
      <c r="AC428" s="4"/>
      <c r="AD428" s="4"/>
      <c r="AE428" s="4"/>
      <c r="AF428" s="4"/>
      <c r="AG428" s="4"/>
      <c r="AH428" s="4"/>
      <c r="AI428" s="4"/>
      <c r="AJ428" s="4"/>
      <c r="AK428" s="4"/>
      <c r="AL428" s="4"/>
      <c r="AM428" s="4"/>
      <c r="AN428" s="4"/>
      <c r="AO428" s="4"/>
      <c r="AP428" s="4"/>
      <c r="AQ428" s="5"/>
      <c r="AR428" s="5"/>
      <c r="AS428" s="5"/>
    </row>
    <row r="429" ht="15.75" customHeight="1">
      <c r="A429" s="5"/>
      <c r="B429" s="67"/>
      <c r="C429" s="5"/>
      <c r="D429" s="5"/>
      <c r="E429" s="5"/>
      <c r="F429" s="4"/>
      <c r="G429" s="4"/>
      <c r="H429" s="4"/>
      <c r="I429" s="4"/>
      <c r="J429" s="4"/>
      <c r="K429" s="4"/>
      <c r="L429" s="4"/>
      <c r="M429" s="4"/>
      <c r="N429" s="4"/>
      <c r="O429" s="4"/>
      <c r="P429" s="4"/>
      <c r="Q429" s="4"/>
      <c r="R429" s="4"/>
      <c r="S429" s="4"/>
      <c r="T429" s="4"/>
      <c r="U429" s="4"/>
      <c r="V429" s="4"/>
      <c r="W429" s="4"/>
      <c r="X429" s="4"/>
      <c r="Y429" s="4"/>
      <c r="Z429" s="4"/>
      <c r="AA429" s="4"/>
      <c r="AB429" s="4"/>
      <c r="AC429" s="4"/>
      <c r="AD429" s="4"/>
      <c r="AE429" s="4"/>
      <c r="AF429" s="4"/>
      <c r="AG429" s="4"/>
      <c r="AH429" s="4"/>
      <c r="AI429" s="4"/>
      <c r="AJ429" s="4"/>
      <c r="AK429" s="4"/>
      <c r="AL429" s="4"/>
      <c r="AM429" s="4"/>
      <c r="AN429" s="4"/>
      <c r="AO429" s="4"/>
      <c r="AP429" s="4"/>
      <c r="AQ429" s="5"/>
      <c r="AR429" s="5"/>
      <c r="AS429" s="5"/>
    </row>
    <row r="430" ht="15.75" customHeight="1">
      <c r="A430" s="5"/>
      <c r="B430" s="67"/>
      <c r="C430" s="5"/>
      <c r="D430" s="5"/>
      <c r="E430" s="5"/>
      <c r="F430" s="4"/>
      <c r="G430" s="4"/>
      <c r="H430" s="4"/>
      <c r="I430" s="4"/>
      <c r="J430" s="4"/>
      <c r="K430" s="4"/>
      <c r="L430" s="4"/>
      <c r="M430" s="4"/>
      <c r="N430" s="4"/>
      <c r="O430" s="4"/>
      <c r="P430" s="4"/>
      <c r="Q430" s="4"/>
      <c r="R430" s="4"/>
      <c r="S430" s="4"/>
      <c r="T430" s="4"/>
      <c r="U430" s="4"/>
      <c r="V430" s="4"/>
      <c r="W430" s="4"/>
      <c r="X430" s="4"/>
      <c r="Y430" s="4"/>
      <c r="Z430" s="4"/>
      <c r="AA430" s="4"/>
      <c r="AB430" s="4"/>
      <c r="AC430" s="4"/>
      <c r="AD430" s="4"/>
      <c r="AE430" s="4"/>
      <c r="AF430" s="4"/>
      <c r="AG430" s="4"/>
      <c r="AH430" s="4"/>
      <c r="AI430" s="4"/>
      <c r="AJ430" s="4"/>
      <c r="AK430" s="4"/>
      <c r="AL430" s="4"/>
      <c r="AM430" s="4"/>
      <c r="AN430" s="4"/>
      <c r="AO430" s="4"/>
      <c r="AP430" s="4"/>
      <c r="AQ430" s="5"/>
      <c r="AR430" s="5"/>
      <c r="AS430" s="5"/>
    </row>
    <row r="431" ht="15.75" customHeight="1">
      <c r="A431" s="5"/>
      <c r="B431" s="67"/>
      <c r="C431" s="5"/>
      <c r="D431" s="5"/>
      <c r="E431" s="5"/>
      <c r="F431" s="4"/>
      <c r="G431" s="4"/>
      <c r="H431" s="4"/>
      <c r="I431" s="4"/>
      <c r="J431" s="4"/>
      <c r="K431" s="4"/>
      <c r="L431" s="4"/>
      <c r="M431" s="4"/>
      <c r="N431" s="4"/>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5"/>
      <c r="AR431" s="5"/>
      <c r="AS431" s="5"/>
    </row>
    <row r="432" ht="15.75" customHeight="1">
      <c r="A432" s="5"/>
      <c r="B432" s="67"/>
      <c r="C432" s="5"/>
      <c r="D432" s="5"/>
      <c r="E432" s="5"/>
      <c r="F432" s="4"/>
      <c r="G432" s="4"/>
      <c r="H432" s="4"/>
      <c r="I432" s="4"/>
      <c r="J432" s="4"/>
      <c r="K432" s="4"/>
      <c r="L432" s="4"/>
      <c r="M432" s="4"/>
      <c r="N432" s="4"/>
      <c r="O432" s="4"/>
      <c r="P432" s="4"/>
      <c r="Q432" s="4"/>
      <c r="R432" s="4"/>
      <c r="S432" s="4"/>
      <c r="T432" s="4"/>
      <c r="U432" s="4"/>
      <c r="V432" s="4"/>
      <c r="W432" s="4"/>
      <c r="X432" s="4"/>
      <c r="Y432" s="4"/>
      <c r="Z432" s="4"/>
      <c r="AA432" s="4"/>
      <c r="AB432" s="4"/>
      <c r="AC432" s="4"/>
      <c r="AD432" s="4"/>
      <c r="AE432" s="4"/>
      <c r="AF432" s="4"/>
      <c r="AG432" s="4"/>
      <c r="AH432" s="4"/>
      <c r="AI432" s="4"/>
      <c r="AJ432" s="4"/>
      <c r="AK432" s="4"/>
      <c r="AL432" s="4"/>
      <c r="AM432" s="4"/>
      <c r="AN432" s="4"/>
      <c r="AO432" s="4"/>
      <c r="AP432" s="4"/>
      <c r="AQ432" s="5"/>
      <c r="AR432" s="5"/>
      <c r="AS432" s="5"/>
    </row>
    <row r="433" ht="15.75" customHeight="1">
      <c r="A433" s="5"/>
      <c r="B433" s="67"/>
      <c r="C433" s="5"/>
      <c r="D433" s="5"/>
      <c r="E433" s="5"/>
      <c r="F433" s="4"/>
      <c r="G433" s="4"/>
      <c r="H433" s="4"/>
      <c r="I433" s="4"/>
      <c r="J433" s="4"/>
      <c r="K433" s="4"/>
      <c r="L433" s="4"/>
      <c r="M433" s="4"/>
      <c r="N433" s="4"/>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5"/>
      <c r="AR433" s="5"/>
      <c r="AS433" s="5"/>
    </row>
    <row r="434" ht="15.75" customHeight="1">
      <c r="A434" s="5"/>
      <c r="B434" s="67"/>
      <c r="C434" s="5"/>
      <c r="D434" s="5"/>
      <c r="E434" s="5"/>
      <c r="F434" s="4"/>
      <c r="G434" s="4"/>
      <c r="H434" s="4"/>
      <c r="I434" s="4"/>
      <c r="J434" s="4"/>
      <c r="K434" s="4"/>
      <c r="L434" s="4"/>
      <c r="M434" s="4"/>
      <c r="N434" s="4"/>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5"/>
      <c r="AR434" s="5"/>
      <c r="AS434" s="5"/>
    </row>
    <row r="435" ht="15.75" customHeight="1">
      <c r="A435" s="5"/>
      <c r="B435" s="67"/>
      <c r="C435" s="5"/>
      <c r="D435" s="5"/>
      <c r="E435" s="5"/>
      <c r="F435" s="4"/>
      <c r="G435" s="4"/>
      <c r="H435" s="4"/>
      <c r="I435" s="4"/>
      <c r="J435" s="4"/>
      <c r="K435" s="4"/>
      <c r="L435" s="4"/>
      <c r="M435" s="4"/>
      <c r="N435" s="4"/>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5"/>
      <c r="AR435" s="5"/>
      <c r="AS435" s="5"/>
    </row>
    <row r="436" ht="15.75" customHeight="1">
      <c r="A436" s="5"/>
      <c r="B436" s="67"/>
      <c r="C436" s="5"/>
      <c r="D436" s="5"/>
      <c r="E436" s="5"/>
      <c r="F436" s="4"/>
      <c r="G436" s="4"/>
      <c r="H436" s="4"/>
      <c r="I436" s="4"/>
      <c r="J436" s="4"/>
      <c r="K436" s="4"/>
      <c r="L436" s="4"/>
      <c r="M436" s="4"/>
      <c r="N436" s="4"/>
      <c r="O436" s="4"/>
      <c r="P436" s="4"/>
      <c r="Q436" s="4"/>
      <c r="R436" s="4"/>
      <c r="S436" s="4"/>
      <c r="T436" s="4"/>
      <c r="U436" s="4"/>
      <c r="V436" s="4"/>
      <c r="W436" s="4"/>
      <c r="X436" s="4"/>
      <c r="Y436" s="4"/>
      <c r="Z436" s="4"/>
      <c r="AA436" s="4"/>
      <c r="AB436" s="4"/>
      <c r="AC436" s="4"/>
      <c r="AD436" s="4"/>
      <c r="AE436" s="4"/>
      <c r="AF436" s="4"/>
      <c r="AG436" s="4"/>
      <c r="AH436" s="4"/>
      <c r="AI436" s="4"/>
      <c r="AJ436" s="4"/>
      <c r="AK436" s="4"/>
      <c r="AL436" s="4"/>
      <c r="AM436" s="4"/>
      <c r="AN436" s="4"/>
      <c r="AO436" s="4"/>
      <c r="AP436" s="4"/>
      <c r="AQ436" s="5"/>
      <c r="AR436" s="5"/>
      <c r="AS436" s="5"/>
    </row>
    <row r="437" ht="15.75" customHeight="1">
      <c r="A437" s="5"/>
      <c r="B437" s="67"/>
      <c r="C437" s="5"/>
      <c r="D437" s="5"/>
      <c r="E437" s="5"/>
      <c r="F437" s="4"/>
      <c r="G437" s="4"/>
      <c r="H437" s="4"/>
      <c r="I437" s="4"/>
      <c r="J437" s="4"/>
      <c r="K437" s="4"/>
      <c r="L437" s="4"/>
      <c r="M437" s="4"/>
      <c r="N437" s="4"/>
      <c r="O437" s="4"/>
      <c r="P437" s="4"/>
      <c r="Q437" s="4"/>
      <c r="R437" s="4"/>
      <c r="S437" s="4"/>
      <c r="T437" s="4"/>
      <c r="U437" s="4"/>
      <c r="V437" s="4"/>
      <c r="W437" s="4"/>
      <c r="X437" s="4"/>
      <c r="Y437" s="4"/>
      <c r="Z437" s="4"/>
      <c r="AA437" s="4"/>
      <c r="AB437" s="4"/>
      <c r="AC437" s="4"/>
      <c r="AD437" s="4"/>
      <c r="AE437" s="4"/>
      <c r="AF437" s="4"/>
      <c r="AG437" s="4"/>
      <c r="AH437" s="4"/>
      <c r="AI437" s="4"/>
      <c r="AJ437" s="4"/>
      <c r="AK437" s="4"/>
      <c r="AL437" s="4"/>
      <c r="AM437" s="4"/>
      <c r="AN437" s="4"/>
      <c r="AO437" s="4"/>
      <c r="AP437" s="4"/>
      <c r="AQ437" s="5"/>
      <c r="AR437" s="5"/>
      <c r="AS437" s="5"/>
    </row>
    <row r="438" ht="15.75" customHeight="1">
      <c r="A438" s="5"/>
      <c r="B438" s="67"/>
      <c r="C438" s="5"/>
      <c r="D438" s="5"/>
      <c r="E438" s="5"/>
      <c r="F438" s="4"/>
      <c r="G438" s="4"/>
      <c r="H438" s="4"/>
      <c r="I438" s="4"/>
      <c r="J438" s="4"/>
      <c r="K438" s="4"/>
      <c r="L438" s="4"/>
      <c r="M438" s="4"/>
      <c r="N438" s="4"/>
      <c r="O438" s="4"/>
      <c r="P438" s="4"/>
      <c r="Q438" s="4"/>
      <c r="R438" s="4"/>
      <c r="S438" s="4"/>
      <c r="T438" s="4"/>
      <c r="U438" s="4"/>
      <c r="V438" s="4"/>
      <c r="W438" s="4"/>
      <c r="X438" s="4"/>
      <c r="Y438" s="4"/>
      <c r="Z438" s="4"/>
      <c r="AA438" s="4"/>
      <c r="AB438" s="4"/>
      <c r="AC438" s="4"/>
      <c r="AD438" s="4"/>
      <c r="AE438" s="4"/>
      <c r="AF438" s="4"/>
      <c r="AG438" s="4"/>
      <c r="AH438" s="4"/>
      <c r="AI438" s="4"/>
      <c r="AJ438" s="4"/>
      <c r="AK438" s="4"/>
      <c r="AL438" s="4"/>
      <c r="AM438" s="4"/>
      <c r="AN438" s="4"/>
      <c r="AO438" s="4"/>
      <c r="AP438" s="4"/>
      <c r="AQ438" s="5"/>
      <c r="AR438" s="5"/>
      <c r="AS438" s="5"/>
    </row>
    <row r="439" ht="15.75" customHeight="1">
      <c r="A439" s="5"/>
      <c r="B439" s="67"/>
      <c r="C439" s="5"/>
      <c r="D439" s="5"/>
      <c r="E439" s="5"/>
      <c r="F439" s="4"/>
      <c r="G439" s="4"/>
      <c r="H439" s="4"/>
      <c r="I439" s="4"/>
      <c r="J439" s="4"/>
      <c r="K439" s="4"/>
      <c r="L439" s="4"/>
      <c r="M439" s="4"/>
      <c r="N439" s="4"/>
      <c r="O439" s="4"/>
      <c r="P439" s="4"/>
      <c r="Q439" s="4"/>
      <c r="R439" s="4"/>
      <c r="S439" s="4"/>
      <c r="T439" s="4"/>
      <c r="U439" s="4"/>
      <c r="V439" s="4"/>
      <c r="W439" s="4"/>
      <c r="X439" s="4"/>
      <c r="Y439" s="4"/>
      <c r="Z439" s="4"/>
      <c r="AA439" s="4"/>
      <c r="AB439" s="4"/>
      <c r="AC439" s="4"/>
      <c r="AD439" s="4"/>
      <c r="AE439" s="4"/>
      <c r="AF439" s="4"/>
      <c r="AG439" s="4"/>
      <c r="AH439" s="4"/>
      <c r="AI439" s="4"/>
      <c r="AJ439" s="4"/>
      <c r="AK439" s="4"/>
      <c r="AL439" s="4"/>
      <c r="AM439" s="4"/>
      <c r="AN439" s="4"/>
      <c r="AO439" s="4"/>
      <c r="AP439" s="4"/>
      <c r="AQ439" s="5"/>
      <c r="AR439" s="5"/>
      <c r="AS439" s="5"/>
    </row>
    <row r="440" ht="15.75" customHeight="1">
      <c r="A440" s="5"/>
      <c r="B440" s="67"/>
      <c r="C440" s="5"/>
      <c r="D440" s="5"/>
      <c r="E440" s="5"/>
      <c r="F440" s="4"/>
      <c r="G440" s="4"/>
      <c r="H440" s="4"/>
      <c r="I440" s="4"/>
      <c r="J440" s="4"/>
      <c r="K440" s="4"/>
      <c r="L440" s="4"/>
      <c r="M440" s="4"/>
      <c r="N440" s="4"/>
      <c r="O440" s="4"/>
      <c r="P440" s="4"/>
      <c r="Q440" s="4"/>
      <c r="R440" s="4"/>
      <c r="S440" s="4"/>
      <c r="T440" s="4"/>
      <c r="U440" s="4"/>
      <c r="V440" s="4"/>
      <c r="W440" s="4"/>
      <c r="X440" s="4"/>
      <c r="Y440" s="4"/>
      <c r="Z440" s="4"/>
      <c r="AA440" s="4"/>
      <c r="AB440" s="4"/>
      <c r="AC440" s="4"/>
      <c r="AD440" s="4"/>
      <c r="AE440" s="4"/>
      <c r="AF440" s="4"/>
      <c r="AG440" s="4"/>
      <c r="AH440" s="4"/>
      <c r="AI440" s="4"/>
      <c r="AJ440" s="4"/>
      <c r="AK440" s="4"/>
      <c r="AL440" s="4"/>
      <c r="AM440" s="4"/>
      <c r="AN440" s="4"/>
      <c r="AO440" s="4"/>
      <c r="AP440" s="4"/>
      <c r="AQ440" s="5"/>
      <c r="AR440" s="5"/>
      <c r="AS440" s="5"/>
    </row>
    <row r="441" ht="15.75" customHeight="1">
      <c r="A441" s="5"/>
      <c r="B441" s="67"/>
      <c r="C441" s="5"/>
      <c r="D441" s="5"/>
      <c r="E441" s="5"/>
      <c r="F441" s="4"/>
      <c r="G441" s="4"/>
      <c r="H441" s="4"/>
      <c r="I441" s="4"/>
      <c r="J441" s="4"/>
      <c r="K441" s="4"/>
      <c r="L441" s="4"/>
      <c r="M441" s="4"/>
      <c r="N441" s="4"/>
      <c r="O441" s="4"/>
      <c r="P441" s="4"/>
      <c r="Q441" s="4"/>
      <c r="R441" s="4"/>
      <c r="S441" s="4"/>
      <c r="T441" s="4"/>
      <c r="U441" s="4"/>
      <c r="V441" s="4"/>
      <c r="W441" s="4"/>
      <c r="X441" s="4"/>
      <c r="Y441" s="4"/>
      <c r="Z441" s="4"/>
      <c r="AA441" s="4"/>
      <c r="AB441" s="4"/>
      <c r="AC441" s="4"/>
      <c r="AD441" s="4"/>
      <c r="AE441" s="4"/>
      <c r="AF441" s="4"/>
      <c r="AG441" s="4"/>
      <c r="AH441" s="4"/>
      <c r="AI441" s="4"/>
      <c r="AJ441" s="4"/>
      <c r="AK441" s="4"/>
      <c r="AL441" s="4"/>
      <c r="AM441" s="4"/>
      <c r="AN441" s="4"/>
      <c r="AO441" s="4"/>
      <c r="AP441" s="4"/>
      <c r="AQ441" s="5"/>
      <c r="AR441" s="5"/>
      <c r="AS441" s="5"/>
    </row>
    <row r="442" ht="15.75" customHeight="1">
      <c r="A442" s="5"/>
      <c r="B442" s="67"/>
      <c r="C442" s="5"/>
      <c r="D442" s="5"/>
      <c r="E442" s="5"/>
      <c r="F442" s="4"/>
      <c r="G442" s="4"/>
      <c r="H442" s="4"/>
      <c r="I442" s="4"/>
      <c r="J442" s="4"/>
      <c r="K442" s="4"/>
      <c r="L442" s="4"/>
      <c r="M442" s="4"/>
      <c r="N442" s="4"/>
      <c r="O442" s="4"/>
      <c r="P442" s="4"/>
      <c r="Q442" s="4"/>
      <c r="R442" s="4"/>
      <c r="S442" s="4"/>
      <c r="T442" s="4"/>
      <c r="U442" s="4"/>
      <c r="V442" s="4"/>
      <c r="W442" s="4"/>
      <c r="X442" s="4"/>
      <c r="Y442" s="4"/>
      <c r="Z442" s="4"/>
      <c r="AA442" s="4"/>
      <c r="AB442" s="4"/>
      <c r="AC442" s="4"/>
      <c r="AD442" s="4"/>
      <c r="AE442" s="4"/>
      <c r="AF442" s="4"/>
      <c r="AG442" s="4"/>
      <c r="AH442" s="4"/>
      <c r="AI442" s="4"/>
      <c r="AJ442" s="4"/>
      <c r="AK442" s="4"/>
      <c r="AL442" s="4"/>
      <c r="AM442" s="4"/>
      <c r="AN442" s="4"/>
      <c r="AO442" s="4"/>
      <c r="AP442" s="4"/>
      <c r="AQ442" s="5"/>
      <c r="AR442" s="5"/>
      <c r="AS442" s="5"/>
    </row>
    <row r="443" ht="15.75" customHeight="1">
      <c r="A443" s="5"/>
      <c r="B443" s="67"/>
      <c r="C443" s="5"/>
      <c r="D443" s="5"/>
      <c r="E443" s="5"/>
      <c r="F443" s="4"/>
      <c r="G443" s="4"/>
      <c r="H443" s="4"/>
      <c r="I443" s="4"/>
      <c r="J443" s="4"/>
      <c r="K443" s="4"/>
      <c r="L443" s="4"/>
      <c r="M443" s="4"/>
      <c r="N443" s="4"/>
      <c r="O443" s="4"/>
      <c r="P443" s="4"/>
      <c r="Q443" s="4"/>
      <c r="R443" s="4"/>
      <c r="S443" s="4"/>
      <c r="T443" s="4"/>
      <c r="U443" s="4"/>
      <c r="V443" s="4"/>
      <c r="W443" s="4"/>
      <c r="X443" s="4"/>
      <c r="Y443" s="4"/>
      <c r="Z443" s="4"/>
      <c r="AA443" s="4"/>
      <c r="AB443" s="4"/>
      <c r="AC443" s="4"/>
      <c r="AD443" s="4"/>
      <c r="AE443" s="4"/>
      <c r="AF443" s="4"/>
      <c r="AG443" s="4"/>
      <c r="AH443" s="4"/>
      <c r="AI443" s="4"/>
      <c r="AJ443" s="4"/>
      <c r="AK443" s="4"/>
      <c r="AL443" s="4"/>
      <c r="AM443" s="4"/>
      <c r="AN443" s="4"/>
      <c r="AO443" s="4"/>
      <c r="AP443" s="4"/>
      <c r="AQ443" s="5"/>
      <c r="AR443" s="5"/>
      <c r="AS443" s="5"/>
    </row>
    <row r="444" ht="15.75" customHeight="1">
      <c r="A444" s="5"/>
      <c r="B444" s="67"/>
      <c r="C444" s="5"/>
      <c r="D444" s="5"/>
      <c r="E444" s="5"/>
      <c r="F444" s="4"/>
      <c r="G444" s="4"/>
      <c r="H444" s="4"/>
      <c r="I444" s="4"/>
      <c r="J444" s="4"/>
      <c r="K444" s="4"/>
      <c r="L444" s="4"/>
      <c r="M444" s="4"/>
      <c r="N444" s="4"/>
      <c r="O444" s="4"/>
      <c r="P444" s="4"/>
      <c r="Q444" s="4"/>
      <c r="R444" s="4"/>
      <c r="S444" s="4"/>
      <c r="T444" s="4"/>
      <c r="U444" s="4"/>
      <c r="V444" s="4"/>
      <c r="W444" s="4"/>
      <c r="X444" s="4"/>
      <c r="Y444" s="4"/>
      <c r="Z444" s="4"/>
      <c r="AA444" s="4"/>
      <c r="AB444" s="4"/>
      <c r="AC444" s="4"/>
      <c r="AD444" s="4"/>
      <c r="AE444" s="4"/>
      <c r="AF444" s="4"/>
      <c r="AG444" s="4"/>
      <c r="AH444" s="4"/>
      <c r="AI444" s="4"/>
      <c r="AJ444" s="4"/>
      <c r="AK444" s="4"/>
      <c r="AL444" s="4"/>
      <c r="AM444" s="4"/>
      <c r="AN444" s="4"/>
      <c r="AO444" s="4"/>
      <c r="AP444" s="4"/>
      <c r="AQ444" s="5"/>
      <c r="AR444" s="5"/>
      <c r="AS444" s="5"/>
    </row>
    <row r="445" ht="15.75" customHeight="1">
      <c r="A445" s="5"/>
      <c r="B445" s="67"/>
      <c r="C445" s="5"/>
      <c r="D445" s="5"/>
      <c r="E445" s="5"/>
      <c r="F445" s="4"/>
      <c r="G445" s="4"/>
      <c r="H445" s="4"/>
      <c r="I445" s="4"/>
      <c r="J445" s="4"/>
      <c r="K445" s="4"/>
      <c r="L445" s="4"/>
      <c r="M445" s="4"/>
      <c r="N445" s="4"/>
      <c r="O445" s="4"/>
      <c r="P445" s="4"/>
      <c r="Q445" s="4"/>
      <c r="R445" s="4"/>
      <c r="S445" s="4"/>
      <c r="T445" s="4"/>
      <c r="U445" s="4"/>
      <c r="V445" s="4"/>
      <c r="W445" s="4"/>
      <c r="X445" s="4"/>
      <c r="Y445" s="4"/>
      <c r="Z445" s="4"/>
      <c r="AA445" s="4"/>
      <c r="AB445" s="4"/>
      <c r="AC445" s="4"/>
      <c r="AD445" s="4"/>
      <c r="AE445" s="4"/>
      <c r="AF445" s="4"/>
      <c r="AG445" s="4"/>
      <c r="AH445" s="4"/>
      <c r="AI445" s="4"/>
      <c r="AJ445" s="4"/>
      <c r="AK445" s="4"/>
      <c r="AL445" s="4"/>
      <c r="AM445" s="4"/>
      <c r="AN445" s="4"/>
      <c r="AO445" s="4"/>
      <c r="AP445" s="4"/>
      <c r="AQ445" s="5"/>
      <c r="AR445" s="5"/>
      <c r="AS445" s="5"/>
    </row>
    <row r="446" ht="15.75" customHeight="1">
      <c r="A446" s="5"/>
      <c r="B446" s="67"/>
      <c r="C446" s="5"/>
      <c r="D446" s="5"/>
      <c r="E446" s="5"/>
      <c r="F446" s="4"/>
      <c r="G446" s="4"/>
      <c r="H446" s="4"/>
      <c r="I446" s="4"/>
      <c r="J446" s="4"/>
      <c r="K446" s="4"/>
      <c r="L446" s="4"/>
      <c r="M446" s="4"/>
      <c r="N446" s="4"/>
      <c r="O446" s="4"/>
      <c r="P446" s="4"/>
      <c r="Q446" s="4"/>
      <c r="R446" s="4"/>
      <c r="S446" s="4"/>
      <c r="T446" s="4"/>
      <c r="U446" s="4"/>
      <c r="V446" s="4"/>
      <c r="W446" s="4"/>
      <c r="X446" s="4"/>
      <c r="Y446" s="4"/>
      <c r="Z446" s="4"/>
      <c r="AA446" s="4"/>
      <c r="AB446" s="4"/>
      <c r="AC446" s="4"/>
      <c r="AD446" s="4"/>
      <c r="AE446" s="4"/>
      <c r="AF446" s="4"/>
      <c r="AG446" s="4"/>
      <c r="AH446" s="4"/>
      <c r="AI446" s="4"/>
      <c r="AJ446" s="4"/>
      <c r="AK446" s="4"/>
      <c r="AL446" s="4"/>
      <c r="AM446" s="4"/>
      <c r="AN446" s="4"/>
      <c r="AO446" s="4"/>
      <c r="AP446" s="4"/>
      <c r="AQ446" s="5"/>
      <c r="AR446" s="5"/>
      <c r="AS446" s="5"/>
    </row>
    <row r="447" ht="15.75" customHeight="1">
      <c r="A447" s="5"/>
      <c r="B447" s="67"/>
      <c r="C447" s="5"/>
      <c r="D447" s="5"/>
      <c r="E447" s="5"/>
      <c r="F447" s="4"/>
      <c r="G447" s="4"/>
      <c r="H447" s="4"/>
      <c r="I447" s="4"/>
      <c r="J447" s="4"/>
      <c r="K447" s="4"/>
      <c r="L447" s="4"/>
      <c r="M447" s="4"/>
      <c r="N447" s="4"/>
      <c r="O447" s="4"/>
      <c r="P447" s="4"/>
      <c r="Q447" s="4"/>
      <c r="R447" s="4"/>
      <c r="S447" s="4"/>
      <c r="T447" s="4"/>
      <c r="U447" s="4"/>
      <c r="V447" s="4"/>
      <c r="W447" s="4"/>
      <c r="X447" s="4"/>
      <c r="Y447" s="4"/>
      <c r="Z447" s="4"/>
      <c r="AA447" s="4"/>
      <c r="AB447" s="4"/>
      <c r="AC447" s="4"/>
      <c r="AD447" s="4"/>
      <c r="AE447" s="4"/>
      <c r="AF447" s="4"/>
      <c r="AG447" s="4"/>
      <c r="AH447" s="4"/>
      <c r="AI447" s="4"/>
      <c r="AJ447" s="4"/>
      <c r="AK447" s="4"/>
      <c r="AL447" s="4"/>
      <c r="AM447" s="4"/>
      <c r="AN447" s="4"/>
      <c r="AO447" s="4"/>
      <c r="AP447" s="4"/>
      <c r="AQ447" s="5"/>
      <c r="AR447" s="5"/>
      <c r="AS447" s="5"/>
    </row>
    <row r="448" ht="15.75" customHeight="1">
      <c r="A448" s="5"/>
      <c r="B448" s="67"/>
      <c r="C448" s="5"/>
      <c r="D448" s="5"/>
      <c r="E448" s="5"/>
      <c r="F448" s="4"/>
      <c r="G448" s="4"/>
      <c r="H448" s="4"/>
      <c r="I448" s="4"/>
      <c r="J448" s="4"/>
      <c r="K448" s="4"/>
      <c r="L448" s="4"/>
      <c r="M448" s="4"/>
      <c r="N448" s="4"/>
      <c r="O448" s="4"/>
      <c r="P448" s="4"/>
      <c r="Q448" s="4"/>
      <c r="R448" s="4"/>
      <c r="S448" s="4"/>
      <c r="T448" s="4"/>
      <c r="U448" s="4"/>
      <c r="V448" s="4"/>
      <c r="W448" s="4"/>
      <c r="X448" s="4"/>
      <c r="Y448" s="4"/>
      <c r="Z448" s="4"/>
      <c r="AA448" s="4"/>
      <c r="AB448" s="4"/>
      <c r="AC448" s="4"/>
      <c r="AD448" s="4"/>
      <c r="AE448" s="4"/>
      <c r="AF448" s="4"/>
      <c r="AG448" s="4"/>
      <c r="AH448" s="4"/>
      <c r="AI448" s="4"/>
      <c r="AJ448" s="4"/>
      <c r="AK448" s="4"/>
      <c r="AL448" s="4"/>
      <c r="AM448" s="4"/>
      <c r="AN448" s="4"/>
      <c r="AO448" s="4"/>
      <c r="AP448" s="4"/>
      <c r="AQ448" s="5"/>
      <c r="AR448" s="5"/>
      <c r="AS448" s="5"/>
    </row>
    <row r="449" ht="15.75" customHeight="1">
      <c r="A449" s="5"/>
      <c r="B449" s="67"/>
      <c r="C449" s="5"/>
      <c r="D449" s="5"/>
      <c r="E449" s="5"/>
      <c r="F449" s="4"/>
      <c r="G449" s="4"/>
      <c r="H449" s="4"/>
      <c r="I449" s="4"/>
      <c r="J449" s="4"/>
      <c r="K449" s="4"/>
      <c r="L449" s="4"/>
      <c r="M449" s="4"/>
      <c r="N449" s="4"/>
      <c r="O449" s="4"/>
      <c r="P449" s="4"/>
      <c r="Q449" s="4"/>
      <c r="R449" s="4"/>
      <c r="S449" s="4"/>
      <c r="T449" s="4"/>
      <c r="U449" s="4"/>
      <c r="V449" s="4"/>
      <c r="W449" s="4"/>
      <c r="X449" s="4"/>
      <c r="Y449" s="4"/>
      <c r="Z449" s="4"/>
      <c r="AA449" s="4"/>
      <c r="AB449" s="4"/>
      <c r="AC449" s="4"/>
      <c r="AD449" s="4"/>
      <c r="AE449" s="4"/>
      <c r="AF449" s="4"/>
      <c r="AG449" s="4"/>
      <c r="AH449" s="4"/>
      <c r="AI449" s="4"/>
      <c r="AJ449" s="4"/>
      <c r="AK449" s="4"/>
      <c r="AL449" s="4"/>
      <c r="AM449" s="4"/>
      <c r="AN449" s="4"/>
      <c r="AO449" s="4"/>
      <c r="AP449" s="4"/>
      <c r="AQ449" s="5"/>
      <c r="AR449" s="5"/>
      <c r="AS449" s="5"/>
    </row>
    <row r="450" ht="15.75" customHeight="1">
      <c r="A450" s="5"/>
      <c r="B450" s="67"/>
      <c r="C450" s="5"/>
      <c r="D450" s="5"/>
      <c r="E450" s="5"/>
      <c r="F450" s="4"/>
      <c r="G450" s="4"/>
      <c r="H450" s="4"/>
      <c r="I450" s="4"/>
      <c r="J450" s="4"/>
      <c r="K450" s="4"/>
      <c r="L450" s="4"/>
      <c r="M450" s="4"/>
      <c r="N450" s="4"/>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5"/>
      <c r="AR450" s="5"/>
      <c r="AS450" s="5"/>
    </row>
    <row r="451" ht="15.75" customHeight="1">
      <c r="A451" s="5"/>
      <c r="B451" s="67"/>
      <c r="C451" s="5"/>
      <c r="D451" s="5"/>
      <c r="E451" s="5"/>
      <c r="F451" s="4"/>
      <c r="G451" s="4"/>
      <c r="H451" s="4"/>
      <c r="I451" s="4"/>
      <c r="J451" s="4"/>
      <c r="K451" s="4"/>
      <c r="L451" s="4"/>
      <c r="M451" s="4"/>
      <c r="N451" s="4"/>
      <c r="O451" s="4"/>
      <c r="P451" s="4"/>
      <c r="Q451" s="4"/>
      <c r="R451" s="4"/>
      <c r="S451" s="4"/>
      <c r="T451" s="4"/>
      <c r="U451" s="4"/>
      <c r="V451" s="4"/>
      <c r="W451" s="4"/>
      <c r="X451" s="4"/>
      <c r="Y451" s="4"/>
      <c r="Z451" s="4"/>
      <c r="AA451" s="4"/>
      <c r="AB451" s="4"/>
      <c r="AC451" s="4"/>
      <c r="AD451" s="4"/>
      <c r="AE451" s="4"/>
      <c r="AF451" s="4"/>
      <c r="AG451" s="4"/>
      <c r="AH451" s="4"/>
      <c r="AI451" s="4"/>
      <c r="AJ451" s="4"/>
      <c r="AK451" s="4"/>
      <c r="AL451" s="4"/>
      <c r="AM451" s="4"/>
      <c r="AN451" s="4"/>
      <c r="AO451" s="4"/>
      <c r="AP451" s="4"/>
      <c r="AQ451" s="5"/>
      <c r="AR451" s="5"/>
      <c r="AS451" s="5"/>
    </row>
    <row r="452" ht="15.75" customHeight="1">
      <c r="A452" s="5"/>
      <c r="B452" s="67"/>
      <c r="C452" s="5"/>
      <c r="D452" s="5"/>
      <c r="E452" s="5"/>
      <c r="F452" s="4"/>
      <c r="G452" s="4"/>
      <c r="H452" s="4"/>
      <c r="I452" s="4"/>
      <c r="J452" s="4"/>
      <c r="K452" s="4"/>
      <c r="L452" s="4"/>
      <c r="M452" s="4"/>
      <c r="N452" s="4"/>
      <c r="O452" s="4"/>
      <c r="P452" s="4"/>
      <c r="Q452" s="4"/>
      <c r="R452" s="4"/>
      <c r="S452" s="4"/>
      <c r="T452" s="4"/>
      <c r="U452" s="4"/>
      <c r="V452" s="4"/>
      <c r="W452" s="4"/>
      <c r="X452" s="4"/>
      <c r="Y452" s="4"/>
      <c r="Z452" s="4"/>
      <c r="AA452" s="4"/>
      <c r="AB452" s="4"/>
      <c r="AC452" s="4"/>
      <c r="AD452" s="4"/>
      <c r="AE452" s="4"/>
      <c r="AF452" s="4"/>
      <c r="AG452" s="4"/>
      <c r="AH452" s="4"/>
      <c r="AI452" s="4"/>
      <c r="AJ452" s="4"/>
      <c r="AK452" s="4"/>
      <c r="AL452" s="4"/>
      <c r="AM452" s="4"/>
      <c r="AN452" s="4"/>
      <c r="AO452" s="4"/>
      <c r="AP452" s="4"/>
      <c r="AQ452" s="5"/>
      <c r="AR452" s="5"/>
      <c r="AS452" s="5"/>
    </row>
    <row r="453" ht="15.75" customHeight="1">
      <c r="A453" s="5"/>
      <c r="B453" s="67"/>
      <c r="C453" s="5"/>
      <c r="D453" s="5"/>
      <c r="E453" s="5"/>
      <c r="F453" s="4"/>
      <c r="G453" s="4"/>
      <c r="H453" s="4"/>
      <c r="I453" s="4"/>
      <c r="J453" s="4"/>
      <c r="K453" s="4"/>
      <c r="L453" s="4"/>
      <c r="M453" s="4"/>
      <c r="N453" s="4"/>
      <c r="O453" s="4"/>
      <c r="P453" s="4"/>
      <c r="Q453" s="4"/>
      <c r="R453" s="4"/>
      <c r="S453" s="4"/>
      <c r="T453" s="4"/>
      <c r="U453" s="4"/>
      <c r="V453" s="4"/>
      <c r="W453" s="4"/>
      <c r="X453" s="4"/>
      <c r="Y453" s="4"/>
      <c r="Z453" s="4"/>
      <c r="AA453" s="4"/>
      <c r="AB453" s="4"/>
      <c r="AC453" s="4"/>
      <c r="AD453" s="4"/>
      <c r="AE453" s="4"/>
      <c r="AF453" s="4"/>
      <c r="AG453" s="4"/>
      <c r="AH453" s="4"/>
      <c r="AI453" s="4"/>
      <c r="AJ453" s="4"/>
      <c r="AK453" s="4"/>
      <c r="AL453" s="4"/>
      <c r="AM453" s="4"/>
      <c r="AN453" s="4"/>
      <c r="AO453" s="4"/>
      <c r="AP453" s="4"/>
      <c r="AQ453" s="5"/>
      <c r="AR453" s="5"/>
      <c r="AS453" s="5"/>
    </row>
    <row r="454" ht="15.75" customHeight="1">
      <c r="A454" s="5"/>
      <c r="B454" s="67"/>
      <c r="C454" s="5"/>
      <c r="D454" s="5"/>
      <c r="E454" s="5"/>
      <c r="F454" s="4"/>
      <c r="G454" s="4"/>
      <c r="H454" s="4"/>
      <c r="I454" s="4"/>
      <c r="J454" s="4"/>
      <c r="K454" s="4"/>
      <c r="L454" s="4"/>
      <c r="M454" s="4"/>
      <c r="N454" s="4"/>
      <c r="O454" s="4"/>
      <c r="P454" s="4"/>
      <c r="Q454" s="4"/>
      <c r="R454" s="4"/>
      <c r="S454" s="4"/>
      <c r="T454" s="4"/>
      <c r="U454" s="4"/>
      <c r="V454" s="4"/>
      <c r="W454" s="4"/>
      <c r="X454" s="4"/>
      <c r="Y454" s="4"/>
      <c r="Z454" s="4"/>
      <c r="AA454" s="4"/>
      <c r="AB454" s="4"/>
      <c r="AC454" s="4"/>
      <c r="AD454" s="4"/>
      <c r="AE454" s="4"/>
      <c r="AF454" s="4"/>
      <c r="AG454" s="4"/>
      <c r="AH454" s="4"/>
      <c r="AI454" s="4"/>
      <c r="AJ454" s="4"/>
      <c r="AK454" s="4"/>
      <c r="AL454" s="4"/>
      <c r="AM454" s="4"/>
      <c r="AN454" s="4"/>
      <c r="AO454" s="4"/>
      <c r="AP454" s="4"/>
      <c r="AQ454" s="5"/>
      <c r="AR454" s="5"/>
      <c r="AS454" s="5"/>
    </row>
    <row r="455" ht="15.75" customHeight="1">
      <c r="A455" s="5"/>
      <c r="B455" s="67"/>
      <c r="C455" s="5"/>
      <c r="D455" s="5"/>
      <c r="E455" s="5"/>
      <c r="F455" s="4"/>
      <c r="G455" s="4"/>
      <c r="H455" s="4"/>
      <c r="I455" s="4"/>
      <c r="J455" s="4"/>
      <c r="K455" s="4"/>
      <c r="L455" s="4"/>
      <c r="M455" s="4"/>
      <c r="N455" s="4"/>
      <c r="O455" s="4"/>
      <c r="P455" s="4"/>
      <c r="Q455" s="4"/>
      <c r="R455" s="4"/>
      <c r="S455" s="4"/>
      <c r="T455" s="4"/>
      <c r="U455" s="4"/>
      <c r="V455" s="4"/>
      <c r="W455" s="4"/>
      <c r="X455" s="4"/>
      <c r="Y455" s="4"/>
      <c r="Z455" s="4"/>
      <c r="AA455" s="4"/>
      <c r="AB455" s="4"/>
      <c r="AC455" s="4"/>
      <c r="AD455" s="4"/>
      <c r="AE455" s="4"/>
      <c r="AF455" s="4"/>
      <c r="AG455" s="4"/>
      <c r="AH455" s="4"/>
      <c r="AI455" s="4"/>
      <c r="AJ455" s="4"/>
      <c r="AK455" s="4"/>
      <c r="AL455" s="4"/>
      <c r="AM455" s="4"/>
      <c r="AN455" s="4"/>
      <c r="AO455" s="4"/>
      <c r="AP455" s="4"/>
      <c r="AQ455" s="5"/>
      <c r="AR455" s="5"/>
      <c r="AS455" s="5"/>
    </row>
    <row r="456" ht="15.75" customHeight="1">
      <c r="A456" s="5"/>
      <c r="B456" s="67"/>
      <c r="C456" s="5"/>
      <c r="D456" s="5"/>
      <c r="E456" s="5"/>
      <c r="F456" s="4"/>
      <c r="G456" s="4"/>
      <c r="H456" s="4"/>
      <c r="I456" s="4"/>
      <c r="J456" s="4"/>
      <c r="K456" s="4"/>
      <c r="L456" s="4"/>
      <c r="M456" s="4"/>
      <c r="N456" s="4"/>
      <c r="O456" s="4"/>
      <c r="P456" s="4"/>
      <c r="Q456" s="4"/>
      <c r="R456" s="4"/>
      <c r="S456" s="4"/>
      <c r="T456" s="4"/>
      <c r="U456" s="4"/>
      <c r="V456" s="4"/>
      <c r="W456" s="4"/>
      <c r="X456" s="4"/>
      <c r="Y456" s="4"/>
      <c r="Z456" s="4"/>
      <c r="AA456" s="4"/>
      <c r="AB456" s="4"/>
      <c r="AC456" s="4"/>
      <c r="AD456" s="4"/>
      <c r="AE456" s="4"/>
      <c r="AF456" s="4"/>
      <c r="AG456" s="4"/>
      <c r="AH456" s="4"/>
      <c r="AI456" s="4"/>
      <c r="AJ456" s="4"/>
      <c r="AK456" s="4"/>
      <c r="AL456" s="4"/>
      <c r="AM456" s="4"/>
      <c r="AN456" s="4"/>
      <c r="AO456" s="4"/>
      <c r="AP456" s="4"/>
      <c r="AQ456" s="5"/>
      <c r="AR456" s="5"/>
      <c r="AS456" s="5"/>
    </row>
    <row r="457" ht="15.75" customHeight="1">
      <c r="A457" s="5"/>
      <c r="B457" s="67"/>
      <c r="C457" s="5"/>
      <c r="D457" s="5"/>
      <c r="E457" s="5"/>
      <c r="F457" s="4"/>
      <c r="G457" s="4"/>
      <c r="H457" s="4"/>
      <c r="I457" s="4"/>
      <c r="J457" s="4"/>
      <c r="K457" s="4"/>
      <c r="L457" s="4"/>
      <c r="M457" s="4"/>
      <c r="N457" s="4"/>
      <c r="O457" s="4"/>
      <c r="P457" s="4"/>
      <c r="Q457" s="4"/>
      <c r="R457" s="4"/>
      <c r="S457" s="4"/>
      <c r="T457" s="4"/>
      <c r="U457" s="4"/>
      <c r="V457" s="4"/>
      <c r="W457" s="4"/>
      <c r="X457" s="4"/>
      <c r="Y457" s="4"/>
      <c r="Z457" s="4"/>
      <c r="AA457" s="4"/>
      <c r="AB457" s="4"/>
      <c r="AC457" s="4"/>
      <c r="AD457" s="4"/>
      <c r="AE457" s="4"/>
      <c r="AF457" s="4"/>
      <c r="AG457" s="4"/>
      <c r="AH457" s="4"/>
      <c r="AI457" s="4"/>
      <c r="AJ457" s="4"/>
      <c r="AK457" s="4"/>
      <c r="AL457" s="4"/>
      <c r="AM457" s="4"/>
      <c r="AN457" s="4"/>
      <c r="AO457" s="4"/>
      <c r="AP457" s="4"/>
      <c r="AQ457" s="5"/>
      <c r="AR457" s="5"/>
      <c r="AS457" s="5"/>
    </row>
    <row r="458" ht="15.75" customHeight="1">
      <c r="A458" s="5"/>
      <c r="B458" s="67"/>
      <c r="C458" s="5"/>
      <c r="D458" s="5"/>
      <c r="E458" s="5"/>
      <c r="F458" s="4"/>
      <c r="G458" s="4"/>
      <c r="H458" s="4"/>
      <c r="I458" s="4"/>
      <c r="J458" s="4"/>
      <c r="K458" s="4"/>
      <c r="L458" s="4"/>
      <c r="M458" s="4"/>
      <c r="N458" s="4"/>
      <c r="O458" s="4"/>
      <c r="P458" s="4"/>
      <c r="Q458" s="4"/>
      <c r="R458" s="4"/>
      <c r="S458" s="4"/>
      <c r="T458" s="4"/>
      <c r="U458" s="4"/>
      <c r="V458" s="4"/>
      <c r="W458" s="4"/>
      <c r="X458" s="4"/>
      <c r="Y458" s="4"/>
      <c r="Z458" s="4"/>
      <c r="AA458" s="4"/>
      <c r="AB458" s="4"/>
      <c r="AC458" s="4"/>
      <c r="AD458" s="4"/>
      <c r="AE458" s="4"/>
      <c r="AF458" s="4"/>
      <c r="AG458" s="4"/>
      <c r="AH458" s="4"/>
      <c r="AI458" s="4"/>
      <c r="AJ458" s="4"/>
      <c r="AK458" s="4"/>
      <c r="AL458" s="4"/>
      <c r="AM458" s="4"/>
      <c r="AN458" s="4"/>
      <c r="AO458" s="4"/>
      <c r="AP458" s="4"/>
      <c r="AQ458" s="5"/>
      <c r="AR458" s="5"/>
      <c r="AS458" s="5"/>
    </row>
    <row r="459" ht="15.75" customHeight="1">
      <c r="A459" s="5"/>
      <c r="B459" s="67"/>
      <c r="C459" s="5"/>
      <c r="D459" s="5"/>
      <c r="E459" s="5"/>
      <c r="F459" s="4"/>
      <c r="G459" s="4"/>
      <c r="H459" s="4"/>
      <c r="I459" s="4"/>
      <c r="J459" s="4"/>
      <c r="K459" s="4"/>
      <c r="L459" s="4"/>
      <c r="M459" s="4"/>
      <c r="N459" s="4"/>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5"/>
      <c r="AR459" s="5"/>
      <c r="AS459" s="5"/>
    </row>
    <row r="460" ht="15.75" customHeight="1">
      <c r="A460" s="5"/>
      <c r="B460" s="67"/>
      <c r="C460" s="5"/>
      <c r="D460" s="5"/>
      <c r="E460" s="5"/>
      <c r="F460" s="4"/>
      <c r="G460" s="4"/>
      <c r="H460" s="4"/>
      <c r="I460" s="4"/>
      <c r="J460" s="4"/>
      <c r="K460" s="4"/>
      <c r="L460" s="4"/>
      <c r="M460" s="4"/>
      <c r="N460" s="4"/>
      <c r="O460" s="4"/>
      <c r="P460" s="4"/>
      <c r="Q460" s="4"/>
      <c r="R460" s="4"/>
      <c r="S460" s="4"/>
      <c r="T460" s="4"/>
      <c r="U460" s="4"/>
      <c r="V460" s="4"/>
      <c r="W460" s="4"/>
      <c r="X460" s="4"/>
      <c r="Y460" s="4"/>
      <c r="Z460" s="4"/>
      <c r="AA460" s="4"/>
      <c r="AB460" s="4"/>
      <c r="AC460" s="4"/>
      <c r="AD460" s="4"/>
      <c r="AE460" s="4"/>
      <c r="AF460" s="4"/>
      <c r="AG460" s="4"/>
      <c r="AH460" s="4"/>
      <c r="AI460" s="4"/>
      <c r="AJ460" s="4"/>
      <c r="AK460" s="4"/>
      <c r="AL460" s="4"/>
      <c r="AM460" s="4"/>
      <c r="AN460" s="4"/>
      <c r="AO460" s="4"/>
      <c r="AP460" s="4"/>
      <c r="AQ460" s="5"/>
      <c r="AR460" s="5"/>
      <c r="AS460" s="5"/>
    </row>
    <row r="461" ht="15.75" customHeight="1">
      <c r="A461" s="5"/>
      <c r="B461" s="67"/>
      <c r="C461" s="5"/>
      <c r="D461" s="5"/>
      <c r="E461" s="5"/>
      <c r="F461" s="4"/>
      <c r="G461" s="4"/>
      <c r="H461" s="4"/>
      <c r="I461" s="4"/>
      <c r="J461" s="4"/>
      <c r="K461" s="4"/>
      <c r="L461" s="4"/>
      <c r="M461" s="4"/>
      <c r="N461" s="4"/>
      <c r="O461" s="4"/>
      <c r="P461" s="4"/>
      <c r="Q461" s="4"/>
      <c r="R461" s="4"/>
      <c r="S461" s="4"/>
      <c r="T461" s="4"/>
      <c r="U461" s="4"/>
      <c r="V461" s="4"/>
      <c r="W461" s="4"/>
      <c r="X461" s="4"/>
      <c r="Y461" s="4"/>
      <c r="Z461" s="4"/>
      <c r="AA461" s="4"/>
      <c r="AB461" s="4"/>
      <c r="AC461" s="4"/>
      <c r="AD461" s="4"/>
      <c r="AE461" s="4"/>
      <c r="AF461" s="4"/>
      <c r="AG461" s="4"/>
      <c r="AH461" s="4"/>
      <c r="AI461" s="4"/>
      <c r="AJ461" s="4"/>
      <c r="AK461" s="4"/>
      <c r="AL461" s="4"/>
      <c r="AM461" s="4"/>
      <c r="AN461" s="4"/>
      <c r="AO461" s="4"/>
      <c r="AP461" s="4"/>
      <c r="AQ461" s="5"/>
      <c r="AR461" s="5"/>
      <c r="AS461" s="5"/>
    </row>
    <row r="462" ht="15.75" customHeight="1">
      <c r="A462" s="5"/>
      <c r="B462" s="67"/>
      <c r="C462" s="5"/>
      <c r="D462" s="5"/>
      <c r="E462" s="5"/>
      <c r="F462" s="4"/>
      <c r="G462" s="4"/>
      <c r="H462" s="4"/>
      <c r="I462" s="4"/>
      <c r="J462" s="4"/>
      <c r="K462" s="4"/>
      <c r="L462" s="4"/>
      <c r="M462" s="4"/>
      <c r="N462" s="4"/>
      <c r="O462" s="4"/>
      <c r="P462" s="4"/>
      <c r="Q462" s="4"/>
      <c r="R462" s="4"/>
      <c r="S462" s="4"/>
      <c r="T462" s="4"/>
      <c r="U462" s="4"/>
      <c r="V462" s="4"/>
      <c r="W462" s="4"/>
      <c r="X462" s="4"/>
      <c r="Y462" s="4"/>
      <c r="Z462" s="4"/>
      <c r="AA462" s="4"/>
      <c r="AB462" s="4"/>
      <c r="AC462" s="4"/>
      <c r="AD462" s="4"/>
      <c r="AE462" s="4"/>
      <c r="AF462" s="4"/>
      <c r="AG462" s="4"/>
      <c r="AH462" s="4"/>
      <c r="AI462" s="4"/>
      <c r="AJ462" s="4"/>
      <c r="AK462" s="4"/>
      <c r="AL462" s="4"/>
      <c r="AM462" s="4"/>
      <c r="AN462" s="4"/>
      <c r="AO462" s="4"/>
      <c r="AP462" s="4"/>
      <c r="AQ462" s="5"/>
      <c r="AR462" s="5"/>
      <c r="AS462" s="5"/>
    </row>
    <row r="463" ht="15.75" customHeight="1">
      <c r="A463" s="5"/>
      <c r="B463" s="67"/>
      <c r="C463" s="5"/>
      <c r="D463" s="5"/>
      <c r="E463" s="5"/>
      <c r="F463" s="4"/>
      <c r="G463" s="4"/>
      <c r="H463" s="4"/>
      <c r="I463" s="4"/>
      <c r="J463" s="4"/>
      <c r="K463" s="4"/>
      <c r="L463" s="4"/>
      <c r="M463" s="4"/>
      <c r="N463" s="4"/>
      <c r="O463" s="4"/>
      <c r="P463" s="4"/>
      <c r="Q463" s="4"/>
      <c r="R463" s="4"/>
      <c r="S463" s="4"/>
      <c r="T463" s="4"/>
      <c r="U463" s="4"/>
      <c r="V463" s="4"/>
      <c r="W463" s="4"/>
      <c r="X463" s="4"/>
      <c r="Y463" s="4"/>
      <c r="Z463" s="4"/>
      <c r="AA463" s="4"/>
      <c r="AB463" s="4"/>
      <c r="AC463" s="4"/>
      <c r="AD463" s="4"/>
      <c r="AE463" s="4"/>
      <c r="AF463" s="4"/>
      <c r="AG463" s="4"/>
      <c r="AH463" s="4"/>
      <c r="AI463" s="4"/>
      <c r="AJ463" s="4"/>
      <c r="AK463" s="4"/>
      <c r="AL463" s="4"/>
      <c r="AM463" s="4"/>
      <c r="AN463" s="4"/>
      <c r="AO463" s="4"/>
      <c r="AP463" s="4"/>
      <c r="AQ463" s="5"/>
      <c r="AR463" s="5"/>
      <c r="AS463" s="5"/>
    </row>
    <row r="464" ht="15.75" customHeight="1">
      <c r="A464" s="5"/>
      <c r="B464" s="67"/>
      <c r="C464" s="5"/>
      <c r="D464" s="5"/>
      <c r="E464" s="5"/>
      <c r="F464" s="4"/>
      <c r="G464" s="4"/>
      <c r="H464" s="4"/>
      <c r="I464" s="4"/>
      <c r="J464" s="4"/>
      <c r="K464" s="4"/>
      <c r="L464" s="4"/>
      <c r="M464" s="4"/>
      <c r="N464" s="4"/>
      <c r="O464" s="4"/>
      <c r="P464" s="4"/>
      <c r="Q464" s="4"/>
      <c r="R464" s="4"/>
      <c r="S464" s="4"/>
      <c r="T464" s="4"/>
      <c r="U464" s="4"/>
      <c r="V464" s="4"/>
      <c r="W464" s="4"/>
      <c r="X464" s="4"/>
      <c r="Y464" s="4"/>
      <c r="Z464" s="4"/>
      <c r="AA464" s="4"/>
      <c r="AB464" s="4"/>
      <c r="AC464" s="4"/>
      <c r="AD464" s="4"/>
      <c r="AE464" s="4"/>
      <c r="AF464" s="4"/>
      <c r="AG464" s="4"/>
      <c r="AH464" s="4"/>
      <c r="AI464" s="4"/>
      <c r="AJ464" s="4"/>
      <c r="AK464" s="4"/>
      <c r="AL464" s="4"/>
      <c r="AM464" s="4"/>
      <c r="AN464" s="4"/>
      <c r="AO464" s="4"/>
      <c r="AP464" s="4"/>
      <c r="AQ464" s="5"/>
      <c r="AR464" s="5"/>
      <c r="AS464" s="5"/>
    </row>
    <row r="465" ht="15.75" customHeight="1">
      <c r="A465" s="5"/>
      <c r="B465" s="67"/>
      <c r="C465" s="5"/>
      <c r="D465" s="5"/>
      <c r="E465" s="5"/>
      <c r="F465" s="4"/>
      <c r="G465" s="4"/>
      <c r="H465" s="4"/>
      <c r="I465" s="4"/>
      <c r="J465" s="4"/>
      <c r="K465" s="4"/>
      <c r="L465" s="4"/>
      <c r="M465" s="4"/>
      <c r="N465" s="4"/>
      <c r="O465" s="4"/>
      <c r="P465" s="4"/>
      <c r="Q465" s="4"/>
      <c r="R465" s="4"/>
      <c r="S465" s="4"/>
      <c r="T465" s="4"/>
      <c r="U465" s="4"/>
      <c r="V465" s="4"/>
      <c r="W465" s="4"/>
      <c r="X465" s="4"/>
      <c r="Y465" s="4"/>
      <c r="Z465" s="4"/>
      <c r="AA465" s="4"/>
      <c r="AB465" s="4"/>
      <c r="AC465" s="4"/>
      <c r="AD465" s="4"/>
      <c r="AE465" s="4"/>
      <c r="AF465" s="4"/>
      <c r="AG465" s="4"/>
      <c r="AH465" s="4"/>
      <c r="AI465" s="4"/>
      <c r="AJ465" s="4"/>
      <c r="AK465" s="4"/>
      <c r="AL465" s="4"/>
      <c r="AM465" s="4"/>
      <c r="AN465" s="4"/>
      <c r="AO465" s="4"/>
      <c r="AP465" s="4"/>
      <c r="AQ465" s="5"/>
      <c r="AR465" s="5"/>
      <c r="AS465" s="5"/>
    </row>
    <row r="466" ht="15.75" customHeight="1">
      <c r="A466" s="5"/>
      <c r="B466" s="67"/>
      <c r="C466" s="5"/>
      <c r="D466" s="5"/>
      <c r="E466" s="5"/>
      <c r="F466" s="4"/>
      <c r="G466" s="4"/>
      <c r="H466" s="4"/>
      <c r="I466" s="4"/>
      <c r="J466" s="4"/>
      <c r="K466" s="4"/>
      <c r="L466" s="4"/>
      <c r="M466" s="4"/>
      <c r="N466" s="4"/>
      <c r="O466" s="4"/>
      <c r="P466" s="4"/>
      <c r="Q466" s="4"/>
      <c r="R466" s="4"/>
      <c r="S466" s="4"/>
      <c r="T466" s="4"/>
      <c r="U466" s="4"/>
      <c r="V466" s="4"/>
      <c r="W466" s="4"/>
      <c r="X466" s="4"/>
      <c r="Y466" s="4"/>
      <c r="Z466" s="4"/>
      <c r="AA466" s="4"/>
      <c r="AB466" s="4"/>
      <c r="AC466" s="4"/>
      <c r="AD466" s="4"/>
      <c r="AE466" s="4"/>
      <c r="AF466" s="4"/>
      <c r="AG466" s="4"/>
      <c r="AH466" s="4"/>
      <c r="AI466" s="4"/>
      <c r="AJ466" s="4"/>
      <c r="AK466" s="4"/>
      <c r="AL466" s="4"/>
      <c r="AM466" s="4"/>
      <c r="AN466" s="4"/>
      <c r="AO466" s="4"/>
      <c r="AP466" s="4"/>
      <c r="AQ466" s="5"/>
      <c r="AR466" s="5"/>
      <c r="AS466" s="5"/>
    </row>
    <row r="467" ht="15.75" customHeight="1">
      <c r="A467" s="5"/>
      <c r="B467" s="67"/>
      <c r="C467" s="5"/>
      <c r="D467" s="5"/>
      <c r="E467" s="5"/>
      <c r="F467" s="4"/>
      <c r="G467" s="4"/>
      <c r="H467" s="4"/>
      <c r="I467" s="4"/>
      <c r="J467" s="4"/>
      <c r="K467" s="4"/>
      <c r="L467" s="4"/>
      <c r="M467" s="4"/>
      <c r="N467" s="4"/>
      <c r="O467" s="4"/>
      <c r="P467" s="4"/>
      <c r="Q467" s="4"/>
      <c r="R467" s="4"/>
      <c r="S467" s="4"/>
      <c r="T467" s="4"/>
      <c r="U467" s="4"/>
      <c r="V467" s="4"/>
      <c r="W467" s="4"/>
      <c r="X467" s="4"/>
      <c r="Y467" s="4"/>
      <c r="Z467" s="4"/>
      <c r="AA467" s="4"/>
      <c r="AB467" s="4"/>
      <c r="AC467" s="4"/>
      <c r="AD467" s="4"/>
      <c r="AE467" s="4"/>
      <c r="AF467" s="4"/>
      <c r="AG467" s="4"/>
      <c r="AH467" s="4"/>
      <c r="AI467" s="4"/>
      <c r="AJ467" s="4"/>
      <c r="AK467" s="4"/>
      <c r="AL467" s="4"/>
      <c r="AM467" s="4"/>
      <c r="AN467" s="4"/>
      <c r="AO467" s="4"/>
      <c r="AP467" s="4"/>
      <c r="AQ467" s="5"/>
      <c r="AR467" s="5"/>
      <c r="AS467" s="5"/>
    </row>
    <row r="468" ht="15.75" customHeight="1">
      <c r="A468" s="5"/>
      <c r="B468" s="67"/>
      <c r="C468" s="5"/>
      <c r="D468" s="5"/>
      <c r="E468" s="5"/>
      <c r="F468" s="4"/>
      <c r="G468" s="4"/>
      <c r="H468" s="4"/>
      <c r="I468" s="4"/>
      <c r="J468" s="4"/>
      <c r="K468" s="4"/>
      <c r="L468" s="4"/>
      <c r="M468" s="4"/>
      <c r="N468" s="4"/>
      <c r="O468" s="4"/>
      <c r="P468" s="4"/>
      <c r="Q468" s="4"/>
      <c r="R468" s="4"/>
      <c r="S468" s="4"/>
      <c r="T468" s="4"/>
      <c r="U468" s="4"/>
      <c r="V468" s="4"/>
      <c r="W468" s="4"/>
      <c r="X468" s="4"/>
      <c r="Y468" s="4"/>
      <c r="Z468" s="4"/>
      <c r="AA468" s="4"/>
      <c r="AB468" s="4"/>
      <c r="AC468" s="4"/>
      <c r="AD468" s="4"/>
      <c r="AE468" s="4"/>
      <c r="AF468" s="4"/>
      <c r="AG468" s="4"/>
      <c r="AH468" s="4"/>
      <c r="AI468" s="4"/>
      <c r="AJ468" s="4"/>
      <c r="AK468" s="4"/>
      <c r="AL468" s="4"/>
      <c r="AM468" s="4"/>
      <c r="AN468" s="4"/>
      <c r="AO468" s="4"/>
      <c r="AP468" s="4"/>
      <c r="AQ468" s="5"/>
      <c r="AR468" s="5"/>
      <c r="AS468" s="5"/>
    </row>
    <row r="469" ht="15.75" customHeight="1">
      <c r="A469" s="5"/>
      <c r="B469" s="67"/>
      <c r="C469" s="5"/>
      <c r="D469" s="5"/>
      <c r="E469" s="5"/>
      <c r="F469" s="4"/>
      <c r="G469" s="4"/>
      <c r="H469" s="4"/>
      <c r="I469" s="4"/>
      <c r="J469" s="4"/>
      <c r="K469" s="4"/>
      <c r="L469" s="4"/>
      <c r="M469" s="4"/>
      <c r="N469" s="4"/>
      <c r="O469" s="4"/>
      <c r="P469" s="4"/>
      <c r="Q469" s="4"/>
      <c r="R469" s="4"/>
      <c r="S469" s="4"/>
      <c r="T469" s="4"/>
      <c r="U469" s="4"/>
      <c r="V469" s="4"/>
      <c r="W469" s="4"/>
      <c r="X469" s="4"/>
      <c r="Y469" s="4"/>
      <c r="Z469" s="4"/>
      <c r="AA469" s="4"/>
      <c r="AB469" s="4"/>
      <c r="AC469" s="4"/>
      <c r="AD469" s="4"/>
      <c r="AE469" s="4"/>
      <c r="AF469" s="4"/>
      <c r="AG469" s="4"/>
      <c r="AH469" s="4"/>
      <c r="AI469" s="4"/>
      <c r="AJ469" s="4"/>
      <c r="AK469" s="4"/>
      <c r="AL469" s="4"/>
      <c r="AM469" s="4"/>
      <c r="AN469" s="4"/>
      <c r="AO469" s="4"/>
      <c r="AP469" s="4"/>
      <c r="AQ469" s="5"/>
      <c r="AR469" s="5"/>
      <c r="AS469" s="5"/>
    </row>
    <row r="470" ht="15.75" customHeight="1">
      <c r="A470" s="5"/>
      <c r="B470" s="67"/>
      <c r="C470" s="5"/>
      <c r="D470" s="5"/>
      <c r="E470" s="5"/>
      <c r="F470" s="4"/>
      <c r="G470" s="4"/>
      <c r="H470" s="4"/>
      <c r="I470" s="4"/>
      <c r="J470" s="4"/>
      <c r="K470" s="4"/>
      <c r="L470" s="4"/>
      <c r="M470" s="4"/>
      <c r="N470" s="4"/>
      <c r="O470" s="4"/>
      <c r="P470" s="4"/>
      <c r="Q470" s="4"/>
      <c r="R470" s="4"/>
      <c r="S470" s="4"/>
      <c r="T470" s="4"/>
      <c r="U470" s="4"/>
      <c r="V470" s="4"/>
      <c r="W470" s="4"/>
      <c r="X470" s="4"/>
      <c r="Y470" s="4"/>
      <c r="Z470" s="4"/>
      <c r="AA470" s="4"/>
      <c r="AB470" s="4"/>
      <c r="AC470" s="4"/>
      <c r="AD470" s="4"/>
      <c r="AE470" s="4"/>
      <c r="AF470" s="4"/>
      <c r="AG470" s="4"/>
      <c r="AH470" s="4"/>
      <c r="AI470" s="4"/>
      <c r="AJ470" s="4"/>
      <c r="AK470" s="4"/>
      <c r="AL470" s="4"/>
      <c r="AM470" s="4"/>
      <c r="AN470" s="4"/>
      <c r="AO470" s="4"/>
      <c r="AP470" s="4"/>
      <c r="AQ470" s="5"/>
      <c r="AR470" s="5"/>
      <c r="AS470" s="5"/>
    </row>
    <row r="471" ht="15.75" customHeight="1">
      <c r="A471" s="5"/>
      <c r="B471" s="67"/>
      <c r="C471" s="5"/>
      <c r="D471" s="5"/>
      <c r="E471" s="5"/>
      <c r="F471" s="4"/>
      <c r="G471" s="4"/>
      <c r="H471" s="4"/>
      <c r="I471" s="4"/>
      <c r="J471" s="4"/>
      <c r="K471" s="4"/>
      <c r="L471" s="4"/>
      <c r="M471" s="4"/>
      <c r="N471" s="4"/>
      <c r="O471" s="4"/>
      <c r="P471" s="4"/>
      <c r="Q471" s="4"/>
      <c r="R471" s="4"/>
      <c r="S471" s="4"/>
      <c r="T471" s="4"/>
      <c r="U471" s="4"/>
      <c r="V471" s="4"/>
      <c r="W471" s="4"/>
      <c r="X471" s="4"/>
      <c r="Y471" s="4"/>
      <c r="Z471" s="4"/>
      <c r="AA471" s="4"/>
      <c r="AB471" s="4"/>
      <c r="AC471" s="4"/>
      <c r="AD471" s="4"/>
      <c r="AE471" s="4"/>
      <c r="AF471" s="4"/>
      <c r="AG471" s="4"/>
      <c r="AH471" s="4"/>
      <c r="AI471" s="4"/>
      <c r="AJ471" s="4"/>
      <c r="AK471" s="4"/>
      <c r="AL471" s="4"/>
      <c r="AM471" s="4"/>
      <c r="AN471" s="4"/>
      <c r="AO471" s="4"/>
      <c r="AP471" s="4"/>
      <c r="AQ471" s="5"/>
      <c r="AR471" s="5"/>
      <c r="AS471" s="5"/>
    </row>
    <row r="472" ht="15.75" customHeight="1">
      <c r="A472" s="5"/>
      <c r="B472" s="67"/>
      <c r="C472" s="5"/>
      <c r="D472" s="5"/>
      <c r="E472" s="5"/>
      <c r="F472" s="4"/>
      <c r="G472" s="4"/>
      <c r="H472" s="4"/>
      <c r="I472" s="4"/>
      <c r="J472" s="4"/>
      <c r="K472" s="4"/>
      <c r="L472" s="4"/>
      <c r="M472" s="4"/>
      <c r="N472" s="4"/>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5"/>
      <c r="AR472" s="5"/>
      <c r="AS472" s="5"/>
    </row>
    <row r="473" ht="15.75" customHeight="1">
      <c r="A473" s="5"/>
      <c r="B473" s="67"/>
      <c r="C473" s="5"/>
      <c r="D473" s="5"/>
      <c r="E473" s="5"/>
      <c r="F473" s="4"/>
      <c r="G473" s="4"/>
      <c r="H473" s="4"/>
      <c r="I473" s="4"/>
      <c r="J473" s="4"/>
      <c r="K473" s="4"/>
      <c r="L473" s="4"/>
      <c r="M473" s="4"/>
      <c r="N473" s="4"/>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5"/>
      <c r="AR473" s="5"/>
      <c r="AS473" s="5"/>
    </row>
    <row r="474" ht="15.75" customHeight="1">
      <c r="A474" s="5"/>
      <c r="B474" s="67"/>
      <c r="C474" s="5"/>
      <c r="D474" s="5"/>
      <c r="E474" s="5"/>
      <c r="F474" s="4"/>
      <c r="G474" s="4"/>
      <c r="H474" s="4"/>
      <c r="I474" s="4"/>
      <c r="J474" s="4"/>
      <c r="K474" s="4"/>
      <c r="L474" s="4"/>
      <c r="M474" s="4"/>
      <c r="N474" s="4"/>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5"/>
      <c r="AR474" s="5"/>
      <c r="AS474" s="5"/>
    </row>
    <row r="475" ht="15.75" customHeight="1">
      <c r="A475" s="5"/>
      <c r="B475" s="67"/>
      <c r="C475" s="5"/>
      <c r="D475" s="5"/>
      <c r="E475" s="5"/>
      <c r="F475" s="4"/>
      <c r="G475" s="4"/>
      <c r="H475" s="4"/>
      <c r="I475" s="4"/>
      <c r="J475" s="4"/>
      <c r="K475" s="4"/>
      <c r="L475" s="4"/>
      <c r="M475" s="4"/>
      <c r="N475" s="4"/>
      <c r="O475" s="4"/>
      <c r="P475" s="4"/>
      <c r="Q475" s="4"/>
      <c r="R475" s="4"/>
      <c r="S475" s="4"/>
      <c r="T475" s="4"/>
      <c r="U475" s="4"/>
      <c r="V475" s="4"/>
      <c r="W475" s="4"/>
      <c r="X475" s="4"/>
      <c r="Y475" s="4"/>
      <c r="Z475" s="4"/>
      <c r="AA475" s="4"/>
      <c r="AB475" s="4"/>
      <c r="AC475" s="4"/>
      <c r="AD475" s="4"/>
      <c r="AE475" s="4"/>
      <c r="AF475" s="4"/>
      <c r="AG475" s="4"/>
      <c r="AH475" s="4"/>
      <c r="AI475" s="4"/>
      <c r="AJ475" s="4"/>
      <c r="AK475" s="4"/>
      <c r="AL475" s="4"/>
      <c r="AM475" s="4"/>
      <c r="AN475" s="4"/>
      <c r="AO475" s="4"/>
      <c r="AP475" s="4"/>
      <c r="AQ475" s="5"/>
      <c r="AR475" s="5"/>
      <c r="AS475" s="5"/>
    </row>
    <row r="476" ht="15.75" customHeight="1">
      <c r="A476" s="5"/>
      <c r="B476" s="67"/>
      <c r="C476" s="5"/>
      <c r="D476" s="5"/>
      <c r="E476" s="5"/>
      <c r="F476" s="4"/>
      <c r="G476" s="4"/>
      <c r="H476" s="4"/>
      <c r="I476" s="4"/>
      <c r="J476" s="4"/>
      <c r="K476" s="4"/>
      <c r="L476" s="4"/>
      <c r="M476" s="4"/>
      <c r="N476" s="4"/>
      <c r="O476" s="4"/>
      <c r="P476" s="4"/>
      <c r="Q476" s="4"/>
      <c r="R476" s="4"/>
      <c r="S476" s="4"/>
      <c r="T476" s="4"/>
      <c r="U476" s="4"/>
      <c r="V476" s="4"/>
      <c r="W476" s="4"/>
      <c r="X476" s="4"/>
      <c r="Y476" s="4"/>
      <c r="Z476" s="4"/>
      <c r="AA476" s="4"/>
      <c r="AB476" s="4"/>
      <c r="AC476" s="4"/>
      <c r="AD476" s="4"/>
      <c r="AE476" s="4"/>
      <c r="AF476" s="4"/>
      <c r="AG476" s="4"/>
      <c r="AH476" s="4"/>
      <c r="AI476" s="4"/>
      <c r="AJ476" s="4"/>
      <c r="AK476" s="4"/>
      <c r="AL476" s="4"/>
      <c r="AM476" s="4"/>
      <c r="AN476" s="4"/>
      <c r="AO476" s="4"/>
      <c r="AP476" s="4"/>
      <c r="AQ476" s="5"/>
      <c r="AR476" s="5"/>
      <c r="AS476" s="5"/>
    </row>
    <row r="477" ht="15.75" customHeight="1">
      <c r="A477" s="5"/>
      <c r="B477" s="67"/>
      <c r="C477" s="5"/>
      <c r="D477" s="5"/>
      <c r="E477" s="5"/>
      <c r="F477" s="4"/>
      <c r="G477" s="4"/>
      <c r="H477" s="4"/>
      <c r="I477" s="4"/>
      <c r="J477" s="4"/>
      <c r="K477" s="4"/>
      <c r="L477" s="4"/>
      <c r="M477" s="4"/>
      <c r="N477" s="4"/>
      <c r="O477" s="4"/>
      <c r="P477" s="4"/>
      <c r="Q477" s="4"/>
      <c r="R477" s="4"/>
      <c r="S477" s="4"/>
      <c r="T477" s="4"/>
      <c r="U477" s="4"/>
      <c r="V477" s="4"/>
      <c r="W477" s="4"/>
      <c r="X477" s="4"/>
      <c r="Y477" s="4"/>
      <c r="Z477" s="4"/>
      <c r="AA477" s="4"/>
      <c r="AB477" s="4"/>
      <c r="AC477" s="4"/>
      <c r="AD477" s="4"/>
      <c r="AE477" s="4"/>
      <c r="AF477" s="4"/>
      <c r="AG477" s="4"/>
      <c r="AH477" s="4"/>
      <c r="AI477" s="4"/>
      <c r="AJ477" s="4"/>
      <c r="AK477" s="4"/>
      <c r="AL477" s="4"/>
      <c r="AM477" s="4"/>
      <c r="AN477" s="4"/>
      <c r="AO477" s="4"/>
      <c r="AP477" s="4"/>
      <c r="AQ477" s="5"/>
      <c r="AR477" s="5"/>
      <c r="AS477" s="5"/>
    </row>
    <row r="478" ht="15.75" customHeight="1">
      <c r="A478" s="5"/>
      <c r="B478" s="67"/>
      <c r="C478" s="5"/>
      <c r="D478" s="5"/>
      <c r="E478" s="5"/>
      <c r="F478" s="4"/>
      <c r="G478" s="4"/>
      <c r="H478" s="4"/>
      <c r="I478" s="4"/>
      <c r="J478" s="4"/>
      <c r="K478" s="4"/>
      <c r="L478" s="4"/>
      <c r="M478" s="4"/>
      <c r="N478" s="4"/>
      <c r="O478" s="4"/>
      <c r="P478" s="4"/>
      <c r="Q478" s="4"/>
      <c r="R478" s="4"/>
      <c r="S478" s="4"/>
      <c r="T478" s="4"/>
      <c r="U478" s="4"/>
      <c r="V478" s="4"/>
      <c r="W478" s="4"/>
      <c r="X478" s="4"/>
      <c r="Y478" s="4"/>
      <c r="Z478" s="4"/>
      <c r="AA478" s="4"/>
      <c r="AB478" s="4"/>
      <c r="AC478" s="4"/>
      <c r="AD478" s="4"/>
      <c r="AE478" s="4"/>
      <c r="AF478" s="4"/>
      <c r="AG478" s="4"/>
      <c r="AH478" s="4"/>
      <c r="AI478" s="4"/>
      <c r="AJ478" s="4"/>
      <c r="AK478" s="4"/>
      <c r="AL478" s="4"/>
      <c r="AM478" s="4"/>
      <c r="AN478" s="4"/>
      <c r="AO478" s="4"/>
      <c r="AP478" s="4"/>
      <c r="AQ478" s="5"/>
      <c r="AR478" s="5"/>
      <c r="AS478" s="5"/>
    </row>
    <row r="479" ht="15.75" customHeight="1">
      <c r="A479" s="5"/>
      <c r="B479" s="67"/>
      <c r="C479" s="5"/>
      <c r="D479" s="5"/>
      <c r="E479" s="5"/>
      <c r="F479" s="4"/>
      <c r="G479" s="4"/>
      <c r="H479" s="4"/>
      <c r="I479" s="4"/>
      <c r="J479" s="4"/>
      <c r="K479" s="4"/>
      <c r="L479" s="4"/>
      <c r="M479" s="4"/>
      <c r="N479" s="4"/>
      <c r="O479" s="4"/>
      <c r="P479" s="4"/>
      <c r="Q479" s="4"/>
      <c r="R479" s="4"/>
      <c r="S479" s="4"/>
      <c r="T479" s="4"/>
      <c r="U479" s="4"/>
      <c r="V479" s="4"/>
      <c r="W479" s="4"/>
      <c r="X479" s="4"/>
      <c r="Y479" s="4"/>
      <c r="Z479" s="4"/>
      <c r="AA479" s="4"/>
      <c r="AB479" s="4"/>
      <c r="AC479" s="4"/>
      <c r="AD479" s="4"/>
      <c r="AE479" s="4"/>
      <c r="AF479" s="4"/>
      <c r="AG479" s="4"/>
      <c r="AH479" s="4"/>
      <c r="AI479" s="4"/>
      <c r="AJ479" s="4"/>
      <c r="AK479" s="4"/>
      <c r="AL479" s="4"/>
      <c r="AM479" s="4"/>
      <c r="AN479" s="4"/>
      <c r="AO479" s="4"/>
      <c r="AP479" s="4"/>
      <c r="AQ479" s="5"/>
      <c r="AR479" s="5"/>
      <c r="AS479" s="5"/>
    </row>
    <row r="480" ht="15.75" customHeight="1">
      <c r="A480" s="5"/>
      <c r="B480" s="67"/>
      <c r="C480" s="5"/>
      <c r="D480" s="5"/>
      <c r="E480" s="5"/>
      <c r="F480" s="4"/>
      <c r="G480" s="4"/>
      <c r="H480" s="4"/>
      <c r="I480" s="4"/>
      <c r="J480" s="4"/>
      <c r="K480" s="4"/>
      <c r="L480" s="4"/>
      <c r="M480" s="4"/>
      <c r="N480" s="4"/>
      <c r="O480" s="4"/>
      <c r="P480" s="4"/>
      <c r="Q480" s="4"/>
      <c r="R480" s="4"/>
      <c r="S480" s="4"/>
      <c r="T480" s="4"/>
      <c r="U480" s="4"/>
      <c r="V480" s="4"/>
      <c r="W480" s="4"/>
      <c r="X480" s="4"/>
      <c r="Y480" s="4"/>
      <c r="Z480" s="4"/>
      <c r="AA480" s="4"/>
      <c r="AB480" s="4"/>
      <c r="AC480" s="4"/>
      <c r="AD480" s="4"/>
      <c r="AE480" s="4"/>
      <c r="AF480" s="4"/>
      <c r="AG480" s="4"/>
      <c r="AH480" s="4"/>
      <c r="AI480" s="4"/>
      <c r="AJ480" s="4"/>
      <c r="AK480" s="4"/>
      <c r="AL480" s="4"/>
      <c r="AM480" s="4"/>
      <c r="AN480" s="4"/>
      <c r="AO480" s="4"/>
      <c r="AP480" s="4"/>
      <c r="AQ480" s="5"/>
      <c r="AR480" s="5"/>
      <c r="AS480" s="5"/>
    </row>
    <row r="481" ht="15.75" customHeight="1">
      <c r="A481" s="5"/>
      <c r="B481" s="67"/>
      <c r="C481" s="5"/>
      <c r="D481" s="5"/>
      <c r="E481" s="5"/>
      <c r="F481" s="4"/>
      <c r="G481" s="4"/>
      <c r="H481" s="4"/>
      <c r="I481" s="4"/>
      <c r="J481" s="4"/>
      <c r="K481" s="4"/>
      <c r="L481" s="4"/>
      <c r="M481" s="4"/>
      <c r="N481" s="4"/>
      <c r="O481" s="4"/>
      <c r="P481" s="4"/>
      <c r="Q481" s="4"/>
      <c r="R481" s="4"/>
      <c r="S481" s="4"/>
      <c r="T481" s="4"/>
      <c r="U481" s="4"/>
      <c r="V481" s="4"/>
      <c r="W481" s="4"/>
      <c r="X481" s="4"/>
      <c r="Y481" s="4"/>
      <c r="Z481" s="4"/>
      <c r="AA481" s="4"/>
      <c r="AB481" s="4"/>
      <c r="AC481" s="4"/>
      <c r="AD481" s="4"/>
      <c r="AE481" s="4"/>
      <c r="AF481" s="4"/>
      <c r="AG481" s="4"/>
      <c r="AH481" s="4"/>
      <c r="AI481" s="4"/>
      <c r="AJ481" s="4"/>
      <c r="AK481" s="4"/>
      <c r="AL481" s="4"/>
      <c r="AM481" s="4"/>
      <c r="AN481" s="4"/>
      <c r="AO481" s="4"/>
      <c r="AP481" s="4"/>
      <c r="AQ481" s="5"/>
      <c r="AR481" s="5"/>
      <c r="AS481" s="5"/>
    </row>
    <row r="482" ht="15.75" customHeight="1">
      <c r="A482" s="5"/>
      <c r="B482" s="67"/>
      <c r="C482" s="5"/>
      <c r="D482" s="5"/>
      <c r="E482" s="5"/>
      <c r="F482" s="4"/>
      <c r="G482" s="4"/>
      <c r="H482" s="4"/>
      <c r="I482" s="4"/>
      <c r="J482" s="4"/>
      <c r="K482" s="4"/>
      <c r="L482" s="4"/>
      <c r="M482" s="4"/>
      <c r="N482" s="4"/>
      <c r="O482" s="4"/>
      <c r="P482" s="4"/>
      <c r="Q482" s="4"/>
      <c r="R482" s="4"/>
      <c r="S482" s="4"/>
      <c r="T482" s="4"/>
      <c r="U482" s="4"/>
      <c r="V482" s="4"/>
      <c r="W482" s="4"/>
      <c r="X482" s="4"/>
      <c r="Y482" s="4"/>
      <c r="Z482" s="4"/>
      <c r="AA482" s="4"/>
      <c r="AB482" s="4"/>
      <c r="AC482" s="4"/>
      <c r="AD482" s="4"/>
      <c r="AE482" s="4"/>
      <c r="AF482" s="4"/>
      <c r="AG482" s="4"/>
      <c r="AH482" s="4"/>
      <c r="AI482" s="4"/>
      <c r="AJ482" s="4"/>
      <c r="AK482" s="4"/>
      <c r="AL482" s="4"/>
      <c r="AM482" s="4"/>
      <c r="AN482" s="4"/>
      <c r="AO482" s="4"/>
      <c r="AP482" s="4"/>
      <c r="AQ482" s="5"/>
      <c r="AR482" s="5"/>
      <c r="AS482" s="5"/>
    </row>
    <row r="483" ht="15.75" customHeight="1">
      <c r="A483" s="5"/>
      <c r="B483" s="67"/>
      <c r="C483" s="5"/>
      <c r="D483" s="5"/>
      <c r="E483" s="5"/>
      <c r="F483" s="4"/>
      <c r="G483" s="4"/>
      <c r="H483" s="4"/>
      <c r="I483" s="4"/>
      <c r="J483" s="4"/>
      <c r="K483" s="4"/>
      <c r="L483" s="4"/>
      <c r="M483" s="4"/>
      <c r="N483" s="4"/>
      <c r="O483" s="4"/>
      <c r="P483" s="4"/>
      <c r="Q483" s="4"/>
      <c r="R483" s="4"/>
      <c r="S483" s="4"/>
      <c r="T483" s="4"/>
      <c r="U483" s="4"/>
      <c r="V483" s="4"/>
      <c r="W483" s="4"/>
      <c r="X483" s="4"/>
      <c r="Y483" s="4"/>
      <c r="Z483" s="4"/>
      <c r="AA483" s="4"/>
      <c r="AB483" s="4"/>
      <c r="AC483" s="4"/>
      <c r="AD483" s="4"/>
      <c r="AE483" s="4"/>
      <c r="AF483" s="4"/>
      <c r="AG483" s="4"/>
      <c r="AH483" s="4"/>
      <c r="AI483" s="4"/>
      <c r="AJ483" s="4"/>
      <c r="AK483" s="4"/>
      <c r="AL483" s="4"/>
      <c r="AM483" s="4"/>
      <c r="AN483" s="4"/>
      <c r="AO483" s="4"/>
      <c r="AP483" s="4"/>
      <c r="AQ483" s="5"/>
      <c r="AR483" s="5"/>
      <c r="AS483" s="5"/>
    </row>
    <row r="484" ht="15.75" customHeight="1">
      <c r="A484" s="5"/>
      <c r="B484" s="67"/>
      <c r="C484" s="5"/>
      <c r="D484" s="5"/>
      <c r="E484" s="5"/>
      <c r="F484" s="4"/>
      <c r="G484" s="4"/>
      <c r="H484" s="4"/>
      <c r="I484" s="4"/>
      <c r="J484" s="4"/>
      <c r="K484" s="4"/>
      <c r="L484" s="4"/>
      <c r="M484" s="4"/>
      <c r="N484" s="4"/>
      <c r="O484" s="4"/>
      <c r="P484" s="4"/>
      <c r="Q484" s="4"/>
      <c r="R484" s="4"/>
      <c r="S484" s="4"/>
      <c r="T484" s="4"/>
      <c r="U484" s="4"/>
      <c r="V484" s="4"/>
      <c r="W484" s="4"/>
      <c r="X484" s="4"/>
      <c r="Y484" s="4"/>
      <c r="Z484" s="4"/>
      <c r="AA484" s="4"/>
      <c r="AB484" s="4"/>
      <c r="AC484" s="4"/>
      <c r="AD484" s="4"/>
      <c r="AE484" s="4"/>
      <c r="AF484" s="4"/>
      <c r="AG484" s="4"/>
      <c r="AH484" s="4"/>
      <c r="AI484" s="4"/>
      <c r="AJ484" s="4"/>
      <c r="AK484" s="4"/>
      <c r="AL484" s="4"/>
      <c r="AM484" s="4"/>
      <c r="AN484" s="4"/>
      <c r="AO484" s="4"/>
      <c r="AP484" s="4"/>
      <c r="AQ484" s="5"/>
      <c r="AR484" s="5"/>
      <c r="AS484" s="5"/>
    </row>
    <row r="485" ht="15.75" customHeight="1">
      <c r="A485" s="5"/>
      <c r="B485" s="67"/>
      <c r="C485" s="5"/>
      <c r="D485" s="5"/>
      <c r="E485" s="5"/>
      <c r="F485" s="4"/>
      <c r="G485" s="4"/>
      <c r="H485" s="4"/>
      <c r="I485" s="4"/>
      <c r="J485" s="4"/>
      <c r="K485" s="4"/>
      <c r="L485" s="4"/>
      <c r="M485" s="4"/>
      <c r="N485" s="4"/>
      <c r="O485" s="4"/>
      <c r="P485" s="4"/>
      <c r="Q485" s="4"/>
      <c r="R485" s="4"/>
      <c r="S485" s="4"/>
      <c r="T485" s="4"/>
      <c r="U485" s="4"/>
      <c r="V485" s="4"/>
      <c r="W485" s="4"/>
      <c r="X485" s="4"/>
      <c r="Y485" s="4"/>
      <c r="Z485" s="4"/>
      <c r="AA485" s="4"/>
      <c r="AB485" s="4"/>
      <c r="AC485" s="4"/>
      <c r="AD485" s="4"/>
      <c r="AE485" s="4"/>
      <c r="AF485" s="4"/>
      <c r="AG485" s="4"/>
      <c r="AH485" s="4"/>
      <c r="AI485" s="4"/>
      <c r="AJ485" s="4"/>
      <c r="AK485" s="4"/>
      <c r="AL485" s="4"/>
      <c r="AM485" s="4"/>
      <c r="AN485" s="4"/>
      <c r="AO485" s="4"/>
      <c r="AP485" s="4"/>
      <c r="AQ485" s="5"/>
      <c r="AR485" s="5"/>
      <c r="AS485" s="5"/>
    </row>
    <row r="486" ht="15.75" customHeight="1">
      <c r="A486" s="5"/>
      <c r="B486" s="67"/>
      <c r="C486" s="5"/>
      <c r="D486" s="5"/>
      <c r="E486" s="5"/>
      <c r="F486" s="4"/>
      <c r="G486" s="4"/>
      <c r="H486" s="4"/>
      <c r="I486" s="4"/>
      <c r="J486" s="4"/>
      <c r="K486" s="4"/>
      <c r="L486" s="4"/>
      <c r="M486" s="4"/>
      <c r="N486" s="4"/>
      <c r="O486" s="4"/>
      <c r="P486" s="4"/>
      <c r="Q486" s="4"/>
      <c r="R486" s="4"/>
      <c r="S486" s="4"/>
      <c r="T486" s="4"/>
      <c r="U486" s="4"/>
      <c r="V486" s="4"/>
      <c r="W486" s="4"/>
      <c r="X486" s="4"/>
      <c r="Y486" s="4"/>
      <c r="Z486" s="4"/>
      <c r="AA486" s="4"/>
      <c r="AB486" s="4"/>
      <c r="AC486" s="4"/>
      <c r="AD486" s="4"/>
      <c r="AE486" s="4"/>
      <c r="AF486" s="4"/>
      <c r="AG486" s="4"/>
      <c r="AH486" s="4"/>
      <c r="AI486" s="4"/>
      <c r="AJ486" s="4"/>
      <c r="AK486" s="4"/>
      <c r="AL486" s="4"/>
      <c r="AM486" s="4"/>
      <c r="AN486" s="4"/>
      <c r="AO486" s="4"/>
      <c r="AP486" s="4"/>
      <c r="AQ486" s="5"/>
      <c r="AR486" s="5"/>
      <c r="AS486" s="5"/>
    </row>
    <row r="487" ht="15.75" customHeight="1">
      <c r="A487" s="5"/>
      <c r="B487" s="67"/>
      <c r="C487" s="5"/>
      <c r="D487" s="5"/>
      <c r="E487" s="5"/>
      <c r="F487" s="4"/>
      <c r="G487" s="4"/>
      <c r="H487" s="4"/>
      <c r="I487" s="4"/>
      <c r="J487" s="4"/>
      <c r="K487" s="4"/>
      <c r="L487" s="4"/>
      <c r="M487" s="4"/>
      <c r="N487" s="4"/>
      <c r="O487" s="4"/>
      <c r="P487" s="4"/>
      <c r="Q487" s="4"/>
      <c r="R487" s="4"/>
      <c r="S487" s="4"/>
      <c r="T487" s="4"/>
      <c r="U487" s="4"/>
      <c r="V487" s="4"/>
      <c r="W487" s="4"/>
      <c r="X487" s="4"/>
      <c r="Y487" s="4"/>
      <c r="Z487" s="4"/>
      <c r="AA487" s="4"/>
      <c r="AB487" s="4"/>
      <c r="AC487" s="4"/>
      <c r="AD487" s="4"/>
      <c r="AE487" s="4"/>
      <c r="AF487" s="4"/>
      <c r="AG487" s="4"/>
      <c r="AH487" s="4"/>
      <c r="AI487" s="4"/>
      <c r="AJ487" s="4"/>
      <c r="AK487" s="4"/>
      <c r="AL487" s="4"/>
      <c r="AM487" s="4"/>
      <c r="AN487" s="4"/>
      <c r="AO487" s="4"/>
      <c r="AP487" s="4"/>
      <c r="AQ487" s="5"/>
      <c r="AR487" s="5"/>
      <c r="AS487" s="5"/>
    </row>
    <row r="488" ht="15.75" customHeight="1">
      <c r="A488" s="5"/>
      <c r="B488" s="67"/>
      <c r="C488" s="5"/>
      <c r="D488" s="5"/>
      <c r="E488" s="5"/>
      <c r="F488" s="4"/>
      <c r="G488" s="4"/>
      <c r="H488" s="4"/>
      <c r="I488" s="4"/>
      <c r="J488" s="4"/>
      <c r="K488" s="4"/>
      <c r="L488" s="4"/>
      <c r="M488" s="4"/>
      <c r="N488" s="4"/>
      <c r="O488" s="4"/>
      <c r="P488" s="4"/>
      <c r="Q488" s="4"/>
      <c r="R488" s="4"/>
      <c r="S488" s="4"/>
      <c r="T488" s="4"/>
      <c r="U488" s="4"/>
      <c r="V488" s="4"/>
      <c r="W488" s="4"/>
      <c r="X488" s="4"/>
      <c r="Y488" s="4"/>
      <c r="Z488" s="4"/>
      <c r="AA488" s="4"/>
      <c r="AB488" s="4"/>
      <c r="AC488" s="4"/>
      <c r="AD488" s="4"/>
      <c r="AE488" s="4"/>
      <c r="AF488" s="4"/>
      <c r="AG488" s="4"/>
      <c r="AH488" s="4"/>
      <c r="AI488" s="4"/>
      <c r="AJ488" s="4"/>
      <c r="AK488" s="4"/>
      <c r="AL488" s="4"/>
      <c r="AM488" s="4"/>
      <c r="AN488" s="4"/>
      <c r="AO488" s="4"/>
      <c r="AP488" s="4"/>
      <c r="AQ488" s="5"/>
      <c r="AR488" s="5"/>
      <c r="AS488" s="5"/>
    </row>
    <row r="489" ht="15.75" customHeight="1">
      <c r="A489" s="5"/>
      <c r="B489" s="67"/>
      <c r="C489" s="5"/>
      <c r="D489" s="5"/>
      <c r="E489" s="5"/>
      <c r="F489" s="4"/>
      <c r="G489" s="4"/>
      <c r="H489" s="4"/>
      <c r="I489" s="4"/>
      <c r="J489" s="4"/>
      <c r="K489" s="4"/>
      <c r="L489" s="4"/>
      <c r="M489" s="4"/>
      <c r="N489" s="4"/>
      <c r="O489" s="4"/>
      <c r="P489" s="4"/>
      <c r="Q489" s="4"/>
      <c r="R489" s="4"/>
      <c r="S489" s="4"/>
      <c r="T489" s="4"/>
      <c r="U489" s="4"/>
      <c r="V489" s="4"/>
      <c r="W489" s="4"/>
      <c r="X489" s="4"/>
      <c r="Y489" s="4"/>
      <c r="Z489" s="4"/>
      <c r="AA489" s="4"/>
      <c r="AB489" s="4"/>
      <c r="AC489" s="4"/>
      <c r="AD489" s="4"/>
      <c r="AE489" s="4"/>
      <c r="AF489" s="4"/>
      <c r="AG489" s="4"/>
      <c r="AH489" s="4"/>
      <c r="AI489" s="4"/>
      <c r="AJ489" s="4"/>
      <c r="AK489" s="4"/>
      <c r="AL489" s="4"/>
      <c r="AM489" s="4"/>
      <c r="AN489" s="4"/>
      <c r="AO489" s="4"/>
      <c r="AP489" s="4"/>
      <c r="AQ489" s="5"/>
      <c r="AR489" s="5"/>
      <c r="AS489" s="5"/>
    </row>
    <row r="490" ht="15.75" customHeight="1">
      <c r="A490" s="5"/>
      <c r="B490" s="67"/>
      <c r="C490" s="5"/>
      <c r="D490" s="5"/>
      <c r="E490" s="5"/>
      <c r="F490" s="4"/>
      <c r="G490" s="4"/>
      <c r="H490" s="4"/>
      <c r="I490" s="4"/>
      <c r="J490" s="4"/>
      <c r="K490" s="4"/>
      <c r="L490" s="4"/>
      <c r="M490" s="4"/>
      <c r="N490" s="4"/>
      <c r="O490" s="4"/>
      <c r="P490" s="4"/>
      <c r="Q490" s="4"/>
      <c r="R490" s="4"/>
      <c r="S490" s="4"/>
      <c r="T490" s="4"/>
      <c r="U490" s="4"/>
      <c r="V490" s="4"/>
      <c r="W490" s="4"/>
      <c r="X490" s="4"/>
      <c r="Y490" s="4"/>
      <c r="Z490" s="4"/>
      <c r="AA490" s="4"/>
      <c r="AB490" s="4"/>
      <c r="AC490" s="4"/>
      <c r="AD490" s="4"/>
      <c r="AE490" s="4"/>
      <c r="AF490" s="4"/>
      <c r="AG490" s="4"/>
      <c r="AH490" s="4"/>
      <c r="AI490" s="4"/>
      <c r="AJ490" s="4"/>
      <c r="AK490" s="4"/>
      <c r="AL490" s="4"/>
      <c r="AM490" s="4"/>
      <c r="AN490" s="4"/>
      <c r="AO490" s="4"/>
      <c r="AP490" s="4"/>
      <c r="AQ490" s="5"/>
      <c r="AR490" s="5"/>
      <c r="AS490" s="5"/>
    </row>
    <row r="491" ht="15.75" customHeight="1">
      <c r="A491" s="5"/>
      <c r="B491" s="67"/>
      <c r="C491" s="5"/>
      <c r="D491" s="5"/>
      <c r="E491" s="5"/>
      <c r="F491" s="4"/>
      <c r="G491" s="4"/>
      <c r="H491" s="4"/>
      <c r="I491" s="4"/>
      <c r="J491" s="4"/>
      <c r="K491" s="4"/>
      <c r="L491" s="4"/>
      <c r="M491" s="4"/>
      <c r="N491" s="4"/>
      <c r="O491" s="4"/>
      <c r="P491" s="4"/>
      <c r="Q491" s="4"/>
      <c r="R491" s="4"/>
      <c r="S491" s="4"/>
      <c r="T491" s="4"/>
      <c r="U491" s="4"/>
      <c r="V491" s="4"/>
      <c r="W491" s="4"/>
      <c r="X491" s="4"/>
      <c r="Y491" s="4"/>
      <c r="Z491" s="4"/>
      <c r="AA491" s="4"/>
      <c r="AB491" s="4"/>
      <c r="AC491" s="4"/>
      <c r="AD491" s="4"/>
      <c r="AE491" s="4"/>
      <c r="AF491" s="4"/>
      <c r="AG491" s="4"/>
      <c r="AH491" s="4"/>
      <c r="AI491" s="4"/>
      <c r="AJ491" s="4"/>
      <c r="AK491" s="4"/>
      <c r="AL491" s="4"/>
      <c r="AM491" s="4"/>
      <c r="AN491" s="4"/>
      <c r="AO491" s="4"/>
      <c r="AP491" s="4"/>
      <c r="AQ491" s="5"/>
      <c r="AR491" s="5"/>
      <c r="AS491" s="5"/>
    </row>
    <row r="492" ht="15.75" customHeight="1">
      <c r="A492" s="5"/>
      <c r="B492" s="67"/>
      <c r="C492" s="5"/>
      <c r="D492" s="5"/>
      <c r="E492" s="5"/>
      <c r="F492" s="4"/>
      <c r="G492" s="4"/>
      <c r="H492" s="4"/>
      <c r="I492" s="4"/>
      <c r="J492" s="4"/>
      <c r="K492" s="4"/>
      <c r="L492" s="4"/>
      <c r="M492" s="4"/>
      <c r="N492" s="4"/>
      <c r="O492" s="4"/>
      <c r="P492" s="4"/>
      <c r="Q492" s="4"/>
      <c r="R492" s="4"/>
      <c r="S492" s="4"/>
      <c r="T492" s="4"/>
      <c r="U492" s="4"/>
      <c r="V492" s="4"/>
      <c r="W492" s="4"/>
      <c r="X492" s="4"/>
      <c r="Y492" s="4"/>
      <c r="Z492" s="4"/>
      <c r="AA492" s="4"/>
      <c r="AB492" s="4"/>
      <c r="AC492" s="4"/>
      <c r="AD492" s="4"/>
      <c r="AE492" s="4"/>
      <c r="AF492" s="4"/>
      <c r="AG492" s="4"/>
      <c r="AH492" s="4"/>
      <c r="AI492" s="4"/>
      <c r="AJ492" s="4"/>
      <c r="AK492" s="4"/>
      <c r="AL492" s="4"/>
      <c r="AM492" s="4"/>
      <c r="AN492" s="4"/>
      <c r="AO492" s="4"/>
      <c r="AP492" s="4"/>
      <c r="AQ492" s="5"/>
      <c r="AR492" s="5"/>
      <c r="AS492" s="5"/>
    </row>
    <row r="493" ht="15.75" customHeight="1">
      <c r="A493" s="5"/>
      <c r="B493" s="67"/>
      <c r="C493" s="5"/>
      <c r="D493" s="5"/>
      <c r="E493" s="5"/>
      <c r="F493" s="4"/>
      <c r="G493" s="4"/>
      <c r="H493" s="4"/>
      <c r="I493" s="4"/>
      <c r="J493" s="4"/>
      <c r="K493" s="4"/>
      <c r="L493" s="4"/>
      <c r="M493" s="4"/>
      <c r="N493" s="4"/>
      <c r="O493" s="4"/>
      <c r="P493" s="4"/>
      <c r="Q493" s="4"/>
      <c r="R493" s="4"/>
      <c r="S493" s="4"/>
      <c r="T493" s="4"/>
      <c r="U493" s="4"/>
      <c r="V493" s="4"/>
      <c r="W493" s="4"/>
      <c r="X493" s="4"/>
      <c r="Y493" s="4"/>
      <c r="Z493" s="4"/>
      <c r="AA493" s="4"/>
      <c r="AB493" s="4"/>
      <c r="AC493" s="4"/>
      <c r="AD493" s="4"/>
      <c r="AE493" s="4"/>
      <c r="AF493" s="4"/>
      <c r="AG493" s="4"/>
      <c r="AH493" s="4"/>
      <c r="AI493" s="4"/>
      <c r="AJ493" s="4"/>
      <c r="AK493" s="4"/>
      <c r="AL493" s="4"/>
      <c r="AM493" s="4"/>
      <c r="AN493" s="4"/>
      <c r="AO493" s="4"/>
      <c r="AP493" s="4"/>
      <c r="AQ493" s="5"/>
      <c r="AR493" s="5"/>
      <c r="AS493" s="5"/>
    </row>
    <row r="494" ht="15.75" customHeight="1">
      <c r="A494" s="5"/>
      <c r="B494" s="67"/>
      <c r="C494" s="5"/>
      <c r="D494" s="5"/>
      <c r="E494" s="5"/>
      <c r="F494" s="4"/>
      <c r="G494" s="4"/>
      <c r="H494" s="4"/>
      <c r="I494" s="4"/>
      <c r="J494" s="4"/>
      <c r="K494" s="4"/>
      <c r="L494" s="4"/>
      <c r="M494" s="4"/>
      <c r="N494" s="4"/>
      <c r="O494" s="4"/>
      <c r="P494" s="4"/>
      <c r="Q494" s="4"/>
      <c r="R494" s="4"/>
      <c r="S494" s="4"/>
      <c r="T494" s="4"/>
      <c r="U494" s="4"/>
      <c r="V494" s="4"/>
      <c r="W494" s="4"/>
      <c r="X494" s="4"/>
      <c r="Y494" s="4"/>
      <c r="Z494" s="4"/>
      <c r="AA494" s="4"/>
      <c r="AB494" s="4"/>
      <c r="AC494" s="4"/>
      <c r="AD494" s="4"/>
      <c r="AE494" s="4"/>
      <c r="AF494" s="4"/>
      <c r="AG494" s="4"/>
      <c r="AH494" s="4"/>
      <c r="AI494" s="4"/>
      <c r="AJ494" s="4"/>
      <c r="AK494" s="4"/>
      <c r="AL494" s="4"/>
      <c r="AM494" s="4"/>
      <c r="AN494" s="4"/>
      <c r="AO494" s="4"/>
      <c r="AP494" s="4"/>
      <c r="AQ494" s="5"/>
      <c r="AR494" s="5"/>
      <c r="AS494" s="5"/>
    </row>
    <row r="495" ht="15.75" customHeight="1">
      <c r="A495" s="5"/>
      <c r="B495" s="67"/>
      <c r="C495" s="5"/>
      <c r="D495" s="5"/>
      <c r="E495" s="5"/>
      <c r="F495" s="4"/>
      <c r="G495" s="4"/>
      <c r="H495" s="4"/>
      <c r="I495" s="4"/>
      <c r="J495" s="4"/>
      <c r="K495" s="4"/>
      <c r="L495" s="4"/>
      <c r="M495" s="4"/>
      <c r="N495" s="4"/>
      <c r="O495" s="4"/>
      <c r="P495" s="4"/>
      <c r="Q495" s="4"/>
      <c r="R495" s="4"/>
      <c r="S495" s="4"/>
      <c r="T495" s="4"/>
      <c r="U495" s="4"/>
      <c r="V495" s="4"/>
      <c r="W495" s="4"/>
      <c r="X495" s="4"/>
      <c r="Y495" s="4"/>
      <c r="Z495" s="4"/>
      <c r="AA495" s="4"/>
      <c r="AB495" s="4"/>
      <c r="AC495" s="4"/>
      <c r="AD495" s="4"/>
      <c r="AE495" s="4"/>
      <c r="AF495" s="4"/>
      <c r="AG495" s="4"/>
      <c r="AH495" s="4"/>
      <c r="AI495" s="4"/>
      <c r="AJ495" s="4"/>
      <c r="AK495" s="4"/>
      <c r="AL495" s="4"/>
      <c r="AM495" s="4"/>
      <c r="AN495" s="4"/>
      <c r="AO495" s="4"/>
      <c r="AP495" s="4"/>
      <c r="AQ495" s="5"/>
      <c r="AR495" s="5"/>
      <c r="AS495" s="5"/>
    </row>
    <row r="496" ht="15.75" customHeight="1">
      <c r="A496" s="5"/>
      <c r="B496" s="67"/>
      <c r="C496" s="5"/>
      <c r="D496" s="5"/>
      <c r="E496" s="5"/>
      <c r="F496" s="4"/>
      <c r="G496" s="4"/>
      <c r="H496" s="4"/>
      <c r="I496" s="4"/>
      <c r="J496" s="4"/>
      <c r="K496" s="4"/>
      <c r="L496" s="4"/>
      <c r="M496" s="4"/>
      <c r="N496" s="4"/>
      <c r="O496" s="4"/>
      <c r="P496" s="4"/>
      <c r="Q496" s="4"/>
      <c r="R496" s="4"/>
      <c r="S496" s="4"/>
      <c r="T496" s="4"/>
      <c r="U496" s="4"/>
      <c r="V496" s="4"/>
      <c r="W496" s="4"/>
      <c r="X496" s="4"/>
      <c r="Y496" s="4"/>
      <c r="Z496" s="4"/>
      <c r="AA496" s="4"/>
      <c r="AB496" s="4"/>
      <c r="AC496" s="4"/>
      <c r="AD496" s="4"/>
      <c r="AE496" s="4"/>
      <c r="AF496" s="4"/>
      <c r="AG496" s="4"/>
      <c r="AH496" s="4"/>
      <c r="AI496" s="4"/>
      <c r="AJ496" s="4"/>
      <c r="AK496" s="4"/>
      <c r="AL496" s="4"/>
      <c r="AM496" s="4"/>
      <c r="AN496" s="4"/>
      <c r="AO496" s="4"/>
      <c r="AP496" s="4"/>
      <c r="AQ496" s="5"/>
      <c r="AR496" s="5"/>
      <c r="AS496" s="5"/>
    </row>
    <row r="497" ht="15.75" customHeight="1">
      <c r="A497" s="5"/>
      <c r="B497" s="67"/>
      <c r="C497" s="5"/>
      <c r="D497" s="5"/>
      <c r="E497" s="5"/>
      <c r="F497" s="4"/>
      <c r="G497" s="4"/>
      <c r="H497" s="4"/>
      <c r="I497" s="4"/>
      <c r="J497" s="4"/>
      <c r="K497" s="4"/>
      <c r="L497" s="4"/>
      <c r="M497" s="4"/>
      <c r="N497" s="4"/>
      <c r="O497" s="4"/>
      <c r="P497" s="4"/>
      <c r="Q497" s="4"/>
      <c r="R497" s="4"/>
      <c r="S497" s="4"/>
      <c r="T497" s="4"/>
      <c r="U497" s="4"/>
      <c r="V497" s="4"/>
      <c r="W497" s="4"/>
      <c r="X497" s="4"/>
      <c r="Y497" s="4"/>
      <c r="Z497" s="4"/>
      <c r="AA497" s="4"/>
      <c r="AB497" s="4"/>
      <c r="AC497" s="4"/>
      <c r="AD497" s="4"/>
      <c r="AE497" s="4"/>
      <c r="AF497" s="4"/>
      <c r="AG497" s="4"/>
      <c r="AH497" s="4"/>
      <c r="AI497" s="4"/>
      <c r="AJ497" s="4"/>
      <c r="AK497" s="4"/>
      <c r="AL497" s="4"/>
      <c r="AM497" s="4"/>
      <c r="AN497" s="4"/>
      <c r="AO497" s="4"/>
      <c r="AP497" s="4"/>
      <c r="AQ497" s="5"/>
      <c r="AR497" s="5"/>
      <c r="AS497" s="5"/>
    </row>
    <row r="498" ht="15.75" customHeight="1">
      <c r="A498" s="5"/>
      <c r="B498" s="67"/>
      <c r="C498" s="5"/>
      <c r="D498" s="5"/>
      <c r="E498" s="5"/>
      <c r="F498" s="4"/>
      <c r="G498" s="4"/>
      <c r="H498" s="4"/>
      <c r="I498" s="4"/>
      <c r="J498" s="4"/>
      <c r="K498" s="4"/>
      <c r="L498" s="4"/>
      <c r="M498" s="4"/>
      <c r="N498" s="4"/>
      <c r="O498" s="4"/>
      <c r="P498" s="4"/>
      <c r="Q498" s="4"/>
      <c r="R498" s="4"/>
      <c r="S498" s="4"/>
      <c r="T498" s="4"/>
      <c r="U498" s="4"/>
      <c r="V498" s="4"/>
      <c r="W498" s="4"/>
      <c r="X498" s="4"/>
      <c r="Y498" s="4"/>
      <c r="Z498" s="4"/>
      <c r="AA498" s="4"/>
      <c r="AB498" s="4"/>
      <c r="AC498" s="4"/>
      <c r="AD498" s="4"/>
      <c r="AE498" s="4"/>
      <c r="AF498" s="4"/>
      <c r="AG498" s="4"/>
      <c r="AH498" s="4"/>
      <c r="AI498" s="4"/>
      <c r="AJ498" s="4"/>
      <c r="AK498" s="4"/>
      <c r="AL498" s="4"/>
      <c r="AM498" s="4"/>
      <c r="AN498" s="4"/>
      <c r="AO498" s="4"/>
      <c r="AP498" s="4"/>
      <c r="AQ498" s="5"/>
      <c r="AR498" s="5"/>
      <c r="AS498" s="5"/>
    </row>
    <row r="499" ht="15.75" customHeight="1">
      <c r="A499" s="5"/>
      <c r="B499" s="67"/>
      <c r="C499" s="5"/>
      <c r="D499" s="5"/>
      <c r="E499" s="5"/>
      <c r="F499" s="4"/>
      <c r="G499" s="4"/>
      <c r="H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G499" s="4"/>
      <c r="AH499" s="4"/>
      <c r="AI499" s="4"/>
      <c r="AJ499" s="4"/>
      <c r="AK499" s="4"/>
      <c r="AL499" s="4"/>
      <c r="AM499" s="4"/>
      <c r="AN499" s="4"/>
      <c r="AO499" s="4"/>
      <c r="AP499" s="4"/>
      <c r="AQ499" s="5"/>
      <c r="AR499" s="5"/>
      <c r="AS499" s="5"/>
    </row>
    <row r="500" ht="15.75" customHeight="1">
      <c r="A500" s="5"/>
      <c r="B500" s="67"/>
      <c r="C500" s="5"/>
      <c r="D500" s="5"/>
      <c r="E500" s="5"/>
      <c r="F500" s="4"/>
      <c r="G500" s="4"/>
      <c r="H500" s="4"/>
      <c r="I500" s="4"/>
      <c r="J500" s="4"/>
      <c r="K500" s="4"/>
      <c r="L500" s="4"/>
      <c r="M500" s="4"/>
      <c r="N500" s="4"/>
      <c r="O500" s="4"/>
      <c r="P500" s="4"/>
      <c r="Q500" s="4"/>
      <c r="R500" s="4"/>
      <c r="S500" s="4"/>
      <c r="T500" s="4"/>
      <c r="U500" s="4"/>
      <c r="V500" s="4"/>
      <c r="W500" s="4"/>
      <c r="X500" s="4"/>
      <c r="Y500" s="4"/>
      <c r="Z500" s="4"/>
      <c r="AA500" s="4"/>
      <c r="AB500" s="4"/>
      <c r="AC500" s="4"/>
      <c r="AD500" s="4"/>
      <c r="AE500" s="4"/>
      <c r="AF500" s="4"/>
      <c r="AG500" s="4"/>
      <c r="AH500" s="4"/>
      <c r="AI500" s="4"/>
      <c r="AJ500" s="4"/>
      <c r="AK500" s="4"/>
      <c r="AL500" s="4"/>
      <c r="AM500" s="4"/>
      <c r="AN500" s="4"/>
      <c r="AO500" s="4"/>
      <c r="AP500" s="4"/>
      <c r="AQ500" s="5"/>
      <c r="AR500" s="5"/>
      <c r="AS500" s="5"/>
    </row>
    <row r="501" ht="15.75" customHeight="1">
      <c r="A501" s="5"/>
      <c r="B501" s="67"/>
      <c r="C501" s="5"/>
      <c r="D501" s="5"/>
      <c r="E501" s="5"/>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4"/>
      <c r="AO501" s="4"/>
      <c r="AP501" s="4"/>
      <c r="AQ501" s="5"/>
      <c r="AR501" s="5"/>
      <c r="AS501" s="5"/>
    </row>
    <row r="502" ht="15.75" customHeight="1">
      <c r="A502" s="5"/>
      <c r="B502" s="67"/>
      <c r="C502" s="5"/>
      <c r="D502" s="5"/>
      <c r="E502" s="5"/>
      <c r="F502" s="4"/>
      <c r="G502" s="4"/>
      <c r="H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G502" s="4"/>
      <c r="AH502" s="4"/>
      <c r="AI502" s="4"/>
      <c r="AJ502" s="4"/>
      <c r="AK502" s="4"/>
      <c r="AL502" s="4"/>
      <c r="AM502" s="4"/>
      <c r="AN502" s="4"/>
      <c r="AO502" s="4"/>
      <c r="AP502" s="4"/>
      <c r="AQ502" s="5"/>
      <c r="AR502" s="5"/>
      <c r="AS502" s="5"/>
    </row>
    <row r="503" ht="15.75" customHeight="1">
      <c r="A503" s="5"/>
      <c r="B503" s="67"/>
      <c r="C503" s="5"/>
      <c r="D503" s="5"/>
      <c r="E503" s="5"/>
      <c r="F503" s="4"/>
      <c r="G503" s="4"/>
      <c r="H503" s="4"/>
      <c r="I503" s="4"/>
      <c r="J503" s="4"/>
      <c r="K503" s="4"/>
      <c r="L503" s="4"/>
      <c r="M503" s="4"/>
      <c r="N503" s="4"/>
      <c r="O503" s="4"/>
      <c r="P503" s="4"/>
      <c r="Q503" s="4"/>
      <c r="R503" s="4"/>
      <c r="S503" s="4"/>
      <c r="T503" s="4"/>
      <c r="U503" s="4"/>
      <c r="V503" s="4"/>
      <c r="W503" s="4"/>
      <c r="X503" s="4"/>
      <c r="Y503" s="4"/>
      <c r="Z503" s="4"/>
      <c r="AA503" s="4"/>
      <c r="AB503" s="4"/>
      <c r="AC503" s="4"/>
      <c r="AD503" s="4"/>
      <c r="AE503" s="4"/>
      <c r="AF503" s="4"/>
      <c r="AG503" s="4"/>
      <c r="AH503" s="4"/>
      <c r="AI503" s="4"/>
      <c r="AJ503" s="4"/>
      <c r="AK503" s="4"/>
      <c r="AL503" s="4"/>
      <c r="AM503" s="4"/>
      <c r="AN503" s="4"/>
      <c r="AO503" s="4"/>
      <c r="AP503" s="4"/>
      <c r="AQ503" s="5"/>
      <c r="AR503" s="5"/>
      <c r="AS503" s="5"/>
    </row>
    <row r="504" ht="15.75" customHeight="1">
      <c r="A504" s="5"/>
      <c r="B504" s="67"/>
      <c r="C504" s="5"/>
      <c r="D504" s="5"/>
      <c r="E504" s="5"/>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4"/>
      <c r="AO504" s="4"/>
      <c r="AP504" s="4"/>
      <c r="AQ504" s="5"/>
      <c r="AR504" s="5"/>
      <c r="AS504" s="5"/>
    </row>
    <row r="505" ht="15.75" customHeight="1">
      <c r="A505" s="5"/>
      <c r="B505" s="67"/>
      <c r="C505" s="5"/>
      <c r="D505" s="5"/>
      <c r="E505" s="5"/>
      <c r="F505" s="4"/>
      <c r="G505" s="4"/>
      <c r="H505" s="4"/>
      <c r="I505" s="4"/>
      <c r="J505" s="4"/>
      <c r="K505" s="4"/>
      <c r="L505" s="4"/>
      <c r="M505" s="4"/>
      <c r="N505" s="4"/>
      <c r="O505" s="4"/>
      <c r="P505" s="4"/>
      <c r="Q505" s="4"/>
      <c r="R505" s="4"/>
      <c r="S505" s="4"/>
      <c r="T505" s="4"/>
      <c r="U505" s="4"/>
      <c r="V505" s="4"/>
      <c r="W505" s="4"/>
      <c r="X505" s="4"/>
      <c r="Y505" s="4"/>
      <c r="Z505" s="4"/>
      <c r="AA505" s="4"/>
      <c r="AB505" s="4"/>
      <c r="AC505" s="4"/>
      <c r="AD505" s="4"/>
      <c r="AE505" s="4"/>
      <c r="AF505" s="4"/>
      <c r="AG505" s="4"/>
      <c r="AH505" s="4"/>
      <c r="AI505" s="4"/>
      <c r="AJ505" s="4"/>
      <c r="AK505" s="4"/>
      <c r="AL505" s="4"/>
      <c r="AM505" s="4"/>
      <c r="AN505" s="4"/>
      <c r="AO505" s="4"/>
      <c r="AP505" s="4"/>
      <c r="AQ505" s="5"/>
      <c r="AR505" s="5"/>
      <c r="AS505" s="5"/>
    </row>
    <row r="506" ht="15.75" customHeight="1">
      <c r="A506" s="5"/>
      <c r="B506" s="67"/>
      <c r="C506" s="5"/>
      <c r="D506" s="5"/>
      <c r="E506" s="5"/>
      <c r="F506" s="4"/>
      <c r="G506" s="4"/>
      <c r="H506" s="4"/>
      <c r="I506" s="4"/>
      <c r="J506" s="4"/>
      <c r="K506" s="4"/>
      <c r="L506" s="4"/>
      <c r="M506" s="4"/>
      <c r="N506" s="4"/>
      <c r="O506" s="4"/>
      <c r="P506" s="4"/>
      <c r="Q506" s="4"/>
      <c r="R506" s="4"/>
      <c r="S506" s="4"/>
      <c r="T506" s="4"/>
      <c r="U506" s="4"/>
      <c r="V506" s="4"/>
      <c r="W506" s="4"/>
      <c r="X506" s="4"/>
      <c r="Y506" s="4"/>
      <c r="Z506" s="4"/>
      <c r="AA506" s="4"/>
      <c r="AB506" s="4"/>
      <c r="AC506" s="4"/>
      <c r="AD506" s="4"/>
      <c r="AE506" s="4"/>
      <c r="AF506" s="4"/>
      <c r="AG506" s="4"/>
      <c r="AH506" s="4"/>
      <c r="AI506" s="4"/>
      <c r="AJ506" s="4"/>
      <c r="AK506" s="4"/>
      <c r="AL506" s="4"/>
      <c r="AM506" s="4"/>
      <c r="AN506" s="4"/>
      <c r="AO506" s="4"/>
      <c r="AP506" s="4"/>
      <c r="AQ506" s="5"/>
      <c r="AR506" s="5"/>
      <c r="AS506" s="5"/>
    </row>
    <row r="507" ht="15.75" customHeight="1">
      <c r="A507" s="5"/>
      <c r="B507" s="67"/>
      <c r="C507" s="5"/>
      <c r="D507" s="5"/>
      <c r="E507" s="5"/>
      <c r="F507" s="4"/>
      <c r="G507" s="4"/>
      <c r="H507" s="4"/>
      <c r="I507" s="4"/>
      <c r="J507" s="4"/>
      <c r="K507" s="4"/>
      <c r="L507" s="4"/>
      <c r="M507" s="4"/>
      <c r="N507" s="4"/>
      <c r="O507" s="4"/>
      <c r="P507" s="4"/>
      <c r="Q507" s="4"/>
      <c r="R507" s="4"/>
      <c r="S507" s="4"/>
      <c r="T507" s="4"/>
      <c r="U507" s="4"/>
      <c r="V507" s="4"/>
      <c r="W507" s="4"/>
      <c r="X507" s="4"/>
      <c r="Y507" s="4"/>
      <c r="Z507" s="4"/>
      <c r="AA507" s="4"/>
      <c r="AB507" s="4"/>
      <c r="AC507" s="4"/>
      <c r="AD507" s="4"/>
      <c r="AE507" s="4"/>
      <c r="AF507" s="4"/>
      <c r="AG507" s="4"/>
      <c r="AH507" s="4"/>
      <c r="AI507" s="4"/>
      <c r="AJ507" s="4"/>
      <c r="AK507" s="4"/>
      <c r="AL507" s="4"/>
      <c r="AM507" s="4"/>
      <c r="AN507" s="4"/>
      <c r="AO507" s="4"/>
      <c r="AP507" s="4"/>
      <c r="AQ507" s="5"/>
      <c r="AR507" s="5"/>
      <c r="AS507" s="5"/>
    </row>
    <row r="508" ht="15.75" customHeight="1">
      <c r="A508" s="5"/>
      <c r="B508" s="67"/>
      <c r="C508" s="5"/>
      <c r="D508" s="5"/>
      <c r="E508" s="5"/>
      <c r="F508" s="4"/>
      <c r="G508" s="4"/>
      <c r="H508" s="4"/>
      <c r="I508" s="4"/>
      <c r="J508" s="4"/>
      <c r="K508" s="4"/>
      <c r="L508" s="4"/>
      <c r="M508" s="4"/>
      <c r="N508" s="4"/>
      <c r="O508" s="4"/>
      <c r="P508" s="4"/>
      <c r="Q508" s="4"/>
      <c r="R508" s="4"/>
      <c r="S508" s="4"/>
      <c r="T508" s="4"/>
      <c r="U508" s="4"/>
      <c r="V508" s="4"/>
      <c r="W508" s="4"/>
      <c r="X508" s="4"/>
      <c r="Y508" s="4"/>
      <c r="Z508" s="4"/>
      <c r="AA508" s="4"/>
      <c r="AB508" s="4"/>
      <c r="AC508" s="4"/>
      <c r="AD508" s="4"/>
      <c r="AE508" s="4"/>
      <c r="AF508" s="4"/>
      <c r="AG508" s="4"/>
      <c r="AH508" s="4"/>
      <c r="AI508" s="4"/>
      <c r="AJ508" s="4"/>
      <c r="AK508" s="4"/>
      <c r="AL508" s="4"/>
      <c r="AM508" s="4"/>
      <c r="AN508" s="4"/>
      <c r="AO508" s="4"/>
      <c r="AP508" s="4"/>
      <c r="AQ508" s="5"/>
      <c r="AR508" s="5"/>
      <c r="AS508" s="5"/>
    </row>
    <row r="509" ht="15.75" customHeight="1">
      <c r="A509" s="5"/>
      <c r="B509" s="67"/>
      <c r="C509" s="5"/>
      <c r="D509" s="5"/>
      <c r="E509" s="5"/>
      <c r="F509" s="4"/>
      <c r="G509" s="4"/>
      <c r="H509" s="4"/>
      <c r="I509" s="4"/>
      <c r="J509" s="4"/>
      <c r="K509" s="4"/>
      <c r="L509" s="4"/>
      <c r="M509" s="4"/>
      <c r="N509" s="4"/>
      <c r="O509" s="4"/>
      <c r="P509" s="4"/>
      <c r="Q509" s="4"/>
      <c r="R509" s="4"/>
      <c r="S509" s="4"/>
      <c r="T509" s="4"/>
      <c r="U509" s="4"/>
      <c r="V509" s="4"/>
      <c r="W509" s="4"/>
      <c r="X509" s="4"/>
      <c r="Y509" s="4"/>
      <c r="Z509" s="4"/>
      <c r="AA509" s="4"/>
      <c r="AB509" s="4"/>
      <c r="AC509" s="4"/>
      <c r="AD509" s="4"/>
      <c r="AE509" s="4"/>
      <c r="AF509" s="4"/>
      <c r="AG509" s="4"/>
      <c r="AH509" s="4"/>
      <c r="AI509" s="4"/>
      <c r="AJ509" s="4"/>
      <c r="AK509" s="4"/>
      <c r="AL509" s="4"/>
      <c r="AM509" s="4"/>
      <c r="AN509" s="4"/>
      <c r="AO509" s="4"/>
      <c r="AP509" s="4"/>
      <c r="AQ509" s="5"/>
      <c r="AR509" s="5"/>
      <c r="AS509" s="5"/>
    </row>
    <row r="510" ht="15.75" customHeight="1">
      <c r="A510" s="5"/>
      <c r="B510" s="67"/>
      <c r="C510" s="5"/>
      <c r="D510" s="5"/>
      <c r="E510" s="5"/>
      <c r="F510" s="4"/>
      <c r="G510" s="4"/>
      <c r="H510" s="4"/>
      <c r="I510" s="4"/>
      <c r="J510" s="4"/>
      <c r="K510" s="4"/>
      <c r="L510" s="4"/>
      <c r="M510" s="4"/>
      <c r="N510" s="4"/>
      <c r="O510" s="4"/>
      <c r="P510" s="4"/>
      <c r="Q510" s="4"/>
      <c r="R510" s="4"/>
      <c r="S510" s="4"/>
      <c r="T510" s="4"/>
      <c r="U510" s="4"/>
      <c r="V510" s="4"/>
      <c r="W510" s="4"/>
      <c r="X510" s="4"/>
      <c r="Y510" s="4"/>
      <c r="Z510" s="4"/>
      <c r="AA510" s="4"/>
      <c r="AB510" s="4"/>
      <c r="AC510" s="4"/>
      <c r="AD510" s="4"/>
      <c r="AE510" s="4"/>
      <c r="AF510" s="4"/>
      <c r="AG510" s="4"/>
      <c r="AH510" s="4"/>
      <c r="AI510" s="4"/>
      <c r="AJ510" s="4"/>
      <c r="AK510" s="4"/>
      <c r="AL510" s="4"/>
      <c r="AM510" s="4"/>
      <c r="AN510" s="4"/>
      <c r="AO510" s="4"/>
      <c r="AP510" s="4"/>
      <c r="AQ510" s="5"/>
      <c r="AR510" s="5"/>
      <c r="AS510" s="5"/>
    </row>
    <row r="511" ht="15.75" customHeight="1">
      <c r="A511" s="5"/>
      <c r="B511" s="67"/>
      <c r="C511" s="5"/>
      <c r="D511" s="5"/>
      <c r="E511" s="5"/>
      <c r="F511" s="4"/>
      <c r="G511" s="4"/>
      <c r="H511" s="4"/>
      <c r="I511" s="4"/>
      <c r="J511" s="4"/>
      <c r="K511" s="4"/>
      <c r="L511" s="4"/>
      <c r="M511" s="4"/>
      <c r="N511" s="4"/>
      <c r="O511" s="4"/>
      <c r="P511" s="4"/>
      <c r="Q511" s="4"/>
      <c r="R511" s="4"/>
      <c r="S511" s="4"/>
      <c r="T511" s="4"/>
      <c r="U511" s="4"/>
      <c r="V511" s="4"/>
      <c r="W511" s="4"/>
      <c r="X511" s="4"/>
      <c r="Y511" s="4"/>
      <c r="Z511" s="4"/>
      <c r="AA511" s="4"/>
      <c r="AB511" s="4"/>
      <c r="AC511" s="4"/>
      <c r="AD511" s="4"/>
      <c r="AE511" s="4"/>
      <c r="AF511" s="4"/>
      <c r="AG511" s="4"/>
      <c r="AH511" s="4"/>
      <c r="AI511" s="4"/>
      <c r="AJ511" s="4"/>
      <c r="AK511" s="4"/>
      <c r="AL511" s="4"/>
      <c r="AM511" s="4"/>
      <c r="AN511" s="4"/>
      <c r="AO511" s="4"/>
      <c r="AP511" s="4"/>
      <c r="AQ511" s="5"/>
      <c r="AR511" s="5"/>
      <c r="AS511" s="5"/>
    </row>
    <row r="512" ht="15.75" customHeight="1">
      <c r="A512" s="5"/>
      <c r="B512" s="67"/>
      <c r="C512" s="5"/>
      <c r="D512" s="5"/>
      <c r="E512" s="5"/>
      <c r="F512" s="4"/>
      <c r="G512" s="4"/>
      <c r="H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G512" s="4"/>
      <c r="AH512" s="4"/>
      <c r="AI512" s="4"/>
      <c r="AJ512" s="4"/>
      <c r="AK512" s="4"/>
      <c r="AL512" s="4"/>
      <c r="AM512" s="4"/>
      <c r="AN512" s="4"/>
      <c r="AO512" s="4"/>
      <c r="AP512" s="4"/>
      <c r="AQ512" s="5"/>
      <c r="AR512" s="5"/>
      <c r="AS512" s="5"/>
    </row>
    <row r="513" ht="15.75" customHeight="1">
      <c r="A513" s="5"/>
      <c r="B513" s="67"/>
      <c r="C513" s="5"/>
      <c r="D513" s="5"/>
      <c r="E513" s="5"/>
      <c r="F513" s="4"/>
      <c r="G513" s="4"/>
      <c r="H513" s="4"/>
      <c r="I513" s="4"/>
      <c r="J513" s="4"/>
      <c r="K513" s="4"/>
      <c r="L513" s="4"/>
      <c r="M513" s="4"/>
      <c r="N513" s="4"/>
      <c r="O513" s="4"/>
      <c r="P513" s="4"/>
      <c r="Q513" s="4"/>
      <c r="R513" s="4"/>
      <c r="S513" s="4"/>
      <c r="T513" s="4"/>
      <c r="U513" s="4"/>
      <c r="V513" s="4"/>
      <c r="W513" s="4"/>
      <c r="X513" s="4"/>
      <c r="Y513" s="4"/>
      <c r="Z513" s="4"/>
      <c r="AA513" s="4"/>
      <c r="AB513" s="4"/>
      <c r="AC513" s="4"/>
      <c r="AD513" s="4"/>
      <c r="AE513" s="4"/>
      <c r="AF513" s="4"/>
      <c r="AG513" s="4"/>
      <c r="AH513" s="4"/>
      <c r="AI513" s="4"/>
      <c r="AJ513" s="4"/>
      <c r="AK513" s="4"/>
      <c r="AL513" s="4"/>
      <c r="AM513" s="4"/>
      <c r="AN513" s="4"/>
      <c r="AO513" s="4"/>
      <c r="AP513" s="4"/>
      <c r="AQ513" s="5"/>
      <c r="AR513" s="5"/>
      <c r="AS513" s="5"/>
    </row>
    <row r="514" ht="15.75" customHeight="1">
      <c r="A514" s="5"/>
      <c r="B514" s="67"/>
      <c r="C514" s="5"/>
      <c r="D514" s="5"/>
      <c r="E514" s="5"/>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4"/>
      <c r="AO514" s="4"/>
      <c r="AP514" s="4"/>
      <c r="AQ514" s="5"/>
      <c r="AR514" s="5"/>
      <c r="AS514" s="5"/>
    </row>
    <row r="515" ht="15.75" customHeight="1">
      <c r="A515" s="5"/>
      <c r="B515" s="67"/>
      <c r="C515" s="5"/>
      <c r="D515" s="5"/>
      <c r="E515" s="5"/>
      <c r="F515" s="4"/>
      <c r="G515" s="4"/>
      <c r="H515" s="4"/>
      <c r="I515" s="4"/>
      <c r="J515" s="4"/>
      <c r="K515" s="4"/>
      <c r="L515" s="4"/>
      <c r="M515" s="4"/>
      <c r="N515" s="4"/>
      <c r="O515" s="4"/>
      <c r="P515" s="4"/>
      <c r="Q515" s="4"/>
      <c r="R515" s="4"/>
      <c r="S515" s="4"/>
      <c r="T515" s="4"/>
      <c r="U515" s="4"/>
      <c r="V515" s="4"/>
      <c r="W515" s="4"/>
      <c r="X515" s="4"/>
      <c r="Y515" s="4"/>
      <c r="Z515" s="4"/>
      <c r="AA515" s="4"/>
      <c r="AB515" s="4"/>
      <c r="AC515" s="4"/>
      <c r="AD515" s="4"/>
      <c r="AE515" s="4"/>
      <c r="AF515" s="4"/>
      <c r="AG515" s="4"/>
      <c r="AH515" s="4"/>
      <c r="AI515" s="4"/>
      <c r="AJ515" s="4"/>
      <c r="AK515" s="4"/>
      <c r="AL515" s="4"/>
      <c r="AM515" s="4"/>
      <c r="AN515" s="4"/>
      <c r="AO515" s="4"/>
      <c r="AP515" s="4"/>
      <c r="AQ515" s="5"/>
      <c r="AR515" s="5"/>
      <c r="AS515" s="5"/>
    </row>
    <row r="516" ht="15.75" customHeight="1">
      <c r="A516" s="5"/>
      <c r="B516" s="67"/>
      <c r="C516" s="5"/>
      <c r="D516" s="5"/>
      <c r="E516" s="5"/>
      <c r="F516" s="4"/>
      <c r="G516" s="4"/>
      <c r="H516" s="4"/>
      <c r="I516" s="4"/>
      <c r="J516" s="4"/>
      <c r="K516" s="4"/>
      <c r="L516" s="4"/>
      <c r="M516" s="4"/>
      <c r="N516" s="4"/>
      <c r="O516" s="4"/>
      <c r="P516" s="4"/>
      <c r="Q516" s="4"/>
      <c r="R516" s="4"/>
      <c r="S516" s="4"/>
      <c r="T516" s="4"/>
      <c r="U516" s="4"/>
      <c r="V516" s="4"/>
      <c r="W516" s="4"/>
      <c r="X516" s="4"/>
      <c r="Y516" s="4"/>
      <c r="Z516" s="4"/>
      <c r="AA516" s="4"/>
      <c r="AB516" s="4"/>
      <c r="AC516" s="4"/>
      <c r="AD516" s="4"/>
      <c r="AE516" s="4"/>
      <c r="AF516" s="4"/>
      <c r="AG516" s="4"/>
      <c r="AH516" s="4"/>
      <c r="AI516" s="4"/>
      <c r="AJ516" s="4"/>
      <c r="AK516" s="4"/>
      <c r="AL516" s="4"/>
      <c r="AM516" s="4"/>
      <c r="AN516" s="4"/>
      <c r="AO516" s="4"/>
      <c r="AP516" s="4"/>
      <c r="AQ516" s="5"/>
      <c r="AR516" s="5"/>
      <c r="AS516" s="5"/>
    </row>
    <row r="517" ht="15.75" customHeight="1">
      <c r="A517" s="5"/>
      <c r="B517" s="67"/>
      <c r="C517" s="5"/>
      <c r="D517" s="5"/>
      <c r="E517" s="5"/>
      <c r="F517" s="4"/>
      <c r="G517" s="4"/>
      <c r="H517" s="4"/>
      <c r="I517" s="4"/>
      <c r="J517" s="4"/>
      <c r="K517" s="4"/>
      <c r="L517" s="4"/>
      <c r="M517" s="4"/>
      <c r="N517" s="4"/>
      <c r="O517" s="4"/>
      <c r="P517" s="4"/>
      <c r="Q517" s="4"/>
      <c r="R517" s="4"/>
      <c r="S517" s="4"/>
      <c r="T517" s="4"/>
      <c r="U517" s="4"/>
      <c r="V517" s="4"/>
      <c r="W517" s="4"/>
      <c r="X517" s="4"/>
      <c r="Y517" s="4"/>
      <c r="Z517" s="4"/>
      <c r="AA517" s="4"/>
      <c r="AB517" s="4"/>
      <c r="AC517" s="4"/>
      <c r="AD517" s="4"/>
      <c r="AE517" s="4"/>
      <c r="AF517" s="4"/>
      <c r="AG517" s="4"/>
      <c r="AH517" s="4"/>
      <c r="AI517" s="4"/>
      <c r="AJ517" s="4"/>
      <c r="AK517" s="4"/>
      <c r="AL517" s="4"/>
      <c r="AM517" s="4"/>
      <c r="AN517" s="4"/>
      <c r="AO517" s="4"/>
      <c r="AP517" s="4"/>
      <c r="AQ517" s="5"/>
      <c r="AR517" s="5"/>
      <c r="AS517" s="5"/>
    </row>
    <row r="518" ht="15.75" customHeight="1">
      <c r="A518" s="5"/>
      <c r="B518" s="67"/>
      <c r="C518" s="5"/>
      <c r="D518" s="5"/>
      <c r="E518" s="5"/>
      <c r="F518" s="4"/>
      <c r="G518" s="4"/>
      <c r="H518" s="4"/>
      <c r="I518" s="4"/>
      <c r="J518" s="4"/>
      <c r="K518" s="4"/>
      <c r="L518" s="4"/>
      <c r="M518" s="4"/>
      <c r="N518" s="4"/>
      <c r="O518" s="4"/>
      <c r="P518" s="4"/>
      <c r="Q518" s="4"/>
      <c r="R518" s="4"/>
      <c r="S518" s="4"/>
      <c r="T518" s="4"/>
      <c r="U518" s="4"/>
      <c r="V518" s="4"/>
      <c r="W518" s="4"/>
      <c r="X518" s="4"/>
      <c r="Y518" s="4"/>
      <c r="Z518" s="4"/>
      <c r="AA518" s="4"/>
      <c r="AB518" s="4"/>
      <c r="AC518" s="4"/>
      <c r="AD518" s="4"/>
      <c r="AE518" s="4"/>
      <c r="AF518" s="4"/>
      <c r="AG518" s="4"/>
      <c r="AH518" s="4"/>
      <c r="AI518" s="4"/>
      <c r="AJ518" s="4"/>
      <c r="AK518" s="4"/>
      <c r="AL518" s="4"/>
      <c r="AM518" s="4"/>
      <c r="AN518" s="4"/>
      <c r="AO518" s="4"/>
      <c r="AP518" s="4"/>
      <c r="AQ518" s="5"/>
      <c r="AR518" s="5"/>
      <c r="AS518" s="5"/>
    </row>
    <row r="519" ht="15.75" customHeight="1">
      <c r="A519" s="5"/>
      <c r="B519" s="67"/>
      <c r="C519" s="5"/>
      <c r="D519" s="5"/>
      <c r="E519" s="5"/>
      <c r="F519" s="4"/>
      <c r="G519" s="4"/>
      <c r="H519" s="4"/>
      <c r="I519" s="4"/>
      <c r="J519" s="4"/>
      <c r="K519" s="4"/>
      <c r="L519" s="4"/>
      <c r="M519" s="4"/>
      <c r="N519" s="4"/>
      <c r="O519" s="4"/>
      <c r="P519" s="4"/>
      <c r="Q519" s="4"/>
      <c r="R519" s="4"/>
      <c r="S519" s="4"/>
      <c r="T519" s="4"/>
      <c r="U519" s="4"/>
      <c r="V519" s="4"/>
      <c r="W519" s="4"/>
      <c r="X519" s="4"/>
      <c r="Y519" s="4"/>
      <c r="Z519" s="4"/>
      <c r="AA519" s="4"/>
      <c r="AB519" s="4"/>
      <c r="AC519" s="4"/>
      <c r="AD519" s="4"/>
      <c r="AE519" s="4"/>
      <c r="AF519" s="4"/>
      <c r="AG519" s="4"/>
      <c r="AH519" s="4"/>
      <c r="AI519" s="4"/>
      <c r="AJ519" s="4"/>
      <c r="AK519" s="4"/>
      <c r="AL519" s="4"/>
      <c r="AM519" s="4"/>
      <c r="AN519" s="4"/>
      <c r="AO519" s="4"/>
      <c r="AP519" s="4"/>
      <c r="AQ519" s="5"/>
      <c r="AR519" s="5"/>
      <c r="AS519" s="5"/>
    </row>
    <row r="520" ht="15.75" customHeight="1">
      <c r="A520" s="5"/>
      <c r="B520" s="67"/>
      <c r="C520" s="5"/>
      <c r="D520" s="5"/>
      <c r="E520" s="5"/>
      <c r="F520" s="4"/>
      <c r="G520" s="4"/>
      <c r="H520" s="4"/>
      <c r="I520" s="4"/>
      <c r="J520" s="4"/>
      <c r="K520" s="4"/>
      <c r="L520" s="4"/>
      <c r="M520" s="4"/>
      <c r="N520" s="4"/>
      <c r="O520" s="4"/>
      <c r="P520" s="4"/>
      <c r="Q520" s="4"/>
      <c r="R520" s="4"/>
      <c r="S520" s="4"/>
      <c r="T520" s="4"/>
      <c r="U520" s="4"/>
      <c r="V520" s="4"/>
      <c r="W520" s="4"/>
      <c r="X520" s="4"/>
      <c r="Y520" s="4"/>
      <c r="Z520" s="4"/>
      <c r="AA520" s="4"/>
      <c r="AB520" s="4"/>
      <c r="AC520" s="4"/>
      <c r="AD520" s="4"/>
      <c r="AE520" s="4"/>
      <c r="AF520" s="4"/>
      <c r="AG520" s="4"/>
      <c r="AH520" s="4"/>
      <c r="AI520" s="4"/>
      <c r="AJ520" s="4"/>
      <c r="AK520" s="4"/>
      <c r="AL520" s="4"/>
      <c r="AM520" s="4"/>
      <c r="AN520" s="4"/>
      <c r="AO520" s="4"/>
      <c r="AP520" s="4"/>
      <c r="AQ520" s="5"/>
      <c r="AR520" s="5"/>
      <c r="AS520" s="5"/>
    </row>
    <row r="521" ht="15.75" customHeight="1">
      <c r="A521" s="5"/>
      <c r="B521" s="67"/>
      <c r="C521" s="5"/>
      <c r="D521" s="5"/>
      <c r="E521" s="5"/>
      <c r="F521" s="4"/>
      <c r="G521" s="4"/>
      <c r="H521" s="4"/>
      <c r="I521" s="4"/>
      <c r="J521" s="4"/>
      <c r="K521" s="4"/>
      <c r="L521" s="4"/>
      <c r="M521" s="4"/>
      <c r="N521" s="4"/>
      <c r="O521" s="4"/>
      <c r="P521" s="4"/>
      <c r="Q521" s="4"/>
      <c r="R521" s="4"/>
      <c r="S521" s="4"/>
      <c r="T521" s="4"/>
      <c r="U521" s="4"/>
      <c r="V521" s="4"/>
      <c r="W521" s="4"/>
      <c r="X521" s="4"/>
      <c r="Y521" s="4"/>
      <c r="Z521" s="4"/>
      <c r="AA521" s="4"/>
      <c r="AB521" s="4"/>
      <c r="AC521" s="4"/>
      <c r="AD521" s="4"/>
      <c r="AE521" s="4"/>
      <c r="AF521" s="4"/>
      <c r="AG521" s="4"/>
      <c r="AH521" s="4"/>
      <c r="AI521" s="4"/>
      <c r="AJ521" s="4"/>
      <c r="AK521" s="4"/>
      <c r="AL521" s="4"/>
      <c r="AM521" s="4"/>
      <c r="AN521" s="4"/>
      <c r="AO521" s="4"/>
      <c r="AP521" s="4"/>
      <c r="AQ521" s="5"/>
      <c r="AR521" s="5"/>
      <c r="AS521" s="5"/>
    </row>
    <row r="522" ht="15.75" customHeight="1">
      <c r="A522" s="5"/>
      <c r="B522" s="67"/>
      <c r="C522" s="5"/>
      <c r="D522" s="5"/>
      <c r="E522" s="5"/>
      <c r="F522" s="4"/>
      <c r="G522" s="4"/>
      <c r="H522" s="4"/>
      <c r="I522" s="4"/>
      <c r="J522" s="4"/>
      <c r="K522" s="4"/>
      <c r="L522" s="4"/>
      <c r="M522" s="4"/>
      <c r="N522" s="4"/>
      <c r="O522" s="4"/>
      <c r="P522" s="4"/>
      <c r="Q522" s="4"/>
      <c r="R522" s="4"/>
      <c r="S522" s="4"/>
      <c r="T522" s="4"/>
      <c r="U522" s="4"/>
      <c r="V522" s="4"/>
      <c r="W522" s="4"/>
      <c r="X522" s="4"/>
      <c r="Y522" s="4"/>
      <c r="Z522" s="4"/>
      <c r="AA522" s="4"/>
      <c r="AB522" s="4"/>
      <c r="AC522" s="4"/>
      <c r="AD522" s="4"/>
      <c r="AE522" s="4"/>
      <c r="AF522" s="4"/>
      <c r="AG522" s="4"/>
      <c r="AH522" s="4"/>
      <c r="AI522" s="4"/>
      <c r="AJ522" s="4"/>
      <c r="AK522" s="4"/>
      <c r="AL522" s="4"/>
      <c r="AM522" s="4"/>
      <c r="AN522" s="4"/>
      <c r="AO522" s="4"/>
      <c r="AP522" s="4"/>
      <c r="AQ522" s="5"/>
      <c r="AR522" s="5"/>
      <c r="AS522" s="5"/>
    </row>
    <row r="523" ht="15.75" customHeight="1">
      <c r="A523" s="5"/>
      <c r="B523" s="67"/>
      <c r="C523" s="5"/>
      <c r="D523" s="5"/>
      <c r="E523" s="5"/>
      <c r="F523" s="4"/>
      <c r="G523" s="4"/>
      <c r="H523" s="4"/>
      <c r="I523" s="4"/>
      <c r="J523" s="4"/>
      <c r="K523" s="4"/>
      <c r="L523" s="4"/>
      <c r="M523" s="4"/>
      <c r="N523" s="4"/>
      <c r="O523" s="4"/>
      <c r="P523" s="4"/>
      <c r="Q523" s="4"/>
      <c r="R523" s="4"/>
      <c r="S523" s="4"/>
      <c r="T523" s="4"/>
      <c r="U523" s="4"/>
      <c r="V523" s="4"/>
      <c r="W523" s="4"/>
      <c r="X523" s="4"/>
      <c r="Y523" s="4"/>
      <c r="Z523" s="4"/>
      <c r="AA523" s="4"/>
      <c r="AB523" s="4"/>
      <c r="AC523" s="4"/>
      <c r="AD523" s="4"/>
      <c r="AE523" s="4"/>
      <c r="AF523" s="4"/>
      <c r="AG523" s="4"/>
      <c r="AH523" s="4"/>
      <c r="AI523" s="4"/>
      <c r="AJ523" s="4"/>
      <c r="AK523" s="4"/>
      <c r="AL523" s="4"/>
      <c r="AM523" s="4"/>
      <c r="AN523" s="4"/>
      <c r="AO523" s="4"/>
      <c r="AP523" s="4"/>
      <c r="AQ523" s="5"/>
      <c r="AR523" s="5"/>
      <c r="AS523" s="5"/>
    </row>
    <row r="524" ht="15.75" customHeight="1">
      <c r="A524" s="5"/>
      <c r="B524" s="67"/>
      <c r="C524" s="5"/>
      <c r="D524" s="5"/>
      <c r="E524" s="5"/>
      <c r="F524" s="4"/>
      <c r="G524" s="4"/>
      <c r="H524" s="4"/>
      <c r="I524" s="4"/>
      <c r="J524" s="4"/>
      <c r="K524" s="4"/>
      <c r="L524" s="4"/>
      <c r="M524" s="4"/>
      <c r="N524" s="4"/>
      <c r="O524" s="4"/>
      <c r="P524" s="4"/>
      <c r="Q524" s="4"/>
      <c r="R524" s="4"/>
      <c r="S524" s="4"/>
      <c r="T524" s="4"/>
      <c r="U524" s="4"/>
      <c r="V524" s="4"/>
      <c r="W524" s="4"/>
      <c r="X524" s="4"/>
      <c r="Y524" s="4"/>
      <c r="Z524" s="4"/>
      <c r="AA524" s="4"/>
      <c r="AB524" s="4"/>
      <c r="AC524" s="4"/>
      <c r="AD524" s="4"/>
      <c r="AE524" s="4"/>
      <c r="AF524" s="4"/>
      <c r="AG524" s="4"/>
      <c r="AH524" s="4"/>
      <c r="AI524" s="4"/>
      <c r="AJ524" s="4"/>
      <c r="AK524" s="4"/>
      <c r="AL524" s="4"/>
      <c r="AM524" s="4"/>
      <c r="AN524" s="4"/>
      <c r="AO524" s="4"/>
      <c r="AP524" s="4"/>
      <c r="AQ524" s="5"/>
      <c r="AR524" s="5"/>
      <c r="AS524" s="5"/>
    </row>
    <row r="525" ht="15.75" customHeight="1">
      <c r="A525" s="5"/>
      <c r="B525" s="67"/>
      <c r="C525" s="5"/>
      <c r="D525" s="5"/>
      <c r="E525" s="5"/>
      <c r="F525" s="4"/>
      <c r="G525" s="4"/>
      <c r="H525" s="4"/>
      <c r="I525" s="4"/>
      <c r="J525" s="4"/>
      <c r="K525" s="4"/>
      <c r="L525" s="4"/>
      <c r="M525" s="4"/>
      <c r="N525" s="4"/>
      <c r="O525" s="4"/>
      <c r="P525" s="4"/>
      <c r="Q525" s="4"/>
      <c r="R525" s="4"/>
      <c r="S525" s="4"/>
      <c r="T525" s="4"/>
      <c r="U525" s="4"/>
      <c r="V525" s="4"/>
      <c r="W525" s="4"/>
      <c r="X525" s="4"/>
      <c r="Y525" s="4"/>
      <c r="Z525" s="4"/>
      <c r="AA525" s="4"/>
      <c r="AB525" s="4"/>
      <c r="AC525" s="4"/>
      <c r="AD525" s="4"/>
      <c r="AE525" s="4"/>
      <c r="AF525" s="4"/>
      <c r="AG525" s="4"/>
      <c r="AH525" s="4"/>
      <c r="AI525" s="4"/>
      <c r="AJ525" s="4"/>
      <c r="AK525" s="4"/>
      <c r="AL525" s="4"/>
      <c r="AM525" s="4"/>
      <c r="AN525" s="4"/>
      <c r="AO525" s="4"/>
      <c r="AP525" s="4"/>
      <c r="AQ525" s="5"/>
      <c r="AR525" s="5"/>
      <c r="AS525" s="5"/>
    </row>
    <row r="526" ht="15.75" customHeight="1">
      <c r="A526" s="5"/>
      <c r="B526" s="67"/>
      <c r="C526" s="5"/>
      <c r="D526" s="5"/>
      <c r="E526" s="5"/>
      <c r="F526" s="4"/>
      <c r="G526" s="4"/>
      <c r="H526" s="4"/>
      <c r="I526" s="4"/>
      <c r="J526" s="4"/>
      <c r="K526" s="4"/>
      <c r="L526" s="4"/>
      <c r="M526" s="4"/>
      <c r="N526" s="4"/>
      <c r="O526" s="4"/>
      <c r="P526" s="4"/>
      <c r="Q526" s="4"/>
      <c r="R526" s="4"/>
      <c r="S526" s="4"/>
      <c r="T526" s="4"/>
      <c r="U526" s="4"/>
      <c r="V526" s="4"/>
      <c r="W526" s="4"/>
      <c r="X526" s="4"/>
      <c r="Y526" s="4"/>
      <c r="Z526" s="4"/>
      <c r="AA526" s="4"/>
      <c r="AB526" s="4"/>
      <c r="AC526" s="4"/>
      <c r="AD526" s="4"/>
      <c r="AE526" s="4"/>
      <c r="AF526" s="4"/>
      <c r="AG526" s="4"/>
      <c r="AH526" s="4"/>
      <c r="AI526" s="4"/>
      <c r="AJ526" s="4"/>
      <c r="AK526" s="4"/>
      <c r="AL526" s="4"/>
      <c r="AM526" s="4"/>
      <c r="AN526" s="4"/>
      <c r="AO526" s="4"/>
      <c r="AP526" s="4"/>
      <c r="AQ526" s="5"/>
      <c r="AR526" s="5"/>
      <c r="AS526" s="5"/>
    </row>
    <row r="527" ht="15.75" customHeight="1">
      <c r="A527" s="5"/>
      <c r="B527" s="67"/>
      <c r="C527" s="5"/>
      <c r="D527" s="5"/>
      <c r="E527" s="5"/>
      <c r="F527" s="4"/>
      <c r="G527" s="4"/>
      <c r="H527" s="4"/>
      <c r="I527" s="4"/>
      <c r="J527" s="4"/>
      <c r="K527" s="4"/>
      <c r="L527" s="4"/>
      <c r="M527" s="4"/>
      <c r="N527" s="4"/>
      <c r="O527" s="4"/>
      <c r="P527" s="4"/>
      <c r="Q527" s="4"/>
      <c r="R527" s="4"/>
      <c r="S527" s="4"/>
      <c r="T527" s="4"/>
      <c r="U527" s="4"/>
      <c r="V527" s="4"/>
      <c r="W527" s="4"/>
      <c r="X527" s="4"/>
      <c r="Y527" s="4"/>
      <c r="Z527" s="4"/>
      <c r="AA527" s="4"/>
      <c r="AB527" s="4"/>
      <c r="AC527" s="4"/>
      <c r="AD527" s="4"/>
      <c r="AE527" s="4"/>
      <c r="AF527" s="4"/>
      <c r="AG527" s="4"/>
      <c r="AH527" s="4"/>
      <c r="AI527" s="4"/>
      <c r="AJ527" s="4"/>
      <c r="AK527" s="4"/>
      <c r="AL527" s="4"/>
      <c r="AM527" s="4"/>
      <c r="AN527" s="4"/>
      <c r="AO527" s="4"/>
      <c r="AP527" s="4"/>
      <c r="AQ527" s="5"/>
      <c r="AR527" s="5"/>
      <c r="AS527" s="5"/>
    </row>
    <row r="528" ht="15.75" customHeight="1">
      <c r="A528" s="5"/>
      <c r="B528" s="67"/>
      <c r="C528" s="5"/>
      <c r="D528" s="5"/>
      <c r="E528" s="5"/>
      <c r="F528" s="4"/>
      <c r="G528" s="4"/>
      <c r="H528" s="4"/>
      <c r="I528" s="4"/>
      <c r="J528" s="4"/>
      <c r="K528" s="4"/>
      <c r="L528" s="4"/>
      <c r="M528" s="4"/>
      <c r="N528" s="4"/>
      <c r="O528" s="4"/>
      <c r="P528" s="4"/>
      <c r="Q528" s="4"/>
      <c r="R528" s="4"/>
      <c r="S528" s="4"/>
      <c r="T528" s="4"/>
      <c r="U528" s="4"/>
      <c r="V528" s="4"/>
      <c r="W528" s="4"/>
      <c r="X528" s="4"/>
      <c r="Y528" s="4"/>
      <c r="Z528" s="4"/>
      <c r="AA528" s="4"/>
      <c r="AB528" s="4"/>
      <c r="AC528" s="4"/>
      <c r="AD528" s="4"/>
      <c r="AE528" s="4"/>
      <c r="AF528" s="4"/>
      <c r="AG528" s="4"/>
      <c r="AH528" s="4"/>
      <c r="AI528" s="4"/>
      <c r="AJ528" s="4"/>
      <c r="AK528" s="4"/>
      <c r="AL528" s="4"/>
      <c r="AM528" s="4"/>
      <c r="AN528" s="4"/>
      <c r="AO528" s="4"/>
      <c r="AP528" s="4"/>
      <c r="AQ528" s="5"/>
      <c r="AR528" s="5"/>
      <c r="AS528" s="5"/>
    </row>
    <row r="529" ht="15.75" customHeight="1">
      <c r="A529" s="5"/>
      <c r="B529" s="67"/>
      <c r="C529" s="5"/>
      <c r="D529" s="5"/>
      <c r="E529" s="5"/>
      <c r="F529" s="4"/>
      <c r="G529" s="4"/>
      <c r="H529" s="4"/>
      <c r="I529" s="4"/>
      <c r="J529" s="4"/>
      <c r="K529" s="4"/>
      <c r="L529" s="4"/>
      <c r="M529" s="4"/>
      <c r="N529" s="4"/>
      <c r="O529" s="4"/>
      <c r="P529" s="4"/>
      <c r="Q529" s="4"/>
      <c r="R529" s="4"/>
      <c r="S529" s="4"/>
      <c r="T529" s="4"/>
      <c r="U529" s="4"/>
      <c r="V529" s="4"/>
      <c r="W529" s="4"/>
      <c r="X529" s="4"/>
      <c r="Y529" s="4"/>
      <c r="Z529" s="4"/>
      <c r="AA529" s="4"/>
      <c r="AB529" s="4"/>
      <c r="AC529" s="4"/>
      <c r="AD529" s="4"/>
      <c r="AE529" s="4"/>
      <c r="AF529" s="4"/>
      <c r="AG529" s="4"/>
      <c r="AH529" s="4"/>
      <c r="AI529" s="4"/>
      <c r="AJ529" s="4"/>
      <c r="AK529" s="4"/>
      <c r="AL529" s="4"/>
      <c r="AM529" s="4"/>
      <c r="AN529" s="4"/>
      <c r="AO529" s="4"/>
      <c r="AP529" s="4"/>
      <c r="AQ529" s="5"/>
      <c r="AR529" s="5"/>
      <c r="AS529" s="5"/>
    </row>
    <row r="530" ht="15.75" customHeight="1">
      <c r="A530" s="5"/>
      <c r="B530" s="67"/>
      <c r="C530" s="5"/>
      <c r="D530" s="5"/>
      <c r="E530" s="5"/>
      <c r="F530" s="4"/>
      <c r="G530" s="4"/>
      <c r="H530" s="4"/>
      <c r="I530" s="4"/>
      <c r="J530" s="4"/>
      <c r="K530" s="4"/>
      <c r="L530" s="4"/>
      <c r="M530" s="4"/>
      <c r="N530" s="4"/>
      <c r="O530" s="4"/>
      <c r="P530" s="4"/>
      <c r="Q530" s="4"/>
      <c r="R530" s="4"/>
      <c r="S530" s="4"/>
      <c r="T530" s="4"/>
      <c r="U530" s="4"/>
      <c r="V530" s="4"/>
      <c r="W530" s="4"/>
      <c r="X530" s="4"/>
      <c r="Y530" s="4"/>
      <c r="Z530" s="4"/>
      <c r="AA530" s="4"/>
      <c r="AB530" s="4"/>
      <c r="AC530" s="4"/>
      <c r="AD530" s="4"/>
      <c r="AE530" s="4"/>
      <c r="AF530" s="4"/>
      <c r="AG530" s="4"/>
      <c r="AH530" s="4"/>
      <c r="AI530" s="4"/>
      <c r="AJ530" s="4"/>
      <c r="AK530" s="4"/>
      <c r="AL530" s="4"/>
      <c r="AM530" s="4"/>
      <c r="AN530" s="4"/>
      <c r="AO530" s="4"/>
      <c r="AP530" s="4"/>
      <c r="AQ530" s="5"/>
      <c r="AR530" s="5"/>
      <c r="AS530" s="5"/>
    </row>
    <row r="531" ht="15.75" customHeight="1">
      <c r="A531" s="5"/>
      <c r="B531" s="67"/>
      <c r="C531" s="5"/>
      <c r="D531" s="5"/>
      <c r="E531" s="5"/>
      <c r="F531" s="4"/>
      <c r="G531" s="4"/>
      <c r="H531" s="4"/>
      <c r="I531" s="4"/>
      <c r="J531" s="4"/>
      <c r="K531" s="4"/>
      <c r="L531" s="4"/>
      <c r="M531" s="4"/>
      <c r="N531" s="4"/>
      <c r="O531" s="4"/>
      <c r="P531" s="4"/>
      <c r="Q531" s="4"/>
      <c r="R531" s="4"/>
      <c r="S531" s="4"/>
      <c r="T531" s="4"/>
      <c r="U531" s="4"/>
      <c r="V531" s="4"/>
      <c r="W531" s="4"/>
      <c r="X531" s="4"/>
      <c r="Y531" s="4"/>
      <c r="Z531" s="4"/>
      <c r="AA531" s="4"/>
      <c r="AB531" s="4"/>
      <c r="AC531" s="4"/>
      <c r="AD531" s="4"/>
      <c r="AE531" s="4"/>
      <c r="AF531" s="4"/>
      <c r="AG531" s="4"/>
      <c r="AH531" s="4"/>
      <c r="AI531" s="4"/>
      <c r="AJ531" s="4"/>
      <c r="AK531" s="4"/>
      <c r="AL531" s="4"/>
      <c r="AM531" s="4"/>
      <c r="AN531" s="4"/>
      <c r="AO531" s="4"/>
      <c r="AP531" s="4"/>
      <c r="AQ531" s="5"/>
      <c r="AR531" s="5"/>
      <c r="AS531" s="5"/>
    </row>
    <row r="532" ht="15.75" customHeight="1">
      <c r="A532" s="5"/>
      <c r="B532" s="67"/>
      <c r="C532" s="5"/>
      <c r="D532" s="5"/>
      <c r="E532" s="5"/>
      <c r="F532" s="4"/>
      <c r="G532" s="4"/>
      <c r="H532" s="4"/>
      <c r="I532" s="4"/>
      <c r="J532" s="4"/>
      <c r="K532" s="4"/>
      <c r="L532" s="4"/>
      <c r="M532" s="4"/>
      <c r="N532" s="4"/>
      <c r="O532" s="4"/>
      <c r="P532" s="4"/>
      <c r="Q532" s="4"/>
      <c r="R532" s="4"/>
      <c r="S532" s="4"/>
      <c r="T532" s="4"/>
      <c r="U532" s="4"/>
      <c r="V532" s="4"/>
      <c r="W532" s="4"/>
      <c r="X532" s="4"/>
      <c r="Y532" s="4"/>
      <c r="Z532" s="4"/>
      <c r="AA532" s="4"/>
      <c r="AB532" s="4"/>
      <c r="AC532" s="4"/>
      <c r="AD532" s="4"/>
      <c r="AE532" s="4"/>
      <c r="AF532" s="4"/>
      <c r="AG532" s="4"/>
      <c r="AH532" s="4"/>
      <c r="AI532" s="4"/>
      <c r="AJ532" s="4"/>
      <c r="AK532" s="4"/>
      <c r="AL532" s="4"/>
      <c r="AM532" s="4"/>
      <c r="AN532" s="4"/>
      <c r="AO532" s="4"/>
      <c r="AP532" s="4"/>
      <c r="AQ532" s="5"/>
      <c r="AR532" s="5"/>
      <c r="AS532" s="5"/>
    </row>
    <row r="533" ht="15.75" customHeight="1">
      <c r="A533" s="5"/>
      <c r="B533" s="67"/>
      <c r="C533" s="5"/>
      <c r="D533" s="5"/>
      <c r="E533" s="5"/>
      <c r="F533" s="4"/>
      <c r="G533" s="4"/>
      <c r="H533" s="4"/>
      <c r="I533" s="4"/>
      <c r="J533" s="4"/>
      <c r="K533" s="4"/>
      <c r="L533" s="4"/>
      <c r="M533" s="4"/>
      <c r="N533" s="4"/>
      <c r="O533" s="4"/>
      <c r="P533" s="4"/>
      <c r="Q533" s="4"/>
      <c r="R533" s="4"/>
      <c r="S533" s="4"/>
      <c r="T533" s="4"/>
      <c r="U533" s="4"/>
      <c r="V533" s="4"/>
      <c r="W533" s="4"/>
      <c r="X533" s="4"/>
      <c r="Y533" s="4"/>
      <c r="Z533" s="4"/>
      <c r="AA533" s="4"/>
      <c r="AB533" s="4"/>
      <c r="AC533" s="4"/>
      <c r="AD533" s="4"/>
      <c r="AE533" s="4"/>
      <c r="AF533" s="4"/>
      <c r="AG533" s="4"/>
      <c r="AH533" s="4"/>
      <c r="AI533" s="4"/>
      <c r="AJ533" s="4"/>
      <c r="AK533" s="4"/>
      <c r="AL533" s="4"/>
      <c r="AM533" s="4"/>
      <c r="AN533" s="4"/>
      <c r="AO533" s="4"/>
      <c r="AP533" s="4"/>
      <c r="AQ533" s="5"/>
      <c r="AR533" s="5"/>
      <c r="AS533" s="5"/>
    </row>
    <row r="534" ht="15.75" customHeight="1">
      <c r="A534" s="5"/>
      <c r="B534" s="67"/>
      <c r="C534" s="5"/>
      <c r="D534" s="5"/>
      <c r="E534" s="5"/>
      <c r="F534" s="4"/>
      <c r="G534" s="4"/>
      <c r="H534" s="4"/>
      <c r="I534" s="4"/>
      <c r="J534" s="4"/>
      <c r="K534" s="4"/>
      <c r="L534" s="4"/>
      <c r="M534" s="4"/>
      <c r="N534" s="4"/>
      <c r="O534" s="4"/>
      <c r="P534" s="4"/>
      <c r="Q534" s="4"/>
      <c r="R534" s="4"/>
      <c r="S534" s="4"/>
      <c r="T534" s="4"/>
      <c r="U534" s="4"/>
      <c r="V534" s="4"/>
      <c r="W534" s="4"/>
      <c r="X534" s="4"/>
      <c r="Y534" s="4"/>
      <c r="Z534" s="4"/>
      <c r="AA534" s="4"/>
      <c r="AB534" s="4"/>
      <c r="AC534" s="4"/>
      <c r="AD534" s="4"/>
      <c r="AE534" s="4"/>
      <c r="AF534" s="4"/>
      <c r="AG534" s="4"/>
      <c r="AH534" s="4"/>
      <c r="AI534" s="4"/>
      <c r="AJ534" s="4"/>
      <c r="AK534" s="4"/>
      <c r="AL534" s="4"/>
      <c r="AM534" s="4"/>
      <c r="AN534" s="4"/>
      <c r="AO534" s="4"/>
      <c r="AP534" s="4"/>
      <c r="AQ534" s="5"/>
      <c r="AR534" s="5"/>
      <c r="AS534" s="5"/>
    </row>
    <row r="535" ht="15.75" customHeight="1">
      <c r="A535" s="5"/>
      <c r="B535" s="67"/>
      <c r="C535" s="5"/>
      <c r="D535" s="5"/>
      <c r="E535" s="5"/>
      <c r="F535" s="4"/>
      <c r="G535" s="4"/>
      <c r="H535" s="4"/>
      <c r="I535" s="4"/>
      <c r="J535" s="4"/>
      <c r="K535" s="4"/>
      <c r="L535" s="4"/>
      <c r="M535" s="4"/>
      <c r="N535" s="4"/>
      <c r="O535" s="4"/>
      <c r="P535" s="4"/>
      <c r="Q535" s="4"/>
      <c r="R535" s="4"/>
      <c r="S535" s="4"/>
      <c r="T535" s="4"/>
      <c r="U535" s="4"/>
      <c r="V535" s="4"/>
      <c r="W535" s="4"/>
      <c r="X535" s="4"/>
      <c r="Y535" s="4"/>
      <c r="Z535" s="4"/>
      <c r="AA535" s="4"/>
      <c r="AB535" s="4"/>
      <c r="AC535" s="4"/>
      <c r="AD535" s="4"/>
      <c r="AE535" s="4"/>
      <c r="AF535" s="4"/>
      <c r="AG535" s="4"/>
      <c r="AH535" s="4"/>
      <c r="AI535" s="4"/>
      <c r="AJ535" s="4"/>
      <c r="AK535" s="4"/>
      <c r="AL535" s="4"/>
      <c r="AM535" s="4"/>
      <c r="AN535" s="4"/>
      <c r="AO535" s="4"/>
      <c r="AP535" s="4"/>
      <c r="AQ535" s="5"/>
      <c r="AR535" s="5"/>
      <c r="AS535" s="5"/>
    </row>
    <row r="536" ht="15.75" customHeight="1">
      <c r="A536" s="5"/>
      <c r="B536" s="67"/>
      <c r="C536" s="5"/>
      <c r="D536" s="5"/>
      <c r="E536" s="5"/>
      <c r="F536" s="4"/>
      <c r="G536" s="4"/>
      <c r="H536" s="4"/>
      <c r="I536" s="4"/>
      <c r="J536" s="4"/>
      <c r="K536" s="4"/>
      <c r="L536" s="4"/>
      <c r="M536" s="4"/>
      <c r="N536" s="4"/>
      <c r="O536" s="4"/>
      <c r="P536" s="4"/>
      <c r="Q536" s="4"/>
      <c r="R536" s="4"/>
      <c r="S536" s="4"/>
      <c r="T536" s="4"/>
      <c r="U536" s="4"/>
      <c r="V536" s="4"/>
      <c r="W536" s="4"/>
      <c r="X536" s="4"/>
      <c r="Y536" s="4"/>
      <c r="Z536" s="4"/>
      <c r="AA536" s="4"/>
      <c r="AB536" s="4"/>
      <c r="AC536" s="4"/>
      <c r="AD536" s="4"/>
      <c r="AE536" s="4"/>
      <c r="AF536" s="4"/>
      <c r="AG536" s="4"/>
      <c r="AH536" s="4"/>
      <c r="AI536" s="4"/>
      <c r="AJ536" s="4"/>
      <c r="AK536" s="4"/>
      <c r="AL536" s="4"/>
      <c r="AM536" s="4"/>
      <c r="AN536" s="4"/>
      <c r="AO536" s="4"/>
      <c r="AP536" s="4"/>
      <c r="AQ536" s="5"/>
      <c r="AR536" s="5"/>
      <c r="AS536" s="5"/>
    </row>
    <row r="537" ht="15.75" customHeight="1">
      <c r="A537" s="5"/>
      <c r="B537" s="67"/>
      <c r="C537" s="5"/>
      <c r="D537" s="5"/>
      <c r="E537" s="5"/>
      <c r="F537" s="4"/>
      <c r="G537" s="4"/>
      <c r="H537" s="4"/>
      <c r="I537" s="4"/>
      <c r="J537" s="4"/>
      <c r="K537" s="4"/>
      <c r="L537" s="4"/>
      <c r="M537" s="4"/>
      <c r="N537" s="4"/>
      <c r="O537" s="4"/>
      <c r="P537" s="4"/>
      <c r="Q537" s="4"/>
      <c r="R537" s="4"/>
      <c r="S537" s="4"/>
      <c r="T537" s="4"/>
      <c r="U537" s="4"/>
      <c r="V537" s="4"/>
      <c r="W537" s="4"/>
      <c r="X537" s="4"/>
      <c r="Y537" s="4"/>
      <c r="Z537" s="4"/>
      <c r="AA537" s="4"/>
      <c r="AB537" s="4"/>
      <c r="AC537" s="4"/>
      <c r="AD537" s="4"/>
      <c r="AE537" s="4"/>
      <c r="AF537" s="4"/>
      <c r="AG537" s="4"/>
      <c r="AH537" s="4"/>
      <c r="AI537" s="4"/>
      <c r="AJ537" s="4"/>
      <c r="AK537" s="4"/>
      <c r="AL537" s="4"/>
      <c r="AM537" s="4"/>
      <c r="AN537" s="4"/>
      <c r="AO537" s="4"/>
      <c r="AP537" s="4"/>
      <c r="AQ537" s="5"/>
      <c r="AR537" s="5"/>
      <c r="AS537" s="5"/>
    </row>
    <row r="538" ht="15.75" customHeight="1">
      <c r="A538" s="5"/>
      <c r="B538" s="67"/>
      <c r="C538" s="5"/>
      <c r="D538" s="5"/>
      <c r="E538" s="5"/>
      <c r="F538" s="4"/>
      <c r="G538" s="4"/>
      <c r="H538" s="4"/>
      <c r="I538" s="4"/>
      <c r="J538" s="4"/>
      <c r="K538" s="4"/>
      <c r="L538" s="4"/>
      <c r="M538" s="4"/>
      <c r="N538" s="4"/>
      <c r="O538" s="4"/>
      <c r="P538" s="4"/>
      <c r="Q538" s="4"/>
      <c r="R538" s="4"/>
      <c r="S538" s="4"/>
      <c r="T538" s="4"/>
      <c r="U538" s="4"/>
      <c r="V538" s="4"/>
      <c r="W538" s="4"/>
      <c r="X538" s="4"/>
      <c r="Y538" s="4"/>
      <c r="Z538" s="4"/>
      <c r="AA538" s="4"/>
      <c r="AB538" s="4"/>
      <c r="AC538" s="4"/>
      <c r="AD538" s="4"/>
      <c r="AE538" s="4"/>
      <c r="AF538" s="4"/>
      <c r="AG538" s="4"/>
      <c r="AH538" s="4"/>
      <c r="AI538" s="4"/>
      <c r="AJ538" s="4"/>
      <c r="AK538" s="4"/>
      <c r="AL538" s="4"/>
      <c r="AM538" s="4"/>
      <c r="AN538" s="4"/>
      <c r="AO538" s="4"/>
      <c r="AP538" s="4"/>
      <c r="AQ538" s="5"/>
      <c r="AR538" s="5"/>
      <c r="AS538" s="5"/>
    </row>
    <row r="539" ht="15.75" customHeight="1">
      <c r="A539" s="5"/>
      <c r="B539" s="67"/>
      <c r="C539" s="5"/>
      <c r="D539" s="5"/>
      <c r="E539" s="5"/>
      <c r="F539" s="4"/>
      <c r="G539" s="4"/>
      <c r="H539" s="4"/>
      <c r="I539" s="4"/>
      <c r="J539" s="4"/>
      <c r="K539" s="4"/>
      <c r="L539" s="4"/>
      <c r="M539" s="4"/>
      <c r="N539" s="4"/>
      <c r="O539" s="4"/>
      <c r="P539" s="4"/>
      <c r="Q539" s="4"/>
      <c r="R539" s="4"/>
      <c r="S539" s="4"/>
      <c r="T539" s="4"/>
      <c r="U539" s="4"/>
      <c r="V539" s="4"/>
      <c r="W539" s="4"/>
      <c r="X539" s="4"/>
      <c r="Y539" s="4"/>
      <c r="Z539" s="4"/>
      <c r="AA539" s="4"/>
      <c r="AB539" s="4"/>
      <c r="AC539" s="4"/>
      <c r="AD539" s="4"/>
      <c r="AE539" s="4"/>
      <c r="AF539" s="4"/>
      <c r="AG539" s="4"/>
      <c r="AH539" s="4"/>
      <c r="AI539" s="4"/>
      <c r="AJ539" s="4"/>
      <c r="AK539" s="4"/>
      <c r="AL539" s="4"/>
      <c r="AM539" s="4"/>
      <c r="AN539" s="4"/>
      <c r="AO539" s="4"/>
      <c r="AP539" s="4"/>
      <c r="AQ539" s="5"/>
      <c r="AR539" s="5"/>
      <c r="AS539" s="5"/>
    </row>
    <row r="540" ht="15.75" customHeight="1">
      <c r="A540" s="5"/>
      <c r="B540" s="67"/>
      <c r="C540" s="5"/>
      <c r="D540" s="5"/>
      <c r="E540" s="5"/>
      <c r="F540" s="4"/>
      <c r="G540" s="4"/>
      <c r="H540" s="4"/>
      <c r="I540" s="4"/>
      <c r="J540" s="4"/>
      <c r="K540" s="4"/>
      <c r="L540" s="4"/>
      <c r="M540" s="4"/>
      <c r="N540" s="4"/>
      <c r="O540" s="4"/>
      <c r="P540" s="4"/>
      <c r="Q540" s="4"/>
      <c r="R540" s="4"/>
      <c r="S540" s="4"/>
      <c r="T540" s="4"/>
      <c r="U540" s="4"/>
      <c r="V540" s="4"/>
      <c r="W540" s="4"/>
      <c r="X540" s="4"/>
      <c r="Y540" s="4"/>
      <c r="Z540" s="4"/>
      <c r="AA540" s="4"/>
      <c r="AB540" s="4"/>
      <c r="AC540" s="4"/>
      <c r="AD540" s="4"/>
      <c r="AE540" s="4"/>
      <c r="AF540" s="4"/>
      <c r="AG540" s="4"/>
      <c r="AH540" s="4"/>
      <c r="AI540" s="4"/>
      <c r="AJ540" s="4"/>
      <c r="AK540" s="4"/>
      <c r="AL540" s="4"/>
      <c r="AM540" s="4"/>
      <c r="AN540" s="4"/>
      <c r="AO540" s="4"/>
      <c r="AP540" s="4"/>
      <c r="AQ540" s="5"/>
      <c r="AR540" s="5"/>
      <c r="AS540" s="5"/>
    </row>
    <row r="541" ht="15.75" customHeight="1">
      <c r="A541" s="5"/>
      <c r="B541" s="67"/>
      <c r="C541" s="5"/>
      <c r="D541" s="5"/>
      <c r="E541" s="5"/>
      <c r="F541" s="4"/>
      <c r="G541" s="4"/>
      <c r="H541" s="4"/>
      <c r="I541" s="4"/>
      <c r="J541" s="4"/>
      <c r="K541" s="4"/>
      <c r="L541" s="4"/>
      <c r="M541" s="4"/>
      <c r="N541" s="4"/>
      <c r="O541" s="4"/>
      <c r="P541" s="4"/>
      <c r="Q541" s="4"/>
      <c r="R541" s="4"/>
      <c r="S541" s="4"/>
      <c r="T541" s="4"/>
      <c r="U541" s="4"/>
      <c r="V541" s="4"/>
      <c r="W541" s="4"/>
      <c r="X541" s="4"/>
      <c r="Y541" s="4"/>
      <c r="Z541" s="4"/>
      <c r="AA541" s="4"/>
      <c r="AB541" s="4"/>
      <c r="AC541" s="4"/>
      <c r="AD541" s="4"/>
      <c r="AE541" s="4"/>
      <c r="AF541" s="4"/>
      <c r="AG541" s="4"/>
      <c r="AH541" s="4"/>
      <c r="AI541" s="4"/>
      <c r="AJ541" s="4"/>
      <c r="AK541" s="4"/>
      <c r="AL541" s="4"/>
      <c r="AM541" s="4"/>
      <c r="AN541" s="4"/>
      <c r="AO541" s="4"/>
      <c r="AP541" s="4"/>
      <c r="AQ541" s="5"/>
      <c r="AR541" s="5"/>
      <c r="AS541" s="5"/>
    </row>
    <row r="542" ht="15.75" customHeight="1">
      <c r="A542" s="5"/>
      <c r="B542" s="67"/>
      <c r="C542" s="5"/>
      <c r="D542" s="5"/>
      <c r="E542" s="5"/>
      <c r="F542" s="4"/>
      <c r="G542" s="4"/>
      <c r="H542" s="4"/>
      <c r="I542" s="4"/>
      <c r="J542" s="4"/>
      <c r="K542" s="4"/>
      <c r="L542" s="4"/>
      <c r="M542" s="4"/>
      <c r="N542" s="4"/>
      <c r="O542" s="4"/>
      <c r="P542" s="4"/>
      <c r="Q542" s="4"/>
      <c r="R542" s="4"/>
      <c r="S542" s="4"/>
      <c r="T542" s="4"/>
      <c r="U542" s="4"/>
      <c r="V542" s="4"/>
      <c r="W542" s="4"/>
      <c r="X542" s="4"/>
      <c r="Y542" s="4"/>
      <c r="Z542" s="4"/>
      <c r="AA542" s="4"/>
      <c r="AB542" s="4"/>
      <c r="AC542" s="4"/>
      <c r="AD542" s="4"/>
      <c r="AE542" s="4"/>
      <c r="AF542" s="4"/>
      <c r="AG542" s="4"/>
      <c r="AH542" s="4"/>
      <c r="AI542" s="4"/>
      <c r="AJ542" s="4"/>
      <c r="AK542" s="4"/>
      <c r="AL542" s="4"/>
      <c r="AM542" s="4"/>
      <c r="AN542" s="4"/>
      <c r="AO542" s="4"/>
      <c r="AP542" s="4"/>
      <c r="AQ542" s="5"/>
      <c r="AR542" s="5"/>
      <c r="AS542" s="5"/>
    </row>
    <row r="543" ht="15.75" customHeight="1">
      <c r="A543" s="5"/>
      <c r="B543" s="67"/>
      <c r="C543" s="5"/>
      <c r="D543" s="5"/>
      <c r="E543" s="5"/>
      <c r="F543" s="4"/>
      <c r="G543" s="4"/>
      <c r="H543" s="4"/>
      <c r="I543" s="4"/>
      <c r="J543" s="4"/>
      <c r="K543" s="4"/>
      <c r="L543" s="4"/>
      <c r="M543" s="4"/>
      <c r="N543" s="4"/>
      <c r="O543" s="4"/>
      <c r="P543" s="4"/>
      <c r="Q543" s="4"/>
      <c r="R543" s="4"/>
      <c r="S543" s="4"/>
      <c r="T543" s="4"/>
      <c r="U543" s="4"/>
      <c r="V543" s="4"/>
      <c r="W543" s="4"/>
      <c r="X543" s="4"/>
      <c r="Y543" s="4"/>
      <c r="Z543" s="4"/>
      <c r="AA543" s="4"/>
      <c r="AB543" s="4"/>
      <c r="AC543" s="4"/>
      <c r="AD543" s="4"/>
      <c r="AE543" s="4"/>
      <c r="AF543" s="4"/>
      <c r="AG543" s="4"/>
      <c r="AH543" s="4"/>
      <c r="AI543" s="4"/>
      <c r="AJ543" s="4"/>
      <c r="AK543" s="4"/>
      <c r="AL543" s="4"/>
      <c r="AM543" s="4"/>
      <c r="AN543" s="4"/>
      <c r="AO543" s="4"/>
      <c r="AP543" s="4"/>
      <c r="AQ543" s="5"/>
      <c r="AR543" s="5"/>
      <c r="AS543" s="5"/>
    </row>
    <row r="544" ht="15.75" customHeight="1">
      <c r="A544" s="5"/>
      <c r="B544" s="67"/>
      <c r="C544" s="5"/>
      <c r="D544" s="5"/>
      <c r="E544" s="5"/>
      <c r="F544" s="4"/>
      <c r="G544" s="4"/>
      <c r="H544" s="4"/>
      <c r="I544" s="4"/>
      <c r="J544" s="4"/>
      <c r="K544" s="4"/>
      <c r="L544" s="4"/>
      <c r="M544" s="4"/>
      <c r="N544" s="4"/>
      <c r="O544" s="4"/>
      <c r="P544" s="4"/>
      <c r="Q544" s="4"/>
      <c r="R544" s="4"/>
      <c r="S544" s="4"/>
      <c r="T544" s="4"/>
      <c r="U544" s="4"/>
      <c r="V544" s="4"/>
      <c r="W544" s="4"/>
      <c r="X544" s="4"/>
      <c r="Y544" s="4"/>
      <c r="Z544" s="4"/>
      <c r="AA544" s="4"/>
      <c r="AB544" s="4"/>
      <c r="AC544" s="4"/>
      <c r="AD544" s="4"/>
      <c r="AE544" s="4"/>
      <c r="AF544" s="4"/>
      <c r="AG544" s="4"/>
      <c r="AH544" s="4"/>
      <c r="AI544" s="4"/>
      <c r="AJ544" s="4"/>
      <c r="AK544" s="4"/>
      <c r="AL544" s="4"/>
      <c r="AM544" s="4"/>
      <c r="AN544" s="4"/>
      <c r="AO544" s="4"/>
      <c r="AP544" s="4"/>
      <c r="AQ544" s="5"/>
      <c r="AR544" s="5"/>
      <c r="AS544" s="5"/>
    </row>
    <row r="545" ht="15.75" customHeight="1">
      <c r="A545" s="5"/>
      <c r="B545" s="67"/>
      <c r="C545" s="5"/>
      <c r="D545" s="5"/>
      <c r="E545" s="5"/>
      <c r="F545" s="4"/>
      <c r="G545" s="4"/>
      <c r="H545" s="4"/>
      <c r="I545" s="4"/>
      <c r="J545" s="4"/>
      <c r="K545" s="4"/>
      <c r="L545" s="4"/>
      <c r="M545" s="4"/>
      <c r="N545" s="4"/>
      <c r="O545" s="4"/>
      <c r="P545" s="4"/>
      <c r="Q545" s="4"/>
      <c r="R545" s="4"/>
      <c r="S545" s="4"/>
      <c r="T545" s="4"/>
      <c r="U545" s="4"/>
      <c r="V545" s="4"/>
      <c r="W545" s="4"/>
      <c r="X545" s="4"/>
      <c r="Y545" s="4"/>
      <c r="Z545" s="4"/>
      <c r="AA545" s="4"/>
      <c r="AB545" s="4"/>
      <c r="AC545" s="4"/>
      <c r="AD545" s="4"/>
      <c r="AE545" s="4"/>
      <c r="AF545" s="4"/>
      <c r="AG545" s="4"/>
      <c r="AH545" s="4"/>
      <c r="AI545" s="4"/>
      <c r="AJ545" s="4"/>
      <c r="AK545" s="4"/>
      <c r="AL545" s="4"/>
      <c r="AM545" s="4"/>
      <c r="AN545" s="4"/>
      <c r="AO545" s="4"/>
      <c r="AP545" s="4"/>
      <c r="AQ545" s="5"/>
      <c r="AR545" s="5"/>
      <c r="AS545" s="5"/>
    </row>
    <row r="546" ht="15.75" customHeight="1">
      <c r="A546" s="5"/>
      <c r="B546" s="67"/>
      <c r="C546" s="5"/>
      <c r="D546" s="5"/>
      <c r="E546" s="5"/>
      <c r="F546" s="4"/>
      <c r="G546" s="4"/>
      <c r="H546" s="4"/>
      <c r="I546" s="4"/>
      <c r="J546" s="4"/>
      <c r="K546" s="4"/>
      <c r="L546" s="4"/>
      <c r="M546" s="4"/>
      <c r="N546" s="4"/>
      <c r="O546" s="4"/>
      <c r="P546" s="4"/>
      <c r="Q546" s="4"/>
      <c r="R546" s="4"/>
      <c r="S546" s="4"/>
      <c r="T546" s="4"/>
      <c r="U546" s="4"/>
      <c r="V546" s="4"/>
      <c r="W546" s="4"/>
      <c r="X546" s="4"/>
      <c r="Y546" s="4"/>
      <c r="Z546" s="4"/>
      <c r="AA546" s="4"/>
      <c r="AB546" s="4"/>
      <c r="AC546" s="4"/>
      <c r="AD546" s="4"/>
      <c r="AE546" s="4"/>
      <c r="AF546" s="4"/>
      <c r="AG546" s="4"/>
      <c r="AH546" s="4"/>
      <c r="AI546" s="4"/>
      <c r="AJ546" s="4"/>
      <c r="AK546" s="4"/>
      <c r="AL546" s="4"/>
      <c r="AM546" s="4"/>
      <c r="AN546" s="4"/>
      <c r="AO546" s="4"/>
      <c r="AP546" s="4"/>
      <c r="AQ546" s="5"/>
      <c r="AR546" s="5"/>
      <c r="AS546" s="5"/>
    </row>
    <row r="547" ht="15.75" customHeight="1">
      <c r="A547" s="5"/>
      <c r="B547" s="67"/>
      <c r="C547" s="5"/>
      <c r="D547" s="5"/>
      <c r="E547" s="5"/>
      <c r="F547" s="4"/>
      <c r="G547" s="4"/>
      <c r="H547" s="4"/>
      <c r="I547" s="4"/>
      <c r="J547" s="4"/>
      <c r="K547" s="4"/>
      <c r="L547" s="4"/>
      <c r="M547" s="4"/>
      <c r="N547" s="4"/>
      <c r="O547" s="4"/>
      <c r="P547" s="4"/>
      <c r="Q547" s="4"/>
      <c r="R547" s="4"/>
      <c r="S547" s="4"/>
      <c r="T547" s="4"/>
      <c r="U547" s="4"/>
      <c r="V547" s="4"/>
      <c r="W547" s="4"/>
      <c r="X547" s="4"/>
      <c r="Y547" s="4"/>
      <c r="Z547" s="4"/>
      <c r="AA547" s="4"/>
      <c r="AB547" s="4"/>
      <c r="AC547" s="4"/>
      <c r="AD547" s="4"/>
      <c r="AE547" s="4"/>
      <c r="AF547" s="4"/>
      <c r="AG547" s="4"/>
      <c r="AH547" s="4"/>
      <c r="AI547" s="4"/>
      <c r="AJ547" s="4"/>
      <c r="AK547" s="4"/>
      <c r="AL547" s="4"/>
      <c r="AM547" s="4"/>
      <c r="AN547" s="4"/>
      <c r="AO547" s="4"/>
      <c r="AP547" s="4"/>
      <c r="AQ547" s="5"/>
      <c r="AR547" s="5"/>
      <c r="AS547" s="5"/>
    </row>
    <row r="548" ht="15.75" customHeight="1">
      <c r="A548" s="5"/>
      <c r="B548" s="67"/>
      <c r="C548" s="5"/>
      <c r="D548" s="5"/>
      <c r="E548" s="5"/>
      <c r="F548" s="4"/>
      <c r="G548" s="4"/>
      <c r="H548" s="4"/>
      <c r="I548" s="4"/>
      <c r="J548" s="4"/>
      <c r="K548" s="4"/>
      <c r="L548" s="4"/>
      <c r="M548" s="4"/>
      <c r="N548" s="4"/>
      <c r="O548" s="4"/>
      <c r="P548" s="4"/>
      <c r="Q548" s="4"/>
      <c r="R548" s="4"/>
      <c r="S548" s="4"/>
      <c r="T548" s="4"/>
      <c r="U548" s="4"/>
      <c r="V548" s="4"/>
      <c r="W548" s="4"/>
      <c r="X548" s="4"/>
      <c r="Y548" s="4"/>
      <c r="Z548" s="4"/>
      <c r="AA548" s="4"/>
      <c r="AB548" s="4"/>
      <c r="AC548" s="4"/>
      <c r="AD548" s="4"/>
      <c r="AE548" s="4"/>
      <c r="AF548" s="4"/>
      <c r="AG548" s="4"/>
      <c r="AH548" s="4"/>
      <c r="AI548" s="4"/>
      <c r="AJ548" s="4"/>
      <c r="AK548" s="4"/>
      <c r="AL548" s="4"/>
      <c r="AM548" s="4"/>
      <c r="AN548" s="4"/>
      <c r="AO548" s="4"/>
      <c r="AP548" s="4"/>
      <c r="AQ548" s="5"/>
      <c r="AR548" s="5"/>
      <c r="AS548" s="5"/>
    </row>
    <row r="549" ht="15.75" customHeight="1">
      <c r="A549" s="5"/>
      <c r="B549" s="67"/>
      <c r="C549" s="5"/>
      <c r="D549" s="5"/>
      <c r="E549" s="5"/>
      <c r="F549" s="4"/>
      <c r="G549" s="4"/>
      <c r="H549" s="4"/>
      <c r="I549" s="4"/>
      <c r="J549" s="4"/>
      <c r="K549" s="4"/>
      <c r="L549" s="4"/>
      <c r="M549" s="4"/>
      <c r="N549" s="4"/>
      <c r="O549" s="4"/>
      <c r="P549" s="4"/>
      <c r="Q549" s="4"/>
      <c r="R549" s="4"/>
      <c r="S549" s="4"/>
      <c r="T549" s="4"/>
      <c r="U549" s="4"/>
      <c r="V549" s="4"/>
      <c r="W549" s="4"/>
      <c r="X549" s="4"/>
      <c r="Y549" s="4"/>
      <c r="Z549" s="4"/>
      <c r="AA549" s="4"/>
      <c r="AB549" s="4"/>
      <c r="AC549" s="4"/>
      <c r="AD549" s="4"/>
      <c r="AE549" s="4"/>
      <c r="AF549" s="4"/>
      <c r="AG549" s="4"/>
      <c r="AH549" s="4"/>
      <c r="AI549" s="4"/>
      <c r="AJ549" s="4"/>
      <c r="AK549" s="4"/>
      <c r="AL549" s="4"/>
      <c r="AM549" s="4"/>
      <c r="AN549" s="4"/>
      <c r="AO549" s="4"/>
      <c r="AP549" s="4"/>
      <c r="AQ549" s="5"/>
      <c r="AR549" s="5"/>
      <c r="AS549" s="5"/>
    </row>
    <row r="550" ht="15.75" customHeight="1">
      <c r="A550" s="5"/>
      <c r="B550" s="67"/>
      <c r="C550" s="5"/>
      <c r="D550" s="5"/>
      <c r="E550" s="5"/>
      <c r="F550" s="4"/>
      <c r="G550" s="4"/>
      <c r="H550" s="4"/>
      <c r="I550" s="4"/>
      <c r="J550" s="4"/>
      <c r="K550" s="4"/>
      <c r="L550" s="4"/>
      <c r="M550" s="4"/>
      <c r="N550" s="4"/>
      <c r="O550" s="4"/>
      <c r="P550" s="4"/>
      <c r="Q550" s="4"/>
      <c r="R550" s="4"/>
      <c r="S550" s="4"/>
      <c r="T550" s="4"/>
      <c r="U550" s="4"/>
      <c r="V550" s="4"/>
      <c r="W550" s="4"/>
      <c r="X550" s="4"/>
      <c r="Y550" s="4"/>
      <c r="Z550" s="4"/>
      <c r="AA550" s="4"/>
      <c r="AB550" s="4"/>
      <c r="AC550" s="4"/>
      <c r="AD550" s="4"/>
      <c r="AE550" s="4"/>
      <c r="AF550" s="4"/>
      <c r="AG550" s="4"/>
      <c r="AH550" s="4"/>
      <c r="AI550" s="4"/>
      <c r="AJ550" s="4"/>
      <c r="AK550" s="4"/>
      <c r="AL550" s="4"/>
      <c r="AM550" s="4"/>
      <c r="AN550" s="4"/>
      <c r="AO550" s="4"/>
      <c r="AP550" s="4"/>
      <c r="AQ550" s="5"/>
      <c r="AR550" s="5"/>
      <c r="AS550" s="5"/>
    </row>
    <row r="551" ht="15.75" customHeight="1">
      <c r="A551" s="5"/>
      <c r="B551" s="67"/>
      <c r="C551" s="5"/>
      <c r="D551" s="5"/>
      <c r="E551" s="5"/>
      <c r="F551" s="4"/>
      <c r="G551" s="4"/>
      <c r="H551" s="4"/>
      <c r="I551" s="4"/>
      <c r="J551" s="4"/>
      <c r="K551" s="4"/>
      <c r="L551" s="4"/>
      <c r="M551" s="4"/>
      <c r="N551" s="4"/>
      <c r="O551" s="4"/>
      <c r="P551" s="4"/>
      <c r="Q551" s="4"/>
      <c r="R551" s="4"/>
      <c r="S551" s="4"/>
      <c r="T551" s="4"/>
      <c r="U551" s="4"/>
      <c r="V551" s="4"/>
      <c r="W551" s="4"/>
      <c r="X551" s="4"/>
      <c r="Y551" s="4"/>
      <c r="Z551" s="4"/>
      <c r="AA551" s="4"/>
      <c r="AB551" s="4"/>
      <c r="AC551" s="4"/>
      <c r="AD551" s="4"/>
      <c r="AE551" s="4"/>
      <c r="AF551" s="4"/>
      <c r="AG551" s="4"/>
      <c r="AH551" s="4"/>
      <c r="AI551" s="4"/>
      <c r="AJ551" s="4"/>
      <c r="AK551" s="4"/>
      <c r="AL551" s="4"/>
      <c r="AM551" s="4"/>
      <c r="AN551" s="4"/>
      <c r="AO551" s="4"/>
      <c r="AP551" s="4"/>
      <c r="AQ551" s="5"/>
      <c r="AR551" s="5"/>
      <c r="AS551" s="5"/>
    </row>
    <row r="552" ht="15.75" customHeight="1">
      <c r="A552" s="5"/>
      <c r="B552" s="67"/>
      <c r="C552" s="5"/>
      <c r="D552" s="5"/>
      <c r="E552" s="5"/>
      <c r="F552" s="4"/>
      <c r="G552" s="4"/>
      <c r="H552" s="4"/>
      <c r="I552" s="4"/>
      <c r="J552" s="4"/>
      <c r="K552" s="4"/>
      <c r="L552" s="4"/>
      <c r="M552" s="4"/>
      <c r="N552" s="4"/>
      <c r="O552" s="4"/>
      <c r="P552" s="4"/>
      <c r="Q552" s="4"/>
      <c r="R552" s="4"/>
      <c r="S552" s="4"/>
      <c r="T552" s="4"/>
      <c r="U552" s="4"/>
      <c r="V552" s="4"/>
      <c r="W552" s="4"/>
      <c r="X552" s="4"/>
      <c r="Y552" s="4"/>
      <c r="Z552" s="4"/>
      <c r="AA552" s="4"/>
      <c r="AB552" s="4"/>
      <c r="AC552" s="4"/>
      <c r="AD552" s="4"/>
      <c r="AE552" s="4"/>
      <c r="AF552" s="4"/>
      <c r="AG552" s="4"/>
      <c r="AH552" s="4"/>
      <c r="AI552" s="4"/>
      <c r="AJ552" s="4"/>
      <c r="AK552" s="4"/>
      <c r="AL552" s="4"/>
      <c r="AM552" s="4"/>
      <c r="AN552" s="4"/>
      <c r="AO552" s="4"/>
      <c r="AP552" s="4"/>
      <c r="AQ552" s="5"/>
      <c r="AR552" s="5"/>
      <c r="AS552" s="5"/>
    </row>
    <row r="553" ht="15.75" customHeight="1">
      <c r="A553" s="5"/>
      <c r="B553" s="67"/>
      <c r="C553" s="5"/>
      <c r="D553" s="5"/>
      <c r="E553" s="5"/>
      <c r="F553" s="4"/>
      <c r="G553" s="4"/>
      <c r="H553" s="4"/>
      <c r="I553" s="4"/>
      <c r="J553" s="4"/>
      <c r="K553" s="4"/>
      <c r="L553" s="4"/>
      <c r="M553" s="4"/>
      <c r="N553" s="4"/>
      <c r="O553" s="4"/>
      <c r="P553" s="4"/>
      <c r="Q553" s="4"/>
      <c r="R553" s="4"/>
      <c r="S553" s="4"/>
      <c r="T553" s="4"/>
      <c r="U553" s="4"/>
      <c r="V553" s="4"/>
      <c r="W553" s="4"/>
      <c r="X553" s="4"/>
      <c r="Y553" s="4"/>
      <c r="Z553" s="4"/>
      <c r="AA553" s="4"/>
      <c r="AB553" s="4"/>
      <c r="AC553" s="4"/>
      <c r="AD553" s="4"/>
      <c r="AE553" s="4"/>
      <c r="AF553" s="4"/>
      <c r="AG553" s="4"/>
      <c r="AH553" s="4"/>
      <c r="AI553" s="4"/>
      <c r="AJ553" s="4"/>
      <c r="AK553" s="4"/>
      <c r="AL553" s="4"/>
      <c r="AM553" s="4"/>
      <c r="AN553" s="4"/>
      <c r="AO553" s="4"/>
      <c r="AP553" s="4"/>
      <c r="AQ553" s="5"/>
      <c r="AR553" s="5"/>
      <c r="AS553" s="5"/>
    </row>
    <row r="554" ht="15.75" customHeight="1">
      <c r="A554" s="5"/>
      <c r="B554" s="67"/>
      <c r="C554" s="5"/>
      <c r="D554" s="5"/>
      <c r="E554" s="5"/>
      <c r="F554" s="4"/>
      <c r="G554" s="4"/>
      <c r="H554" s="4"/>
      <c r="I554" s="4"/>
      <c r="J554" s="4"/>
      <c r="K554" s="4"/>
      <c r="L554" s="4"/>
      <c r="M554" s="4"/>
      <c r="N554" s="4"/>
      <c r="O554" s="4"/>
      <c r="P554" s="4"/>
      <c r="Q554" s="4"/>
      <c r="R554" s="4"/>
      <c r="S554" s="4"/>
      <c r="T554" s="4"/>
      <c r="U554" s="4"/>
      <c r="V554" s="4"/>
      <c r="W554" s="4"/>
      <c r="X554" s="4"/>
      <c r="Y554" s="4"/>
      <c r="Z554" s="4"/>
      <c r="AA554" s="4"/>
      <c r="AB554" s="4"/>
      <c r="AC554" s="4"/>
      <c r="AD554" s="4"/>
      <c r="AE554" s="4"/>
      <c r="AF554" s="4"/>
      <c r="AG554" s="4"/>
      <c r="AH554" s="4"/>
      <c r="AI554" s="4"/>
      <c r="AJ554" s="4"/>
      <c r="AK554" s="4"/>
      <c r="AL554" s="4"/>
      <c r="AM554" s="4"/>
      <c r="AN554" s="4"/>
      <c r="AO554" s="4"/>
      <c r="AP554" s="4"/>
      <c r="AQ554" s="5"/>
      <c r="AR554" s="5"/>
      <c r="AS554" s="5"/>
    </row>
    <row r="555" ht="15.75" customHeight="1">
      <c r="A555" s="5"/>
      <c r="B555" s="67"/>
      <c r="C555" s="5"/>
      <c r="D555" s="5"/>
      <c r="E555" s="5"/>
      <c r="F555" s="4"/>
      <c r="G555" s="4"/>
      <c r="H555" s="4"/>
      <c r="I555" s="4"/>
      <c r="J555" s="4"/>
      <c r="K555" s="4"/>
      <c r="L555" s="4"/>
      <c r="M555" s="4"/>
      <c r="N555" s="4"/>
      <c r="O555" s="4"/>
      <c r="P555" s="4"/>
      <c r="Q555" s="4"/>
      <c r="R555" s="4"/>
      <c r="S555" s="4"/>
      <c r="T555" s="4"/>
      <c r="U555" s="4"/>
      <c r="V555" s="4"/>
      <c r="W555" s="4"/>
      <c r="X555" s="4"/>
      <c r="Y555" s="4"/>
      <c r="Z555" s="4"/>
      <c r="AA555" s="4"/>
      <c r="AB555" s="4"/>
      <c r="AC555" s="4"/>
      <c r="AD555" s="4"/>
      <c r="AE555" s="4"/>
      <c r="AF555" s="4"/>
      <c r="AG555" s="4"/>
      <c r="AH555" s="4"/>
      <c r="AI555" s="4"/>
      <c r="AJ555" s="4"/>
      <c r="AK555" s="4"/>
      <c r="AL555" s="4"/>
      <c r="AM555" s="4"/>
      <c r="AN555" s="4"/>
      <c r="AO555" s="4"/>
      <c r="AP555" s="4"/>
      <c r="AQ555" s="5"/>
      <c r="AR555" s="5"/>
      <c r="AS555" s="5"/>
    </row>
    <row r="556" ht="15.75" customHeight="1">
      <c r="A556" s="5"/>
      <c r="B556" s="67"/>
      <c r="C556" s="5"/>
      <c r="D556" s="5"/>
      <c r="E556" s="5"/>
      <c r="F556" s="4"/>
      <c r="G556" s="4"/>
      <c r="H556" s="4"/>
      <c r="I556" s="4"/>
      <c r="J556" s="4"/>
      <c r="K556" s="4"/>
      <c r="L556" s="4"/>
      <c r="M556" s="4"/>
      <c r="N556" s="4"/>
      <c r="O556" s="4"/>
      <c r="P556" s="4"/>
      <c r="Q556" s="4"/>
      <c r="R556" s="4"/>
      <c r="S556" s="4"/>
      <c r="T556" s="4"/>
      <c r="U556" s="4"/>
      <c r="V556" s="4"/>
      <c r="W556" s="4"/>
      <c r="X556" s="4"/>
      <c r="Y556" s="4"/>
      <c r="Z556" s="4"/>
      <c r="AA556" s="4"/>
      <c r="AB556" s="4"/>
      <c r="AC556" s="4"/>
      <c r="AD556" s="4"/>
      <c r="AE556" s="4"/>
      <c r="AF556" s="4"/>
      <c r="AG556" s="4"/>
      <c r="AH556" s="4"/>
      <c r="AI556" s="4"/>
      <c r="AJ556" s="4"/>
      <c r="AK556" s="4"/>
      <c r="AL556" s="4"/>
      <c r="AM556" s="4"/>
      <c r="AN556" s="4"/>
      <c r="AO556" s="4"/>
      <c r="AP556" s="4"/>
      <c r="AQ556" s="5"/>
      <c r="AR556" s="5"/>
      <c r="AS556" s="5"/>
    </row>
    <row r="557" ht="15.75" customHeight="1">
      <c r="A557" s="5"/>
      <c r="B557" s="67"/>
      <c r="C557" s="5"/>
      <c r="D557" s="5"/>
      <c r="E557" s="5"/>
      <c r="F557" s="4"/>
      <c r="G557" s="4"/>
      <c r="H557" s="4"/>
      <c r="I557" s="4"/>
      <c r="J557" s="4"/>
      <c r="K557" s="4"/>
      <c r="L557" s="4"/>
      <c r="M557" s="4"/>
      <c r="N557" s="4"/>
      <c r="O557" s="4"/>
      <c r="P557" s="4"/>
      <c r="Q557" s="4"/>
      <c r="R557" s="4"/>
      <c r="S557" s="4"/>
      <c r="T557" s="4"/>
      <c r="U557" s="4"/>
      <c r="V557" s="4"/>
      <c r="W557" s="4"/>
      <c r="X557" s="4"/>
      <c r="Y557" s="4"/>
      <c r="Z557" s="4"/>
      <c r="AA557" s="4"/>
      <c r="AB557" s="4"/>
      <c r="AC557" s="4"/>
      <c r="AD557" s="4"/>
      <c r="AE557" s="4"/>
      <c r="AF557" s="4"/>
      <c r="AG557" s="4"/>
      <c r="AH557" s="4"/>
      <c r="AI557" s="4"/>
      <c r="AJ557" s="4"/>
      <c r="AK557" s="4"/>
      <c r="AL557" s="4"/>
      <c r="AM557" s="4"/>
      <c r="AN557" s="4"/>
      <c r="AO557" s="4"/>
      <c r="AP557" s="4"/>
      <c r="AQ557" s="5"/>
      <c r="AR557" s="5"/>
      <c r="AS557" s="5"/>
    </row>
    <row r="558" ht="15.75" customHeight="1">
      <c r="A558" s="5"/>
      <c r="B558" s="67"/>
      <c r="C558" s="5"/>
      <c r="D558" s="5"/>
      <c r="E558" s="5"/>
      <c r="F558" s="4"/>
      <c r="G558" s="4"/>
      <c r="H558" s="4"/>
      <c r="I558" s="4"/>
      <c r="J558" s="4"/>
      <c r="K558" s="4"/>
      <c r="L558" s="4"/>
      <c r="M558" s="4"/>
      <c r="N558" s="4"/>
      <c r="O558" s="4"/>
      <c r="P558" s="4"/>
      <c r="Q558" s="4"/>
      <c r="R558" s="4"/>
      <c r="S558" s="4"/>
      <c r="T558" s="4"/>
      <c r="U558" s="4"/>
      <c r="V558" s="4"/>
      <c r="W558" s="4"/>
      <c r="X558" s="4"/>
      <c r="Y558" s="4"/>
      <c r="Z558" s="4"/>
      <c r="AA558" s="4"/>
      <c r="AB558" s="4"/>
      <c r="AC558" s="4"/>
      <c r="AD558" s="4"/>
      <c r="AE558" s="4"/>
      <c r="AF558" s="4"/>
      <c r="AG558" s="4"/>
      <c r="AH558" s="4"/>
      <c r="AI558" s="4"/>
      <c r="AJ558" s="4"/>
      <c r="AK558" s="4"/>
      <c r="AL558" s="4"/>
      <c r="AM558" s="4"/>
      <c r="AN558" s="4"/>
      <c r="AO558" s="4"/>
      <c r="AP558" s="4"/>
      <c r="AQ558" s="5"/>
      <c r="AR558" s="5"/>
      <c r="AS558" s="5"/>
    </row>
    <row r="559" ht="15.75" customHeight="1">
      <c r="A559" s="5"/>
      <c r="B559" s="67"/>
      <c r="C559" s="5"/>
      <c r="D559" s="5"/>
      <c r="E559" s="5"/>
      <c r="F559" s="4"/>
      <c r="G559" s="4"/>
      <c r="H559" s="4"/>
      <c r="I559" s="4"/>
      <c r="J559" s="4"/>
      <c r="K559" s="4"/>
      <c r="L559" s="4"/>
      <c r="M559" s="4"/>
      <c r="N559" s="4"/>
      <c r="O559" s="4"/>
      <c r="P559" s="4"/>
      <c r="Q559" s="4"/>
      <c r="R559" s="4"/>
      <c r="S559" s="4"/>
      <c r="T559" s="4"/>
      <c r="U559" s="4"/>
      <c r="V559" s="4"/>
      <c r="W559" s="4"/>
      <c r="X559" s="4"/>
      <c r="Y559" s="4"/>
      <c r="Z559" s="4"/>
      <c r="AA559" s="4"/>
      <c r="AB559" s="4"/>
      <c r="AC559" s="4"/>
      <c r="AD559" s="4"/>
      <c r="AE559" s="4"/>
      <c r="AF559" s="4"/>
      <c r="AG559" s="4"/>
      <c r="AH559" s="4"/>
      <c r="AI559" s="4"/>
      <c r="AJ559" s="4"/>
      <c r="AK559" s="4"/>
      <c r="AL559" s="4"/>
      <c r="AM559" s="4"/>
      <c r="AN559" s="4"/>
      <c r="AO559" s="4"/>
      <c r="AP559" s="4"/>
      <c r="AQ559" s="5"/>
      <c r="AR559" s="5"/>
      <c r="AS559" s="5"/>
    </row>
    <row r="560" ht="15.75" customHeight="1">
      <c r="A560" s="5"/>
      <c r="B560" s="67"/>
      <c r="C560" s="5"/>
      <c r="D560" s="5"/>
      <c r="E560" s="5"/>
      <c r="F560" s="4"/>
      <c r="G560" s="4"/>
      <c r="H560" s="4"/>
      <c r="I560" s="4"/>
      <c r="J560" s="4"/>
      <c r="K560" s="4"/>
      <c r="L560" s="4"/>
      <c r="M560" s="4"/>
      <c r="N560" s="4"/>
      <c r="O560" s="4"/>
      <c r="P560" s="4"/>
      <c r="Q560" s="4"/>
      <c r="R560" s="4"/>
      <c r="S560" s="4"/>
      <c r="T560" s="4"/>
      <c r="U560" s="4"/>
      <c r="V560" s="4"/>
      <c r="W560" s="4"/>
      <c r="X560" s="4"/>
      <c r="Y560" s="4"/>
      <c r="Z560" s="4"/>
      <c r="AA560" s="4"/>
      <c r="AB560" s="4"/>
      <c r="AC560" s="4"/>
      <c r="AD560" s="4"/>
      <c r="AE560" s="4"/>
      <c r="AF560" s="4"/>
      <c r="AG560" s="4"/>
      <c r="AH560" s="4"/>
      <c r="AI560" s="4"/>
      <c r="AJ560" s="4"/>
      <c r="AK560" s="4"/>
      <c r="AL560" s="4"/>
      <c r="AM560" s="4"/>
      <c r="AN560" s="4"/>
      <c r="AO560" s="4"/>
      <c r="AP560" s="4"/>
      <c r="AQ560" s="5"/>
      <c r="AR560" s="5"/>
      <c r="AS560" s="5"/>
    </row>
    <row r="561" ht="15.75" customHeight="1">
      <c r="A561" s="5"/>
      <c r="B561" s="67"/>
      <c r="C561" s="5"/>
      <c r="D561" s="5"/>
      <c r="E561" s="5"/>
      <c r="F561" s="4"/>
      <c r="G561" s="4"/>
      <c r="H561" s="4"/>
      <c r="I561" s="4"/>
      <c r="J561" s="4"/>
      <c r="K561" s="4"/>
      <c r="L561" s="4"/>
      <c r="M561" s="4"/>
      <c r="N561" s="4"/>
      <c r="O561" s="4"/>
      <c r="P561" s="4"/>
      <c r="Q561" s="4"/>
      <c r="R561" s="4"/>
      <c r="S561" s="4"/>
      <c r="T561" s="4"/>
      <c r="U561" s="4"/>
      <c r="V561" s="4"/>
      <c r="W561" s="4"/>
      <c r="X561" s="4"/>
      <c r="Y561" s="4"/>
      <c r="Z561" s="4"/>
      <c r="AA561" s="4"/>
      <c r="AB561" s="4"/>
      <c r="AC561" s="4"/>
      <c r="AD561" s="4"/>
      <c r="AE561" s="4"/>
      <c r="AF561" s="4"/>
      <c r="AG561" s="4"/>
      <c r="AH561" s="4"/>
      <c r="AI561" s="4"/>
      <c r="AJ561" s="4"/>
      <c r="AK561" s="4"/>
      <c r="AL561" s="4"/>
      <c r="AM561" s="4"/>
      <c r="AN561" s="4"/>
      <c r="AO561" s="4"/>
      <c r="AP561" s="4"/>
      <c r="AQ561" s="5"/>
      <c r="AR561" s="5"/>
      <c r="AS561" s="5"/>
    </row>
    <row r="562" ht="15.75" customHeight="1">
      <c r="A562" s="5"/>
      <c r="B562" s="67"/>
      <c r="C562" s="5"/>
      <c r="D562" s="5"/>
      <c r="E562" s="5"/>
      <c r="F562" s="4"/>
      <c r="G562" s="4"/>
      <c r="H562" s="4"/>
      <c r="I562" s="4"/>
      <c r="J562" s="4"/>
      <c r="K562" s="4"/>
      <c r="L562" s="4"/>
      <c r="M562" s="4"/>
      <c r="N562" s="4"/>
      <c r="O562" s="4"/>
      <c r="P562" s="4"/>
      <c r="Q562" s="4"/>
      <c r="R562" s="4"/>
      <c r="S562" s="4"/>
      <c r="T562" s="4"/>
      <c r="U562" s="4"/>
      <c r="V562" s="4"/>
      <c r="W562" s="4"/>
      <c r="X562" s="4"/>
      <c r="Y562" s="4"/>
      <c r="Z562" s="4"/>
      <c r="AA562" s="4"/>
      <c r="AB562" s="4"/>
      <c r="AC562" s="4"/>
      <c r="AD562" s="4"/>
      <c r="AE562" s="4"/>
      <c r="AF562" s="4"/>
      <c r="AG562" s="4"/>
      <c r="AH562" s="4"/>
      <c r="AI562" s="4"/>
      <c r="AJ562" s="4"/>
      <c r="AK562" s="4"/>
      <c r="AL562" s="4"/>
      <c r="AM562" s="4"/>
      <c r="AN562" s="4"/>
      <c r="AO562" s="4"/>
      <c r="AP562" s="4"/>
      <c r="AQ562" s="5"/>
      <c r="AR562" s="5"/>
      <c r="AS562" s="5"/>
    </row>
    <row r="563" ht="15.75" customHeight="1">
      <c r="A563" s="5"/>
      <c r="B563" s="67"/>
      <c r="C563" s="5"/>
      <c r="D563" s="5"/>
      <c r="E563" s="5"/>
      <c r="F563" s="4"/>
      <c r="G563" s="4"/>
      <c r="H563" s="4"/>
      <c r="I563" s="4"/>
      <c r="J563" s="4"/>
      <c r="K563" s="4"/>
      <c r="L563" s="4"/>
      <c r="M563" s="4"/>
      <c r="N563" s="4"/>
      <c r="O563" s="4"/>
      <c r="P563" s="4"/>
      <c r="Q563" s="4"/>
      <c r="R563" s="4"/>
      <c r="S563" s="4"/>
      <c r="T563" s="4"/>
      <c r="U563" s="4"/>
      <c r="V563" s="4"/>
      <c r="W563" s="4"/>
      <c r="X563" s="4"/>
      <c r="Y563" s="4"/>
      <c r="Z563" s="4"/>
      <c r="AA563" s="4"/>
      <c r="AB563" s="4"/>
      <c r="AC563" s="4"/>
      <c r="AD563" s="4"/>
      <c r="AE563" s="4"/>
      <c r="AF563" s="4"/>
      <c r="AG563" s="4"/>
      <c r="AH563" s="4"/>
      <c r="AI563" s="4"/>
      <c r="AJ563" s="4"/>
      <c r="AK563" s="4"/>
      <c r="AL563" s="4"/>
      <c r="AM563" s="4"/>
      <c r="AN563" s="4"/>
      <c r="AO563" s="4"/>
      <c r="AP563" s="4"/>
      <c r="AQ563" s="5"/>
      <c r="AR563" s="5"/>
      <c r="AS563" s="5"/>
    </row>
    <row r="564" ht="15.75" customHeight="1">
      <c r="A564" s="5"/>
      <c r="B564" s="67"/>
      <c r="C564" s="5"/>
      <c r="D564" s="5"/>
      <c r="E564" s="5"/>
      <c r="F564" s="4"/>
      <c r="G564" s="4"/>
      <c r="H564" s="4"/>
      <c r="I564" s="4"/>
      <c r="J564" s="4"/>
      <c r="K564" s="4"/>
      <c r="L564" s="4"/>
      <c r="M564" s="4"/>
      <c r="N564" s="4"/>
      <c r="O564" s="4"/>
      <c r="P564" s="4"/>
      <c r="Q564" s="4"/>
      <c r="R564" s="4"/>
      <c r="S564" s="4"/>
      <c r="T564" s="4"/>
      <c r="U564" s="4"/>
      <c r="V564" s="4"/>
      <c r="W564" s="4"/>
      <c r="X564" s="4"/>
      <c r="Y564" s="4"/>
      <c r="Z564" s="4"/>
      <c r="AA564" s="4"/>
      <c r="AB564" s="4"/>
      <c r="AC564" s="4"/>
      <c r="AD564" s="4"/>
      <c r="AE564" s="4"/>
      <c r="AF564" s="4"/>
      <c r="AG564" s="4"/>
      <c r="AH564" s="4"/>
      <c r="AI564" s="4"/>
      <c r="AJ564" s="4"/>
      <c r="AK564" s="4"/>
      <c r="AL564" s="4"/>
      <c r="AM564" s="4"/>
      <c r="AN564" s="4"/>
      <c r="AO564" s="4"/>
      <c r="AP564" s="4"/>
      <c r="AQ564" s="5"/>
      <c r="AR564" s="5"/>
      <c r="AS564" s="5"/>
    </row>
    <row r="565" ht="15.75" customHeight="1">
      <c r="A565" s="5"/>
      <c r="B565" s="67"/>
      <c r="C565" s="5"/>
      <c r="D565" s="5"/>
      <c r="E565" s="5"/>
      <c r="F565" s="4"/>
      <c r="G565" s="4"/>
      <c r="H565" s="4"/>
      <c r="I565" s="4"/>
      <c r="J565" s="4"/>
      <c r="K565" s="4"/>
      <c r="L565" s="4"/>
      <c r="M565" s="4"/>
      <c r="N565" s="4"/>
      <c r="O565" s="4"/>
      <c r="P565" s="4"/>
      <c r="Q565" s="4"/>
      <c r="R565" s="4"/>
      <c r="S565" s="4"/>
      <c r="T565" s="4"/>
      <c r="U565" s="4"/>
      <c r="V565" s="4"/>
      <c r="W565" s="4"/>
      <c r="X565" s="4"/>
      <c r="Y565" s="4"/>
      <c r="Z565" s="4"/>
      <c r="AA565" s="4"/>
      <c r="AB565" s="4"/>
      <c r="AC565" s="4"/>
      <c r="AD565" s="4"/>
      <c r="AE565" s="4"/>
      <c r="AF565" s="4"/>
      <c r="AG565" s="4"/>
      <c r="AH565" s="4"/>
      <c r="AI565" s="4"/>
      <c r="AJ565" s="4"/>
      <c r="AK565" s="4"/>
      <c r="AL565" s="4"/>
      <c r="AM565" s="4"/>
      <c r="AN565" s="4"/>
      <c r="AO565" s="4"/>
      <c r="AP565" s="4"/>
      <c r="AQ565" s="5"/>
      <c r="AR565" s="5"/>
      <c r="AS565" s="5"/>
    </row>
    <row r="566" ht="15.75" customHeight="1">
      <c r="A566" s="5"/>
      <c r="B566" s="67"/>
      <c r="C566" s="5"/>
      <c r="D566" s="5"/>
      <c r="E566" s="5"/>
      <c r="F566" s="4"/>
      <c r="G566" s="4"/>
      <c r="H566" s="4"/>
      <c r="I566" s="4"/>
      <c r="J566" s="4"/>
      <c r="K566" s="4"/>
      <c r="L566" s="4"/>
      <c r="M566" s="4"/>
      <c r="N566" s="4"/>
      <c r="O566" s="4"/>
      <c r="P566" s="4"/>
      <c r="Q566" s="4"/>
      <c r="R566" s="4"/>
      <c r="S566" s="4"/>
      <c r="T566" s="4"/>
      <c r="U566" s="4"/>
      <c r="V566" s="4"/>
      <c r="W566" s="4"/>
      <c r="X566" s="4"/>
      <c r="Y566" s="4"/>
      <c r="Z566" s="4"/>
      <c r="AA566" s="4"/>
      <c r="AB566" s="4"/>
      <c r="AC566" s="4"/>
      <c r="AD566" s="4"/>
      <c r="AE566" s="4"/>
      <c r="AF566" s="4"/>
      <c r="AG566" s="4"/>
      <c r="AH566" s="4"/>
      <c r="AI566" s="4"/>
      <c r="AJ566" s="4"/>
      <c r="AK566" s="4"/>
      <c r="AL566" s="4"/>
      <c r="AM566" s="4"/>
      <c r="AN566" s="4"/>
      <c r="AO566" s="4"/>
      <c r="AP566" s="4"/>
      <c r="AQ566" s="5"/>
      <c r="AR566" s="5"/>
      <c r="AS566" s="5"/>
    </row>
    <row r="567" ht="15.75" customHeight="1">
      <c r="A567" s="5"/>
      <c r="B567" s="67"/>
      <c r="C567" s="5"/>
      <c r="D567" s="5"/>
      <c r="E567" s="5"/>
      <c r="F567" s="4"/>
      <c r="G567" s="4"/>
      <c r="H567" s="4"/>
      <c r="I567" s="4"/>
      <c r="J567" s="4"/>
      <c r="K567" s="4"/>
      <c r="L567" s="4"/>
      <c r="M567" s="4"/>
      <c r="N567" s="4"/>
      <c r="O567" s="4"/>
      <c r="P567" s="4"/>
      <c r="Q567" s="4"/>
      <c r="R567" s="4"/>
      <c r="S567" s="4"/>
      <c r="T567" s="4"/>
      <c r="U567" s="4"/>
      <c r="V567" s="4"/>
      <c r="W567" s="4"/>
      <c r="X567" s="4"/>
      <c r="Y567" s="4"/>
      <c r="Z567" s="4"/>
      <c r="AA567" s="4"/>
      <c r="AB567" s="4"/>
      <c r="AC567" s="4"/>
      <c r="AD567" s="4"/>
      <c r="AE567" s="4"/>
      <c r="AF567" s="4"/>
      <c r="AG567" s="4"/>
      <c r="AH567" s="4"/>
      <c r="AI567" s="4"/>
      <c r="AJ567" s="4"/>
      <c r="AK567" s="4"/>
      <c r="AL567" s="4"/>
      <c r="AM567" s="4"/>
      <c r="AN567" s="4"/>
      <c r="AO567" s="4"/>
      <c r="AP567" s="4"/>
      <c r="AQ567" s="5"/>
      <c r="AR567" s="5"/>
      <c r="AS567" s="5"/>
    </row>
    <row r="568" ht="15.75" customHeight="1">
      <c r="A568" s="5"/>
      <c r="B568" s="67"/>
      <c r="C568" s="5"/>
      <c r="D568" s="5"/>
      <c r="E568" s="5"/>
      <c r="F568" s="4"/>
      <c r="G568" s="4"/>
      <c r="H568" s="4"/>
      <c r="I568" s="4"/>
      <c r="J568" s="4"/>
      <c r="K568" s="4"/>
      <c r="L568" s="4"/>
      <c r="M568" s="4"/>
      <c r="N568" s="4"/>
      <c r="O568" s="4"/>
      <c r="P568" s="4"/>
      <c r="Q568" s="4"/>
      <c r="R568" s="4"/>
      <c r="S568" s="4"/>
      <c r="T568" s="4"/>
      <c r="U568" s="4"/>
      <c r="V568" s="4"/>
      <c r="W568" s="4"/>
      <c r="X568" s="4"/>
      <c r="Y568" s="4"/>
      <c r="Z568" s="4"/>
      <c r="AA568" s="4"/>
      <c r="AB568" s="4"/>
      <c r="AC568" s="4"/>
      <c r="AD568" s="4"/>
      <c r="AE568" s="4"/>
      <c r="AF568" s="4"/>
      <c r="AG568" s="4"/>
      <c r="AH568" s="4"/>
      <c r="AI568" s="4"/>
      <c r="AJ568" s="4"/>
      <c r="AK568" s="4"/>
      <c r="AL568" s="4"/>
      <c r="AM568" s="4"/>
      <c r="AN568" s="4"/>
      <c r="AO568" s="4"/>
      <c r="AP568" s="4"/>
      <c r="AQ568" s="5"/>
      <c r="AR568" s="5"/>
      <c r="AS568" s="5"/>
    </row>
    <row r="569" ht="15.75" customHeight="1">
      <c r="A569" s="5"/>
      <c r="B569" s="67"/>
      <c r="C569" s="5"/>
      <c r="D569" s="5"/>
      <c r="E569" s="5"/>
      <c r="F569" s="4"/>
      <c r="G569" s="4"/>
      <c r="H569" s="4"/>
      <c r="I569" s="4"/>
      <c r="J569" s="4"/>
      <c r="K569" s="4"/>
      <c r="L569" s="4"/>
      <c r="M569" s="4"/>
      <c r="N569" s="4"/>
      <c r="O569" s="4"/>
      <c r="P569" s="4"/>
      <c r="Q569" s="4"/>
      <c r="R569" s="4"/>
      <c r="S569" s="4"/>
      <c r="T569" s="4"/>
      <c r="U569" s="4"/>
      <c r="V569" s="4"/>
      <c r="W569" s="4"/>
      <c r="X569" s="4"/>
      <c r="Y569" s="4"/>
      <c r="Z569" s="4"/>
      <c r="AA569" s="4"/>
      <c r="AB569" s="4"/>
      <c r="AC569" s="4"/>
      <c r="AD569" s="4"/>
      <c r="AE569" s="4"/>
      <c r="AF569" s="4"/>
      <c r="AG569" s="4"/>
      <c r="AH569" s="4"/>
      <c r="AI569" s="4"/>
      <c r="AJ569" s="4"/>
      <c r="AK569" s="4"/>
      <c r="AL569" s="4"/>
      <c r="AM569" s="4"/>
      <c r="AN569" s="4"/>
      <c r="AO569" s="4"/>
      <c r="AP569" s="4"/>
      <c r="AQ569" s="5"/>
      <c r="AR569" s="5"/>
      <c r="AS569" s="5"/>
    </row>
    <row r="570" ht="15.75" customHeight="1">
      <c r="A570" s="5"/>
      <c r="B570" s="67"/>
      <c r="C570" s="5"/>
      <c r="D570" s="5"/>
      <c r="E570" s="5"/>
      <c r="F570" s="4"/>
      <c r="G570" s="4"/>
      <c r="H570" s="4"/>
      <c r="I570" s="4"/>
      <c r="J570" s="4"/>
      <c r="K570" s="4"/>
      <c r="L570" s="4"/>
      <c r="M570" s="4"/>
      <c r="N570" s="4"/>
      <c r="O570" s="4"/>
      <c r="P570" s="4"/>
      <c r="Q570" s="4"/>
      <c r="R570" s="4"/>
      <c r="S570" s="4"/>
      <c r="T570" s="4"/>
      <c r="U570" s="4"/>
      <c r="V570" s="4"/>
      <c r="W570" s="4"/>
      <c r="X570" s="4"/>
      <c r="Y570" s="4"/>
      <c r="Z570" s="4"/>
      <c r="AA570" s="4"/>
      <c r="AB570" s="4"/>
      <c r="AC570" s="4"/>
      <c r="AD570" s="4"/>
      <c r="AE570" s="4"/>
      <c r="AF570" s="4"/>
      <c r="AG570" s="4"/>
      <c r="AH570" s="4"/>
      <c r="AI570" s="4"/>
      <c r="AJ570" s="4"/>
      <c r="AK570" s="4"/>
      <c r="AL570" s="4"/>
      <c r="AM570" s="4"/>
      <c r="AN570" s="4"/>
      <c r="AO570" s="4"/>
      <c r="AP570" s="4"/>
      <c r="AQ570" s="5"/>
      <c r="AR570" s="5"/>
      <c r="AS570" s="5"/>
    </row>
    <row r="571" ht="15.75" customHeight="1">
      <c r="A571" s="5"/>
      <c r="B571" s="67"/>
      <c r="C571" s="5"/>
      <c r="D571" s="5"/>
      <c r="E571" s="5"/>
      <c r="F571" s="4"/>
      <c r="G571" s="4"/>
      <c r="H571" s="4"/>
      <c r="I571" s="4"/>
      <c r="J571" s="4"/>
      <c r="K571" s="4"/>
      <c r="L571" s="4"/>
      <c r="M571" s="4"/>
      <c r="N571" s="4"/>
      <c r="O571" s="4"/>
      <c r="P571" s="4"/>
      <c r="Q571" s="4"/>
      <c r="R571" s="4"/>
      <c r="S571" s="4"/>
      <c r="T571" s="4"/>
      <c r="U571" s="4"/>
      <c r="V571" s="4"/>
      <c r="W571" s="4"/>
      <c r="X571" s="4"/>
      <c r="Y571" s="4"/>
      <c r="Z571" s="4"/>
      <c r="AA571" s="4"/>
      <c r="AB571" s="4"/>
      <c r="AC571" s="4"/>
      <c r="AD571" s="4"/>
      <c r="AE571" s="4"/>
      <c r="AF571" s="4"/>
      <c r="AG571" s="4"/>
      <c r="AH571" s="4"/>
      <c r="AI571" s="4"/>
      <c r="AJ571" s="4"/>
      <c r="AK571" s="4"/>
      <c r="AL571" s="4"/>
      <c r="AM571" s="4"/>
      <c r="AN571" s="4"/>
      <c r="AO571" s="4"/>
      <c r="AP571" s="4"/>
      <c r="AQ571" s="5"/>
      <c r="AR571" s="5"/>
      <c r="AS571" s="5"/>
    </row>
    <row r="572" ht="15.75" customHeight="1">
      <c r="A572" s="5"/>
      <c r="B572" s="67"/>
      <c r="C572" s="5"/>
      <c r="D572" s="5"/>
      <c r="E572" s="5"/>
      <c r="F572" s="4"/>
      <c r="G572" s="4"/>
      <c r="H572" s="4"/>
      <c r="I572" s="4"/>
      <c r="J572" s="4"/>
      <c r="K572" s="4"/>
      <c r="L572" s="4"/>
      <c r="M572" s="4"/>
      <c r="N572" s="4"/>
      <c r="O572" s="4"/>
      <c r="P572" s="4"/>
      <c r="Q572" s="4"/>
      <c r="R572" s="4"/>
      <c r="S572" s="4"/>
      <c r="T572" s="4"/>
      <c r="U572" s="4"/>
      <c r="V572" s="4"/>
      <c r="W572" s="4"/>
      <c r="X572" s="4"/>
      <c r="Y572" s="4"/>
      <c r="Z572" s="4"/>
      <c r="AA572" s="4"/>
      <c r="AB572" s="4"/>
      <c r="AC572" s="4"/>
      <c r="AD572" s="4"/>
      <c r="AE572" s="4"/>
      <c r="AF572" s="4"/>
      <c r="AG572" s="4"/>
      <c r="AH572" s="4"/>
      <c r="AI572" s="4"/>
      <c r="AJ572" s="4"/>
      <c r="AK572" s="4"/>
      <c r="AL572" s="4"/>
      <c r="AM572" s="4"/>
      <c r="AN572" s="4"/>
      <c r="AO572" s="4"/>
      <c r="AP572" s="4"/>
      <c r="AQ572" s="5"/>
      <c r="AR572" s="5"/>
      <c r="AS572" s="5"/>
    </row>
    <row r="573" ht="15.75" customHeight="1">
      <c r="A573" s="5"/>
      <c r="B573" s="67"/>
      <c r="C573" s="5"/>
      <c r="D573" s="5"/>
      <c r="E573" s="5"/>
      <c r="F573" s="4"/>
      <c r="G573" s="4"/>
      <c r="H573" s="4"/>
      <c r="I573" s="4"/>
      <c r="J573" s="4"/>
      <c r="K573" s="4"/>
      <c r="L573" s="4"/>
      <c r="M573" s="4"/>
      <c r="N573" s="4"/>
      <c r="O573" s="4"/>
      <c r="P573" s="4"/>
      <c r="Q573" s="4"/>
      <c r="R573" s="4"/>
      <c r="S573" s="4"/>
      <c r="T573" s="4"/>
      <c r="U573" s="4"/>
      <c r="V573" s="4"/>
      <c r="W573" s="4"/>
      <c r="X573" s="4"/>
      <c r="Y573" s="4"/>
      <c r="Z573" s="4"/>
      <c r="AA573" s="4"/>
      <c r="AB573" s="4"/>
      <c r="AC573" s="4"/>
      <c r="AD573" s="4"/>
      <c r="AE573" s="4"/>
      <c r="AF573" s="4"/>
      <c r="AG573" s="4"/>
      <c r="AH573" s="4"/>
      <c r="AI573" s="4"/>
      <c r="AJ573" s="4"/>
      <c r="AK573" s="4"/>
      <c r="AL573" s="4"/>
      <c r="AM573" s="4"/>
      <c r="AN573" s="4"/>
      <c r="AO573" s="4"/>
      <c r="AP573" s="4"/>
      <c r="AQ573" s="5"/>
      <c r="AR573" s="5"/>
      <c r="AS573" s="5"/>
    </row>
    <row r="574" ht="15.75" customHeight="1">
      <c r="A574" s="5"/>
      <c r="B574" s="67"/>
      <c r="C574" s="5"/>
      <c r="D574" s="5"/>
      <c r="E574" s="5"/>
      <c r="F574" s="4"/>
      <c r="G574" s="4"/>
      <c r="H574" s="4"/>
      <c r="I574" s="4"/>
      <c r="J574" s="4"/>
      <c r="K574" s="4"/>
      <c r="L574" s="4"/>
      <c r="M574" s="4"/>
      <c r="N574" s="4"/>
      <c r="O574" s="4"/>
      <c r="P574" s="4"/>
      <c r="Q574" s="4"/>
      <c r="R574" s="4"/>
      <c r="S574" s="4"/>
      <c r="T574" s="4"/>
      <c r="U574" s="4"/>
      <c r="V574" s="4"/>
      <c r="W574" s="4"/>
      <c r="X574" s="4"/>
      <c r="Y574" s="4"/>
      <c r="Z574" s="4"/>
      <c r="AA574" s="4"/>
      <c r="AB574" s="4"/>
      <c r="AC574" s="4"/>
      <c r="AD574" s="4"/>
      <c r="AE574" s="4"/>
      <c r="AF574" s="4"/>
      <c r="AG574" s="4"/>
      <c r="AH574" s="4"/>
      <c r="AI574" s="4"/>
      <c r="AJ574" s="4"/>
      <c r="AK574" s="4"/>
      <c r="AL574" s="4"/>
      <c r="AM574" s="4"/>
      <c r="AN574" s="4"/>
      <c r="AO574" s="4"/>
      <c r="AP574" s="4"/>
      <c r="AQ574" s="5"/>
      <c r="AR574" s="5"/>
      <c r="AS574" s="5"/>
    </row>
    <row r="575" ht="15.75" customHeight="1">
      <c r="A575" s="5"/>
      <c r="B575" s="67"/>
      <c r="C575" s="5"/>
      <c r="D575" s="5"/>
      <c r="E575" s="5"/>
      <c r="F575" s="4"/>
      <c r="G575" s="4"/>
      <c r="H575" s="4"/>
      <c r="I575" s="4"/>
      <c r="J575" s="4"/>
      <c r="K575" s="4"/>
      <c r="L575" s="4"/>
      <c r="M575" s="4"/>
      <c r="N575" s="4"/>
      <c r="O575" s="4"/>
      <c r="P575" s="4"/>
      <c r="Q575" s="4"/>
      <c r="R575" s="4"/>
      <c r="S575" s="4"/>
      <c r="T575" s="4"/>
      <c r="U575" s="4"/>
      <c r="V575" s="4"/>
      <c r="W575" s="4"/>
      <c r="X575" s="4"/>
      <c r="Y575" s="4"/>
      <c r="Z575" s="4"/>
      <c r="AA575" s="4"/>
      <c r="AB575" s="4"/>
      <c r="AC575" s="4"/>
      <c r="AD575" s="4"/>
      <c r="AE575" s="4"/>
      <c r="AF575" s="4"/>
      <c r="AG575" s="4"/>
      <c r="AH575" s="4"/>
      <c r="AI575" s="4"/>
      <c r="AJ575" s="4"/>
      <c r="AK575" s="4"/>
      <c r="AL575" s="4"/>
      <c r="AM575" s="4"/>
      <c r="AN575" s="4"/>
      <c r="AO575" s="4"/>
      <c r="AP575" s="4"/>
      <c r="AQ575" s="5"/>
      <c r="AR575" s="5"/>
      <c r="AS575" s="5"/>
    </row>
    <row r="576" ht="15.75" customHeight="1">
      <c r="A576" s="5"/>
      <c r="B576" s="67"/>
      <c r="C576" s="5"/>
      <c r="D576" s="5"/>
      <c r="E576" s="5"/>
      <c r="F576" s="4"/>
      <c r="G576" s="4"/>
      <c r="H576" s="4"/>
      <c r="I576" s="4"/>
      <c r="J576" s="4"/>
      <c r="K576" s="4"/>
      <c r="L576" s="4"/>
      <c r="M576" s="4"/>
      <c r="N576" s="4"/>
      <c r="O576" s="4"/>
      <c r="P576" s="4"/>
      <c r="Q576" s="4"/>
      <c r="R576" s="4"/>
      <c r="S576" s="4"/>
      <c r="T576" s="4"/>
      <c r="U576" s="4"/>
      <c r="V576" s="4"/>
      <c r="W576" s="4"/>
      <c r="X576" s="4"/>
      <c r="Y576" s="4"/>
      <c r="Z576" s="4"/>
      <c r="AA576" s="4"/>
      <c r="AB576" s="4"/>
      <c r="AC576" s="4"/>
      <c r="AD576" s="4"/>
      <c r="AE576" s="4"/>
      <c r="AF576" s="4"/>
      <c r="AG576" s="4"/>
      <c r="AH576" s="4"/>
      <c r="AI576" s="4"/>
      <c r="AJ576" s="4"/>
      <c r="AK576" s="4"/>
      <c r="AL576" s="4"/>
      <c r="AM576" s="4"/>
      <c r="AN576" s="4"/>
      <c r="AO576" s="4"/>
      <c r="AP576" s="4"/>
      <c r="AQ576" s="5"/>
      <c r="AR576" s="5"/>
      <c r="AS576" s="5"/>
    </row>
    <row r="577" ht="15.75" customHeight="1">
      <c r="A577" s="5"/>
      <c r="B577" s="67"/>
      <c r="C577" s="5"/>
      <c r="D577" s="5"/>
      <c r="E577" s="5"/>
      <c r="F577" s="4"/>
      <c r="G577" s="4"/>
      <c r="H577" s="4"/>
      <c r="I577" s="4"/>
      <c r="J577" s="4"/>
      <c r="K577" s="4"/>
      <c r="L577" s="4"/>
      <c r="M577" s="4"/>
      <c r="N577" s="4"/>
      <c r="O577" s="4"/>
      <c r="P577" s="4"/>
      <c r="Q577" s="4"/>
      <c r="R577" s="4"/>
      <c r="S577" s="4"/>
      <c r="T577" s="4"/>
      <c r="U577" s="4"/>
      <c r="V577" s="4"/>
      <c r="W577" s="4"/>
      <c r="X577" s="4"/>
      <c r="Y577" s="4"/>
      <c r="Z577" s="4"/>
      <c r="AA577" s="4"/>
      <c r="AB577" s="4"/>
      <c r="AC577" s="4"/>
      <c r="AD577" s="4"/>
      <c r="AE577" s="4"/>
      <c r="AF577" s="4"/>
      <c r="AG577" s="4"/>
      <c r="AH577" s="4"/>
      <c r="AI577" s="4"/>
      <c r="AJ577" s="4"/>
      <c r="AK577" s="4"/>
      <c r="AL577" s="4"/>
      <c r="AM577" s="4"/>
      <c r="AN577" s="4"/>
      <c r="AO577" s="4"/>
      <c r="AP577" s="4"/>
      <c r="AQ577" s="5"/>
      <c r="AR577" s="5"/>
      <c r="AS577" s="5"/>
    </row>
    <row r="578" ht="15.75" customHeight="1">
      <c r="A578" s="5"/>
      <c r="B578" s="67"/>
      <c r="C578" s="5"/>
      <c r="D578" s="5"/>
      <c r="E578" s="5"/>
      <c r="F578" s="4"/>
      <c r="G578" s="4"/>
      <c r="H578" s="4"/>
      <c r="I578" s="4"/>
      <c r="J578" s="4"/>
      <c r="K578" s="4"/>
      <c r="L578" s="4"/>
      <c r="M578" s="4"/>
      <c r="N578" s="4"/>
      <c r="O578" s="4"/>
      <c r="P578" s="4"/>
      <c r="Q578" s="4"/>
      <c r="R578" s="4"/>
      <c r="S578" s="4"/>
      <c r="T578" s="4"/>
      <c r="U578" s="4"/>
      <c r="V578" s="4"/>
      <c r="W578" s="4"/>
      <c r="X578" s="4"/>
      <c r="Y578" s="4"/>
      <c r="Z578" s="4"/>
      <c r="AA578" s="4"/>
      <c r="AB578" s="4"/>
      <c r="AC578" s="4"/>
      <c r="AD578" s="4"/>
      <c r="AE578" s="4"/>
      <c r="AF578" s="4"/>
      <c r="AG578" s="4"/>
      <c r="AH578" s="4"/>
      <c r="AI578" s="4"/>
      <c r="AJ578" s="4"/>
      <c r="AK578" s="4"/>
      <c r="AL578" s="4"/>
      <c r="AM578" s="4"/>
      <c r="AN578" s="4"/>
      <c r="AO578" s="4"/>
      <c r="AP578" s="4"/>
      <c r="AQ578" s="5"/>
      <c r="AR578" s="5"/>
      <c r="AS578" s="5"/>
    </row>
    <row r="579" ht="15.75" customHeight="1">
      <c r="A579" s="5"/>
      <c r="B579" s="67"/>
      <c r="C579" s="5"/>
      <c r="D579" s="5"/>
      <c r="E579" s="5"/>
      <c r="F579" s="4"/>
      <c r="G579" s="4"/>
      <c r="H579" s="4"/>
      <c r="I579" s="4"/>
      <c r="J579" s="4"/>
      <c r="K579" s="4"/>
      <c r="L579" s="4"/>
      <c r="M579" s="4"/>
      <c r="N579" s="4"/>
      <c r="O579" s="4"/>
      <c r="P579" s="4"/>
      <c r="Q579" s="4"/>
      <c r="R579" s="4"/>
      <c r="S579" s="4"/>
      <c r="T579" s="4"/>
      <c r="U579" s="4"/>
      <c r="V579" s="4"/>
      <c r="W579" s="4"/>
      <c r="X579" s="4"/>
      <c r="Y579" s="4"/>
      <c r="Z579" s="4"/>
      <c r="AA579" s="4"/>
      <c r="AB579" s="4"/>
      <c r="AC579" s="4"/>
      <c r="AD579" s="4"/>
      <c r="AE579" s="4"/>
      <c r="AF579" s="4"/>
      <c r="AG579" s="4"/>
      <c r="AH579" s="4"/>
      <c r="AI579" s="4"/>
      <c r="AJ579" s="4"/>
      <c r="AK579" s="4"/>
      <c r="AL579" s="4"/>
      <c r="AM579" s="4"/>
      <c r="AN579" s="4"/>
      <c r="AO579" s="4"/>
      <c r="AP579" s="4"/>
      <c r="AQ579" s="5"/>
      <c r="AR579" s="5"/>
      <c r="AS579" s="5"/>
    </row>
    <row r="580" ht="15.75" customHeight="1">
      <c r="A580" s="5"/>
      <c r="B580" s="67"/>
      <c r="C580" s="5"/>
      <c r="D580" s="5"/>
      <c r="E580" s="5"/>
      <c r="F580" s="4"/>
      <c r="G580" s="4"/>
      <c r="H580" s="4"/>
      <c r="I580" s="4"/>
      <c r="J580" s="4"/>
      <c r="K580" s="4"/>
      <c r="L580" s="4"/>
      <c r="M580" s="4"/>
      <c r="N580" s="4"/>
      <c r="O580" s="4"/>
      <c r="P580" s="4"/>
      <c r="Q580" s="4"/>
      <c r="R580" s="4"/>
      <c r="S580" s="4"/>
      <c r="T580" s="4"/>
      <c r="U580" s="4"/>
      <c r="V580" s="4"/>
      <c r="W580" s="4"/>
      <c r="X580" s="4"/>
      <c r="Y580" s="4"/>
      <c r="Z580" s="4"/>
      <c r="AA580" s="4"/>
      <c r="AB580" s="4"/>
      <c r="AC580" s="4"/>
      <c r="AD580" s="4"/>
      <c r="AE580" s="4"/>
      <c r="AF580" s="4"/>
      <c r="AG580" s="4"/>
      <c r="AH580" s="4"/>
      <c r="AI580" s="4"/>
      <c r="AJ580" s="4"/>
      <c r="AK580" s="4"/>
      <c r="AL580" s="4"/>
      <c r="AM580" s="4"/>
      <c r="AN580" s="4"/>
      <c r="AO580" s="4"/>
      <c r="AP580" s="4"/>
      <c r="AQ580" s="5"/>
      <c r="AR580" s="5"/>
      <c r="AS580" s="5"/>
    </row>
    <row r="581" ht="15.75" customHeight="1">
      <c r="A581" s="5"/>
      <c r="B581" s="67"/>
      <c r="C581" s="5"/>
      <c r="D581" s="5"/>
      <c r="E581" s="5"/>
      <c r="F581" s="4"/>
      <c r="G581" s="4"/>
      <c r="H581" s="4"/>
      <c r="I581" s="4"/>
      <c r="J581" s="4"/>
      <c r="K581" s="4"/>
      <c r="L581" s="4"/>
      <c r="M581" s="4"/>
      <c r="N581" s="4"/>
      <c r="O581" s="4"/>
      <c r="P581" s="4"/>
      <c r="Q581" s="4"/>
      <c r="R581" s="4"/>
      <c r="S581" s="4"/>
      <c r="T581" s="4"/>
      <c r="U581" s="4"/>
      <c r="V581" s="4"/>
      <c r="W581" s="4"/>
      <c r="X581" s="4"/>
      <c r="Y581" s="4"/>
      <c r="Z581" s="4"/>
      <c r="AA581" s="4"/>
      <c r="AB581" s="4"/>
      <c r="AC581" s="4"/>
      <c r="AD581" s="4"/>
      <c r="AE581" s="4"/>
      <c r="AF581" s="4"/>
      <c r="AG581" s="4"/>
      <c r="AH581" s="4"/>
      <c r="AI581" s="4"/>
      <c r="AJ581" s="4"/>
      <c r="AK581" s="4"/>
      <c r="AL581" s="4"/>
      <c r="AM581" s="4"/>
      <c r="AN581" s="4"/>
      <c r="AO581" s="4"/>
      <c r="AP581" s="4"/>
      <c r="AQ581" s="5"/>
      <c r="AR581" s="5"/>
      <c r="AS581" s="5"/>
    </row>
    <row r="582" ht="15.75" customHeight="1">
      <c r="A582" s="5"/>
      <c r="B582" s="67"/>
      <c r="C582" s="5"/>
      <c r="D582" s="5"/>
      <c r="E582" s="5"/>
      <c r="F582" s="4"/>
      <c r="G582" s="4"/>
      <c r="H582" s="4"/>
      <c r="I582" s="4"/>
      <c r="J582" s="4"/>
      <c r="K582" s="4"/>
      <c r="L582" s="4"/>
      <c r="M582" s="4"/>
      <c r="N582" s="4"/>
      <c r="O582" s="4"/>
      <c r="P582" s="4"/>
      <c r="Q582" s="4"/>
      <c r="R582" s="4"/>
      <c r="S582" s="4"/>
      <c r="T582" s="4"/>
      <c r="U582" s="4"/>
      <c r="V582" s="4"/>
      <c r="W582" s="4"/>
      <c r="X582" s="4"/>
      <c r="Y582" s="4"/>
      <c r="Z582" s="4"/>
      <c r="AA582" s="4"/>
      <c r="AB582" s="4"/>
      <c r="AC582" s="4"/>
      <c r="AD582" s="4"/>
      <c r="AE582" s="4"/>
      <c r="AF582" s="4"/>
      <c r="AG582" s="4"/>
      <c r="AH582" s="4"/>
      <c r="AI582" s="4"/>
      <c r="AJ582" s="4"/>
      <c r="AK582" s="4"/>
      <c r="AL582" s="4"/>
      <c r="AM582" s="4"/>
      <c r="AN582" s="4"/>
      <c r="AO582" s="4"/>
      <c r="AP582" s="4"/>
      <c r="AQ582" s="5"/>
      <c r="AR582" s="5"/>
      <c r="AS582" s="5"/>
    </row>
    <row r="583" ht="15.75" customHeight="1">
      <c r="A583" s="5"/>
      <c r="B583" s="67"/>
      <c r="C583" s="5"/>
      <c r="D583" s="5"/>
      <c r="E583" s="5"/>
      <c r="F583" s="4"/>
      <c r="G583" s="4"/>
      <c r="H583" s="4"/>
      <c r="I583" s="4"/>
      <c r="J583" s="4"/>
      <c r="K583" s="4"/>
      <c r="L583" s="4"/>
      <c r="M583" s="4"/>
      <c r="N583" s="4"/>
      <c r="O583" s="4"/>
      <c r="P583" s="4"/>
      <c r="Q583" s="4"/>
      <c r="R583" s="4"/>
      <c r="S583" s="4"/>
      <c r="T583" s="4"/>
      <c r="U583" s="4"/>
      <c r="V583" s="4"/>
      <c r="W583" s="4"/>
      <c r="X583" s="4"/>
      <c r="Y583" s="4"/>
      <c r="Z583" s="4"/>
      <c r="AA583" s="4"/>
      <c r="AB583" s="4"/>
      <c r="AC583" s="4"/>
      <c r="AD583" s="4"/>
      <c r="AE583" s="4"/>
      <c r="AF583" s="4"/>
      <c r="AG583" s="4"/>
      <c r="AH583" s="4"/>
      <c r="AI583" s="4"/>
      <c r="AJ583" s="4"/>
      <c r="AK583" s="4"/>
      <c r="AL583" s="4"/>
      <c r="AM583" s="4"/>
      <c r="AN583" s="4"/>
      <c r="AO583" s="4"/>
      <c r="AP583" s="4"/>
      <c r="AQ583" s="5"/>
      <c r="AR583" s="5"/>
      <c r="AS583" s="5"/>
    </row>
    <row r="584" ht="15.75" customHeight="1">
      <c r="A584" s="5"/>
      <c r="B584" s="67"/>
      <c r="C584" s="5"/>
      <c r="D584" s="5"/>
      <c r="E584" s="5"/>
      <c r="F584" s="4"/>
      <c r="G584" s="4"/>
      <c r="H584" s="4"/>
      <c r="I584" s="4"/>
      <c r="J584" s="4"/>
      <c r="K584" s="4"/>
      <c r="L584" s="4"/>
      <c r="M584" s="4"/>
      <c r="N584" s="4"/>
      <c r="O584" s="4"/>
      <c r="P584" s="4"/>
      <c r="Q584" s="4"/>
      <c r="R584" s="4"/>
      <c r="S584" s="4"/>
      <c r="T584" s="4"/>
      <c r="U584" s="4"/>
      <c r="V584" s="4"/>
      <c r="W584" s="4"/>
      <c r="X584" s="4"/>
      <c r="Y584" s="4"/>
      <c r="Z584" s="4"/>
      <c r="AA584" s="4"/>
      <c r="AB584" s="4"/>
      <c r="AC584" s="4"/>
      <c r="AD584" s="4"/>
      <c r="AE584" s="4"/>
      <c r="AF584" s="4"/>
      <c r="AG584" s="4"/>
      <c r="AH584" s="4"/>
      <c r="AI584" s="4"/>
      <c r="AJ584" s="4"/>
      <c r="AK584" s="4"/>
      <c r="AL584" s="4"/>
      <c r="AM584" s="4"/>
      <c r="AN584" s="4"/>
      <c r="AO584" s="4"/>
      <c r="AP584" s="4"/>
      <c r="AQ584" s="5"/>
      <c r="AR584" s="5"/>
      <c r="AS584" s="5"/>
    </row>
    <row r="585" ht="15.75" customHeight="1">
      <c r="A585" s="5"/>
      <c r="B585" s="67"/>
      <c r="C585" s="5"/>
      <c r="D585" s="5"/>
      <c r="E585" s="5"/>
      <c r="F585" s="4"/>
      <c r="G585" s="4"/>
      <c r="H585" s="4"/>
      <c r="I585" s="4"/>
      <c r="J585" s="4"/>
      <c r="K585" s="4"/>
      <c r="L585" s="4"/>
      <c r="M585" s="4"/>
      <c r="N585" s="4"/>
      <c r="O585" s="4"/>
      <c r="P585" s="4"/>
      <c r="Q585" s="4"/>
      <c r="R585" s="4"/>
      <c r="S585" s="4"/>
      <c r="T585" s="4"/>
      <c r="U585" s="4"/>
      <c r="V585" s="4"/>
      <c r="W585" s="4"/>
      <c r="X585" s="4"/>
      <c r="Y585" s="4"/>
      <c r="Z585" s="4"/>
      <c r="AA585" s="4"/>
      <c r="AB585" s="4"/>
      <c r="AC585" s="4"/>
      <c r="AD585" s="4"/>
      <c r="AE585" s="4"/>
      <c r="AF585" s="4"/>
      <c r="AG585" s="4"/>
      <c r="AH585" s="4"/>
      <c r="AI585" s="4"/>
      <c r="AJ585" s="4"/>
      <c r="AK585" s="4"/>
      <c r="AL585" s="4"/>
      <c r="AM585" s="4"/>
      <c r="AN585" s="4"/>
      <c r="AO585" s="4"/>
      <c r="AP585" s="4"/>
      <c r="AQ585" s="5"/>
      <c r="AR585" s="5"/>
      <c r="AS585" s="5"/>
    </row>
    <row r="586" ht="15.75" customHeight="1">
      <c r="A586" s="5"/>
      <c r="B586" s="67"/>
      <c r="C586" s="5"/>
      <c r="D586" s="5"/>
      <c r="E586" s="5"/>
      <c r="F586" s="4"/>
      <c r="G586" s="4"/>
      <c r="H586" s="4"/>
      <c r="I586" s="4"/>
      <c r="J586" s="4"/>
      <c r="K586" s="4"/>
      <c r="L586" s="4"/>
      <c r="M586" s="4"/>
      <c r="N586" s="4"/>
      <c r="O586" s="4"/>
      <c r="P586" s="4"/>
      <c r="Q586" s="4"/>
      <c r="R586" s="4"/>
      <c r="S586" s="4"/>
      <c r="T586" s="4"/>
      <c r="U586" s="4"/>
      <c r="V586" s="4"/>
      <c r="W586" s="4"/>
      <c r="X586" s="4"/>
      <c r="Y586" s="4"/>
      <c r="Z586" s="4"/>
      <c r="AA586" s="4"/>
      <c r="AB586" s="4"/>
      <c r="AC586" s="4"/>
      <c r="AD586" s="4"/>
      <c r="AE586" s="4"/>
      <c r="AF586" s="4"/>
      <c r="AG586" s="4"/>
      <c r="AH586" s="4"/>
      <c r="AI586" s="4"/>
      <c r="AJ586" s="4"/>
      <c r="AK586" s="4"/>
      <c r="AL586" s="4"/>
      <c r="AM586" s="4"/>
      <c r="AN586" s="4"/>
      <c r="AO586" s="4"/>
      <c r="AP586" s="4"/>
      <c r="AQ586" s="5"/>
      <c r="AR586" s="5"/>
      <c r="AS586" s="5"/>
    </row>
    <row r="587" ht="15.75" customHeight="1">
      <c r="A587" s="5"/>
      <c r="B587" s="67"/>
      <c r="C587" s="5"/>
      <c r="D587" s="5"/>
      <c r="E587" s="5"/>
      <c r="F587" s="4"/>
      <c r="G587" s="4"/>
      <c r="H587" s="4"/>
      <c r="I587" s="4"/>
      <c r="J587" s="4"/>
      <c r="K587" s="4"/>
      <c r="L587" s="4"/>
      <c r="M587" s="4"/>
      <c r="N587" s="4"/>
      <c r="O587" s="4"/>
      <c r="P587" s="4"/>
      <c r="Q587" s="4"/>
      <c r="R587" s="4"/>
      <c r="S587" s="4"/>
      <c r="T587" s="4"/>
      <c r="U587" s="4"/>
      <c r="V587" s="4"/>
      <c r="W587" s="4"/>
      <c r="X587" s="4"/>
      <c r="Y587" s="4"/>
      <c r="Z587" s="4"/>
      <c r="AA587" s="4"/>
      <c r="AB587" s="4"/>
      <c r="AC587" s="4"/>
      <c r="AD587" s="4"/>
      <c r="AE587" s="4"/>
      <c r="AF587" s="4"/>
      <c r="AG587" s="4"/>
      <c r="AH587" s="4"/>
      <c r="AI587" s="4"/>
      <c r="AJ587" s="4"/>
      <c r="AK587" s="4"/>
      <c r="AL587" s="4"/>
      <c r="AM587" s="4"/>
      <c r="AN587" s="4"/>
      <c r="AO587" s="4"/>
      <c r="AP587" s="4"/>
      <c r="AQ587" s="5"/>
      <c r="AR587" s="5"/>
      <c r="AS587" s="5"/>
    </row>
    <row r="588" ht="15.75" customHeight="1">
      <c r="A588" s="5"/>
      <c r="B588" s="67"/>
      <c r="C588" s="5"/>
      <c r="D588" s="5"/>
      <c r="E588" s="5"/>
      <c r="F588" s="4"/>
      <c r="G588" s="4"/>
      <c r="H588" s="4"/>
      <c r="I588" s="4"/>
      <c r="J588" s="4"/>
      <c r="K588" s="4"/>
      <c r="L588" s="4"/>
      <c r="M588" s="4"/>
      <c r="N588" s="4"/>
      <c r="O588" s="4"/>
      <c r="P588" s="4"/>
      <c r="Q588" s="4"/>
      <c r="R588" s="4"/>
      <c r="S588" s="4"/>
      <c r="T588" s="4"/>
      <c r="U588" s="4"/>
      <c r="V588" s="4"/>
      <c r="W588" s="4"/>
      <c r="X588" s="4"/>
      <c r="Y588" s="4"/>
      <c r="Z588" s="4"/>
      <c r="AA588" s="4"/>
      <c r="AB588" s="4"/>
      <c r="AC588" s="4"/>
      <c r="AD588" s="4"/>
      <c r="AE588" s="4"/>
      <c r="AF588" s="4"/>
      <c r="AG588" s="4"/>
      <c r="AH588" s="4"/>
      <c r="AI588" s="4"/>
      <c r="AJ588" s="4"/>
      <c r="AK588" s="4"/>
      <c r="AL588" s="4"/>
      <c r="AM588" s="4"/>
      <c r="AN588" s="4"/>
      <c r="AO588" s="4"/>
      <c r="AP588" s="4"/>
      <c r="AQ588" s="5"/>
      <c r="AR588" s="5"/>
      <c r="AS588" s="5"/>
    </row>
    <row r="589" ht="15.75" customHeight="1">
      <c r="A589" s="5"/>
      <c r="B589" s="67"/>
      <c r="C589" s="5"/>
      <c r="D589" s="5"/>
      <c r="E589" s="5"/>
      <c r="F589" s="4"/>
      <c r="G589" s="4"/>
      <c r="H589" s="4"/>
      <c r="I589" s="4"/>
      <c r="J589" s="4"/>
      <c r="K589" s="4"/>
      <c r="L589" s="4"/>
      <c r="M589" s="4"/>
      <c r="N589" s="4"/>
      <c r="O589" s="4"/>
      <c r="P589" s="4"/>
      <c r="Q589" s="4"/>
      <c r="R589" s="4"/>
      <c r="S589" s="4"/>
      <c r="T589" s="4"/>
      <c r="U589" s="4"/>
      <c r="V589" s="4"/>
      <c r="W589" s="4"/>
      <c r="X589" s="4"/>
      <c r="Y589" s="4"/>
      <c r="Z589" s="4"/>
      <c r="AA589" s="4"/>
      <c r="AB589" s="4"/>
      <c r="AC589" s="4"/>
      <c r="AD589" s="4"/>
      <c r="AE589" s="4"/>
      <c r="AF589" s="4"/>
      <c r="AG589" s="4"/>
      <c r="AH589" s="4"/>
      <c r="AI589" s="4"/>
      <c r="AJ589" s="4"/>
      <c r="AK589" s="4"/>
      <c r="AL589" s="4"/>
      <c r="AM589" s="4"/>
      <c r="AN589" s="4"/>
      <c r="AO589" s="4"/>
      <c r="AP589" s="4"/>
      <c r="AQ589" s="5"/>
      <c r="AR589" s="5"/>
      <c r="AS589" s="5"/>
    </row>
    <row r="590" ht="15.75" customHeight="1">
      <c r="A590" s="5"/>
      <c r="B590" s="67"/>
      <c r="C590" s="5"/>
      <c r="D590" s="5"/>
      <c r="E590" s="5"/>
      <c r="F590" s="4"/>
      <c r="G590" s="4"/>
      <c r="H590" s="4"/>
      <c r="I590" s="4"/>
      <c r="J590" s="4"/>
      <c r="K590" s="4"/>
      <c r="L590" s="4"/>
      <c r="M590" s="4"/>
      <c r="N590" s="4"/>
      <c r="O590" s="4"/>
      <c r="P590" s="4"/>
      <c r="Q590" s="4"/>
      <c r="R590" s="4"/>
      <c r="S590" s="4"/>
      <c r="T590" s="4"/>
      <c r="U590" s="4"/>
      <c r="V590" s="4"/>
      <c r="W590" s="4"/>
      <c r="X590" s="4"/>
      <c r="Y590" s="4"/>
      <c r="Z590" s="4"/>
      <c r="AA590" s="4"/>
      <c r="AB590" s="4"/>
      <c r="AC590" s="4"/>
      <c r="AD590" s="4"/>
      <c r="AE590" s="4"/>
      <c r="AF590" s="4"/>
      <c r="AG590" s="4"/>
      <c r="AH590" s="4"/>
      <c r="AI590" s="4"/>
      <c r="AJ590" s="4"/>
      <c r="AK590" s="4"/>
      <c r="AL590" s="4"/>
      <c r="AM590" s="4"/>
      <c r="AN590" s="4"/>
      <c r="AO590" s="4"/>
      <c r="AP590" s="4"/>
      <c r="AQ590" s="5"/>
      <c r="AR590" s="5"/>
      <c r="AS590" s="5"/>
    </row>
    <row r="591" ht="15.75" customHeight="1">
      <c r="A591" s="5"/>
      <c r="B591" s="67"/>
      <c r="C591" s="5"/>
      <c r="D591" s="5"/>
      <c r="E591" s="5"/>
      <c r="F591" s="4"/>
      <c r="G591" s="4"/>
      <c r="H591" s="4"/>
      <c r="I591" s="4"/>
      <c r="J591" s="4"/>
      <c r="K591" s="4"/>
      <c r="L591" s="4"/>
      <c r="M591" s="4"/>
      <c r="N591" s="4"/>
      <c r="O591" s="4"/>
      <c r="P591" s="4"/>
      <c r="Q591" s="4"/>
      <c r="R591" s="4"/>
      <c r="S591" s="4"/>
      <c r="T591" s="4"/>
      <c r="U591" s="4"/>
      <c r="V591" s="4"/>
      <c r="W591" s="4"/>
      <c r="X591" s="4"/>
      <c r="Y591" s="4"/>
      <c r="Z591" s="4"/>
      <c r="AA591" s="4"/>
      <c r="AB591" s="4"/>
      <c r="AC591" s="4"/>
      <c r="AD591" s="4"/>
      <c r="AE591" s="4"/>
      <c r="AF591" s="4"/>
      <c r="AG591" s="4"/>
      <c r="AH591" s="4"/>
      <c r="AI591" s="4"/>
      <c r="AJ591" s="4"/>
      <c r="AK591" s="4"/>
      <c r="AL591" s="4"/>
      <c r="AM591" s="4"/>
      <c r="AN591" s="4"/>
      <c r="AO591" s="4"/>
      <c r="AP591" s="4"/>
      <c r="AQ591" s="5"/>
      <c r="AR591" s="5"/>
      <c r="AS591" s="5"/>
    </row>
    <row r="592" ht="15.75" customHeight="1">
      <c r="A592" s="5"/>
      <c r="B592" s="67"/>
      <c r="C592" s="5"/>
      <c r="D592" s="5"/>
      <c r="E592" s="5"/>
      <c r="F592" s="4"/>
      <c r="G592" s="4"/>
      <c r="H592" s="4"/>
      <c r="I592" s="4"/>
      <c r="J592" s="4"/>
      <c r="K592" s="4"/>
      <c r="L592" s="4"/>
      <c r="M592" s="4"/>
      <c r="N592" s="4"/>
      <c r="O592" s="4"/>
      <c r="P592" s="4"/>
      <c r="Q592" s="4"/>
      <c r="R592" s="4"/>
      <c r="S592" s="4"/>
      <c r="T592" s="4"/>
      <c r="U592" s="4"/>
      <c r="V592" s="4"/>
      <c r="W592" s="4"/>
      <c r="X592" s="4"/>
      <c r="Y592" s="4"/>
      <c r="Z592" s="4"/>
      <c r="AA592" s="4"/>
      <c r="AB592" s="4"/>
      <c r="AC592" s="4"/>
      <c r="AD592" s="4"/>
      <c r="AE592" s="4"/>
      <c r="AF592" s="4"/>
      <c r="AG592" s="4"/>
      <c r="AH592" s="4"/>
      <c r="AI592" s="4"/>
      <c r="AJ592" s="4"/>
      <c r="AK592" s="4"/>
      <c r="AL592" s="4"/>
      <c r="AM592" s="4"/>
      <c r="AN592" s="4"/>
      <c r="AO592" s="4"/>
      <c r="AP592" s="4"/>
      <c r="AQ592" s="5"/>
      <c r="AR592" s="5"/>
      <c r="AS592" s="5"/>
    </row>
    <row r="593" ht="15.75" customHeight="1">
      <c r="A593" s="5"/>
      <c r="B593" s="67"/>
      <c r="C593" s="5"/>
      <c r="D593" s="5"/>
      <c r="E593" s="5"/>
      <c r="F593" s="4"/>
      <c r="G593" s="4"/>
      <c r="H593" s="4"/>
      <c r="I593" s="4"/>
      <c r="J593" s="4"/>
      <c r="K593" s="4"/>
      <c r="L593" s="4"/>
      <c r="M593" s="4"/>
      <c r="N593" s="4"/>
      <c r="O593" s="4"/>
      <c r="P593" s="4"/>
      <c r="Q593" s="4"/>
      <c r="R593" s="4"/>
      <c r="S593" s="4"/>
      <c r="T593" s="4"/>
      <c r="U593" s="4"/>
      <c r="V593" s="4"/>
      <c r="W593" s="4"/>
      <c r="X593" s="4"/>
      <c r="Y593" s="4"/>
      <c r="Z593" s="4"/>
      <c r="AA593" s="4"/>
      <c r="AB593" s="4"/>
      <c r="AC593" s="4"/>
      <c r="AD593" s="4"/>
      <c r="AE593" s="4"/>
      <c r="AF593" s="4"/>
      <c r="AG593" s="4"/>
      <c r="AH593" s="4"/>
      <c r="AI593" s="4"/>
      <c r="AJ593" s="4"/>
      <c r="AK593" s="4"/>
      <c r="AL593" s="4"/>
      <c r="AM593" s="4"/>
      <c r="AN593" s="4"/>
      <c r="AO593" s="4"/>
      <c r="AP593" s="4"/>
      <c r="AQ593" s="5"/>
      <c r="AR593" s="5"/>
      <c r="AS593" s="5"/>
    </row>
    <row r="594" ht="15.75" customHeight="1">
      <c r="A594" s="5"/>
      <c r="B594" s="67"/>
      <c r="C594" s="5"/>
      <c r="D594" s="5"/>
      <c r="E594" s="5"/>
      <c r="F594" s="4"/>
      <c r="G594" s="4"/>
      <c r="H594" s="4"/>
      <c r="I594" s="4"/>
      <c r="J594" s="4"/>
      <c r="K594" s="4"/>
      <c r="L594" s="4"/>
      <c r="M594" s="4"/>
      <c r="N594" s="4"/>
      <c r="O594" s="4"/>
      <c r="P594" s="4"/>
      <c r="Q594" s="4"/>
      <c r="R594" s="4"/>
      <c r="S594" s="4"/>
      <c r="T594" s="4"/>
      <c r="U594" s="4"/>
      <c r="V594" s="4"/>
      <c r="W594" s="4"/>
      <c r="X594" s="4"/>
      <c r="Y594" s="4"/>
      <c r="Z594" s="4"/>
      <c r="AA594" s="4"/>
      <c r="AB594" s="4"/>
      <c r="AC594" s="4"/>
      <c r="AD594" s="4"/>
      <c r="AE594" s="4"/>
      <c r="AF594" s="4"/>
      <c r="AG594" s="4"/>
      <c r="AH594" s="4"/>
      <c r="AI594" s="4"/>
      <c r="AJ594" s="4"/>
      <c r="AK594" s="4"/>
      <c r="AL594" s="4"/>
      <c r="AM594" s="4"/>
      <c r="AN594" s="4"/>
      <c r="AO594" s="4"/>
      <c r="AP594" s="4"/>
      <c r="AQ594" s="5"/>
      <c r="AR594" s="5"/>
      <c r="AS594" s="5"/>
    </row>
    <row r="595" ht="15.75" customHeight="1">
      <c r="A595" s="5"/>
      <c r="B595" s="67"/>
      <c r="C595" s="5"/>
      <c r="D595" s="5"/>
      <c r="E595" s="5"/>
      <c r="F595" s="4"/>
      <c r="G595" s="4"/>
      <c r="H595" s="4"/>
      <c r="I595" s="4"/>
      <c r="J595" s="4"/>
      <c r="K595" s="4"/>
      <c r="L595" s="4"/>
      <c r="M595" s="4"/>
      <c r="N595" s="4"/>
      <c r="O595" s="4"/>
      <c r="P595" s="4"/>
      <c r="Q595" s="4"/>
      <c r="R595" s="4"/>
      <c r="S595" s="4"/>
      <c r="T595" s="4"/>
      <c r="U595" s="4"/>
      <c r="V595" s="4"/>
      <c r="W595" s="4"/>
      <c r="X595" s="4"/>
      <c r="Y595" s="4"/>
      <c r="Z595" s="4"/>
      <c r="AA595" s="4"/>
      <c r="AB595" s="4"/>
      <c r="AC595" s="4"/>
      <c r="AD595" s="4"/>
      <c r="AE595" s="4"/>
      <c r="AF595" s="4"/>
      <c r="AG595" s="4"/>
      <c r="AH595" s="4"/>
      <c r="AI595" s="4"/>
      <c r="AJ595" s="4"/>
      <c r="AK595" s="4"/>
      <c r="AL595" s="4"/>
      <c r="AM595" s="4"/>
      <c r="AN595" s="4"/>
      <c r="AO595" s="4"/>
      <c r="AP595" s="4"/>
      <c r="AQ595" s="5"/>
      <c r="AR595" s="5"/>
      <c r="AS595" s="5"/>
    </row>
    <row r="596" ht="15.75" customHeight="1">
      <c r="A596" s="5"/>
      <c r="B596" s="67"/>
      <c r="C596" s="5"/>
      <c r="D596" s="5"/>
      <c r="E596" s="5"/>
      <c r="F596" s="4"/>
      <c r="G596" s="4"/>
      <c r="H596" s="4"/>
      <c r="I596" s="4"/>
      <c r="J596" s="4"/>
      <c r="K596" s="4"/>
      <c r="L596" s="4"/>
      <c r="M596" s="4"/>
      <c r="N596" s="4"/>
      <c r="O596" s="4"/>
      <c r="P596" s="4"/>
      <c r="Q596" s="4"/>
      <c r="R596" s="4"/>
      <c r="S596" s="4"/>
      <c r="T596" s="4"/>
      <c r="U596" s="4"/>
      <c r="V596" s="4"/>
      <c r="W596" s="4"/>
      <c r="X596" s="4"/>
      <c r="Y596" s="4"/>
      <c r="Z596" s="4"/>
      <c r="AA596" s="4"/>
      <c r="AB596" s="4"/>
      <c r="AC596" s="4"/>
      <c r="AD596" s="4"/>
      <c r="AE596" s="4"/>
      <c r="AF596" s="4"/>
      <c r="AG596" s="4"/>
      <c r="AH596" s="4"/>
      <c r="AI596" s="4"/>
      <c r="AJ596" s="4"/>
      <c r="AK596" s="4"/>
      <c r="AL596" s="4"/>
      <c r="AM596" s="4"/>
      <c r="AN596" s="4"/>
      <c r="AO596" s="4"/>
      <c r="AP596" s="4"/>
      <c r="AQ596" s="5"/>
      <c r="AR596" s="5"/>
      <c r="AS596" s="5"/>
    </row>
    <row r="597" ht="15.75" customHeight="1">
      <c r="A597" s="5"/>
      <c r="B597" s="67"/>
      <c r="C597" s="5"/>
      <c r="D597" s="5"/>
      <c r="E597" s="5"/>
      <c r="F597" s="4"/>
      <c r="G597" s="4"/>
      <c r="H597" s="4"/>
      <c r="I597" s="4"/>
      <c r="J597" s="4"/>
      <c r="K597" s="4"/>
      <c r="L597" s="4"/>
      <c r="M597" s="4"/>
      <c r="N597" s="4"/>
      <c r="O597" s="4"/>
      <c r="P597" s="4"/>
      <c r="Q597" s="4"/>
      <c r="R597" s="4"/>
      <c r="S597" s="4"/>
      <c r="T597" s="4"/>
      <c r="U597" s="4"/>
      <c r="V597" s="4"/>
      <c r="W597" s="4"/>
      <c r="X597" s="4"/>
      <c r="Y597" s="4"/>
      <c r="Z597" s="4"/>
      <c r="AA597" s="4"/>
      <c r="AB597" s="4"/>
      <c r="AC597" s="4"/>
      <c r="AD597" s="4"/>
      <c r="AE597" s="4"/>
      <c r="AF597" s="4"/>
      <c r="AG597" s="4"/>
      <c r="AH597" s="4"/>
      <c r="AI597" s="4"/>
      <c r="AJ597" s="4"/>
      <c r="AK597" s="4"/>
      <c r="AL597" s="4"/>
      <c r="AM597" s="4"/>
      <c r="AN597" s="4"/>
      <c r="AO597" s="4"/>
      <c r="AP597" s="4"/>
      <c r="AQ597" s="5"/>
      <c r="AR597" s="5"/>
      <c r="AS597" s="5"/>
    </row>
    <row r="598" ht="15.75" customHeight="1">
      <c r="A598" s="5"/>
      <c r="B598" s="67"/>
      <c r="C598" s="5"/>
      <c r="D598" s="5"/>
      <c r="E598" s="5"/>
      <c r="F598" s="4"/>
      <c r="G598" s="4"/>
      <c r="H598" s="4"/>
      <c r="I598" s="4"/>
      <c r="J598" s="4"/>
      <c r="K598" s="4"/>
      <c r="L598" s="4"/>
      <c r="M598" s="4"/>
      <c r="N598" s="4"/>
      <c r="O598" s="4"/>
      <c r="P598" s="4"/>
      <c r="Q598" s="4"/>
      <c r="R598" s="4"/>
      <c r="S598" s="4"/>
      <c r="T598" s="4"/>
      <c r="U598" s="4"/>
      <c r="V598" s="4"/>
      <c r="W598" s="4"/>
      <c r="X598" s="4"/>
      <c r="Y598" s="4"/>
      <c r="Z598" s="4"/>
      <c r="AA598" s="4"/>
      <c r="AB598" s="4"/>
      <c r="AC598" s="4"/>
      <c r="AD598" s="4"/>
      <c r="AE598" s="4"/>
      <c r="AF598" s="4"/>
      <c r="AG598" s="4"/>
      <c r="AH598" s="4"/>
      <c r="AI598" s="4"/>
      <c r="AJ598" s="4"/>
      <c r="AK598" s="4"/>
      <c r="AL598" s="4"/>
      <c r="AM598" s="4"/>
      <c r="AN598" s="4"/>
      <c r="AO598" s="4"/>
      <c r="AP598" s="4"/>
      <c r="AQ598" s="5"/>
      <c r="AR598" s="5"/>
      <c r="AS598" s="5"/>
    </row>
    <row r="599" ht="15.75" customHeight="1">
      <c r="A599" s="5"/>
      <c r="B599" s="67"/>
      <c r="C599" s="5"/>
      <c r="D599" s="5"/>
      <c r="E599" s="5"/>
      <c r="F599" s="4"/>
      <c r="G599" s="4"/>
      <c r="H599" s="4"/>
      <c r="I599" s="4"/>
      <c r="J599" s="4"/>
      <c r="K599" s="4"/>
      <c r="L599" s="4"/>
      <c r="M599" s="4"/>
      <c r="N599" s="4"/>
      <c r="O599" s="4"/>
      <c r="P599" s="4"/>
      <c r="Q599" s="4"/>
      <c r="R599" s="4"/>
      <c r="S599" s="4"/>
      <c r="T599" s="4"/>
      <c r="U599" s="4"/>
      <c r="V599" s="4"/>
      <c r="W599" s="4"/>
      <c r="X599" s="4"/>
      <c r="Y599" s="4"/>
      <c r="Z599" s="4"/>
      <c r="AA599" s="4"/>
      <c r="AB599" s="4"/>
      <c r="AC599" s="4"/>
      <c r="AD599" s="4"/>
      <c r="AE599" s="4"/>
      <c r="AF599" s="4"/>
      <c r="AG599" s="4"/>
      <c r="AH599" s="4"/>
      <c r="AI599" s="4"/>
      <c r="AJ599" s="4"/>
      <c r="AK599" s="4"/>
      <c r="AL599" s="4"/>
      <c r="AM599" s="4"/>
      <c r="AN599" s="4"/>
      <c r="AO599" s="4"/>
      <c r="AP599" s="4"/>
      <c r="AQ599" s="5"/>
      <c r="AR599" s="5"/>
      <c r="AS599" s="5"/>
    </row>
    <row r="600" ht="15.75" customHeight="1">
      <c r="A600" s="5"/>
      <c r="B600" s="67"/>
      <c r="C600" s="5"/>
      <c r="D600" s="5"/>
      <c r="E600" s="5"/>
      <c r="F600" s="4"/>
      <c r="G600" s="4"/>
      <c r="H600" s="4"/>
      <c r="I600" s="4"/>
      <c r="J600" s="4"/>
      <c r="K600" s="4"/>
      <c r="L600" s="4"/>
      <c r="M600" s="4"/>
      <c r="N600" s="4"/>
      <c r="O600" s="4"/>
      <c r="P600" s="4"/>
      <c r="Q600" s="4"/>
      <c r="R600" s="4"/>
      <c r="S600" s="4"/>
      <c r="T600" s="4"/>
      <c r="U600" s="4"/>
      <c r="V600" s="4"/>
      <c r="W600" s="4"/>
      <c r="X600" s="4"/>
      <c r="Y600" s="4"/>
      <c r="Z600" s="4"/>
      <c r="AA600" s="4"/>
      <c r="AB600" s="4"/>
      <c r="AC600" s="4"/>
      <c r="AD600" s="4"/>
      <c r="AE600" s="4"/>
      <c r="AF600" s="4"/>
      <c r="AG600" s="4"/>
      <c r="AH600" s="4"/>
      <c r="AI600" s="4"/>
      <c r="AJ600" s="4"/>
      <c r="AK600" s="4"/>
      <c r="AL600" s="4"/>
      <c r="AM600" s="4"/>
      <c r="AN600" s="4"/>
      <c r="AO600" s="4"/>
      <c r="AP600" s="4"/>
      <c r="AQ600" s="5"/>
      <c r="AR600" s="5"/>
      <c r="AS600" s="5"/>
    </row>
    <row r="601" ht="15.75" customHeight="1">
      <c r="A601" s="5"/>
      <c r="B601" s="67"/>
      <c r="C601" s="5"/>
      <c r="D601" s="5"/>
      <c r="E601" s="5"/>
      <c r="F601" s="4"/>
      <c r="G601" s="4"/>
      <c r="H601" s="4"/>
      <c r="I601" s="4"/>
      <c r="J601" s="4"/>
      <c r="K601" s="4"/>
      <c r="L601" s="4"/>
      <c r="M601" s="4"/>
      <c r="N601" s="4"/>
      <c r="O601" s="4"/>
      <c r="P601" s="4"/>
      <c r="Q601" s="4"/>
      <c r="R601" s="4"/>
      <c r="S601" s="4"/>
      <c r="T601" s="4"/>
      <c r="U601" s="4"/>
      <c r="V601" s="4"/>
      <c r="W601" s="4"/>
      <c r="X601" s="4"/>
      <c r="Y601" s="4"/>
      <c r="Z601" s="4"/>
      <c r="AA601" s="4"/>
      <c r="AB601" s="4"/>
      <c r="AC601" s="4"/>
      <c r="AD601" s="4"/>
      <c r="AE601" s="4"/>
      <c r="AF601" s="4"/>
      <c r="AG601" s="4"/>
      <c r="AH601" s="4"/>
      <c r="AI601" s="4"/>
      <c r="AJ601" s="4"/>
      <c r="AK601" s="4"/>
      <c r="AL601" s="4"/>
      <c r="AM601" s="4"/>
      <c r="AN601" s="4"/>
      <c r="AO601" s="4"/>
      <c r="AP601" s="4"/>
      <c r="AQ601" s="5"/>
      <c r="AR601" s="5"/>
      <c r="AS601" s="5"/>
    </row>
    <row r="602" ht="15.75" customHeight="1">
      <c r="A602" s="5"/>
      <c r="B602" s="67"/>
      <c r="C602" s="5"/>
      <c r="D602" s="5"/>
      <c r="E602" s="5"/>
      <c r="F602" s="4"/>
      <c r="G602" s="4"/>
      <c r="H602" s="4"/>
      <c r="I602" s="4"/>
      <c r="J602" s="4"/>
      <c r="K602" s="4"/>
      <c r="L602" s="4"/>
      <c r="M602" s="4"/>
      <c r="N602" s="4"/>
      <c r="O602" s="4"/>
      <c r="P602" s="4"/>
      <c r="Q602" s="4"/>
      <c r="R602" s="4"/>
      <c r="S602" s="4"/>
      <c r="T602" s="4"/>
      <c r="U602" s="4"/>
      <c r="V602" s="4"/>
      <c r="W602" s="4"/>
      <c r="X602" s="4"/>
      <c r="Y602" s="4"/>
      <c r="Z602" s="4"/>
      <c r="AA602" s="4"/>
      <c r="AB602" s="4"/>
      <c r="AC602" s="4"/>
      <c r="AD602" s="4"/>
      <c r="AE602" s="4"/>
      <c r="AF602" s="4"/>
      <c r="AG602" s="4"/>
      <c r="AH602" s="4"/>
      <c r="AI602" s="4"/>
      <c r="AJ602" s="4"/>
      <c r="AK602" s="4"/>
      <c r="AL602" s="4"/>
      <c r="AM602" s="4"/>
      <c r="AN602" s="4"/>
      <c r="AO602" s="4"/>
      <c r="AP602" s="4"/>
      <c r="AQ602" s="5"/>
      <c r="AR602" s="5"/>
      <c r="AS602" s="5"/>
    </row>
    <row r="603" ht="15.75" customHeight="1">
      <c r="A603" s="5"/>
      <c r="B603" s="67"/>
      <c r="C603" s="5"/>
      <c r="D603" s="5"/>
      <c r="E603" s="5"/>
      <c r="F603" s="4"/>
      <c r="G603" s="4"/>
      <c r="H603" s="4"/>
      <c r="I603" s="4"/>
      <c r="J603" s="4"/>
      <c r="K603" s="4"/>
      <c r="L603" s="4"/>
      <c r="M603" s="4"/>
      <c r="N603" s="4"/>
      <c r="O603" s="4"/>
      <c r="P603" s="4"/>
      <c r="Q603" s="4"/>
      <c r="R603" s="4"/>
      <c r="S603" s="4"/>
      <c r="T603" s="4"/>
      <c r="U603" s="4"/>
      <c r="V603" s="4"/>
      <c r="W603" s="4"/>
      <c r="X603" s="4"/>
      <c r="Y603" s="4"/>
      <c r="Z603" s="4"/>
      <c r="AA603" s="4"/>
      <c r="AB603" s="4"/>
      <c r="AC603" s="4"/>
      <c r="AD603" s="4"/>
      <c r="AE603" s="4"/>
      <c r="AF603" s="4"/>
      <c r="AG603" s="4"/>
      <c r="AH603" s="4"/>
      <c r="AI603" s="4"/>
      <c r="AJ603" s="4"/>
      <c r="AK603" s="4"/>
      <c r="AL603" s="4"/>
      <c r="AM603" s="4"/>
      <c r="AN603" s="4"/>
      <c r="AO603" s="4"/>
      <c r="AP603" s="4"/>
      <c r="AQ603" s="5"/>
      <c r="AR603" s="5"/>
      <c r="AS603" s="5"/>
    </row>
    <row r="604" ht="15.75" customHeight="1">
      <c r="A604" s="5"/>
      <c r="B604" s="67"/>
      <c r="C604" s="5"/>
      <c r="D604" s="5"/>
      <c r="E604" s="5"/>
      <c r="F604" s="4"/>
      <c r="G604" s="4"/>
      <c r="H604" s="4"/>
      <c r="I604" s="4"/>
      <c r="J604" s="4"/>
      <c r="K604" s="4"/>
      <c r="L604" s="4"/>
      <c r="M604" s="4"/>
      <c r="N604" s="4"/>
      <c r="O604" s="4"/>
      <c r="P604" s="4"/>
      <c r="Q604" s="4"/>
      <c r="R604" s="4"/>
      <c r="S604" s="4"/>
      <c r="T604" s="4"/>
      <c r="U604" s="4"/>
      <c r="V604" s="4"/>
      <c r="W604" s="4"/>
      <c r="X604" s="4"/>
      <c r="Y604" s="4"/>
      <c r="Z604" s="4"/>
      <c r="AA604" s="4"/>
      <c r="AB604" s="4"/>
      <c r="AC604" s="4"/>
      <c r="AD604" s="4"/>
      <c r="AE604" s="4"/>
      <c r="AF604" s="4"/>
      <c r="AG604" s="4"/>
      <c r="AH604" s="4"/>
      <c r="AI604" s="4"/>
      <c r="AJ604" s="4"/>
      <c r="AK604" s="4"/>
      <c r="AL604" s="4"/>
      <c r="AM604" s="4"/>
      <c r="AN604" s="4"/>
      <c r="AO604" s="4"/>
      <c r="AP604" s="4"/>
      <c r="AQ604" s="5"/>
      <c r="AR604" s="5"/>
      <c r="AS604" s="5"/>
    </row>
    <row r="605" ht="15.75" customHeight="1">
      <c r="A605" s="5"/>
      <c r="B605" s="67"/>
      <c r="C605" s="5"/>
      <c r="D605" s="5"/>
      <c r="E605" s="5"/>
      <c r="F605" s="4"/>
      <c r="G605" s="4"/>
      <c r="H605" s="4"/>
      <c r="I605" s="4"/>
      <c r="J605" s="4"/>
      <c r="K605" s="4"/>
      <c r="L605" s="4"/>
      <c r="M605" s="4"/>
      <c r="N605" s="4"/>
      <c r="O605" s="4"/>
      <c r="P605" s="4"/>
      <c r="Q605" s="4"/>
      <c r="R605" s="4"/>
      <c r="S605" s="4"/>
      <c r="T605" s="4"/>
      <c r="U605" s="4"/>
      <c r="V605" s="4"/>
      <c r="W605" s="4"/>
      <c r="X605" s="4"/>
      <c r="Y605" s="4"/>
      <c r="Z605" s="4"/>
      <c r="AA605" s="4"/>
      <c r="AB605" s="4"/>
      <c r="AC605" s="4"/>
      <c r="AD605" s="4"/>
      <c r="AE605" s="4"/>
      <c r="AF605" s="4"/>
      <c r="AG605" s="4"/>
      <c r="AH605" s="4"/>
      <c r="AI605" s="4"/>
      <c r="AJ605" s="4"/>
      <c r="AK605" s="4"/>
      <c r="AL605" s="4"/>
      <c r="AM605" s="4"/>
      <c r="AN605" s="4"/>
      <c r="AO605" s="4"/>
      <c r="AP605" s="4"/>
      <c r="AQ605" s="5"/>
      <c r="AR605" s="5"/>
      <c r="AS605" s="5"/>
    </row>
    <row r="606" ht="15.75" customHeight="1">
      <c r="A606" s="5"/>
      <c r="B606" s="67"/>
      <c r="C606" s="5"/>
      <c r="D606" s="5"/>
      <c r="E606" s="5"/>
      <c r="F606" s="4"/>
      <c r="G606" s="4"/>
      <c r="H606" s="4"/>
      <c r="I606" s="4"/>
      <c r="J606" s="4"/>
      <c r="K606" s="4"/>
      <c r="L606" s="4"/>
      <c r="M606" s="4"/>
      <c r="N606" s="4"/>
      <c r="O606" s="4"/>
      <c r="P606" s="4"/>
      <c r="Q606" s="4"/>
      <c r="R606" s="4"/>
      <c r="S606" s="4"/>
      <c r="T606" s="4"/>
      <c r="U606" s="4"/>
      <c r="V606" s="4"/>
      <c r="W606" s="4"/>
      <c r="X606" s="4"/>
      <c r="Y606" s="4"/>
      <c r="Z606" s="4"/>
      <c r="AA606" s="4"/>
      <c r="AB606" s="4"/>
      <c r="AC606" s="4"/>
      <c r="AD606" s="4"/>
      <c r="AE606" s="4"/>
      <c r="AF606" s="4"/>
      <c r="AG606" s="4"/>
      <c r="AH606" s="4"/>
      <c r="AI606" s="4"/>
      <c r="AJ606" s="4"/>
      <c r="AK606" s="4"/>
      <c r="AL606" s="4"/>
      <c r="AM606" s="4"/>
      <c r="AN606" s="4"/>
      <c r="AO606" s="4"/>
      <c r="AP606" s="4"/>
      <c r="AQ606" s="5"/>
      <c r="AR606" s="5"/>
      <c r="AS606" s="5"/>
    </row>
    <row r="607" ht="15.75" customHeight="1">
      <c r="A607" s="5"/>
      <c r="B607" s="67"/>
      <c r="C607" s="5"/>
      <c r="D607" s="5"/>
      <c r="E607" s="5"/>
      <c r="F607" s="4"/>
      <c r="G607" s="4"/>
      <c r="H607" s="4"/>
      <c r="I607" s="4"/>
      <c r="J607" s="4"/>
      <c r="K607" s="4"/>
      <c r="L607" s="4"/>
      <c r="M607" s="4"/>
      <c r="N607" s="4"/>
      <c r="O607" s="4"/>
      <c r="P607" s="4"/>
      <c r="Q607" s="4"/>
      <c r="R607" s="4"/>
      <c r="S607" s="4"/>
      <c r="T607" s="4"/>
      <c r="U607" s="4"/>
      <c r="V607" s="4"/>
      <c r="W607" s="4"/>
      <c r="X607" s="4"/>
      <c r="Y607" s="4"/>
      <c r="Z607" s="4"/>
      <c r="AA607" s="4"/>
      <c r="AB607" s="4"/>
      <c r="AC607" s="4"/>
      <c r="AD607" s="4"/>
      <c r="AE607" s="4"/>
      <c r="AF607" s="4"/>
      <c r="AG607" s="4"/>
      <c r="AH607" s="4"/>
      <c r="AI607" s="4"/>
      <c r="AJ607" s="4"/>
      <c r="AK607" s="4"/>
      <c r="AL607" s="4"/>
      <c r="AM607" s="4"/>
      <c r="AN607" s="4"/>
      <c r="AO607" s="4"/>
      <c r="AP607" s="4"/>
      <c r="AQ607" s="5"/>
      <c r="AR607" s="5"/>
      <c r="AS607" s="5"/>
    </row>
    <row r="608" ht="15.75" customHeight="1">
      <c r="A608" s="5"/>
      <c r="B608" s="67"/>
      <c r="C608" s="5"/>
      <c r="D608" s="5"/>
      <c r="E608" s="5"/>
      <c r="F608" s="4"/>
      <c r="G608" s="4"/>
      <c r="H608" s="4"/>
      <c r="I608" s="4"/>
      <c r="J608" s="4"/>
      <c r="K608" s="4"/>
      <c r="L608" s="4"/>
      <c r="M608" s="4"/>
      <c r="N608" s="4"/>
      <c r="O608" s="4"/>
      <c r="P608" s="4"/>
      <c r="Q608" s="4"/>
      <c r="R608" s="4"/>
      <c r="S608" s="4"/>
      <c r="T608" s="4"/>
      <c r="U608" s="4"/>
      <c r="V608" s="4"/>
      <c r="W608" s="4"/>
      <c r="X608" s="4"/>
      <c r="Y608" s="4"/>
      <c r="Z608" s="4"/>
      <c r="AA608" s="4"/>
      <c r="AB608" s="4"/>
      <c r="AC608" s="4"/>
      <c r="AD608" s="4"/>
      <c r="AE608" s="4"/>
      <c r="AF608" s="4"/>
      <c r="AG608" s="4"/>
      <c r="AH608" s="4"/>
      <c r="AI608" s="4"/>
      <c r="AJ608" s="4"/>
      <c r="AK608" s="4"/>
      <c r="AL608" s="4"/>
      <c r="AM608" s="4"/>
      <c r="AN608" s="4"/>
      <c r="AO608" s="4"/>
      <c r="AP608" s="4"/>
      <c r="AQ608" s="5"/>
      <c r="AR608" s="5"/>
      <c r="AS608" s="5"/>
    </row>
    <row r="609" ht="15.75" customHeight="1">
      <c r="A609" s="5"/>
      <c r="B609" s="67"/>
      <c r="C609" s="5"/>
      <c r="D609" s="5"/>
      <c r="E609" s="5"/>
      <c r="F609" s="4"/>
      <c r="G609" s="4"/>
      <c r="H609" s="4"/>
      <c r="I609" s="4"/>
      <c r="J609" s="4"/>
      <c r="K609" s="4"/>
      <c r="L609" s="4"/>
      <c r="M609" s="4"/>
      <c r="N609" s="4"/>
      <c r="O609" s="4"/>
      <c r="P609" s="4"/>
      <c r="Q609" s="4"/>
      <c r="R609" s="4"/>
      <c r="S609" s="4"/>
      <c r="T609" s="4"/>
      <c r="U609" s="4"/>
      <c r="V609" s="4"/>
      <c r="W609" s="4"/>
      <c r="X609" s="4"/>
      <c r="Y609" s="4"/>
      <c r="Z609" s="4"/>
      <c r="AA609" s="4"/>
      <c r="AB609" s="4"/>
      <c r="AC609" s="4"/>
      <c r="AD609" s="4"/>
      <c r="AE609" s="4"/>
      <c r="AF609" s="4"/>
      <c r="AG609" s="4"/>
      <c r="AH609" s="4"/>
      <c r="AI609" s="4"/>
      <c r="AJ609" s="4"/>
      <c r="AK609" s="4"/>
      <c r="AL609" s="4"/>
      <c r="AM609" s="4"/>
      <c r="AN609" s="4"/>
      <c r="AO609" s="4"/>
      <c r="AP609" s="4"/>
      <c r="AQ609" s="5"/>
      <c r="AR609" s="5"/>
      <c r="AS609" s="5"/>
    </row>
    <row r="610" ht="15.75" customHeight="1">
      <c r="A610" s="5"/>
      <c r="B610" s="67"/>
      <c r="C610" s="5"/>
      <c r="D610" s="5"/>
      <c r="E610" s="5"/>
      <c r="F610" s="4"/>
      <c r="G610" s="4"/>
      <c r="H610" s="4"/>
      <c r="I610" s="4"/>
      <c r="J610" s="4"/>
      <c r="K610" s="4"/>
      <c r="L610" s="4"/>
      <c r="M610" s="4"/>
      <c r="N610" s="4"/>
      <c r="O610" s="4"/>
      <c r="P610" s="4"/>
      <c r="Q610" s="4"/>
      <c r="R610" s="4"/>
      <c r="S610" s="4"/>
      <c r="T610" s="4"/>
      <c r="U610" s="4"/>
      <c r="V610" s="4"/>
      <c r="W610" s="4"/>
      <c r="X610" s="4"/>
      <c r="Y610" s="4"/>
      <c r="Z610" s="4"/>
      <c r="AA610" s="4"/>
      <c r="AB610" s="4"/>
      <c r="AC610" s="4"/>
      <c r="AD610" s="4"/>
      <c r="AE610" s="4"/>
      <c r="AF610" s="4"/>
      <c r="AG610" s="4"/>
      <c r="AH610" s="4"/>
      <c r="AI610" s="4"/>
      <c r="AJ610" s="4"/>
      <c r="AK610" s="4"/>
      <c r="AL610" s="4"/>
      <c r="AM610" s="4"/>
      <c r="AN610" s="4"/>
      <c r="AO610" s="4"/>
      <c r="AP610" s="4"/>
      <c r="AQ610" s="5"/>
      <c r="AR610" s="5"/>
      <c r="AS610" s="5"/>
    </row>
    <row r="611" ht="15.75" customHeight="1">
      <c r="A611" s="5"/>
      <c r="B611" s="67"/>
      <c r="C611" s="5"/>
      <c r="D611" s="5"/>
      <c r="E611" s="5"/>
      <c r="F611" s="4"/>
      <c r="G611" s="4"/>
      <c r="H611" s="4"/>
      <c r="I611" s="4"/>
      <c r="J611" s="4"/>
      <c r="K611" s="4"/>
      <c r="L611" s="4"/>
      <c r="M611" s="4"/>
      <c r="N611" s="4"/>
      <c r="O611" s="4"/>
      <c r="P611" s="4"/>
      <c r="Q611" s="4"/>
      <c r="R611" s="4"/>
      <c r="S611" s="4"/>
      <c r="T611" s="4"/>
      <c r="U611" s="4"/>
      <c r="V611" s="4"/>
      <c r="W611" s="4"/>
      <c r="X611" s="4"/>
      <c r="Y611" s="4"/>
      <c r="Z611" s="4"/>
      <c r="AA611" s="4"/>
      <c r="AB611" s="4"/>
      <c r="AC611" s="4"/>
      <c r="AD611" s="4"/>
      <c r="AE611" s="4"/>
      <c r="AF611" s="4"/>
      <c r="AG611" s="4"/>
      <c r="AH611" s="4"/>
      <c r="AI611" s="4"/>
      <c r="AJ611" s="4"/>
      <c r="AK611" s="4"/>
      <c r="AL611" s="4"/>
      <c r="AM611" s="4"/>
      <c r="AN611" s="4"/>
      <c r="AO611" s="4"/>
      <c r="AP611" s="4"/>
      <c r="AQ611" s="5"/>
      <c r="AR611" s="5"/>
      <c r="AS611" s="5"/>
    </row>
    <row r="612" ht="15.75" customHeight="1">
      <c r="A612" s="5"/>
      <c r="B612" s="67"/>
      <c r="C612" s="5"/>
      <c r="D612" s="5"/>
      <c r="E612" s="5"/>
      <c r="F612" s="4"/>
      <c r="G612" s="4"/>
      <c r="H612" s="4"/>
      <c r="I612" s="4"/>
      <c r="J612" s="4"/>
      <c r="K612" s="4"/>
      <c r="L612" s="4"/>
      <c r="M612" s="4"/>
      <c r="N612" s="4"/>
      <c r="O612" s="4"/>
      <c r="P612" s="4"/>
      <c r="Q612" s="4"/>
      <c r="R612" s="4"/>
      <c r="S612" s="4"/>
      <c r="T612" s="4"/>
      <c r="U612" s="4"/>
      <c r="V612" s="4"/>
      <c r="W612" s="4"/>
      <c r="X612" s="4"/>
      <c r="Y612" s="4"/>
      <c r="Z612" s="4"/>
      <c r="AA612" s="4"/>
      <c r="AB612" s="4"/>
      <c r="AC612" s="4"/>
      <c r="AD612" s="4"/>
      <c r="AE612" s="4"/>
      <c r="AF612" s="4"/>
      <c r="AG612" s="4"/>
      <c r="AH612" s="4"/>
      <c r="AI612" s="4"/>
      <c r="AJ612" s="4"/>
      <c r="AK612" s="4"/>
      <c r="AL612" s="4"/>
      <c r="AM612" s="4"/>
      <c r="AN612" s="4"/>
      <c r="AO612" s="4"/>
      <c r="AP612" s="4"/>
      <c r="AQ612" s="5"/>
      <c r="AR612" s="5"/>
      <c r="AS612" s="5"/>
    </row>
    <row r="613" ht="15.75" customHeight="1">
      <c r="A613" s="5"/>
      <c r="B613" s="67"/>
      <c r="C613" s="5"/>
      <c r="D613" s="5"/>
      <c r="E613" s="5"/>
      <c r="F613" s="4"/>
      <c r="G613" s="4"/>
      <c r="H613" s="4"/>
      <c r="I613" s="4"/>
      <c r="J613" s="4"/>
      <c r="K613" s="4"/>
      <c r="L613" s="4"/>
      <c r="M613" s="4"/>
      <c r="N613" s="4"/>
      <c r="O613" s="4"/>
      <c r="P613" s="4"/>
      <c r="Q613" s="4"/>
      <c r="R613" s="4"/>
      <c r="S613" s="4"/>
      <c r="T613" s="4"/>
      <c r="U613" s="4"/>
      <c r="V613" s="4"/>
      <c r="W613" s="4"/>
      <c r="X613" s="4"/>
      <c r="Y613" s="4"/>
      <c r="Z613" s="4"/>
      <c r="AA613" s="4"/>
      <c r="AB613" s="4"/>
      <c r="AC613" s="4"/>
      <c r="AD613" s="4"/>
      <c r="AE613" s="4"/>
      <c r="AF613" s="4"/>
      <c r="AG613" s="4"/>
      <c r="AH613" s="4"/>
      <c r="AI613" s="4"/>
      <c r="AJ613" s="4"/>
      <c r="AK613" s="4"/>
      <c r="AL613" s="4"/>
      <c r="AM613" s="4"/>
      <c r="AN613" s="4"/>
      <c r="AO613" s="4"/>
      <c r="AP613" s="4"/>
      <c r="AQ613" s="5"/>
      <c r="AR613" s="5"/>
      <c r="AS613" s="5"/>
    </row>
    <row r="614" ht="15.75" customHeight="1">
      <c r="A614" s="5"/>
      <c r="B614" s="67"/>
      <c r="C614" s="5"/>
      <c r="D614" s="5"/>
      <c r="E614" s="5"/>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c r="AM614" s="4"/>
      <c r="AN614" s="4"/>
      <c r="AO614" s="4"/>
      <c r="AP614" s="4"/>
      <c r="AQ614" s="5"/>
      <c r="AR614" s="5"/>
      <c r="AS614" s="5"/>
    </row>
    <row r="615" ht="15.75" customHeight="1">
      <c r="A615" s="5"/>
      <c r="B615" s="67"/>
      <c r="C615" s="5"/>
      <c r="D615" s="5"/>
      <c r="E615" s="5"/>
      <c r="F615" s="4"/>
      <c r="G615" s="4"/>
      <c r="H615" s="4"/>
      <c r="I615" s="4"/>
      <c r="J615" s="4"/>
      <c r="K615" s="4"/>
      <c r="L615" s="4"/>
      <c r="M615" s="4"/>
      <c r="N615" s="4"/>
      <c r="O615" s="4"/>
      <c r="P615" s="4"/>
      <c r="Q615" s="4"/>
      <c r="R615" s="4"/>
      <c r="S615" s="4"/>
      <c r="T615" s="4"/>
      <c r="U615" s="4"/>
      <c r="V615" s="4"/>
      <c r="W615" s="4"/>
      <c r="X615" s="4"/>
      <c r="Y615" s="4"/>
      <c r="Z615" s="4"/>
      <c r="AA615" s="4"/>
      <c r="AB615" s="4"/>
      <c r="AC615" s="4"/>
      <c r="AD615" s="4"/>
      <c r="AE615" s="4"/>
      <c r="AF615" s="4"/>
      <c r="AG615" s="4"/>
      <c r="AH615" s="4"/>
      <c r="AI615" s="4"/>
      <c r="AJ615" s="4"/>
      <c r="AK615" s="4"/>
      <c r="AL615" s="4"/>
      <c r="AM615" s="4"/>
      <c r="AN615" s="4"/>
      <c r="AO615" s="4"/>
      <c r="AP615" s="4"/>
      <c r="AQ615" s="5"/>
      <c r="AR615" s="5"/>
      <c r="AS615" s="5"/>
    </row>
    <row r="616" ht="15.75" customHeight="1">
      <c r="A616" s="5"/>
      <c r="B616" s="67"/>
      <c r="C616" s="5"/>
      <c r="D616" s="5"/>
      <c r="E616" s="5"/>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K616" s="4"/>
      <c r="AL616" s="4"/>
      <c r="AM616" s="4"/>
      <c r="AN616" s="4"/>
      <c r="AO616" s="4"/>
      <c r="AP616" s="4"/>
      <c r="AQ616" s="5"/>
      <c r="AR616" s="5"/>
      <c r="AS616" s="5"/>
    </row>
    <row r="617" ht="15.75" customHeight="1">
      <c r="A617" s="5"/>
      <c r="B617" s="67"/>
      <c r="C617" s="5"/>
      <c r="D617" s="5"/>
      <c r="E617" s="5"/>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c r="AN617" s="4"/>
      <c r="AO617" s="4"/>
      <c r="AP617" s="4"/>
      <c r="AQ617" s="5"/>
      <c r="AR617" s="5"/>
      <c r="AS617" s="5"/>
    </row>
    <row r="618" ht="15.75" customHeight="1">
      <c r="A618" s="5"/>
      <c r="B618" s="67"/>
      <c r="C618" s="5"/>
      <c r="D618" s="5"/>
      <c r="E618" s="5"/>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c r="AM618" s="4"/>
      <c r="AN618" s="4"/>
      <c r="AO618" s="4"/>
      <c r="AP618" s="4"/>
      <c r="AQ618" s="5"/>
      <c r="AR618" s="5"/>
      <c r="AS618" s="5"/>
    </row>
    <row r="619" ht="15.75" customHeight="1">
      <c r="A619" s="5"/>
      <c r="B619" s="67"/>
      <c r="C619" s="5"/>
      <c r="D619" s="5"/>
      <c r="E619" s="5"/>
      <c r="F619" s="4"/>
      <c r="G619" s="4"/>
      <c r="H619" s="4"/>
      <c r="I619" s="4"/>
      <c r="J619" s="4"/>
      <c r="K619" s="4"/>
      <c r="L619" s="4"/>
      <c r="M619" s="4"/>
      <c r="N619" s="4"/>
      <c r="O619" s="4"/>
      <c r="P619" s="4"/>
      <c r="Q619" s="4"/>
      <c r="R619" s="4"/>
      <c r="S619" s="4"/>
      <c r="T619" s="4"/>
      <c r="U619" s="4"/>
      <c r="V619" s="4"/>
      <c r="W619" s="4"/>
      <c r="X619" s="4"/>
      <c r="Y619" s="4"/>
      <c r="Z619" s="4"/>
      <c r="AA619" s="4"/>
      <c r="AB619" s="4"/>
      <c r="AC619" s="4"/>
      <c r="AD619" s="4"/>
      <c r="AE619" s="4"/>
      <c r="AF619" s="4"/>
      <c r="AG619" s="4"/>
      <c r="AH619" s="4"/>
      <c r="AI619" s="4"/>
      <c r="AJ619" s="4"/>
      <c r="AK619" s="4"/>
      <c r="AL619" s="4"/>
      <c r="AM619" s="4"/>
      <c r="AN619" s="4"/>
      <c r="AO619" s="4"/>
      <c r="AP619" s="4"/>
      <c r="AQ619" s="5"/>
      <c r="AR619" s="5"/>
      <c r="AS619" s="5"/>
    </row>
    <row r="620" ht="15.75" customHeight="1">
      <c r="A620" s="5"/>
      <c r="B620" s="67"/>
      <c r="C620" s="5"/>
      <c r="D620" s="5"/>
      <c r="E620" s="5"/>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K620" s="4"/>
      <c r="AL620" s="4"/>
      <c r="AM620" s="4"/>
      <c r="AN620" s="4"/>
      <c r="AO620" s="4"/>
      <c r="AP620" s="4"/>
      <c r="AQ620" s="5"/>
      <c r="AR620" s="5"/>
      <c r="AS620" s="5"/>
    </row>
    <row r="621" ht="15.75" customHeight="1">
      <c r="A621" s="5"/>
      <c r="B621" s="67"/>
      <c r="C621" s="5"/>
      <c r="D621" s="5"/>
      <c r="E621" s="5"/>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c r="AN621" s="4"/>
      <c r="AO621" s="4"/>
      <c r="AP621" s="4"/>
      <c r="AQ621" s="5"/>
      <c r="AR621" s="5"/>
      <c r="AS621" s="5"/>
    </row>
    <row r="622" ht="15.75" customHeight="1">
      <c r="A622" s="5"/>
      <c r="B622" s="67"/>
      <c r="C622" s="5"/>
      <c r="D622" s="5"/>
      <c r="E622" s="5"/>
      <c r="F622" s="4"/>
      <c r="G622" s="4"/>
      <c r="H622" s="4"/>
      <c r="I622" s="4"/>
      <c r="J622" s="4"/>
      <c r="K622" s="4"/>
      <c r="L622" s="4"/>
      <c r="M622" s="4"/>
      <c r="N622" s="4"/>
      <c r="O622" s="4"/>
      <c r="P622" s="4"/>
      <c r="Q622" s="4"/>
      <c r="R622" s="4"/>
      <c r="S622" s="4"/>
      <c r="T622" s="4"/>
      <c r="U622" s="4"/>
      <c r="V622" s="4"/>
      <c r="W622" s="4"/>
      <c r="X622" s="4"/>
      <c r="Y622" s="4"/>
      <c r="Z622" s="4"/>
      <c r="AA622" s="4"/>
      <c r="AB622" s="4"/>
      <c r="AC622" s="4"/>
      <c r="AD622" s="4"/>
      <c r="AE622" s="4"/>
      <c r="AF622" s="4"/>
      <c r="AG622" s="4"/>
      <c r="AH622" s="4"/>
      <c r="AI622" s="4"/>
      <c r="AJ622" s="4"/>
      <c r="AK622" s="4"/>
      <c r="AL622" s="4"/>
      <c r="AM622" s="4"/>
      <c r="AN622" s="4"/>
      <c r="AO622" s="4"/>
      <c r="AP622" s="4"/>
      <c r="AQ622" s="5"/>
      <c r="AR622" s="5"/>
      <c r="AS622" s="5"/>
    </row>
    <row r="623" ht="15.75" customHeight="1">
      <c r="A623" s="5"/>
      <c r="B623" s="67"/>
      <c r="C623" s="5"/>
      <c r="D623" s="5"/>
      <c r="E623" s="5"/>
      <c r="F623" s="4"/>
      <c r="G623" s="4"/>
      <c r="H623" s="4"/>
      <c r="I623" s="4"/>
      <c r="J623" s="4"/>
      <c r="K623" s="4"/>
      <c r="L623" s="4"/>
      <c r="M623" s="4"/>
      <c r="N623" s="4"/>
      <c r="O623" s="4"/>
      <c r="P623" s="4"/>
      <c r="Q623" s="4"/>
      <c r="R623" s="4"/>
      <c r="S623" s="4"/>
      <c r="T623" s="4"/>
      <c r="U623" s="4"/>
      <c r="V623" s="4"/>
      <c r="W623" s="4"/>
      <c r="X623" s="4"/>
      <c r="Y623" s="4"/>
      <c r="Z623" s="4"/>
      <c r="AA623" s="4"/>
      <c r="AB623" s="4"/>
      <c r="AC623" s="4"/>
      <c r="AD623" s="4"/>
      <c r="AE623" s="4"/>
      <c r="AF623" s="4"/>
      <c r="AG623" s="4"/>
      <c r="AH623" s="4"/>
      <c r="AI623" s="4"/>
      <c r="AJ623" s="4"/>
      <c r="AK623" s="4"/>
      <c r="AL623" s="4"/>
      <c r="AM623" s="4"/>
      <c r="AN623" s="4"/>
      <c r="AO623" s="4"/>
      <c r="AP623" s="4"/>
      <c r="AQ623" s="5"/>
      <c r="AR623" s="5"/>
      <c r="AS623" s="5"/>
    </row>
    <row r="624" ht="15.75" customHeight="1">
      <c r="A624" s="5"/>
      <c r="B624" s="67"/>
      <c r="C624" s="5"/>
      <c r="D624" s="5"/>
      <c r="E624" s="5"/>
      <c r="F624" s="4"/>
      <c r="G624" s="4"/>
      <c r="H624" s="4"/>
      <c r="I624" s="4"/>
      <c r="J624" s="4"/>
      <c r="K624" s="4"/>
      <c r="L624" s="4"/>
      <c r="M624" s="4"/>
      <c r="N624" s="4"/>
      <c r="O624" s="4"/>
      <c r="P624" s="4"/>
      <c r="Q624" s="4"/>
      <c r="R624" s="4"/>
      <c r="S624" s="4"/>
      <c r="T624" s="4"/>
      <c r="U624" s="4"/>
      <c r="V624" s="4"/>
      <c r="W624" s="4"/>
      <c r="X624" s="4"/>
      <c r="Y624" s="4"/>
      <c r="Z624" s="4"/>
      <c r="AA624" s="4"/>
      <c r="AB624" s="4"/>
      <c r="AC624" s="4"/>
      <c r="AD624" s="4"/>
      <c r="AE624" s="4"/>
      <c r="AF624" s="4"/>
      <c r="AG624" s="4"/>
      <c r="AH624" s="4"/>
      <c r="AI624" s="4"/>
      <c r="AJ624" s="4"/>
      <c r="AK624" s="4"/>
      <c r="AL624" s="4"/>
      <c r="AM624" s="4"/>
      <c r="AN624" s="4"/>
      <c r="AO624" s="4"/>
      <c r="AP624" s="4"/>
      <c r="AQ624" s="5"/>
      <c r="AR624" s="5"/>
      <c r="AS624" s="5"/>
    </row>
    <row r="625" ht="15.75" customHeight="1">
      <c r="A625" s="5"/>
      <c r="B625" s="67"/>
      <c r="C625" s="5"/>
      <c r="D625" s="5"/>
      <c r="E625" s="5"/>
      <c r="F625" s="4"/>
      <c r="G625" s="4"/>
      <c r="H625" s="4"/>
      <c r="I625" s="4"/>
      <c r="J625" s="4"/>
      <c r="K625" s="4"/>
      <c r="L625" s="4"/>
      <c r="M625" s="4"/>
      <c r="N625" s="4"/>
      <c r="O625" s="4"/>
      <c r="P625" s="4"/>
      <c r="Q625" s="4"/>
      <c r="R625" s="4"/>
      <c r="S625" s="4"/>
      <c r="T625" s="4"/>
      <c r="U625" s="4"/>
      <c r="V625" s="4"/>
      <c r="W625" s="4"/>
      <c r="X625" s="4"/>
      <c r="Y625" s="4"/>
      <c r="Z625" s="4"/>
      <c r="AA625" s="4"/>
      <c r="AB625" s="4"/>
      <c r="AC625" s="4"/>
      <c r="AD625" s="4"/>
      <c r="AE625" s="4"/>
      <c r="AF625" s="4"/>
      <c r="AG625" s="4"/>
      <c r="AH625" s="4"/>
      <c r="AI625" s="4"/>
      <c r="AJ625" s="4"/>
      <c r="AK625" s="4"/>
      <c r="AL625" s="4"/>
      <c r="AM625" s="4"/>
      <c r="AN625" s="4"/>
      <c r="AO625" s="4"/>
      <c r="AP625" s="4"/>
      <c r="AQ625" s="5"/>
      <c r="AR625" s="5"/>
      <c r="AS625" s="5"/>
    </row>
    <row r="626" ht="15.75" customHeight="1">
      <c r="A626" s="5"/>
      <c r="B626" s="67"/>
      <c r="C626" s="5"/>
      <c r="D626" s="5"/>
      <c r="E626" s="5"/>
      <c r="F626" s="4"/>
      <c r="G626" s="4"/>
      <c r="H626" s="4"/>
      <c r="I626" s="4"/>
      <c r="J626" s="4"/>
      <c r="K626" s="4"/>
      <c r="L626" s="4"/>
      <c r="M626" s="4"/>
      <c r="N626" s="4"/>
      <c r="O626" s="4"/>
      <c r="P626" s="4"/>
      <c r="Q626" s="4"/>
      <c r="R626" s="4"/>
      <c r="S626" s="4"/>
      <c r="T626" s="4"/>
      <c r="U626" s="4"/>
      <c r="V626" s="4"/>
      <c r="W626" s="4"/>
      <c r="X626" s="4"/>
      <c r="Y626" s="4"/>
      <c r="Z626" s="4"/>
      <c r="AA626" s="4"/>
      <c r="AB626" s="4"/>
      <c r="AC626" s="4"/>
      <c r="AD626" s="4"/>
      <c r="AE626" s="4"/>
      <c r="AF626" s="4"/>
      <c r="AG626" s="4"/>
      <c r="AH626" s="4"/>
      <c r="AI626" s="4"/>
      <c r="AJ626" s="4"/>
      <c r="AK626" s="4"/>
      <c r="AL626" s="4"/>
      <c r="AM626" s="4"/>
      <c r="AN626" s="4"/>
      <c r="AO626" s="4"/>
      <c r="AP626" s="4"/>
      <c r="AQ626" s="5"/>
      <c r="AR626" s="5"/>
      <c r="AS626" s="5"/>
    </row>
    <row r="627" ht="15.75" customHeight="1">
      <c r="A627" s="5"/>
      <c r="B627" s="67"/>
      <c r="C627" s="5"/>
      <c r="D627" s="5"/>
      <c r="E627" s="5"/>
      <c r="F627" s="4"/>
      <c r="G627" s="4"/>
      <c r="H627" s="4"/>
      <c r="I627" s="4"/>
      <c r="J627" s="4"/>
      <c r="K627" s="4"/>
      <c r="L627" s="4"/>
      <c r="M627" s="4"/>
      <c r="N627" s="4"/>
      <c r="O627" s="4"/>
      <c r="P627" s="4"/>
      <c r="Q627" s="4"/>
      <c r="R627" s="4"/>
      <c r="S627" s="4"/>
      <c r="T627" s="4"/>
      <c r="U627" s="4"/>
      <c r="V627" s="4"/>
      <c r="W627" s="4"/>
      <c r="X627" s="4"/>
      <c r="Y627" s="4"/>
      <c r="Z627" s="4"/>
      <c r="AA627" s="4"/>
      <c r="AB627" s="4"/>
      <c r="AC627" s="4"/>
      <c r="AD627" s="4"/>
      <c r="AE627" s="4"/>
      <c r="AF627" s="4"/>
      <c r="AG627" s="4"/>
      <c r="AH627" s="4"/>
      <c r="AI627" s="4"/>
      <c r="AJ627" s="4"/>
      <c r="AK627" s="4"/>
      <c r="AL627" s="4"/>
      <c r="AM627" s="4"/>
      <c r="AN627" s="4"/>
      <c r="AO627" s="4"/>
      <c r="AP627" s="4"/>
      <c r="AQ627" s="5"/>
      <c r="AR627" s="5"/>
      <c r="AS627" s="5"/>
    </row>
    <row r="628" ht="15.75" customHeight="1">
      <c r="A628" s="5"/>
      <c r="B628" s="67"/>
      <c r="C628" s="5"/>
      <c r="D628" s="5"/>
      <c r="E628" s="5"/>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c r="AM628" s="4"/>
      <c r="AN628" s="4"/>
      <c r="AO628" s="4"/>
      <c r="AP628" s="4"/>
      <c r="AQ628" s="5"/>
      <c r="AR628" s="5"/>
      <c r="AS628" s="5"/>
    </row>
    <row r="629" ht="15.75" customHeight="1">
      <c r="A629" s="5"/>
      <c r="B629" s="67"/>
      <c r="C629" s="5"/>
      <c r="D629" s="5"/>
      <c r="E629" s="5"/>
      <c r="F629" s="4"/>
      <c r="G629" s="4"/>
      <c r="H629" s="4"/>
      <c r="I629" s="4"/>
      <c r="J629" s="4"/>
      <c r="K629" s="4"/>
      <c r="L629" s="4"/>
      <c r="M629" s="4"/>
      <c r="N629" s="4"/>
      <c r="O629" s="4"/>
      <c r="P629" s="4"/>
      <c r="Q629" s="4"/>
      <c r="R629" s="4"/>
      <c r="S629" s="4"/>
      <c r="T629" s="4"/>
      <c r="U629" s="4"/>
      <c r="V629" s="4"/>
      <c r="W629" s="4"/>
      <c r="X629" s="4"/>
      <c r="Y629" s="4"/>
      <c r="Z629" s="4"/>
      <c r="AA629" s="4"/>
      <c r="AB629" s="4"/>
      <c r="AC629" s="4"/>
      <c r="AD629" s="4"/>
      <c r="AE629" s="4"/>
      <c r="AF629" s="4"/>
      <c r="AG629" s="4"/>
      <c r="AH629" s="4"/>
      <c r="AI629" s="4"/>
      <c r="AJ629" s="4"/>
      <c r="AK629" s="4"/>
      <c r="AL629" s="4"/>
      <c r="AM629" s="4"/>
      <c r="AN629" s="4"/>
      <c r="AO629" s="4"/>
      <c r="AP629" s="4"/>
      <c r="AQ629" s="5"/>
      <c r="AR629" s="5"/>
      <c r="AS629" s="5"/>
    </row>
    <row r="630" ht="15.75" customHeight="1">
      <c r="A630" s="5"/>
      <c r="B630" s="67"/>
      <c r="C630" s="5"/>
      <c r="D630" s="5"/>
      <c r="E630" s="5"/>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K630" s="4"/>
      <c r="AL630" s="4"/>
      <c r="AM630" s="4"/>
      <c r="AN630" s="4"/>
      <c r="AO630" s="4"/>
      <c r="AP630" s="4"/>
      <c r="AQ630" s="5"/>
      <c r="AR630" s="5"/>
      <c r="AS630" s="5"/>
    </row>
    <row r="631" ht="15.75" customHeight="1">
      <c r="A631" s="5"/>
      <c r="B631" s="67"/>
      <c r="C631" s="5"/>
      <c r="D631" s="5"/>
      <c r="E631" s="5"/>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c r="AN631" s="4"/>
      <c r="AO631" s="4"/>
      <c r="AP631" s="4"/>
      <c r="AQ631" s="5"/>
      <c r="AR631" s="5"/>
      <c r="AS631" s="5"/>
    </row>
    <row r="632" ht="15.75" customHeight="1">
      <c r="A632" s="5"/>
      <c r="B632" s="67"/>
      <c r="C632" s="5"/>
      <c r="D632" s="5"/>
      <c r="E632" s="5"/>
      <c r="F632" s="4"/>
      <c r="G632" s="4"/>
      <c r="H632" s="4"/>
      <c r="I632" s="4"/>
      <c r="J632" s="4"/>
      <c r="K632" s="4"/>
      <c r="L632" s="4"/>
      <c r="M632" s="4"/>
      <c r="N632" s="4"/>
      <c r="O632" s="4"/>
      <c r="P632" s="4"/>
      <c r="Q632" s="4"/>
      <c r="R632" s="4"/>
      <c r="S632" s="4"/>
      <c r="T632" s="4"/>
      <c r="U632" s="4"/>
      <c r="V632" s="4"/>
      <c r="W632" s="4"/>
      <c r="X632" s="4"/>
      <c r="Y632" s="4"/>
      <c r="Z632" s="4"/>
      <c r="AA632" s="4"/>
      <c r="AB632" s="4"/>
      <c r="AC632" s="4"/>
      <c r="AD632" s="4"/>
      <c r="AE632" s="4"/>
      <c r="AF632" s="4"/>
      <c r="AG632" s="4"/>
      <c r="AH632" s="4"/>
      <c r="AI632" s="4"/>
      <c r="AJ632" s="4"/>
      <c r="AK632" s="4"/>
      <c r="AL632" s="4"/>
      <c r="AM632" s="4"/>
      <c r="AN632" s="4"/>
      <c r="AO632" s="4"/>
      <c r="AP632" s="4"/>
      <c r="AQ632" s="5"/>
      <c r="AR632" s="5"/>
      <c r="AS632" s="5"/>
    </row>
    <row r="633" ht="15.75" customHeight="1">
      <c r="A633" s="5"/>
      <c r="B633" s="67"/>
      <c r="C633" s="5"/>
      <c r="D633" s="5"/>
      <c r="E633" s="5"/>
      <c r="F633" s="4"/>
      <c r="G633" s="4"/>
      <c r="H633" s="4"/>
      <c r="I633" s="4"/>
      <c r="J633" s="4"/>
      <c r="K633" s="4"/>
      <c r="L633" s="4"/>
      <c r="M633" s="4"/>
      <c r="N633" s="4"/>
      <c r="O633" s="4"/>
      <c r="P633" s="4"/>
      <c r="Q633" s="4"/>
      <c r="R633" s="4"/>
      <c r="S633" s="4"/>
      <c r="T633" s="4"/>
      <c r="U633" s="4"/>
      <c r="V633" s="4"/>
      <c r="W633" s="4"/>
      <c r="X633" s="4"/>
      <c r="Y633" s="4"/>
      <c r="Z633" s="4"/>
      <c r="AA633" s="4"/>
      <c r="AB633" s="4"/>
      <c r="AC633" s="4"/>
      <c r="AD633" s="4"/>
      <c r="AE633" s="4"/>
      <c r="AF633" s="4"/>
      <c r="AG633" s="4"/>
      <c r="AH633" s="4"/>
      <c r="AI633" s="4"/>
      <c r="AJ633" s="4"/>
      <c r="AK633" s="4"/>
      <c r="AL633" s="4"/>
      <c r="AM633" s="4"/>
      <c r="AN633" s="4"/>
      <c r="AO633" s="4"/>
      <c r="AP633" s="4"/>
      <c r="AQ633" s="5"/>
      <c r="AR633" s="5"/>
      <c r="AS633" s="5"/>
    </row>
    <row r="634" ht="15.75" customHeight="1">
      <c r="A634" s="5"/>
      <c r="B634" s="67"/>
      <c r="C634" s="5"/>
      <c r="D634" s="5"/>
      <c r="E634" s="5"/>
      <c r="F634" s="4"/>
      <c r="G634" s="4"/>
      <c r="H634" s="4"/>
      <c r="I634" s="4"/>
      <c r="J634" s="4"/>
      <c r="K634" s="4"/>
      <c r="L634" s="4"/>
      <c r="M634" s="4"/>
      <c r="N634" s="4"/>
      <c r="O634" s="4"/>
      <c r="P634" s="4"/>
      <c r="Q634" s="4"/>
      <c r="R634" s="4"/>
      <c r="S634" s="4"/>
      <c r="T634" s="4"/>
      <c r="U634" s="4"/>
      <c r="V634" s="4"/>
      <c r="W634" s="4"/>
      <c r="X634" s="4"/>
      <c r="Y634" s="4"/>
      <c r="Z634" s="4"/>
      <c r="AA634" s="4"/>
      <c r="AB634" s="4"/>
      <c r="AC634" s="4"/>
      <c r="AD634" s="4"/>
      <c r="AE634" s="4"/>
      <c r="AF634" s="4"/>
      <c r="AG634" s="4"/>
      <c r="AH634" s="4"/>
      <c r="AI634" s="4"/>
      <c r="AJ634" s="4"/>
      <c r="AK634" s="4"/>
      <c r="AL634" s="4"/>
      <c r="AM634" s="4"/>
      <c r="AN634" s="4"/>
      <c r="AO634" s="4"/>
      <c r="AP634" s="4"/>
      <c r="AQ634" s="5"/>
      <c r="AR634" s="5"/>
      <c r="AS634" s="5"/>
    </row>
    <row r="635" ht="15.75" customHeight="1">
      <c r="A635" s="5"/>
      <c r="B635" s="67"/>
      <c r="C635" s="5"/>
      <c r="D635" s="5"/>
      <c r="E635" s="5"/>
      <c r="F635" s="4"/>
      <c r="G635" s="4"/>
      <c r="H635" s="4"/>
      <c r="I635" s="4"/>
      <c r="J635" s="4"/>
      <c r="K635" s="4"/>
      <c r="L635" s="4"/>
      <c r="M635" s="4"/>
      <c r="N635" s="4"/>
      <c r="O635" s="4"/>
      <c r="P635" s="4"/>
      <c r="Q635" s="4"/>
      <c r="R635" s="4"/>
      <c r="S635" s="4"/>
      <c r="T635" s="4"/>
      <c r="U635" s="4"/>
      <c r="V635" s="4"/>
      <c r="W635" s="4"/>
      <c r="X635" s="4"/>
      <c r="Y635" s="4"/>
      <c r="Z635" s="4"/>
      <c r="AA635" s="4"/>
      <c r="AB635" s="4"/>
      <c r="AC635" s="4"/>
      <c r="AD635" s="4"/>
      <c r="AE635" s="4"/>
      <c r="AF635" s="4"/>
      <c r="AG635" s="4"/>
      <c r="AH635" s="4"/>
      <c r="AI635" s="4"/>
      <c r="AJ635" s="4"/>
      <c r="AK635" s="4"/>
      <c r="AL635" s="4"/>
      <c r="AM635" s="4"/>
      <c r="AN635" s="4"/>
      <c r="AO635" s="4"/>
      <c r="AP635" s="4"/>
      <c r="AQ635" s="5"/>
      <c r="AR635" s="5"/>
      <c r="AS635" s="5"/>
    </row>
    <row r="636" ht="15.75" customHeight="1">
      <c r="A636" s="5"/>
      <c r="B636" s="67"/>
      <c r="C636" s="5"/>
      <c r="D636" s="5"/>
      <c r="E636" s="5"/>
      <c r="F636" s="4"/>
      <c r="G636" s="4"/>
      <c r="H636" s="4"/>
      <c r="I636" s="4"/>
      <c r="J636" s="4"/>
      <c r="K636" s="4"/>
      <c r="L636" s="4"/>
      <c r="M636" s="4"/>
      <c r="N636" s="4"/>
      <c r="O636" s="4"/>
      <c r="P636" s="4"/>
      <c r="Q636" s="4"/>
      <c r="R636" s="4"/>
      <c r="S636" s="4"/>
      <c r="T636" s="4"/>
      <c r="U636" s="4"/>
      <c r="V636" s="4"/>
      <c r="W636" s="4"/>
      <c r="X636" s="4"/>
      <c r="Y636" s="4"/>
      <c r="Z636" s="4"/>
      <c r="AA636" s="4"/>
      <c r="AB636" s="4"/>
      <c r="AC636" s="4"/>
      <c r="AD636" s="4"/>
      <c r="AE636" s="4"/>
      <c r="AF636" s="4"/>
      <c r="AG636" s="4"/>
      <c r="AH636" s="4"/>
      <c r="AI636" s="4"/>
      <c r="AJ636" s="4"/>
      <c r="AK636" s="4"/>
      <c r="AL636" s="4"/>
      <c r="AM636" s="4"/>
      <c r="AN636" s="4"/>
      <c r="AO636" s="4"/>
      <c r="AP636" s="4"/>
      <c r="AQ636" s="5"/>
      <c r="AR636" s="5"/>
      <c r="AS636" s="5"/>
    </row>
    <row r="637" ht="15.75" customHeight="1">
      <c r="A637" s="5"/>
      <c r="B637" s="67"/>
      <c r="C637" s="5"/>
      <c r="D637" s="5"/>
      <c r="E637" s="5"/>
      <c r="F637" s="4"/>
      <c r="G637" s="4"/>
      <c r="H637" s="4"/>
      <c r="I637" s="4"/>
      <c r="J637" s="4"/>
      <c r="K637" s="4"/>
      <c r="L637" s="4"/>
      <c r="M637" s="4"/>
      <c r="N637" s="4"/>
      <c r="O637" s="4"/>
      <c r="P637" s="4"/>
      <c r="Q637" s="4"/>
      <c r="R637" s="4"/>
      <c r="S637" s="4"/>
      <c r="T637" s="4"/>
      <c r="U637" s="4"/>
      <c r="V637" s="4"/>
      <c r="W637" s="4"/>
      <c r="X637" s="4"/>
      <c r="Y637" s="4"/>
      <c r="Z637" s="4"/>
      <c r="AA637" s="4"/>
      <c r="AB637" s="4"/>
      <c r="AC637" s="4"/>
      <c r="AD637" s="4"/>
      <c r="AE637" s="4"/>
      <c r="AF637" s="4"/>
      <c r="AG637" s="4"/>
      <c r="AH637" s="4"/>
      <c r="AI637" s="4"/>
      <c r="AJ637" s="4"/>
      <c r="AK637" s="4"/>
      <c r="AL637" s="4"/>
      <c r="AM637" s="4"/>
      <c r="AN637" s="4"/>
      <c r="AO637" s="4"/>
      <c r="AP637" s="4"/>
      <c r="AQ637" s="5"/>
      <c r="AR637" s="5"/>
      <c r="AS637" s="5"/>
    </row>
    <row r="638" ht="15.75" customHeight="1">
      <c r="A638" s="5"/>
      <c r="B638" s="67"/>
      <c r="C638" s="5"/>
      <c r="D638" s="5"/>
      <c r="E638" s="5"/>
      <c r="F638" s="4"/>
      <c r="G638" s="4"/>
      <c r="H638" s="4"/>
      <c r="I638" s="4"/>
      <c r="J638" s="4"/>
      <c r="K638" s="4"/>
      <c r="L638" s="4"/>
      <c r="M638" s="4"/>
      <c r="N638" s="4"/>
      <c r="O638" s="4"/>
      <c r="P638" s="4"/>
      <c r="Q638" s="4"/>
      <c r="R638" s="4"/>
      <c r="S638" s="4"/>
      <c r="T638" s="4"/>
      <c r="U638" s="4"/>
      <c r="V638" s="4"/>
      <c r="W638" s="4"/>
      <c r="X638" s="4"/>
      <c r="Y638" s="4"/>
      <c r="Z638" s="4"/>
      <c r="AA638" s="4"/>
      <c r="AB638" s="4"/>
      <c r="AC638" s="4"/>
      <c r="AD638" s="4"/>
      <c r="AE638" s="4"/>
      <c r="AF638" s="4"/>
      <c r="AG638" s="4"/>
      <c r="AH638" s="4"/>
      <c r="AI638" s="4"/>
      <c r="AJ638" s="4"/>
      <c r="AK638" s="4"/>
      <c r="AL638" s="4"/>
      <c r="AM638" s="4"/>
      <c r="AN638" s="4"/>
      <c r="AO638" s="4"/>
      <c r="AP638" s="4"/>
      <c r="AQ638" s="5"/>
      <c r="AR638" s="5"/>
      <c r="AS638" s="5"/>
    </row>
    <row r="639" ht="15.75" customHeight="1">
      <c r="A639" s="5"/>
      <c r="B639" s="67"/>
      <c r="C639" s="5"/>
      <c r="D639" s="5"/>
      <c r="E639" s="5"/>
      <c r="F639" s="4"/>
      <c r="G639" s="4"/>
      <c r="H639" s="4"/>
      <c r="I639" s="4"/>
      <c r="J639" s="4"/>
      <c r="K639" s="4"/>
      <c r="L639" s="4"/>
      <c r="M639" s="4"/>
      <c r="N639" s="4"/>
      <c r="O639" s="4"/>
      <c r="P639" s="4"/>
      <c r="Q639" s="4"/>
      <c r="R639" s="4"/>
      <c r="S639" s="4"/>
      <c r="T639" s="4"/>
      <c r="U639" s="4"/>
      <c r="V639" s="4"/>
      <c r="W639" s="4"/>
      <c r="X639" s="4"/>
      <c r="Y639" s="4"/>
      <c r="Z639" s="4"/>
      <c r="AA639" s="4"/>
      <c r="AB639" s="4"/>
      <c r="AC639" s="4"/>
      <c r="AD639" s="4"/>
      <c r="AE639" s="4"/>
      <c r="AF639" s="4"/>
      <c r="AG639" s="4"/>
      <c r="AH639" s="4"/>
      <c r="AI639" s="4"/>
      <c r="AJ639" s="4"/>
      <c r="AK639" s="4"/>
      <c r="AL639" s="4"/>
      <c r="AM639" s="4"/>
      <c r="AN639" s="4"/>
      <c r="AO639" s="4"/>
      <c r="AP639" s="4"/>
      <c r="AQ639" s="5"/>
      <c r="AR639" s="5"/>
      <c r="AS639" s="5"/>
    </row>
    <row r="640" ht="15.75" customHeight="1">
      <c r="A640" s="5"/>
      <c r="B640" s="67"/>
      <c r="C640" s="5"/>
      <c r="D640" s="5"/>
      <c r="E640" s="5"/>
      <c r="F640" s="4"/>
      <c r="G640" s="4"/>
      <c r="H640" s="4"/>
      <c r="I640" s="4"/>
      <c r="J640" s="4"/>
      <c r="K640" s="4"/>
      <c r="L640" s="4"/>
      <c r="M640" s="4"/>
      <c r="N640" s="4"/>
      <c r="O640" s="4"/>
      <c r="P640" s="4"/>
      <c r="Q640" s="4"/>
      <c r="R640" s="4"/>
      <c r="S640" s="4"/>
      <c r="T640" s="4"/>
      <c r="U640" s="4"/>
      <c r="V640" s="4"/>
      <c r="W640" s="4"/>
      <c r="X640" s="4"/>
      <c r="Y640" s="4"/>
      <c r="Z640" s="4"/>
      <c r="AA640" s="4"/>
      <c r="AB640" s="4"/>
      <c r="AC640" s="4"/>
      <c r="AD640" s="4"/>
      <c r="AE640" s="4"/>
      <c r="AF640" s="4"/>
      <c r="AG640" s="4"/>
      <c r="AH640" s="4"/>
      <c r="AI640" s="4"/>
      <c r="AJ640" s="4"/>
      <c r="AK640" s="4"/>
      <c r="AL640" s="4"/>
      <c r="AM640" s="4"/>
      <c r="AN640" s="4"/>
      <c r="AO640" s="4"/>
      <c r="AP640" s="4"/>
      <c r="AQ640" s="5"/>
      <c r="AR640" s="5"/>
      <c r="AS640" s="5"/>
    </row>
    <row r="641" ht="15.75" customHeight="1">
      <c r="A641" s="5"/>
      <c r="B641" s="67"/>
      <c r="C641" s="5"/>
      <c r="D641" s="5"/>
      <c r="E641" s="5"/>
      <c r="F641" s="4"/>
      <c r="G641" s="4"/>
      <c r="H641" s="4"/>
      <c r="I641" s="4"/>
      <c r="J641" s="4"/>
      <c r="K641" s="4"/>
      <c r="L641" s="4"/>
      <c r="M641" s="4"/>
      <c r="N641" s="4"/>
      <c r="O641" s="4"/>
      <c r="P641" s="4"/>
      <c r="Q641" s="4"/>
      <c r="R641" s="4"/>
      <c r="S641" s="4"/>
      <c r="T641" s="4"/>
      <c r="U641" s="4"/>
      <c r="V641" s="4"/>
      <c r="W641" s="4"/>
      <c r="X641" s="4"/>
      <c r="Y641" s="4"/>
      <c r="Z641" s="4"/>
      <c r="AA641" s="4"/>
      <c r="AB641" s="4"/>
      <c r="AC641" s="4"/>
      <c r="AD641" s="4"/>
      <c r="AE641" s="4"/>
      <c r="AF641" s="4"/>
      <c r="AG641" s="4"/>
      <c r="AH641" s="4"/>
      <c r="AI641" s="4"/>
      <c r="AJ641" s="4"/>
      <c r="AK641" s="4"/>
      <c r="AL641" s="4"/>
      <c r="AM641" s="4"/>
      <c r="AN641" s="4"/>
      <c r="AO641" s="4"/>
      <c r="AP641" s="4"/>
      <c r="AQ641" s="5"/>
      <c r="AR641" s="5"/>
      <c r="AS641" s="5"/>
    </row>
    <row r="642" ht="15.75" customHeight="1">
      <c r="A642" s="5"/>
      <c r="B642" s="67"/>
      <c r="C642" s="5"/>
      <c r="D642" s="5"/>
      <c r="E642" s="5"/>
      <c r="F642" s="4"/>
      <c r="G642" s="4"/>
      <c r="H642" s="4"/>
      <c r="I642" s="4"/>
      <c r="J642" s="4"/>
      <c r="K642" s="4"/>
      <c r="L642" s="4"/>
      <c r="M642" s="4"/>
      <c r="N642" s="4"/>
      <c r="O642" s="4"/>
      <c r="P642" s="4"/>
      <c r="Q642" s="4"/>
      <c r="R642" s="4"/>
      <c r="S642" s="4"/>
      <c r="T642" s="4"/>
      <c r="U642" s="4"/>
      <c r="V642" s="4"/>
      <c r="W642" s="4"/>
      <c r="X642" s="4"/>
      <c r="Y642" s="4"/>
      <c r="Z642" s="4"/>
      <c r="AA642" s="4"/>
      <c r="AB642" s="4"/>
      <c r="AC642" s="4"/>
      <c r="AD642" s="4"/>
      <c r="AE642" s="4"/>
      <c r="AF642" s="4"/>
      <c r="AG642" s="4"/>
      <c r="AH642" s="4"/>
      <c r="AI642" s="4"/>
      <c r="AJ642" s="4"/>
      <c r="AK642" s="4"/>
      <c r="AL642" s="4"/>
      <c r="AM642" s="4"/>
      <c r="AN642" s="4"/>
      <c r="AO642" s="4"/>
      <c r="AP642" s="4"/>
      <c r="AQ642" s="5"/>
      <c r="AR642" s="5"/>
      <c r="AS642" s="5"/>
    </row>
    <row r="643" ht="15.75" customHeight="1">
      <c r="A643" s="5"/>
      <c r="B643" s="67"/>
      <c r="C643" s="5"/>
      <c r="D643" s="5"/>
      <c r="E643" s="5"/>
      <c r="F643" s="4"/>
      <c r="G643" s="4"/>
      <c r="H643" s="4"/>
      <c r="I643" s="4"/>
      <c r="J643" s="4"/>
      <c r="K643" s="4"/>
      <c r="L643" s="4"/>
      <c r="M643" s="4"/>
      <c r="N643" s="4"/>
      <c r="O643" s="4"/>
      <c r="P643" s="4"/>
      <c r="Q643" s="4"/>
      <c r="R643" s="4"/>
      <c r="S643" s="4"/>
      <c r="T643" s="4"/>
      <c r="U643" s="4"/>
      <c r="V643" s="4"/>
      <c r="W643" s="4"/>
      <c r="X643" s="4"/>
      <c r="Y643" s="4"/>
      <c r="Z643" s="4"/>
      <c r="AA643" s="4"/>
      <c r="AB643" s="4"/>
      <c r="AC643" s="4"/>
      <c r="AD643" s="4"/>
      <c r="AE643" s="4"/>
      <c r="AF643" s="4"/>
      <c r="AG643" s="4"/>
      <c r="AH643" s="4"/>
      <c r="AI643" s="4"/>
      <c r="AJ643" s="4"/>
      <c r="AK643" s="4"/>
      <c r="AL643" s="4"/>
      <c r="AM643" s="4"/>
      <c r="AN643" s="4"/>
      <c r="AO643" s="4"/>
      <c r="AP643" s="4"/>
      <c r="AQ643" s="5"/>
      <c r="AR643" s="5"/>
      <c r="AS643" s="5"/>
    </row>
    <row r="644" ht="15.75" customHeight="1">
      <c r="A644" s="5"/>
      <c r="B644" s="67"/>
      <c r="C644" s="5"/>
      <c r="D644" s="5"/>
      <c r="E644" s="5"/>
      <c r="F644" s="4"/>
      <c r="G644" s="4"/>
      <c r="H644" s="4"/>
      <c r="I644" s="4"/>
      <c r="J644" s="4"/>
      <c r="K644" s="4"/>
      <c r="L644" s="4"/>
      <c r="M644" s="4"/>
      <c r="N644" s="4"/>
      <c r="O644" s="4"/>
      <c r="P644" s="4"/>
      <c r="Q644" s="4"/>
      <c r="R644" s="4"/>
      <c r="S644" s="4"/>
      <c r="T644" s="4"/>
      <c r="U644" s="4"/>
      <c r="V644" s="4"/>
      <c r="W644" s="4"/>
      <c r="X644" s="4"/>
      <c r="Y644" s="4"/>
      <c r="Z644" s="4"/>
      <c r="AA644" s="4"/>
      <c r="AB644" s="4"/>
      <c r="AC644" s="4"/>
      <c r="AD644" s="4"/>
      <c r="AE644" s="4"/>
      <c r="AF644" s="4"/>
      <c r="AG644" s="4"/>
      <c r="AH644" s="4"/>
      <c r="AI644" s="4"/>
      <c r="AJ644" s="4"/>
      <c r="AK644" s="4"/>
      <c r="AL644" s="4"/>
      <c r="AM644" s="4"/>
      <c r="AN644" s="4"/>
      <c r="AO644" s="4"/>
      <c r="AP644" s="4"/>
      <c r="AQ644" s="5"/>
      <c r="AR644" s="5"/>
      <c r="AS644" s="5"/>
    </row>
    <row r="645" ht="15.75" customHeight="1">
      <c r="A645" s="5"/>
      <c r="B645" s="67"/>
      <c r="C645" s="5"/>
      <c r="D645" s="5"/>
      <c r="E645" s="5"/>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E645" s="4"/>
      <c r="AF645" s="4"/>
      <c r="AG645" s="4"/>
      <c r="AH645" s="4"/>
      <c r="AI645" s="4"/>
      <c r="AJ645" s="4"/>
      <c r="AK645" s="4"/>
      <c r="AL645" s="4"/>
      <c r="AM645" s="4"/>
      <c r="AN645" s="4"/>
      <c r="AO645" s="4"/>
      <c r="AP645" s="4"/>
      <c r="AQ645" s="5"/>
      <c r="AR645" s="5"/>
      <c r="AS645" s="5"/>
    </row>
    <row r="646" ht="15.75" customHeight="1">
      <c r="A646" s="5"/>
      <c r="B646" s="67"/>
      <c r="C646" s="5"/>
      <c r="D646" s="5"/>
      <c r="E646" s="5"/>
      <c r="F646" s="4"/>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4"/>
      <c r="AH646" s="4"/>
      <c r="AI646" s="4"/>
      <c r="AJ646" s="4"/>
      <c r="AK646" s="4"/>
      <c r="AL646" s="4"/>
      <c r="AM646" s="4"/>
      <c r="AN646" s="4"/>
      <c r="AO646" s="4"/>
      <c r="AP646" s="4"/>
      <c r="AQ646" s="5"/>
      <c r="AR646" s="5"/>
      <c r="AS646" s="5"/>
    </row>
    <row r="647" ht="15.75" customHeight="1">
      <c r="A647" s="5"/>
      <c r="B647" s="67"/>
      <c r="C647" s="5"/>
      <c r="D647" s="5"/>
      <c r="E647" s="5"/>
      <c r="F647" s="4"/>
      <c r="G647" s="4"/>
      <c r="H647" s="4"/>
      <c r="I647" s="4"/>
      <c r="J647" s="4"/>
      <c r="K647" s="4"/>
      <c r="L647" s="4"/>
      <c r="M647" s="4"/>
      <c r="N647" s="4"/>
      <c r="O647" s="4"/>
      <c r="P647" s="4"/>
      <c r="Q647" s="4"/>
      <c r="R647" s="4"/>
      <c r="S647" s="4"/>
      <c r="T647" s="4"/>
      <c r="U647" s="4"/>
      <c r="V647" s="4"/>
      <c r="W647" s="4"/>
      <c r="X647" s="4"/>
      <c r="Y647" s="4"/>
      <c r="Z647" s="4"/>
      <c r="AA647" s="4"/>
      <c r="AB647" s="4"/>
      <c r="AC647" s="4"/>
      <c r="AD647" s="4"/>
      <c r="AE647" s="4"/>
      <c r="AF647" s="4"/>
      <c r="AG647" s="4"/>
      <c r="AH647" s="4"/>
      <c r="AI647" s="4"/>
      <c r="AJ647" s="4"/>
      <c r="AK647" s="4"/>
      <c r="AL647" s="4"/>
      <c r="AM647" s="4"/>
      <c r="AN647" s="4"/>
      <c r="AO647" s="4"/>
      <c r="AP647" s="4"/>
      <c r="AQ647" s="5"/>
      <c r="AR647" s="5"/>
      <c r="AS647" s="5"/>
    </row>
    <row r="648" ht="15.75" customHeight="1">
      <c r="A648" s="5"/>
      <c r="B648" s="67"/>
      <c r="C648" s="5"/>
      <c r="D648" s="5"/>
      <c r="E648" s="5"/>
      <c r="F648" s="4"/>
      <c r="G648" s="4"/>
      <c r="H648" s="4"/>
      <c r="I648" s="4"/>
      <c r="J648" s="4"/>
      <c r="K648" s="4"/>
      <c r="L648" s="4"/>
      <c r="M648" s="4"/>
      <c r="N648" s="4"/>
      <c r="O648" s="4"/>
      <c r="P648" s="4"/>
      <c r="Q648" s="4"/>
      <c r="R648" s="4"/>
      <c r="S648" s="4"/>
      <c r="T648" s="4"/>
      <c r="U648" s="4"/>
      <c r="V648" s="4"/>
      <c r="W648" s="4"/>
      <c r="X648" s="4"/>
      <c r="Y648" s="4"/>
      <c r="Z648" s="4"/>
      <c r="AA648" s="4"/>
      <c r="AB648" s="4"/>
      <c r="AC648" s="4"/>
      <c r="AD648" s="4"/>
      <c r="AE648" s="4"/>
      <c r="AF648" s="4"/>
      <c r="AG648" s="4"/>
      <c r="AH648" s="4"/>
      <c r="AI648" s="4"/>
      <c r="AJ648" s="4"/>
      <c r="AK648" s="4"/>
      <c r="AL648" s="4"/>
      <c r="AM648" s="4"/>
      <c r="AN648" s="4"/>
      <c r="AO648" s="4"/>
      <c r="AP648" s="4"/>
      <c r="AQ648" s="5"/>
      <c r="AR648" s="5"/>
      <c r="AS648" s="5"/>
    </row>
    <row r="649" ht="15.75" customHeight="1">
      <c r="A649" s="5"/>
      <c r="B649" s="67"/>
      <c r="C649" s="5"/>
      <c r="D649" s="5"/>
      <c r="E649" s="5"/>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E649" s="4"/>
      <c r="AF649" s="4"/>
      <c r="AG649" s="4"/>
      <c r="AH649" s="4"/>
      <c r="AI649" s="4"/>
      <c r="AJ649" s="4"/>
      <c r="AK649" s="4"/>
      <c r="AL649" s="4"/>
      <c r="AM649" s="4"/>
      <c r="AN649" s="4"/>
      <c r="AO649" s="4"/>
      <c r="AP649" s="4"/>
      <c r="AQ649" s="5"/>
      <c r="AR649" s="5"/>
      <c r="AS649" s="5"/>
    </row>
    <row r="650" ht="15.75" customHeight="1">
      <c r="A650" s="5"/>
      <c r="B650" s="67"/>
      <c r="C650" s="5"/>
      <c r="D650" s="5"/>
      <c r="E650" s="5"/>
      <c r="F650" s="4"/>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4"/>
      <c r="AH650" s="4"/>
      <c r="AI650" s="4"/>
      <c r="AJ650" s="4"/>
      <c r="AK650" s="4"/>
      <c r="AL650" s="4"/>
      <c r="AM650" s="4"/>
      <c r="AN650" s="4"/>
      <c r="AO650" s="4"/>
      <c r="AP650" s="4"/>
      <c r="AQ650" s="5"/>
      <c r="AR650" s="5"/>
      <c r="AS650" s="5"/>
    </row>
    <row r="651" ht="15.75" customHeight="1">
      <c r="A651" s="5"/>
      <c r="B651" s="67"/>
      <c r="C651" s="5"/>
      <c r="D651" s="5"/>
      <c r="E651" s="5"/>
      <c r="F651" s="4"/>
      <c r="G651" s="4"/>
      <c r="H651" s="4"/>
      <c r="I651" s="4"/>
      <c r="J651" s="4"/>
      <c r="K651" s="4"/>
      <c r="L651" s="4"/>
      <c r="M651" s="4"/>
      <c r="N651" s="4"/>
      <c r="O651" s="4"/>
      <c r="P651" s="4"/>
      <c r="Q651" s="4"/>
      <c r="R651" s="4"/>
      <c r="S651" s="4"/>
      <c r="T651" s="4"/>
      <c r="U651" s="4"/>
      <c r="V651" s="4"/>
      <c r="W651" s="4"/>
      <c r="X651" s="4"/>
      <c r="Y651" s="4"/>
      <c r="Z651" s="4"/>
      <c r="AA651" s="4"/>
      <c r="AB651" s="4"/>
      <c r="AC651" s="4"/>
      <c r="AD651" s="4"/>
      <c r="AE651" s="4"/>
      <c r="AF651" s="4"/>
      <c r="AG651" s="4"/>
      <c r="AH651" s="4"/>
      <c r="AI651" s="4"/>
      <c r="AJ651" s="4"/>
      <c r="AK651" s="4"/>
      <c r="AL651" s="4"/>
      <c r="AM651" s="4"/>
      <c r="AN651" s="4"/>
      <c r="AO651" s="4"/>
      <c r="AP651" s="4"/>
      <c r="AQ651" s="5"/>
      <c r="AR651" s="5"/>
      <c r="AS651" s="5"/>
    </row>
    <row r="652" ht="15.75" customHeight="1">
      <c r="A652" s="5"/>
      <c r="B652" s="67"/>
      <c r="C652" s="5"/>
      <c r="D652" s="5"/>
      <c r="E652" s="5"/>
      <c r="F652" s="4"/>
      <c r="G652" s="4"/>
      <c r="H652" s="4"/>
      <c r="I652" s="4"/>
      <c r="J652" s="4"/>
      <c r="K652" s="4"/>
      <c r="L652" s="4"/>
      <c r="M652" s="4"/>
      <c r="N652" s="4"/>
      <c r="O652" s="4"/>
      <c r="P652" s="4"/>
      <c r="Q652" s="4"/>
      <c r="R652" s="4"/>
      <c r="S652" s="4"/>
      <c r="T652" s="4"/>
      <c r="U652" s="4"/>
      <c r="V652" s="4"/>
      <c r="W652" s="4"/>
      <c r="X652" s="4"/>
      <c r="Y652" s="4"/>
      <c r="Z652" s="4"/>
      <c r="AA652" s="4"/>
      <c r="AB652" s="4"/>
      <c r="AC652" s="4"/>
      <c r="AD652" s="4"/>
      <c r="AE652" s="4"/>
      <c r="AF652" s="4"/>
      <c r="AG652" s="4"/>
      <c r="AH652" s="4"/>
      <c r="AI652" s="4"/>
      <c r="AJ652" s="4"/>
      <c r="AK652" s="4"/>
      <c r="AL652" s="4"/>
      <c r="AM652" s="4"/>
      <c r="AN652" s="4"/>
      <c r="AO652" s="4"/>
      <c r="AP652" s="4"/>
      <c r="AQ652" s="5"/>
      <c r="AR652" s="5"/>
      <c r="AS652" s="5"/>
    </row>
    <row r="653" ht="15.75" customHeight="1">
      <c r="A653" s="5"/>
      <c r="B653" s="67"/>
      <c r="C653" s="5"/>
      <c r="D653" s="5"/>
      <c r="E653" s="5"/>
      <c r="F653" s="4"/>
      <c r="G653" s="4"/>
      <c r="H653" s="4"/>
      <c r="I653" s="4"/>
      <c r="J653" s="4"/>
      <c r="K653" s="4"/>
      <c r="L653" s="4"/>
      <c r="M653" s="4"/>
      <c r="N653" s="4"/>
      <c r="O653" s="4"/>
      <c r="P653" s="4"/>
      <c r="Q653" s="4"/>
      <c r="R653" s="4"/>
      <c r="S653" s="4"/>
      <c r="T653" s="4"/>
      <c r="U653" s="4"/>
      <c r="V653" s="4"/>
      <c r="W653" s="4"/>
      <c r="X653" s="4"/>
      <c r="Y653" s="4"/>
      <c r="Z653" s="4"/>
      <c r="AA653" s="4"/>
      <c r="AB653" s="4"/>
      <c r="AC653" s="4"/>
      <c r="AD653" s="4"/>
      <c r="AE653" s="4"/>
      <c r="AF653" s="4"/>
      <c r="AG653" s="4"/>
      <c r="AH653" s="4"/>
      <c r="AI653" s="4"/>
      <c r="AJ653" s="4"/>
      <c r="AK653" s="4"/>
      <c r="AL653" s="4"/>
      <c r="AM653" s="4"/>
      <c r="AN653" s="4"/>
      <c r="AO653" s="4"/>
      <c r="AP653" s="4"/>
      <c r="AQ653" s="5"/>
      <c r="AR653" s="5"/>
      <c r="AS653" s="5"/>
    </row>
    <row r="654" ht="15.75" customHeight="1">
      <c r="A654" s="5"/>
      <c r="B654" s="67"/>
      <c r="C654" s="5"/>
      <c r="D654" s="5"/>
      <c r="E654" s="5"/>
      <c r="F654" s="4"/>
      <c r="G654" s="4"/>
      <c r="H654" s="4"/>
      <c r="I654" s="4"/>
      <c r="J654" s="4"/>
      <c r="K654" s="4"/>
      <c r="L654" s="4"/>
      <c r="M654" s="4"/>
      <c r="N654" s="4"/>
      <c r="O654" s="4"/>
      <c r="P654" s="4"/>
      <c r="Q654" s="4"/>
      <c r="R654" s="4"/>
      <c r="S654" s="4"/>
      <c r="T654" s="4"/>
      <c r="U654" s="4"/>
      <c r="V654" s="4"/>
      <c r="W654" s="4"/>
      <c r="X654" s="4"/>
      <c r="Y654" s="4"/>
      <c r="Z654" s="4"/>
      <c r="AA654" s="4"/>
      <c r="AB654" s="4"/>
      <c r="AC654" s="4"/>
      <c r="AD654" s="4"/>
      <c r="AE654" s="4"/>
      <c r="AF654" s="4"/>
      <c r="AG654" s="4"/>
      <c r="AH654" s="4"/>
      <c r="AI654" s="4"/>
      <c r="AJ654" s="4"/>
      <c r="AK654" s="4"/>
      <c r="AL654" s="4"/>
      <c r="AM654" s="4"/>
      <c r="AN654" s="4"/>
      <c r="AO654" s="4"/>
      <c r="AP654" s="4"/>
      <c r="AQ654" s="5"/>
      <c r="AR654" s="5"/>
      <c r="AS654" s="5"/>
    </row>
    <row r="655" ht="15.75" customHeight="1">
      <c r="A655" s="5"/>
      <c r="B655" s="67"/>
      <c r="C655" s="5"/>
      <c r="D655" s="5"/>
      <c r="E655" s="5"/>
      <c r="F655" s="4"/>
      <c r="G655" s="4"/>
      <c r="H655" s="4"/>
      <c r="I655" s="4"/>
      <c r="J655" s="4"/>
      <c r="K655" s="4"/>
      <c r="L655" s="4"/>
      <c r="M655" s="4"/>
      <c r="N655" s="4"/>
      <c r="O655" s="4"/>
      <c r="P655" s="4"/>
      <c r="Q655" s="4"/>
      <c r="R655" s="4"/>
      <c r="S655" s="4"/>
      <c r="T655" s="4"/>
      <c r="U655" s="4"/>
      <c r="V655" s="4"/>
      <c r="W655" s="4"/>
      <c r="X655" s="4"/>
      <c r="Y655" s="4"/>
      <c r="Z655" s="4"/>
      <c r="AA655" s="4"/>
      <c r="AB655" s="4"/>
      <c r="AC655" s="4"/>
      <c r="AD655" s="4"/>
      <c r="AE655" s="4"/>
      <c r="AF655" s="4"/>
      <c r="AG655" s="4"/>
      <c r="AH655" s="4"/>
      <c r="AI655" s="4"/>
      <c r="AJ655" s="4"/>
      <c r="AK655" s="4"/>
      <c r="AL655" s="4"/>
      <c r="AM655" s="4"/>
      <c r="AN655" s="4"/>
      <c r="AO655" s="4"/>
      <c r="AP655" s="4"/>
      <c r="AQ655" s="5"/>
      <c r="AR655" s="5"/>
      <c r="AS655" s="5"/>
    </row>
    <row r="656" ht="15.75" customHeight="1">
      <c r="A656" s="5"/>
      <c r="B656" s="67"/>
      <c r="C656" s="5"/>
      <c r="D656" s="5"/>
      <c r="E656" s="5"/>
      <c r="F656" s="4"/>
      <c r="G656" s="4"/>
      <c r="H656" s="4"/>
      <c r="I656" s="4"/>
      <c r="J656" s="4"/>
      <c r="K656" s="4"/>
      <c r="L656" s="4"/>
      <c r="M656" s="4"/>
      <c r="N656" s="4"/>
      <c r="O656" s="4"/>
      <c r="P656" s="4"/>
      <c r="Q656" s="4"/>
      <c r="R656" s="4"/>
      <c r="S656" s="4"/>
      <c r="T656" s="4"/>
      <c r="U656" s="4"/>
      <c r="V656" s="4"/>
      <c r="W656" s="4"/>
      <c r="X656" s="4"/>
      <c r="Y656" s="4"/>
      <c r="Z656" s="4"/>
      <c r="AA656" s="4"/>
      <c r="AB656" s="4"/>
      <c r="AC656" s="4"/>
      <c r="AD656" s="4"/>
      <c r="AE656" s="4"/>
      <c r="AF656" s="4"/>
      <c r="AG656" s="4"/>
      <c r="AH656" s="4"/>
      <c r="AI656" s="4"/>
      <c r="AJ656" s="4"/>
      <c r="AK656" s="4"/>
      <c r="AL656" s="4"/>
      <c r="AM656" s="4"/>
      <c r="AN656" s="4"/>
      <c r="AO656" s="4"/>
      <c r="AP656" s="4"/>
      <c r="AQ656" s="5"/>
      <c r="AR656" s="5"/>
      <c r="AS656" s="5"/>
    </row>
    <row r="657" ht="15.75" customHeight="1">
      <c r="A657" s="5"/>
      <c r="B657" s="67"/>
      <c r="C657" s="5"/>
      <c r="D657" s="5"/>
      <c r="E657" s="5"/>
      <c r="F657" s="4"/>
      <c r="G657" s="4"/>
      <c r="H657" s="4"/>
      <c r="I657" s="4"/>
      <c r="J657" s="4"/>
      <c r="K657" s="4"/>
      <c r="L657" s="4"/>
      <c r="M657" s="4"/>
      <c r="N657" s="4"/>
      <c r="O657" s="4"/>
      <c r="P657" s="4"/>
      <c r="Q657" s="4"/>
      <c r="R657" s="4"/>
      <c r="S657" s="4"/>
      <c r="T657" s="4"/>
      <c r="U657" s="4"/>
      <c r="V657" s="4"/>
      <c r="W657" s="4"/>
      <c r="X657" s="4"/>
      <c r="Y657" s="4"/>
      <c r="Z657" s="4"/>
      <c r="AA657" s="4"/>
      <c r="AB657" s="4"/>
      <c r="AC657" s="4"/>
      <c r="AD657" s="4"/>
      <c r="AE657" s="4"/>
      <c r="AF657" s="4"/>
      <c r="AG657" s="4"/>
      <c r="AH657" s="4"/>
      <c r="AI657" s="4"/>
      <c r="AJ657" s="4"/>
      <c r="AK657" s="4"/>
      <c r="AL657" s="4"/>
      <c r="AM657" s="4"/>
      <c r="AN657" s="4"/>
      <c r="AO657" s="4"/>
      <c r="AP657" s="4"/>
      <c r="AQ657" s="5"/>
      <c r="AR657" s="5"/>
      <c r="AS657" s="5"/>
    </row>
    <row r="658" ht="15.75" customHeight="1">
      <c r="A658" s="5"/>
      <c r="B658" s="67"/>
      <c r="C658" s="5"/>
      <c r="D658" s="5"/>
      <c r="E658" s="5"/>
      <c r="F658" s="4"/>
      <c r="G658" s="4"/>
      <c r="H658" s="4"/>
      <c r="I658" s="4"/>
      <c r="J658" s="4"/>
      <c r="K658" s="4"/>
      <c r="L658" s="4"/>
      <c r="M658" s="4"/>
      <c r="N658" s="4"/>
      <c r="O658" s="4"/>
      <c r="P658" s="4"/>
      <c r="Q658" s="4"/>
      <c r="R658" s="4"/>
      <c r="S658" s="4"/>
      <c r="T658" s="4"/>
      <c r="U658" s="4"/>
      <c r="V658" s="4"/>
      <c r="W658" s="4"/>
      <c r="X658" s="4"/>
      <c r="Y658" s="4"/>
      <c r="Z658" s="4"/>
      <c r="AA658" s="4"/>
      <c r="AB658" s="4"/>
      <c r="AC658" s="4"/>
      <c r="AD658" s="4"/>
      <c r="AE658" s="4"/>
      <c r="AF658" s="4"/>
      <c r="AG658" s="4"/>
      <c r="AH658" s="4"/>
      <c r="AI658" s="4"/>
      <c r="AJ658" s="4"/>
      <c r="AK658" s="4"/>
      <c r="AL658" s="4"/>
      <c r="AM658" s="4"/>
      <c r="AN658" s="4"/>
      <c r="AO658" s="4"/>
      <c r="AP658" s="4"/>
      <c r="AQ658" s="5"/>
      <c r="AR658" s="5"/>
      <c r="AS658" s="5"/>
    </row>
    <row r="659" ht="15.75" customHeight="1">
      <c r="A659" s="5"/>
      <c r="B659" s="67"/>
      <c r="C659" s="5"/>
      <c r="D659" s="5"/>
      <c r="E659" s="5"/>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E659" s="4"/>
      <c r="AF659" s="4"/>
      <c r="AG659" s="4"/>
      <c r="AH659" s="4"/>
      <c r="AI659" s="4"/>
      <c r="AJ659" s="4"/>
      <c r="AK659" s="4"/>
      <c r="AL659" s="4"/>
      <c r="AM659" s="4"/>
      <c r="AN659" s="4"/>
      <c r="AO659" s="4"/>
      <c r="AP659" s="4"/>
      <c r="AQ659" s="5"/>
      <c r="AR659" s="5"/>
      <c r="AS659" s="5"/>
    </row>
    <row r="660" ht="15.75" customHeight="1">
      <c r="A660" s="5"/>
      <c r="B660" s="67"/>
      <c r="C660" s="5"/>
      <c r="D660" s="5"/>
      <c r="E660" s="5"/>
      <c r="F660" s="4"/>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4"/>
      <c r="AH660" s="4"/>
      <c r="AI660" s="4"/>
      <c r="AJ660" s="4"/>
      <c r="AK660" s="4"/>
      <c r="AL660" s="4"/>
      <c r="AM660" s="4"/>
      <c r="AN660" s="4"/>
      <c r="AO660" s="4"/>
      <c r="AP660" s="4"/>
      <c r="AQ660" s="5"/>
      <c r="AR660" s="5"/>
      <c r="AS660" s="5"/>
    </row>
    <row r="661" ht="15.75" customHeight="1">
      <c r="A661" s="5"/>
      <c r="B661" s="67"/>
      <c r="C661" s="5"/>
      <c r="D661" s="5"/>
      <c r="E661" s="5"/>
      <c r="F661" s="4"/>
      <c r="G661" s="4"/>
      <c r="H661" s="4"/>
      <c r="I661" s="4"/>
      <c r="J661" s="4"/>
      <c r="K661" s="4"/>
      <c r="L661" s="4"/>
      <c r="M661" s="4"/>
      <c r="N661" s="4"/>
      <c r="O661" s="4"/>
      <c r="P661" s="4"/>
      <c r="Q661" s="4"/>
      <c r="R661" s="4"/>
      <c r="S661" s="4"/>
      <c r="T661" s="4"/>
      <c r="U661" s="4"/>
      <c r="V661" s="4"/>
      <c r="W661" s="4"/>
      <c r="X661" s="4"/>
      <c r="Y661" s="4"/>
      <c r="Z661" s="4"/>
      <c r="AA661" s="4"/>
      <c r="AB661" s="4"/>
      <c r="AC661" s="4"/>
      <c r="AD661" s="4"/>
      <c r="AE661" s="4"/>
      <c r="AF661" s="4"/>
      <c r="AG661" s="4"/>
      <c r="AH661" s="4"/>
      <c r="AI661" s="4"/>
      <c r="AJ661" s="4"/>
      <c r="AK661" s="4"/>
      <c r="AL661" s="4"/>
      <c r="AM661" s="4"/>
      <c r="AN661" s="4"/>
      <c r="AO661" s="4"/>
      <c r="AP661" s="4"/>
      <c r="AQ661" s="5"/>
      <c r="AR661" s="5"/>
      <c r="AS661" s="5"/>
    </row>
    <row r="662" ht="15.75" customHeight="1">
      <c r="A662" s="5"/>
      <c r="B662" s="67"/>
      <c r="C662" s="5"/>
      <c r="D662" s="5"/>
      <c r="E662" s="5"/>
      <c r="F662" s="4"/>
      <c r="G662" s="4"/>
      <c r="H662" s="4"/>
      <c r="I662" s="4"/>
      <c r="J662" s="4"/>
      <c r="K662" s="4"/>
      <c r="L662" s="4"/>
      <c r="M662" s="4"/>
      <c r="N662" s="4"/>
      <c r="O662" s="4"/>
      <c r="P662" s="4"/>
      <c r="Q662" s="4"/>
      <c r="R662" s="4"/>
      <c r="S662" s="4"/>
      <c r="T662" s="4"/>
      <c r="U662" s="4"/>
      <c r="V662" s="4"/>
      <c r="W662" s="4"/>
      <c r="X662" s="4"/>
      <c r="Y662" s="4"/>
      <c r="Z662" s="4"/>
      <c r="AA662" s="4"/>
      <c r="AB662" s="4"/>
      <c r="AC662" s="4"/>
      <c r="AD662" s="4"/>
      <c r="AE662" s="4"/>
      <c r="AF662" s="4"/>
      <c r="AG662" s="4"/>
      <c r="AH662" s="4"/>
      <c r="AI662" s="4"/>
      <c r="AJ662" s="4"/>
      <c r="AK662" s="4"/>
      <c r="AL662" s="4"/>
      <c r="AM662" s="4"/>
      <c r="AN662" s="4"/>
      <c r="AO662" s="4"/>
      <c r="AP662" s="4"/>
      <c r="AQ662" s="5"/>
      <c r="AR662" s="5"/>
      <c r="AS662" s="5"/>
    </row>
    <row r="663" ht="15.75" customHeight="1">
      <c r="A663" s="5"/>
      <c r="B663" s="67"/>
      <c r="C663" s="5"/>
      <c r="D663" s="5"/>
      <c r="E663" s="5"/>
      <c r="F663" s="4"/>
      <c r="G663" s="4"/>
      <c r="H663" s="4"/>
      <c r="I663" s="4"/>
      <c r="J663" s="4"/>
      <c r="K663" s="4"/>
      <c r="L663" s="4"/>
      <c r="M663" s="4"/>
      <c r="N663" s="4"/>
      <c r="O663" s="4"/>
      <c r="P663" s="4"/>
      <c r="Q663" s="4"/>
      <c r="R663" s="4"/>
      <c r="S663" s="4"/>
      <c r="T663" s="4"/>
      <c r="U663" s="4"/>
      <c r="V663" s="4"/>
      <c r="W663" s="4"/>
      <c r="X663" s="4"/>
      <c r="Y663" s="4"/>
      <c r="Z663" s="4"/>
      <c r="AA663" s="4"/>
      <c r="AB663" s="4"/>
      <c r="AC663" s="4"/>
      <c r="AD663" s="4"/>
      <c r="AE663" s="4"/>
      <c r="AF663" s="4"/>
      <c r="AG663" s="4"/>
      <c r="AH663" s="4"/>
      <c r="AI663" s="4"/>
      <c r="AJ663" s="4"/>
      <c r="AK663" s="4"/>
      <c r="AL663" s="4"/>
      <c r="AM663" s="4"/>
      <c r="AN663" s="4"/>
      <c r="AO663" s="4"/>
      <c r="AP663" s="4"/>
      <c r="AQ663" s="5"/>
      <c r="AR663" s="5"/>
      <c r="AS663" s="5"/>
    </row>
    <row r="664" ht="15.75" customHeight="1">
      <c r="A664" s="5"/>
      <c r="B664" s="67"/>
      <c r="C664" s="5"/>
      <c r="D664" s="5"/>
      <c r="E664" s="5"/>
      <c r="F664" s="4"/>
      <c r="G664" s="4"/>
      <c r="H664" s="4"/>
      <c r="I664" s="4"/>
      <c r="J664" s="4"/>
      <c r="K664" s="4"/>
      <c r="L664" s="4"/>
      <c r="M664" s="4"/>
      <c r="N664" s="4"/>
      <c r="O664" s="4"/>
      <c r="P664" s="4"/>
      <c r="Q664" s="4"/>
      <c r="R664" s="4"/>
      <c r="S664" s="4"/>
      <c r="T664" s="4"/>
      <c r="U664" s="4"/>
      <c r="V664" s="4"/>
      <c r="W664" s="4"/>
      <c r="X664" s="4"/>
      <c r="Y664" s="4"/>
      <c r="Z664" s="4"/>
      <c r="AA664" s="4"/>
      <c r="AB664" s="4"/>
      <c r="AC664" s="4"/>
      <c r="AD664" s="4"/>
      <c r="AE664" s="4"/>
      <c r="AF664" s="4"/>
      <c r="AG664" s="4"/>
      <c r="AH664" s="4"/>
      <c r="AI664" s="4"/>
      <c r="AJ664" s="4"/>
      <c r="AK664" s="4"/>
      <c r="AL664" s="4"/>
      <c r="AM664" s="4"/>
      <c r="AN664" s="4"/>
      <c r="AO664" s="4"/>
      <c r="AP664" s="4"/>
      <c r="AQ664" s="5"/>
      <c r="AR664" s="5"/>
      <c r="AS664" s="5"/>
    </row>
    <row r="665" ht="15.75" customHeight="1">
      <c r="A665" s="5"/>
      <c r="B665" s="67"/>
      <c r="C665" s="5"/>
      <c r="D665" s="5"/>
      <c r="E665" s="5"/>
      <c r="F665" s="4"/>
      <c r="G665" s="4"/>
      <c r="H665" s="4"/>
      <c r="I665" s="4"/>
      <c r="J665" s="4"/>
      <c r="K665" s="4"/>
      <c r="L665" s="4"/>
      <c r="M665" s="4"/>
      <c r="N665" s="4"/>
      <c r="O665" s="4"/>
      <c r="P665" s="4"/>
      <c r="Q665" s="4"/>
      <c r="R665" s="4"/>
      <c r="S665" s="4"/>
      <c r="T665" s="4"/>
      <c r="U665" s="4"/>
      <c r="V665" s="4"/>
      <c r="W665" s="4"/>
      <c r="X665" s="4"/>
      <c r="Y665" s="4"/>
      <c r="Z665" s="4"/>
      <c r="AA665" s="4"/>
      <c r="AB665" s="4"/>
      <c r="AC665" s="4"/>
      <c r="AD665" s="4"/>
      <c r="AE665" s="4"/>
      <c r="AF665" s="4"/>
      <c r="AG665" s="4"/>
      <c r="AH665" s="4"/>
      <c r="AI665" s="4"/>
      <c r="AJ665" s="4"/>
      <c r="AK665" s="4"/>
      <c r="AL665" s="4"/>
      <c r="AM665" s="4"/>
      <c r="AN665" s="4"/>
      <c r="AO665" s="4"/>
      <c r="AP665" s="4"/>
      <c r="AQ665" s="5"/>
      <c r="AR665" s="5"/>
      <c r="AS665" s="5"/>
    </row>
    <row r="666" ht="15.75" customHeight="1">
      <c r="A666" s="5"/>
      <c r="B666" s="67"/>
      <c r="C666" s="5"/>
      <c r="D666" s="5"/>
      <c r="E666" s="5"/>
      <c r="F666" s="4"/>
      <c r="G666" s="4"/>
      <c r="H666" s="4"/>
      <c r="I666" s="4"/>
      <c r="J666" s="4"/>
      <c r="K666" s="4"/>
      <c r="L666" s="4"/>
      <c r="M666" s="4"/>
      <c r="N666" s="4"/>
      <c r="O666" s="4"/>
      <c r="P666" s="4"/>
      <c r="Q666" s="4"/>
      <c r="R666" s="4"/>
      <c r="S666" s="4"/>
      <c r="T666" s="4"/>
      <c r="U666" s="4"/>
      <c r="V666" s="4"/>
      <c r="W666" s="4"/>
      <c r="X666" s="4"/>
      <c r="Y666" s="4"/>
      <c r="Z666" s="4"/>
      <c r="AA666" s="4"/>
      <c r="AB666" s="4"/>
      <c r="AC666" s="4"/>
      <c r="AD666" s="4"/>
      <c r="AE666" s="4"/>
      <c r="AF666" s="4"/>
      <c r="AG666" s="4"/>
      <c r="AH666" s="4"/>
      <c r="AI666" s="4"/>
      <c r="AJ666" s="4"/>
      <c r="AK666" s="4"/>
      <c r="AL666" s="4"/>
      <c r="AM666" s="4"/>
      <c r="AN666" s="4"/>
      <c r="AO666" s="4"/>
      <c r="AP666" s="4"/>
      <c r="AQ666" s="5"/>
      <c r="AR666" s="5"/>
      <c r="AS666" s="5"/>
    </row>
    <row r="667" ht="15.75" customHeight="1">
      <c r="A667" s="5"/>
      <c r="B667" s="67"/>
      <c r="C667" s="5"/>
      <c r="D667" s="5"/>
      <c r="E667" s="5"/>
      <c r="F667" s="4"/>
      <c r="G667" s="4"/>
      <c r="H667" s="4"/>
      <c r="I667" s="4"/>
      <c r="J667" s="4"/>
      <c r="K667" s="4"/>
      <c r="L667" s="4"/>
      <c r="M667" s="4"/>
      <c r="N667" s="4"/>
      <c r="O667" s="4"/>
      <c r="P667" s="4"/>
      <c r="Q667" s="4"/>
      <c r="R667" s="4"/>
      <c r="S667" s="4"/>
      <c r="T667" s="4"/>
      <c r="U667" s="4"/>
      <c r="V667" s="4"/>
      <c r="W667" s="4"/>
      <c r="X667" s="4"/>
      <c r="Y667" s="4"/>
      <c r="Z667" s="4"/>
      <c r="AA667" s="4"/>
      <c r="AB667" s="4"/>
      <c r="AC667" s="4"/>
      <c r="AD667" s="4"/>
      <c r="AE667" s="4"/>
      <c r="AF667" s="4"/>
      <c r="AG667" s="4"/>
      <c r="AH667" s="4"/>
      <c r="AI667" s="4"/>
      <c r="AJ667" s="4"/>
      <c r="AK667" s="4"/>
      <c r="AL667" s="4"/>
      <c r="AM667" s="4"/>
      <c r="AN667" s="4"/>
      <c r="AO667" s="4"/>
      <c r="AP667" s="4"/>
      <c r="AQ667" s="5"/>
      <c r="AR667" s="5"/>
      <c r="AS667" s="5"/>
    </row>
    <row r="668" ht="15.75" customHeight="1">
      <c r="A668" s="5"/>
      <c r="B668" s="67"/>
      <c r="C668" s="5"/>
      <c r="D668" s="5"/>
      <c r="E668" s="5"/>
      <c r="F668" s="4"/>
      <c r="G668" s="4"/>
      <c r="H668" s="4"/>
      <c r="I668" s="4"/>
      <c r="J668" s="4"/>
      <c r="K668" s="4"/>
      <c r="L668" s="4"/>
      <c r="M668" s="4"/>
      <c r="N668" s="4"/>
      <c r="O668" s="4"/>
      <c r="P668" s="4"/>
      <c r="Q668" s="4"/>
      <c r="R668" s="4"/>
      <c r="S668" s="4"/>
      <c r="T668" s="4"/>
      <c r="U668" s="4"/>
      <c r="V668" s="4"/>
      <c r="W668" s="4"/>
      <c r="X668" s="4"/>
      <c r="Y668" s="4"/>
      <c r="Z668" s="4"/>
      <c r="AA668" s="4"/>
      <c r="AB668" s="4"/>
      <c r="AC668" s="4"/>
      <c r="AD668" s="4"/>
      <c r="AE668" s="4"/>
      <c r="AF668" s="4"/>
      <c r="AG668" s="4"/>
      <c r="AH668" s="4"/>
      <c r="AI668" s="4"/>
      <c r="AJ668" s="4"/>
      <c r="AK668" s="4"/>
      <c r="AL668" s="4"/>
      <c r="AM668" s="4"/>
      <c r="AN668" s="4"/>
      <c r="AO668" s="4"/>
      <c r="AP668" s="4"/>
      <c r="AQ668" s="5"/>
      <c r="AR668" s="5"/>
      <c r="AS668" s="5"/>
    </row>
    <row r="669" ht="15.75" customHeight="1">
      <c r="A669" s="5"/>
      <c r="B669" s="67"/>
      <c r="C669" s="5"/>
      <c r="D669" s="5"/>
      <c r="E669" s="5"/>
      <c r="F669" s="4"/>
      <c r="G669" s="4"/>
      <c r="H669" s="4"/>
      <c r="I669" s="4"/>
      <c r="J669" s="4"/>
      <c r="K669" s="4"/>
      <c r="L669" s="4"/>
      <c r="M669" s="4"/>
      <c r="N669" s="4"/>
      <c r="O669" s="4"/>
      <c r="P669" s="4"/>
      <c r="Q669" s="4"/>
      <c r="R669" s="4"/>
      <c r="S669" s="4"/>
      <c r="T669" s="4"/>
      <c r="U669" s="4"/>
      <c r="V669" s="4"/>
      <c r="W669" s="4"/>
      <c r="X669" s="4"/>
      <c r="Y669" s="4"/>
      <c r="Z669" s="4"/>
      <c r="AA669" s="4"/>
      <c r="AB669" s="4"/>
      <c r="AC669" s="4"/>
      <c r="AD669" s="4"/>
      <c r="AE669" s="4"/>
      <c r="AF669" s="4"/>
      <c r="AG669" s="4"/>
      <c r="AH669" s="4"/>
      <c r="AI669" s="4"/>
      <c r="AJ669" s="4"/>
      <c r="AK669" s="4"/>
      <c r="AL669" s="4"/>
      <c r="AM669" s="4"/>
      <c r="AN669" s="4"/>
      <c r="AO669" s="4"/>
      <c r="AP669" s="4"/>
      <c r="AQ669" s="5"/>
      <c r="AR669" s="5"/>
      <c r="AS669" s="5"/>
    </row>
    <row r="670" ht="15.75" customHeight="1">
      <c r="A670" s="5"/>
      <c r="B670" s="67"/>
      <c r="C670" s="5"/>
      <c r="D670" s="5"/>
      <c r="E670" s="5"/>
      <c r="F670" s="4"/>
      <c r="G670" s="4"/>
      <c r="H670" s="4"/>
      <c r="I670" s="4"/>
      <c r="J670" s="4"/>
      <c r="K670" s="4"/>
      <c r="L670" s="4"/>
      <c r="M670" s="4"/>
      <c r="N670" s="4"/>
      <c r="O670" s="4"/>
      <c r="P670" s="4"/>
      <c r="Q670" s="4"/>
      <c r="R670" s="4"/>
      <c r="S670" s="4"/>
      <c r="T670" s="4"/>
      <c r="U670" s="4"/>
      <c r="V670" s="4"/>
      <c r="W670" s="4"/>
      <c r="X670" s="4"/>
      <c r="Y670" s="4"/>
      <c r="Z670" s="4"/>
      <c r="AA670" s="4"/>
      <c r="AB670" s="4"/>
      <c r="AC670" s="4"/>
      <c r="AD670" s="4"/>
      <c r="AE670" s="4"/>
      <c r="AF670" s="4"/>
      <c r="AG670" s="4"/>
      <c r="AH670" s="4"/>
      <c r="AI670" s="4"/>
      <c r="AJ670" s="4"/>
      <c r="AK670" s="4"/>
      <c r="AL670" s="4"/>
      <c r="AM670" s="4"/>
      <c r="AN670" s="4"/>
      <c r="AO670" s="4"/>
      <c r="AP670" s="4"/>
      <c r="AQ670" s="5"/>
      <c r="AR670" s="5"/>
      <c r="AS670" s="5"/>
    </row>
    <row r="671" ht="15.75" customHeight="1">
      <c r="A671" s="5"/>
      <c r="B671" s="67"/>
      <c r="C671" s="5"/>
      <c r="D671" s="5"/>
      <c r="E671" s="5"/>
      <c r="F671" s="4"/>
      <c r="G671" s="4"/>
      <c r="H671" s="4"/>
      <c r="I671" s="4"/>
      <c r="J671" s="4"/>
      <c r="K671" s="4"/>
      <c r="L671" s="4"/>
      <c r="M671" s="4"/>
      <c r="N671" s="4"/>
      <c r="O671" s="4"/>
      <c r="P671" s="4"/>
      <c r="Q671" s="4"/>
      <c r="R671" s="4"/>
      <c r="S671" s="4"/>
      <c r="T671" s="4"/>
      <c r="U671" s="4"/>
      <c r="V671" s="4"/>
      <c r="W671" s="4"/>
      <c r="X671" s="4"/>
      <c r="Y671" s="4"/>
      <c r="Z671" s="4"/>
      <c r="AA671" s="4"/>
      <c r="AB671" s="4"/>
      <c r="AC671" s="4"/>
      <c r="AD671" s="4"/>
      <c r="AE671" s="4"/>
      <c r="AF671" s="4"/>
      <c r="AG671" s="4"/>
      <c r="AH671" s="4"/>
      <c r="AI671" s="4"/>
      <c r="AJ671" s="4"/>
      <c r="AK671" s="4"/>
      <c r="AL671" s="4"/>
      <c r="AM671" s="4"/>
      <c r="AN671" s="4"/>
      <c r="AO671" s="4"/>
      <c r="AP671" s="4"/>
      <c r="AQ671" s="5"/>
      <c r="AR671" s="5"/>
      <c r="AS671" s="5"/>
    </row>
    <row r="672" ht="15.75" customHeight="1">
      <c r="A672" s="5"/>
      <c r="B672" s="67"/>
      <c r="C672" s="5"/>
      <c r="D672" s="5"/>
      <c r="E672" s="5"/>
      <c r="F672" s="4"/>
      <c r="G672" s="4"/>
      <c r="H672" s="4"/>
      <c r="I672" s="4"/>
      <c r="J672" s="4"/>
      <c r="K672" s="4"/>
      <c r="L672" s="4"/>
      <c r="M672" s="4"/>
      <c r="N672" s="4"/>
      <c r="O672" s="4"/>
      <c r="P672" s="4"/>
      <c r="Q672" s="4"/>
      <c r="R672" s="4"/>
      <c r="S672" s="4"/>
      <c r="T672" s="4"/>
      <c r="U672" s="4"/>
      <c r="V672" s="4"/>
      <c r="W672" s="4"/>
      <c r="X672" s="4"/>
      <c r="Y672" s="4"/>
      <c r="Z672" s="4"/>
      <c r="AA672" s="4"/>
      <c r="AB672" s="4"/>
      <c r="AC672" s="4"/>
      <c r="AD672" s="4"/>
      <c r="AE672" s="4"/>
      <c r="AF672" s="4"/>
      <c r="AG672" s="4"/>
      <c r="AH672" s="4"/>
      <c r="AI672" s="4"/>
      <c r="AJ672" s="4"/>
      <c r="AK672" s="4"/>
      <c r="AL672" s="4"/>
      <c r="AM672" s="4"/>
      <c r="AN672" s="4"/>
      <c r="AO672" s="4"/>
      <c r="AP672" s="4"/>
      <c r="AQ672" s="5"/>
      <c r="AR672" s="5"/>
      <c r="AS672" s="5"/>
    </row>
    <row r="673" ht="15.75" customHeight="1">
      <c r="A673" s="5"/>
      <c r="B673" s="67"/>
      <c r="C673" s="5"/>
      <c r="D673" s="5"/>
      <c r="E673" s="5"/>
      <c r="F673" s="4"/>
      <c r="G673" s="4"/>
      <c r="H673" s="4"/>
      <c r="I673" s="4"/>
      <c r="J673" s="4"/>
      <c r="K673" s="4"/>
      <c r="L673" s="4"/>
      <c r="M673" s="4"/>
      <c r="N673" s="4"/>
      <c r="O673" s="4"/>
      <c r="P673" s="4"/>
      <c r="Q673" s="4"/>
      <c r="R673" s="4"/>
      <c r="S673" s="4"/>
      <c r="T673" s="4"/>
      <c r="U673" s="4"/>
      <c r="V673" s="4"/>
      <c r="W673" s="4"/>
      <c r="X673" s="4"/>
      <c r="Y673" s="4"/>
      <c r="Z673" s="4"/>
      <c r="AA673" s="4"/>
      <c r="AB673" s="4"/>
      <c r="AC673" s="4"/>
      <c r="AD673" s="4"/>
      <c r="AE673" s="4"/>
      <c r="AF673" s="4"/>
      <c r="AG673" s="4"/>
      <c r="AH673" s="4"/>
      <c r="AI673" s="4"/>
      <c r="AJ673" s="4"/>
      <c r="AK673" s="4"/>
      <c r="AL673" s="4"/>
      <c r="AM673" s="4"/>
      <c r="AN673" s="4"/>
      <c r="AO673" s="4"/>
      <c r="AP673" s="4"/>
      <c r="AQ673" s="5"/>
      <c r="AR673" s="5"/>
      <c r="AS673" s="5"/>
    </row>
    <row r="674" ht="15.75" customHeight="1">
      <c r="A674" s="5"/>
      <c r="B674" s="67"/>
      <c r="C674" s="5"/>
      <c r="D674" s="5"/>
      <c r="E674" s="5"/>
      <c r="F674" s="4"/>
      <c r="G674" s="4"/>
      <c r="H674" s="4"/>
      <c r="I674" s="4"/>
      <c r="J674" s="4"/>
      <c r="K674" s="4"/>
      <c r="L674" s="4"/>
      <c r="M674" s="4"/>
      <c r="N674" s="4"/>
      <c r="O674" s="4"/>
      <c r="P674" s="4"/>
      <c r="Q674" s="4"/>
      <c r="R674" s="4"/>
      <c r="S674" s="4"/>
      <c r="T674" s="4"/>
      <c r="U674" s="4"/>
      <c r="V674" s="4"/>
      <c r="W674" s="4"/>
      <c r="X674" s="4"/>
      <c r="Y674" s="4"/>
      <c r="Z674" s="4"/>
      <c r="AA674" s="4"/>
      <c r="AB674" s="4"/>
      <c r="AC674" s="4"/>
      <c r="AD674" s="4"/>
      <c r="AE674" s="4"/>
      <c r="AF674" s="4"/>
      <c r="AG674" s="4"/>
      <c r="AH674" s="4"/>
      <c r="AI674" s="4"/>
      <c r="AJ674" s="4"/>
      <c r="AK674" s="4"/>
      <c r="AL674" s="4"/>
      <c r="AM674" s="4"/>
      <c r="AN674" s="4"/>
      <c r="AO674" s="4"/>
      <c r="AP674" s="4"/>
      <c r="AQ674" s="5"/>
      <c r="AR674" s="5"/>
      <c r="AS674" s="5"/>
    </row>
    <row r="675" ht="15.75" customHeight="1">
      <c r="A675" s="5"/>
      <c r="B675" s="67"/>
      <c r="C675" s="5"/>
      <c r="D675" s="5"/>
      <c r="E675" s="5"/>
      <c r="F675" s="4"/>
      <c r="G675" s="4"/>
      <c r="H675" s="4"/>
      <c r="I675" s="4"/>
      <c r="J675" s="4"/>
      <c r="K675" s="4"/>
      <c r="L675" s="4"/>
      <c r="M675" s="4"/>
      <c r="N675" s="4"/>
      <c r="O675" s="4"/>
      <c r="P675" s="4"/>
      <c r="Q675" s="4"/>
      <c r="R675" s="4"/>
      <c r="S675" s="4"/>
      <c r="T675" s="4"/>
      <c r="U675" s="4"/>
      <c r="V675" s="4"/>
      <c r="W675" s="4"/>
      <c r="X675" s="4"/>
      <c r="Y675" s="4"/>
      <c r="Z675" s="4"/>
      <c r="AA675" s="4"/>
      <c r="AB675" s="4"/>
      <c r="AC675" s="4"/>
      <c r="AD675" s="4"/>
      <c r="AE675" s="4"/>
      <c r="AF675" s="4"/>
      <c r="AG675" s="4"/>
      <c r="AH675" s="4"/>
      <c r="AI675" s="4"/>
      <c r="AJ675" s="4"/>
      <c r="AK675" s="4"/>
      <c r="AL675" s="4"/>
      <c r="AM675" s="4"/>
      <c r="AN675" s="4"/>
      <c r="AO675" s="4"/>
      <c r="AP675" s="4"/>
      <c r="AQ675" s="5"/>
      <c r="AR675" s="5"/>
      <c r="AS675" s="5"/>
    </row>
    <row r="676" ht="15.75" customHeight="1">
      <c r="A676" s="5"/>
      <c r="B676" s="67"/>
      <c r="C676" s="5"/>
      <c r="D676" s="5"/>
      <c r="E676" s="5"/>
      <c r="F676" s="4"/>
      <c r="G676" s="4"/>
      <c r="H676" s="4"/>
      <c r="I676" s="4"/>
      <c r="J676" s="4"/>
      <c r="K676" s="4"/>
      <c r="L676" s="4"/>
      <c r="M676" s="4"/>
      <c r="N676" s="4"/>
      <c r="O676" s="4"/>
      <c r="P676" s="4"/>
      <c r="Q676" s="4"/>
      <c r="R676" s="4"/>
      <c r="S676" s="4"/>
      <c r="T676" s="4"/>
      <c r="U676" s="4"/>
      <c r="V676" s="4"/>
      <c r="W676" s="4"/>
      <c r="X676" s="4"/>
      <c r="Y676" s="4"/>
      <c r="Z676" s="4"/>
      <c r="AA676" s="4"/>
      <c r="AB676" s="4"/>
      <c r="AC676" s="4"/>
      <c r="AD676" s="4"/>
      <c r="AE676" s="4"/>
      <c r="AF676" s="4"/>
      <c r="AG676" s="4"/>
      <c r="AH676" s="4"/>
      <c r="AI676" s="4"/>
      <c r="AJ676" s="4"/>
      <c r="AK676" s="4"/>
      <c r="AL676" s="4"/>
      <c r="AM676" s="4"/>
      <c r="AN676" s="4"/>
      <c r="AO676" s="4"/>
      <c r="AP676" s="4"/>
      <c r="AQ676" s="5"/>
      <c r="AR676" s="5"/>
      <c r="AS676" s="5"/>
    </row>
    <row r="677" ht="15.75" customHeight="1">
      <c r="A677" s="5"/>
      <c r="B677" s="67"/>
      <c r="C677" s="5"/>
      <c r="D677" s="5"/>
      <c r="E677" s="5"/>
      <c r="F677" s="4"/>
      <c r="G677" s="4"/>
      <c r="H677" s="4"/>
      <c r="I677" s="4"/>
      <c r="J677" s="4"/>
      <c r="K677" s="4"/>
      <c r="L677" s="4"/>
      <c r="M677" s="4"/>
      <c r="N677" s="4"/>
      <c r="O677" s="4"/>
      <c r="P677" s="4"/>
      <c r="Q677" s="4"/>
      <c r="R677" s="4"/>
      <c r="S677" s="4"/>
      <c r="T677" s="4"/>
      <c r="U677" s="4"/>
      <c r="V677" s="4"/>
      <c r="W677" s="4"/>
      <c r="X677" s="4"/>
      <c r="Y677" s="4"/>
      <c r="Z677" s="4"/>
      <c r="AA677" s="4"/>
      <c r="AB677" s="4"/>
      <c r="AC677" s="4"/>
      <c r="AD677" s="4"/>
      <c r="AE677" s="4"/>
      <c r="AF677" s="4"/>
      <c r="AG677" s="4"/>
      <c r="AH677" s="4"/>
      <c r="AI677" s="4"/>
      <c r="AJ677" s="4"/>
      <c r="AK677" s="4"/>
      <c r="AL677" s="4"/>
      <c r="AM677" s="4"/>
      <c r="AN677" s="4"/>
      <c r="AO677" s="4"/>
      <c r="AP677" s="4"/>
      <c r="AQ677" s="5"/>
      <c r="AR677" s="5"/>
      <c r="AS677" s="5"/>
    </row>
    <row r="678" ht="15.75" customHeight="1">
      <c r="A678" s="5"/>
      <c r="B678" s="67"/>
      <c r="C678" s="5"/>
      <c r="D678" s="5"/>
      <c r="E678" s="5"/>
      <c r="F678" s="4"/>
      <c r="G678" s="4"/>
      <c r="H678" s="4"/>
      <c r="I678" s="4"/>
      <c r="J678" s="4"/>
      <c r="K678" s="4"/>
      <c r="L678" s="4"/>
      <c r="M678" s="4"/>
      <c r="N678" s="4"/>
      <c r="O678" s="4"/>
      <c r="P678" s="4"/>
      <c r="Q678" s="4"/>
      <c r="R678" s="4"/>
      <c r="S678" s="4"/>
      <c r="T678" s="4"/>
      <c r="U678" s="4"/>
      <c r="V678" s="4"/>
      <c r="W678" s="4"/>
      <c r="X678" s="4"/>
      <c r="Y678" s="4"/>
      <c r="Z678" s="4"/>
      <c r="AA678" s="4"/>
      <c r="AB678" s="4"/>
      <c r="AC678" s="4"/>
      <c r="AD678" s="4"/>
      <c r="AE678" s="4"/>
      <c r="AF678" s="4"/>
      <c r="AG678" s="4"/>
      <c r="AH678" s="4"/>
      <c r="AI678" s="4"/>
      <c r="AJ678" s="4"/>
      <c r="AK678" s="4"/>
      <c r="AL678" s="4"/>
      <c r="AM678" s="4"/>
      <c r="AN678" s="4"/>
      <c r="AO678" s="4"/>
      <c r="AP678" s="4"/>
      <c r="AQ678" s="5"/>
      <c r="AR678" s="5"/>
      <c r="AS678" s="5"/>
    </row>
    <row r="679" ht="15.75" customHeight="1">
      <c r="A679" s="5"/>
      <c r="B679" s="67"/>
      <c r="C679" s="5"/>
      <c r="D679" s="5"/>
      <c r="E679" s="5"/>
      <c r="F679" s="4"/>
      <c r="G679" s="4"/>
      <c r="H679" s="4"/>
      <c r="I679" s="4"/>
      <c r="J679" s="4"/>
      <c r="K679" s="4"/>
      <c r="L679" s="4"/>
      <c r="M679" s="4"/>
      <c r="N679" s="4"/>
      <c r="O679" s="4"/>
      <c r="P679" s="4"/>
      <c r="Q679" s="4"/>
      <c r="R679" s="4"/>
      <c r="S679" s="4"/>
      <c r="T679" s="4"/>
      <c r="U679" s="4"/>
      <c r="V679" s="4"/>
      <c r="W679" s="4"/>
      <c r="X679" s="4"/>
      <c r="Y679" s="4"/>
      <c r="Z679" s="4"/>
      <c r="AA679" s="4"/>
      <c r="AB679" s="4"/>
      <c r="AC679" s="4"/>
      <c r="AD679" s="4"/>
      <c r="AE679" s="4"/>
      <c r="AF679" s="4"/>
      <c r="AG679" s="4"/>
      <c r="AH679" s="4"/>
      <c r="AI679" s="4"/>
      <c r="AJ679" s="4"/>
      <c r="AK679" s="4"/>
      <c r="AL679" s="4"/>
      <c r="AM679" s="4"/>
      <c r="AN679" s="4"/>
      <c r="AO679" s="4"/>
      <c r="AP679" s="4"/>
      <c r="AQ679" s="5"/>
      <c r="AR679" s="5"/>
      <c r="AS679" s="5"/>
    </row>
    <row r="680" ht="15.75" customHeight="1">
      <c r="A680" s="5"/>
      <c r="B680" s="67"/>
      <c r="C680" s="5"/>
      <c r="D680" s="5"/>
      <c r="E680" s="5"/>
      <c r="F680" s="4"/>
      <c r="G680" s="4"/>
      <c r="H680" s="4"/>
      <c r="I680" s="4"/>
      <c r="J680" s="4"/>
      <c r="K680" s="4"/>
      <c r="L680" s="4"/>
      <c r="M680" s="4"/>
      <c r="N680" s="4"/>
      <c r="O680" s="4"/>
      <c r="P680" s="4"/>
      <c r="Q680" s="4"/>
      <c r="R680" s="4"/>
      <c r="S680" s="4"/>
      <c r="T680" s="4"/>
      <c r="U680" s="4"/>
      <c r="V680" s="4"/>
      <c r="W680" s="4"/>
      <c r="X680" s="4"/>
      <c r="Y680" s="4"/>
      <c r="Z680" s="4"/>
      <c r="AA680" s="4"/>
      <c r="AB680" s="4"/>
      <c r="AC680" s="4"/>
      <c r="AD680" s="4"/>
      <c r="AE680" s="4"/>
      <c r="AF680" s="4"/>
      <c r="AG680" s="4"/>
      <c r="AH680" s="4"/>
      <c r="AI680" s="4"/>
      <c r="AJ680" s="4"/>
      <c r="AK680" s="4"/>
      <c r="AL680" s="4"/>
      <c r="AM680" s="4"/>
      <c r="AN680" s="4"/>
      <c r="AO680" s="4"/>
      <c r="AP680" s="4"/>
      <c r="AQ680" s="5"/>
      <c r="AR680" s="5"/>
      <c r="AS680" s="5"/>
    </row>
    <row r="681" ht="15.75" customHeight="1">
      <c r="A681" s="5"/>
      <c r="B681" s="67"/>
      <c r="C681" s="5"/>
      <c r="D681" s="5"/>
      <c r="E681" s="5"/>
      <c r="F681" s="4"/>
      <c r="G681" s="4"/>
      <c r="H681" s="4"/>
      <c r="I681" s="4"/>
      <c r="J681" s="4"/>
      <c r="K681" s="4"/>
      <c r="L681" s="4"/>
      <c r="M681" s="4"/>
      <c r="N681" s="4"/>
      <c r="O681" s="4"/>
      <c r="P681" s="4"/>
      <c r="Q681" s="4"/>
      <c r="R681" s="4"/>
      <c r="S681" s="4"/>
      <c r="T681" s="4"/>
      <c r="U681" s="4"/>
      <c r="V681" s="4"/>
      <c r="W681" s="4"/>
      <c r="X681" s="4"/>
      <c r="Y681" s="4"/>
      <c r="Z681" s="4"/>
      <c r="AA681" s="4"/>
      <c r="AB681" s="4"/>
      <c r="AC681" s="4"/>
      <c r="AD681" s="4"/>
      <c r="AE681" s="4"/>
      <c r="AF681" s="4"/>
      <c r="AG681" s="4"/>
      <c r="AH681" s="4"/>
      <c r="AI681" s="4"/>
      <c r="AJ681" s="4"/>
      <c r="AK681" s="4"/>
      <c r="AL681" s="4"/>
      <c r="AM681" s="4"/>
      <c r="AN681" s="4"/>
      <c r="AO681" s="4"/>
      <c r="AP681" s="4"/>
      <c r="AQ681" s="5"/>
      <c r="AR681" s="5"/>
      <c r="AS681" s="5"/>
    </row>
    <row r="682" ht="15.75" customHeight="1">
      <c r="A682" s="5"/>
      <c r="B682" s="67"/>
      <c r="C682" s="5"/>
      <c r="D682" s="5"/>
      <c r="E682" s="5"/>
      <c r="F682" s="4"/>
      <c r="G682" s="4"/>
      <c r="H682" s="4"/>
      <c r="I682" s="4"/>
      <c r="J682" s="4"/>
      <c r="K682" s="4"/>
      <c r="L682" s="4"/>
      <c r="M682" s="4"/>
      <c r="N682" s="4"/>
      <c r="O682" s="4"/>
      <c r="P682" s="4"/>
      <c r="Q682" s="4"/>
      <c r="R682" s="4"/>
      <c r="S682" s="4"/>
      <c r="T682" s="4"/>
      <c r="U682" s="4"/>
      <c r="V682" s="4"/>
      <c r="W682" s="4"/>
      <c r="X682" s="4"/>
      <c r="Y682" s="4"/>
      <c r="Z682" s="4"/>
      <c r="AA682" s="4"/>
      <c r="AB682" s="4"/>
      <c r="AC682" s="4"/>
      <c r="AD682" s="4"/>
      <c r="AE682" s="4"/>
      <c r="AF682" s="4"/>
      <c r="AG682" s="4"/>
      <c r="AH682" s="4"/>
      <c r="AI682" s="4"/>
      <c r="AJ682" s="4"/>
      <c r="AK682" s="4"/>
      <c r="AL682" s="4"/>
      <c r="AM682" s="4"/>
      <c r="AN682" s="4"/>
      <c r="AO682" s="4"/>
      <c r="AP682" s="4"/>
      <c r="AQ682" s="5"/>
      <c r="AR682" s="5"/>
      <c r="AS682" s="5"/>
    </row>
    <row r="683" ht="15.75" customHeight="1">
      <c r="A683" s="5"/>
      <c r="B683" s="67"/>
      <c r="C683" s="5"/>
      <c r="D683" s="5"/>
      <c r="E683" s="5"/>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N683" s="4"/>
      <c r="AO683" s="4"/>
      <c r="AP683" s="4"/>
      <c r="AQ683" s="5"/>
      <c r="AR683" s="5"/>
      <c r="AS683" s="5"/>
    </row>
    <row r="684" ht="15.75" customHeight="1">
      <c r="A684" s="5"/>
      <c r="B684" s="67"/>
      <c r="C684" s="5"/>
      <c r="D684" s="5"/>
      <c r="E684" s="5"/>
      <c r="F684" s="4"/>
      <c r="G684" s="4"/>
      <c r="H684" s="4"/>
      <c r="I684" s="4"/>
      <c r="J684" s="4"/>
      <c r="K684" s="4"/>
      <c r="L684" s="4"/>
      <c r="M684" s="4"/>
      <c r="N684" s="4"/>
      <c r="O684" s="4"/>
      <c r="P684" s="4"/>
      <c r="Q684" s="4"/>
      <c r="R684" s="4"/>
      <c r="S684" s="4"/>
      <c r="T684" s="4"/>
      <c r="U684" s="4"/>
      <c r="V684" s="4"/>
      <c r="W684" s="4"/>
      <c r="X684" s="4"/>
      <c r="Y684" s="4"/>
      <c r="Z684" s="4"/>
      <c r="AA684" s="4"/>
      <c r="AB684" s="4"/>
      <c r="AC684" s="4"/>
      <c r="AD684" s="4"/>
      <c r="AE684" s="4"/>
      <c r="AF684" s="4"/>
      <c r="AG684" s="4"/>
      <c r="AH684" s="4"/>
      <c r="AI684" s="4"/>
      <c r="AJ684" s="4"/>
      <c r="AK684" s="4"/>
      <c r="AL684" s="4"/>
      <c r="AM684" s="4"/>
      <c r="AN684" s="4"/>
      <c r="AO684" s="4"/>
      <c r="AP684" s="4"/>
      <c r="AQ684" s="5"/>
      <c r="AR684" s="5"/>
      <c r="AS684" s="5"/>
    </row>
    <row r="685" ht="15.75" customHeight="1">
      <c r="A685" s="5"/>
      <c r="B685" s="67"/>
      <c r="C685" s="5"/>
      <c r="D685" s="5"/>
      <c r="E685" s="5"/>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4"/>
      <c r="AJ685" s="4"/>
      <c r="AK685" s="4"/>
      <c r="AL685" s="4"/>
      <c r="AM685" s="4"/>
      <c r="AN685" s="4"/>
      <c r="AO685" s="4"/>
      <c r="AP685" s="4"/>
      <c r="AQ685" s="5"/>
      <c r="AR685" s="5"/>
      <c r="AS685" s="5"/>
    </row>
    <row r="686" ht="15.75" customHeight="1">
      <c r="A686" s="5"/>
      <c r="B686" s="67"/>
      <c r="C686" s="5"/>
      <c r="D686" s="5"/>
      <c r="E686" s="5"/>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N686" s="4"/>
      <c r="AO686" s="4"/>
      <c r="AP686" s="4"/>
      <c r="AQ686" s="5"/>
      <c r="AR686" s="5"/>
      <c r="AS686" s="5"/>
    </row>
    <row r="687" ht="15.75" customHeight="1">
      <c r="A687" s="5"/>
      <c r="B687" s="67"/>
      <c r="C687" s="5"/>
      <c r="D687" s="5"/>
      <c r="E687" s="5"/>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N687" s="4"/>
      <c r="AO687" s="4"/>
      <c r="AP687" s="4"/>
      <c r="AQ687" s="5"/>
      <c r="AR687" s="5"/>
      <c r="AS687" s="5"/>
    </row>
    <row r="688" ht="15.75" customHeight="1">
      <c r="A688" s="5"/>
      <c r="B688" s="67"/>
      <c r="C688" s="5"/>
      <c r="D688" s="5"/>
      <c r="E688" s="5"/>
      <c r="F688" s="4"/>
      <c r="G688" s="4"/>
      <c r="H688" s="4"/>
      <c r="I688" s="4"/>
      <c r="J688" s="4"/>
      <c r="K688" s="4"/>
      <c r="L688" s="4"/>
      <c r="M688" s="4"/>
      <c r="N688" s="4"/>
      <c r="O688" s="4"/>
      <c r="P688" s="4"/>
      <c r="Q688" s="4"/>
      <c r="R688" s="4"/>
      <c r="S688" s="4"/>
      <c r="T688" s="4"/>
      <c r="U688" s="4"/>
      <c r="V688" s="4"/>
      <c r="W688" s="4"/>
      <c r="X688" s="4"/>
      <c r="Y688" s="4"/>
      <c r="Z688" s="4"/>
      <c r="AA688" s="4"/>
      <c r="AB688" s="4"/>
      <c r="AC688" s="4"/>
      <c r="AD688" s="4"/>
      <c r="AE688" s="4"/>
      <c r="AF688" s="4"/>
      <c r="AG688" s="4"/>
      <c r="AH688" s="4"/>
      <c r="AI688" s="4"/>
      <c r="AJ688" s="4"/>
      <c r="AK688" s="4"/>
      <c r="AL688" s="4"/>
      <c r="AM688" s="4"/>
      <c r="AN688" s="4"/>
      <c r="AO688" s="4"/>
      <c r="AP688" s="4"/>
      <c r="AQ688" s="5"/>
      <c r="AR688" s="5"/>
      <c r="AS688" s="5"/>
    </row>
    <row r="689" ht="15.75" customHeight="1">
      <c r="A689" s="5"/>
      <c r="B689" s="67"/>
      <c r="C689" s="5"/>
      <c r="D689" s="5"/>
      <c r="E689" s="5"/>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4"/>
      <c r="AJ689" s="4"/>
      <c r="AK689" s="4"/>
      <c r="AL689" s="4"/>
      <c r="AM689" s="4"/>
      <c r="AN689" s="4"/>
      <c r="AO689" s="4"/>
      <c r="AP689" s="4"/>
      <c r="AQ689" s="5"/>
      <c r="AR689" s="5"/>
      <c r="AS689" s="5"/>
    </row>
    <row r="690" ht="15.75" customHeight="1">
      <c r="A690" s="5"/>
      <c r="B690" s="67"/>
      <c r="C690" s="5"/>
      <c r="D690" s="5"/>
      <c r="E690" s="5"/>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N690" s="4"/>
      <c r="AO690" s="4"/>
      <c r="AP690" s="4"/>
      <c r="AQ690" s="5"/>
      <c r="AR690" s="5"/>
      <c r="AS690" s="5"/>
    </row>
    <row r="691" ht="15.75" customHeight="1">
      <c r="A691" s="5"/>
      <c r="B691" s="67"/>
      <c r="C691" s="5"/>
      <c r="D691" s="5"/>
      <c r="E691" s="5"/>
      <c r="F691" s="4"/>
      <c r="G691" s="4"/>
      <c r="H691" s="4"/>
      <c r="I691" s="4"/>
      <c r="J691" s="4"/>
      <c r="K691" s="4"/>
      <c r="L691" s="4"/>
      <c r="M691" s="4"/>
      <c r="N691" s="4"/>
      <c r="O691" s="4"/>
      <c r="P691" s="4"/>
      <c r="Q691" s="4"/>
      <c r="R691" s="4"/>
      <c r="S691" s="4"/>
      <c r="T691" s="4"/>
      <c r="U691" s="4"/>
      <c r="V691" s="4"/>
      <c r="W691" s="4"/>
      <c r="X691" s="4"/>
      <c r="Y691" s="4"/>
      <c r="Z691" s="4"/>
      <c r="AA691" s="4"/>
      <c r="AB691" s="4"/>
      <c r="AC691" s="4"/>
      <c r="AD691" s="4"/>
      <c r="AE691" s="4"/>
      <c r="AF691" s="4"/>
      <c r="AG691" s="4"/>
      <c r="AH691" s="4"/>
      <c r="AI691" s="4"/>
      <c r="AJ691" s="4"/>
      <c r="AK691" s="4"/>
      <c r="AL691" s="4"/>
      <c r="AM691" s="4"/>
      <c r="AN691" s="4"/>
      <c r="AO691" s="4"/>
      <c r="AP691" s="4"/>
      <c r="AQ691" s="5"/>
      <c r="AR691" s="5"/>
      <c r="AS691" s="5"/>
    </row>
    <row r="692" ht="15.75" customHeight="1">
      <c r="A692" s="5"/>
      <c r="B692" s="67"/>
      <c r="C692" s="5"/>
      <c r="D692" s="5"/>
      <c r="E692" s="5"/>
      <c r="F692" s="4"/>
      <c r="G692" s="4"/>
      <c r="H692" s="4"/>
      <c r="I692" s="4"/>
      <c r="J692" s="4"/>
      <c r="K692" s="4"/>
      <c r="L692" s="4"/>
      <c r="M692" s="4"/>
      <c r="N692" s="4"/>
      <c r="O692" s="4"/>
      <c r="P692" s="4"/>
      <c r="Q692" s="4"/>
      <c r="R692" s="4"/>
      <c r="S692" s="4"/>
      <c r="T692" s="4"/>
      <c r="U692" s="4"/>
      <c r="V692" s="4"/>
      <c r="W692" s="4"/>
      <c r="X692" s="4"/>
      <c r="Y692" s="4"/>
      <c r="Z692" s="4"/>
      <c r="AA692" s="4"/>
      <c r="AB692" s="4"/>
      <c r="AC692" s="4"/>
      <c r="AD692" s="4"/>
      <c r="AE692" s="4"/>
      <c r="AF692" s="4"/>
      <c r="AG692" s="4"/>
      <c r="AH692" s="4"/>
      <c r="AI692" s="4"/>
      <c r="AJ692" s="4"/>
      <c r="AK692" s="4"/>
      <c r="AL692" s="4"/>
      <c r="AM692" s="4"/>
      <c r="AN692" s="4"/>
      <c r="AO692" s="4"/>
      <c r="AP692" s="4"/>
      <c r="AQ692" s="5"/>
      <c r="AR692" s="5"/>
      <c r="AS692" s="5"/>
    </row>
    <row r="693" ht="15.75" customHeight="1">
      <c r="A693" s="5"/>
      <c r="B693" s="67"/>
      <c r="C693" s="5"/>
      <c r="D693" s="5"/>
      <c r="E693" s="5"/>
      <c r="F693" s="4"/>
      <c r="G693" s="4"/>
      <c r="H693" s="4"/>
      <c r="I693" s="4"/>
      <c r="J693" s="4"/>
      <c r="K693" s="4"/>
      <c r="L693" s="4"/>
      <c r="M693" s="4"/>
      <c r="N693" s="4"/>
      <c r="O693" s="4"/>
      <c r="P693" s="4"/>
      <c r="Q693" s="4"/>
      <c r="R693" s="4"/>
      <c r="S693" s="4"/>
      <c r="T693" s="4"/>
      <c r="U693" s="4"/>
      <c r="V693" s="4"/>
      <c r="W693" s="4"/>
      <c r="X693" s="4"/>
      <c r="Y693" s="4"/>
      <c r="Z693" s="4"/>
      <c r="AA693" s="4"/>
      <c r="AB693" s="4"/>
      <c r="AC693" s="4"/>
      <c r="AD693" s="4"/>
      <c r="AE693" s="4"/>
      <c r="AF693" s="4"/>
      <c r="AG693" s="4"/>
      <c r="AH693" s="4"/>
      <c r="AI693" s="4"/>
      <c r="AJ693" s="4"/>
      <c r="AK693" s="4"/>
      <c r="AL693" s="4"/>
      <c r="AM693" s="4"/>
      <c r="AN693" s="4"/>
      <c r="AO693" s="4"/>
      <c r="AP693" s="4"/>
      <c r="AQ693" s="5"/>
      <c r="AR693" s="5"/>
      <c r="AS693" s="5"/>
    </row>
    <row r="694" ht="15.75" customHeight="1">
      <c r="A694" s="5"/>
      <c r="B694" s="67"/>
      <c r="C694" s="5"/>
      <c r="D694" s="5"/>
      <c r="E694" s="5"/>
      <c r="F694" s="4"/>
      <c r="G694" s="4"/>
      <c r="H694" s="4"/>
      <c r="I694" s="4"/>
      <c r="J694" s="4"/>
      <c r="K694" s="4"/>
      <c r="L694" s="4"/>
      <c r="M694" s="4"/>
      <c r="N694" s="4"/>
      <c r="O694" s="4"/>
      <c r="P694" s="4"/>
      <c r="Q694" s="4"/>
      <c r="R694" s="4"/>
      <c r="S694" s="4"/>
      <c r="T694" s="4"/>
      <c r="U694" s="4"/>
      <c r="V694" s="4"/>
      <c r="W694" s="4"/>
      <c r="X694" s="4"/>
      <c r="Y694" s="4"/>
      <c r="Z694" s="4"/>
      <c r="AA694" s="4"/>
      <c r="AB694" s="4"/>
      <c r="AC694" s="4"/>
      <c r="AD694" s="4"/>
      <c r="AE694" s="4"/>
      <c r="AF694" s="4"/>
      <c r="AG694" s="4"/>
      <c r="AH694" s="4"/>
      <c r="AI694" s="4"/>
      <c r="AJ694" s="4"/>
      <c r="AK694" s="4"/>
      <c r="AL694" s="4"/>
      <c r="AM694" s="4"/>
      <c r="AN694" s="4"/>
      <c r="AO694" s="4"/>
      <c r="AP694" s="4"/>
      <c r="AQ694" s="5"/>
      <c r="AR694" s="5"/>
      <c r="AS694" s="5"/>
    </row>
    <row r="695" ht="15.75" customHeight="1">
      <c r="A695" s="5"/>
      <c r="B695" s="67"/>
      <c r="C695" s="5"/>
      <c r="D695" s="5"/>
      <c r="E695" s="5"/>
      <c r="F695" s="4"/>
      <c r="G695" s="4"/>
      <c r="H695" s="4"/>
      <c r="I695" s="4"/>
      <c r="J695" s="4"/>
      <c r="K695" s="4"/>
      <c r="L695" s="4"/>
      <c r="M695" s="4"/>
      <c r="N695" s="4"/>
      <c r="O695" s="4"/>
      <c r="P695" s="4"/>
      <c r="Q695" s="4"/>
      <c r="R695" s="4"/>
      <c r="S695" s="4"/>
      <c r="T695" s="4"/>
      <c r="U695" s="4"/>
      <c r="V695" s="4"/>
      <c r="W695" s="4"/>
      <c r="X695" s="4"/>
      <c r="Y695" s="4"/>
      <c r="Z695" s="4"/>
      <c r="AA695" s="4"/>
      <c r="AB695" s="4"/>
      <c r="AC695" s="4"/>
      <c r="AD695" s="4"/>
      <c r="AE695" s="4"/>
      <c r="AF695" s="4"/>
      <c r="AG695" s="4"/>
      <c r="AH695" s="4"/>
      <c r="AI695" s="4"/>
      <c r="AJ695" s="4"/>
      <c r="AK695" s="4"/>
      <c r="AL695" s="4"/>
      <c r="AM695" s="4"/>
      <c r="AN695" s="4"/>
      <c r="AO695" s="4"/>
      <c r="AP695" s="4"/>
      <c r="AQ695" s="5"/>
      <c r="AR695" s="5"/>
      <c r="AS695" s="5"/>
    </row>
    <row r="696" ht="15.75" customHeight="1">
      <c r="A696" s="5"/>
      <c r="B696" s="67"/>
      <c r="C696" s="5"/>
      <c r="D696" s="5"/>
      <c r="E696" s="5"/>
      <c r="F696" s="4"/>
      <c r="G696" s="4"/>
      <c r="H696" s="4"/>
      <c r="I696" s="4"/>
      <c r="J696" s="4"/>
      <c r="K696" s="4"/>
      <c r="L696" s="4"/>
      <c r="M696" s="4"/>
      <c r="N696" s="4"/>
      <c r="O696" s="4"/>
      <c r="P696" s="4"/>
      <c r="Q696" s="4"/>
      <c r="R696" s="4"/>
      <c r="S696" s="4"/>
      <c r="T696" s="4"/>
      <c r="U696" s="4"/>
      <c r="V696" s="4"/>
      <c r="W696" s="4"/>
      <c r="X696" s="4"/>
      <c r="Y696" s="4"/>
      <c r="Z696" s="4"/>
      <c r="AA696" s="4"/>
      <c r="AB696" s="4"/>
      <c r="AC696" s="4"/>
      <c r="AD696" s="4"/>
      <c r="AE696" s="4"/>
      <c r="AF696" s="4"/>
      <c r="AG696" s="4"/>
      <c r="AH696" s="4"/>
      <c r="AI696" s="4"/>
      <c r="AJ696" s="4"/>
      <c r="AK696" s="4"/>
      <c r="AL696" s="4"/>
      <c r="AM696" s="4"/>
      <c r="AN696" s="4"/>
      <c r="AO696" s="4"/>
      <c r="AP696" s="4"/>
      <c r="AQ696" s="5"/>
      <c r="AR696" s="5"/>
      <c r="AS696" s="5"/>
    </row>
    <row r="697" ht="15.75" customHeight="1">
      <c r="A697" s="5"/>
      <c r="B697" s="67"/>
      <c r="C697" s="5"/>
      <c r="D697" s="5"/>
      <c r="E697" s="5"/>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N697" s="4"/>
      <c r="AO697" s="4"/>
      <c r="AP697" s="4"/>
      <c r="AQ697" s="5"/>
      <c r="AR697" s="5"/>
      <c r="AS697" s="5"/>
    </row>
    <row r="698" ht="15.75" customHeight="1">
      <c r="A698" s="5"/>
      <c r="B698" s="67"/>
      <c r="C698" s="5"/>
      <c r="D698" s="5"/>
      <c r="E698" s="5"/>
      <c r="F698" s="4"/>
      <c r="G698" s="4"/>
      <c r="H698" s="4"/>
      <c r="I698" s="4"/>
      <c r="J698" s="4"/>
      <c r="K698" s="4"/>
      <c r="L698" s="4"/>
      <c r="M698" s="4"/>
      <c r="N698" s="4"/>
      <c r="O698" s="4"/>
      <c r="P698" s="4"/>
      <c r="Q698" s="4"/>
      <c r="R698" s="4"/>
      <c r="S698" s="4"/>
      <c r="T698" s="4"/>
      <c r="U698" s="4"/>
      <c r="V698" s="4"/>
      <c r="W698" s="4"/>
      <c r="X698" s="4"/>
      <c r="Y698" s="4"/>
      <c r="Z698" s="4"/>
      <c r="AA698" s="4"/>
      <c r="AB698" s="4"/>
      <c r="AC698" s="4"/>
      <c r="AD698" s="4"/>
      <c r="AE698" s="4"/>
      <c r="AF698" s="4"/>
      <c r="AG698" s="4"/>
      <c r="AH698" s="4"/>
      <c r="AI698" s="4"/>
      <c r="AJ698" s="4"/>
      <c r="AK698" s="4"/>
      <c r="AL698" s="4"/>
      <c r="AM698" s="4"/>
      <c r="AN698" s="4"/>
      <c r="AO698" s="4"/>
      <c r="AP698" s="4"/>
      <c r="AQ698" s="5"/>
      <c r="AR698" s="5"/>
      <c r="AS698" s="5"/>
    </row>
    <row r="699" ht="15.75" customHeight="1">
      <c r="A699" s="5"/>
      <c r="B699" s="67"/>
      <c r="C699" s="5"/>
      <c r="D699" s="5"/>
      <c r="E699" s="5"/>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4"/>
      <c r="AJ699" s="4"/>
      <c r="AK699" s="4"/>
      <c r="AL699" s="4"/>
      <c r="AM699" s="4"/>
      <c r="AN699" s="4"/>
      <c r="AO699" s="4"/>
      <c r="AP699" s="4"/>
      <c r="AQ699" s="5"/>
      <c r="AR699" s="5"/>
      <c r="AS699" s="5"/>
    </row>
    <row r="700" ht="15.75" customHeight="1">
      <c r="A700" s="5"/>
      <c r="B700" s="67"/>
      <c r="C700" s="5"/>
      <c r="D700" s="5"/>
      <c r="E700" s="5"/>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N700" s="4"/>
      <c r="AO700" s="4"/>
      <c r="AP700" s="4"/>
      <c r="AQ700" s="5"/>
      <c r="AR700" s="5"/>
      <c r="AS700" s="5"/>
    </row>
    <row r="701" ht="15.75" customHeight="1">
      <c r="A701" s="5"/>
      <c r="B701" s="67"/>
      <c r="C701" s="5"/>
      <c r="D701" s="5"/>
      <c r="E701" s="5"/>
      <c r="F701" s="4"/>
      <c r="G701" s="4"/>
      <c r="H701" s="4"/>
      <c r="I701" s="4"/>
      <c r="J701" s="4"/>
      <c r="K701" s="4"/>
      <c r="L701" s="4"/>
      <c r="M701" s="4"/>
      <c r="N701" s="4"/>
      <c r="O701" s="4"/>
      <c r="P701" s="4"/>
      <c r="Q701" s="4"/>
      <c r="R701" s="4"/>
      <c r="S701" s="4"/>
      <c r="T701" s="4"/>
      <c r="U701" s="4"/>
      <c r="V701" s="4"/>
      <c r="W701" s="4"/>
      <c r="X701" s="4"/>
      <c r="Y701" s="4"/>
      <c r="Z701" s="4"/>
      <c r="AA701" s="4"/>
      <c r="AB701" s="4"/>
      <c r="AC701" s="4"/>
      <c r="AD701" s="4"/>
      <c r="AE701" s="4"/>
      <c r="AF701" s="4"/>
      <c r="AG701" s="4"/>
      <c r="AH701" s="4"/>
      <c r="AI701" s="4"/>
      <c r="AJ701" s="4"/>
      <c r="AK701" s="4"/>
      <c r="AL701" s="4"/>
      <c r="AM701" s="4"/>
      <c r="AN701" s="4"/>
      <c r="AO701" s="4"/>
      <c r="AP701" s="4"/>
      <c r="AQ701" s="5"/>
      <c r="AR701" s="5"/>
      <c r="AS701" s="5"/>
    </row>
    <row r="702" ht="15.75" customHeight="1">
      <c r="A702" s="5"/>
      <c r="B702" s="67"/>
      <c r="C702" s="5"/>
      <c r="D702" s="5"/>
      <c r="E702" s="5"/>
      <c r="F702" s="4"/>
      <c r="G702" s="4"/>
      <c r="H702" s="4"/>
      <c r="I702" s="4"/>
      <c r="J702" s="4"/>
      <c r="K702" s="4"/>
      <c r="L702" s="4"/>
      <c r="M702" s="4"/>
      <c r="N702" s="4"/>
      <c r="O702" s="4"/>
      <c r="P702" s="4"/>
      <c r="Q702" s="4"/>
      <c r="R702" s="4"/>
      <c r="S702" s="4"/>
      <c r="T702" s="4"/>
      <c r="U702" s="4"/>
      <c r="V702" s="4"/>
      <c r="W702" s="4"/>
      <c r="X702" s="4"/>
      <c r="Y702" s="4"/>
      <c r="Z702" s="4"/>
      <c r="AA702" s="4"/>
      <c r="AB702" s="4"/>
      <c r="AC702" s="4"/>
      <c r="AD702" s="4"/>
      <c r="AE702" s="4"/>
      <c r="AF702" s="4"/>
      <c r="AG702" s="4"/>
      <c r="AH702" s="4"/>
      <c r="AI702" s="4"/>
      <c r="AJ702" s="4"/>
      <c r="AK702" s="4"/>
      <c r="AL702" s="4"/>
      <c r="AM702" s="4"/>
      <c r="AN702" s="4"/>
      <c r="AO702" s="4"/>
      <c r="AP702" s="4"/>
      <c r="AQ702" s="5"/>
      <c r="AR702" s="5"/>
      <c r="AS702" s="5"/>
    </row>
    <row r="703" ht="15.75" customHeight="1">
      <c r="A703" s="5"/>
      <c r="B703" s="67"/>
      <c r="C703" s="5"/>
      <c r="D703" s="5"/>
      <c r="E703" s="5"/>
      <c r="F703" s="4"/>
      <c r="G703" s="4"/>
      <c r="H703" s="4"/>
      <c r="I703" s="4"/>
      <c r="J703" s="4"/>
      <c r="K703" s="4"/>
      <c r="L703" s="4"/>
      <c r="M703" s="4"/>
      <c r="N703" s="4"/>
      <c r="O703" s="4"/>
      <c r="P703" s="4"/>
      <c r="Q703" s="4"/>
      <c r="R703" s="4"/>
      <c r="S703" s="4"/>
      <c r="T703" s="4"/>
      <c r="U703" s="4"/>
      <c r="V703" s="4"/>
      <c r="W703" s="4"/>
      <c r="X703" s="4"/>
      <c r="Y703" s="4"/>
      <c r="Z703" s="4"/>
      <c r="AA703" s="4"/>
      <c r="AB703" s="4"/>
      <c r="AC703" s="4"/>
      <c r="AD703" s="4"/>
      <c r="AE703" s="4"/>
      <c r="AF703" s="4"/>
      <c r="AG703" s="4"/>
      <c r="AH703" s="4"/>
      <c r="AI703" s="4"/>
      <c r="AJ703" s="4"/>
      <c r="AK703" s="4"/>
      <c r="AL703" s="4"/>
      <c r="AM703" s="4"/>
      <c r="AN703" s="4"/>
      <c r="AO703" s="4"/>
      <c r="AP703" s="4"/>
      <c r="AQ703" s="5"/>
      <c r="AR703" s="5"/>
      <c r="AS703" s="5"/>
    </row>
    <row r="704" ht="15.75" customHeight="1">
      <c r="A704" s="5"/>
      <c r="B704" s="67"/>
      <c r="C704" s="5"/>
      <c r="D704" s="5"/>
      <c r="E704" s="5"/>
      <c r="F704" s="4"/>
      <c r="G704" s="4"/>
      <c r="H704" s="4"/>
      <c r="I704" s="4"/>
      <c r="J704" s="4"/>
      <c r="K704" s="4"/>
      <c r="L704" s="4"/>
      <c r="M704" s="4"/>
      <c r="N704" s="4"/>
      <c r="O704" s="4"/>
      <c r="P704" s="4"/>
      <c r="Q704" s="4"/>
      <c r="R704" s="4"/>
      <c r="S704" s="4"/>
      <c r="T704" s="4"/>
      <c r="U704" s="4"/>
      <c r="V704" s="4"/>
      <c r="W704" s="4"/>
      <c r="X704" s="4"/>
      <c r="Y704" s="4"/>
      <c r="Z704" s="4"/>
      <c r="AA704" s="4"/>
      <c r="AB704" s="4"/>
      <c r="AC704" s="4"/>
      <c r="AD704" s="4"/>
      <c r="AE704" s="4"/>
      <c r="AF704" s="4"/>
      <c r="AG704" s="4"/>
      <c r="AH704" s="4"/>
      <c r="AI704" s="4"/>
      <c r="AJ704" s="4"/>
      <c r="AK704" s="4"/>
      <c r="AL704" s="4"/>
      <c r="AM704" s="4"/>
      <c r="AN704" s="4"/>
      <c r="AO704" s="4"/>
      <c r="AP704" s="4"/>
      <c r="AQ704" s="5"/>
      <c r="AR704" s="5"/>
      <c r="AS704" s="5"/>
    </row>
    <row r="705" ht="15.75" customHeight="1">
      <c r="A705" s="5"/>
      <c r="B705" s="67"/>
      <c r="C705" s="5"/>
      <c r="D705" s="5"/>
      <c r="E705" s="5"/>
      <c r="F705" s="4"/>
      <c r="G705" s="4"/>
      <c r="H705" s="4"/>
      <c r="I705" s="4"/>
      <c r="J705" s="4"/>
      <c r="K705" s="4"/>
      <c r="L705" s="4"/>
      <c r="M705" s="4"/>
      <c r="N705" s="4"/>
      <c r="O705" s="4"/>
      <c r="P705" s="4"/>
      <c r="Q705" s="4"/>
      <c r="R705" s="4"/>
      <c r="S705" s="4"/>
      <c r="T705" s="4"/>
      <c r="U705" s="4"/>
      <c r="V705" s="4"/>
      <c r="W705" s="4"/>
      <c r="X705" s="4"/>
      <c r="Y705" s="4"/>
      <c r="Z705" s="4"/>
      <c r="AA705" s="4"/>
      <c r="AB705" s="4"/>
      <c r="AC705" s="4"/>
      <c r="AD705" s="4"/>
      <c r="AE705" s="4"/>
      <c r="AF705" s="4"/>
      <c r="AG705" s="4"/>
      <c r="AH705" s="4"/>
      <c r="AI705" s="4"/>
      <c r="AJ705" s="4"/>
      <c r="AK705" s="4"/>
      <c r="AL705" s="4"/>
      <c r="AM705" s="4"/>
      <c r="AN705" s="4"/>
      <c r="AO705" s="4"/>
      <c r="AP705" s="4"/>
      <c r="AQ705" s="5"/>
      <c r="AR705" s="5"/>
      <c r="AS705" s="5"/>
    </row>
    <row r="706" ht="15.75" customHeight="1">
      <c r="A706" s="5"/>
      <c r="B706" s="67"/>
      <c r="C706" s="5"/>
      <c r="D706" s="5"/>
      <c r="E706" s="5"/>
      <c r="F706" s="4"/>
      <c r="G706" s="4"/>
      <c r="H706" s="4"/>
      <c r="I706" s="4"/>
      <c r="J706" s="4"/>
      <c r="K706" s="4"/>
      <c r="L706" s="4"/>
      <c r="M706" s="4"/>
      <c r="N706" s="4"/>
      <c r="O706" s="4"/>
      <c r="P706" s="4"/>
      <c r="Q706" s="4"/>
      <c r="R706" s="4"/>
      <c r="S706" s="4"/>
      <c r="T706" s="4"/>
      <c r="U706" s="4"/>
      <c r="V706" s="4"/>
      <c r="W706" s="4"/>
      <c r="X706" s="4"/>
      <c r="Y706" s="4"/>
      <c r="Z706" s="4"/>
      <c r="AA706" s="4"/>
      <c r="AB706" s="4"/>
      <c r="AC706" s="4"/>
      <c r="AD706" s="4"/>
      <c r="AE706" s="4"/>
      <c r="AF706" s="4"/>
      <c r="AG706" s="4"/>
      <c r="AH706" s="4"/>
      <c r="AI706" s="4"/>
      <c r="AJ706" s="4"/>
      <c r="AK706" s="4"/>
      <c r="AL706" s="4"/>
      <c r="AM706" s="4"/>
      <c r="AN706" s="4"/>
      <c r="AO706" s="4"/>
      <c r="AP706" s="4"/>
      <c r="AQ706" s="5"/>
      <c r="AR706" s="5"/>
      <c r="AS706" s="5"/>
    </row>
    <row r="707" ht="15.75" customHeight="1">
      <c r="A707" s="5"/>
      <c r="B707" s="67"/>
      <c r="C707" s="5"/>
      <c r="D707" s="5"/>
      <c r="E707" s="5"/>
      <c r="F707" s="4"/>
      <c r="G707" s="4"/>
      <c r="H707" s="4"/>
      <c r="I707" s="4"/>
      <c r="J707" s="4"/>
      <c r="K707" s="4"/>
      <c r="L707" s="4"/>
      <c r="M707" s="4"/>
      <c r="N707" s="4"/>
      <c r="O707" s="4"/>
      <c r="P707" s="4"/>
      <c r="Q707" s="4"/>
      <c r="R707" s="4"/>
      <c r="S707" s="4"/>
      <c r="T707" s="4"/>
      <c r="U707" s="4"/>
      <c r="V707" s="4"/>
      <c r="W707" s="4"/>
      <c r="X707" s="4"/>
      <c r="Y707" s="4"/>
      <c r="Z707" s="4"/>
      <c r="AA707" s="4"/>
      <c r="AB707" s="4"/>
      <c r="AC707" s="4"/>
      <c r="AD707" s="4"/>
      <c r="AE707" s="4"/>
      <c r="AF707" s="4"/>
      <c r="AG707" s="4"/>
      <c r="AH707" s="4"/>
      <c r="AI707" s="4"/>
      <c r="AJ707" s="4"/>
      <c r="AK707" s="4"/>
      <c r="AL707" s="4"/>
      <c r="AM707" s="4"/>
      <c r="AN707" s="4"/>
      <c r="AO707" s="4"/>
      <c r="AP707" s="4"/>
      <c r="AQ707" s="5"/>
      <c r="AR707" s="5"/>
      <c r="AS707" s="5"/>
    </row>
    <row r="708" ht="15.75" customHeight="1">
      <c r="A708" s="5"/>
      <c r="B708" s="67"/>
      <c r="C708" s="5"/>
      <c r="D708" s="5"/>
      <c r="E708" s="5"/>
      <c r="F708" s="4"/>
      <c r="G708" s="4"/>
      <c r="H708" s="4"/>
      <c r="I708" s="4"/>
      <c r="J708" s="4"/>
      <c r="K708" s="4"/>
      <c r="L708" s="4"/>
      <c r="M708" s="4"/>
      <c r="N708" s="4"/>
      <c r="O708" s="4"/>
      <c r="P708" s="4"/>
      <c r="Q708" s="4"/>
      <c r="R708" s="4"/>
      <c r="S708" s="4"/>
      <c r="T708" s="4"/>
      <c r="U708" s="4"/>
      <c r="V708" s="4"/>
      <c r="W708" s="4"/>
      <c r="X708" s="4"/>
      <c r="Y708" s="4"/>
      <c r="Z708" s="4"/>
      <c r="AA708" s="4"/>
      <c r="AB708" s="4"/>
      <c r="AC708" s="4"/>
      <c r="AD708" s="4"/>
      <c r="AE708" s="4"/>
      <c r="AF708" s="4"/>
      <c r="AG708" s="4"/>
      <c r="AH708" s="4"/>
      <c r="AI708" s="4"/>
      <c r="AJ708" s="4"/>
      <c r="AK708" s="4"/>
      <c r="AL708" s="4"/>
      <c r="AM708" s="4"/>
      <c r="AN708" s="4"/>
      <c r="AO708" s="4"/>
      <c r="AP708" s="4"/>
      <c r="AQ708" s="5"/>
      <c r="AR708" s="5"/>
      <c r="AS708" s="5"/>
    </row>
    <row r="709" ht="15.75" customHeight="1">
      <c r="A709" s="5"/>
      <c r="B709" s="67"/>
      <c r="C709" s="5"/>
      <c r="D709" s="5"/>
      <c r="E709" s="5"/>
      <c r="F709" s="4"/>
      <c r="G709" s="4"/>
      <c r="H709" s="4"/>
      <c r="I709" s="4"/>
      <c r="J709" s="4"/>
      <c r="K709" s="4"/>
      <c r="L709" s="4"/>
      <c r="M709" s="4"/>
      <c r="N709" s="4"/>
      <c r="O709" s="4"/>
      <c r="P709" s="4"/>
      <c r="Q709" s="4"/>
      <c r="R709" s="4"/>
      <c r="S709" s="4"/>
      <c r="T709" s="4"/>
      <c r="U709" s="4"/>
      <c r="V709" s="4"/>
      <c r="W709" s="4"/>
      <c r="X709" s="4"/>
      <c r="Y709" s="4"/>
      <c r="Z709" s="4"/>
      <c r="AA709" s="4"/>
      <c r="AB709" s="4"/>
      <c r="AC709" s="4"/>
      <c r="AD709" s="4"/>
      <c r="AE709" s="4"/>
      <c r="AF709" s="4"/>
      <c r="AG709" s="4"/>
      <c r="AH709" s="4"/>
      <c r="AI709" s="4"/>
      <c r="AJ709" s="4"/>
      <c r="AK709" s="4"/>
      <c r="AL709" s="4"/>
      <c r="AM709" s="4"/>
      <c r="AN709" s="4"/>
      <c r="AO709" s="4"/>
      <c r="AP709" s="4"/>
      <c r="AQ709" s="5"/>
      <c r="AR709" s="5"/>
      <c r="AS709" s="5"/>
    </row>
    <row r="710" ht="15.75" customHeight="1">
      <c r="A710" s="5"/>
      <c r="B710" s="67"/>
      <c r="C710" s="5"/>
      <c r="D710" s="5"/>
      <c r="E710" s="5"/>
      <c r="F710" s="4"/>
      <c r="G710" s="4"/>
      <c r="H710" s="4"/>
      <c r="I710" s="4"/>
      <c r="J710" s="4"/>
      <c r="K710" s="4"/>
      <c r="L710" s="4"/>
      <c r="M710" s="4"/>
      <c r="N710" s="4"/>
      <c r="O710" s="4"/>
      <c r="P710" s="4"/>
      <c r="Q710" s="4"/>
      <c r="R710" s="4"/>
      <c r="S710" s="4"/>
      <c r="T710" s="4"/>
      <c r="U710" s="4"/>
      <c r="V710" s="4"/>
      <c r="W710" s="4"/>
      <c r="X710" s="4"/>
      <c r="Y710" s="4"/>
      <c r="Z710" s="4"/>
      <c r="AA710" s="4"/>
      <c r="AB710" s="4"/>
      <c r="AC710" s="4"/>
      <c r="AD710" s="4"/>
      <c r="AE710" s="4"/>
      <c r="AF710" s="4"/>
      <c r="AG710" s="4"/>
      <c r="AH710" s="4"/>
      <c r="AI710" s="4"/>
      <c r="AJ710" s="4"/>
      <c r="AK710" s="4"/>
      <c r="AL710" s="4"/>
      <c r="AM710" s="4"/>
      <c r="AN710" s="4"/>
      <c r="AO710" s="4"/>
      <c r="AP710" s="4"/>
      <c r="AQ710" s="5"/>
      <c r="AR710" s="5"/>
      <c r="AS710" s="5"/>
    </row>
    <row r="711" ht="15.75" customHeight="1">
      <c r="A711" s="5"/>
      <c r="B711" s="67"/>
      <c r="C711" s="5"/>
      <c r="D711" s="5"/>
      <c r="E711" s="5"/>
      <c r="F711" s="4"/>
      <c r="G711" s="4"/>
      <c r="H711" s="4"/>
      <c r="I711" s="4"/>
      <c r="J711" s="4"/>
      <c r="K711" s="4"/>
      <c r="L711" s="4"/>
      <c r="M711" s="4"/>
      <c r="N711" s="4"/>
      <c r="O711" s="4"/>
      <c r="P711" s="4"/>
      <c r="Q711" s="4"/>
      <c r="R711" s="4"/>
      <c r="S711" s="4"/>
      <c r="T711" s="4"/>
      <c r="U711" s="4"/>
      <c r="V711" s="4"/>
      <c r="W711" s="4"/>
      <c r="X711" s="4"/>
      <c r="Y711" s="4"/>
      <c r="Z711" s="4"/>
      <c r="AA711" s="4"/>
      <c r="AB711" s="4"/>
      <c r="AC711" s="4"/>
      <c r="AD711" s="4"/>
      <c r="AE711" s="4"/>
      <c r="AF711" s="4"/>
      <c r="AG711" s="4"/>
      <c r="AH711" s="4"/>
      <c r="AI711" s="4"/>
      <c r="AJ711" s="4"/>
      <c r="AK711" s="4"/>
      <c r="AL711" s="4"/>
      <c r="AM711" s="4"/>
      <c r="AN711" s="4"/>
      <c r="AO711" s="4"/>
      <c r="AP711" s="4"/>
      <c r="AQ711" s="5"/>
      <c r="AR711" s="5"/>
      <c r="AS711" s="5"/>
    </row>
    <row r="712" ht="15.75" customHeight="1">
      <c r="A712" s="5"/>
      <c r="B712" s="67"/>
      <c r="C712" s="5"/>
      <c r="D712" s="5"/>
      <c r="E712" s="5"/>
      <c r="F712" s="4"/>
      <c r="G712" s="4"/>
      <c r="H712" s="4"/>
      <c r="I712" s="4"/>
      <c r="J712" s="4"/>
      <c r="K712" s="4"/>
      <c r="L712" s="4"/>
      <c r="M712" s="4"/>
      <c r="N712" s="4"/>
      <c r="O712" s="4"/>
      <c r="P712" s="4"/>
      <c r="Q712" s="4"/>
      <c r="R712" s="4"/>
      <c r="S712" s="4"/>
      <c r="T712" s="4"/>
      <c r="U712" s="4"/>
      <c r="V712" s="4"/>
      <c r="W712" s="4"/>
      <c r="X712" s="4"/>
      <c r="Y712" s="4"/>
      <c r="Z712" s="4"/>
      <c r="AA712" s="4"/>
      <c r="AB712" s="4"/>
      <c r="AC712" s="4"/>
      <c r="AD712" s="4"/>
      <c r="AE712" s="4"/>
      <c r="AF712" s="4"/>
      <c r="AG712" s="4"/>
      <c r="AH712" s="4"/>
      <c r="AI712" s="4"/>
      <c r="AJ712" s="4"/>
      <c r="AK712" s="4"/>
      <c r="AL712" s="4"/>
      <c r="AM712" s="4"/>
      <c r="AN712" s="4"/>
      <c r="AO712" s="4"/>
      <c r="AP712" s="4"/>
      <c r="AQ712" s="5"/>
      <c r="AR712" s="5"/>
      <c r="AS712" s="5"/>
    </row>
    <row r="713" ht="15.75" customHeight="1">
      <c r="A713" s="5"/>
      <c r="B713" s="67"/>
      <c r="C713" s="5"/>
      <c r="D713" s="5"/>
      <c r="E713" s="5"/>
      <c r="F713" s="4"/>
      <c r="G713" s="4"/>
      <c r="H713" s="4"/>
      <c r="I713" s="4"/>
      <c r="J713" s="4"/>
      <c r="K713" s="4"/>
      <c r="L713" s="4"/>
      <c r="M713" s="4"/>
      <c r="N713" s="4"/>
      <c r="O713" s="4"/>
      <c r="P713" s="4"/>
      <c r="Q713" s="4"/>
      <c r="R713" s="4"/>
      <c r="S713" s="4"/>
      <c r="T713" s="4"/>
      <c r="U713" s="4"/>
      <c r="V713" s="4"/>
      <c r="W713" s="4"/>
      <c r="X713" s="4"/>
      <c r="Y713" s="4"/>
      <c r="Z713" s="4"/>
      <c r="AA713" s="4"/>
      <c r="AB713" s="4"/>
      <c r="AC713" s="4"/>
      <c r="AD713" s="4"/>
      <c r="AE713" s="4"/>
      <c r="AF713" s="4"/>
      <c r="AG713" s="4"/>
      <c r="AH713" s="4"/>
      <c r="AI713" s="4"/>
      <c r="AJ713" s="4"/>
      <c r="AK713" s="4"/>
      <c r="AL713" s="4"/>
      <c r="AM713" s="4"/>
      <c r="AN713" s="4"/>
      <c r="AO713" s="4"/>
      <c r="AP713" s="4"/>
      <c r="AQ713" s="5"/>
      <c r="AR713" s="5"/>
      <c r="AS713" s="5"/>
    </row>
    <row r="714" ht="15.75" customHeight="1">
      <c r="A714" s="5"/>
      <c r="B714" s="67"/>
      <c r="C714" s="5"/>
      <c r="D714" s="5"/>
      <c r="E714" s="5"/>
      <c r="F714" s="4"/>
      <c r="G714" s="4"/>
      <c r="H714" s="4"/>
      <c r="I714" s="4"/>
      <c r="J714" s="4"/>
      <c r="K714" s="4"/>
      <c r="L714" s="4"/>
      <c r="M714" s="4"/>
      <c r="N714" s="4"/>
      <c r="O714" s="4"/>
      <c r="P714" s="4"/>
      <c r="Q714" s="4"/>
      <c r="R714" s="4"/>
      <c r="S714" s="4"/>
      <c r="T714" s="4"/>
      <c r="U714" s="4"/>
      <c r="V714" s="4"/>
      <c r="W714" s="4"/>
      <c r="X714" s="4"/>
      <c r="Y714" s="4"/>
      <c r="Z714" s="4"/>
      <c r="AA714" s="4"/>
      <c r="AB714" s="4"/>
      <c r="AC714" s="4"/>
      <c r="AD714" s="4"/>
      <c r="AE714" s="4"/>
      <c r="AF714" s="4"/>
      <c r="AG714" s="4"/>
      <c r="AH714" s="4"/>
      <c r="AI714" s="4"/>
      <c r="AJ714" s="4"/>
      <c r="AK714" s="4"/>
      <c r="AL714" s="4"/>
      <c r="AM714" s="4"/>
      <c r="AN714" s="4"/>
      <c r="AO714" s="4"/>
      <c r="AP714" s="4"/>
      <c r="AQ714" s="5"/>
      <c r="AR714" s="5"/>
      <c r="AS714" s="5"/>
    </row>
    <row r="715" ht="15.75" customHeight="1">
      <c r="A715" s="5"/>
      <c r="B715" s="67"/>
      <c r="C715" s="5"/>
      <c r="D715" s="5"/>
      <c r="E715" s="5"/>
      <c r="F715" s="4"/>
      <c r="G715" s="4"/>
      <c r="H715" s="4"/>
      <c r="I715" s="4"/>
      <c r="J715" s="4"/>
      <c r="K715" s="4"/>
      <c r="L715" s="4"/>
      <c r="M715" s="4"/>
      <c r="N715" s="4"/>
      <c r="O715" s="4"/>
      <c r="P715" s="4"/>
      <c r="Q715" s="4"/>
      <c r="R715" s="4"/>
      <c r="S715" s="4"/>
      <c r="T715" s="4"/>
      <c r="U715" s="4"/>
      <c r="V715" s="4"/>
      <c r="W715" s="4"/>
      <c r="X715" s="4"/>
      <c r="Y715" s="4"/>
      <c r="Z715" s="4"/>
      <c r="AA715" s="4"/>
      <c r="AB715" s="4"/>
      <c r="AC715" s="4"/>
      <c r="AD715" s="4"/>
      <c r="AE715" s="4"/>
      <c r="AF715" s="4"/>
      <c r="AG715" s="4"/>
      <c r="AH715" s="4"/>
      <c r="AI715" s="4"/>
      <c r="AJ715" s="4"/>
      <c r="AK715" s="4"/>
      <c r="AL715" s="4"/>
      <c r="AM715" s="4"/>
      <c r="AN715" s="4"/>
      <c r="AO715" s="4"/>
      <c r="AP715" s="4"/>
      <c r="AQ715" s="5"/>
      <c r="AR715" s="5"/>
      <c r="AS715" s="5"/>
    </row>
    <row r="716" ht="15.75" customHeight="1">
      <c r="A716" s="5"/>
      <c r="B716" s="67"/>
      <c r="C716" s="5"/>
      <c r="D716" s="5"/>
      <c r="E716" s="5"/>
      <c r="F716" s="4"/>
      <c r="G716" s="4"/>
      <c r="H716" s="4"/>
      <c r="I716" s="4"/>
      <c r="J716" s="4"/>
      <c r="K716" s="4"/>
      <c r="L716" s="4"/>
      <c r="M716" s="4"/>
      <c r="N716" s="4"/>
      <c r="O716" s="4"/>
      <c r="P716" s="4"/>
      <c r="Q716" s="4"/>
      <c r="R716" s="4"/>
      <c r="S716" s="4"/>
      <c r="T716" s="4"/>
      <c r="U716" s="4"/>
      <c r="V716" s="4"/>
      <c r="W716" s="4"/>
      <c r="X716" s="4"/>
      <c r="Y716" s="4"/>
      <c r="Z716" s="4"/>
      <c r="AA716" s="4"/>
      <c r="AB716" s="4"/>
      <c r="AC716" s="4"/>
      <c r="AD716" s="4"/>
      <c r="AE716" s="4"/>
      <c r="AF716" s="4"/>
      <c r="AG716" s="4"/>
      <c r="AH716" s="4"/>
      <c r="AI716" s="4"/>
      <c r="AJ716" s="4"/>
      <c r="AK716" s="4"/>
      <c r="AL716" s="4"/>
      <c r="AM716" s="4"/>
      <c r="AN716" s="4"/>
      <c r="AO716" s="4"/>
      <c r="AP716" s="4"/>
      <c r="AQ716" s="5"/>
      <c r="AR716" s="5"/>
      <c r="AS716" s="5"/>
    </row>
    <row r="717" ht="15.75" customHeight="1">
      <c r="A717" s="5"/>
      <c r="B717" s="67"/>
      <c r="C717" s="5"/>
      <c r="D717" s="5"/>
      <c r="E717" s="5"/>
      <c r="F717" s="4"/>
      <c r="G717" s="4"/>
      <c r="H717" s="4"/>
      <c r="I717" s="4"/>
      <c r="J717" s="4"/>
      <c r="K717" s="4"/>
      <c r="L717" s="4"/>
      <c r="M717" s="4"/>
      <c r="N717" s="4"/>
      <c r="O717" s="4"/>
      <c r="P717" s="4"/>
      <c r="Q717" s="4"/>
      <c r="R717" s="4"/>
      <c r="S717" s="4"/>
      <c r="T717" s="4"/>
      <c r="U717" s="4"/>
      <c r="V717" s="4"/>
      <c r="W717" s="4"/>
      <c r="X717" s="4"/>
      <c r="Y717" s="4"/>
      <c r="Z717" s="4"/>
      <c r="AA717" s="4"/>
      <c r="AB717" s="4"/>
      <c r="AC717" s="4"/>
      <c r="AD717" s="4"/>
      <c r="AE717" s="4"/>
      <c r="AF717" s="4"/>
      <c r="AG717" s="4"/>
      <c r="AH717" s="4"/>
      <c r="AI717" s="4"/>
      <c r="AJ717" s="4"/>
      <c r="AK717" s="4"/>
      <c r="AL717" s="4"/>
      <c r="AM717" s="4"/>
      <c r="AN717" s="4"/>
      <c r="AO717" s="4"/>
      <c r="AP717" s="4"/>
      <c r="AQ717" s="5"/>
      <c r="AR717" s="5"/>
      <c r="AS717" s="5"/>
    </row>
    <row r="718" ht="15.75" customHeight="1">
      <c r="A718" s="5"/>
      <c r="B718" s="67"/>
      <c r="C718" s="5"/>
      <c r="D718" s="5"/>
      <c r="E718" s="5"/>
      <c r="F718" s="4"/>
      <c r="G718" s="4"/>
      <c r="H718" s="4"/>
      <c r="I718" s="4"/>
      <c r="J718" s="4"/>
      <c r="K718" s="4"/>
      <c r="L718" s="4"/>
      <c r="M718" s="4"/>
      <c r="N718" s="4"/>
      <c r="O718" s="4"/>
      <c r="P718" s="4"/>
      <c r="Q718" s="4"/>
      <c r="R718" s="4"/>
      <c r="S718" s="4"/>
      <c r="T718" s="4"/>
      <c r="U718" s="4"/>
      <c r="V718" s="4"/>
      <c r="W718" s="4"/>
      <c r="X718" s="4"/>
      <c r="Y718" s="4"/>
      <c r="Z718" s="4"/>
      <c r="AA718" s="4"/>
      <c r="AB718" s="4"/>
      <c r="AC718" s="4"/>
      <c r="AD718" s="4"/>
      <c r="AE718" s="4"/>
      <c r="AF718" s="4"/>
      <c r="AG718" s="4"/>
      <c r="AH718" s="4"/>
      <c r="AI718" s="4"/>
      <c r="AJ718" s="4"/>
      <c r="AK718" s="4"/>
      <c r="AL718" s="4"/>
      <c r="AM718" s="4"/>
      <c r="AN718" s="4"/>
      <c r="AO718" s="4"/>
      <c r="AP718" s="4"/>
      <c r="AQ718" s="5"/>
      <c r="AR718" s="5"/>
      <c r="AS718" s="5"/>
    </row>
    <row r="719" ht="15.75" customHeight="1">
      <c r="A719" s="5"/>
      <c r="B719" s="67"/>
      <c r="C719" s="5"/>
      <c r="D719" s="5"/>
      <c r="E719" s="5"/>
      <c r="F719" s="4"/>
      <c r="G719" s="4"/>
      <c r="H719" s="4"/>
      <c r="I719" s="4"/>
      <c r="J719" s="4"/>
      <c r="K719" s="4"/>
      <c r="L719" s="4"/>
      <c r="M719" s="4"/>
      <c r="N719" s="4"/>
      <c r="O719" s="4"/>
      <c r="P719" s="4"/>
      <c r="Q719" s="4"/>
      <c r="R719" s="4"/>
      <c r="S719" s="4"/>
      <c r="T719" s="4"/>
      <c r="U719" s="4"/>
      <c r="V719" s="4"/>
      <c r="W719" s="4"/>
      <c r="X719" s="4"/>
      <c r="Y719" s="4"/>
      <c r="Z719" s="4"/>
      <c r="AA719" s="4"/>
      <c r="AB719" s="4"/>
      <c r="AC719" s="4"/>
      <c r="AD719" s="4"/>
      <c r="AE719" s="4"/>
      <c r="AF719" s="4"/>
      <c r="AG719" s="4"/>
      <c r="AH719" s="4"/>
      <c r="AI719" s="4"/>
      <c r="AJ719" s="4"/>
      <c r="AK719" s="4"/>
      <c r="AL719" s="4"/>
      <c r="AM719" s="4"/>
      <c r="AN719" s="4"/>
      <c r="AO719" s="4"/>
      <c r="AP719" s="4"/>
      <c r="AQ719" s="5"/>
      <c r="AR719" s="5"/>
      <c r="AS719" s="5"/>
    </row>
    <row r="720" ht="15.75" customHeight="1">
      <c r="A720" s="5"/>
      <c r="B720" s="67"/>
      <c r="C720" s="5"/>
      <c r="D720" s="5"/>
      <c r="E720" s="5"/>
      <c r="F720" s="4"/>
      <c r="G720" s="4"/>
      <c r="H720" s="4"/>
      <c r="I720" s="4"/>
      <c r="J720" s="4"/>
      <c r="K720" s="4"/>
      <c r="L720" s="4"/>
      <c r="M720" s="4"/>
      <c r="N720" s="4"/>
      <c r="O720" s="4"/>
      <c r="P720" s="4"/>
      <c r="Q720" s="4"/>
      <c r="R720" s="4"/>
      <c r="S720" s="4"/>
      <c r="T720" s="4"/>
      <c r="U720" s="4"/>
      <c r="V720" s="4"/>
      <c r="W720" s="4"/>
      <c r="X720" s="4"/>
      <c r="Y720" s="4"/>
      <c r="Z720" s="4"/>
      <c r="AA720" s="4"/>
      <c r="AB720" s="4"/>
      <c r="AC720" s="4"/>
      <c r="AD720" s="4"/>
      <c r="AE720" s="4"/>
      <c r="AF720" s="4"/>
      <c r="AG720" s="4"/>
      <c r="AH720" s="4"/>
      <c r="AI720" s="4"/>
      <c r="AJ720" s="4"/>
      <c r="AK720" s="4"/>
      <c r="AL720" s="4"/>
      <c r="AM720" s="4"/>
      <c r="AN720" s="4"/>
      <c r="AO720" s="4"/>
      <c r="AP720" s="4"/>
      <c r="AQ720" s="5"/>
      <c r="AR720" s="5"/>
      <c r="AS720" s="5"/>
    </row>
    <row r="721" ht="15.75" customHeight="1">
      <c r="A721" s="5"/>
      <c r="B721" s="67"/>
      <c r="C721" s="5"/>
      <c r="D721" s="5"/>
      <c r="E721" s="5"/>
      <c r="F721" s="4"/>
      <c r="G721" s="4"/>
      <c r="H721" s="4"/>
      <c r="I721" s="4"/>
      <c r="J721" s="4"/>
      <c r="K721" s="4"/>
      <c r="L721" s="4"/>
      <c r="M721" s="4"/>
      <c r="N721" s="4"/>
      <c r="O721" s="4"/>
      <c r="P721" s="4"/>
      <c r="Q721" s="4"/>
      <c r="R721" s="4"/>
      <c r="S721" s="4"/>
      <c r="T721" s="4"/>
      <c r="U721" s="4"/>
      <c r="V721" s="4"/>
      <c r="W721" s="4"/>
      <c r="X721" s="4"/>
      <c r="Y721" s="4"/>
      <c r="Z721" s="4"/>
      <c r="AA721" s="4"/>
      <c r="AB721" s="4"/>
      <c r="AC721" s="4"/>
      <c r="AD721" s="4"/>
      <c r="AE721" s="4"/>
      <c r="AF721" s="4"/>
      <c r="AG721" s="4"/>
      <c r="AH721" s="4"/>
      <c r="AI721" s="4"/>
      <c r="AJ721" s="4"/>
      <c r="AK721" s="4"/>
      <c r="AL721" s="4"/>
      <c r="AM721" s="4"/>
      <c r="AN721" s="4"/>
      <c r="AO721" s="4"/>
      <c r="AP721" s="4"/>
      <c r="AQ721" s="5"/>
      <c r="AR721" s="5"/>
      <c r="AS721" s="5"/>
    </row>
    <row r="722" ht="15.75" customHeight="1">
      <c r="A722" s="5"/>
      <c r="B722" s="67"/>
      <c r="C722" s="5"/>
      <c r="D722" s="5"/>
      <c r="E722" s="5"/>
      <c r="F722" s="4"/>
      <c r="G722" s="4"/>
      <c r="H722" s="4"/>
      <c r="I722" s="4"/>
      <c r="J722" s="4"/>
      <c r="K722" s="4"/>
      <c r="L722" s="4"/>
      <c r="M722" s="4"/>
      <c r="N722" s="4"/>
      <c r="O722" s="4"/>
      <c r="P722" s="4"/>
      <c r="Q722" s="4"/>
      <c r="R722" s="4"/>
      <c r="S722" s="4"/>
      <c r="T722" s="4"/>
      <c r="U722" s="4"/>
      <c r="V722" s="4"/>
      <c r="W722" s="4"/>
      <c r="X722" s="4"/>
      <c r="Y722" s="4"/>
      <c r="Z722" s="4"/>
      <c r="AA722" s="4"/>
      <c r="AB722" s="4"/>
      <c r="AC722" s="4"/>
      <c r="AD722" s="4"/>
      <c r="AE722" s="4"/>
      <c r="AF722" s="4"/>
      <c r="AG722" s="4"/>
      <c r="AH722" s="4"/>
      <c r="AI722" s="4"/>
      <c r="AJ722" s="4"/>
      <c r="AK722" s="4"/>
      <c r="AL722" s="4"/>
      <c r="AM722" s="4"/>
      <c r="AN722" s="4"/>
      <c r="AO722" s="4"/>
      <c r="AP722" s="4"/>
      <c r="AQ722" s="5"/>
      <c r="AR722" s="5"/>
      <c r="AS722" s="5"/>
    </row>
    <row r="723" ht="15.75" customHeight="1">
      <c r="A723" s="5"/>
      <c r="B723" s="67"/>
      <c r="C723" s="5"/>
      <c r="D723" s="5"/>
      <c r="E723" s="5"/>
      <c r="F723" s="4"/>
      <c r="G723" s="4"/>
      <c r="H723" s="4"/>
      <c r="I723" s="4"/>
      <c r="J723" s="4"/>
      <c r="K723" s="4"/>
      <c r="L723" s="4"/>
      <c r="M723" s="4"/>
      <c r="N723" s="4"/>
      <c r="O723" s="4"/>
      <c r="P723" s="4"/>
      <c r="Q723" s="4"/>
      <c r="R723" s="4"/>
      <c r="S723" s="4"/>
      <c r="T723" s="4"/>
      <c r="U723" s="4"/>
      <c r="V723" s="4"/>
      <c r="W723" s="4"/>
      <c r="X723" s="4"/>
      <c r="Y723" s="4"/>
      <c r="Z723" s="4"/>
      <c r="AA723" s="4"/>
      <c r="AB723" s="4"/>
      <c r="AC723" s="4"/>
      <c r="AD723" s="4"/>
      <c r="AE723" s="4"/>
      <c r="AF723" s="4"/>
      <c r="AG723" s="4"/>
      <c r="AH723" s="4"/>
      <c r="AI723" s="4"/>
      <c r="AJ723" s="4"/>
      <c r="AK723" s="4"/>
      <c r="AL723" s="4"/>
      <c r="AM723" s="4"/>
      <c r="AN723" s="4"/>
      <c r="AO723" s="4"/>
      <c r="AP723" s="4"/>
      <c r="AQ723" s="5"/>
      <c r="AR723" s="5"/>
      <c r="AS723" s="5"/>
    </row>
    <row r="724" ht="15.75" customHeight="1">
      <c r="A724" s="5"/>
      <c r="B724" s="67"/>
      <c r="C724" s="5"/>
      <c r="D724" s="5"/>
      <c r="E724" s="5"/>
      <c r="F724" s="4"/>
      <c r="G724" s="4"/>
      <c r="H724" s="4"/>
      <c r="I724" s="4"/>
      <c r="J724" s="4"/>
      <c r="K724" s="4"/>
      <c r="L724" s="4"/>
      <c r="M724" s="4"/>
      <c r="N724" s="4"/>
      <c r="O724" s="4"/>
      <c r="P724" s="4"/>
      <c r="Q724" s="4"/>
      <c r="R724" s="4"/>
      <c r="S724" s="4"/>
      <c r="T724" s="4"/>
      <c r="U724" s="4"/>
      <c r="V724" s="4"/>
      <c r="W724" s="4"/>
      <c r="X724" s="4"/>
      <c r="Y724" s="4"/>
      <c r="Z724" s="4"/>
      <c r="AA724" s="4"/>
      <c r="AB724" s="4"/>
      <c r="AC724" s="4"/>
      <c r="AD724" s="4"/>
      <c r="AE724" s="4"/>
      <c r="AF724" s="4"/>
      <c r="AG724" s="4"/>
      <c r="AH724" s="4"/>
      <c r="AI724" s="4"/>
      <c r="AJ724" s="4"/>
      <c r="AK724" s="4"/>
      <c r="AL724" s="4"/>
      <c r="AM724" s="4"/>
      <c r="AN724" s="4"/>
      <c r="AO724" s="4"/>
      <c r="AP724" s="4"/>
      <c r="AQ724" s="5"/>
      <c r="AR724" s="5"/>
      <c r="AS724" s="5"/>
    </row>
    <row r="725" ht="15.75" customHeight="1">
      <c r="A725" s="5"/>
      <c r="B725" s="67"/>
      <c r="C725" s="5"/>
      <c r="D725" s="5"/>
      <c r="E725" s="5"/>
      <c r="F725" s="4"/>
      <c r="G725" s="4"/>
      <c r="H725" s="4"/>
      <c r="I725" s="4"/>
      <c r="J725" s="4"/>
      <c r="K725" s="4"/>
      <c r="L725" s="4"/>
      <c r="M725" s="4"/>
      <c r="N725" s="4"/>
      <c r="O725" s="4"/>
      <c r="P725" s="4"/>
      <c r="Q725" s="4"/>
      <c r="R725" s="4"/>
      <c r="S725" s="4"/>
      <c r="T725" s="4"/>
      <c r="U725" s="4"/>
      <c r="V725" s="4"/>
      <c r="W725" s="4"/>
      <c r="X725" s="4"/>
      <c r="Y725" s="4"/>
      <c r="Z725" s="4"/>
      <c r="AA725" s="4"/>
      <c r="AB725" s="4"/>
      <c r="AC725" s="4"/>
      <c r="AD725" s="4"/>
      <c r="AE725" s="4"/>
      <c r="AF725" s="4"/>
      <c r="AG725" s="4"/>
      <c r="AH725" s="4"/>
      <c r="AI725" s="4"/>
      <c r="AJ725" s="4"/>
      <c r="AK725" s="4"/>
      <c r="AL725" s="4"/>
      <c r="AM725" s="4"/>
      <c r="AN725" s="4"/>
      <c r="AO725" s="4"/>
      <c r="AP725" s="4"/>
      <c r="AQ725" s="5"/>
      <c r="AR725" s="5"/>
      <c r="AS725" s="5"/>
    </row>
    <row r="726" ht="15.75" customHeight="1">
      <c r="A726" s="5"/>
      <c r="B726" s="67"/>
      <c r="C726" s="5"/>
      <c r="D726" s="5"/>
      <c r="E726" s="5"/>
      <c r="F726" s="4"/>
      <c r="G726" s="4"/>
      <c r="H726" s="4"/>
      <c r="I726" s="4"/>
      <c r="J726" s="4"/>
      <c r="K726" s="4"/>
      <c r="L726" s="4"/>
      <c r="M726" s="4"/>
      <c r="N726" s="4"/>
      <c r="O726" s="4"/>
      <c r="P726" s="4"/>
      <c r="Q726" s="4"/>
      <c r="R726" s="4"/>
      <c r="S726" s="4"/>
      <c r="T726" s="4"/>
      <c r="U726" s="4"/>
      <c r="V726" s="4"/>
      <c r="W726" s="4"/>
      <c r="X726" s="4"/>
      <c r="Y726" s="4"/>
      <c r="Z726" s="4"/>
      <c r="AA726" s="4"/>
      <c r="AB726" s="4"/>
      <c r="AC726" s="4"/>
      <c r="AD726" s="4"/>
      <c r="AE726" s="4"/>
      <c r="AF726" s="4"/>
      <c r="AG726" s="4"/>
      <c r="AH726" s="4"/>
      <c r="AI726" s="4"/>
      <c r="AJ726" s="4"/>
      <c r="AK726" s="4"/>
      <c r="AL726" s="4"/>
      <c r="AM726" s="4"/>
      <c r="AN726" s="4"/>
      <c r="AO726" s="4"/>
      <c r="AP726" s="4"/>
      <c r="AQ726" s="5"/>
      <c r="AR726" s="5"/>
      <c r="AS726" s="5"/>
    </row>
    <row r="727" ht="15.75" customHeight="1">
      <c r="A727" s="5"/>
      <c r="B727" s="67"/>
      <c r="C727" s="5"/>
      <c r="D727" s="5"/>
      <c r="E727" s="5"/>
      <c r="F727" s="4"/>
      <c r="G727" s="4"/>
      <c r="H727" s="4"/>
      <c r="I727" s="4"/>
      <c r="J727" s="4"/>
      <c r="K727" s="4"/>
      <c r="L727" s="4"/>
      <c r="M727" s="4"/>
      <c r="N727" s="4"/>
      <c r="O727" s="4"/>
      <c r="P727" s="4"/>
      <c r="Q727" s="4"/>
      <c r="R727" s="4"/>
      <c r="S727" s="4"/>
      <c r="T727" s="4"/>
      <c r="U727" s="4"/>
      <c r="V727" s="4"/>
      <c r="W727" s="4"/>
      <c r="X727" s="4"/>
      <c r="Y727" s="4"/>
      <c r="Z727" s="4"/>
      <c r="AA727" s="4"/>
      <c r="AB727" s="4"/>
      <c r="AC727" s="4"/>
      <c r="AD727" s="4"/>
      <c r="AE727" s="4"/>
      <c r="AF727" s="4"/>
      <c r="AG727" s="4"/>
      <c r="AH727" s="4"/>
      <c r="AI727" s="4"/>
      <c r="AJ727" s="4"/>
      <c r="AK727" s="4"/>
      <c r="AL727" s="4"/>
      <c r="AM727" s="4"/>
      <c r="AN727" s="4"/>
      <c r="AO727" s="4"/>
      <c r="AP727" s="4"/>
      <c r="AQ727" s="5"/>
      <c r="AR727" s="5"/>
      <c r="AS727" s="5"/>
    </row>
    <row r="728" ht="15.75" customHeight="1">
      <c r="A728" s="5"/>
      <c r="B728" s="67"/>
      <c r="C728" s="5"/>
      <c r="D728" s="5"/>
      <c r="E728" s="5"/>
      <c r="F728" s="4"/>
      <c r="G728" s="4"/>
      <c r="H728" s="4"/>
      <c r="I728" s="4"/>
      <c r="J728" s="4"/>
      <c r="K728" s="4"/>
      <c r="L728" s="4"/>
      <c r="M728" s="4"/>
      <c r="N728" s="4"/>
      <c r="O728" s="4"/>
      <c r="P728" s="4"/>
      <c r="Q728" s="4"/>
      <c r="R728" s="4"/>
      <c r="S728" s="4"/>
      <c r="T728" s="4"/>
      <c r="U728" s="4"/>
      <c r="V728" s="4"/>
      <c r="W728" s="4"/>
      <c r="X728" s="4"/>
      <c r="Y728" s="4"/>
      <c r="Z728" s="4"/>
      <c r="AA728" s="4"/>
      <c r="AB728" s="4"/>
      <c r="AC728" s="4"/>
      <c r="AD728" s="4"/>
      <c r="AE728" s="4"/>
      <c r="AF728" s="4"/>
      <c r="AG728" s="4"/>
      <c r="AH728" s="4"/>
      <c r="AI728" s="4"/>
      <c r="AJ728" s="4"/>
      <c r="AK728" s="4"/>
      <c r="AL728" s="4"/>
      <c r="AM728" s="4"/>
      <c r="AN728" s="4"/>
      <c r="AO728" s="4"/>
      <c r="AP728" s="4"/>
      <c r="AQ728" s="5"/>
      <c r="AR728" s="5"/>
      <c r="AS728" s="5"/>
    </row>
    <row r="729" ht="15.75" customHeight="1">
      <c r="A729" s="5"/>
      <c r="B729" s="67"/>
      <c r="C729" s="5"/>
      <c r="D729" s="5"/>
      <c r="E729" s="5"/>
      <c r="F729" s="4"/>
      <c r="G729" s="4"/>
      <c r="H729" s="4"/>
      <c r="I729" s="4"/>
      <c r="J729" s="4"/>
      <c r="K729" s="4"/>
      <c r="L729" s="4"/>
      <c r="M729" s="4"/>
      <c r="N729" s="4"/>
      <c r="O729" s="4"/>
      <c r="P729" s="4"/>
      <c r="Q729" s="4"/>
      <c r="R729" s="4"/>
      <c r="S729" s="4"/>
      <c r="T729" s="4"/>
      <c r="U729" s="4"/>
      <c r="V729" s="4"/>
      <c r="W729" s="4"/>
      <c r="X729" s="4"/>
      <c r="Y729" s="4"/>
      <c r="Z729" s="4"/>
      <c r="AA729" s="4"/>
      <c r="AB729" s="4"/>
      <c r="AC729" s="4"/>
      <c r="AD729" s="4"/>
      <c r="AE729" s="4"/>
      <c r="AF729" s="4"/>
      <c r="AG729" s="4"/>
      <c r="AH729" s="4"/>
      <c r="AI729" s="4"/>
      <c r="AJ729" s="4"/>
      <c r="AK729" s="4"/>
      <c r="AL729" s="4"/>
      <c r="AM729" s="4"/>
      <c r="AN729" s="4"/>
      <c r="AO729" s="4"/>
      <c r="AP729" s="4"/>
      <c r="AQ729" s="5"/>
      <c r="AR729" s="5"/>
      <c r="AS729" s="5"/>
    </row>
    <row r="730" ht="15.75" customHeight="1">
      <c r="A730" s="5"/>
      <c r="B730" s="67"/>
      <c r="C730" s="5"/>
      <c r="D730" s="5"/>
      <c r="E730" s="5"/>
      <c r="F730" s="4"/>
      <c r="G730" s="4"/>
      <c r="H730" s="4"/>
      <c r="I730" s="4"/>
      <c r="J730" s="4"/>
      <c r="K730" s="4"/>
      <c r="L730" s="4"/>
      <c r="M730" s="4"/>
      <c r="N730" s="4"/>
      <c r="O730" s="4"/>
      <c r="P730" s="4"/>
      <c r="Q730" s="4"/>
      <c r="R730" s="4"/>
      <c r="S730" s="4"/>
      <c r="T730" s="4"/>
      <c r="U730" s="4"/>
      <c r="V730" s="4"/>
      <c r="W730" s="4"/>
      <c r="X730" s="4"/>
      <c r="Y730" s="4"/>
      <c r="Z730" s="4"/>
      <c r="AA730" s="4"/>
      <c r="AB730" s="4"/>
      <c r="AC730" s="4"/>
      <c r="AD730" s="4"/>
      <c r="AE730" s="4"/>
      <c r="AF730" s="4"/>
      <c r="AG730" s="4"/>
      <c r="AH730" s="4"/>
      <c r="AI730" s="4"/>
      <c r="AJ730" s="4"/>
      <c r="AK730" s="4"/>
      <c r="AL730" s="4"/>
      <c r="AM730" s="4"/>
      <c r="AN730" s="4"/>
      <c r="AO730" s="4"/>
      <c r="AP730" s="4"/>
      <c r="AQ730" s="5"/>
      <c r="AR730" s="5"/>
      <c r="AS730" s="5"/>
    </row>
    <row r="731" ht="15.75" customHeight="1">
      <c r="A731" s="5"/>
      <c r="B731" s="67"/>
      <c r="C731" s="5"/>
      <c r="D731" s="5"/>
      <c r="E731" s="5"/>
      <c r="F731" s="4"/>
      <c r="G731" s="4"/>
      <c r="H731" s="4"/>
      <c r="I731" s="4"/>
      <c r="J731" s="4"/>
      <c r="K731" s="4"/>
      <c r="L731" s="4"/>
      <c r="M731" s="4"/>
      <c r="N731" s="4"/>
      <c r="O731" s="4"/>
      <c r="P731" s="4"/>
      <c r="Q731" s="4"/>
      <c r="R731" s="4"/>
      <c r="S731" s="4"/>
      <c r="T731" s="4"/>
      <c r="U731" s="4"/>
      <c r="V731" s="4"/>
      <c r="W731" s="4"/>
      <c r="X731" s="4"/>
      <c r="Y731" s="4"/>
      <c r="Z731" s="4"/>
      <c r="AA731" s="4"/>
      <c r="AB731" s="4"/>
      <c r="AC731" s="4"/>
      <c r="AD731" s="4"/>
      <c r="AE731" s="4"/>
      <c r="AF731" s="4"/>
      <c r="AG731" s="4"/>
      <c r="AH731" s="4"/>
      <c r="AI731" s="4"/>
      <c r="AJ731" s="4"/>
      <c r="AK731" s="4"/>
      <c r="AL731" s="4"/>
      <c r="AM731" s="4"/>
      <c r="AN731" s="4"/>
      <c r="AO731" s="4"/>
      <c r="AP731" s="4"/>
      <c r="AQ731" s="5"/>
      <c r="AR731" s="5"/>
      <c r="AS731" s="5"/>
    </row>
    <row r="732" ht="15.75" customHeight="1">
      <c r="A732" s="5"/>
      <c r="B732" s="67"/>
      <c r="C732" s="5"/>
      <c r="D732" s="5"/>
      <c r="E732" s="5"/>
      <c r="F732" s="4"/>
      <c r="G732" s="4"/>
      <c r="H732" s="4"/>
      <c r="I732" s="4"/>
      <c r="J732" s="4"/>
      <c r="K732" s="4"/>
      <c r="L732" s="4"/>
      <c r="M732" s="4"/>
      <c r="N732" s="4"/>
      <c r="O732" s="4"/>
      <c r="P732" s="4"/>
      <c r="Q732" s="4"/>
      <c r="R732" s="4"/>
      <c r="S732" s="4"/>
      <c r="T732" s="4"/>
      <c r="U732" s="4"/>
      <c r="V732" s="4"/>
      <c r="W732" s="4"/>
      <c r="X732" s="4"/>
      <c r="Y732" s="4"/>
      <c r="Z732" s="4"/>
      <c r="AA732" s="4"/>
      <c r="AB732" s="4"/>
      <c r="AC732" s="4"/>
      <c r="AD732" s="4"/>
      <c r="AE732" s="4"/>
      <c r="AF732" s="4"/>
      <c r="AG732" s="4"/>
      <c r="AH732" s="4"/>
      <c r="AI732" s="4"/>
      <c r="AJ732" s="4"/>
      <c r="AK732" s="4"/>
      <c r="AL732" s="4"/>
      <c r="AM732" s="4"/>
      <c r="AN732" s="4"/>
      <c r="AO732" s="4"/>
      <c r="AP732" s="4"/>
      <c r="AQ732" s="5"/>
      <c r="AR732" s="5"/>
      <c r="AS732" s="5"/>
    </row>
    <row r="733" ht="15.75" customHeight="1">
      <c r="A733" s="5"/>
      <c r="B733" s="67"/>
      <c r="C733" s="5"/>
      <c r="D733" s="5"/>
      <c r="E733" s="5"/>
      <c r="F733" s="4"/>
      <c r="G733" s="4"/>
      <c r="H733" s="4"/>
      <c r="I733" s="4"/>
      <c r="J733" s="4"/>
      <c r="K733" s="4"/>
      <c r="L733" s="4"/>
      <c r="M733" s="4"/>
      <c r="N733" s="4"/>
      <c r="O733" s="4"/>
      <c r="P733" s="4"/>
      <c r="Q733" s="4"/>
      <c r="R733" s="4"/>
      <c r="S733" s="4"/>
      <c r="T733" s="4"/>
      <c r="U733" s="4"/>
      <c r="V733" s="4"/>
      <c r="W733" s="4"/>
      <c r="X733" s="4"/>
      <c r="Y733" s="4"/>
      <c r="Z733" s="4"/>
      <c r="AA733" s="4"/>
      <c r="AB733" s="4"/>
      <c r="AC733" s="4"/>
      <c r="AD733" s="4"/>
      <c r="AE733" s="4"/>
      <c r="AF733" s="4"/>
      <c r="AG733" s="4"/>
      <c r="AH733" s="4"/>
      <c r="AI733" s="4"/>
      <c r="AJ733" s="4"/>
      <c r="AK733" s="4"/>
      <c r="AL733" s="4"/>
      <c r="AM733" s="4"/>
      <c r="AN733" s="4"/>
      <c r="AO733" s="4"/>
      <c r="AP733" s="4"/>
      <c r="AQ733" s="5"/>
      <c r="AR733" s="5"/>
      <c r="AS733" s="5"/>
    </row>
    <row r="734" ht="15.75" customHeight="1">
      <c r="A734" s="5"/>
      <c r="B734" s="67"/>
      <c r="C734" s="5"/>
      <c r="D734" s="5"/>
      <c r="E734" s="5"/>
      <c r="F734" s="4"/>
      <c r="G734" s="4"/>
      <c r="H734" s="4"/>
      <c r="I734" s="4"/>
      <c r="J734" s="4"/>
      <c r="K734" s="4"/>
      <c r="L734" s="4"/>
      <c r="M734" s="4"/>
      <c r="N734" s="4"/>
      <c r="O734" s="4"/>
      <c r="P734" s="4"/>
      <c r="Q734" s="4"/>
      <c r="R734" s="4"/>
      <c r="S734" s="4"/>
      <c r="T734" s="4"/>
      <c r="U734" s="4"/>
      <c r="V734" s="4"/>
      <c r="W734" s="4"/>
      <c r="X734" s="4"/>
      <c r="Y734" s="4"/>
      <c r="Z734" s="4"/>
      <c r="AA734" s="4"/>
      <c r="AB734" s="4"/>
      <c r="AC734" s="4"/>
      <c r="AD734" s="4"/>
      <c r="AE734" s="4"/>
      <c r="AF734" s="4"/>
      <c r="AG734" s="4"/>
      <c r="AH734" s="4"/>
      <c r="AI734" s="4"/>
      <c r="AJ734" s="4"/>
      <c r="AK734" s="4"/>
      <c r="AL734" s="4"/>
      <c r="AM734" s="4"/>
      <c r="AN734" s="4"/>
      <c r="AO734" s="4"/>
      <c r="AP734" s="4"/>
      <c r="AQ734" s="5"/>
      <c r="AR734" s="5"/>
      <c r="AS734" s="5"/>
    </row>
    <row r="735" ht="15.75" customHeight="1">
      <c r="A735" s="5"/>
      <c r="B735" s="67"/>
      <c r="C735" s="5"/>
      <c r="D735" s="5"/>
      <c r="E735" s="5"/>
      <c r="F735" s="4"/>
      <c r="G735" s="4"/>
      <c r="H735" s="4"/>
      <c r="I735" s="4"/>
      <c r="J735" s="4"/>
      <c r="K735" s="4"/>
      <c r="L735" s="4"/>
      <c r="M735" s="4"/>
      <c r="N735" s="4"/>
      <c r="O735" s="4"/>
      <c r="P735" s="4"/>
      <c r="Q735" s="4"/>
      <c r="R735" s="4"/>
      <c r="S735" s="4"/>
      <c r="T735" s="4"/>
      <c r="U735" s="4"/>
      <c r="V735" s="4"/>
      <c r="W735" s="4"/>
      <c r="X735" s="4"/>
      <c r="Y735" s="4"/>
      <c r="Z735" s="4"/>
      <c r="AA735" s="4"/>
      <c r="AB735" s="4"/>
      <c r="AC735" s="4"/>
      <c r="AD735" s="4"/>
      <c r="AE735" s="4"/>
      <c r="AF735" s="4"/>
      <c r="AG735" s="4"/>
      <c r="AH735" s="4"/>
      <c r="AI735" s="4"/>
      <c r="AJ735" s="4"/>
      <c r="AK735" s="4"/>
      <c r="AL735" s="4"/>
      <c r="AM735" s="4"/>
      <c r="AN735" s="4"/>
      <c r="AO735" s="4"/>
      <c r="AP735" s="4"/>
      <c r="AQ735" s="5"/>
      <c r="AR735" s="5"/>
      <c r="AS735" s="5"/>
    </row>
    <row r="736" ht="15.75" customHeight="1">
      <c r="A736" s="5"/>
      <c r="B736" s="67"/>
      <c r="C736" s="5"/>
      <c r="D736" s="5"/>
      <c r="E736" s="5"/>
      <c r="F736" s="4"/>
      <c r="G736" s="4"/>
      <c r="H736" s="4"/>
      <c r="I736" s="4"/>
      <c r="J736" s="4"/>
      <c r="K736" s="4"/>
      <c r="L736" s="4"/>
      <c r="M736" s="4"/>
      <c r="N736" s="4"/>
      <c r="O736" s="4"/>
      <c r="P736" s="4"/>
      <c r="Q736" s="4"/>
      <c r="R736" s="4"/>
      <c r="S736" s="4"/>
      <c r="T736" s="4"/>
      <c r="U736" s="4"/>
      <c r="V736" s="4"/>
      <c r="W736" s="4"/>
      <c r="X736" s="4"/>
      <c r="Y736" s="4"/>
      <c r="Z736" s="4"/>
      <c r="AA736" s="4"/>
      <c r="AB736" s="4"/>
      <c r="AC736" s="4"/>
      <c r="AD736" s="4"/>
      <c r="AE736" s="4"/>
      <c r="AF736" s="4"/>
      <c r="AG736" s="4"/>
      <c r="AH736" s="4"/>
      <c r="AI736" s="4"/>
      <c r="AJ736" s="4"/>
      <c r="AK736" s="4"/>
      <c r="AL736" s="4"/>
      <c r="AM736" s="4"/>
      <c r="AN736" s="4"/>
      <c r="AO736" s="4"/>
      <c r="AP736" s="4"/>
      <c r="AQ736" s="5"/>
      <c r="AR736" s="5"/>
      <c r="AS736" s="5"/>
    </row>
    <row r="737" ht="15.75" customHeight="1">
      <c r="A737" s="5"/>
      <c r="B737" s="67"/>
      <c r="C737" s="5"/>
      <c r="D737" s="5"/>
      <c r="E737" s="5"/>
      <c r="F737" s="4"/>
      <c r="G737" s="4"/>
      <c r="H737" s="4"/>
      <c r="I737" s="4"/>
      <c r="J737" s="4"/>
      <c r="K737" s="4"/>
      <c r="L737" s="4"/>
      <c r="M737" s="4"/>
      <c r="N737" s="4"/>
      <c r="O737" s="4"/>
      <c r="P737" s="4"/>
      <c r="Q737" s="4"/>
      <c r="R737" s="4"/>
      <c r="S737" s="4"/>
      <c r="T737" s="4"/>
      <c r="U737" s="4"/>
      <c r="V737" s="4"/>
      <c r="W737" s="4"/>
      <c r="X737" s="4"/>
      <c r="Y737" s="4"/>
      <c r="Z737" s="4"/>
      <c r="AA737" s="4"/>
      <c r="AB737" s="4"/>
      <c r="AC737" s="4"/>
      <c r="AD737" s="4"/>
      <c r="AE737" s="4"/>
      <c r="AF737" s="4"/>
      <c r="AG737" s="4"/>
      <c r="AH737" s="4"/>
      <c r="AI737" s="4"/>
      <c r="AJ737" s="4"/>
      <c r="AK737" s="4"/>
      <c r="AL737" s="4"/>
      <c r="AM737" s="4"/>
      <c r="AN737" s="4"/>
      <c r="AO737" s="4"/>
      <c r="AP737" s="4"/>
      <c r="AQ737" s="5"/>
      <c r="AR737" s="5"/>
      <c r="AS737" s="5"/>
    </row>
    <row r="738" ht="15.75" customHeight="1">
      <c r="A738" s="5"/>
      <c r="B738" s="67"/>
      <c r="C738" s="5"/>
      <c r="D738" s="5"/>
      <c r="E738" s="5"/>
      <c r="F738" s="4"/>
      <c r="G738" s="4"/>
      <c r="H738" s="4"/>
      <c r="I738" s="4"/>
      <c r="J738" s="4"/>
      <c r="K738" s="4"/>
      <c r="L738" s="4"/>
      <c r="M738" s="4"/>
      <c r="N738" s="4"/>
      <c r="O738" s="4"/>
      <c r="P738" s="4"/>
      <c r="Q738" s="4"/>
      <c r="R738" s="4"/>
      <c r="S738" s="4"/>
      <c r="T738" s="4"/>
      <c r="U738" s="4"/>
      <c r="V738" s="4"/>
      <c r="W738" s="4"/>
      <c r="X738" s="4"/>
      <c r="Y738" s="4"/>
      <c r="Z738" s="4"/>
      <c r="AA738" s="4"/>
      <c r="AB738" s="4"/>
      <c r="AC738" s="4"/>
      <c r="AD738" s="4"/>
      <c r="AE738" s="4"/>
      <c r="AF738" s="4"/>
      <c r="AG738" s="4"/>
      <c r="AH738" s="4"/>
      <c r="AI738" s="4"/>
      <c r="AJ738" s="4"/>
      <c r="AK738" s="4"/>
      <c r="AL738" s="4"/>
      <c r="AM738" s="4"/>
      <c r="AN738" s="4"/>
      <c r="AO738" s="4"/>
      <c r="AP738" s="4"/>
      <c r="AQ738" s="5"/>
      <c r="AR738" s="5"/>
      <c r="AS738" s="5"/>
    </row>
    <row r="739" ht="15.75" customHeight="1">
      <c r="A739" s="5"/>
      <c r="B739" s="67"/>
      <c r="C739" s="5"/>
      <c r="D739" s="5"/>
      <c r="E739" s="5"/>
      <c r="F739" s="4"/>
      <c r="G739" s="4"/>
      <c r="H739" s="4"/>
      <c r="I739" s="4"/>
      <c r="J739" s="4"/>
      <c r="K739" s="4"/>
      <c r="L739" s="4"/>
      <c r="M739" s="4"/>
      <c r="N739" s="4"/>
      <c r="O739" s="4"/>
      <c r="P739" s="4"/>
      <c r="Q739" s="4"/>
      <c r="R739" s="4"/>
      <c r="S739" s="4"/>
      <c r="T739" s="4"/>
      <c r="U739" s="4"/>
      <c r="V739" s="4"/>
      <c r="W739" s="4"/>
      <c r="X739" s="4"/>
      <c r="Y739" s="4"/>
      <c r="Z739" s="4"/>
      <c r="AA739" s="4"/>
      <c r="AB739" s="4"/>
      <c r="AC739" s="4"/>
      <c r="AD739" s="4"/>
      <c r="AE739" s="4"/>
      <c r="AF739" s="4"/>
      <c r="AG739" s="4"/>
      <c r="AH739" s="4"/>
      <c r="AI739" s="4"/>
      <c r="AJ739" s="4"/>
      <c r="AK739" s="4"/>
      <c r="AL739" s="4"/>
      <c r="AM739" s="4"/>
      <c r="AN739" s="4"/>
      <c r="AO739" s="4"/>
      <c r="AP739" s="4"/>
      <c r="AQ739" s="5"/>
      <c r="AR739" s="5"/>
      <c r="AS739" s="5"/>
    </row>
    <row r="740" ht="15.75" customHeight="1">
      <c r="A740" s="5"/>
      <c r="B740" s="67"/>
      <c r="C740" s="5"/>
      <c r="D740" s="5"/>
      <c r="E740" s="5"/>
      <c r="F740" s="4"/>
      <c r="G740" s="4"/>
      <c r="H740" s="4"/>
      <c r="I740" s="4"/>
      <c r="J740" s="4"/>
      <c r="K740" s="4"/>
      <c r="L740" s="4"/>
      <c r="M740" s="4"/>
      <c r="N740" s="4"/>
      <c r="O740" s="4"/>
      <c r="P740" s="4"/>
      <c r="Q740" s="4"/>
      <c r="R740" s="4"/>
      <c r="S740" s="4"/>
      <c r="T740" s="4"/>
      <c r="U740" s="4"/>
      <c r="V740" s="4"/>
      <c r="W740" s="4"/>
      <c r="X740" s="4"/>
      <c r="Y740" s="4"/>
      <c r="Z740" s="4"/>
      <c r="AA740" s="4"/>
      <c r="AB740" s="4"/>
      <c r="AC740" s="4"/>
      <c r="AD740" s="4"/>
      <c r="AE740" s="4"/>
      <c r="AF740" s="4"/>
      <c r="AG740" s="4"/>
      <c r="AH740" s="4"/>
      <c r="AI740" s="4"/>
      <c r="AJ740" s="4"/>
      <c r="AK740" s="4"/>
      <c r="AL740" s="4"/>
      <c r="AM740" s="4"/>
      <c r="AN740" s="4"/>
      <c r="AO740" s="4"/>
      <c r="AP740" s="4"/>
      <c r="AQ740" s="5"/>
      <c r="AR740" s="5"/>
      <c r="AS740" s="5"/>
    </row>
    <row r="741" ht="15.75" customHeight="1">
      <c r="A741" s="5"/>
      <c r="B741" s="67"/>
      <c r="C741" s="5"/>
      <c r="D741" s="5"/>
      <c r="E741" s="5"/>
      <c r="F741" s="4"/>
      <c r="G741" s="4"/>
      <c r="H741" s="4"/>
      <c r="I741" s="4"/>
      <c r="J741" s="4"/>
      <c r="K741" s="4"/>
      <c r="L741" s="4"/>
      <c r="M741" s="4"/>
      <c r="N741" s="4"/>
      <c r="O741" s="4"/>
      <c r="P741" s="4"/>
      <c r="Q741" s="4"/>
      <c r="R741" s="4"/>
      <c r="S741" s="4"/>
      <c r="T741" s="4"/>
      <c r="U741" s="4"/>
      <c r="V741" s="4"/>
      <c r="W741" s="4"/>
      <c r="X741" s="4"/>
      <c r="Y741" s="4"/>
      <c r="Z741" s="4"/>
      <c r="AA741" s="4"/>
      <c r="AB741" s="4"/>
      <c r="AC741" s="4"/>
      <c r="AD741" s="4"/>
      <c r="AE741" s="4"/>
      <c r="AF741" s="4"/>
      <c r="AG741" s="4"/>
      <c r="AH741" s="4"/>
      <c r="AI741" s="4"/>
      <c r="AJ741" s="4"/>
      <c r="AK741" s="4"/>
      <c r="AL741" s="4"/>
      <c r="AM741" s="4"/>
      <c r="AN741" s="4"/>
      <c r="AO741" s="4"/>
      <c r="AP741" s="4"/>
      <c r="AQ741" s="5"/>
      <c r="AR741" s="5"/>
      <c r="AS741" s="5"/>
    </row>
    <row r="742" ht="15.75" customHeight="1">
      <c r="A742" s="5"/>
      <c r="B742" s="67"/>
      <c r="C742" s="5"/>
      <c r="D742" s="5"/>
      <c r="E742" s="5"/>
      <c r="F742" s="4"/>
      <c r="G742" s="4"/>
      <c r="H742" s="4"/>
      <c r="I742" s="4"/>
      <c r="J742" s="4"/>
      <c r="K742" s="4"/>
      <c r="L742" s="4"/>
      <c r="M742" s="4"/>
      <c r="N742" s="4"/>
      <c r="O742" s="4"/>
      <c r="P742" s="4"/>
      <c r="Q742" s="4"/>
      <c r="R742" s="4"/>
      <c r="S742" s="4"/>
      <c r="T742" s="4"/>
      <c r="U742" s="4"/>
      <c r="V742" s="4"/>
      <c r="W742" s="4"/>
      <c r="X742" s="4"/>
      <c r="Y742" s="4"/>
      <c r="Z742" s="4"/>
      <c r="AA742" s="4"/>
      <c r="AB742" s="4"/>
      <c r="AC742" s="4"/>
      <c r="AD742" s="4"/>
      <c r="AE742" s="4"/>
      <c r="AF742" s="4"/>
      <c r="AG742" s="4"/>
      <c r="AH742" s="4"/>
      <c r="AI742" s="4"/>
      <c r="AJ742" s="4"/>
      <c r="AK742" s="4"/>
      <c r="AL742" s="4"/>
      <c r="AM742" s="4"/>
      <c r="AN742" s="4"/>
      <c r="AO742" s="4"/>
      <c r="AP742" s="4"/>
      <c r="AQ742" s="5"/>
      <c r="AR742" s="5"/>
      <c r="AS742" s="5"/>
    </row>
    <row r="743" ht="15.75" customHeight="1">
      <c r="A743" s="5"/>
      <c r="B743" s="67"/>
      <c r="C743" s="5"/>
      <c r="D743" s="5"/>
      <c r="E743" s="5"/>
      <c r="F743" s="4"/>
      <c r="G743" s="4"/>
      <c r="H743" s="4"/>
      <c r="I743" s="4"/>
      <c r="J743" s="4"/>
      <c r="K743" s="4"/>
      <c r="L743" s="4"/>
      <c r="M743" s="4"/>
      <c r="N743" s="4"/>
      <c r="O743" s="4"/>
      <c r="P743" s="4"/>
      <c r="Q743" s="4"/>
      <c r="R743" s="4"/>
      <c r="S743" s="4"/>
      <c r="T743" s="4"/>
      <c r="U743" s="4"/>
      <c r="V743" s="4"/>
      <c r="W743" s="4"/>
      <c r="X743" s="4"/>
      <c r="Y743" s="4"/>
      <c r="Z743" s="4"/>
      <c r="AA743" s="4"/>
      <c r="AB743" s="4"/>
      <c r="AC743" s="4"/>
      <c r="AD743" s="4"/>
      <c r="AE743" s="4"/>
      <c r="AF743" s="4"/>
      <c r="AG743" s="4"/>
      <c r="AH743" s="4"/>
      <c r="AI743" s="4"/>
      <c r="AJ743" s="4"/>
      <c r="AK743" s="4"/>
      <c r="AL743" s="4"/>
      <c r="AM743" s="4"/>
      <c r="AN743" s="4"/>
      <c r="AO743" s="4"/>
      <c r="AP743" s="4"/>
      <c r="AQ743" s="5"/>
      <c r="AR743" s="5"/>
      <c r="AS743" s="5"/>
    </row>
    <row r="744" ht="15.75" customHeight="1">
      <c r="A744" s="5"/>
      <c r="B744" s="67"/>
      <c r="C744" s="5"/>
      <c r="D744" s="5"/>
      <c r="E744" s="5"/>
      <c r="F744" s="4"/>
      <c r="G744" s="4"/>
      <c r="H744" s="4"/>
      <c r="I744" s="4"/>
      <c r="J744" s="4"/>
      <c r="K744" s="4"/>
      <c r="L744" s="4"/>
      <c r="M744" s="4"/>
      <c r="N744" s="4"/>
      <c r="O744" s="4"/>
      <c r="P744" s="4"/>
      <c r="Q744" s="4"/>
      <c r="R744" s="4"/>
      <c r="S744" s="4"/>
      <c r="T744" s="4"/>
      <c r="U744" s="4"/>
      <c r="V744" s="4"/>
      <c r="W744" s="4"/>
      <c r="X744" s="4"/>
      <c r="Y744" s="4"/>
      <c r="Z744" s="4"/>
      <c r="AA744" s="4"/>
      <c r="AB744" s="4"/>
      <c r="AC744" s="4"/>
      <c r="AD744" s="4"/>
      <c r="AE744" s="4"/>
      <c r="AF744" s="4"/>
      <c r="AG744" s="4"/>
      <c r="AH744" s="4"/>
      <c r="AI744" s="4"/>
      <c r="AJ744" s="4"/>
      <c r="AK744" s="4"/>
      <c r="AL744" s="4"/>
      <c r="AM744" s="4"/>
      <c r="AN744" s="4"/>
      <c r="AO744" s="4"/>
      <c r="AP744" s="4"/>
      <c r="AQ744" s="5"/>
      <c r="AR744" s="5"/>
      <c r="AS744" s="5"/>
    </row>
    <row r="745" ht="15.75" customHeight="1">
      <c r="A745" s="5"/>
      <c r="B745" s="67"/>
      <c r="C745" s="5"/>
      <c r="D745" s="5"/>
      <c r="E745" s="5"/>
      <c r="F745" s="4"/>
      <c r="G745" s="4"/>
      <c r="H745" s="4"/>
      <c r="I745" s="4"/>
      <c r="J745" s="4"/>
      <c r="K745" s="4"/>
      <c r="L745" s="4"/>
      <c r="M745" s="4"/>
      <c r="N745" s="4"/>
      <c r="O745" s="4"/>
      <c r="P745" s="4"/>
      <c r="Q745" s="4"/>
      <c r="R745" s="4"/>
      <c r="S745" s="4"/>
      <c r="T745" s="4"/>
      <c r="U745" s="4"/>
      <c r="V745" s="4"/>
      <c r="W745" s="4"/>
      <c r="X745" s="4"/>
      <c r="Y745" s="4"/>
      <c r="Z745" s="4"/>
      <c r="AA745" s="4"/>
      <c r="AB745" s="4"/>
      <c r="AC745" s="4"/>
      <c r="AD745" s="4"/>
      <c r="AE745" s="4"/>
      <c r="AF745" s="4"/>
      <c r="AG745" s="4"/>
      <c r="AH745" s="4"/>
      <c r="AI745" s="4"/>
      <c r="AJ745" s="4"/>
      <c r="AK745" s="4"/>
      <c r="AL745" s="4"/>
      <c r="AM745" s="4"/>
      <c r="AN745" s="4"/>
      <c r="AO745" s="4"/>
      <c r="AP745" s="4"/>
      <c r="AQ745" s="5"/>
      <c r="AR745" s="5"/>
      <c r="AS745" s="5"/>
    </row>
    <row r="746" ht="15.75" customHeight="1">
      <c r="A746" s="5"/>
      <c r="B746" s="67"/>
      <c r="C746" s="5"/>
      <c r="D746" s="5"/>
      <c r="E746" s="5"/>
      <c r="F746" s="4"/>
      <c r="G746" s="4"/>
      <c r="H746" s="4"/>
      <c r="I746" s="4"/>
      <c r="J746" s="4"/>
      <c r="K746" s="4"/>
      <c r="L746" s="4"/>
      <c r="M746" s="4"/>
      <c r="N746" s="4"/>
      <c r="O746" s="4"/>
      <c r="P746" s="4"/>
      <c r="Q746" s="4"/>
      <c r="R746" s="4"/>
      <c r="S746" s="4"/>
      <c r="T746" s="4"/>
      <c r="U746" s="4"/>
      <c r="V746" s="4"/>
      <c r="W746" s="4"/>
      <c r="X746" s="4"/>
      <c r="Y746" s="4"/>
      <c r="Z746" s="4"/>
      <c r="AA746" s="4"/>
      <c r="AB746" s="4"/>
      <c r="AC746" s="4"/>
      <c r="AD746" s="4"/>
      <c r="AE746" s="4"/>
      <c r="AF746" s="4"/>
      <c r="AG746" s="4"/>
      <c r="AH746" s="4"/>
      <c r="AI746" s="4"/>
      <c r="AJ746" s="4"/>
      <c r="AK746" s="4"/>
      <c r="AL746" s="4"/>
      <c r="AM746" s="4"/>
      <c r="AN746" s="4"/>
      <c r="AO746" s="4"/>
      <c r="AP746" s="4"/>
      <c r="AQ746" s="5"/>
      <c r="AR746" s="5"/>
      <c r="AS746" s="5"/>
    </row>
    <row r="747" ht="15.75" customHeight="1">
      <c r="A747" s="5"/>
      <c r="B747" s="67"/>
      <c r="C747" s="5"/>
      <c r="D747" s="5"/>
      <c r="E747" s="5"/>
      <c r="F747" s="4"/>
      <c r="G747" s="4"/>
      <c r="H747" s="4"/>
      <c r="I747" s="4"/>
      <c r="J747" s="4"/>
      <c r="K747" s="4"/>
      <c r="L747" s="4"/>
      <c r="M747" s="4"/>
      <c r="N747" s="4"/>
      <c r="O747" s="4"/>
      <c r="P747" s="4"/>
      <c r="Q747" s="4"/>
      <c r="R747" s="4"/>
      <c r="S747" s="4"/>
      <c r="T747" s="4"/>
      <c r="U747" s="4"/>
      <c r="V747" s="4"/>
      <c r="W747" s="4"/>
      <c r="X747" s="4"/>
      <c r="Y747" s="4"/>
      <c r="Z747" s="4"/>
      <c r="AA747" s="4"/>
      <c r="AB747" s="4"/>
      <c r="AC747" s="4"/>
      <c r="AD747" s="4"/>
      <c r="AE747" s="4"/>
      <c r="AF747" s="4"/>
      <c r="AG747" s="4"/>
      <c r="AH747" s="4"/>
      <c r="AI747" s="4"/>
      <c r="AJ747" s="4"/>
      <c r="AK747" s="4"/>
      <c r="AL747" s="4"/>
      <c r="AM747" s="4"/>
      <c r="AN747" s="4"/>
      <c r="AO747" s="4"/>
      <c r="AP747" s="4"/>
      <c r="AQ747" s="5"/>
      <c r="AR747" s="5"/>
      <c r="AS747" s="5"/>
    </row>
    <row r="748" ht="15.75" customHeight="1">
      <c r="A748" s="5"/>
      <c r="B748" s="67"/>
      <c r="C748" s="5"/>
      <c r="D748" s="5"/>
      <c r="E748" s="5"/>
      <c r="F748" s="4"/>
      <c r="G748" s="4"/>
      <c r="H748" s="4"/>
      <c r="I748" s="4"/>
      <c r="J748" s="4"/>
      <c r="K748" s="4"/>
      <c r="L748" s="4"/>
      <c r="M748" s="4"/>
      <c r="N748" s="4"/>
      <c r="O748" s="4"/>
      <c r="P748" s="4"/>
      <c r="Q748" s="4"/>
      <c r="R748" s="4"/>
      <c r="S748" s="4"/>
      <c r="T748" s="4"/>
      <c r="U748" s="4"/>
      <c r="V748" s="4"/>
      <c r="W748" s="4"/>
      <c r="X748" s="4"/>
      <c r="Y748" s="4"/>
      <c r="Z748" s="4"/>
      <c r="AA748" s="4"/>
      <c r="AB748" s="4"/>
      <c r="AC748" s="4"/>
      <c r="AD748" s="4"/>
      <c r="AE748" s="4"/>
      <c r="AF748" s="4"/>
      <c r="AG748" s="4"/>
      <c r="AH748" s="4"/>
      <c r="AI748" s="4"/>
      <c r="AJ748" s="4"/>
      <c r="AK748" s="4"/>
      <c r="AL748" s="4"/>
      <c r="AM748" s="4"/>
      <c r="AN748" s="4"/>
      <c r="AO748" s="4"/>
      <c r="AP748" s="4"/>
      <c r="AQ748" s="5"/>
      <c r="AR748" s="5"/>
      <c r="AS748" s="5"/>
    </row>
    <row r="749" ht="15.75" customHeight="1">
      <c r="A749" s="5"/>
      <c r="B749" s="67"/>
      <c r="C749" s="5"/>
      <c r="D749" s="5"/>
      <c r="E749" s="5"/>
      <c r="F749" s="4"/>
      <c r="G749" s="4"/>
      <c r="H749" s="4"/>
      <c r="I749" s="4"/>
      <c r="J749" s="4"/>
      <c r="K749" s="4"/>
      <c r="L749" s="4"/>
      <c r="M749" s="4"/>
      <c r="N749" s="4"/>
      <c r="O749" s="4"/>
      <c r="P749" s="4"/>
      <c r="Q749" s="4"/>
      <c r="R749" s="4"/>
      <c r="S749" s="4"/>
      <c r="T749" s="4"/>
      <c r="U749" s="4"/>
      <c r="V749" s="4"/>
      <c r="W749" s="4"/>
      <c r="X749" s="4"/>
      <c r="Y749" s="4"/>
      <c r="Z749" s="4"/>
      <c r="AA749" s="4"/>
      <c r="AB749" s="4"/>
      <c r="AC749" s="4"/>
      <c r="AD749" s="4"/>
      <c r="AE749" s="4"/>
      <c r="AF749" s="4"/>
      <c r="AG749" s="4"/>
      <c r="AH749" s="4"/>
      <c r="AI749" s="4"/>
      <c r="AJ749" s="4"/>
      <c r="AK749" s="4"/>
      <c r="AL749" s="4"/>
      <c r="AM749" s="4"/>
      <c r="AN749" s="4"/>
      <c r="AO749" s="4"/>
      <c r="AP749" s="4"/>
      <c r="AQ749" s="5"/>
      <c r="AR749" s="5"/>
      <c r="AS749" s="5"/>
    </row>
    <row r="750" ht="15.75" customHeight="1">
      <c r="A750" s="5"/>
      <c r="B750" s="67"/>
      <c r="C750" s="5"/>
      <c r="D750" s="5"/>
      <c r="E750" s="5"/>
      <c r="F750" s="4"/>
      <c r="G750" s="4"/>
      <c r="H750" s="4"/>
      <c r="I750" s="4"/>
      <c r="J750" s="4"/>
      <c r="K750" s="4"/>
      <c r="L750" s="4"/>
      <c r="M750" s="4"/>
      <c r="N750" s="4"/>
      <c r="O750" s="4"/>
      <c r="P750" s="4"/>
      <c r="Q750" s="4"/>
      <c r="R750" s="4"/>
      <c r="S750" s="4"/>
      <c r="T750" s="4"/>
      <c r="U750" s="4"/>
      <c r="V750" s="4"/>
      <c r="W750" s="4"/>
      <c r="X750" s="4"/>
      <c r="Y750" s="4"/>
      <c r="Z750" s="4"/>
      <c r="AA750" s="4"/>
      <c r="AB750" s="4"/>
      <c r="AC750" s="4"/>
      <c r="AD750" s="4"/>
      <c r="AE750" s="4"/>
      <c r="AF750" s="4"/>
      <c r="AG750" s="4"/>
      <c r="AH750" s="4"/>
      <c r="AI750" s="4"/>
      <c r="AJ750" s="4"/>
      <c r="AK750" s="4"/>
      <c r="AL750" s="4"/>
      <c r="AM750" s="4"/>
      <c r="AN750" s="4"/>
      <c r="AO750" s="4"/>
      <c r="AP750" s="4"/>
      <c r="AQ750" s="5"/>
      <c r="AR750" s="5"/>
      <c r="AS750" s="5"/>
    </row>
    <row r="751" ht="15.75" customHeight="1">
      <c r="A751" s="5"/>
      <c r="B751" s="67"/>
      <c r="C751" s="5"/>
      <c r="D751" s="5"/>
      <c r="E751" s="5"/>
      <c r="F751" s="4"/>
      <c r="G751" s="4"/>
      <c r="H751" s="4"/>
      <c r="I751" s="4"/>
      <c r="J751" s="4"/>
      <c r="K751" s="4"/>
      <c r="L751" s="4"/>
      <c r="M751" s="4"/>
      <c r="N751" s="4"/>
      <c r="O751" s="4"/>
      <c r="P751" s="4"/>
      <c r="Q751" s="4"/>
      <c r="R751" s="4"/>
      <c r="S751" s="4"/>
      <c r="T751" s="4"/>
      <c r="U751" s="4"/>
      <c r="V751" s="4"/>
      <c r="W751" s="4"/>
      <c r="X751" s="4"/>
      <c r="Y751" s="4"/>
      <c r="Z751" s="4"/>
      <c r="AA751" s="4"/>
      <c r="AB751" s="4"/>
      <c r="AC751" s="4"/>
      <c r="AD751" s="4"/>
      <c r="AE751" s="4"/>
      <c r="AF751" s="4"/>
      <c r="AG751" s="4"/>
      <c r="AH751" s="4"/>
      <c r="AI751" s="4"/>
      <c r="AJ751" s="4"/>
      <c r="AK751" s="4"/>
      <c r="AL751" s="4"/>
      <c r="AM751" s="4"/>
      <c r="AN751" s="4"/>
      <c r="AO751" s="4"/>
      <c r="AP751" s="4"/>
      <c r="AQ751" s="5"/>
      <c r="AR751" s="5"/>
      <c r="AS751" s="5"/>
    </row>
    <row r="752" ht="15.75" customHeight="1">
      <c r="A752" s="5"/>
      <c r="B752" s="67"/>
      <c r="C752" s="5"/>
      <c r="D752" s="5"/>
      <c r="E752" s="5"/>
      <c r="F752" s="4"/>
      <c r="G752" s="4"/>
      <c r="H752" s="4"/>
      <c r="I752" s="4"/>
      <c r="J752" s="4"/>
      <c r="K752" s="4"/>
      <c r="L752" s="4"/>
      <c r="M752" s="4"/>
      <c r="N752" s="4"/>
      <c r="O752" s="4"/>
      <c r="P752" s="4"/>
      <c r="Q752" s="4"/>
      <c r="R752" s="4"/>
      <c r="S752" s="4"/>
      <c r="T752" s="4"/>
      <c r="U752" s="4"/>
      <c r="V752" s="4"/>
      <c r="W752" s="4"/>
      <c r="X752" s="4"/>
      <c r="Y752" s="4"/>
      <c r="Z752" s="4"/>
      <c r="AA752" s="4"/>
      <c r="AB752" s="4"/>
      <c r="AC752" s="4"/>
      <c r="AD752" s="4"/>
      <c r="AE752" s="4"/>
      <c r="AF752" s="4"/>
      <c r="AG752" s="4"/>
      <c r="AH752" s="4"/>
      <c r="AI752" s="4"/>
      <c r="AJ752" s="4"/>
      <c r="AK752" s="4"/>
      <c r="AL752" s="4"/>
      <c r="AM752" s="4"/>
      <c r="AN752" s="4"/>
      <c r="AO752" s="4"/>
      <c r="AP752" s="4"/>
      <c r="AQ752" s="5"/>
      <c r="AR752" s="5"/>
      <c r="AS752" s="5"/>
    </row>
    <row r="753" ht="15.75" customHeight="1">
      <c r="A753" s="5"/>
      <c r="B753" s="67"/>
      <c r="C753" s="5"/>
      <c r="D753" s="5"/>
      <c r="E753" s="5"/>
      <c r="F753" s="4"/>
      <c r="G753" s="4"/>
      <c r="H753" s="4"/>
      <c r="I753" s="4"/>
      <c r="J753" s="4"/>
      <c r="K753" s="4"/>
      <c r="L753" s="4"/>
      <c r="M753" s="4"/>
      <c r="N753" s="4"/>
      <c r="O753" s="4"/>
      <c r="P753" s="4"/>
      <c r="Q753" s="4"/>
      <c r="R753" s="4"/>
      <c r="S753" s="4"/>
      <c r="T753" s="4"/>
      <c r="U753" s="4"/>
      <c r="V753" s="4"/>
      <c r="W753" s="4"/>
      <c r="X753" s="4"/>
      <c r="Y753" s="4"/>
      <c r="Z753" s="4"/>
      <c r="AA753" s="4"/>
      <c r="AB753" s="4"/>
      <c r="AC753" s="4"/>
      <c r="AD753" s="4"/>
      <c r="AE753" s="4"/>
      <c r="AF753" s="4"/>
      <c r="AG753" s="4"/>
      <c r="AH753" s="4"/>
      <c r="AI753" s="4"/>
      <c r="AJ753" s="4"/>
      <c r="AK753" s="4"/>
      <c r="AL753" s="4"/>
      <c r="AM753" s="4"/>
      <c r="AN753" s="4"/>
      <c r="AO753" s="4"/>
      <c r="AP753" s="4"/>
      <c r="AQ753" s="5"/>
      <c r="AR753" s="5"/>
      <c r="AS753" s="5"/>
    </row>
    <row r="754" ht="15.75" customHeight="1">
      <c r="A754" s="5"/>
      <c r="B754" s="67"/>
      <c r="C754" s="5"/>
      <c r="D754" s="5"/>
      <c r="E754" s="5"/>
      <c r="F754" s="4"/>
      <c r="G754" s="4"/>
      <c r="H754" s="4"/>
      <c r="I754" s="4"/>
      <c r="J754" s="4"/>
      <c r="K754" s="4"/>
      <c r="L754" s="4"/>
      <c r="M754" s="4"/>
      <c r="N754" s="4"/>
      <c r="O754" s="4"/>
      <c r="P754" s="4"/>
      <c r="Q754" s="4"/>
      <c r="R754" s="4"/>
      <c r="S754" s="4"/>
      <c r="T754" s="4"/>
      <c r="U754" s="4"/>
      <c r="V754" s="4"/>
      <c r="W754" s="4"/>
      <c r="X754" s="4"/>
      <c r="Y754" s="4"/>
      <c r="Z754" s="4"/>
      <c r="AA754" s="4"/>
      <c r="AB754" s="4"/>
      <c r="AC754" s="4"/>
      <c r="AD754" s="4"/>
      <c r="AE754" s="4"/>
      <c r="AF754" s="4"/>
      <c r="AG754" s="4"/>
      <c r="AH754" s="4"/>
      <c r="AI754" s="4"/>
      <c r="AJ754" s="4"/>
      <c r="AK754" s="4"/>
      <c r="AL754" s="4"/>
      <c r="AM754" s="4"/>
      <c r="AN754" s="4"/>
      <c r="AO754" s="4"/>
      <c r="AP754" s="4"/>
      <c r="AQ754" s="5"/>
      <c r="AR754" s="5"/>
      <c r="AS754" s="5"/>
    </row>
    <row r="755" ht="15.75" customHeight="1">
      <c r="A755" s="5"/>
      <c r="B755" s="67"/>
      <c r="C755" s="5"/>
      <c r="D755" s="5"/>
      <c r="E755" s="5"/>
      <c r="F755" s="4"/>
      <c r="G755" s="4"/>
      <c r="H755" s="4"/>
      <c r="I755" s="4"/>
      <c r="J755" s="4"/>
      <c r="K755" s="4"/>
      <c r="L755" s="4"/>
      <c r="M755" s="4"/>
      <c r="N755" s="4"/>
      <c r="O755" s="4"/>
      <c r="P755" s="4"/>
      <c r="Q755" s="4"/>
      <c r="R755" s="4"/>
      <c r="S755" s="4"/>
      <c r="T755" s="4"/>
      <c r="U755" s="4"/>
      <c r="V755" s="4"/>
      <c r="W755" s="4"/>
      <c r="X755" s="4"/>
      <c r="Y755" s="4"/>
      <c r="Z755" s="4"/>
      <c r="AA755" s="4"/>
      <c r="AB755" s="4"/>
      <c r="AC755" s="4"/>
      <c r="AD755" s="4"/>
      <c r="AE755" s="4"/>
      <c r="AF755" s="4"/>
      <c r="AG755" s="4"/>
      <c r="AH755" s="4"/>
      <c r="AI755" s="4"/>
      <c r="AJ755" s="4"/>
      <c r="AK755" s="4"/>
      <c r="AL755" s="4"/>
      <c r="AM755" s="4"/>
      <c r="AN755" s="4"/>
      <c r="AO755" s="4"/>
      <c r="AP755" s="4"/>
      <c r="AQ755" s="5"/>
      <c r="AR755" s="5"/>
      <c r="AS755" s="5"/>
    </row>
    <row r="756" ht="15.75" customHeight="1">
      <c r="A756" s="5"/>
      <c r="B756" s="67"/>
      <c r="C756" s="5"/>
      <c r="D756" s="5"/>
      <c r="E756" s="5"/>
      <c r="F756" s="4"/>
      <c r="G756" s="4"/>
      <c r="H756" s="4"/>
      <c r="I756" s="4"/>
      <c r="J756" s="4"/>
      <c r="K756" s="4"/>
      <c r="L756" s="4"/>
      <c r="M756" s="4"/>
      <c r="N756" s="4"/>
      <c r="O756" s="4"/>
      <c r="P756" s="4"/>
      <c r="Q756" s="4"/>
      <c r="R756" s="4"/>
      <c r="S756" s="4"/>
      <c r="T756" s="4"/>
      <c r="U756" s="4"/>
      <c r="V756" s="4"/>
      <c r="W756" s="4"/>
      <c r="X756" s="4"/>
      <c r="Y756" s="4"/>
      <c r="Z756" s="4"/>
      <c r="AA756" s="4"/>
      <c r="AB756" s="4"/>
      <c r="AC756" s="4"/>
      <c r="AD756" s="4"/>
      <c r="AE756" s="4"/>
      <c r="AF756" s="4"/>
      <c r="AG756" s="4"/>
      <c r="AH756" s="4"/>
      <c r="AI756" s="4"/>
      <c r="AJ756" s="4"/>
      <c r="AK756" s="4"/>
      <c r="AL756" s="4"/>
      <c r="AM756" s="4"/>
      <c r="AN756" s="4"/>
      <c r="AO756" s="4"/>
      <c r="AP756" s="4"/>
      <c r="AQ756" s="5"/>
      <c r="AR756" s="5"/>
      <c r="AS756" s="5"/>
    </row>
    <row r="757" ht="15.75" customHeight="1">
      <c r="A757" s="5"/>
      <c r="B757" s="67"/>
      <c r="C757" s="5"/>
      <c r="D757" s="5"/>
      <c r="E757" s="5"/>
      <c r="F757" s="4"/>
      <c r="G757" s="4"/>
      <c r="H757" s="4"/>
      <c r="I757" s="4"/>
      <c r="J757" s="4"/>
      <c r="K757" s="4"/>
      <c r="L757" s="4"/>
      <c r="M757" s="4"/>
      <c r="N757" s="4"/>
      <c r="O757" s="4"/>
      <c r="P757" s="4"/>
      <c r="Q757" s="4"/>
      <c r="R757" s="4"/>
      <c r="S757" s="4"/>
      <c r="T757" s="4"/>
      <c r="U757" s="4"/>
      <c r="V757" s="4"/>
      <c r="W757" s="4"/>
      <c r="X757" s="4"/>
      <c r="Y757" s="4"/>
      <c r="Z757" s="4"/>
      <c r="AA757" s="4"/>
      <c r="AB757" s="4"/>
      <c r="AC757" s="4"/>
      <c r="AD757" s="4"/>
      <c r="AE757" s="4"/>
      <c r="AF757" s="4"/>
      <c r="AG757" s="4"/>
      <c r="AH757" s="4"/>
      <c r="AI757" s="4"/>
      <c r="AJ757" s="4"/>
      <c r="AK757" s="4"/>
      <c r="AL757" s="4"/>
      <c r="AM757" s="4"/>
      <c r="AN757" s="4"/>
      <c r="AO757" s="4"/>
      <c r="AP757" s="4"/>
      <c r="AQ757" s="5"/>
      <c r="AR757" s="5"/>
      <c r="AS757" s="5"/>
    </row>
    <row r="758" ht="15.75" customHeight="1">
      <c r="A758" s="5"/>
      <c r="B758" s="67"/>
      <c r="C758" s="5"/>
      <c r="D758" s="5"/>
      <c r="E758" s="5"/>
      <c r="F758" s="4"/>
      <c r="G758" s="4"/>
      <c r="H758" s="4"/>
      <c r="I758" s="4"/>
      <c r="J758" s="4"/>
      <c r="K758" s="4"/>
      <c r="L758" s="4"/>
      <c r="M758" s="4"/>
      <c r="N758" s="4"/>
      <c r="O758" s="4"/>
      <c r="P758" s="4"/>
      <c r="Q758" s="4"/>
      <c r="R758" s="4"/>
      <c r="S758" s="4"/>
      <c r="T758" s="4"/>
      <c r="U758" s="4"/>
      <c r="V758" s="4"/>
      <c r="W758" s="4"/>
      <c r="X758" s="4"/>
      <c r="Y758" s="4"/>
      <c r="Z758" s="4"/>
      <c r="AA758" s="4"/>
      <c r="AB758" s="4"/>
      <c r="AC758" s="4"/>
      <c r="AD758" s="4"/>
      <c r="AE758" s="4"/>
      <c r="AF758" s="4"/>
      <c r="AG758" s="4"/>
      <c r="AH758" s="4"/>
      <c r="AI758" s="4"/>
      <c r="AJ758" s="4"/>
      <c r="AK758" s="4"/>
      <c r="AL758" s="4"/>
      <c r="AM758" s="4"/>
      <c r="AN758" s="4"/>
      <c r="AO758" s="4"/>
      <c r="AP758" s="4"/>
      <c r="AQ758" s="5"/>
      <c r="AR758" s="5"/>
      <c r="AS758" s="5"/>
    </row>
    <row r="759" ht="15.75" customHeight="1">
      <c r="A759" s="5"/>
      <c r="B759" s="67"/>
      <c r="C759" s="5"/>
      <c r="D759" s="5"/>
      <c r="E759" s="5"/>
      <c r="F759" s="4"/>
      <c r="G759" s="4"/>
      <c r="H759" s="4"/>
      <c r="I759" s="4"/>
      <c r="J759" s="4"/>
      <c r="K759" s="4"/>
      <c r="L759" s="4"/>
      <c r="M759" s="4"/>
      <c r="N759" s="4"/>
      <c r="O759" s="4"/>
      <c r="P759" s="4"/>
      <c r="Q759" s="4"/>
      <c r="R759" s="4"/>
      <c r="S759" s="4"/>
      <c r="T759" s="4"/>
      <c r="U759" s="4"/>
      <c r="V759" s="4"/>
      <c r="W759" s="4"/>
      <c r="X759" s="4"/>
      <c r="Y759" s="4"/>
      <c r="Z759" s="4"/>
      <c r="AA759" s="4"/>
      <c r="AB759" s="4"/>
      <c r="AC759" s="4"/>
      <c r="AD759" s="4"/>
      <c r="AE759" s="4"/>
      <c r="AF759" s="4"/>
      <c r="AG759" s="4"/>
      <c r="AH759" s="4"/>
      <c r="AI759" s="4"/>
      <c r="AJ759" s="4"/>
      <c r="AK759" s="4"/>
      <c r="AL759" s="4"/>
      <c r="AM759" s="4"/>
      <c r="AN759" s="4"/>
      <c r="AO759" s="4"/>
      <c r="AP759" s="4"/>
      <c r="AQ759" s="5"/>
      <c r="AR759" s="5"/>
      <c r="AS759" s="5"/>
    </row>
    <row r="760" ht="15.75" customHeight="1">
      <c r="A760" s="5"/>
      <c r="B760" s="67"/>
      <c r="C760" s="5"/>
      <c r="D760" s="5"/>
      <c r="E760" s="5"/>
      <c r="F760" s="4"/>
      <c r="G760" s="4"/>
      <c r="H760" s="4"/>
      <c r="I760" s="4"/>
      <c r="J760" s="4"/>
      <c r="K760" s="4"/>
      <c r="L760" s="4"/>
      <c r="M760" s="4"/>
      <c r="N760" s="4"/>
      <c r="O760" s="4"/>
      <c r="P760" s="4"/>
      <c r="Q760" s="4"/>
      <c r="R760" s="4"/>
      <c r="S760" s="4"/>
      <c r="T760" s="4"/>
      <c r="U760" s="4"/>
      <c r="V760" s="4"/>
      <c r="W760" s="4"/>
      <c r="X760" s="4"/>
      <c r="Y760" s="4"/>
      <c r="Z760" s="4"/>
      <c r="AA760" s="4"/>
      <c r="AB760" s="4"/>
      <c r="AC760" s="4"/>
      <c r="AD760" s="4"/>
      <c r="AE760" s="4"/>
      <c r="AF760" s="4"/>
      <c r="AG760" s="4"/>
      <c r="AH760" s="4"/>
      <c r="AI760" s="4"/>
      <c r="AJ760" s="4"/>
      <c r="AK760" s="4"/>
      <c r="AL760" s="4"/>
      <c r="AM760" s="4"/>
      <c r="AN760" s="4"/>
      <c r="AO760" s="4"/>
      <c r="AP760" s="4"/>
      <c r="AQ760" s="5"/>
      <c r="AR760" s="5"/>
      <c r="AS760" s="5"/>
    </row>
    <row r="761" ht="15.75" customHeight="1">
      <c r="A761" s="5"/>
      <c r="B761" s="67"/>
      <c r="C761" s="5"/>
      <c r="D761" s="5"/>
      <c r="E761" s="5"/>
      <c r="F761" s="4"/>
      <c r="G761" s="4"/>
      <c r="H761" s="4"/>
      <c r="I761" s="4"/>
      <c r="J761" s="4"/>
      <c r="K761" s="4"/>
      <c r="L761" s="4"/>
      <c r="M761" s="4"/>
      <c r="N761" s="4"/>
      <c r="O761" s="4"/>
      <c r="P761" s="4"/>
      <c r="Q761" s="4"/>
      <c r="R761" s="4"/>
      <c r="S761" s="4"/>
      <c r="T761" s="4"/>
      <c r="U761" s="4"/>
      <c r="V761" s="4"/>
      <c r="W761" s="4"/>
      <c r="X761" s="4"/>
      <c r="Y761" s="4"/>
      <c r="Z761" s="4"/>
      <c r="AA761" s="4"/>
      <c r="AB761" s="4"/>
      <c r="AC761" s="4"/>
      <c r="AD761" s="4"/>
      <c r="AE761" s="4"/>
      <c r="AF761" s="4"/>
      <c r="AG761" s="4"/>
      <c r="AH761" s="4"/>
      <c r="AI761" s="4"/>
      <c r="AJ761" s="4"/>
      <c r="AK761" s="4"/>
      <c r="AL761" s="4"/>
      <c r="AM761" s="4"/>
      <c r="AN761" s="4"/>
      <c r="AO761" s="4"/>
      <c r="AP761" s="4"/>
      <c r="AQ761" s="5"/>
      <c r="AR761" s="5"/>
      <c r="AS761" s="5"/>
    </row>
    <row r="762" ht="15.75" customHeight="1">
      <c r="A762" s="5"/>
      <c r="B762" s="67"/>
      <c r="C762" s="5"/>
      <c r="D762" s="5"/>
      <c r="E762" s="5"/>
      <c r="F762" s="4"/>
      <c r="G762" s="4"/>
      <c r="H762" s="4"/>
      <c r="I762" s="4"/>
      <c r="J762" s="4"/>
      <c r="K762" s="4"/>
      <c r="L762" s="4"/>
      <c r="M762" s="4"/>
      <c r="N762" s="4"/>
      <c r="O762" s="4"/>
      <c r="P762" s="4"/>
      <c r="Q762" s="4"/>
      <c r="R762" s="4"/>
      <c r="S762" s="4"/>
      <c r="T762" s="4"/>
      <c r="U762" s="4"/>
      <c r="V762" s="4"/>
      <c r="W762" s="4"/>
      <c r="X762" s="4"/>
      <c r="Y762" s="4"/>
      <c r="Z762" s="4"/>
      <c r="AA762" s="4"/>
      <c r="AB762" s="4"/>
      <c r="AC762" s="4"/>
      <c r="AD762" s="4"/>
      <c r="AE762" s="4"/>
      <c r="AF762" s="4"/>
      <c r="AG762" s="4"/>
      <c r="AH762" s="4"/>
      <c r="AI762" s="4"/>
      <c r="AJ762" s="4"/>
      <c r="AK762" s="4"/>
      <c r="AL762" s="4"/>
      <c r="AM762" s="4"/>
      <c r="AN762" s="4"/>
      <c r="AO762" s="4"/>
      <c r="AP762" s="4"/>
      <c r="AQ762" s="5"/>
      <c r="AR762" s="5"/>
      <c r="AS762" s="5"/>
    </row>
    <row r="763" ht="15.75" customHeight="1">
      <c r="A763" s="5"/>
      <c r="B763" s="67"/>
      <c r="C763" s="5"/>
      <c r="D763" s="5"/>
      <c r="E763" s="5"/>
      <c r="F763" s="4"/>
      <c r="G763" s="4"/>
      <c r="H763" s="4"/>
      <c r="I763" s="4"/>
      <c r="J763" s="4"/>
      <c r="K763" s="4"/>
      <c r="L763" s="4"/>
      <c r="M763" s="4"/>
      <c r="N763" s="4"/>
      <c r="O763" s="4"/>
      <c r="P763" s="4"/>
      <c r="Q763" s="4"/>
      <c r="R763" s="4"/>
      <c r="S763" s="4"/>
      <c r="T763" s="4"/>
      <c r="U763" s="4"/>
      <c r="V763" s="4"/>
      <c r="W763" s="4"/>
      <c r="X763" s="4"/>
      <c r="Y763" s="4"/>
      <c r="Z763" s="4"/>
      <c r="AA763" s="4"/>
      <c r="AB763" s="4"/>
      <c r="AC763" s="4"/>
      <c r="AD763" s="4"/>
      <c r="AE763" s="4"/>
      <c r="AF763" s="4"/>
      <c r="AG763" s="4"/>
      <c r="AH763" s="4"/>
      <c r="AI763" s="4"/>
      <c r="AJ763" s="4"/>
      <c r="AK763" s="4"/>
      <c r="AL763" s="4"/>
      <c r="AM763" s="4"/>
      <c r="AN763" s="4"/>
      <c r="AO763" s="4"/>
      <c r="AP763" s="4"/>
      <c r="AQ763" s="5"/>
      <c r="AR763" s="5"/>
      <c r="AS763" s="5"/>
    </row>
    <row r="764" ht="15.75" customHeight="1">
      <c r="A764" s="5"/>
      <c r="B764" s="67"/>
      <c r="C764" s="5"/>
      <c r="D764" s="5"/>
      <c r="E764" s="5"/>
      <c r="F764" s="4"/>
      <c r="G764" s="4"/>
      <c r="H764" s="4"/>
      <c r="I764" s="4"/>
      <c r="J764" s="4"/>
      <c r="K764" s="4"/>
      <c r="L764" s="4"/>
      <c r="M764" s="4"/>
      <c r="N764" s="4"/>
      <c r="O764" s="4"/>
      <c r="P764" s="4"/>
      <c r="Q764" s="4"/>
      <c r="R764" s="4"/>
      <c r="S764" s="4"/>
      <c r="T764" s="4"/>
      <c r="U764" s="4"/>
      <c r="V764" s="4"/>
      <c r="W764" s="4"/>
      <c r="X764" s="4"/>
      <c r="Y764" s="4"/>
      <c r="Z764" s="4"/>
      <c r="AA764" s="4"/>
      <c r="AB764" s="4"/>
      <c r="AC764" s="4"/>
      <c r="AD764" s="4"/>
      <c r="AE764" s="4"/>
      <c r="AF764" s="4"/>
      <c r="AG764" s="4"/>
      <c r="AH764" s="4"/>
      <c r="AI764" s="4"/>
      <c r="AJ764" s="4"/>
      <c r="AK764" s="4"/>
      <c r="AL764" s="4"/>
      <c r="AM764" s="4"/>
      <c r="AN764" s="4"/>
      <c r="AO764" s="4"/>
      <c r="AP764" s="4"/>
      <c r="AQ764" s="5"/>
      <c r="AR764" s="5"/>
      <c r="AS764" s="5"/>
    </row>
    <row r="765" ht="15.75" customHeight="1">
      <c r="A765" s="5"/>
      <c r="B765" s="67"/>
      <c r="C765" s="5"/>
      <c r="D765" s="5"/>
      <c r="E765" s="5"/>
      <c r="F765" s="4"/>
      <c r="G765" s="4"/>
      <c r="H765" s="4"/>
      <c r="I765" s="4"/>
      <c r="J765" s="4"/>
      <c r="K765" s="4"/>
      <c r="L765" s="4"/>
      <c r="M765" s="4"/>
      <c r="N765" s="4"/>
      <c r="O765" s="4"/>
      <c r="P765" s="4"/>
      <c r="Q765" s="4"/>
      <c r="R765" s="4"/>
      <c r="S765" s="4"/>
      <c r="T765" s="4"/>
      <c r="U765" s="4"/>
      <c r="V765" s="4"/>
      <c r="W765" s="4"/>
      <c r="X765" s="4"/>
      <c r="Y765" s="4"/>
      <c r="Z765" s="4"/>
      <c r="AA765" s="4"/>
      <c r="AB765" s="4"/>
      <c r="AC765" s="4"/>
      <c r="AD765" s="4"/>
      <c r="AE765" s="4"/>
      <c r="AF765" s="4"/>
      <c r="AG765" s="4"/>
      <c r="AH765" s="4"/>
      <c r="AI765" s="4"/>
      <c r="AJ765" s="4"/>
      <c r="AK765" s="4"/>
      <c r="AL765" s="4"/>
      <c r="AM765" s="4"/>
      <c r="AN765" s="4"/>
      <c r="AO765" s="4"/>
      <c r="AP765" s="4"/>
      <c r="AQ765" s="5"/>
      <c r="AR765" s="5"/>
      <c r="AS765" s="5"/>
    </row>
    <row r="766" ht="15.75" customHeight="1">
      <c r="A766" s="5"/>
      <c r="B766" s="67"/>
      <c r="C766" s="5"/>
      <c r="D766" s="5"/>
      <c r="E766" s="5"/>
      <c r="F766" s="4"/>
      <c r="G766" s="4"/>
      <c r="H766" s="4"/>
      <c r="I766" s="4"/>
      <c r="J766" s="4"/>
      <c r="K766" s="4"/>
      <c r="L766" s="4"/>
      <c r="M766" s="4"/>
      <c r="N766" s="4"/>
      <c r="O766" s="4"/>
      <c r="P766" s="4"/>
      <c r="Q766" s="4"/>
      <c r="R766" s="4"/>
      <c r="S766" s="4"/>
      <c r="T766" s="4"/>
      <c r="U766" s="4"/>
      <c r="V766" s="4"/>
      <c r="W766" s="4"/>
      <c r="X766" s="4"/>
      <c r="Y766" s="4"/>
      <c r="Z766" s="4"/>
      <c r="AA766" s="4"/>
      <c r="AB766" s="4"/>
      <c r="AC766" s="4"/>
      <c r="AD766" s="4"/>
      <c r="AE766" s="4"/>
      <c r="AF766" s="4"/>
      <c r="AG766" s="4"/>
      <c r="AH766" s="4"/>
      <c r="AI766" s="4"/>
      <c r="AJ766" s="4"/>
      <c r="AK766" s="4"/>
      <c r="AL766" s="4"/>
      <c r="AM766" s="4"/>
      <c r="AN766" s="4"/>
      <c r="AO766" s="4"/>
      <c r="AP766" s="4"/>
      <c r="AQ766" s="5"/>
      <c r="AR766" s="5"/>
      <c r="AS766" s="5"/>
    </row>
    <row r="767" ht="15.75" customHeight="1">
      <c r="A767" s="5"/>
      <c r="B767" s="67"/>
      <c r="C767" s="5"/>
      <c r="D767" s="5"/>
      <c r="E767" s="5"/>
      <c r="F767" s="4"/>
      <c r="G767" s="4"/>
      <c r="H767" s="4"/>
      <c r="I767" s="4"/>
      <c r="J767" s="4"/>
      <c r="K767" s="4"/>
      <c r="L767" s="4"/>
      <c r="M767" s="4"/>
      <c r="N767" s="4"/>
      <c r="O767" s="4"/>
      <c r="P767" s="4"/>
      <c r="Q767" s="4"/>
      <c r="R767" s="4"/>
      <c r="S767" s="4"/>
      <c r="T767" s="4"/>
      <c r="U767" s="4"/>
      <c r="V767" s="4"/>
      <c r="W767" s="4"/>
      <c r="X767" s="4"/>
      <c r="Y767" s="4"/>
      <c r="Z767" s="4"/>
      <c r="AA767" s="4"/>
      <c r="AB767" s="4"/>
      <c r="AC767" s="4"/>
      <c r="AD767" s="4"/>
      <c r="AE767" s="4"/>
      <c r="AF767" s="4"/>
      <c r="AG767" s="4"/>
      <c r="AH767" s="4"/>
      <c r="AI767" s="4"/>
      <c r="AJ767" s="4"/>
      <c r="AK767" s="4"/>
      <c r="AL767" s="4"/>
      <c r="AM767" s="4"/>
      <c r="AN767" s="4"/>
      <c r="AO767" s="4"/>
      <c r="AP767" s="4"/>
      <c r="AQ767" s="5"/>
      <c r="AR767" s="5"/>
      <c r="AS767" s="5"/>
    </row>
    <row r="768" ht="15.75" customHeight="1">
      <c r="A768" s="5"/>
      <c r="B768" s="67"/>
      <c r="C768" s="5"/>
      <c r="D768" s="5"/>
      <c r="E768" s="5"/>
      <c r="F768" s="4"/>
      <c r="G768" s="4"/>
      <c r="H768" s="4"/>
      <c r="I768" s="4"/>
      <c r="J768" s="4"/>
      <c r="K768" s="4"/>
      <c r="L768" s="4"/>
      <c r="M768" s="4"/>
      <c r="N768" s="4"/>
      <c r="O768" s="4"/>
      <c r="P768" s="4"/>
      <c r="Q768" s="4"/>
      <c r="R768" s="4"/>
      <c r="S768" s="4"/>
      <c r="T768" s="4"/>
      <c r="U768" s="4"/>
      <c r="V768" s="4"/>
      <c r="W768" s="4"/>
      <c r="X768" s="4"/>
      <c r="Y768" s="4"/>
      <c r="Z768" s="4"/>
      <c r="AA768" s="4"/>
      <c r="AB768" s="4"/>
      <c r="AC768" s="4"/>
      <c r="AD768" s="4"/>
      <c r="AE768" s="4"/>
      <c r="AF768" s="4"/>
      <c r="AG768" s="4"/>
      <c r="AH768" s="4"/>
      <c r="AI768" s="4"/>
      <c r="AJ768" s="4"/>
      <c r="AK768" s="4"/>
      <c r="AL768" s="4"/>
      <c r="AM768" s="4"/>
      <c r="AN768" s="4"/>
      <c r="AO768" s="4"/>
      <c r="AP768" s="4"/>
      <c r="AQ768" s="5"/>
      <c r="AR768" s="5"/>
      <c r="AS768" s="5"/>
    </row>
    <row r="769" ht="15.75" customHeight="1">
      <c r="A769" s="5"/>
      <c r="B769" s="67"/>
      <c r="C769" s="5"/>
      <c r="D769" s="5"/>
      <c r="E769" s="5"/>
      <c r="F769" s="4"/>
      <c r="G769" s="4"/>
      <c r="H769" s="4"/>
      <c r="I769" s="4"/>
      <c r="J769" s="4"/>
      <c r="K769" s="4"/>
      <c r="L769" s="4"/>
      <c r="M769" s="4"/>
      <c r="N769" s="4"/>
      <c r="O769" s="4"/>
      <c r="P769" s="4"/>
      <c r="Q769" s="4"/>
      <c r="R769" s="4"/>
      <c r="S769" s="4"/>
      <c r="T769" s="4"/>
      <c r="U769" s="4"/>
      <c r="V769" s="4"/>
      <c r="W769" s="4"/>
      <c r="X769" s="4"/>
      <c r="Y769" s="4"/>
      <c r="Z769" s="4"/>
      <c r="AA769" s="4"/>
      <c r="AB769" s="4"/>
      <c r="AC769" s="4"/>
      <c r="AD769" s="4"/>
      <c r="AE769" s="4"/>
      <c r="AF769" s="4"/>
      <c r="AG769" s="4"/>
      <c r="AH769" s="4"/>
      <c r="AI769" s="4"/>
      <c r="AJ769" s="4"/>
      <c r="AK769" s="4"/>
      <c r="AL769" s="4"/>
      <c r="AM769" s="4"/>
      <c r="AN769" s="4"/>
      <c r="AO769" s="4"/>
      <c r="AP769" s="4"/>
      <c r="AQ769" s="5"/>
      <c r="AR769" s="5"/>
      <c r="AS769" s="5"/>
    </row>
    <row r="770" ht="15.75" customHeight="1">
      <c r="A770" s="5"/>
      <c r="B770" s="67"/>
      <c r="C770" s="5"/>
      <c r="D770" s="5"/>
      <c r="E770" s="5"/>
      <c r="F770" s="4"/>
      <c r="G770" s="4"/>
      <c r="H770" s="4"/>
      <c r="I770" s="4"/>
      <c r="J770" s="4"/>
      <c r="K770" s="4"/>
      <c r="L770" s="4"/>
      <c r="M770" s="4"/>
      <c r="N770" s="4"/>
      <c r="O770" s="4"/>
      <c r="P770" s="4"/>
      <c r="Q770" s="4"/>
      <c r="R770" s="4"/>
      <c r="S770" s="4"/>
      <c r="T770" s="4"/>
      <c r="U770" s="4"/>
      <c r="V770" s="4"/>
      <c r="W770" s="4"/>
      <c r="X770" s="4"/>
      <c r="Y770" s="4"/>
      <c r="Z770" s="4"/>
      <c r="AA770" s="4"/>
      <c r="AB770" s="4"/>
      <c r="AC770" s="4"/>
      <c r="AD770" s="4"/>
      <c r="AE770" s="4"/>
      <c r="AF770" s="4"/>
      <c r="AG770" s="4"/>
      <c r="AH770" s="4"/>
      <c r="AI770" s="4"/>
      <c r="AJ770" s="4"/>
      <c r="AK770" s="4"/>
      <c r="AL770" s="4"/>
      <c r="AM770" s="4"/>
      <c r="AN770" s="4"/>
      <c r="AO770" s="4"/>
      <c r="AP770" s="4"/>
      <c r="AQ770" s="5"/>
      <c r="AR770" s="5"/>
      <c r="AS770" s="5"/>
    </row>
    <row r="771" ht="15.75" customHeight="1">
      <c r="A771" s="5"/>
      <c r="B771" s="67"/>
      <c r="C771" s="5"/>
      <c r="D771" s="5"/>
      <c r="E771" s="5"/>
      <c r="F771" s="4"/>
      <c r="G771" s="4"/>
      <c r="H771" s="4"/>
      <c r="I771" s="4"/>
      <c r="J771" s="4"/>
      <c r="K771" s="4"/>
      <c r="L771" s="4"/>
      <c r="M771" s="4"/>
      <c r="N771" s="4"/>
      <c r="O771" s="4"/>
      <c r="P771" s="4"/>
      <c r="Q771" s="4"/>
      <c r="R771" s="4"/>
      <c r="S771" s="4"/>
      <c r="T771" s="4"/>
      <c r="U771" s="4"/>
      <c r="V771" s="4"/>
      <c r="W771" s="4"/>
      <c r="X771" s="4"/>
      <c r="Y771" s="4"/>
      <c r="Z771" s="4"/>
      <c r="AA771" s="4"/>
      <c r="AB771" s="4"/>
      <c r="AC771" s="4"/>
      <c r="AD771" s="4"/>
      <c r="AE771" s="4"/>
      <c r="AF771" s="4"/>
      <c r="AG771" s="4"/>
      <c r="AH771" s="4"/>
      <c r="AI771" s="4"/>
      <c r="AJ771" s="4"/>
      <c r="AK771" s="4"/>
      <c r="AL771" s="4"/>
      <c r="AM771" s="4"/>
      <c r="AN771" s="4"/>
      <c r="AO771" s="4"/>
      <c r="AP771" s="4"/>
      <c r="AQ771" s="5"/>
      <c r="AR771" s="5"/>
      <c r="AS771" s="5"/>
    </row>
    <row r="772" ht="15.75" customHeight="1">
      <c r="A772" s="5"/>
      <c r="B772" s="67"/>
      <c r="C772" s="5"/>
      <c r="D772" s="5"/>
      <c r="E772" s="5"/>
      <c r="F772" s="4"/>
      <c r="G772" s="4"/>
      <c r="H772" s="4"/>
      <c r="I772" s="4"/>
      <c r="J772" s="4"/>
      <c r="K772" s="4"/>
      <c r="L772" s="4"/>
      <c r="M772" s="4"/>
      <c r="N772" s="4"/>
      <c r="O772" s="4"/>
      <c r="P772" s="4"/>
      <c r="Q772" s="4"/>
      <c r="R772" s="4"/>
      <c r="S772" s="4"/>
      <c r="T772" s="4"/>
      <c r="U772" s="4"/>
      <c r="V772" s="4"/>
      <c r="W772" s="4"/>
      <c r="X772" s="4"/>
      <c r="Y772" s="4"/>
      <c r="Z772" s="4"/>
      <c r="AA772" s="4"/>
      <c r="AB772" s="4"/>
      <c r="AC772" s="4"/>
      <c r="AD772" s="4"/>
      <c r="AE772" s="4"/>
      <c r="AF772" s="4"/>
      <c r="AG772" s="4"/>
      <c r="AH772" s="4"/>
      <c r="AI772" s="4"/>
      <c r="AJ772" s="4"/>
      <c r="AK772" s="4"/>
      <c r="AL772" s="4"/>
      <c r="AM772" s="4"/>
      <c r="AN772" s="4"/>
      <c r="AO772" s="4"/>
      <c r="AP772" s="4"/>
      <c r="AQ772" s="5"/>
      <c r="AR772" s="5"/>
      <c r="AS772" s="5"/>
    </row>
    <row r="773" ht="15.75" customHeight="1">
      <c r="A773" s="5"/>
      <c r="B773" s="67"/>
      <c r="C773" s="5"/>
      <c r="D773" s="5"/>
      <c r="E773" s="5"/>
      <c r="F773" s="4"/>
      <c r="G773" s="4"/>
      <c r="H773" s="4"/>
      <c r="I773" s="4"/>
      <c r="J773" s="4"/>
      <c r="K773" s="4"/>
      <c r="L773" s="4"/>
      <c r="M773" s="4"/>
      <c r="N773" s="4"/>
      <c r="O773" s="4"/>
      <c r="P773" s="4"/>
      <c r="Q773" s="4"/>
      <c r="R773" s="4"/>
      <c r="S773" s="4"/>
      <c r="T773" s="4"/>
      <c r="U773" s="4"/>
      <c r="V773" s="4"/>
      <c r="W773" s="4"/>
      <c r="X773" s="4"/>
      <c r="Y773" s="4"/>
      <c r="Z773" s="4"/>
      <c r="AA773" s="4"/>
      <c r="AB773" s="4"/>
      <c r="AC773" s="4"/>
      <c r="AD773" s="4"/>
      <c r="AE773" s="4"/>
      <c r="AF773" s="4"/>
      <c r="AG773" s="4"/>
      <c r="AH773" s="4"/>
      <c r="AI773" s="4"/>
      <c r="AJ773" s="4"/>
      <c r="AK773" s="4"/>
      <c r="AL773" s="4"/>
      <c r="AM773" s="4"/>
      <c r="AN773" s="4"/>
      <c r="AO773" s="4"/>
      <c r="AP773" s="4"/>
      <c r="AQ773" s="5"/>
      <c r="AR773" s="5"/>
      <c r="AS773" s="5"/>
    </row>
    <row r="774" ht="15.75" customHeight="1">
      <c r="A774" s="5"/>
      <c r="B774" s="67"/>
      <c r="C774" s="5"/>
      <c r="D774" s="5"/>
      <c r="E774" s="5"/>
      <c r="F774" s="4"/>
      <c r="G774" s="4"/>
      <c r="H774" s="4"/>
      <c r="I774" s="4"/>
      <c r="J774" s="4"/>
      <c r="K774" s="4"/>
      <c r="L774" s="4"/>
      <c r="M774" s="4"/>
      <c r="N774" s="4"/>
      <c r="O774" s="4"/>
      <c r="P774" s="4"/>
      <c r="Q774" s="4"/>
      <c r="R774" s="4"/>
      <c r="S774" s="4"/>
      <c r="T774" s="4"/>
      <c r="U774" s="4"/>
      <c r="V774" s="4"/>
      <c r="W774" s="4"/>
      <c r="X774" s="4"/>
      <c r="Y774" s="4"/>
      <c r="Z774" s="4"/>
      <c r="AA774" s="4"/>
      <c r="AB774" s="4"/>
      <c r="AC774" s="4"/>
      <c r="AD774" s="4"/>
      <c r="AE774" s="4"/>
      <c r="AF774" s="4"/>
      <c r="AG774" s="4"/>
      <c r="AH774" s="4"/>
      <c r="AI774" s="4"/>
      <c r="AJ774" s="4"/>
      <c r="AK774" s="4"/>
      <c r="AL774" s="4"/>
      <c r="AM774" s="4"/>
      <c r="AN774" s="4"/>
      <c r="AO774" s="4"/>
      <c r="AP774" s="4"/>
      <c r="AQ774" s="5"/>
      <c r="AR774" s="5"/>
      <c r="AS774" s="5"/>
    </row>
    <row r="775" ht="15.75" customHeight="1">
      <c r="A775" s="5"/>
      <c r="B775" s="67"/>
      <c r="C775" s="5"/>
      <c r="D775" s="5"/>
      <c r="E775" s="5"/>
      <c r="F775" s="4"/>
      <c r="G775" s="4"/>
      <c r="H775" s="4"/>
      <c r="I775" s="4"/>
      <c r="J775" s="4"/>
      <c r="K775" s="4"/>
      <c r="L775" s="4"/>
      <c r="M775" s="4"/>
      <c r="N775" s="4"/>
      <c r="O775" s="4"/>
      <c r="P775" s="4"/>
      <c r="Q775" s="4"/>
      <c r="R775" s="4"/>
      <c r="S775" s="4"/>
      <c r="T775" s="4"/>
      <c r="U775" s="4"/>
      <c r="V775" s="4"/>
      <c r="W775" s="4"/>
      <c r="X775" s="4"/>
      <c r="Y775" s="4"/>
      <c r="Z775" s="4"/>
      <c r="AA775" s="4"/>
      <c r="AB775" s="4"/>
      <c r="AC775" s="4"/>
      <c r="AD775" s="4"/>
      <c r="AE775" s="4"/>
      <c r="AF775" s="4"/>
      <c r="AG775" s="4"/>
      <c r="AH775" s="4"/>
      <c r="AI775" s="4"/>
      <c r="AJ775" s="4"/>
      <c r="AK775" s="4"/>
      <c r="AL775" s="4"/>
      <c r="AM775" s="4"/>
      <c r="AN775" s="4"/>
      <c r="AO775" s="4"/>
      <c r="AP775" s="4"/>
      <c r="AQ775" s="5"/>
      <c r="AR775" s="5"/>
      <c r="AS775" s="5"/>
    </row>
    <row r="776" ht="15.75" customHeight="1">
      <c r="A776" s="5"/>
      <c r="B776" s="67"/>
      <c r="C776" s="5"/>
      <c r="D776" s="5"/>
      <c r="E776" s="5"/>
      <c r="F776" s="4"/>
      <c r="G776" s="4"/>
      <c r="H776" s="4"/>
      <c r="I776" s="4"/>
      <c r="J776" s="4"/>
      <c r="K776" s="4"/>
      <c r="L776" s="4"/>
      <c r="M776" s="4"/>
      <c r="N776" s="4"/>
      <c r="O776" s="4"/>
      <c r="P776" s="4"/>
      <c r="Q776" s="4"/>
      <c r="R776" s="4"/>
      <c r="S776" s="4"/>
      <c r="T776" s="4"/>
      <c r="U776" s="4"/>
      <c r="V776" s="4"/>
      <c r="W776" s="4"/>
      <c r="X776" s="4"/>
      <c r="Y776" s="4"/>
      <c r="Z776" s="4"/>
      <c r="AA776" s="4"/>
      <c r="AB776" s="4"/>
      <c r="AC776" s="4"/>
      <c r="AD776" s="4"/>
      <c r="AE776" s="4"/>
      <c r="AF776" s="4"/>
      <c r="AG776" s="4"/>
      <c r="AH776" s="4"/>
      <c r="AI776" s="4"/>
      <c r="AJ776" s="4"/>
      <c r="AK776" s="4"/>
      <c r="AL776" s="4"/>
      <c r="AM776" s="4"/>
      <c r="AN776" s="4"/>
      <c r="AO776" s="4"/>
      <c r="AP776" s="4"/>
      <c r="AQ776" s="5"/>
      <c r="AR776" s="5"/>
      <c r="AS776" s="5"/>
    </row>
    <row r="777" ht="15.75" customHeight="1">
      <c r="A777" s="5"/>
      <c r="B777" s="67"/>
      <c r="C777" s="5"/>
      <c r="D777" s="5"/>
      <c r="E777" s="5"/>
      <c r="F777" s="4"/>
      <c r="G777" s="4"/>
      <c r="H777" s="4"/>
      <c r="I777" s="4"/>
      <c r="J777" s="4"/>
      <c r="K777" s="4"/>
      <c r="L777" s="4"/>
      <c r="M777" s="4"/>
      <c r="N777" s="4"/>
      <c r="O777" s="4"/>
      <c r="P777" s="4"/>
      <c r="Q777" s="4"/>
      <c r="R777" s="4"/>
      <c r="S777" s="4"/>
      <c r="T777" s="4"/>
      <c r="U777" s="4"/>
      <c r="V777" s="4"/>
      <c r="W777" s="4"/>
      <c r="X777" s="4"/>
      <c r="Y777" s="4"/>
      <c r="Z777" s="4"/>
      <c r="AA777" s="4"/>
      <c r="AB777" s="4"/>
      <c r="AC777" s="4"/>
      <c r="AD777" s="4"/>
      <c r="AE777" s="4"/>
      <c r="AF777" s="4"/>
      <c r="AG777" s="4"/>
      <c r="AH777" s="4"/>
      <c r="AI777" s="4"/>
      <c r="AJ777" s="4"/>
      <c r="AK777" s="4"/>
      <c r="AL777" s="4"/>
      <c r="AM777" s="4"/>
      <c r="AN777" s="4"/>
      <c r="AO777" s="4"/>
      <c r="AP777" s="4"/>
      <c r="AQ777" s="5"/>
      <c r="AR777" s="5"/>
      <c r="AS777" s="5"/>
    </row>
    <row r="778" ht="15.75" customHeight="1">
      <c r="A778" s="5"/>
      <c r="B778" s="67"/>
      <c r="C778" s="5"/>
      <c r="D778" s="5"/>
      <c r="E778" s="5"/>
      <c r="F778" s="4"/>
      <c r="G778" s="4"/>
      <c r="H778" s="4"/>
      <c r="I778" s="4"/>
      <c r="J778" s="4"/>
      <c r="K778" s="4"/>
      <c r="L778" s="4"/>
      <c r="M778" s="4"/>
      <c r="N778" s="4"/>
      <c r="O778" s="4"/>
      <c r="P778" s="4"/>
      <c r="Q778" s="4"/>
      <c r="R778" s="4"/>
      <c r="S778" s="4"/>
      <c r="T778" s="4"/>
      <c r="U778" s="4"/>
      <c r="V778" s="4"/>
      <c r="W778" s="4"/>
      <c r="X778" s="4"/>
      <c r="Y778" s="4"/>
      <c r="Z778" s="4"/>
      <c r="AA778" s="4"/>
      <c r="AB778" s="4"/>
      <c r="AC778" s="4"/>
      <c r="AD778" s="4"/>
      <c r="AE778" s="4"/>
      <c r="AF778" s="4"/>
      <c r="AG778" s="4"/>
      <c r="AH778" s="4"/>
      <c r="AI778" s="4"/>
      <c r="AJ778" s="4"/>
      <c r="AK778" s="4"/>
      <c r="AL778" s="4"/>
      <c r="AM778" s="4"/>
      <c r="AN778" s="4"/>
      <c r="AO778" s="4"/>
      <c r="AP778" s="4"/>
      <c r="AQ778" s="5"/>
      <c r="AR778" s="5"/>
      <c r="AS778" s="5"/>
    </row>
    <row r="779" ht="15.75" customHeight="1">
      <c r="A779" s="5"/>
      <c r="B779" s="67"/>
      <c r="C779" s="5"/>
      <c r="D779" s="5"/>
      <c r="E779" s="5"/>
      <c r="F779" s="4"/>
      <c r="G779" s="4"/>
      <c r="H779" s="4"/>
      <c r="I779" s="4"/>
      <c r="J779" s="4"/>
      <c r="K779" s="4"/>
      <c r="L779" s="4"/>
      <c r="M779" s="4"/>
      <c r="N779" s="4"/>
      <c r="O779" s="4"/>
      <c r="P779" s="4"/>
      <c r="Q779" s="4"/>
      <c r="R779" s="4"/>
      <c r="S779" s="4"/>
      <c r="T779" s="4"/>
      <c r="U779" s="4"/>
      <c r="V779" s="4"/>
      <c r="W779" s="4"/>
      <c r="X779" s="4"/>
      <c r="Y779" s="4"/>
      <c r="Z779" s="4"/>
      <c r="AA779" s="4"/>
      <c r="AB779" s="4"/>
      <c r="AC779" s="4"/>
      <c r="AD779" s="4"/>
      <c r="AE779" s="4"/>
      <c r="AF779" s="4"/>
      <c r="AG779" s="4"/>
      <c r="AH779" s="4"/>
      <c r="AI779" s="4"/>
      <c r="AJ779" s="4"/>
      <c r="AK779" s="4"/>
      <c r="AL779" s="4"/>
      <c r="AM779" s="4"/>
      <c r="AN779" s="4"/>
      <c r="AO779" s="4"/>
      <c r="AP779" s="4"/>
      <c r="AQ779" s="5"/>
      <c r="AR779" s="5"/>
      <c r="AS779" s="5"/>
    </row>
    <row r="780" ht="15.75" customHeight="1">
      <c r="A780" s="5"/>
      <c r="B780" s="67"/>
      <c r="C780" s="5"/>
      <c r="D780" s="5"/>
      <c r="E780" s="5"/>
      <c r="F780" s="4"/>
      <c r="G780" s="4"/>
      <c r="H780" s="4"/>
      <c r="I780" s="4"/>
      <c r="J780" s="4"/>
      <c r="K780" s="4"/>
      <c r="L780" s="4"/>
      <c r="M780" s="4"/>
      <c r="N780" s="4"/>
      <c r="O780" s="4"/>
      <c r="P780" s="4"/>
      <c r="Q780" s="4"/>
      <c r="R780" s="4"/>
      <c r="S780" s="4"/>
      <c r="T780" s="4"/>
      <c r="U780" s="4"/>
      <c r="V780" s="4"/>
      <c r="W780" s="4"/>
      <c r="X780" s="4"/>
      <c r="Y780" s="4"/>
      <c r="Z780" s="4"/>
      <c r="AA780" s="4"/>
      <c r="AB780" s="4"/>
      <c r="AC780" s="4"/>
      <c r="AD780" s="4"/>
      <c r="AE780" s="4"/>
      <c r="AF780" s="4"/>
      <c r="AG780" s="4"/>
      <c r="AH780" s="4"/>
      <c r="AI780" s="4"/>
      <c r="AJ780" s="4"/>
      <c r="AK780" s="4"/>
      <c r="AL780" s="4"/>
      <c r="AM780" s="4"/>
      <c r="AN780" s="4"/>
      <c r="AO780" s="4"/>
      <c r="AP780" s="4"/>
      <c r="AQ780" s="5"/>
      <c r="AR780" s="5"/>
      <c r="AS780" s="5"/>
    </row>
    <row r="781" ht="15.75" customHeight="1">
      <c r="A781" s="5"/>
      <c r="B781" s="67"/>
      <c r="C781" s="5"/>
      <c r="D781" s="5"/>
      <c r="E781" s="5"/>
      <c r="F781" s="4"/>
      <c r="G781" s="4"/>
      <c r="H781" s="4"/>
      <c r="I781" s="4"/>
      <c r="J781" s="4"/>
      <c r="K781" s="4"/>
      <c r="L781" s="4"/>
      <c r="M781" s="4"/>
      <c r="N781" s="4"/>
      <c r="O781" s="4"/>
      <c r="P781" s="4"/>
      <c r="Q781" s="4"/>
      <c r="R781" s="4"/>
      <c r="S781" s="4"/>
      <c r="T781" s="4"/>
      <c r="U781" s="4"/>
      <c r="V781" s="4"/>
      <c r="W781" s="4"/>
      <c r="X781" s="4"/>
      <c r="Y781" s="4"/>
      <c r="Z781" s="4"/>
      <c r="AA781" s="4"/>
      <c r="AB781" s="4"/>
      <c r="AC781" s="4"/>
      <c r="AD781" s="4"/>
      <c r="AE781" s="4"/>
      <c r="AF781" s="4"/>
      <c r="AG781" s="4"/>
      <c r="AH781" s="4"/>
      <c r="AI781" s="4"/>
      <c r="AJ781" s="4"/>
      <c r="AK781" s="4"/>
      <c r="AL781" s="4"/>
      <c r="AM781" s="4"/>
      <c r="AN781" s="4"/>
      <c r="AO781" s="4"/>
      <c r="AP781" s="4"/>
      <c r="AQ781" s="5"/>
      <c r="AR781" s="5"/>
      <c r="AS781" s="5"/>
    </row>
    <row r="782" ht="15.75" customHeight="1">
      <c r="A782" s="5"/>
      <c r="B782" s="67"/>
      <c r="C782" s="5"/>
      <c r="D782" s="5"/>
      <c r="E782" s="5"/>
      <c r="F782" s="4"/>
      <c r="G782" s="4"/>
      <c r="H782" s="4"/>
      <c r="I782" s="4"/>
      <c r="J782" s="4"/>
      <c r="K782" s="4"/>
      <c r="L782" s="4"/>
      <c r="M782" s="4"/>
      <c r="N782" s="4"/>
      <c r="O782" s="4"/>
      <c r="P782" s="4"/>
      <c r="Q782" s="4"/>
      <c r="R782" s="4"/>
      <c r="S782" s="4"/>
      <c r="T782" s="4"/>
      <c r="U782" s="4"/>
      <c r="V782" s="4"/>
      <c r="W782" s="4"/>
      <c r="X782" s="4"/>
      <c r="Y782" s="4"/>
      <c r="Z782" s="4"/>
      <c r="AA782" s="4"/>
      <c r="AB782" s="4"/>
      <c r="AC782" s="4"/>
      <c r="AD782" s="4"/>
      <c r="AE782" s="4"/>
      <c r="AF782" s="4"/>
      <c r="AG782" s="4"/>
      <c r="AH782" s="4"/>
      <c r="AI782" s="4"/>
      <c r="AJ782" s="4"/>
      <c r="AK782" s="4"/>
      <c r="AL782" s="4"/>
      <c r="AM782" s="4"/>
      <c r="AN782" s="4"/>
      <c r="AO782" s="4"/>
      <c r="AP782" s="4"/>
      <c r="AQ782" s="5"/>
      <c r="AR782" s="5"/>
      <c r="AS782" s="5"/>
    </row>
    <row r="783" ht="15.75" customHeight="1">
      <c r="A783" s="5"/>
      <c r="B783" s="67"/>
      <c r="C783" s="5"/>
      <c r="D783" s="5"/>
      <c r="E783" s="5"/>
      <c r="F783" s="4"/>
      <c r="G783" s="4"/>
      <c r="H783" s="4"/>
      <c r="I783" s="4"/>
      <c r="J783" s="4"/>
      <c r="K783" s="4"/>
      <c r="L783" s="4"/>
      <c r="M783" s="4"/>
      <c r="N783" s="4"/>
      <c r="O783" s="4"/>
      <c r="P783" s="4"/>
      <c r="Q783" s="4"/>
      <c r="R783" s="4"/>
      <c r="S783" s="4"/>
      <c r="T783" s="4"/>
      <c r="U783" s="4"/>
      <c r="V783" s="4"/>
      <c r="W783" s="4"/>
      <c r="X783" s="4"/>
      <c r="Y783" s="4"/>
      <c r="Z783" s="4"/>
      <c r="AA783" s="4"/>
      <c r="AB783" s="4"/>
      <c r="AC783" s="4"/>
      <c r="AD783" s="4"/>
      <c r="AE783" s="4"/>
      <c r="AF783" s="4"/>
      <c r="AG783" s="4"/>
      <c r="AH783" s="4"/>
      <c r="AI783" s="4"/>
      <c r="AJ783" s="4"/>
      <c r="AK783" s="4"/>
      <c r="AL783" s="4"/>
      <c r="AM783" s="4"/>
      <c r="AN783" s="4"/>
      <c r="AO783" s="4"/>
      <c r="AP783" s="4"/>
      <c r="AQ783" s="5"/>
      <c r="AR783" s="5"/>
      <c r="AS783" s="5"/>
    </row>
    <row r="784" ht="15.75" customHeight="1">
      <c r="A784" s="5"/>
      <c r="B784" s="67"/>
      <c r="C784" s="5"/>
      <c r="D784" s="5"/>
      <c r="E784" s="5"/>
      <c r="F784" s="4"/>
      <c r="G784" s="4"/>
      <c r="H784" s="4"/>
      <c r="I784" s="4"/>
      <c r="J784" s="4"/>
      <c r="K784" s="4"/>
      <c r="L784" s="4"/>
      <c r="M784" s="4"/>
      <c r="N784" s="4"/>
      <c r="O784" s="4"/>
      <c r="P784" s="4"/>
      <c r="Q784" s="4"/>
      <c r="R784" s="4"/>
      <c r="S784" s="4"/>
      <c r="T784" s="4"/>
      <c r="U784" s="4"/>
      <c r="V784" s="4"/>
      <c r="W784" s="4"/>
      <c r="X784" s="4"/>
      <c r="Y784" s="4"/>
      <c r="Z784" s="4"/>
      <c r="AA784" s="4"/>
      <c r="AB784" s="4"/>
      <c r="AC784" s="4"/>
      <c r="AD784" s="4"/>
      <c r="AE784" s="4"/>
      <c r="AF784" s="4"/>
      <c r="AG784" s="4"/>
      <c r="AH784" s="4"/>
      <c r="AI784" s="4"/>
      <c r="AJ784" s="4"/>
      <c r="AK784" s="4"/>
      <c r="AL784" s="4"/>
      <c r="AM784" s="4"/>
      <c r="AN784" s="4"/>
      <c r="AO784" s="4"/>
      <c r="AP784" s="4"/>
      <c r="AQ784" s="5"/>
      <c r="AR784" s="5"/>
      <c r="AS784" s="5"/>
    </row>
    <row r="785" ht="15.75" customHeight="1">
      <c r="A785" s="5"/>
      <c r="B785" s="67"/>
      <c r="C785" s="5"/>
      <c r="D785" s="5"/>
      <c r="E785" s="5"/>
      <c r="F785" s="4"/>
      <c r="G785" s="4"/>
      <c r="H785" s="4"/>
      <c r="I785" s="4"/>
      <c r="J785" s="4"/>
      <c r="K785" s="4"/>
      <c r="L785" s="4"/>
      <c r="M785" s="4"/>
      <c r="N785" s="4"/>
      <c r="O785" s="4"/>
      <c r="P785" s="4"/>
      <c r="Q785" s="4"/>
      <c r="R785" s="4"/>
      <c r="S785" s="4"/>
      <c r="T785" s="4"/>
      <c r="U785" s="4"/>
      <c r="V785" s="4"/>
      <c r="W785" s="4"/>
      <c r="X785" s="4"/>
      <c r="Y785" s="4"/>
      <c r="Z785" s="4"/>
      <c r="AA785" s="4"/>
      <c r="AB785" s="4"/>
      <c r="AC785" s="4"/>
      <c r="AD785" s="4"/>
      <c r="AE785" s="4"/>
      <c r="AF785" s="4"/>
      <c r="AG785" s="4"/>
      <c r="AH785" s="4"/>
      <c r="AI785" s="4"/>
      <c r="AJ785" s="4"/>
      <c r="AK785" s="4"/>
      <c r="AL785" s="4"/>
      <c r="AM785" s="4"/>
      <c r="AN785" s="4"/>
      <c r="AO785" s="4"/>
      <c r="AP785" s="4"/>
      <c r="AQ785" s="5"/>
      <c r="AR785" s="5"/>
      <c r="AS785" s="5"/>
    </row>
    <row r="786" ht="15.75" customHeight="1">
      <c r="A786" s="5"/>
      <c r="B786" s="67"/>
      <c r="C786" s="5"/>
      <c r="D786" s="5"/>
      <c r="E786" s="5"/>
      <c r="F786" s="4"/>
      <c r="G786" s="4"/>
      <c r="H786" s="4"/>
      <c r="I786" s="4"/>
      <c r="J786" s="4"/>
      <c r="K786" s="4"/>
      <c r="L786" s="4"/>
      <c r="M786" s="4"/>
      <c r="N786" s="4"/>
      <c r="O786" s="4"/>
      <c r="P786" s="4"/>
      <c r="Q786" s="4"/>
      <c r="R786" s="4"/>
      <c r="S786" s="4"/>
      <c r="T786" s="4"/>
      <c r="U786" s="4"/>
      <c r="V786" s="4"/>
      <c r="W786" s="4"/>
      <c r="X786" s="4"/>
      <c r="Y786" s="4"/>
      <c r="Z786" s="4"/>
      <c r="AA786" s="4"/>
      <c r="AB786" s="4"/>
      <c r="AC786" s="4"/>
      <c r="AD786" s="4"/>
      <c r="AE786" s="4"/>
      <c r="AF786" s="4"/>
      <c r="AG786" s="4"/>
      <c r="AH786" s="4"/>
      <c r="AI786" s="4"/>
      <c r="AJ786" s="4"/>
      <c r="AK786" s="4"/>
      <c r="AL786" s="4"/>
      <c r="AM786" s="4"/>
      <c r="AN786" s="4"/>
      <c r="AO786" s="4"/>
      <c r="AP786" s="4"/>
      <c r="AQ786" s="5"/>
      <c r="AR786" s="5"/>
      <c r="AS786" s="5"/>
    </row>
    <row r="787" ht="15.75" customHeight="1">
      <c r="A787" s="5"/>
      <c r="B787" s="67"/>
      <c r="C787" s="5"/>
      <c r="D787" s="5"/>
      <c r="E787" s="5"/>
      <c r="F787" s="4"/>
      <c r="G787" s="4"/>
      <c r="H787" s="4"/>
      <c r="I787" s="4"/>
      <c r="J787" s="4"/>
      <c r="K787" s="4"/>
      <c r="L787" s="4"/>
      <c r="M787" s="4"/>
      <c r="N787" s="4"/>
      <c r="O787" s="4"/>
      <c r="P787" s="4"/>
      <c r="Q787" s="4"/>
      <c r="R787" s="4"/>
      <c r="S787" s="4"/>
      <c r="T787" s="4"/>
      <c r="U787" s="4"/>
      <c r="V787" s="4"/>
      <c r="W787" s="4"/>
      <c r="X787" s="4"/>
      <c r="Y787" s="4"/>
      <c r="Z787" s="4"/>
      <c r="AA787" s="4"/>
      <c r="AB787" s="4"/>
      <c r="AC787" s="4"/>
      <c r="AD787" s="4"/>
      <c r="AE787" s="4"/>
      <c r="AF787" s="4"/>
      <c r="AG787" s="4"/>
      <c r="AH787" s="4"/>
      <c r="AI787" s="4"/>
      <c r="AJ787" s="4"/>
      <c r="AK787" s="4"/>
      <c r="AL787" s="4"/>
      <c r="AM787" s="4"/>
      <c r="AN787" s="4"/>
      <c r="AO787" s="4"/>
      <c r="AP787" s="4"/>
      <c r="AQ787" s="5"/>
      <c r="AR787" s="5"/>
      <c r="AS787" s="5"/>
    </row>
    <row r="788" ht="15.75" customHeight="1">
      <c r="A788" s="5"/>
      <c r="B788" s="67"/>
      <c r="C788" s="5"/>
      <c r="D788" s="5"/>
      <c r="E788" s="5"/>
      <c r="F788" s="4"/>
      <c r="G788" s="4"/>
      <c r="H788" s="4"/>
      <c r="I788" s="4"/>
      <c r="J788" s="4"/>
      <c r="K788" s="4"/>
      <c r="L788" s="4"/>
      <c r="M788" s="4"/>
      <c r="N788" s="4"/>
      <c r="O788" s="4"/>
      <c r="P788" s="4"/>
      <c r="Q788" s="4"/>
      <c r="R788" s="4"/>
      <c r="S788" s="4"/>
      <c r="T788" s="4"/>
      <c r="U788" s="4"/>
      <c r="V788" s="4"/>
      <c r="W788" s="4"/>
      <c r="X788" s="4"/>
      <c r="Y788" s="4"/>
      <c r="Z788" s="4"/>
      <c r="AA788" s="4"/>
      <c r="AB788" s="4"/>
      <c r="AC788" s="4"/>
      <c r="AD788" s="4"/>
      <c r="AE788" s="4"/>
      <c r="AF788" s="4"/>
      <c r="AG788" s="4"/>
      <c r="AH788" s="4"/>
      <c r="AI788" s="4"/>
      <c r="AJ788" s="4"/>
      <c r="AK788" s="4"/>
      <c r="AL788" s="4"/>
      <c r="AM788" s="4"/>
      <c r="AN788" s="4"/>
      <c r="AO788" s="4"/>
      <c r="AP788" s="4"/>
      <c r="AQ788" s="5"/>
      <c r="AR788" s="5"/>
      <c r="AS788" s="5"/>
    </row>
    <row r="789" ht="15.75" customHeight="1">
      <c r="A789" s="5"/>
      <c r="B789" s="67"/>
      <c r="C789" s="5"/>
      <c r="D789" s="5"/>
      <c r="E789" s="5"/>
      <c r="F789" s="4"/>
      <c r="G789" s="4"/>
      <c r="H789" s="4"/>
      <c r="I789" s="4"/>
      <c r="J789" s="4"/>
      <c r="K789" s="4"/>
      <c r="L789" s="4"/>
      <c r="M789" s="4"/>
      <c r="N789" s="4"/>
      <c r="O789" s="4"/>
      <c r="P789" s="4"/>
      <c r="Q789" s="4"/>
      <c r="R789" s="4"/>
      <c r="S789" s="4"/>
      <c r="T789" s="4"/>
      <c r="U789" s="4"/>
      <c r="V789" s="4"/>
      <c r="W789" s="4"/>
      <c r="X789" s="4"/>
      <c r="Y789" s="4"/>
      <c r="Z789" s="4"/>
      <c r="AA789" s="4"/>
      <c r="AB789" s="4"/>
      <c r="AC789" s="4"/>
      <c r="AD789" s="4"/>
      <c r="AE789" s="4"/>
      <c r="AF789" s="4"/>
      <c r="AG789" s="4"/>
      <c r="AH789" s="4"/>
      <c r="AI789" s="4"/>
      <c r="AJ789" s="4"/>
      <c r="AK789" s="4"/>
      <c r="AL789" s="4"/>
      <c r="AM789" s="4"/>
      <c r="AN789" s="4"/>
      <c r="AO789" s="4"/>
      <c r="AP789" s="4"/>
      <c r="AQ789" s="5"/>
      <c r="AR789" s="5"/>
      <c r="AS789" s="5"/>
    </row>
    <row r="790" ht="15.75" customHeight="1">
      <c r="A790" s="5"/>
      <c r="B790" s="67"/>
      <c r="C790" s="5"/>
      <c r="D790" s="5"/>
      <c r="E790" s="5"/>
      <c r="F790" s="4"/>
      <c r="G790" s="4"/>
      <c r="H790" s="4"/>
      <c r="I790" s="4"/>
      <c r="J790" s="4"/>
      <c r="K790" s="4"/>
      <c r="L790" s="4"/>
      <c r="M790" s="4"/>
      <c r="N790" s="4"/>
      <c r="O790" s="4"/>
      <c r="P790" s="4"/>
      <c r="Q790" s="4"/>
      <c r="R790" s="4"/>
      <c r="S790" s="4"/>
      <c r="T790" s="4"/>
      <c r="U790" s="4"/>
      <c r="V790" s="4"/>
      <c r="W790" s="4"/>
      <c r="X790" s="4"/>
      <c r="Y790" s="4"/>
      <c r="Z790" s="4"/>
      <c r="AA790" s="4"/>
      <c r="AB790" s="4"/>
      <c r="AC790" s="4"/>
      <c r="AD790" s="4"/>
      <c r="AE790" s="4"/>
      <c r="AF790" s="4"/>
      <c r="AG790" s="4"/>
      <c r="AH790" s="4"/>
      <c r="AI790" s="4"/>
      <c r="AJ790" s="4"/>
      <c r="AK790" s="4"/>
      <c r="AL790" s="4"/>
      <c r="AM790" s="4"/>
      <c r="AN790" s="4"/>
      <c r="AO790" s="4"/>
      <c r="AP790" s="4"/>
      <c r="AQ790" s="5"/>
      <c r="AR790" s="5"/>
      <c r="AS790" s="5"/>
    </row>
    <row r="791" ht="15.75" customHeight="1">
      <c r="A791" s="5"/>
      <c r="B791" s="67"/>
      <c r="C791" s="5"/>
      <c r="D791" s="5"/>
      <c r="E791" s="5"/>
      <c r="F791" s="4"/>
      <c r="G791" s="4"/>
      <c r="H791" s="4"/>
      <c r="I791" s="4"/>
      <c r="J791" s="4"/>
      <c r="K791" s="4"/>
      <c r="L791" s="4"/>
      <c r="M791" s="4"/>
      <c r="N791" s="4"/>
      <c r="O791" s="4"/>
      <c r="P791" s="4"/>
      <c r="Q791" s="4"/>
      <c r="R791" s="4"/>
      <c r="S791" s="4"/>
      <c r="T791" s="4"/>
      <c r="U791" s="4"/>
      <c r="V791" s="4"/>
      <c r="W791" s="4"/>
      <c r="X791" s="4"/>
      <c r="Y791" s="4"/>
      <c r="Z791" s="4"/>
      <c r="AA791" s="4"/>
      <c r="AB791" s="4"/>
      <c r="AC791" s="4"/>
      <c r="AD791" s="4"/>
      <c r="AE791" s="4"/>
      <c r="AF791" s="4"/>
      <c r="AG791" s="4"/>
      <c r="AH791" s="4"/>
      <c r="AI791" s="4"/>
      <c r="AJ791" s="4"/>
      <c r="AK791" s="4"/>
      <c r="AL791" s="4"/>
      <c r="AM791" s="4"/>
      <c r="AN791" s="4"/>
      <c r="AO791" s="4"/>
      <c r="AP791" s="4"/>
      <c r="AQ791" s="5"/>
      <c r="AR791" s="5"/>
      <c r="AS791" s="5"/>
    </row>
    <row r="792" ht="15.75" customHeight="1">
      <c r="A792" s="5"/>
      <c r="B792" s="67"/>
      <c r="C792" s="5"/>
      <c r="D792" s="5"/>
      <c r="E792" s="5"/>
      <c r="F792" s="4"/>
      <c r="G792" s="4"/>
      <c r="H792" s="4"/>
      <c r="I792" s="4"/>
      <c r="J792" s="4"/>
      <c r="K792" s="4"/>
      <c r="L792" s="4"/>
      <c r="M792" s="4"/>
      <c r="N792" s="4"/>
      <c r="O792" s="4"/>
      <c r="P792" s="4"/>
      <c r="Q792" s="4"/>
      <c r="R792" s="4"/>
      <c r="S792" s="4"/>
      <c r="T792" s="4"/>
      <c r="U792" s="4"/>
      <c r="V792" s="4"/>
      <c r="W792" s="4"/>
      <c r="X792" s="4"/>
      <c r="Y792" s="4"/>
      <c r="Z792" s="4"/>
      <c r="AA792" s="4"/>
      <c r="AB792" s="4"/>
      <c r="AC792" s="4"/>
      <c r="AD792" s="4"/>
      <c r="AE792" s="4"/>
      <c r="AF792" s="4"/>
      <c r="AG792" s="4"/>
      <c r="AH792" s="4"/>
      <c r="AI792" s="4"/>
      <c r="AJ792" s="4"/>
      <c r="AK792" s="4"/>
      <c r="AL792" s="4"/>
      <c r="AM792" s="4"/>
      <c r="AN792" s="4"/>
      <c r="AO792" s="4"/>
      <c r="AP792" s="4"/>
      <c r="AQ792" s="5"/>
      <c r="AR792" s="5"/>
      <c r="AS792" s="5"/>
    </row>
    <row r="793" ht="15.75" customHeight="1">
      <c r="A793" s="5"/>
      <c r="B793" s="67"/>
      <c r="C793" s="5"/>
      <c r="D793" s="5"/>
      <c r="E793" s="5"/>
      <c r="F793" s="4"/>
      <c r="G793" s="4"/>
      <c r="H793" s="4"/>
      <c r="I793" s="4"/>
      <c r="J793" s="4"/>
      <c r="K793" s="4"/>
      <c r="L793" s="4"/>
      <c r="M793" s="4"/>
      <c r="N793" s="4"/>
      <c r="O793" s="4"/>
      <c r="P793" s="4"/>
      <c r="Q793" s="4"/>
      <c r="R793" s="4"/>
      <c r="S793" s="4"/>
      <c r="T793" s="4"/>
      <c r="U793" s="4"/>
      <c r="V793" s="4"/>
      <c r="W793" s="4"/>
      <c r="X793" s="4"/>
      <c r="Y793" s="4"/>
      <c r="Z793" s="4"/>
      <c r="AA793" s="4"/>
      <c r="AB793" s="4"/>
      <c r="AC793" s="4"/>
      <c r="AD793" s="4"/>
      <c r="AE793" s="4"/>
      <c r="AF793" s="4"/>
      <c r="AG793" s="4"/>
      <c r="AH793" s="4"/>
      <c r="AI793" s="4"/>
      <c r="AJ793" s="4"/>
      <c r="AK793" s="4"/>
      <c r="AL793" s="4"/>
      <c r="AM793" s="4"/>
      <c r="AN793" s="4"/>
      <c r="AO793" s="4"/>
      <c r="AP793" s="4"/>
      <c r="AQ793" s="5"/>
      <c r="AR793" s="5"/>
      <c r="AS793" s="5"/>
    </row>
    <row r="794" ht="15.75" customHeight="1">
      <c r="A794" s="5"/>
      <c r="B794" s="67"/>
      <c r="C794" s="5"/>
      <c r="D794" s="5"/>
      <c r="E794" s="5"/>
      <c r="F794" s="4"/>
      <c r="G794" s="4"/>
      <c r="H794" s="4"/>
      <c r="I794" s="4"/>
      <c r="J794" s="4"/>
      <c r="K794" s="4"/>
      <c r="L794" s="4"/>
      <c r="M794" s="4"/>
      <c r="N794" s="4"/>
      <c r="O794" s="4"/>
      <c r="P794" s="4"/>
      <c r="Q794" s="4"/>
      <c r="R794" s="4"/>
      <c r="S794" s="4"/>
      <c r="T794" s="4"/>
      <c r="U794" s="4"/>
      <c r="V794" s="4"/>
      <c r="W794" s="4"/>
      <c r="X794" s="4"/>
      <c r="Y794" s="4"/>
      <c r="Z794" s="4"/>
      <c r="AA794" s="4"/>
      <c r="AB794" s="4"/>
      <c r="AC794" s="4"/>
      <c r="AD794" s="4"/>
      <c r="AE794" s="4"/>
      <c r="AF794" s="4"/>
      <c r="AG794" s="4"/>
      <c r="AH794" s="4"/>
      <c r="AI794" s="4"/>
      <c r="AJ794" s="4"/>
      <c r="AK794" s="4"/>
      <c r="AL794" s="4"/>
      <c r="AM794" s="4"/>
      <c r="AN794" s="4"/>
      <c r="AO794" s="4"/>
      <c r="AP794" s="4"/>
      <c r="AQ794" s="5"/>
      <c r="AR794" s="5"/>
      <c r="AS794" s="5"/>
    </row>
    <row r="795" ht="15.75" customHeight="1">
      <c r="A795" s="5"/>
      <c r="B795" s="67"/>
      <c r="C795" s="5"/>
      <c r="D795" s="5"/>
      <c r="E795" s="5"/>
      <c r="F795" s="4"/>
      <c r="G795" s="4"/>
      <c r="H795" s="4"/>
      <c r="I795" s="4"/>
      <c r="J795" s="4"/>
      <c r="K795" s="4"/>
      <c r="L795" s="4"/>
      <c r="M795" s="4"/>
      <c r="N795" s="4"/>
      <c r="O795" s="4"/>
      <c r="P795" s="4"/>
      <c r="Q795" s="4"/>
      <c r="R795" s="4"/>
      <c r="S795" s="4"/>
      <c r="T795" s="4"/>
      <c r="U795" s="4"/>
      <c r="V795" s="4"/>
      <c r="W795" s="4"/>
      <c r="X795" s="4"/>
      <c r="Y795" s="4"/>
      <c r="Z795" s="4"/>
      <c r="AA795" s="4"/>
      <c r="AB795" s="4"/>
      <c r="AC795" s="4"/>
      <c r="AD795" s="4"/>
      <c r="AE795" s="4"/>
      <c r="AF795" s="4"/>
      <c r="AG795" s="4"/>
      <c r="AH795" s="4"/>
      <c r="AI795" s="4"/>
      <c r="AJ795" s="4"/>
      <c r="AK795" s="4"/>
      <c r="AL795" s="4"/>
      <c r="AM795" s="4"/>
      <c r="AN795" s="4"/>
      <c r="AO795" s="4"/>
      <c r="AP795" s="4"/>
      <c r="AQ795" s="5"/>
      <c r="AR795" s="5"/>
      <c r="AS795" s="5"/>
    </row>
    <row r="796" ht="15.75" customHeight="1">
      <c r="A796" s="5"/>
      <c r="B796" s="67"/>
      <c r="C796" s="5"/>
      <c r="D796" s="5"/>
      <c r="E796" s="5"/>
      <c r="F796" s="4"/>
      <c r="G796" s="4"/>
      <c r="H796" s="4"/>
      <c r="I796" s="4"/>
      <c r="J796" s="4"/>
      <c r="K796" s="4"/>
      <c r="L796" s="4"/>
      <c r="M796" s="4"/>
      <c r="N796" s="4"/>
      <c r="O796" s="4"/>
      <c r="P796" s="4"/>
      <c r="Q796" s="4"/>
      <c r="R796" s="4"/>
      <c r="S796" s="4"/>
      <c r="T796" s="4"/>
      <c r="U796" s="4"/>
      <c r="V796" s="4"/>
      <c r="W796" s="4"/>
      <c r="X796" s="4"/>
      <c r="Y796" s="4"/>
      <c r="Z796" s="4"/>
      <c r="AA796" s="4"/>
      <c r="AB796" s="4"/>
      <c r="AC796" s="4"/>
      <c r="AD796" s="4"/>
      <c r="AE796" s="4"/>
      <c r="AF796" s="4"/>
      <c r="AG796" s="4"/>
      <c r="AH796" s="4"/>
      <c r="AI796" s="4"/>
      <c r="AJ796" s="4"/>
      <c r="AK796" s="4"/>
      <c r="AL796" s="4"/>
      <c r="AM796" s="4"/>
      <c r="AN796" s="4"/>
      <c r="AO796" s="4"/>
      <c r="AP796" s="4"/>
      <c r="AQ796" s="5"/>
      <c r="AR796" s="5"/>
      <c r="AS796" s="5"/>
    </row>
    <row r="797" ht="15.75" customHeight="1">
      <c r="A797" s="5"/>
      <c r="B797" s="67"/>
      <c r="C797" s="5"/>
      <c r="D797" s="5"/>
      <c r="E797" s="5"/>
      <c r="F797" s="4"/>
      <c r="G797" s="4"/>
      <c r="H797" s="4"/>
      <c r="I797" s="4"/>
      <c r="J797" s="4"/>
      <c r="K797" s="4"/>
      <c r="L797" s="4"/>
      <c r="M797" s="4"/>
      <c r="N797" s="4"/>
      <c r="O797" s="4"/>
      <c r="P797" s="4"/>
      <c r="Q797" s="4"/>
      <c r="R797" s="4"/>
      <c r="S797" s="4"/>
      <c r="T797" s="4"/>
      <c r="U797" s="4"/>
      <c r="V797" s="4"/>
      <c r="W797" s="4"/>
      <c r="X797" s="4"/>
      <c r="Y797" s="4"/>
      <c r="Z797" s="4"/>
      <c r="AA797" s="4"/>
      <c r="AB797" s="4"/>
      <c r="AC797" s="4"/>
      <c r="AD797" s="4"/>
      <c r="AE797" s="4"/>
      <c r="AF797" s="4"/>
      <c r="AG797" s="4"/>
      <c r="AH797" s="4"/>
      <c r="AI797" s="4"/>
      <c r="AJ797" s="4"/>
      <c r="AK797" s="4"/>
      <c r="AL797" s="4"/>
      <c r="AM797" s="4"/>
      <c r="AN797" s="4"/>
      <c r="AO797" s="4"/>
      <c r="AP797" s="4"/>
      <c r="AQ797" s="5"/>
      <c r="AR797" s="5"/>
      <c r="AS797" s="5"/>
    </row>
    <row r="798" ht="15.75" customHeight="1">
      <c r="A798" s="5"/>
      <c r="B798" s="67"/>
      <c r="C798" s="5"/>
      <c r="D798" s="5"/>
      <c r="E798" s="5"/>
      <c r="F798" s="4"/>
      <c r="G798" s="4"/>
      <c r="H798" s="4"/>
      <c r="I798" s="4"/>
      <c r="J798" s="4"/>
      <c r="K798" s="4"/>
      <c r="L798" s="4"/>
      <c r="M798" s="4"/>
      <c r="N798" s="4"/>
      <c r="O798" s="4"/>
      <c r="P798" s="4"/>
      <c r="Q798" s="4"/>
      <c r="R798" s="4"/>
      <c r="S798" s="4"/>
      <c r="T798" s="4"/>
      <c r="U798" s="4"/>
      <c r="V798" s="4"/>
      <c r="W798" s="4"/>
      <c r="X798" s="4"/>
      <c r="Y798" s="4"/>
      <c r="Z798" s="4"/>
      <c r="AA798" s="4"/>
      <c r="AB798" s="4"/>
      <c r="AC798" s="4"/>
      <c r="AD798" s="4"/>
      <c r="AE798" s="4"/>
      <c r="AF798" s="4"/>
      <c r="AG798" s="4"/>
      <c r="AH798" s="4"/>
      <c r="AI798" s="4"/>
      <c r="AJ798" s="4"/>
      <c r="AK798" s="4"/>
      <c r="AL798" s="4"/>
      <c r="AM798" s="4"/>
      <c r="AN798" s="4"/>
      <c r="AO798" s="4"/>
      <c r="AP798" s="4"/>
      <c r="AQ798" s="5"/>
      <c r="AR798" s="5"/>
      <c r="AS798" s="5"/>
    </row>
    <row r="799" ht="15.75" customHeight="1">
      <c r="A799" s="5"/>
      <c r="B799" s="67"/>
      <c r="C799" s="5"/>
      <c r="D799" s="5"/>
      <c r="E799" s="5"/>
      <c r="F799" s="4"/>
      <c r="G799" s="4"/>
      <c r="H799" s="4"/>
      <c r="I799" s="4"/>
      <c r="J799" s="4"/>
      <c r="K799" s="4"/>
      <c r="L799" s="4"/>
      <c r="M799" s="4"/>
      <c r="N799" s="4"/>
      <c r="O799" s="4"/>
      <c r="P799" s="4"/>
      <c r="Q799" s="4"/>
      <c r="R799" s="4"/>
      <c r="S799" s="4"/>
      <c r="T799" s="4"/>
      <c r="U799" s="4"/>
      <c r="V799" s="4"/>
      <c r="W799" s="4"/>
      <c r="X799" s="4"/>
      <c r="Y799" s="4"/>
      <c r="Z799" s="4"/>
      <c r="AA799" s="4"/>
      <c r="AB799" s="4"/>
      <c r="AC799" s="4"/>
      <c r="AD799" s="4"/>
      <c r="AE799" s="4"/>
      <c r="AF799" s="4"/>
      <c r="AG799" s="4"/>
      <c r="AH799" s="4"/>
      <c r="AI799" s="4"/>
      <c r="AJ799" s="4"/>
      <c r="AK799" s="4"/>
      <c r="AL799" s="4"/>
      <c r="AM799" s="4"/>
      <c r="AN799" s="4"/>
      <c r="AO799" s="4"/>
      <c r="AP799" s="4"/>
      <c r="AQ799" s="5"/>
      <c r="AR799" s="5"/>
      <c r="AS799" s="5"/>
    </row>
    <row r="800" ht="15.75" customHeight="1">
      <c r="A800" s="5"/>
      <c r="B800" s="67"/>
      <c r="C800" s="5"/>
      <c r="D800" s="5"/>
      <c r="E800" s="5"/>
      <c r="F800" s="4"/>
      <c r="G800" s="4"/>
      <c r="H800" s="4"/>
      <c r="I800" s="4"/>
      <c r="J800" s="4"/>
      <c r="K800" s="4"/>
      <c r="L800" s="4"/>
      <c r="M800" s="4"/>
      <c r="N800" s="4"/>
      <c r="O800" s="4"/>
      <c r="P800" s="4"/>
      <c r="Q800" s="4"/>
      <c r="R800" s="4"/>
      <c r="S800" s="4"/>
      <c r="T800" s="4"/>
      <c r="U800" s="4"/>
      <c r="V800" s="4"/>
      <c r="W800" s="4"/>
      <c r="X800" s="4"/>
      <c r="Y800" s="4"/>
      <c r="Z800" s="4"/>
      <c r="AA800" s="4"/>
      <c r="AB800" s="4"/>
      <c r="AC800" s="4"/>
      <c r="AD800" s="4"/>
      <c r="AE800" s="4"/>
      <c r="AF800" s="4"/>
      <c r="AG800" s="4"/>
      <c r="AH800" s="4"/>
      <c r="AI800" s="4"/>
      <c r="AJ800" s="4"/>
      <c r="AK800" s="4"/>
      <c r="AL800" s="4"/>
      <c r="AM800" s="4"/>
      <c r="AN800" s="4"/>
      <c r="AO800" s="4"/>
      <c r="AP800" s="4"/>
      <c r="AQ800" s="5"/>
      <c r="AR800" s="5"/>
      <c r="AS800" s="5"/>
    </row>
    <row r="801" ht="15.75" customHeight="1">
      <c r="A801" s="5"/>
      <c r="B801" s="67"/>
      <c r="C801" s="5"/>
      <c r="D801" s="5"/>
      <c r="E801" s="5"/>
      <c r="F801" s="4"/>
      <c r="G801" s="4"/>
      <c r="H801" s="4"/>
      <c r="I801" s="4"/>
      <c r="J801" s="4"/>
      <c r="K801" s="4"/>
      <c r="L801" s="4"/>
      <c r="M801" s="4"/>
      <c r="N801" s="4"/>
      <c r="O801" s="4"/>
      <c r="P801" s="4"/>
      <c r="Q801" s="4"/>
      <c r="R801" s="4"/>
      <c r="S801" s="4"/>
      <c r="T801" s="4"/>
      <c r="U801" s="4"/>
      <c r="V801" s="4"/>
      <c r="W801" s="4"/>
      <c r="X801" s="4"/>
      <c r="Y801" s="4"/>
      <c r="Z801" s="4"/>
      <c r="AA801" s="4"/>
      <c r="AB801" s="4"/>
      <c r="AC801" s="4"/>
      <c r="AD801" s="4"/>
      <c r="AE801" s="4"/>
      <c r="AF801" s="4"/>
      <c r="AG801" s="4"/>
      <c r="AH801" s="4"/>
      <c r="AI801" s="4"/>
      <c r="AJ801" s="4"/>
      <c r="AK801" s="4"/>
      <c r="AL801" s="4"/>
      <c r="AM801" s="4"/>
      <c r="AN801" s="4"/>
      <c r="AO801" s="4"/>
      <c r="AP801" s="4"/>
      <c r="AQ801" s="5"/>
      <c r="AR801" s="5"/>
      <c r="AS801" s="5"/>
    </row>
    <row r="802" ht="15.75" customHeight="1">
      <c r="A802" s="5"/>
      <c r="B802" s="67"/>
      <c r="C802" s="5"/>
      <c r="D802" s="5"/>
      <c r="E802" s="5"/>
      <c r="F802" s="4"/>
      <c r="G802" s="4"/>
      <c r="H802" s="4"/>
      <c r="I802" s="4"/>
      <c r="J802" s="4"/>
      <c r="K802" s="4"/>
      <c r="L802" s="4"/>
      <c r="M802" s="4"/>
      <c r="N802" s="4"/>
      <c r="O802" s="4"/>
      <c r="P802" s="4"/>
      <c r="Q802" s="4"/>
      <c r="R802" s="4"/>
      <c r="S802" s="4"/>
      <c r="T802" s="4"/>
      <c r="U802" s="4"/>
      <c r="V802" s="4"/>
      <c r="W802" s="4"/>
      <c r="X802" s="4"/>
      <c r="Y802" s="4"/>
      <c r="Z802" s="4"/>
      <c r="AA802" s="4"/>
      <c r="AB802" s="4"/>
      <c r="AC802" s="4"/>
      <c r="AD802" s="4"/>
      <c r="AE802" s="4"/>
      <c r="AF802" s="4"/>
      <c r="AG802" s="4"/>
      <c r="AH802" s="4"/>
      <c r="AI802" s="4"/>
      <c r="AJ802" s="4"/>
      <c r="AK802" s="4"/>
      <c r="AL802" s="4"/>
      <c r="AM802" s="4"/>
      <c r="AN802" s="4"/>
      <c r="AO802" s="4"/>
      <c r="AP802" s="4"/>
      <c r="AQ802" s="5"/>
      <c r="AR802" s="5"/>
      <c r="AS802" s="5"/>
    </row>
    <row r="803" ht="15.75" customHeight="1">
      <c r="A803" s="5"/>
      <c r="B803" s="67"/>
      <c r="C803" s="5"/>
      <c r="D803" s="5"/>
      <c r="E803" s="5"/>
      <c r="F803" s="4"/>
      <c r="G803" s="4"/>
      <c r="H803" s="4"/>
      <c r="I803" s="4"/>
      <c r="J803" s="4"/>
      <c r="K803" s="4"/>
      <c r="L803" s="4"/>
      <c r="M803" s="4"/>
      <c r="N803" s="4"/>
      <c r="O803" s="4"/>
      <c r="P803" s="4"/>
      <c r="Q803" s="4"/>
      <c r="R803" s="4"/>
      <c r="S803" s="4"/>
      <c r="T803" s="4"/>
      <c r="U803" s="4"/>
      <c r="V803" s="4"/>
      <c r="W803" s="4"/>
      <c r="X803" s="4"/>
      <c r="Y803" s="4"/>
      <c r="Z803" s="4"/>
      <c r="AA803" s="4"/>
      <c r="AB803" s="4"/>
      <c r="AC803" s="4"/>
      <c r="AD803" s="4"/>
      <c r="AE803" s="4"/>
      <c r="AF803" s="4"/>
      <c r="AG803" s="4"/>
      <c r="AH803" s="4"/>
      <c r="AI803" s="4"/>
      <c r="AJ803" s="4"/>
      <c r="AK803" s="4"/>
      <c r="AL803" s="4"/>
      <c r="AM803" s="4"/>
      <c r="AN803" s="4"/>
      <c r="AO803" s="4"/>
      <c r="AP803" s="4"/>
      <c r="AQ803" s="5"/>
      <c r="AR803" s="5"/>
      <c r="AS803" s="5"/>
    </row>
    <row r="804" ht="15.75" customHeight="1">
      <c r="A804" s="5"/>
      <c r="B804" s="67"/>
      <c r="C804" s="5"/>
      <c r="D804" s="5"/>
      <c r="E804" s="5"/>
      <c r="F804" s="4"/>
      <c r="G804" s="4"/>
      <c r="H804" s="4"/>
      <c r="I804" s="4"/>
      <c r="J804" s="4"/>
      <c r="K804" s="4"/>
      <c r="L804" s="4"/>
      <c r="M804" s="4"/>
      <c r="N804" s="4"/>
      <c r="O804" s="4"/>
      <c r="P804" s="4"/>
      <c r="Q804" s="4"/>
      <c r="R804" s="4"/>
      <c r="S804" s="4"/>
      <c r="T804" s="4"/>
      <c r="U804" s="4"/>
      <c r="V804" s="4"/>
      <c r="W804" s="4"/>
      <c r="X804" s="4"/>
      <c r="Y804" s="4"/>
      <c r="Z804" s="4"/>
      <c r="AA804" s="4"/>
      <c r="AB804" s="4"/>
      <c r="AC804" s="4"/>
      <c r="AD804" s="4"/>
      <c r="AE804" s="4"/>
      <c r="AF804" s="4"/>
      <c r="AG804" s="4"/>
      <c r="AH804" s="4"/>
      <c r="AI804" s="4"/>
      <c r="AJ804" s="4"/>
      <c r="AK804" s="4"/>
      <c r="AL804" s="4"/>
      <c r="AM804" s="4"/>
      <c r="AN804" s="4"/>
      <c r="AO804" s="4"/>
      <c r="AP804" s="4"/>
      <c r="AQ804" s="5"/>
      <c r="AR804" s="5"/>
      <c r="AS804" s="5"/>
    </row>
    <row r="805" ht="15.75" customHeight="1">
      <c r="A805" s="5"/>
      <c r="B805" s="67"/>
      <c r="C805" s="5"/>
      <c r="D805" s="5"/>
      <c r="E805" s="5"/>
      <c r="F805" s="4"/>
      <c r="G805" s="4"/>
      <c r="H805" s="4"/>
      <c r="I805" s="4"/>
      <c r="J805" s="4"/>
      <c r="K805" s="4"/>
      <c r="L805" s="4"/>
      <c r="M805" s="4"/>
      <c r="N805" s="4"/>
      <c r="O805" s="4"/>
      <c r="P805" s="4"/>
      <c r="Q805" s="4"/>
      <c r="R805" s="4"/>
      <c r="S805" s="4"/>
      <c r="T805" s="4"/>
      <c r="U805" s="4"/>
      <c r="V805" s="4"/>
      <c r="W805" s="4"/>
      <c r="X805" s="4"/>
      <c r="Y805" s="4"/>
      <c r="Z805" s="4"/>
      <c r="AA805" s="4"/>
      <c r="AB805" s="4"/>
      <c r="AC805" s="4"/>
      <c r="AD805" s="4"/>
      <c r="AE805" s="4"/>
      <c r="AF805" s="4"/>
      <c r="AG805" s="4"/>
      <c r="AH805" s="4"/>
      <c r="AI805" s="4"/>
      <c r="AJ805" s="4"/>
      <c r="AK805" s="4"/>
      <c r="AL805" s="4"/>
      <c r="AM805" s="4"/>
      <c r="AN805" s="4"/>
      <c r="AO805" s="4"/>
      <c r="AP805" s="4"/>
      <c r="AQ805" s="5"/>
      <c r="AR805" s="5"/>
      <c r="AS805" s="5"/>
    </row>
    <row r="806" ht="15.75" customHeight="1">
      <c r="A806" s="5"/>
      <c r="B806" s="67"/>
      <c r="C806" s="5"/>
      <c r="D806" s="5"/>
      <c r="E806" s="5"/>
      <c r="F806" s="4"/>
      <c r="G806" s="4"/>
      <c r="H806" s="4"/>
      <c r="I806" s="4"/>
      <c r="J806" s="4"/>
      <c r="K806" s="4"/>
      <c r="L806" s="4"/>
      <c r="M806" s="4"/>
      <c r="N806" s="4"/>
      <c r="O806" s="4"/>
      <c r="P806" s="4"/>
      <c r="Q806" s="4"/>
      <c r="R806" s="4"/>
      <c r="S806" s="4"/>
      <c r="T806" s="4"/>
      <c r="U806" s="4"/>
      <c r="V806" s="4"/>
      <c r="W806" s="4"/>
      <c r="X806" s="4"/>
      <c r="Y806" s="4"/>
      <c r="Z806" s="4"/>
      <c r="AA806" s="4"/>
      <c r="AB806" s="4"/>
      <c r="AC806" s="4"/>
      <c r="AD806" s="4"/>
      <c r="AE806" s="4"/>
      <c r="AF806" s="4"/>
      <c r="AG806" s="4"/>
      <c r="AH806" s="4"/>
      <c r="AI806" s="4"/>
      <c r="AJ806" s="4"/>
      <c r="AK806" s="4"/>
      <c r="AL806" s="4"/>
      <c r="AM806" s="4"/>
      <c r="AN806" s="4"/>
      <c r="AO806" s="4"/>
      <c r="AP806" s="4"/>
      <c r="AQ806" s="5"/>
      <c r="AR806" s="5"/>
      <c r="AS806" s="5"/>
    </row>
    <row r="807" ht="15.75" customHeight="1">
      <c r="A807" s="5"/>
      <c r="B807" s="67"/>
      <c r="C807" s="5"/>
      <c r="D807" s="5"/>
      <c r="E807" s="5"/>
      <c r="F807" s="4"/>
      <c r="G807" s="4"/>
      <c r="H807" s="4"/>
      <c r="I807" s="4"/>
      <c r="J807" s="4"/>
      <c r="K807" s="4"/>
      <c r="L807" s="4"/>
      <c r="M807" s="4"/>
      <c r="N807" s="4"/>
      <c r="O807" s="4"/>
      <c r="P807" s="4"/>
      <c r="Q807" s="4"/>
      <c r="R807" s="4"/>
      <c r="S807" s="4"/>
      <c r="T807" s="4"/>
      <c r="U807" s="4"/>
      <c r="V807" s="4"/>
      <c r="W807" s="4"/>
      <c r="X807" s="4"/>
      <c r="Y807" s="4"/>
      <c r="Z807" s="4"/>
      <c r="AA807" s="4"/>
      <c r="AB807" s="4"/>
      <c r="AC807" s="4"/>
      <c r="AD807" s="4"/>
      <c r="AE807" s="4"/>
      <c r="AF807" s="4"/>
      <c r="AG807" s="4"/>
      <c r="AH807" s="4"/>
      <c r="AI807" s="4"/>
      <c r="AJ807" s="4"/>
      <c r="AK807" s="4"/>
      <c r="AL807" s="4"/>
      <c r="AM807" s="4"/>
      <c r="AN807" s="4"/>
      <c r="AO807" s="4"/>
      <c r="AP807" s="4"/>
      <c r="AQ807" s="5"/>
      <c r="AR807" s="5"/>
      <c r="AS807" s="5"/>
    </row>
    <row r="808" ht="15.75" customHeight="1">
      <c r="A808" s="5"/>
      <c r="B808" s="67"/>
      <c r="C808" s="5"/>
      <c r="D808" s="5"/>
      <c r="E808" s="5"/>
      <c r="F808" s="4"/>
      <c r="G808" s="4"/>
      <c r="H808" s="4"/>
      <c r="I808" s="4"/>
      <c r="J808" s="4"/>
      <c r="K808" s="4"/>
      <c r="L808" s="4"/>
      <c r="M808" s="4"/>
      <c r="N808" s="4"/>
      <c r="O808" s="4"/>
      <c r="P808" s="4"/>
      <c r="Q808" s="4"/>
      <c r="R808" s="4"/>
      <c r="S808" s="4"/>
      <c r="T808" s="4"/>
      <c r="U808" s="4"/>
      <c r="V808" s="4"/>
      <c r="W808" s="4"/>
      <c r="X808" s="4"/>
      <c r="Y808" s="4"/>
      <c r="Z808" s="4"/>
      <c r="AA808" s="4"/>
      <c r="AB808" s="4"/>
      <c r="AC808" s="4"/>
      <c r="AD808" s="4"/>
      <c r="AE808" s="4"/>
      <c r="AF808" s="4"/>
      <c r="AG808" s="4"/>
      <c r="AH808" s="4"/>
      <c r="AI808" s="4"/>
      <c r="AJ808" s="4"/>
      <c r="AK808" s="4"/>
      <c r="AL808" s="4"/>
      <c r="AM808" s="4"/>
      <c r="AN808" s="4"/>
      <c r="AO808" s="4"/>
      <c r="AP808" s="4"/>
      <c r="AQ808" s="5"/>
      <c r="AR808" s="5"/>
      <c r="AS808" s="5"/>
    </row>
    <row r="809" ht="15.75" customHeight="1">
      <c r="A809" s="5"/>
      <c r="B809" s="67"/>
      <c r="C809" s="5"/>
      <c r="D809" s="5"/>
      <c r="E809" s="5"/>
      <c r="F809" s="4"/>
      <c r="G809" s="4"/>
      <c r="H809" s="4"/>
      <c r="I809" s="4"/>
      <c r="J809" s="4"/>
      <c r="K809" s="4"/>
      <c r="L809" s="4"/>
      <c r="M809" s="4"/>
      <c r="N809" s="4"/>
      <c r="O809" s="4"/>
      <c r="P809" s="4"/>
      <c r="Q809" s="4"/>
      <c r="R809" s="4"/>
      <c r="S809" s="4"/>
      <c r="T809" s="4"/>
      <c r="U809" s="4"/>
      <c r="V809" s="4"/>
      <c r="W809" s="4"/>
      <c r="X809" s="4"/>
      <c r="Y809" s="4"/>
      <c r="Z809" s="4"/>
      <c r="AA809" s="4"/>
      <c r="AB809" s="4"/>
      <c r="AC809" s="4"/>
      <c r="AD809" s="4"/>
      <c r="AE809" s="4"/>
      <c r="AF809" s="4"/>
      <c r="AG809" s="4"/>
      <c r="AH809" s="4"/>
      <c r="AI809" s="4"/>
      <c r="AJ809" s="4"/>
      <c r="AK809" s="4"/>
      <c r="AL809" s="4"/>
      <c r="AM809" s="4"/>
      <c r="AN809" s="4"/>
      <c r="AO809" s="4"/>
      <c r="AP809" s="4"/>
      <c r="AQ809" s="5"/>
      <c r="AR809" s="5"/>
      <c r="AS809" s="5"/>
    </row>
    <row r="810" ht="15.75" customHeight="1">
      <c r="A810" s="5"/>
      <c r="B810" s="67"/>
      <c r="C810" s="5"/>
      <c r="D810" s="5"/>
      <c r="E810" s="5"/>
      <c r="F810" s="4"/>
      <c r="G810" s="4"/>
      <c r="H810" s="4"/>
      <c r="I810" s="4"/>
      <c r="J810" s="4"/>
      <c r="K810" s="4"/>
      <c r="L810" s="4"/>
      <c r="M810" s="4"/>
      <c r="N810" s="4"/>
      <c r="O810" s="4"/>
      <c r="P810" s="4"/>
      <c r="Q810" s="4"/>
      <c r="R810" s="4"/>
      <c r="S810" s="4"/>
      <c r="T810" s="4"/>
      <c r="U810" s="4"/>
      <c r="V810" s="4"/>
      <c r="W810" s="4"/>
      <c r="X810" s="4"/>
      <c r="Y810" s="4"/>
      <c r="Z810" s="4"/>
      <c r="AA810" s="4"/>
      <c r="AB810" s="4"/>
      <c r="AC810" s="4"/>
      <c r="AD810" s="4"/>
      <c r="AE810" s="4"/>
      <c r="AF810" s="4"/>
      <c r="AG810" s="4"/>
      <c r="AH810" s="4"/>
      <c r="AI810" s="4"/>
      <c r="AJ810" s="4"/>
      <c r="AK810" s="4"/>
      <c r="AL810" s="4"/>
      <c r="AM810" s="4"/>
      <c r="AN810" s="4"/>
      <c r="AO810" s="4"/>
      <c r="AP810" s="4"/>
      <c r="AQ810" s="5"/>
      <c r="AR810" s="5"/>
      <c r="AS810" s="5"/>
    </row>
    <row r="811" ht="15.75" customHeight="1">
      <c r="A811" s="5"/>
      <c r="B811" s="67"/>
      <c r="C811" s="5"/>
      <c r="D811" s="5"/>
      <c r="E811" s="5"/>
      <c r="F811" s="4"/>
      <c r="G811" s="4"/>
      <c r="H811" s="4"/>
      <c r="I811" s="4"/>
      <c r="J811" s="4"/>
      <c r="K811" s="4"/>
      <c r="L811" s="4"/>
      <c r="M811" s="4"/>
      <c r="N811" s="4"/>
      <c r="O811" s="4"/>
      <c r="P811" s="4"/>
      <c r="Q811" s="4"/>
      <c r="R811" s="4"/>
      <c r="S811" s="4"/>
      <c r="T811" s="4"/>
      <c r="U811" s="4"/>
      <c r="V811" s="4"/>
      <c r="W811" s="4"/>
      <c r="X811" s="4"/>
      <c r="Y811" s="4"/>
      <c r="Z811" s="4"/>
      <c r="AA811" s="4"/>
      <c r="AB811" s="4"/>
      <c r="AC811" s="4"/>
      <c r="AD811" s="4"/>
      <c r="AE811" s="4"/>
      <c r="AF811" s="4"/>
      <c r="AG811" s="4"/>
      <c r="AH811" s="4"/>
      <c r="AI811" s="4"/>
      <c r="AJ811" s="4"/>
      <c r="AK811" s="4"/>
      <c r="AL811" s="4"/>
      <c r="AM811" s="4"/>
      <c r="AN811" s="4"/>
      <c r="AO811" s="4"/>
      <c r="AP811" s="4"/>
      <c r="AQ811" s="5"/>
      <c r="AR811" s="5"/>
      <c r="AS811" s="5"/>
    </row>
    <row r="812" ht="15.75" customHeight="1">
      <c r="A812" s="5"/>
      <c r="B812" s="67"/>
      <c r="C812" s="5"/>
      <c r="D812" s="5"/>
      <c r="E812" s="5"/>
      <c r="F812" s="4"/>
      <c r="G812" s="4"/>
      <c r="H812" s="4"/>
      <c r="I812" s="4"/>
      <c r="J812" s="4"/>
      <c r="K812" s="4"/>
      <c r="L812" s="4"/>
      <c r="M812" s="4"/>
      <c r="N812" s="4"/>
      <c r="O812" s="4"/>
      <c r="P812" s="4"/>
      <c r="Q812" s="4"/>
      <c r="R812" s="4"/>
      <c r="S812" s="4"/>
      <c r="T812" s="4"/>
      <c r="U812" s="4"/>
      <c r="V812" s="4"/>
      <c r="W812" s="4"/>
      <c r="X812" s="4"/>
      <c r="Y812" s="4"/>
      <c r="Z812" s="4"/>
      <c r="AA812" s="4"/>
      <c r="AB812" s="4"/>
      <c r="AC812" s="4"/>
      <c r="AD812" s="4"/>
      <c r="AE812" s="4"/>
      <c r="AF812" s="4"/>
      <c r="AG812" s="4"/>
      <c r="AH812" s="4"/>
      <c r="AI812" s="4"/>
      <c r="AJ812" s="4"/>
      <c r="AK812" s="4"/>
      <c r="AL812" s="4"/>
      <c r="AM812" s="4"/>
      <c r="AN812" s="4"/>
      <c r="AO812" s="4"/>
      <c r="AP812" s="4"/>
      <c r="AQ812" s="5"/>
      <c r="AR812" s="5"/>
      <c r="AS812" s="5"/>
    </row>
    <row r="813" ht="15.75" customHeight="1">
      <c r="A813" s="5"/>
      <c r="B813" s="67"/>
      <c r="C813" s="5"/>
      <c r="D813" s="5"/>
      <c r="E813" s="5"/>
      <c r="F813" s="4"/>
      <c r="G813" s="4"/>
      <c r="H813" s="4"/>
      <c r="I813" s="4"/>
      <c r="J813" s="4"/>
      <c r="K813" s="4"/>
      <c r="L813" s="4"/>
      <c r="M813" s="4"/>
      <c r="N813" s="4"/>
      <c r="O813" s="4"/>
      <c r="P813" s="4"/>
      <c r="Q813" s="4"/>
      <c r="R813" s="4"/>
      <c r="S813" s="4"/>
      <c r="T813" s="4"/>
      <c r="U813" s="4"/>
      <c r="V813" s="4"/>
      <c r="W813" s="4"/>
      <c r="X813" s="4"/>
      <c r="Y813" s="4"/>
      <c r="Z813" s="4"/>
      <c r="AA813" s="4"/>
      <c r="AB813" s="4"/>
      <c r="AC813" s="4"/>
      <c r="AD813" s="4"/>
      <c r="AE813" s="4"/>
      <c r="AF813" s="4"/>
      <c r="AG813" s="4"/>
      <c r="AH813" s="4"/>
      <c r="AI813" s="4"/>
      <c r="AJ813" s="4"/>
      <c r="AK813" s="4"/>
      <c r="AL813" s="4"/>
      <c r="AM813" s="4"/>
      <c r="AN813" s="4"/>
      <c r="AO813" s="4"/>
      <c r="AP813" s="4"/>
      <c r="AQ813" s="5"/>
      <c r="AR813" s="5"/>
      <c r="AS813" s="5"/>
    </row>
    <row r="814" ht="15.75" customHeight="1">
      <c r="A814" s="5"/>
      <c r="B814" s="67"/>
      <c r="C814" s="5"/>
      <c r="D814" s="5"/>
      <c r="E814" s="5"/>
      <c r="F814" s="4"/>
      <c r="G814" s="4"/>
      <c r="H814" s="4"/>
      <c r="I814" s="4"/>
      <c r="J814" s="4"/>
      <c r="K814" s="4"/>
      <c r="L814" s="4"/>
      <c r="M814" s="4"/>
      <c r="N814" s="4"/>
      <c r="O814" s="4"/>
      <c r="P814" s="4"/>
      <c r="Q814" s="4"/>
      <c r="R814" s="4"/>
      <c r="S814" s="4"/>
      <c r="T814" s="4"/>
      <c r="U814" s="4"/>
      <c r="V814" s="4"/>
      <c r="W814" s="4"/>
      <c r="X814" s="4"/>
      <c r="Y814" s="4"/>
      <c r="Z814" s="4"/>
      <c r="AA814" s="4"/>
      <c r="AB814" s="4"/>
      <c r="AC814" s="4"/>
      <c r="AD814" s="4"/>
      <c r="AE814" s="4"/>
      <c r="AF814" s="4"/>
      <c r="AG814" s="4"/>
      <c r="AH814" s="4"/>
      <c r="AI814" s="4"/>
      <c r="AJ814" s="4"/>
      <c r="AK814" s="4"/>
      <c r="AL814" s="4"/>
      <c r="AM814" s="4"/>
      <c r="AN814" s="4"/>
      <c r="AO814" s="4"/>
      <c r="AP814" s="4"/>
      <c r="AQ814" s="5"/>
      <c r="AR814" s="5"/>
      <c r="AS814" s="5"/>
    </row>
    <row r="815" ht="15.75" customHeight="1">
      <c r="A815" s="5"/>
      <c r="B815" s="67"/>
      <c r="C815" s="5"/>
      <c r="D815" s="5"/>
      <c r="E815" s="5"/>
      <c r="F815" s="4"/>
      <c r="G815" s="4"/>
      <c r="H815" s="4"/>
      <c r="I815" s="4"/>
      <c r="J815" s="4"/>
      <c r="K815" s="4"/>
      <c r="L815" s="4"/>
      <c r="M815" s="4"/>
      <c r="N815" s="4"/>
      <c r="O815" s="4"/>
      <c r="P815" s="4"/>
      <c r="Q815" s="4"/>
      <c r="R815" s="4"/>
      <c r="S815" s="4"/>
      <c r="T815" s="4"/>
      <c r="U815" s="4"/>
      <c r="V815" s="4"/>
      <c r="W815" s="4"/>
      <c r="X815" s="4"/>
      <c r="Y815" s="4"/>
      <c r="Z815" s="4"/>
      <c r="AA815" s="4"/>
      <c r="AB815" s="4"/>
      <c r="AC815" s="4"/>
      <c r="AD815" s="4"/>
      <c r="AE815" s="4"/>
      <c r="AF815" s="4"/>
      <c r="AG815" s="4"/>
      <c r="AH815" s="4"/>
      <c r="AI815" s="4"/>
      <c r="AJ815" s="4"/>
      <c r="AK815" s="4"/>
      <c r="AL815" s="4"/>
      <c r="AM815" s="4"/>
      <c r="AN815" s="4"/>
      <c r="AO815" s="4"/>
      <c r="AP815" s="4"/>
      <c r="AQ815" s="5"/>
      <c r="AR815" s="5"/>
      <c r="AS815" s="5"/>
    </row>
    <row r="816" ht="15.75" customHeight="1">
      <c r="A816" s="5"/>
      <c r="B816" s="67"/>
      <c r="C816" s="5"/>
      <c r="D816" s="5"/>
      <c r="E816" s="5"/>
      <c r="F816" s="4"/>
      <c r="G816" s="4"/>
      <c r="H816" s="4"/>
      <c r="I816" s="4"/>
      <c r="J816" s="4"/>
      <c r="K816" s="4"/>
      <c r="L816" s="4"/>
      <c r="M816" s="4"/>
      <c r="N816" s="4"/>
      <c r="O816" s="4"/>
      <c r="P816" s="4"/>
      <c r="Q816" s="4"/>
      <c r="R816" s="4"/>
      <c r="S816" s="4"/>
      <c r="T816" s="4"/>
      <c r="U816" s="4"/>
      <c r="V816" s="4"/>
      <c r="W816" s="4"/>
      <c r="X816" s="4"/>
      <c r="Y816" s="4"/>
      <c r="Z816" s="4"/>
      <c r="AA816" s="4"/>
      <c r="AB816" s="4"/>
      <c r="AC816" s="4"/>
      <c r="AD816" s="4"/>
      <c r="AE816" s="4"/>
      <c r="AF816" s="4"/>
      <c r="AG816" s="4"/>
      <c r="AH816" s="4"/>
      <c r="AI816" s="4"/>
      <c r="AJ816" s="4"/>
      <c r="AK816" s="4"/>
      <c r="AL816" s="4"/>
      <c r="AM816" s="4"/>
      <c r="AN816" s="4"/>
      <c r="AO816" s="4"/>
      <c r="AP816" s="4"/>
      <c r="AQ816" s="5"/>
      <c r="AR816" s="5"/>
      <c r="AS816" s="5"/>
    </row>
    <row r="817" ht="15.75" customHeight="1">
      <c r="A817" s="5"/>
      <c r="B817" s="67"/>
      <c r="C817" s="5"/>
      <c r="D817" s="5"/>
      <c r="E817" s="5"/>
      <c r="F817" s="4"/>
      <c r="G817" s="4"/>
      <c r="H817" s="4"/>
      <c r="I817" s="4"/>
      <c r="J817" s="4"/>
      <c r="K817" s="4"/>
      <c r="L817" s="4"/>
      <c r="M817" s="4"/>
      <c r="N817" s="4"/>
      <c r="O817" s="4"/>
      <c r="P817" s="4"/>
      <c r="Q817" s="4"/>
      <c r="R817" s="4"/>
      <c r="S817" s="4"/>
      <c r="T817" s="4"/>
      <c r="U817" s="4"/>
      <c r="V817" s="4"/>
      <c r="W817" s="4"/>
      <c r="X817" s="4"/>
      <c r="Y817" s="4"/>
      <c r="Z817" s="4"/>
      <c r="AA817" s="4"/>
      <c r="AB817" s="4"/>
      <c r="AC817" s="4"/>
      <c r="AD817" s="4"/>
      <c r="AE817" s="4"/>
      <c r="AF817" s="4"/>
      <c r="AG817" s="4"/>
      <c r="AH817" s="4"/>
      <c r="AI817" s="4"/>
      <c r="AJ817" s="4"/>
      <c r="AK817" s="4"/>
      <c r="AL817" s="4"/>
      <c r="AM817" s="4"/>
      <c r="AN817" s="4"/>
      <c r="AO817" s="4"/>
      <c r="AP817" s="4"/>
      <c r="AQ817" s="5"/>
      <c r="AR817" s="5"/>
      <c r="AS817" s="5"/>
    </row>
    <row r="818" ht="15.75" customHeight="1">
      <c r="A818" s="5"/>
      <c r="B818" s="67"/>
      <c r="C818" s="5"/>
      <c r="D818" s="5"/>
      <c r="E818" s="5"/>
      <c r="F818" s="4"/>
      <c r="G818" s="4"/>
      <c r="H818" s="4"/>
      <c r="I818" s="4"/>
      <c r="J818" s="4"/>
      <c r="K818" s="4"/>
      <c r="L818" s="4"/>
      <c r="M818" s="4"/>
      <c r="N818" s="4"/>
      <c r="O818" s="4"/>
      <c r="P818" s="4"/>
      <c r="Q818" s="4"/>
      <c r="R818" s="4"/>
      <c r="S818" s="4"/>
      <c r="T818" s="4"/>
      <c r="U818" s="4"/>
      <c r="V818" s="4"/>
      <c r="W818" s="4"/>
      <c r="X818" s="4"/>
      <c r="Y818" s="4"/>
      <c r="Z818" s="4"/>
      <c r="AA818" s="4"/>
      <c r="AB818" s="4"/>
      <c r="AC818" s="4"/>
      <c r="AD818" s="4"/>
      <c r="AE818" s="4"/>
      <c r="AF818" s="4"/>
      <c r="AG818" s="4"/>
      <c r="AH818" s="4"/>
      <c r="AI818" s="4"/>
      <c r="AJ818" s="4"/>
      <c r="AK818" s="4"/>
      <c r="AL818" s="4"/>
      <c r="AM818" s="4"/>
      <c r="AN818" s="4"/>
      <c r="AO818" s="4"/>
      <c r="AP818" s="4"/>
      <c r="AQ818" s="5"/>
      <c r="AR818" s="5"/>
      <c r="AS818" s="5"/>
    </row>
    <row r="819" ht="15.75" customHeight="1">
      <c r="A819" s="5"/>
      <c r="B819" s="67"/>
      <c r="C819" s="5"/>
      <c r="D819" s="5"/>
      <c r="E819" s="5"/>
      <c r="F819" s="4"/>
      <c r="G819" s="4"/>
      <c r="H819" s="4"/>
      <c r="I819" s="4"/>
      <c r="J819" s="4"/>
      <c r="K819" s="4"/>
      <c r="L819" s="4"/>
      <c r="M819" s="4"/>
      <c r="N819" s="4"/>
      <c r="O819" s="4"/>
      <c r="P819" s="4"/>
      <c r="Q819" s="4"/>
      <c r="R819" s="4"/>
      <c r="S819" s="4"/>
      <c r="T819" s="4"/>
      <c r="U819" s="4"/>
      <c r="V819" s="4"/>
      <c r="W819" s="4"/>
      <c r="X819" s="4"/>
      <c r="Y819" s="4"/>
      <c r="Z819" s="4"/>
      <c r="AA819" s="4"/>
      <c r="AB819" s="4"/>
      <c r="AC819" s="4"/>
      <c r="AD819" s="4"/>
      <c r="AE819" s="4"/>
      <c r="AF819" s="4"/>
      <c r="AG819" s="4"/>
      <c r="AH819" s="4"/>
      <c r="AI819" s="4"/>
      <c r="AJ819" s="4"/>
      <c r="AK819" s="4"/>
      <c r="AL819" s="4"/>
      <c r="AM819" s="4"/>
      <c r="AN819" s="4"/>
      <c r="AO819" s="4"/>
      <c r="AP819" s="4"/>
      <c r="AQ819" s="5"/>
      <c r="AR819" s="5"/>
      <c r="AS819" s="5"/>
    </row>
    <row r="820" ht="15.75" customHeight="1">
      <c r="A820" s="5"/>
      <c r="B820" s="67"/>
      <c r="C820" s="5"/>
      <c r="D820" s="5"/>
      <c r="E820" s="5"/>
      <c r="F820" s="4"/>
      <c r="G820" s="4"/>
      <c r="H820" s="4"/>
      <c r="I820" s="4"/>
      <c r="J820" s="4"/>
      <c r="K820" s="4"/>
      <c r="L820" s="4"/>
      <c r="M820" s="4"/>
      <c r="N820" s="4"/>
      <c r="O820" s="4"/>
      <c r="P820" s="4"/>
      <c r="Q820" s="4"/>
      <c r="R820" s="4"/>
      <c r="S820" s="4"/>
      <c r="T820" s="4"/>
      <c r="U820" s="4"/>
      <c r="V820" s="4"/>
      <c r="W820" s="4"/>
      <c r="X820" s="4"/>
      <c r="Y820" s="4"/>
      <c r="Z820" s="4"/>
      <c r="AA820" s="4"/>
      <c r="AB820" s="4"/>
      <c r="AC820" s="4"/>
      <c r="AD820" s="4"/>
      <c r="AE820" s="4"/>
      <c r="AF820" s="4"/>
      <c r="AG820" s="4"/>
      <c r="AH820" s="4"/>
      <c r="AI820" s="4"/>
      <c r="AJ820" s="4"/>
      <c r="AK820" s="4"/>
      <c r="AL820" s="4"/>
      <c r="AM820" s="4"/>
      <c r="AN820" s="4"/>
      <c r="AO820" s="4"/>
      <c r="AP820" s="4"/>
      <c r="AQ820" s="5"/>
      <c r="AR820" s="5"/>
      <c r="AS820" s="5"/>
    </row>
    <row r="821" ht="15.75" customHeight="1">
      <c r="A821" s="5"/>
      <c r="B821" s="67"/>
      <c r="C821" s="5"/>
      <c r="D821" s="5"/>
      <c r="E821" s="5"/>
      <c r="F821" s="4"/>
      <c r="G821" s="4"/>
      <c r="H821" s="4"/>
      <c r="I821" s="4"/>
      <c r="J821" s="4"/>
      <c r="K821" s="4"/>
      <c r="L821" s="4"/>
      <c r="M821" s="4"/>
      <c r="N821" s="4"/>
      <c r="O821" s="4"/>
      <c r="P821" s="4"/>
      <c r="Q821" s="4"/>
      <c r="R821" s="4"/>
      <c r="S821" s="4"/>
      <c r="T821" s="4"/>
      <c r="U821" s="4"/>
      <c r="V821" s="4"/>
      <c r="W821" s="4"/>
      <c r="X821" s="4"/>
      <c r="Y821" s="4"/>
      <c r="Z821" s="4"/>
      <c r="AA821" s="4"/>
      <c r="AB821" s="4"/>
      <c r="AC821" s="4"/>
      <c r="AD821" s="4"/>
      <c r="AE821" s="4"/>
      <c r="AF821" s="4"/>
      <c r="AG821" s="4"/>
      <c r="AH821" s="4"/>
      <c r="AI821" s="4"/>
      <c r="AJ821" s="4"/>
      <c r="AK821" s="4"/>
      <c r="AL821" s="4"/>
      <c r="AM821" s="4"/>
      <c r="AN821" s="4"/>
      <c r="AO821" s="4"/>
      <c r="AP821" s="4"/>
      <c r="AQ821" s="5"/>
      <c r="AR821" s="5"/>
      <c r="AS821" s="5"/>
    </row>
    <row r="822" ht="15.75" customHeight="1">
      <c r="A822" s="5"/>
      <c r="B822" s="67"/>
      <c r="C822" s="5"/>
      <c r="D822" s="5"/>
      <c r="E822" s="5"/>
      <c r="F822" s="4"/>
      <c r="G822" s="4"/>
      <c r="H822" s="4"/>
      <c r="I822" s="4"/>
      <c r="J822" s="4"/>
      <c r="K822" s="4"/>
      <c r="L822" s="4"/>
      <c r="M822" s="4"/>
      <c r="N822" s="4"/>
      <c r="O822" s="4"/>
      <c r="P822" s="4"/>
      <c r="Q822" s="4"/>
      <c r="R822" s="4"/>
      <c r="S822" s="4"/>
      <c r="T822" s="4"/>
      <c r="U822" s="4"/>
      <c r="V822" s="4"/>
      <c r="W822" s="4"/>
      <c r="X822" s="4"/>
      <c r="Y822" s="4"/>
      <c r="Z822" s="4"/>
      <c r="AA822" s="4"/>
      <c r="AB822" s="4"/>
      <c r="AC822" s="4"/>
      <c r="AD822" s="4"/>
      <c r="AE822" s="4"/>
      <c r="AF822" s="4"/>
      <c r="AG822" s="4"/>
      <c r="AH822" s="4"/>
      <c r="AI822" s="4"/>
      <c r="AJ822" s="4"/>
      <c r="AK822" s="4"/>
      <c r="AL822" s="4"/>
      <c r="AM822" s="4"/>
      <c r="AN822" s="4"/>
      <c r="AO822" s="4"/>
      <c r="AP822" s="4"/>
      <c r="AQ822" s="5"/>
      <c r="AR822" s="5"/>
      <c r="AS822" s="5"/>
    </row>
    <row r="823" ht="15.75" customHeight="1">
      <c r="A823" s="5"/>
      <c r="B823" s="67"/>
      <c r="C823" s="5"/>
      <c r="D823" s="5"/>
      <c r="E823" s="5"/>
      <c r="F823" s="4"/>
      <c r="G823" s="4"/>
      <c r="H823" s="4"/>
      <c r="I823" s="4"/>
      <c r="J823" s="4"/>
      <c r="K823" s="4"/>
      <c r="L823" s="4"/>
      <c r="M823" s="4"/>
      <c r="N823" s="4"/>
      <c r="O823" s="4"/>
      <c r="P823" s="4"/>
      <c r="Q823" s="4"/>
      <c r="R823" s="4"/>
      <c r="S823" s="4"/>
      <c r="T823" s="4"/>
      <c r="U823" s="4"/>
      <c r="V823" s="4"/>
      <c r="W823" s="4"/>
      <c r="X823" s="4"/>
      <c r="Y823" s="4"/>
      <c r="Z823" s="4"/>
      <c r="AA823" s="4"/>
      <c r="AB823" s="4"/>
      <c r="AC823" s="4"/>
      <c r="AD823" s="4"/>
      <c r="AE823" s="4"/>
      <c r="AF823" s="4"/>
      <c r="AG823" s="4"/>
      <c r="AH823" s="4"/>
      <c r="AI823" s="4"/>
      <c r="AJ823" s="4"/>
      <c r="AK823" s="4"/>
      <c r="AL823" s="4"/>
      <c r="AM823" s="4"/>
      <c r="AN823" s="4"/>
      <c r="AO823" s="4"/>
      <c r="AP823" s="4"/>
      <c r="AQ823" s="5"/>
      <c r="AR823" s="5"/>
      <c r="AS823" s="5"/>
    </row>
    <row r="824" ht="15.75" customHeight="1">
      <c r="A824" s="5"/>
      <c r="B824" s="67"/>
      <c r="C824" s="5"/>
      <c r="D824" s="5"/>
      <c r="E824" s="5"/>
      <c r="F824" s="4"/>
      <c r="G824" s="4"/>
      <c r="H824" s="4"/>
      <c r="I824" s="4"/>
      <c r="J824" s="4"/>
      <c r="K824" s="4"/>
      <c r="L824" s="4"/>
      <c r="M824" s="4"/>
      <c r="N824" s="4"/>
      <c r="O824" s="4"/>
      <c r="P824" s="4"/>
      <c r="Q824" s="4"/>
      <c r="R824" s="4"/>
      <c r="S824" s="4"/>
      <c r="T824" s="4"/>
      <c r="U824" s="4"/>
      <c r="V824" s="4"/>
      <c r="W824" s="4"/>
      <c r="X824" s="4"/>
      <c r="Y824" s="4"/>
      <c r="Z824" s="4"/>
      <c r="AA824" s="4"/>
      <c r="AB824" s="4"/>
      <c r="AC824" s="4"/>
      <c r="AD824" s="4"/>
      <c r="AE824" s="4"/>
      <c r="AF824" s="4"/>
      <c r="AG824" s="4"/>
      <c r="AH824" s="4"/>
      <c r="AI824" s="4"/>
      <c r="AJ824" s="4"/>
      <c r="AK824" s="4"/>
      <c r="AL824" s="4"/>
      <c r="AM824" s="4"/>
      <c r="AN824" s="4"/>
      <c r="AO824" s="4"/>
      <c r="AP824" s="4"/>
      <c r="AQ824" s="5"/>
      <c r="AR824" s="5"/>
      <c r="AS824" s="5"/>
    </row>
    <row r="825" ht="15.75" customHeight="1">
      <c r="A825" s="5"/>
      <c r="B825" s="67"/>
      <c r="C825" s="5"/>
      <c r="D825" s="5"/>
      <c r="E825" s="5"/>
      <c r="F825" s="4"/>
      <c r="G825" s="4"/>
      <c r="H825" s="4"/>
      <c r="I825" s="4"/>
      <c r="J825" s="4"/>
      <c r="K825" s="4"/>
      <c r="L825" s="4"/>
      <c r="M825" s="4"/>
      <c r="N825" s="4"/>
      <c r="O825" s="4"/>
      <c r="P825" s="4"/>
      <c r="Q825" s="4"/>
      <c r="R825" s="4"/>
      <c r="S825" s="4"/>
      <c r="T825" s="4"/>
      <c r="U825" s="4"/>
      <c r="V825" s="4"/>
      <c r="W825" s="4"/>
      <c r="X825" s="4"/>
      <c r="Y825" s="4"/>
      <c r="Z825" s="4"/>
      <c r="AA825" s="4"/>
      <c r="AB825" s="4"/>
      <c r="AC825" s="4"/>
      <c r="AD825" s="4"/>
      <c r="AE825" s="4"/>
      <c r="AF825" s="4"/>
      <c r="AG825" s="4"/>
      <c r="AH825" s="4"/>
      <c r="AI825" s="4"/>
      <c r="AJ825" s="4"/>
      <c r="AK825" s="4"/>
      <c r="AL825" s="4"/>
      <c r="AM825" s="4"/>
      <c r="AN825" s="4"/>
      <c r="AO825" s="4"/>
      <c r="AP825" s="4"/>
      <c r="AQ825" s="5"/>
      <c r="AR825" s="5"/>
      <c r="AS825" s="5"/>
    </row>
    <row r="826" ht="15.75" customHeight="1">
      <c r="A826" s="5"/>
      <c r="B826" s="67"/>
      <c r="C826" s="5"/>
      <c r="D826" s="5"/>
      <c r="E826" s="5"/>
      <c r="F826" s="4"/>
      <c r="G826" s="4"/>
      <c r="H826" s="4"/>
      <c r="I826" s="4"/>
      <c r="J826" s="4"/>
      <c r="K826" s="4"/>
      <c r="L826" s="4"/>
      <c r="M826" s="4"/>
      <c r="N826" s="4"/>
      <c r="O826" s="4"/>
      <c r="P826" s="4"/>
      <c r="Q826" s="4"/>
      <c r="R826" s="4"/>
      <c r="S826" s="4"/>
      <c r="T826" s="4"/>
      <c r="U826" s="4"/>
      <c r="V826" s="4"/>
      <c r="W826" s="4"/>
      <c r="X826" s="4"/>
      <c r="Y826" s="4"/>
      <c r="Z826" s="4"/>
      <c r="AA826" s="4"/>
      <c r="AB826" s="4"/>
      <c r="AC826" s="4"/>
      <c r="AD826" s="4"/>
      <c r="AE826" s="4"/>
      <c r="AF826" s="4"/>
      <c r="AG826" s="4"/>
      <c r="AH826" s="4"/>
      <c r="AI826" s="4"/>
      <c r="AJ826" s="4"/>
      <c r="AK826" s="4"/>
      <c r="AL826" s="4"/>
      <c r="AM826" s="4"/>
      <c r="AN826" s="4"/>
      <c r="AO826" s="4"/>
      <c r="AP826" s="4"/>
      <c r="AQ826" s="5"/>
      <c r="AR826" s="5"/>
      <c r="AS826" s="5"/>
    </row>
    <row r="827" ht="15.75" customHeight="1">
      <c r="A827" s="5"/>
      <c r="B827" s="67"/>
      <c r="C827" s="5"/>
      <c r="D827" s="5"/>
      <c r="E827" s="5"/>
      <c r="F827" s="4"/>
      <c r="G827" s="4"/>
      <c r="H827" s="4"/>
      <c r="I827" s="4"/>
      <c r="J827" s="4"/>
      <c r="K827" s="4"/>
      <c r="L827" s="4"/>
      <c r="M827" s="4"/>
      <c r="N827" s="4"/>
      <c r="O827" s="4"/>
      <c r="P827" s="4"/>
      <c r="Q827" s="4"/>
      <c r="R827" s="4"/>
      <c r="S827" s="4"/>
      <c r="T827" s="4"/>
      <c r="U827" s="4"/>
      <c r="V827" s="4"/>
      <c r="W827" s="4"/>
      <c r="X827" s="4"/>
      <c r="Y827" s="4"/>
      <c r="Z827" s="4"/>
      <c r="AA827" s="4"/>
      <c r="AB827" s="4"/>
      <c r="AC827" s="4"/>
      <c r="AD827" s="4"/>
      <c r="AE827" s="4"/>
      <c r="AF827" s="4"/>
      <c r="AG827" s="4"/>
      <c r="AH827" s="4"/>
      <c r="AI827" s="4"/>
      <c r="AJ827" s="4"/>
      <c r="AK827" s="4"/>
      <c r="AL827" s="4"/>
      <c r="AM827" s="4"/>
      <c r="AN827" s="4"/>
      <c r="AO827" s="4"/>
      <c r="AP827" s="4"/>
      <c r="AQ827" s="5"/>
      <c r="AR827" s="5"/>
      <c r="AS827" s="5"/>
    </row>
    <row r="828" ht="15.75" customHeight="1">
      <c r="A828" s="5"/>
      <c r="B828" s="67"/>
      <c r="C828" s="5"/>
      <c r="D828" s="5"/>
      <c r="E828" s="5"/>
      <c r="F828" s="4"/>
      <c r="G828" s="4"/>
      <c r="H828" s="4"/>
      <c r="I828" s="4"/>
      <c r="J828" s="4"/>
      <c r="K828" s="4"/>
      <c r="L828" s="4"/>
      <c r="M828" s="4"/>
      <c r="N828" s="4"/>
      <c r="O828" s="4"/>
      <c r="P828" s="4"/>
      <c r="Q828" s="4"/>
      <c r="R828" s="4"/>
      <c r="S828" s="4"/>
      <c r="T828" s="4"/>
      <c r="U828" s="4"/>
      <c r="V828" s="4"/>
      <c r="W828" s="4"/>
      <c r="X828" s="4"/>
      <c r="Y828" s="4"/>
      <c r="Z828" s="4"/>
      <c r="AA828" s="4"/>
      <c r="AB828" s="4"/>
      <c r="AC828" s="4"/>
      <c r="AD828" s="4"/>
      <c r="AE828" s="4"/>
      <c r="AF828" s="4"/>
      <c r="AG828" s="4"/>
      <c r="AH828" s="4"/>
      <c r="AI828" s="4"/>
      <c r="AJ828" s="4"/>
      <c r="AK828" s="4"/>
      <c r="AL828" s="4"/>
      <c r="AM828" s="4"/>
      <c r="AN828" s="4"/>
      <c r="AO828" s="4"/>
      <c r="AP828" s="4"/>
      <c r="AQ828" s="5"/>
      <c r="AR828" s="5"/>
      <c r="AS828" s="5"/>
    </row>
    <row r="829" ht="15.75" customHeight="1">
      <c r="A829" s="5"/>
      <c r="B829" s="67"/>
      <c r="C829" s="5"/>
      <c r="D829" s="5"/>
      <c r="E829" s="5"/>
      <c r="F829" s="4"/>
      <c r="G829" s="4"/>
      <c r="H829" s="4"/>
      <c r="I829" s="4"/>
      <c r="J829" s="4"/>
      <c r="K829" s="4"/>
      <c r="L829" s="4"/>
      <c r="M829" s="4"/>
      <c r="N829" s="4"/>
      <c r="O829" s="4"/>
      <c r="P829" s="4"/>
      <c r="Q829" s="4"/>
      <c r="R829" s="4"/>
      <c r="S829" s="4"/>
      <c r="T829" s="4"/>
      <c r="U829" s="4"/>
      <c r="V829" s="4"/>
      <c r="W829" s="4"/>
      <c r="X829" s="4"/>
      <c r="Y829" s="4"/>
      <c r="Z829" s="4"/>
      <c r="AA829" s="4"/>
      <c r="AB829" s="4"/>
      <c r="AC829" s="4"/>
      <c r="AD829" s="4"/>
      <c r="AE829" s="4"/>
      <c r="AF829" s="4"/>
      <c r="AG829" s="4"/>
      <c r="AH829" s="4"/>
      <c r="AI829" s="4"/>
      <c r="AJ829" s="4"/>
      <c r="AK829" s="4"/>
      <c r="AL829" s="4"/>
      <c r="AM829" s="4"/>
      <c r="AN829" s="4"/>
      <c r="AO829" s="4"/>
      <c r="AP829" s="4"/>
      <c r="AQ829" s="5"/>
      <c r="AR829" s="5"/>
      <c r="AS829" s="5"/>
    </row>
    <row r="830" ht="15.75" customHeight="1">
      <c r="A830" s="5"/>
      <c r="B830" s="67"/>
      <c r="C830" s="5"/>
      <c r="D830" s="5"/>
      <c r="E830" s="5"/>
      <c r="F830" s="4"/>
      <c r="G830" s="4"/>
      <c r="H830" s="4"/>
      <c r="I830" s="4"/>
      <c r="J830" s="4"/>
      <c r="K830" s="4"/>
      <c r="L830" s="4"/>
      <c r="M830" s="4"/>
      <c r="N830" s="4"/>
      <c r="O830" s="4"/>
      <c r="P830" s="4"/>
      <c r="Q830" s="4"/>
      <c r="R830" s="4"/>
      <c r="S830" s="4"/>
      <c r="T830" s="4"/>
      <c r="U830" s="4"/>
      <c r="V830" s="4"/>
      <c r="W830" s="4"/>
      <c r="X830" s="4"/>
      <c r="Y830" s="4"/>
      <c r="Z830" s="4"/>
      <c r="AA830" s="4"/>
      <c r="AB830" s="4"/>
      <c r="AC830" s="4"/>
      <c r="AD830" s="4"/>
      <c r="AE830" s="4"/>
      <c r="AF830" s="4"/>
      <c r="AG830" s="4"/>
      <c r="AH830" s="4"/>
      <c r="AI830" s="4"/>
      <c r="AJ830" s="4"/>
      <c r="AK830" s="4"/>
      <c r="AL830" s="4"/>
      <c r="AM830" s="4"/>
      <c r="AN830" s="4"/>
      <c r="AO830" s="4"/>
      <c r="AP830" s="4"/>
      <c r="AQ830" s="5"/>
      <c r="AR830" s="5"/>
      <c r="AS830" s="5"/>
    </row>
    <row r="831" ht="15.75" customHeight="1">
      <c r="A831" s="5"/>
      <c r="B831" s="67"/>
      <c r="C831" s="5"/>
      <c r="D831" s="5"/>
      <c r="E831" s="5"/>
      <c r="F831" s="4"/>
      <c r="G831" s="4"/>
      <c r="H831" s="4"/>
      <c r="I831" s="4"/>
      <c r="J831" s="4"/>
      <c r="K831" s="4"/>
      <c r="L831" s="4"/>
      <c r="M831" s="4"/>
      <c r="N831" s="4"/>
      <c r="O831" s="4"/>
      <c r="P831" s="4"/>
      <c r="Q831" s="4"/>
      <c r="R831" s="4"/>
      <c r="S831" s="4"/>
      <c r="T831" s="4"/>
      <c r="U831" s="4"/>
      <c r="V831" s="4"/>
      <c r="W831" s="4"/>
      <c r="X831" s="4"/>
      <c r="Y831" s="4"/>
      <c r="Z831" s="4"/>
      <c r="AA831" s="4"/>
      <c r="AB831" s="4"/>
      <c r="AC831" s="4"/>
      <c r="AD831" s="4"/>
      <c r="AE831" s="4"/>
      <c r="AF831" s="4"/>
      <c r="AG831" s="4"/>
      <c r="AH831" s="4"/>
      <c r="AI831" s="4"/>
      <c r="AJ831" s="4"/>
      <c r="AK831" s="4"/>
      <c r="AL831" s="4"/>
      <c r="AM831" s="4"/>
      <c r="AN831" s="4"/>
      <c r="AO831" s="4"/>
      <c r="AP831" s="4"/>
      <c r="AQ831" s="5"/>
      <c r="AR831" s="5"/>
      <c r="AS831" s="5"/>
    </row>
    <row r="832" ht="15.75" customHeight="1">
      <c r="A832" s="5"/>
      <c r="B832" s="67"/>
      <c r="C832" s="5"/>
      <c r="D832" s="5"/>
      <c r="E832" s="5"/>
      <c r="F832" s="4"/>
      <c r="G832" s="4"/>
      <c r="H832" s="4"/>
      <c r="I832" s="4"/>
      <c r="J832" s="4"/>
      <c r="K832" s="4"/>
      <c r="L832" s="4"/>
      <c r="M832" s="4"/>
      <c r="N832" s="4"/>
      <c r="O832" s="4"/>
      <c r="P832" s="4"/>
      <c r="Q832" s="4"/>
      <c r="R832" s="4"/>
      <c r="S832" s="4"/>
      <c r="T832" s="4"/>
      <c r="U832" s="4"/>
      <c r="V832" s="4"/>
      <c r="W832" s="4"/>
      <c r="X832" s="4"/>
      <c r="Y832" s="4"/>
      <c r="Z832" s="4"/>
      <c r="AA832" s="4"/>
      <c r="AB832" s="4"/>
      <c r="AC832" s="4"/>
      <c r="AD832" s="4"/>
      <c r="AE832" s="4"/>
      <c r="AF832" s="4"/>
      <c r="AG832" s="4"/>
      <c r="AH832" s="4"/>
      <c r="AI832" s="4"/>
      <c r="AJ832" s="4"/>
      <c r="AK832" s="4"/>
      <c r="AL832" s="4"/>
      <c r="AM832" s="4"/>
      <c r="AN832" s="4"/>
      <c r="AO832" s="4"/>
      <c r="AP832" s="4"/>
      <c r="AQ832" s="5"/>
      <c r="AR832" s="5"/>
      <c r="AS832" s="5"/>
    </row>
    <row r="833" ht="15.75" customHeight="1">
      <c r="A833" s="5"/>
      <c r="B833" s="67"/>
      <c r="C833" s="5"/>
      <c r="D833" s="5"/>
      <c r="E833" s="5"/>
      <c r="F833" s="4"/>
      <c r="G833" s="4"/>
      <c r="H833" s="4"/>
      <c r="I833" s="4"/>
      <c r="J833" s="4"/>
      <c r="K833" s="4"/>
      <c r="L833" s="4"/>
      <c r="M833" s="4"/>
      <c r="N833" s="4"/>
      <c r="O833" s="4"/>
      <c r="P833" s="4"/>
      <c r="Q833" s="4"/>
      <c r="R833" s="4"/>
      <c r="S833" s="4"/>
      <c r="T833" s="4"/>
      <c r="U833" s="4"/>
      <c r="V833" s="4"/>
      <c r="W833" s="4"/>
      <c r="X833" s="4"/>
      <c r="Y833" s="4"/>
      <c r="Z833" s="4"/>
      <c r="AA833" s="4"/>
      <c r="AB833" s="4"/>
      <c r="AC833" s="4"/>
      <c r="AD833" s="4"/>
      <c r="AE833" s="4"/>
      <c r="AF833" s="4"/>
      <c r="AG833" s="4"/>
      <c r="AH833" s="4"/>
      <c r="AI833" s="4"/>
      <c r="AJ833" s="4"/>
      <c r="AK833" s="4"/>
      <c r="AL833" s="4"/>
      <c r="AM833" s="4"/>
      <c r="AN833" s="4"/>
      <c r="AO833" s="4"/>
      <c r="AP833" s="4"/>
      <c r="AQ833" s="5"/>
      <c r="AR833" s="5"/>
      <c r="AS833" s="5"/>
    </row>
    <row r="834" ht="15.75" customHeight="1">
      <c r="A834" s="5"/>
      <c r="B834" s="67"/>
      <c r="C834" s="5"/>
      <c r="D834" s="5"/>
      <c r="E834" s="5"/>
      <c r="F834" s="4"/>
      <c r="G834" s="4"/>
      <c r="H834" s="4"/>
      <c r="I834" s="4"/>
      <c r="J834" s="4"/>
      <c r="K834" s="4"/>
      <c r="L834" s="4"/>
      <c r="M834" s="4"/>
      <c r="N834" s="4"/>
      <c r="O834" s="4"/>
      <c r="P834" s="4"/>
      <c r="Q834" s="4"/>
      <c r="R834" s="4"/>
      <c r="S834" s="4"/>
      <c r="T834" s="4"/>
      <c r="U834" s="4"/>
      <c r="V834" s="4"/>
      <c r="W834" s="4"/>
      <c r="X834" s="4"/>
      <c r="Y834" s="4"/>
      <c r="Z834" s="4"/>
      <c r="AA834" s="4"/>
      <c r="AB834" s="4"/>
      <c r="AC834" s="4"/>
      <c r="AD834" s="4"/>
      <c r="AE834" s="4"/>
      <c r="AF834" s="4"/>
      <c r="AG834" s="4"/>
      <c r="AH834" s="4"/>
      <c r="AI834" s="4"/>
      <c r="AJ834" s="4"/>
      <c r="AK834" s="4"/>
      <c r="AL834" s="4"/>
      <c r="AM834" s="4"/>
      <c r="AN834" s="4"/>
      <c r="AO834" s="4"/>
      <c r="AP834" s="4"/>
      <c r="AQ834" s="5"/>
      <c r="AR834" s="5"/>
      <c r="AS834" s="5"/>
    </row>
    <row r="835" ht="15.75" customHeight="1">
      <c r="A835" s="5"/>
      <c r="B835" s="67"/>
      <c r="C835" s="5"/>
      <c r="D835" s="5"/>
      <c r="E835" s="5"/>
      <c r="F835" s="4"/>
      <c r="G835" s="4"/>
      <c r="H835" s="4"/>
      <c r="I835" s="4"/>
      <c r="J835" s="4"/>
      <c r="K835" s="4"/>
      <c r="L835" s="4"/>
      <c r="M835" s="4"/>
      <c r="N835" s="4"/>
      <c r="O835" s="4"/>
      <c r="P835" s="4"/>
      <c r="Q835" s="4"/>
      <c r="R835" s="4"/>
      <c r="S835" s="4"/>
      <c r="T835" s="4"/>
      <c r="U835" s="4"/>
      <c r="V835" s="4"/>
      <c r="W835" s="4"/>
      <c r="X835" s="4"/>
      <c r="Y835" s="4"/>
      <c r="Z835" s="4"/>
      <c r="AA835" s="4"/>
      <c r="AB835" s="4"/>
      <c r="AC835" s="4"/>
      <c r="AD835" s="4"/>
      <c r="AE835" s="4"/>
      <c r="AF835" s="4"/>
      <c r="AG835" s="4"/>
      <c r="AH835" s="4"/>
      <c r="AI835" s="4"/>
      <c r="AJ835" s="4"/>
      <c r="AK835" s="4"/>
      <c r="AL835" s="4"/>
      <c r="AM835" s="4"/>
      <c r="AN835" s="4"/>
      <c r="AO835" s="4"/>
      <c r="AP835" s="4"/>
      <c r="AQ835" s="5"/>
      <c r="AR835" s="5"/>
      <c r="AS835" s="5"/>
    </row>
    <row r="836" ht="15.75" customHeight="1">
      <c r="A836" s="5"/>
      <c r="B836" s="67"/>
      <c r="C836" s="5"/>
      <c r="D836" s="5"/>
      <c r="E836" s="5"/>
      <c r="F836" s="4"/>
      <c r="G836" s="4"/>
      <c r="H836" s="4"/>
      <c r="I836" s="4"/>
      <c r="J836" s="4"/>
      <c r="K836" s="4"/>
      <c r="L836" s="4"/>
      <c r="M836" s="4"/>
      <c r="N836" s="4"/>
      <c r="O836" s="4"/>
      <c r="P836" s="4"/>
      <c r="Q836" s="4"/>
      <c r="R836" s="4"/>
      <c r="S836" s="4"/>
      <c r="T836" s="4"/>
      <c r="U836" s="4"/>
      <c r="V836" s="4"/>
      <c r="W836" s="4"/>
      <c r="X836" s="4"/>
      <c r="Y836" s="4"/>
      <c r="Z836" s="4"/>
      <c r="AA836" s="4"/>
      <c r="AB836" s="4"/>
      <c r="AC836" s="4"/>
      <c r="AD836" s="4"/>
      <c r="AE836" s="4"/>
      <c r="AF836" s="4"/>
      <c r="AG836" s="4"/>
      <c r="AH836" s="4"/>
      <c r="AI836" s="4"/>
      <c r="AJ836" s="4"/>
      <c r="AK836" s="4"/>
      <c r="AL836" s="4"/>
      <c r="AM836" s="4"/>
      <c r="AN836" s="4"/>
      <c r="AO836" s="4"/>
      <c r="AP836" s="4"/>
      <c r="AQ836" s="5"/>
      <c r="AR836" s="5"/>
      <c r="AS836" s="5"/>
    </row>
    <row r="837" ht="15.75" customHeight="1">
      <c r="A837" s="5"/>
      <c r="B837" s="67"/>
      <c r="C837" s="5"/>
      <c r="D837" s="5"/>
      <c r="E837" s="5"/>
      <c r="F837" s="4"/>
      <c r="G837" s="4"/>
      <c r="H837" s="4"/>
      <c r="I837" s="4"/>
      <c r="J837" s="4"/>
      <c r="K837" s="4"/>
      <c r="L837" s="4"/>
      <c r="M837" s="4"/>
      <c r="N837" s="4"/>
      <c r="O837" s="4"/>
      <c r="P837" s="4"/>
      <c r="Q837" s="4"/>
      <c r="R837" s="4"/>
      <c r="S837" s="4"/>
      <c r="T837" s="4"/>
      <c r="U837" s="4"/>
      <c r="V837" s="4"/>
      <c r="W837" s="4"/>
      <c r="X837" s="4"/>
      <c r="Y837" s="4"/>
      <c r="Z837" s="4"/>
      <c r="AA837" s="4"/>
      <c r="AB837" s="4"/>
      <c r="AC837" s="4"/>
      <c r="AD837" s="4"/>
      <c r="AE837" s="4"/>
      <c r="AF837" s="4"/>
      <c r="AG837" s="4"/>
      <c r="AH837" s="4"/>
      <c r="AI837" s="4"/>
      <c r="AJ837" s="4"/>
      <c r="AK837" s="4"/>
      <c r="AL837" s="4"/>
      <c r="AM837" s="4"/>
      <c r="AN837" s="4"/>
      <c r="AO837" s="4"/>
      <c r="AP837" s="4"/>
      <c r="AQ837" s="5"/>
      <c r="AR837" s="5"/>
      <c r="AS837" s="5"/>
    </row>
    <row r="838" ht="15.75" customHeight="1">
      <c r="A838" s="5"/>
      <c r="B838" s="67"/>
      <c r="C838" s="5"/>
      <c r="D838" s="5"/>
      <c r="E838" s="5"/>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s="4"/>
      <c r="AL838" s="4"/>
      <c r="AM838" s="4"/>
      <c r="AN838" s="4"/>
      <c r="AO838" s="4"/>
      <c r="AP838" s="4"/>
      <c r="AQ838" s="5"/>
      <c r="AR838" s="5"/>
      <c r="AS838" s="5"/>
    </row>
    <row r="839" ht="15.75" customHeight="1">
      <c r="A839" s="5"/>
      <c r="B839" s="67"/>
      <c r="C839" s="5"/>
      <c r="D839" s="5"/>
      <c r="E839" s="5"/>
      <c r="F839" s="4"/>
      <c r="G839" s="4"/>
      <c r="H839" s="4"/>
      <c r="I839" s="4"/>
      <c r="J839" s="4"/>
      <c r="K839" s="4"/>
      <c r="L839" s="4"/>
      <c r="M839" s="4"/>
      <c r="N839" s="4"/>
      <c r="O839" s="4"/>
      <c r="P839" s="4"/>
      <c r="Q839" s="4"/>
      <c r="R839" s="4"/>
      <c r="S839" s="4"/>
      <c r="T839" s="4"/>
      <c r="U839" s="4"/>
      <c r="V839" s="4"/>
      <c r="W839" s="4"/>
      <c r="X839" s="4"/>
      <c r="Y839" s="4"/>
      <c r="Z839" s="4"/>
      <c r="AA839" s="4"/>
      <c r="AB839" s="4"/>
      <c r="AC839" s="4"/>
      <c r="AD839" s="4"/>
      <c r="AE839" s="4"/>
      <c r="AF839" s="4"/>
      <c r="AG839" s="4"/>
      <c r="AH839" s="4"/>
      <c r="AI839" s="4"/>
      <c r="AJ839" s="4"/>
      <c r="AK839" s="4"/>
      <c r="AL839" s="4"/>
      <c r="AM839" s="4"/>
      <c r="AN839" s="4"/>
      <c r="AO839" s="4"/>
      <c r="AP839" s="4"/>
      <c r="AQ839" s="5"/>
      <c r="AR839" s="5"/>
      <c r="AS839" s="5"/>
    </row>
    <row r="840" ht="15.75" customHeight="1">
      <c r="A840" s="5"/>
      <c r="B840" s="67"/>
      <c r="C840" s="5"/>
      <c r="D840" s="5"/>
      <c r="E840" s="5"/>
      <c r="F840" s="4"/>
      <c r="G840" s="4"/>
      <c r="H840" s="4"/>
      <c r="I840" s="4"/>
      <c r="J840" s="4"/>
      <c r="K840" s="4"/>
      <c r="L840" s="4"/>
      <c r="M840" s="4"/>
      <c r="N840" s="4"/>
      <c r="O840" s="4"/>
      <c r="P840" s="4"/>
      <c r="Q840" s="4"/>
      <c r="R840" s="4"/>
      <c r="S840" s="4"/>
      <c r="T840" s="4"/>
      <c r="U840" s="4"/>
      <c r="V840" s="4"/>
      <c r="W840" s="4"/>
      <c r="X840" s="4"/>
      <c r="Y840" s="4"/>
      <c r="Z840" s="4"/>
      <c r="AA840" s="4"/>
      <c r="AB840" s="4"/>
      <c r="AC840" s="4"/>
      <c r="AD840" s="4"/>
      <c r="AE840" s="4"/>
      <c r="AF840" s="4"/>
      <c r="AG840" s="4"/>
      <c r="AH840" s="4"/>
      <c r="AI840" s="4"/>
      <c r="AJ840" s="4"/>
      <c r="AK840" s="4"/>
      <c r="AL840" s="4"/>
      <c r="AM840" s="4"/>
      <c r="AN840" s="4"/>
      <c r="AO840" s="4"/>
      <c r="AP840" s="4"/>
      <c r="AQ840" s="5"/>
      <c r="AR840" s="5"/>
      <c r="AS840" s="5"/>
    </row>
    <row r="841" ht="15.75" customHeight="1">
      <c r="A841" s="5"/>
      <c r="B841" s="67"/>
      <c r="C841" s="5"/>
      <c r="D841" s="5"/>
      <c r="E841" s="5"/>
      <c r="F841" s="4"/>
      <c r="G841" s="4"/>
      <c r="H841" s="4"/>
      <c r="I841" s="4"/>
      <c r="J841" s="4"/>
      <c r="K841" s="4"/>
      <c r="L841" s="4"/>
      <c r="M841" s="4"/>
      <c r="N841" s="4"/>
      <c r="O841" s="4"/>
      <c r="P841" s="4"/>
      <c r="Q841" s="4"/>
      <c r="R841" s="4"/>
      <c r="S841" s="4"/>
      <c r="T841" s="4"/>
      <c r="U841" s="4"/>
      <c r="V841" s="4"/>
      <c r="W841" s="4"/>
      <c r="X841" s="4"/>
      <c r="Y841" s="4"/>
      <c r="Z841" s="4"/>
      <c r="AA841" s="4"/>
      <c r="AB841" s="4"/>
      <c r="AC841" s="4"/>
      <c r="AD841" s="4"/>
      <c r="AE841" s="4"/>
      <c r="AF841" s="4"/>
      <c r="AG841" s="4"/>
      <c r="AH841" s="4"/>
      <c r="AI841" s="4"/>
      <c r="AJ841" s="4"/>
      <c r="AK841" s="4"/>
      <c r="AL841" s="4"/>
      <c r="AM841" s="4"/>
      <c r="AN841" s="4"/>
      <c r="AO841" s="4"/>
      <c r="AP841" s="4"/>
      <c r="AQ841" s="5"/>
      <c r="AR841" s="5"/>
      <c r="AS841" s="5"/>
    </row>
    <row r="842" ht="15.75" customHeight="1">
      <c r="A842" s="5"/>
      <c r="B842" s="67"/>
      <c r="C842" s="5"/>
      <c r="D842" s="5"/>
      <c r="E842" s="5"/>
      <c r="F842" s="4"/>
      <c r="G842" s="4"/>
      <c r="H842" s="4"/>
      <c r="I842" s="4"/>
      <c r="J842" s="4"/>
      <c r="K842" s="4"/>
      <c r="L842" s="4"/>
      <c r="M842" s="4"/>
      <c r="N842" s="4"/>
      <c r="O842" s="4"/>
      <c r="P842" s="4"/>
      <c r="Q842" s="4"/>
      <c r="R842" s="4"/>
      <c r="S842" s="4"/>
      <c r="T842" s="4"/>
      <c r="U842" s="4"/>
      <c r="V842" s="4"/>
      <c r="W842" s="4"/>
      <c r="X842" s="4"/>
      <c r="Y842" s="4"/>
      <c r="Z842" s="4"/>
      <c r="AA842" s="4"/>
      <c r="AB842" s="4"/>
      <c r="AC842" s="4"/>
      <c r="AD842" s="4"/>
      <c r="AE842" s="4"/>
      <c r="AF842" s="4"/>
      <c r="AG842" s="4"/>
      <c r="AH842" s="4"/>
      <c r="AI842" s="4"/>
      <c r="AJ842" s="4"/>
      <c r="AK842" s="4"/>
      <c r="AL842" s="4"/>
      <c r="AM842" s="4"/>
      <c r="AN842" s="4"/>
      <c r="AO842" s="4"/>
      <c r="AP842" s="4"/>
      <c r="AQ842" s="5"/>
      <c r="AR842" s="5"/>
      <c r="AS842" s="5"/>
    </row>
    <row r="843" ht="15.75" customHeight="1">
      <c r="A843" s="5"/>
      <c r="B843" s="67"/>
      <c r="C843" s="5"/>
      <c r="D843" s="5"/>
      <c r="E843" s="5"/>
      <c r="F843" s="4"/>
      <c r="G843" s="4"/>
      <c r="H843" s="4"/>
      <c r="I843" s="4"/>
      <c r="J843" s="4"/>
      <c r="K843" s="4"/>
      <c r="L843" s="4"/>
      <c r="M843" s="4"/>
      <c r="N843" s="4"/>
      <c r="O843" s="4"/>
      <c r="P843" s="4"/>
      <c r="Q843" s="4"/>
      <c r="R843" s="4"/>
      <c r="S843" s="4"/>
      <c r="T843" s="4"/>
      <c r="U843" s="4"/>
      <c r="V843" s="4"/>
      <c r="W843" s="4"/>
      <c r="X843" s="4"/>
      <c r="Y843" s="4"/>
      <c r="Z843" s="4"/>
      <c r="AA843" s="4"/>
      <c r="AB843" s="4"/>
      <c r="AC843" s="4"/>
      <c r="AD843" s="4"/>
      <c r="AE843" s="4"/>
      <c r="AF843" s="4"/>
      <c r="AG843" s="4"/>
      <c r="AH843" s="4"/>
      <c r="AI843" s="4"/>
      <c r="AJ843" s="4"/>
      <c r="AK843" s="4"/>
      <c r="AL843" s="4"/>
      <c r="AM843" s="4"/>
      <c r="AN843" s="4"/>
      <c r="AO843" s="4"/>
      <c r="AP843" s="4"/>
      <c r="AQ843" s="5"/>
      <c r="AR843" s="5"/>
      <c r="AS843" s="5"/>
    </row>
    <row r="844" ht="15.75" customHeight="1">
      <c r="A844" s="5"/>
      <c r="B844" s="67"/>
      <c r="C844" s="5"/>
      <c r="D844" s="5"/>
      <c r="E844" s="5"/>
      <c r="F844" s="4"/>
      <c r="G844" s="4"/>
      <c r="H844" s="4"/>
      <c r="I844" s="4"/>
      <c r="J844" s="4"/>
      <c r="K844" s="4"/>
      <c r="L844" s="4"/>
      <c r="M844" s="4"/>
      <c r="N844" s="4"/>
      <c r="O844" s="4"/>
      <c r="P844" s="4"/>
      <c r="Q844" s="4"/>
      <c r="R844" s="4"/>
      <c r="S844" s="4"/>
      <c r="T844" s="4"/>
      <c r="U844" s="4"/>
      <c r="V844" s="4"/>
      <c r="W844" s="4"/>
      <c r="X844" s="4"/>
      <c r="Y844" s="4"/>
      <c r="Z844" s="4"/>
      <c r="AA844" s="4"/>
      <c r="AB844" s="4"/>
      <c r="AC844" s="4"/>
      <c r="AD844" s="4"/>
      <c r="AE844" s="4"/>
      <c r="AF844" s="4"/>
      <c r="AG844" s="4"/>
      <c r="AH844" s="4"/>
      <c r="AI844" s="4"/>
      <c r="AJ844" s="4"/>
      <c r="AK844" s="4"/>
      <c r="AL844" s="4"/>
      <c r="AM844" s="4"/>
      <c r="AN844" s="4"/>
      <c r="AO844" s="4"/>
      <c r="AP844" s="4"/>
      <c r="AQ844" s="5"/>
      <c r="AR844" s="5"/>
      <c r="AS844" s="5"/>
    </row>
    <row r="845" ht="15.75" customHeight="1">
      <c r="A845" s="5"/>
      <c r="B845" s="67"/>
      <c r="C845" s="5"/>
      <c r="D845" s="5"/>
      <c r="E845" s="5"/>
      <c r="F845" s="4"/>
      <c r="G845" s="4"/>
      <c r="H845" s="4"/>
      <c r="I845" s="4"/>
      <c r="J845" s="4"/>
      <c r="K845" s="4"/>
      <c r="L845" s="4"/>
      <c r="M845" s="4"/>
      <c r="N845" s="4"/>
      <c r="O845" s="4"/>
      <c r="P845" s="4"/>
      <c r="Q845" s="4"/>
      <c r="R845" s="4"/>
      <c r="S845" s="4"/>
      <c r="T845" s="4"/>
      <c r="U845" s="4"/>
      <c r="V845" s="4"/>
      <c r="W845" s="4"/>
      <c r="X845" s="4"/>
      <c r="Y845" s="4"/>
      <c r="Z845" s="4"/>
      <c r="AA845" s="4"/>
      <c r="AB845" s="4"/>
      <c r="AC845" s="4"/>
      <c r="AD845" s="4"/>
      <c r="AE845" s="4"/>
      <c r="AF845" s="4"/>
      <c r="AG845" s="4"/>
      <c r="AH845" s="4"/>
      <c r="AI845" s="4"/>
      <c r="AJ845" s="4"/>
      <c r="AK845" s="4"/>
      <c r="AL845" s="4"/>
      <c r="AM845" s="4"/>
      <c r="AN845" s="4"/>
      <c r="AO845" s="4"/>
      <c r="AP845" s="4"/>
      <c r="AQ845" s="5"/>
      <c r="AR845" s="5"/>
      <c r="AS845" s="5"/>
    </row>
    <row r="846" ht="15.75" customHeight="1">
      <c r="A846" s="5"/>
      <c r="B846" s="67"/>
      <c r="C846" s="5"/>
      <c r="D846" s="5"/>
      <c r="E846" s="5"/>
      <c r="F846" s="4"/>
      <c r="G846" s="4"/>
      <c r="H846" s="4"/>
      <c r="I846" s="4"/>
      <c r="J846" s="4"/>
      <c r="K846" s="4"/>
      <c r="L846" s="4"/>
      <c r="M846" s="4"/>
      <c r="N846" s="4"/>
      <c r="O846" s="4"/>
      <c r="P846" s="4"/>
      <c r="Q846" s="4"/>
      <c r="R846" s="4"/>
      <c r="S846" s="4"/>
      <c r="T846" s="4"/>
      <c r="U846" s="4"/>
      <c r="V846" s="4"/>
      <c r="W846" s="4"/>
      <c r="X846" s="4"/>
      <c r="Y846" s="4"/>
      <c r="Z846" s="4"/>
      <c r="AA846" s="4"/>
      <c r="AB846" s="4"/>
      <c r="AC846" s="4"/>
      <c r="AD846" s="4"/>
      <c r="AE846" s="4"/>
      <c r="AF846" s="4"/>
      <c r="AG846" s="4"/>
      <c r="AH846" s="4"/>
      <c r="AI846" s="4"/>
      <c r="AJ846" s="4"/>
      <c r="AK846" s="4"/>
      <c r="AL846" s="4"/>
      <c r="AM846" s="4"/>
      <c r="AN846" s="4"/>
      <c r="AO846" s="4"/>
      <c r="AP846" s="4"/>
      <c r="AQ846" s="5"/>
      <c r="AR846" s="5"/>
      <c r="AS846" s="5"/>
    </row>
    <row r="847" ht="15.75" customHeight="1">
      <c r="A847" s="5"/>
      <c r="B847" s="67"/>
      <c r="C847" s="5"/>
      <c r="D847" s="5"/>
      <c r="E847" s="5"/>
      <c r="F847" s="4"/>
      <c r="G847" s="4"/>
      <c r="H847" s="4"/>
      <c r="I847" s="4"/>
      <c r="J847" s="4"/>
      <c r="K847" s="4"/>
      <c r="L847" s="4"/>
      <c r="M847" s="4"/>
      <c r="N847" s="4"/>
      <c r="O847" s="4"/>
      <c r="P847" s="4"/>
      <c r="Q847" s="4"/>
      <c r="R847" s="4"/>
      <c r="S847" s="4"/>
      <c r="T847" s="4"/>
      <c r="U847" s="4"/>
      <c r="V847" s="4"/>
      <c r="W847" s="4"/>
      <c r="X847" s="4"/>
      <c r="Y847" s="4"/>
      <c r="Z847" s="4"/>
      <c r="AA847" s="4"/>
      <c r="AB847" s="4"/>
      <c r="AC847" s="4"/>
      <c r="AD847" s="4"/>
      <c r="AE847" s="4"/>
      <c r="AF847" s="4"/>
      <c r="AG847" s="4"/>
      <c r="AH847" s="4"/>
      <c r="AI847" s="4"/>
      <c r="AJ847" s="4"/>
      <c r="AK847" s="4"/>
      <c r="AL847" s="4"/>
      <c r="AM847" s="4"/>
      <c r="AN847" s="4"/>
      <c r="AO847" s="4"/>
      <c r="AP847" s="4"/>
      <c r="AQ847" s="5"/>
      <c r="AR847" s="5"/>
      <c r="AS847" s="5"/>
    </row>
    <row r="848" ht="15.75" customHeight="1">
      <c r="A848" s="5"/>
      <c r="B848" s="67"/>
      <c r="C848" s="5"/>
      <c r="D848" s="5"/>
      <c r="E848" s="5"/>
      <c r="F848" s="4"/>
      <c r="G848" s="4"/>
      <c r="H848" s="4"/>
      <c r="I848" s="4"/>
      <c r="J848" s="4"/>
      <c r="K848" s="4"/>
      <c r="L848" s="4"/>
      <c r="M848" s="4"/>
      <c r="N848" s="4"/>
      <c r="O848" s="4"/>
      <c r="P848" s="4"/>
      <c r="Q848" s="4"/>
      <c r="R848" s="4"/>
      <c r="S848" s="4"/>
      <c r="T848" s="4"/>
      <c r="U848" s="4"/>
      <c r="V848" s="4"/>
      <c r="W848" s="4"/>
      <c r="X848" s="4"/>
      <c r="Y848" s="4"/>
      <c r="Z848" s="4"/>
      <c r="AA848" s="4"/>
      <c r="AB848" s="4"/>
      <c r="AC848" s="4"/>
      <c r="AD848" s="4"/>
      <c r="AE848" s="4"/>
      <c r="AF848" s="4"/>
      <c r="AG848" s="4"/>
      <c r="AH848" s="4"/>
      <c r="AI848" s="4"/>
      <c r="AJ848" s="4"/>
      <c r="AK848" s="4"/>
      <c r="AL848" s="4"/>
      <c r="AM848" s="4"/>
      <c r="AN848" s="4"/>
      <c r="AO848" s="4"/>
      <c r="AP848" s="4"/>
      <c r="AQ848" s="5"/>
      <c r="AR848" s="5"/>
      <c r="AS848" s="5"/>
    </row>
    <row r="849" ht="15.75" customHeight="1">
      <c r="A849" s="5"/>
      <c r="B849" s="67"/>
      <c r="C849" s="5"/>
      <c r="D849" s="5"/>
      <c r="E849" s="5"/>
      <c r="F849" s="4"/>
      <c r="G849" s="4"/>
      <c r="H849" s="4"/>
      <c r="I849" s="4"/>
      <c r="J849" s="4"/>
      <c r="K849" s="4"/>
      <c r="L849" s="4"/>
      <c r="M849" s="4"/>
      <c r="N849" s="4"/>
      <c r="O849" s="4"/>
      <c r="P849" s="4"/>
      <c r="Q849" s="4"/>
      <c r="R849" s="4"/>
      <c r="S849" s="4"/>
      <c r="T849" s="4"/>
      <c r="U849" s="4"/>
      <c r="V849" s="4"/>
      <c r="W849" s="4"/>
      <c r="X849" s="4"/>
      <c r="Y849" s="4"/>
      <c r="Z849" s="4"/>
      <c r="AA849" s="4"/>
      <c r="AB849" s="4"/>
      <c r="AC849" s="4"/>
      <c r="AD849" s="4"/>
      <c r="AE849" s="4"/>
      <c r="AF849" s="4"/>
      <c r="AG849" s="4"/>
      <c r="AH849" s="4"/>
      <c r="AI849" s="4"/>
      <c r="AJ849" s="4"/>
      <c r="AK849" s="4"/>
      <c r="AL849" s="4"/>
      <c r="AM849" s="4"/>
      <c r="AN849" s="4"/>
      <c r="AO849" s="4"/>
      <c r="AP849" s="4"/>
      <c r="AQ849" s="5"/>
      <c r="AR849" s="5"/>
      <c r="AS849" s="5"/>
    </row>
    <row r="850" ht="15.75" customHeight="1">
      <c r="A850" s="5"/>
      <c r="B850" s="67"/>
      <c r="C850" s="5"/>
      <c r="D850" s="5"/>
      <c r="E850" s="5"/>
      <c r="F850" s="4"/>
      <c r="G850" s="4"/>
      <c r="H850" s="4"/>
      <c r="I850" s="4"/>
      <c r="J850" s="4"/>
      <c r="K850" s="4"/>
      <c r="L850" s="4"/>
      <c r="M850" s="4"/>
      <c r="N850" s="4"/>
      <c r="O850" s="4"/>
      <c r="P850" s="4"/>
      <c r="Q850" s="4"/>
      <c r="R850" s="4"/>
      <c r="S850" s="4"/>
      <c r="T850" s="4"/>
      <c r="U850" s="4"/>
      <c r="V850" s="4"/>
      <c r="W850" s="4"/>
      <c r="X850" s="4"/>
      <c r="Y850" s="4"/>
      <c r="Z850" s="4"/>
      <c r="AA850" s="4"/>
      <c r="AB850" s="4"/>
      <c r="AC850" s="4"/>
      <c r="AD850" s="4"/>
      <c r="AE850" s="4"/>
      <c r="AF850" s="4"/>
      <c r="AG850" s="4"/>
      <c r="AH850" s="4"/>
      <c r="AI850" s="4"/>
      <c r="AJ850" s="4"/>
      <c r="AK850" s="4"/>
      <c r="AL850" s="4"/>
      <c r="AM850" s="4"/>
      <c r="AN850" s="4"/>
      <c r="AO850" s="4"/>
      <c r="AP850" s="4"/>
      <c r="AQ850" s="5"/>
      <c r="AR850" s="5"/>
      <c r="AS850" s="5"/>
    </row>
    <row r="851" ht="15.75" customHeight="1">
      <c r="A851" s="5"/>
      <c r="B851" s="67"/>
      <c r="C851" s="5"/>
      <c r="D851" s="5"/>
      <c r="E851" s="5"/>
      <c r="F851" s="4"/>
      <c r="G851" s="4"/>
      <c r="H851" s="4"/>
      <c r="I851" s="4"/>
      <c r="J851" s="4"/>
      <c r="K851" s="4"/>
      <c r="L851" s="4"/>
      <c r="M851" s="4"/>
      <c r="N851" s="4"/>
      <c r="O851" s="4"/>
      <c r="P851" s="4"/>
      <c r="Q851" s="4"/>
      <c r="R851" s="4"/>
      <c r="S851" s="4"/>
      <c r="T851" s="4"/>
      <c r="U851" s="4"/>
      <c r="V851" s="4"/>
      <c r="W851" s="4"/>
      <c r="X851" s="4"/>
      <c r="Y851" s="4"/>
      <c r="Z851" s="4"/>
      <c r="AA851" s="4"/>
      <c r="AB851" s="4"/>
      <c r="AC851" s="4"/>
      <c r="AD851" s="4"/>
      <c r="AE851" s="4"/>
      <c r="AF851" s="4"/>
      <c r="AG851" s="4"/>
      <c r="AH851" s="4"/>
      <c r="AI851" s="4"/>
      <c r="AJ851" s="4"/>
      <c r="AK851" s="4"/>
      <c r="AL851" s="4"/>
      <c r="AM851" s="4"/>
      <c r="AN851" s="4"/>
      <c r="AO851" s="4"/>
      <c r="AP851" s="4"/>
      <c r="AQ851" s="5"/>
      <c r="AR851" s="5"/>
      <c r="AS851" s="5"/>
    </row>
    <row r="852" ht="15.75" customHeight="1">
      <c r="A852" s="5"/>
      <c r="B852" s="67"/>
      <c r="C852" s="5"/>
      <c r="D852" s="5"/>
      <c r="E852" s="5"/>
      <c r="F852" s="4"/>
      <c r="G852" s="4"/>
      <c r="H852" s="4"/>
      <c r="I852" s="4"/>
      <c r="J852" s="4"/>
      <c r="K852" s="4"/>
      <c r="L852" s="4"/>
      <c r="M852" s="4"/>
      <c r="N852" s="4"/>
      <c r="O852" s="4"/>
      <c r="P852" s="4"/>
      <c r="Q852" s="4"/>
      <c r="R852" s="4"/>
      <c r="S852" s="4"/>
      <c r="T852" s="4"/>
      <c r="U852" s="4"/>
      <c r="V852" s="4"/>
      <c r="W852" s="4"/>
      <c r="X852" s="4"/>
      <c r="Y852" s="4"/>
      <c r="Z852" s="4"/>
      <c r="AA852" s="4"/>
      <c r="AB852" s="4"/>
      <c r="AC852" s="4"/>
      <c r="AD852" s="4"/>
      <c r="AE852" s="4"/>
      <c r="AF852" s="4"/>
      <c r="AG852" s="4"/>
      <c r="AH852" s="4"/>
      <c r="AI852" s="4"/>
      <c r="AJ852" s="4"/>
      <c r="AK852" s="4"/>
      <c r="AL852" s="4"/>
      <c r="AM852" s="4"/>
      <c r="AN852" s="4"/>
      <c r="AO852" s="4"/>
      <c r="AP852" s="4"/>
      <c r="AQ852" s="5"/>
      <c r="AR852" s="5"/>
      <c r="AS852" s="5"/>
    </row>
    <row r="853" ht="15.75" customHeight="1">
      <c r="A853" s="5"/>
      <c r="B853" s="67"/>
      <c r="C853" s="5"/>
      <c r="D853" s="5"/>
      <c r="E853" s="5"/>
      <c r="F853" s="4"/>
      <c r="G853" s="4"/>
      <c r="H853" s="4"/>
      <c r="I853" s="4"/>
      <c r="J853" s="4"/>
      <c r="K853" s="4"/>
      <c r="L853" s="4"/>
      <c r="M853" s="4"/>
      <c r="N853" s="4"/>
      <c r="O853" s="4"/>
      <c r="P853" s="4"/>
      <c r="Q853" s="4"/>
      <c r="R853" s="4"/>
      <c r="S853" s="4"/>
      <c r="T853" s="4"/>
      <c r="U853" s="4"/>
      <c r="V853" s="4"/>
      <c r="W853" s="4"/>
      <c r="X853" s="4"/>
      <c r="Y853" s="4"/>
      <c r="Z853" s="4"/>
      <c r="AA853" s="4"/>
      <c r="AB853" s="4"/>
      <c r="AC853" s="4"/>
      <c r="AD853" s="4"/>
      <c r="AE853" s="4"/>
      <c r="AF853" s="4"/>
      <c r="AG853" s="4"/>
      <c r="AH853" s="4"/>
      <c r="AI853" s="4"/>
      <c r="AJ853" s="4"/>
      <c r="AK853" s="4"/>
      <c r="AL853" s="4"/>
      <c r="AM853" s="4"/>
      <c r="AN853" s="4"/>
      <c r="AO853" s="4"/>
      <c r="AP853" s="4"/>
      <c r="AQ853" s="5"/>
      <c r="AR853" s="5"/>
      <c r="AS853" s="5"/>
    </row>
    <row r="854" ht="15.75" customHeight="1">
      <c r="A854" s="5"/>
      <c r="B854" s="67"/>
      <c r="C854" s="5"/>
      <c r="D854" s="5"/>
      <c r="E854" s="5"/>
      <c r="F854" s="4"/>
      <c r="G854" s="4"/>
      <c r="H854" s="4"/>
      <c r="I854" s="4"/>
      <c r="J854" s="4"/>
      <c r="K854" s="4"/>
      <c r="L854" s="4"/>
      <c r="M854" s="4"/>
      <c r="N854" s="4"/>
      <c r="O854" s="4"/>
      <c r="P854" s="4"/>
      <c r="Q854" s="4"/>
      <c r="R854" s="4"/>
      <c r="S854" s="4"/>
      <c r="T854" s="4"/>
      <c r="U854" s="4"/>
      <c r="V854" s="4"/>
      <c r="W854" s="4"/>
      <c r="X854" s="4"/>
      <c r="Y854" s="4"/>
      <c r="Z854" s="4"/>
      <c r="AA854" s="4"/>
      <c r="AB854" s="4"/>
      <c r="AC854" s="4"/>
      <c r="AD854" s="4"/>
      <c r="AE854" s="4"/>
      <c r="AF854" s="4"/>
      <c r="AG854" s="4"/>
      <c r="AH854" s="4"/>
      <c r="AI854" s="4"/>
      <c r="AJ854" s="4"/>
      <c r="AK854" s="4"/>
      <c r="AL854" s="4"/>
      <c r="AM854" s="4"/>
      <c r="AN854" s="4"/>
      <c r="AO854" s="4"/>
      <c r="AP854" s="4"/>
      <c r="AQ854" s="5"/>
      <c r="AR854" s="5"/>
      <c r="AS854" s="5"/>
    </row>
    <row r="855" ht="15.75" customHeight="1">
      <c r="A855" s="5"/>
      <c r="B855" s="67"/>
      <c r="C855" s="5"/>
      <c r="D855" s="5"/>
      <c r="E855" s="5"/>
      <c r="F855" s="4"/>
      <c r="G855" s="4"/>
      <c r="H855" s="4"/>
      <c r="I855" s="4"/>
      <c r="J855" s="4"/>
      <c r="K855" s="4"/>
      <c r="L855" s="4"/>
      <c r="M855" s="4"/>
      <c r="N855" s="4"/>
      <c r="O855" s="4"/>
      <c r="P855" s="4"/>
      <c r="Q855" s="4"/>
      <c r="R855" s="4"/>
      <c r="S855" s="4"/>
      <c r="T855" s="4"/>
      <c r="U855" s="4"/>
      <c r="V855" s="4"/>
      <c r="W855" s="4"/>
      <c r="X855" s="4"/>
      <c r="Y855" s="4"/>
      <c r="Z855" s="4"/>
      <c r="AA855" s="4"/>
      <c r="AB855" s="4"/>
      <c r="AC855" s="4"/>
      <c r="AD855" s="4"/>
      <c r="AE855" s="4"/>
      <c r="AF855" s="4"/>
      <c r="AG855" s="4"/>
      <c r="AH855" s="4"/>
      <c r="AI855" s="4"/>
      <c r="AJ855" s="4"/>
      <c r="AK855" s="4"/>
      <c r="AL855" s="4"/>
      <c r="AM855" s="4"/>
      <c r="AN855" s="4"/>
      <c r="AO855" s="4"/>
      <c r="AP855" s="4"/>
      <c r="AQ855" s="5"/>
      <c r="AR855" s="5"/>
      <c r="AS855" s="5"/>
    </row>
    <row r="856" ht="15.75" customHeight="1">
      <c r="A856" s="5"/>
      <c r="B856" s="67"/>
      <c r="C856" s="5"/>
      <c r="D856" s="5"/>
      <c r="E856" s="5"/>
      <c r="F856" s="4"/>
      <c r="G856" s="4"/>
      <c r="H856" s="4"/>
      <c r="I856" s="4"/>
      <c r="J856" s="4"/>
      <c r="K856" s="4"/>
      <c r="L856" s="4"/>
      <c r="M856" s="4"/>
      <c r="N856" s="4"/>
      <c r="O856" s="4"/>
      <c r="P856" s="4"/>
      <c r="Q856" s="4"/>
      <c r="R856" s="4"/>
      <c r="S856" s="4"/>
      <c r="T856" s="4"/>
      <c r="U856" s="4"/>
      <c r="V856" s="4"/>
      <c r="W856" s="4"/>
      <c r="X856" s="4"/>
      <c r="Y856" s="4"/>
      <c r="Z856" s="4"/>
      <c r="AA856" s="4"/>
      <c r="AB856" s="4"/>
      <c r="AC856" s="4"/>
      <c r="AD856" s="4"/>
      <c r="AE856" s="4"/>
      <c r="AF856" s="4"/>
      <c r="AG856" s="4"/>
      <c r="AH856" s="4"/>
      <c r="AI856" s="4"/>
      <c r="AJ856" s="4"/>
      <c r="AK856" s="4"/>
      <c r="AL856" s="4"/>
      <c r="AM856" s="4"/>
      <c r="AN856" s="4"/>
      <c r="AO856" s="4"/>
      <c r="AP856" s="4"/>
      <c r="AQ856" s="5"/>
      <c r="AR856" s="5"/>
      <c r="AS856" s="5"/>
    </row>
    <row r="857" ht="15.75" customHeight="1">
      <c r="A857" s="5"/>
      <c r="B857" s="67"/>
      <c r="C857" s="5"/>
      <c r="D857" s="5"/>
      <c r="E857" s="5"/>
      <c r="F857" s="4"/>
      <c r="G857" s="4"/>
      <c r="H857" s="4"/>
      <c r="I857" s="4"/>
      <c r="J857" s="4"/>
      <c r="K857" s="4"/>
      <c r="L857" s="4"/>
      <c r="M857" s="4"/>
      <c r="N857" s="4"/>
      <c r="O857" s="4"/>
      <c r="P857" s="4"/>
      <c r="Q857" s="4"/>
      <c r="R857" s="4"/>
      <c r="S857" s="4"/>
      <c r="T857" s="4"/>
      <c r="U857" s="4"/>
      <c r="V857" s="4"/>
      <c r="W857" s="4"/>
      <c r="X857" s="4"/>
      <c r="Y857" s="4"/>
      <c r="Z857" s="4"/>
      <c r="AA857" s="4"/>
      <c r="AB857" s="4"/>
      <c r="AC857" s="4"/>
      <c r="AD857" s="4"/>
      <c r="AE857" s="4"/>
      <c r="AF857" s="4"/>
      <c r="AG857" s="4"/>
      <c r="AH857" s="4"/>
      <c r="AI857" s="4"/>
      <c r="AJ857" s="4"/>
      <c r="AK857" s="4"/>
      <c r="AL857" s="4"/>
      <c r="AM857" s="4"/>
      <c r="AN857" s="4"/>
      <c r="AO857" s="4"/>
      <c r="AP857" s="4"/>
      <c r="AQ857" s="5"/>
      <c r="AR857" s="5"/>
      <c r="AS857" s="5"/>
    </row>
    <row r="858" ht="15.75" customHeight="1">
      <c r="A858" s="5"/>
      <c r="B858" s="67"/>
      <c r="C858" s="5"/>
      <c r="D858" s="5"/>
      <c r="E858" s="5"/>
      <c r="F858" s="4"/>
      <c r="G858" s="4"/>
      <c r="H858" s="4"/>
      <c r="I858" s="4"/>
      <c r="J858" s="4"/>
      <c r="K858" s="4"/>
      <c r="L858" s="4"/>
      <c r="M858" s="4"/>
      <c r="N858" s="4"/>
      <c r="O858" s="4"/>
      <c r="P858" s="4"/>
      <c r="Q858" s="4"/>
      <c r="R858" s="4"/>
      <c r="S858" s="4"/>
      <c r="T858" s="4"/>
      <c r="U858" s="4"/>
      <c r="V858" s="4"/>
      <c r="W858" s="4"/>
      <c r="X858" s="4"/>
      <c r="Y858" s="4"/>
      <c r="Z858" s="4"/>
      <c r="AA858" s="4"/>
      <c r="AB858" s="4"/>
      <c r="AC858" s="4"/>
      <c r="AD858" s="4"/>
      <c r="AE858" s="4"/>
      <c r="AF858" s="4"/>
      <c r="AG858" s="4"/>
      <c r="AH858" s="4"/>
      <c r="AI858" s="4"/>
      <c r="AJ858" s="4"/>
      <c r="AK858" s="4"/>
      <c r="AL858" s="4"/>
      <c r="AM858" s="4"/>
      <c r="AN858" s="4"/>
      <c r="AO858" s="4"/>
      <c r="AP858" s="4"/>
      <c r="AQ858" s="5"/>
      <c r="AR858" s="5"/>
      <c r="AS858" s="5"/>
    </row>
    <row r="859" ht="15.75" customHeight="1">
      <c r="A859" s="5"/>
      <c r="B859" s="67"/>
      <c r="C859" s="5"/>
      <c r="D859" s="5"/>
      <c r="E859" s="5"/>
      <c r="F859" s="4"/>
      <c r="G859" s="4"/>
      <c r="H859" s="4"/>
      <c r="I859" s="4"/>
      <c r="J859" s="4"/>
      <c r="K859" s="4"/>
      <c r="L859" s="4"/>
      <c r="M859" s="4"/>
      <c r="N859" s="4"/>
      <c r="O859" s="4"/>
      <c r="P859" s="4"/>
      <c r="Q859" s="4"/>
      <c r="R859" s="4"/>
      <c r="S859" s="4"/>
      <c r="T859" s="4"/>
      <c r="U859" s="4"/>
      <c r="V859" s="4"/>
      <c r="W859" s="4"/>
      <c r="X859" s="4"/>
      <c r="Y859" s="4"/>
      <c r="Z859" s="4"/>
      <c r="AA859" s="4"/>
      <c r="AB859" s="4"/>
      <c r="AC859" s="4"/>
      <c r="AD859" s="4"/>
      <c r="AE859" s="4"/>
      <c r="AF859" s="4"/>
      <c r="AG859" s="4"/>
      <c r="AH859" s="4"/>
      <c r="AI859" s="4"/>
      <c r="AJ859" s="4"/>
      <c r="AK859" s="4"/>
      <c r="AL859" s="4"/>
      <c r="AM859" s="4"/>
      <c r="AN859" s="4"/>
      <c r="AO859" s="4"/>
      <c r="AP859" s="4"/>
      <c r="AQ859" s="5"/>
      <c r="AR859" s="5"/>
      <c r="AS859" s="5"/>
    </row>
    <row r="860" ht="15.75" customHeight="1">
      <c r="A860" s="5"/>
      <c r="B860" s="67"/>
      <c r="C860" s="5"/>
      <c r="D860" s="5"/>
      <c r="E860" s="5"/>
      <c r="F860" s="4"/>
      <c r="G860" s="4"/>
      <c r="H860" s="4"/>
      <c r="I860" s="4"/>
      <c r="J860" s="4"/>
      <c r="K860" s="4"/>
      <c r="L860" s="4"/>
      <c r="M860" s="4"/>
      <c r="N860" s="4"/>
      <c r="O860" s="4"/>
      <c r="P860" s="4"/>
      <c r="Q860" s="4"/>
      <c r="R860" s="4"/>
      <c r="S860" s="4"/>
      <c r="T860" s="4"/>
      <c r="U860" s="4"/>
      <c r="V860" s="4"/>
      <c r="W860" s="4"/>
      <c r="X860" s="4"/>
      <c r="Y860" s="4"/>
      <c r="Z860" s="4"/>
      <c r="AA860" s="4"/>
      <c r="AB860" s="4"/>
      <c r="AC860" s="4"/>
      <c r="AD860" s="4"/>
      <c r="AE860" s="4"/>
      <c r="AF860" s="4"/>
      <c r="AG860" s="4"/>
      <c r="AH860" s="4"/>
      <c r="AI860" s="4"/>
      <c r="AJ860" s="4"/>
      <c r="AK860" s="4"/>
      <c r="AL860" s="4"/>
      <c r="AM860" s="4"/>
      <c r="AN860" s="4"/>
      <c r="AO860" s="4"/>
      <c r="AP860" s="4"/>
      <c r="AQ860" s="5"/>
      <c r="AR860" s="5"/>
      <c r="AS860" s="5"/>
    </row>
    <row r="861" ht="15.75" customHeight="1">
      <c r="A861" s="5"/>
      <c r="B861" s="67"/>
      <c r="C861" s="5"/>
      <c r="D861" s="5"/>
      <c r="E861" s="5"/>
      <c r="F861" s="4"/>
      <c r="G861" s="4"/>
      <c r="H861" s="4"/>
      <c r="I861" s="4"/>
      <c r="J861" s="4"/>
      <c r="K861" s="4"/>
      <c r="L861" s="4"/>
      <c r="M861" s="4"/>
      <c r="N861" s="4"/>
      <c r="O861" s="4"/>
      <c r="P861" s="4"/>
      <c r="Q861" s="4"/>
      <c r="R861" s="4"/>
      <c r="S861" s="4"/>
      <c r="T861" s="4"/>
      <c r="U861" s="4"/>
      <c r="V861" s="4"/>
      <c r="W861" s="4"/>
      <c r="X861" s="4"/>
      <c r="Y861" s="4"/>
      <c r="Z861" s="4"/>
      <c r="AA861" s="4"/>
      <c r="AB861" s="4"/>
      <c r="AC861" s="4"/>
      <c r="AD861" s="4"/>
      <c r="AE861" s="4"/>
      <c r="AF861" s="4"/>
      <c r="AG861" s="4"/>
      <c r="AH861" s="4"/>
      <c r="AI861" s="4"/>
      <c r="AJ861" s="4"/>
      <c r="AK861" s="4"/>
      <c r="AL861" s="4"/>
      <c r="AM861" s="4"/>
      <c r="AN861" s="4"/>
      <c r="AO861" s="4"/>
      <c r="AP861" s="4"/>
      <c r="AQ861" s="5"/>
      <c r="AR861" s="5"/>
      <c r="AS861" s="5"/>
    </row>
    <row r="862" ht="15.75" customHeight="1">
      <c r="A862" s="5"/>
      <c r="B862" s="67"/>
      <c r="C862" s="5"/>
      <c r="D862" s="5"/>
      <c r="E862" s="5"/>
      <c r="F862" s="4"/>
      <c r="G862" s="4"/>
      <c r="H862" s="4"/>
      <c r="I862" s="4"/>
      <c r="J862" s="4"/>
      <c r="K862" s="4"/>
      <c r="L862" s="4"/>
      <c r="M862" s="4"/>
      <c r="N862" s="4"/>
      <c r="O862" s="4"/>
      <c r="P862" s="4"/>
      <c r="Q862" s="4"/>
      <c r="R862" s="4"/>
      <c r="S862" s="4"/>
      <c r="T862" s="4"/>
      <c r="U862" s="4"/>
      <c r="V862" s="4"/>
      <c r="W862" s="4"/>
      <c r="X862" s="4"/>
      <c r="Y862" s="4"/>
      <c r="Z862" s="4"/>
      <c r="AA862" s="4"/>
      <c r="AB862" s="4"/>
      <c r="AC862" s="4"/>
      <c r="AD862" s="4"/>
      <c r="AE862" s="4"/>
      <c r="AF862" s="4"/>
      <c r="AG862" s="4"/>
      <c r="AH862" s="4"/>
      <c r="AI862" s="4"/>
      <c r="AJ862" s="4"/>
      <c r="AK862" s="4"/>
      <c r="AL862" s="4"/>
      <c r="AM862" s="4"/>
      <c r="AN862" s="4"/>
      <c r="AO862" s="4"/>
      <c r="AP862" s="4"/>
      <c r="AQ862" s="5"/>
      <c r="AR862" s="5"/>
      <c r="AS862" s="5"/>
    </row>
    <row r="863" ht="15.75" customHeight="1">
      <c r="A863" s="5"/>
      <c r="B863" s="67"/>
      <c r="C863" s="5"/>
      <c r="D863" s="5"/>
      <c r="E863" s="5"/>
      <c r="F863" s="4"/>
      <c r="G863" s="4"/>
      <c r="H863" s="4"/>
      <c r="I863" s="4"/>
      <c r="J863" s="4"/>
      <c r="K863" s="4"/>
      <c r="L863" s="4"/>
      <c r="M863" s="4"/>
      <c r="N863" s="4"/>
      <c r="O863" s="4"/>
      <c r="P863" s="4"/>
      <c r="Q863" s="4"/>
      <c r="R863" s="4"/>
      <c r="S863" s="4"/>
      <c r="T863" s="4"/>
      <c r="U863" s="4"/>
      <c r="V863" s="4"/>
      <c r="W863" s="4"/>
      <c r="X863" s="4"/>
      <c r="Y863" s="4"/>
      <c r="Z863" s="4"/>
      <c r="AA863" s="4"/>
      <c r="AB863" s="4"/>
      <c r="AC863" s="4"/>
      <c r="AD863" s="4"/>
      <c r="AE863" s="4"/>
      <c r="AF863" s="4"/>
      <c r="AG863" s="4"/>
      <c r="AH863" s="4"/>
      <c r="AI863" s="4"/>
      <c r="AJ863" s="4"/>
      <c r="AK863" s="4"/>
      <c r="AL863" s="4"/>
      <c r="AM863" s="4"/>
      <c r="AN863" s="4"/>
      <c r="AO863" s="4"/>
      <c r="AP863" s="4"/>
      <c r="AQ863" s="5"/>
      <c r="AR863" s="5"/>
      <c r="AS863" s="5"/>
    </row>
    <row r="864" ht="15.75" customHeight="1">
      <c r="A864" s="5"/>
      <c r="B864" s="67"/>
      <c r="C864" s="5"/>
      <c r="D864" s="5"/>
      <c r="E864" s="5"/>
      <c r="F864" s="4"/>
      <c r="G864" s="4"/>
      <c r="H864" s="4"/>
      <c r="I864" s="4"/>
      <c r="J864" s="4"/>
      <c r="K864" s="4"/>
      <c r="L864" s="4"/>
      <c r="M864" s="4"/>
      <c r="N864" s="4"/>
      <c r="O864" s="4"/>
      <c r="P864" s="4"/>
      <c r="Q864" s="4"/>
      <c r="R864" s="4"/>
      <c r="S864" s="4"/>
      <c r="T864" s="4"/>
      <c r="U864" s="4"/>
      <c r="V864" s="4"/>
      <c r="W864" s="4"/>
      <c r="X864" s="4"/>
      <c r="Y864" s="4"/>
      <c r="Z864" s="4"/>
      <c r="AA864" s="4"/>
      <c r="AB864" s="4"/>
      <c r="AC864" s="4"/>
      <c r="AD864" s="4"/>
      <c r="AE864" s="4"/>
      <c r="AF864" s="4"/>
      <c r="AG864" s="4"/>
      <c r="AH864" s="4"/>
      <c r="AI864" s="4"/>
      <c r="AJ864" s="4"/>
      <c r="AK864" s="4"/>
      <c r="AL864" s="4"/>
      <c r="AM864" s="4"/>
      <c r="AN864" s="4"/>
      <c r="AO864" s="4"/>
      <c r="AP864" s="4"/>
      <c r="AQ864" s="5"/>
      <c r="AR864" s="5"/>
      <c r="AS864" s="5"/>
    </row>
    <row r="865" ht="15.75" customHeight="1">
      <c r="A865" s="5"/>
      <c r="B865" s="67"/>
      <c r="C865" s="5"/>
      <c r="D865" s="5"/>
      <c r="E865" s="5"/>
      <c r="F865" s="4"/>
      <c r="G865" s="4"/>
      <c r="H865" s="4"/>
      <c r="I865" s="4"/>
      <c r="J865" s="4"/>
      <c r="K865" s="4"/>
      <c r="L865" s="4"/>
      <c r="M865" s="4"/>
      <c r="N865" s="4"/>
      <c r="O865" s="4"/>
      <c r="P865" s="4"/>
      <c r="Q865" s="4"/>
      <c r="R865" s="4"/>
      <c r="S865" s="4"/>
      <c r="T865" s="4"/>
      <c r="U865" s="4"/>
      <c r="V865" s="4"/>
      <c r="W865" s="4"/>
      <c r="X865" s="4"/>
      <c r="Y865" s="4"/>
      <c r="Z865" s="4"/>
      <c r="AA865" s="4"/>
      <c r="AB865" s="4"/>
      <c r="AC865" s="4"/>
      <c r="AD865" s="4"/>
      <c r="AE865" s="4"/>
      <c r="AF865" s="4"/>
      <c r="AG865" s="4"/>
      <c r="AH865" s="4"/>
      <c r="AI865" s="4"/>
      <c r="AJ865" s="4"/>
      <c r="AK865" s="4"/>
      <c r="AL865" s="4"/>
      <c r="AM865" s="4"/>
      <c r="AN865" s="4"/>
      <c r="AO865" s="4"/>
      <c r="AP865" s="4"/>
      <c r="AQ865" s="5"/>
      <c r="AR865" s="5"/>
      <c r="AS865" s="5"/>
    </row>
    <row r="866" ht="15.75" customHeight="1">
      <c r="A866" s="5"/>
      <c r="B866" s="67"/>
      <c r="C866" s="5"/>
      <c r="D866" s="5"/>
      <c r="E866" s="5"/>
      <c r="F866" s="4"/>
      <c r="G866" s="4"/>
      <c r="H866" s="4"/>
      <c r="I866" s="4"/>
      <c r="J866" s="4"/>
      <c r="K866" s="4"/>
      <c r="L866" s="4"/>
      <c r="M866" s="4"/>
      <c r="N866" s="4"/>
      <c r="O866" s="4"/>
      <c r="P866" s="4"/>
      <c r="Q866" s="4"/>
      <c r="R866" s="4"/>
      <c r="S866" s="4"/>
      <c r="T866" s="4"/>
      <c r="U866" s="4"/>
      <c r="V866" s="4"/>
      <c r="W866" s="4"/>
      <c r="X866" s="4"/>
      <c r="Y866" s="4"/>
      <c r="Z866" s="4"/>
      <c r="AA866" s="4"/>
      <c r="AB866" s="4"/>
      <c r="AC866" s="4"/>
      <c r="AD866" s="4"/>
      <c r="AE866" s="4"/>
      <c r="AF866" s="4"/>
      <c r="AG866" s="4"/>
      <c r="AH866" s="4"/>
      <c r="AI866" s="4"/>
      <c r="AJ866" s="4"/>
      <c r="AK866" s="4"/>
      <c r="AL866" s="4"/>
      <c r="AM866" s="4"/>
      <c r="AN866" s="4"/>
      <c r="AO866" s="4"/>
      <c r="AP866" s="4"/>
      <c r="AQ866" s="5"/>
      <c r="AR866" s="5"/>
      <c r="AS866" s="5"/>
    </row>
    <row r="867" ht="15.75" customHeight="1">
      <c r="A867" s="5"/>
      <c r="B867" s="67"/>
      <c r="C867" s="5"/>
      <c r="D867" s="5"/>
      <c r="E867" s="5"/>
      <c r="F867" s="4"/>
      <c r="G867" s="4"/>
      <c r="H867" s="4"/>
      <c r="I867" s="4"/>
      <c r="J867" s="4"/>
      <c r="K867" s="4"/>
      <c r="L867" s="4"/>
      <c r="M867" s="4"/>
      <c r="N867" s="4"/>
      <c r="O867" s="4"/>
      <c r="P867" s="4"/>
      <c r="Q867" s="4"/>
      <c r="R867" s="4"/>
      <c r="S867" s="4"/>
      <c r="T867" s="4"/>
      <c r="U867" s="4"/>
      <c r="V867" s="4"/>
      <c r="W867" s="4"/>
      <c r="X867" s="4"/>
      <c r="Y867" s="4"/>
      <c r="Z867" s="4"/>
      <c r="AA867" s="4"/>
      <c r="AB867" s="4"/>
      <c r="AC867" s="4"/>
      <c r="AD867" s="4"/>
      <c r="AE867" s="4"/>
      <c r="AF867" s="4"/>
      <c r="AG867" s="4"/>
      <c r="AH867" s="4"/>
      <c r="AI867" s="4"/>
      <c r="AJ867" s="4"/>
      <c r="AK867" s="4"/>
      <c r="AL867" s="4"/>
      <c r="AM867" s="4"/>
      <c r="AN867" s="4"/>
      <c r="AO867" s="4"/>
      <c r="AP867" s="4"/>
      <c r="AQ867" s="5"/>
      <c r="AR867" s="5"/>
      <c r="AS867" s="5"/>
    </row>
    <row r="868" ht="15.75" customHeight="1">
      <c r="A868" s="5"/>
      <c r="B868" s="67"/>
      <c r="C868" s="5"/>
      <c r="D868" s="5"/>
      <c r="E868" s="5"/>
      <c r="F868" s="4"/>
      <c r="G868" s="4"/>
      <c r="H868" s="4"/>
      <c r="I868" s="4"/>
      <c r="J868" s="4"/>
      <c r="K868" s="4"/>
      <c r="L868" s="4"/>
      <c r="M868" s="4"/>
      <c r="N868" s="4"/>
      <c r="O868" s="4"/>
      <c r="P868" s="4"/>
      <c r="Q868" s="4"/>
      <c r="R868" s="4"/>
      <c r="S868" s="4"/>
      <c r="T868" s="4"/>
      <c r="U868" s="4"/>
      <c r="V868" s="4"/>
      <c r="W868" s="4"/>
      <c r="X868" s="4"/>
      <c r="Y868" s="4"/>
      <c r="Z868" s="4"/>
      <c r="AA868" s="4"/>
      <c r="AB868" s="4"/>
      <c r="AC868" s="4"/>
      <c r="AD868" s="4"/>
      <c r="AE868" s="4"/>
      <c r="AF868" s="4"/>
      <c r="AG868" s="4"/>
      <c r="AH868" s="4"/>
      <c r="AI868" s="4"/>
      <c r="AJ868" s="4"/>
      <c r="AK868" s="4"/>
      <c r="AL868" s="4"/>
      <c r="AM868" s="4"/>
      <c r="AN868" s="4"/>
      <c r="AO868" s="4"/>
      <c r="AP868" s="4"/>
      <c r="AQ868" s="5"/>
      <c r="AR868" s="5"/>
      <c r="AS868" s="5"/>
    </row>
    <row r="869" ht="15.75" customHeight="1">
      <c r="A869" s="5"/>
      <c r="B869" s="67"/>
      <c r="C869" s="5"/>
      <c r="D869" s="5"/>
      <c r="E869" s="5"/>
      <c r="F869" s="4"/>
      <c r="G869" s="4"/>
      <c r="H869" s="4"/>
      <c r="I869" s="4"/>
      <c r="J869" s="4"/>
      <c r="K869" s="4"/>
      <c r="L869" s="4"/>
      <c r="M869" s="4"/>
      <c r="N869" s="4"/>
      <c r="O869" s="4"/>
      <c r="P869" s="4"/>
      <c r="Q869" s="4"/>
      <c r="R869" s="4"/>
      <c r="S869" s="4"/>
      <c r="T869" s="4"/>
      <c r="U869" s="4"/>
      <c r="V869" s="4"/>
      <c r="W869" s="4"/>
      <c r="X869" s="4"/>
      <c r="Y869" s="4"/>
      <c r="Z869" s="4"/>
      <c r="AA869" s="4"/>
      <c r="AB869" s="4"/>
      <c r="AC869" s="4"/>
      <c r="AD869" s="4"/>
      <c r="AE869" s="4"/>
      <c r="AF869" s="4"/>
      <c r="AG869" s="4"/>
      <c r="AH869" s="4"/>
      <c r="AI869" s="4"/>
      <c r="AJ869" s="4"/>
      <c r="AK869" s="4"/>
      <c r="AL869" s="4"/>
      <c r="AM869" s="4"/>
      <c r="AN869" s="4"/>
      <c r="AO869" s="4"/>
      <c r="AP869" s="4"/>
      <c r="AQ869" s="5"/>
      <c r="AR869" s="5"/>
      <c r="AS869" s="5"/>
    </row>
    <row r="870" ht="15.75" customHeight="1">
      <c r="A870" s="5"/>
      <c r="B870" s="67"/>
      <c r="C870" s="5"/>
      <c r="D870" s="5"/>
      <c r="E870" s="5"/>
      <c r="F870" s="4"/>
      <c r="G870" s="4"/>
      <c r="H870" s="4"/>
      <c r="I870" s="4"/>
      <c r="J870" s="4"/>
      <c r="K870" s="4"/>
      <c r="L870" s="4"/>
      <c r="M870" s="4"/>
      <c r="N870" s="4"/>
      <c r="O870" s="4"/>
      <c r="P870" s="4"/>
      <c r="Q870" s="4"/>
      <c r="R870" s="4"/>
      <c r="S870" s="4"/>
      <c r="T870" s="4"/>
      <c r="U870" s="4"/>
      <c r="V870" s="4"/>
      <c r="W870" s="4"/>
      <c r="X870" s="4"/>
      <c r="Y870" s="4"/>
      <c r="Z870" s="4"/>
      <c r="AA870" s="4"/>
      <c r="AB870" s="4"/>
      <c r="AC870" s="4"/>
      <c r="AD870" s="4"/>
      <c r="AE870" s="4"/>
      <c r="AF870" s="4"/>
      <c r="AG870" s="4"/>
      <c r="AH870" s="4"/>
      <c r="AI870" s="4"/>
      <c r="AJ870" s="4"/>
      <c r="AK870" s="4"/>
      <c r="AL870" s="4"/>
      <c r="AM870" s="4"/>
      <c r="AN870" s="4"/>
      <c r="AO870" s="4"/>
      <c r="AP870" s="4"/>
      <c r="AQ870" s="5"/>
      <c r="AR870" s="5"/>
      <c r="AS870" s="5"/>
    </row>
    <row r="871" ht="15.75" customHeight="1">
      <c r="A871" s="5"/>
      <c r="B871" s="67"/>
      <c r="C871" s="5"/>
      <c r="D871" s="5"/>
      <c r="E871" s="5"/>
      <c r="F871" s="4"/>
      <c r="G871" s="4"/>
      <c r="H871" s="4"/>
      <c r="I871" s="4"/>
      <c r="J871" s="4"/>
      <c r="K871" s="4"/>
      <c r="L871" s="4"/>
      <c r="M871" s="4"/>
      <c r="N871" s="4"/>
      <c r="O871" s="4"/>
      <c r="P871" s="4"/>
      <c r="Q871" s="4"/>
      <c r="R871" s="4"/>
      <c r="S871" s="4"/>
      <c r="T871" s="4"/>
      <c r="U871" s="4"/>
      <c r="V871" s="4"/>
      <c r="W871" s="4"/>
      <c r="X871" s="4"/>
      <c r="Y871" s="4"/>
      <c r="Z871" s="4"/>
      <c r="AA871" s="4"/>
      <c r="AB871" s="4"/>
      <c r="AC871" s="4"/>
      <c r="AD871" s="4"/>
      <c r="AE871" s="4"/>
      <c r="AF871" s="4"/>
      <c r="AG871" s="4"/>
      <c r="AH871" s="4"/>
      <c r="AI871" s="4"/>
      <c r="AJ871" s="4"/>
      <c r="AK871" s="4"/>
      <c r="AL871" s="4"/>
      <c r="AM871" s="4"/>
      <c r="AN871" s="4"/>
      <c r="AO871" s="4"/>
      <c r="AP871" s="4"/>
      <c r="AQ871" s="5"/>
      <c r="AR871" s="5"/>
      <c r="AS871" s="5"/>
    </row>
    <row r="872" ht="15.75" customHeight="1">
      <c r="A872" s="5"/>
      <c r="B872" s="67"/>
      <c r="C872" s="5"/>
      <c r="D872" s="5"/>
      <c r="E872" s="5"/>
      <c r="F872" s="4"/>
      <c r="G872" s="4"/>
      <c r="H872" s="4"/>
      <c r="I872" s="4"/>
      <c r="J872" s="4"/>
      <c r="K872" s="4"/>
      <c r="L872" s="4"/>
      <c r="M872" s="4"/>
      <c r="N872" s="4"/>
      <c r="O872" s="4"/>
      <c r="P872" s="4"/>
      <c r="Q872" s="4"/>
      <c r="R872" s="4"/>
      <c r="S872" s="4"/>
      <c r="T872" s="4"/>
      <c r="U872" s="4"/>
      <c r="V872" s="4"/>
      <c r="W872" s="4"/>
      <c r="X872" s="4"/>
      <c r="Y872" s="4"/>
      <c r="Z872" s="4"/>
      <c r="AA872" s="4"/>
      <c r="AB872" s="4"/>
      <c r="AC872" s="4"/>
      <c r="AD872" s="4"/>
      <c r="AE872" s="4"/>
      <c r="AF872" s="4"/>
      <c r="AG872" s="4"/>
      <c r="AH872" s="4"/>
      <c r="AI872" s="4"/>
      <c r="AJ872" s="4"/>
      <c r="AK872" s="4"/>
      <c r="AL872" s="4"/>
      <c r="AM872" s="4"/>
      <c r="AN872" s="4"/>
      <c r="AO872" s="4"/>
      <c r="AP872" s="4"/>
      <c r="AQ872" s="5"/>
      <c r="AR872" s="5"/>
      <c r="AS872" s="5"/>
    </row>
    <row r="873" ht="15.75" customHeight="1">
      <c r="A873" s="5"/>
      <c r="B873" s="67"/>
      <c r="C873" s="5"/>
      <c r="D873" s="5"/>
      <c r="E873" s="5"/>
      <c r="F873" s="4"/>
      <c r="G873" s="4"/>
      <c r="H873" s="4"/>
      <c r="I873" s="4"/>
      <c r="J873" s="4"/>
      <c r="K873" s="4"/>
      <c r="L873" s="4"/>
      <c r="M873" s="4"/>
      <c r="N873" s="4"/>
      <c r="O873" s="4"/>
      <c r="P873" s="4"/>
      <c r="Q873" s="4"/>
      <c r="R873" s="4"/>
      <c r="S873" s="4"/>
      <c r="T873" s="4"/>
      <c r="U873" s="4"/>
      <c r="V873" s="4"/>
      <c r="W873" s="4"/>
      <c r="X873" s="4"/>
      <c r="Y873" s="4"/>
      <c r="Z873" s="4"/>
      <c r="AA873" s="4"/>
      <c r="AB873" s="4"/>
      <c r="AC873" s="4"/>
      <c r="AD873" s="4"/>
      <c r="AE873" s="4"/>
      <c r="AF873" s="4"/>
      <c r="AG873" s="4"/>
      <c r="AH873" s="4"/>
      <c r="AI873" s="4"/>
      <c r="AJ873" s="4"/>
      <c r="AK873" s="4"/>
      <c r="AL873" s="4"/>
      <c r="AM873" s="4"/>
      <c r="AN873" s="4"/>
      <c r="AO873" s="4"/>
      <c r="AP873" s="4"/>
      <c r="AQ873" s="5"/>
      <c r="AR873" s="5"/>
      <c r="AS873" s="5"/>
    </row>
    <row r="874" ht="15.75" customHeight="1">
      <c r="A874" s="5"/>
      <c r="B874" s="67"/>
      <c r="C874" s="5"/>
      <c r="D874" s="5"/>
      <c r="E874" s="5"/>
      <c r="F874" s="4"/>
      <c r="G874" s="4"/>
      <c r="H874" s="4"/>
      <c r="I874" s="4"/>
      <c r="J874" s="4"/>
      <c r="K874" s="4"/>
      <c r="L874" s="4"/>
      <c r="M874" s="4"/>
      <c r="N874" s="4"/>
      <c r="O874" s="4"/>
      <c r="P874" s="4"/>
      <c r="Q874" s="4"/>
      <c r="R874" s="4"/>
      <c r="S874" s="4"/>
      <c r="T874" s="4"/>
      <c r="U874" s="4"/>
      <c r="V874" s="4"/>
      <c r="W874" s="4"/>
      <c r="X874" s="4"/>
      <c r="Y874" s="4"/>
      <c r="Z874" s="4"/>
      <c r="AA874" s="4"/>
      <c r="AB874" s="4"/>
      <c r="AC874" s="4"/>
      <c r="AD874" s="4"/>
      <c r="AE874" s="4"/>
      <c r="AF874" s="4"/>
      <c r="AG874" s="4"/>
      <c r="AH874" s="4"/>
      <c r="AI874" s="4"/>
      <c r="AJ874" s="4"/>
      <c r="AK874" s="4"/>
      <c r="AL874" s="4"/>
      <c r="AM874" s="4"/>
      <c r="AN874" s="4"/>
      <c r="AO874" s="4"/>
      <c r="AP874" s="4"/>
      <c r="AQ874" s="5"/>
      <c r="AR874" s="5"/>
      <c r="AS874" s="5"/>
    </row>
    <row r="875" ht="15.75" customHeight="1">
      <c r="A875" s="5"/>
      <c r="B875" s="67"/>
      <c r="C875" s="5"/>
      <c r="D875" s="5"/>
      <c r="E875" s="5"/>
      <c r="F875" s="4"/>
      <c r="G875" s="4"/>
      <c r="H875" s="4"/>
      <c r="I875" s="4"/>
      <c r="J875" s="4"/>
      <c r="K875" s="4"/>
      <c r="L875" s="4"/>
      <c r="M875" s="4"/>
      <c r="N875" s="4"/>
      <c r="O875" s="4"/>
      <c r="P875" s="4"/>
      <c r="Q875" s="4"/>
      <c r="R875" s="4"/>
      <c r="S875" s="4"/>
      <c r="T875" s="4"/>
      <c r="U875" s="4"/>
      <c r="V875" s="4"/>
      <c r="W875" s="4"/>
      <c r="X875" s="4"/>
      <c r="Y875" s="4"/>
      <c r="Z875" s="4"/>
      <c r="AA875" s="4"/>
      <c r="AB875" s="4"/>
      <c r="AC875" s="4"/>
      <c r="AD875" s="4"/>
      <c r="AE875" s="4"/>
      <c r="AF875" s="4"/>
      <c r="AG875" s="4"/>
      <c r="AH875" s="4"/>
      <c r="AI875" s="4"/>
      <c r="AJ875" s="4"/>
      <c r="AK875" s="4"/>
      <c r="AL875" s="4"/>
      <c r="AM875" s="4"/>
      <c r="AN875" s="4"/>
      <c r="AO875" s="4"/>
      <c r="AP875" s="4"/>
      <c r="AQ875" s="5"/>
      <c r="AR875" s="5"/>
      <c r="AS875" s="5"/>
    </row>
    <row r="876" ht="15.75" customHeight="1">
      <c r="A876" s="5"/>
      <c r="B876" s="67"/>
      <c r="C876" s="5"/>
      <c r="D876" s="5"/>
      <c r="E876" s="5"/>
      <c r="F876" s="4"/>
      <c r="G876" s="4"/>
      <c r="H876" s="4"/>
      <c r="I876" s="4"/>
      <c r="J876" s="4"/>
      <c r="K876" s="4"/>
      <c r="L876" s="4"/>
      <c r="M876" s="4"/>
      <c r="N876" s="4"/>
      <c r="O876" s="4"/>
      <c r="P876" s="4"/>
      <c r="Q876" s="4"/>
      <c r="R876" s="4"/>
      <c r="S876" s="4"/>
      <c r="T876" s="4"/>
      <c r="U876" s="4"/>
      <c r="V876" s="4"/>
      <c r="W876" s="4"/>
      <c r="X876" s="4"/>
      <c r="Y876" s="4"/>
      <c r="Z876" s="4"/>
      <c r="AA876" s="4"/>
      <c r="AB876" s="4"/>
      <c r="AC876" s="4"/>
      <c r="AD876" s="4"/>
      <c r="AE876" s="4"/>
      <c r="AF876" s="4"/>
      <c r="AG876" s="4"/>
      <c r="AH876" s="4"/>
      <c r="AI876" s="4"/>
      <c r="AJ876" s="4"/>
      <c r="AK876" s="4"/>
      <c r="AL876" s="4"/>
      <c r="AM876" s="4"/>
      <c r="AN876" s="4"/>
      <c r="AO876" s="4"/>
      <c r="AP876" s="4"/>
      <c r="AQ876" s="5"/>
      <c r="AR876" s="5"/>
      <c r="AS876" s="5"/>
    </row>
    <row r="877" ht="15.75" customHeight="1">
      <c r="A877" s="5"/>
      <c r="B877" s="67"/>
      <c r="C877" s="5"/>
      <c r="D877" s="5"/>
      <c r="E877" s="5"/>
      <c r="F877" s="4"/>
      <c r="G877" s="4"/>
      <c r="H877" s="4"/>
      <c r="I877" s="4"/>
      <c r="J877" s="4"/>
      <c r="K877" s="4"/>
      <c r="L877" s="4"/>
      <c r="M877" s="4"/>
      <c r="N877" s="4"/>
      <c r="O877" s="4"/>
      <c r="P877" s="4"/>
      <c r="Q877" s="4"/>
      <c r="R877" s="4"/>
      <c r="S877" s="4"/>
      <c r="T877" s="4"/>
      <c r="U877" s="4"/>
      <c r="V877" s="4"/>
      <c r="W877" s="4"/>
      <c r="X877" s="4"/>
      <c r="Y877" s="4"/>
      <c r="Z877" s="4"/>
      <c r="AA877" s="4"/>
      <c r="AB877" s="4"/>
      <c r="AC877" s="4"/>
      <c r="AD877" s="4"/>
      <c r="AE877" s="4"/>
      <c r="AF877" s="4"/>
      <c r="AG877" s="4"/>
      <c r="AH877" s="4"/>
      <c r="AI877" s="4"/>
      <c r="AJ877" s="4"/>
      <c r="AK877" s="4"/>
      <c r="AL877" s="4"/>
      <c r="AM877" s="4"/>
      <c r="AN877" s="4"/>
      <c r="AO877" s="4"/>
      <c r="AP877" s="4"/>
      <c r="AQ877" s="5"/>
      <c r="AR877" s="5"/>
      <c r="AS877" s="5"/>
    </row>
    <row r="878" ht="15.75" customHeight="1">
      <c r="A878" s="5"/>
      <c r="B878" s="67"/>
      <c r="C878" s="5"/>
      <c r="D878" s="5"/>
      <c r="E878" s="5"/>
      <c r="F878" s="4"/>
      <c r="G878" s="4"/>
      <c r="H878" s="4"/>
      <c r="I878" s="4"/>
      <c r="J878" s="4"/>
      <c r="K878" s="4"/>
      <c r="L878" s="4"/>
      <c r="M878" s="4"/>
      <c r="N878" s="4"/>
      <c r="O878" s="4"/>
      <c r="P878" s="4"/>
      <c r="Q878" s="4"/>
      <c r="R878" s="4"/>
      <c r="S878" s="4"/>
      <c r="T878" s="4"/>
      <c r="U878" s="4"/>
      <c r="V878" s="4"/>
      <c r="W878" s="4"/>
      <c r="X878" s="4"/>
      <c r="Y878" s="4"/>
      <c r="Z878" s="4"/>
      <c r="AA878" s="4"/>
      <c r="AB878" s="4"/>
      <c r="AC878" s="4"/>
      <c r="AD878" s="4"/>
      <c r="AE878" s="4"/>
      <c r="AF878" s="4"/>
      <c r="AG878" s="4"/>
      <c r="AH878" s="4"/>
      <c r="AI878" s="4"/>
      <c r="AJ878" s="4"/>
      <c r="AK878" s="4"/>
      <c r="AL878" s="4"/>
      <c r="AM878" s="4"/>
      <c r="AN878" s="4"/>
      <c r="AO878" s="4"/>
      <c r="AP878" s="4"/>
      <c r="AQ878" s="5"/>
      <c r="AR878" s="5"/>
      <c r="AS878" s="5"/>
    </row>
    <row r="879" ht="15.75" customHeight="1">
      <c r="A879" s="5"/>
      <c r="B879" s="67"/>
      <c r="C879" s="5"/>
      <c r="D879" s="5"/>
      <c r="E879" s="5"/>
      <c r="F879" s="4"/>
      <c r="G879" s="4"/>
      <c r="H879" s="4"/>
      <c r="I879" s="4"/>
      <c r="J879" s="4"/>
      <c r="K879" s="4"/>
      <c r="L879" s="4"/>
      <c r="M879" s="4"/>
      <c r="N879" s="4"/>
      <c r="O879" s="4"/>
      <c r="P879" s="4"/>
      <c r="Q879" s="4"/>
      <c r="R879" s="4"/>
      <c r="S879" s="4"/>
      <c r="T879" s="4"/>
      <c r="U879" s="4"/>
      <c r="V879" s="4"/>
      <c r="W879" s="4"/>
      <c r="X879" s="4"/>
      <c r="Y879" s="4"/>
      <c r="Z879" s="4"/>
      <c r="AA879" s="4"/>
      <c r="AB879" s="4"/>
      <c r="AC879" s="4"/>
      <c r="AD879" s="4"/>
      <c r="AE879" s="4"/>
      <c r="AF879" s="4"/>
      <c r="AG879" s="4"/>
      <c r="AH879" s="4"/>
      <c r="AI879" s="4"/>
      <c r="AJ879" s="4"/>
      <c r="AK879" s="4"/>
      <c r="AL879" s="4"/>
      <c r="AM879" s="4"/>
      <c r="AN879" s="4"/>
      <c r="AO879" s="4"/>
      <c r="AP879" s="4"/>
      <c r="AQ879" s="5"/>
      <c r="AR879" s="5"/>
      <c r="AS879" s="5"/>
    </row>
    <row r="880" ht="15.75" customHeight="1">
      <c r="A880" s="5"/>
      <c r="B880" s="67"/>
      <c r="C880" s="5"/>
      <c r="D880" s="5"/>
      <c r="E880" s="5"/>
      <c r="F880" s="4"/>
      <c r="G880" s="4"/>
      <c r="H880" s="4"/>
      <c r="I880" s="4"/>
      <c r="J880" s="4"/>
      <c r="K880" s="4"/>
      <c r="L880" s="4"/>
      <c r="M880" s="4"/>
      <c r="N880" s="4"/>
      <c r="O880" s="4"/>
      <c r="P880" s="4"/>
      <c r="Q880" s="4"/>
      <c r="R880" s="4"/>
      <c r="S880" s="4"/>
      <c r="T880" s="4"/>
      <c r="U880" s="4"/>
      <c r="V880" s="4"/>
      <c r="W880" s="4"/>
      <c r="X880" s="4"/>
      <c r="Y880" s="4"/>
      <c r="Z880" s="4"/>
      <c r="AA880" s="4"/>
      <c r="AB880" s="4"/>
      <c r="AC880" s="4"/>
      <c r="AD880" s="4"/>
      <c r="AE880" s="4"/>
      <c r="AF880" s="4"/>
      <c r="AG880" s="4"/>
      <c r="AH880" s="4"/>
      <c r="AI880" s="4"/>
      <c r="AJ880" s="4"/>
      <c r="AK880" s="4"/>
      <c r="AL880" s="4"/>
      <c r="AM880" s="4"/>
      <c r="AN880" s="4"/>
      <c r="AO880" s="4"/>
      <c r="AP880" s="4"/>
      <c r="AQ880" s="5"/>
      <c r="AR880" s="5"/>
      <c r="AS880" s="5"/>
    </row>
    <row r="881" ht="15.75" customHeight="1">
      <c r="A881" s="5"/>
      <c r="B881" s="67"/>
      <c r="C881" s="5"/>
      <c r="D881" s="5"/>
      <c r="E881" s="5"/>
      <c r="F881" s="4"/>
      <c r="G881" s="4"/>
      <c r="H881" s="4"/>
      <c r="I881" s="4"/>
      <c r="J881" s="4"/>
      <c r="K881" s="4"/>
      <c r="L881" s="4"/>
      <c r="M881" s="4"/>
      <c r="N881" s="4"/>
      <c r="O881" s="4"/>
      <c r="P881" s="4"/>
      <c r="Q881" s="4"/>
      <c r="R881" s="4"/>
      <c r="S881" s="4"/>
      <c r="T881" s="4"/>
      <c r="U881" s="4"/>
      <c r="V881" s="4"/>
      <c r="W881" s="4"/>
      <c r="X881" s="4"/>
      <c r="Y881" s="4"/>
      <c r="Z881" s="4"/>
      <c r="AA881" s="4"/>
      <c r="AB881" s="4"/>
      <c r="AC881" s="4"/>
      <c r="AD881" s="4"/>
      <c r="AE881" s="4"/>
      <c r="AF881" s="4"/>
      <c r="AG881" s="4"/>
      <c r="AH881" s="4"/>
      <c r="AI881" s="4"/>
      <c r="AJ881" s="4"/>
      <c r="AK881" s="4"/>
      <c r="AL881" s="4"/>
      <c r="AM881" s="4"/>
      <c r="AN881" s="4"/>
      <c r="AO881" s="4"/>
      <c r="AP881" s="4"/>
      <c r="AQ881" s="5"/>
      <c r="AR881" s="5"/>
      <c r="AS881" s="5"/>
    </row>
    <row r="882" ht="15.75" customHeight="1">
      <c r="A882" s="5"/>
      <c r="B882" s="67"/>
      <c r="C882" s="5"/>
      <c r="D882" s="5"/>
      <c r="E882" s="5"/>
      <c r="F882" s="4"/>
      <c r="G882" s="4"/>
      <c r="H882" s="4"/>
      <c r="I882" s="4"/>
      <c r="J882" s="4"/>
      <c r="K882" s="4"/>
      <c r="L882" s="4"/>
      <c r="M882" s="4"/>
      <c r="N882" s="4"/>
      <c r="O882" s="4"/>
      <c r="P882" s="4"/>
      <c r="Q882" s="4"/>
      <c r="R882" s="4"/>
      <c r="S882" s="4"/>
      <c r="T882" s="4"/>
      <c r="U882" s="4"/>
      <c r="V882" s="4"/>
      <c r="W882" s="4"/>
      <c r="X882" s="4"/>
      <c r="Y882" s="4"/>
      <c r="Z882" s="4"/>
      <c r="AA882" s="4"/>
      <c r="AB882" s="4"/>
      <c r="AC882" s="4"/>
      <c r="AD882" s="4"/>
      <c r="AE882" s="4"/>
      <c r="AF882" s="4"/>
      <c r="AG882" s="4"/>
      <c r="AH882" s="4"/>
      <c r="AI882" s="4"/>
      <c r="AJ882" s="4"/>
      <c r="AK882" s="4"/>
      <c r="AL882" s="4"/>
      <c r="AM882" s="4"/>
      <c r="AN882" s="4"/>
      <c r="AO882" s="4"/>
      <c r="AP882" s="4"/>
      <c r="AQ882" s="5"/>
      <c r="AR882" s="5"/>
      <c r="AS882" s="5"/>
    </row>
    <row r="883" ht="15.75" customHeight="1">
      <c r="A883" s="5"/>
      <c r="B883" s="67"/>
      <c r="C883" s="5"/>
      <c r="D883" s="5"/>
      <c r="E883" s="5"/>
      <c r="F883" s="4"/>
      <c r="G883" s="4"/>
      <c r="H883" s="4"/>
      <c r="I883" s="4"/>
      <c r="J883" s="4"/>
      <c r="K883" s="4"/>
      <c r="L883" s="4"/>
      <c r="M883" s="4"/>
      <c r="N883" s="4"/>
      <c r="O883" s="4"/>
      <c r="P883" s="4"/>
      <c r="Q883" s="4"/>
      <c r="R883" s="4"/>
      <c r="S883" s="4"/>
      <c r="T883" s="4"/>
      <c r="U883" s="4"/>
      <c r="V883" s="4"/>
      <c r="W883" s="4"/>
      <c r="X883" s="4"/>
      <c r="Y883" s="4"/>
      <c r="Z883" s="4"/>
      <c r="AA883" s="4"/>
      <c r="AB883" s="4"/>
      <c r="AC883" s="4"/>
      <c r="AD883" s="4"/>
      <c r="AE883" s="4"/>
      <c r="AF883" s="4"/>
      <c r="AG883" s="4"/>
      <c r="AH883" s="4"/>
      <c r="AI883" s="4"/>
      <c r="AJ883" s="4"/>
      <c r="AK883" s="4"/>
      <c r="AL883" s="4"/>
      <c r="AM883" s="4"/>
      <c r="AN883" s="4"/>
      <c r="AO883" s="4"/>
      <c r="AP883" s="4"/>
      <c r="AQ883" s="5"/>
      <c r="AR883" s="5"/>
      <c r="AS883" s="5"/>
    </row>
    <row r="884" ht="15.75" customHeight="1">
      <c r="A884" s="5"/>
      <c r="B884" s="67"/>
      <c r="C884" s="5"/>
      <c r="D884" s="5"/>
      <c r="E884" s="5"/>
      <c r="F884" s="4"/>
      <c r="G884" s="4"/>
      <c r="H884" s="4"/>
      <c r="I884" s="4"/>
      <c r="J884" s="4"/>
      <c r="K884" s="4"/>
      <c r="L884" s="4"/>
      <c r="M884" s="4"/>
      <c r="N884" s="4"/>
      <c r="O884" s="4"/>
      <c r="P884" s="4"/>
      <c r="Q884" s="4"/>
      <c r="R884" s="4"/>
      <c r="S884" s="4"/>
      <c r="T884" s="4"/>
      <c r="U884" s="4"/>
      <c r="V884" s="4"/>
      <c r="W884" s="4"/>
      <c r="X884" s="4"/>
      <c r="Y884" s="4"/>
      <c r="Z884" s="4"/>
      <c r="AA884" s="4"/>
      <c r="AB884" s="4"/>
      <c r="AC884" s="4"/>
      <c r="AD884" s="4"/>
      <c r="AE884" s="4"/>
      <c r="AF884" s="4"/>
      <c r="AG884" s="4"/>
      <c r="AH884" s="4"/>
      <c r="AI884" s="4"/>
      <c r="AJ884" s="4"/>
      <c r="AK884" s="4"/>
      <c r="AL884" s="4"/>
      <c r="AM884" s="4"/>
      <c r="AN884" s="4"/>
      <c r="AO884" s="4"/>
      <c r="AP884" s="4"/>
      <c r="AQ884" s="5"/>
      <c r="AR884" s="5"/>
      <c r="AS884" s="5"/>
    </row>
    <row r="885" ht="15.75" customHeight="1">
      <c r="A885" s="5"/>
      <c r="B885" s="67"/>
      <c r="C885" s="5"/>
      <c r="D885" s="5"/>
      <c r="E885" s="5"/>
      <c r="F885" s="4"/>
      <c r="G885" s="4"/>
      <c r="H885" s="4"/>
      <c r="I885" s="4"/>
      <c r="J885" s="4"/>
      <c r="K885" s="4"/>
      <c r="L885" s="4"/>
      <c r="M885" s="4"/>
      <c r="N885" s="4"/>
      <c r="O885" s="4"/>
      <c r="P885" s="4"/>
      <c r="Q885" s="4"/>
      <c r="R885" s="4"/>
      <c r="S885" s="4"/>
      <c r="T885" s="4"/>
      <c r="U885" s="4"/>
      <c r="V885" s="4"/>
      <c r="W885" s="4"/>
      <c r="X885" s="4"/>
      <c r="Y885" s="4"/>
      <c r="Z885" s="4"/>
      <c r="AA885" s="4"/>
      <c r="AB885" s="4"/>
      <c r="AC885" s="4"/>
      <c r="AD885" s="4"/>
      <c r="AE885" s="4"/>
      <c r="AF885" s="4"/>
      <c r="AG885" s="4"/>
      <c r="AH885" s="4"/>
      <c r="AI885" s="4"/>
      <c r="AJ885" s="4"/>
      <c r="AK885" s="4"/>
      <c r="AL885" s="4"/>
      <c r="AM885" s="4"/>
      <c r="AN885" s="4"/>
      <c r="AO885" s="4"/>
      <c r="AP885" s="4"/>
      <c r="AQ885" s="5"/>
      <c r="AR885" s="5"/>
      <c r="AS885" s="5"/>
    </row>
    <row r="886" ht="15.75" customHeight="1">
      <c r="A886" s="5"/>
      <c r="B886" s="67"/>
      <c r="C886" s="5"/>
      <c r="D886" s="5"/>
      <c r="E886" s="5"/>
      <c r="F886" s="4"/>
      <c r="G886" s="4"/>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4"/>
      <c r="AG886" s="4"/>
      <c r="AH886" s="4"/>
      <c r="AI886" s="4"/>
      <c r="AJ886" s="4"/>
      <c r="AK886" s="4"/>
      <c r="AL886" s="4"/>
      <c r="AM886" s="4"/>
      <c r="AN886" s="4"/>
      <c r="AO886" s="4"/>
      <c r="AP886" s="4"/>
      <c r="AQ886" s="5"/>
      <c r="AR886" s="5"/>
      <c r="AS886" s="5"/>
    </row>
    <row r="887" ht="15.75" customHeight="1">
      <c r="A887" s="5"/>
      <c r="B887" s="67"/>
      <c r="C887" s="5"/>
      <c r="D887" s="5"/>
      <c r="E887" s="5"/>
      <c r="F887" s="4"/>
      <c r="G887" s="4"/>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4"/>
      <c r="AG887" s="4"/>
      <c r="AH887" s="4"/>
      <c r="AI887" s="4"/>
      <c r="AJ887" s="4"/>
      <c r="AK887" s="4"/>
      <c r="AL887" s="4"/>
      <c r="AM887" s="4"/>
      <c r="AN887" s="4"/>
      <c r="AO887" s="4"/>
      <c r="AP887" s="4"/>
      <c r="AQ887" s="5"/>
      <c r="AR887" s="5"/>
      <c r="AS887" s="5"/>
    </row>
    <row r="888" ht="15.75" customHeight="1">
      <c r="A888" s="5"/>
      <c r="B888" s="67"/>
      <c r="C888" s="5"/>
      <c r="D888" s="5"/>
      <c r="E888" s="5"/>
      <c r="F888" s="4"/>
      <c r="G888" s="4"/>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4"/>
      <c r="AG888" s="4"/>
      <c r="AH888" s="4"/>
      <c r="AI888" s="4"/>
      <c r="AJ888" s="4"/>
      <c r="AK888" s="4"/>
      <c r="AL888" s="4"/>
      <c r="AM888" s="4"/>
      <c r="AN888" s="4"/>
      <c r="AO888" s="4"/>
      <c r="AP888" s="4"/>
      <c r="AQ888" s="5"/>
      <c r="AR888" s="5"/>
      <c r="AS888" s="5"/>
    </row>
    <row r="889" ht="15.75" customHeight="1">
      <c r="A889" s="5"/>
      <c r="B889" s="67"/>
      <c r="C889" s="5"/>
      <c r="D889" s="5"/>
      <c r="E889" s="5"/>
      <c r="F889" s="4"/>
      <c r="G889" s="4"/>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4"/>
      <c r="AG889" s="4"/>
      <c r="AH889" s="4"/>
      <c r="AI889" s="4"/>
      <c r="AJ889" s="4"/>
      <c r="AK889" s="4"/>
      <c r="AL889" s="4"/>
      <c r="AM889" s="4"/>
      <c r="AN889" s="4"/>
      <c r="AO889" s="4"/>
      <c r="AP889" s="4"/>
      <c r="AQ889" s="5"/>
      <c r="AR889" s="5"/>
      <c r="AS889" s="5"/>
    </row>
    <row r="890" ht="15.75" customHeight="1">
      <c r="A890" s="5"/>
      <c r="B890" s="67"/>
      <c r="C890" s="5"/>
      <c r="D890" s="5"/>
      <c r="E890" s="5"/>
      <c r="F890" s="4"/>
      <c r="G890" s="4"/>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4"/>
      <c r="AG890" s="4"/>
      <c r="AH890" s="4"/>
      <c r="AI890" s="4"/>
      <c r="AJ890" s="4"/>
      <c r="AK890" s="4"/>
      <c r="AL890" s="4"/>
      <c r="AM890" s="4"/>
      <c r="AN890" s="4"/>
      <c r="AO890" s="4"/>
      <c r="AP890" s="4"/>
      <c r="AQ890" s="5"/>
      <c r="AR890" s="5"/>
      <c r="AS890" s="5"/>
    </row>
    <row r="891" ht="15.75" customHeight="1">
      <c r="A891" s="5"/>
      <c r="B891" s="67"/>
      <c r="C891" s="5"/>
      <c r="D891" s="5"/>
      <c r="E891" s="5"/>
      <c r="F891" s="4"/>
      <c r="G891" s="4"/>
      <c r="H891" s="4"/>
      <c r="I891" s="4"/>
      <c r="J891" s="4"/>
      <c r="K891" s="4"/>
      <c r="L891" s="4"/>
      <c r="M891" s="4"/>
      <c r="N891" s="4"/>
      <c r="O891" s="4"/>
      <c r="P891" s="4"/>
      <c r="Q891" s="4"/>
      <c r="R891" s="4"/>
      <c r="S891" s="4"/>
      <c r="T891" s="4"/>
      <c r="U891" s="4"/>
      <c r="V891" s="4"/>
      <c r="W891" s="4"/>
      <c r="X891" s="4"/>
      <c r="Y891" s="4"/>
      <c r="Z891" s="4"/>
      <c r="AA891" s="4"/>
      <c r="AB891" s="4"/>
      <c r="AC891" s="4"/>
      <c r="AD891" s="4"/>
      <c r="AE891" s="4"/>
      <c r="AF891" s="4"/>
      <c r="AG891" s="4"/>
      <c r="AH891" s="4"/>
      <c r="AI891" s="4"/>
      <c r="AJ891" s="4"/>
      <c r="AK891" s="4"/>
      <c r="AL891" s="4"/>
      <c r="AM891" s="4"/>
      <c r="AN891" s="4"/>
      <c r="AO891" s="4"/>
      <c r="AP891" s="4"/>
      <c r="AQ891" s="5"/>
      <c r="AR891" s="5"/>
      <c r="AS891" s="5"/>
    </row>
    <row r="892" ht="15.75" customHeight="1">
      <c r="A892" s="5"/>
      <c r="B892" s="67"/>
      <c r="C892" s="5"/>
      <c r="D892" s="5"/>
      <c r="E892" s="5"/>
      <c r="F892" s="4"/>
      <c r="G892" s="4"/>
      <c r="H892" s="4"/>
      <c r="I892" s="4"/>
      <c r="J892" s="4"/>
      <c r="K892" s="4"/>
      <c r="L892" s="4"/>
      <c r="M892" s="4"/>
      <c r="N892" s="4"/>
      <c r="O892" s="4"/>
      <c r="P892" s="4"/>
      <c r="Q892" s="4"/>
      <c r="R892" s="4"/>
      <c r="S892" s="4"/>
      <c r="T892" s="4"/>
      <c r="U892" s="4"/>
      <c r="V892" s="4"/>
      <c r="W892" s="4"/>
      <c r="X892" s="4"/>
      <c r="Y892" s="4"/>
      <c r="Z892" s="4"/>
      <c r="AA892" s="4"/>
      <c r="AB892" s="4"/>
      <c r="AC892" s="4"/>
      <c r="AD892" s="4"/>
      <c r="AE892" s="4"/>
      <c r="AF892" s="4"/>
      <c r="AG892" s="4"/>
      <c r="AH892" s="4"/>
      <c r="AI892" s="4"/>
      <c r="AJ892" s="4"/>
      <c r="AK892" s="4"/>
      <c r="AL892" s="4"/>
      <c r="AM892" s="4"/>
      <c r="AN892" s="4"/>
      <c r="AO892" s="4"/>
      <c r="AP892" s="4"/>
      <c r="AQ892" s="5"/>
      <c r="AR892" s="5"/>
      <c r="AS892" s="5"/>
    </row>
    <row r="893" ht="15.75" customHeight="1">
      <c r="A893" s="5"/>
      <c r="B893" s="67"/>
      <c r="C893" s="5"/>
      <c r="D893" s="5"/>
      <c r="E893" s="5"/>
      <c r="F893" s="4"/>
      <c r="G893" s="4"/>
      <c r="H893" s="4"/>
      <c r="I893" s="4"/>
      <c r="J893" s="4"/>
      <c r="K893" s="4"/>
      <c r="L893" s="4"/>
      <c r="M893" s="4"/>
      <c r="N893" s="4"/>
      <c r="O893" s="4"/>
      <c r="P893" s="4"/>
      <c r="Q893" s="4"/>
      <c r="R893" s="4"/>
      <c r="S893" s="4"/>
      <c r="T893" s="4"/>
      <c r="U893" s="4"/>
      <c r="V893" s="4"/>
      <c r="W893" s="4"/>
      <c r="X893" s="4"/>
      <c r="Y893" s="4"/>
      <c r="Z893" s="4"/>
      <c r="AA893" s="4"/>
      <c r="AB893" s="4"/>
      <c r="AC893" s="4"/>
      <c r="AD893" s="4"/>
      <c r="AE893" s="4"/>
      <c r="AF893" s="4"/>
      <c r="AG893" s="4"/>
      <c r="AH893" s="4"/>
      <c r="AI893" s="4"/>
      <c r="AJ893" s="4"/>
      <c r="AK893" s="4"/>
      <c r="AL893" s="4"/>
      <c r="AM893" s="4"/>
      <c r="AN893" s="4"/>
      <c r="AO893" s="4"/>
      <c r="AP893" s="4"/>
      <c r="AQ893" s="5"/>
      <c r="AR893" s="5"/>
      <c r="AS893" s="5"/>
    </row>
    <row r="894" ht="15.75" customHeight="1">
      <c r="A894" s="5"/>
      <c r="B894" s="67"/>
      <c r="C894" s="5"/>
      <c r="D894" s="5"/>
      <c r="E894" s="5"/>
      <c r="F894" s="4"/>
      <c r="G894" s="4"/>
      <c r="H894" s="4"/>
      <c r="I894" s="4"/>
      <c r="J894" s="4"/>
      <c r="K894" s="4"/>
      <c r="L894" s="4"/>
      <c r="M894" s="4"/>
      <c r="N894" s="4"/>
      <c r="O894" s="4"/>
      <c r="P894" s="4"/>
      <c r="Q894" s="4"/>
      <c r="R894" s="4"/>
      <c r="S894" s="4"/>
      <c r="T894" s="4"/>
      <c r="U894" s="4"/>
      <c r="V894" s="4"/>
      <c r="W894" s="4"/>
      <c r="X894" s="4"/>
      <c r="Y894" s="4"/>
      <c r="Z894" s="4"/>
      <c r="AA894" s="4"/>
      <c r="AB894" s="4"/>
      <c r="AC894" s="4"/>
      <c r="AD894" s="4"/>
      <c r="AE894" s="4"/>
      <c r="AF894" s="4"/>
      <c r="AG894" s="4"/>
      <c r="AH894" s="4"/>
      <c r="AI894" s="4"/>
      <c r="AJ894" s="4"/>
      <c r="AK894" s="4"/>
      <c r="AL894" s="4"/>
      <c r="AM894" s="4"/>
      <c r="AN894" s="4"/>
      <c r="AO894" s="4"/>
      <c r="AP894" s="4"/>
      <c r="AQ894" s="5"/>
      <c r="AR894" s="5"/>
      <c r="AS894" s="5"/>
    </row>
    <row r="895" ht="15.75" customHeight="1">
      <c r="A895" s="5"/>
      <c r="B895" s="67"/>
      <c r="C895" s="5"/>
      <c r="D895" s="5"/>
      <c r="E895" s="5"/>
      <c r="F895" s="4"/>
      <c r="G895" s="4"/>
      <c r="H895" s="4"/>
      <c r="I895" s="4"/>
      <c r="J895" s="4"/>
      <c r="K895" s="4"/>
      <c r="L895" s="4"/>
      <c r="M895" s="4"/>
      <c r="N895" s="4"/>
      <c r="O895" s="4"/>
      <c r="P895" s="4"/>
      <c r="Q895" s="4"/>
      <c r="R895" s="4"/>
      <c r="S895" s="4"/>
      <c r="T895" s="4"/>
      <c r="U895" s="4"/>
      <c r="V895" s="4"/>
      <c r="W895" s="4"/>
      <c r="X895" s="4"/>
      <c r="Y895" s="4"/>
      <c r="Z895" s="4"/>
      <c r="AA895" s="4"/>
      <c r="AB895" s="4"/>
      <c r="AC895" s="4"/>
      <c r="AD895" s="4"/>
      <c r="AE895" s="4"/>
      <c r="AF895" s="4"/>
      <c r="AG895" s="4"/>
      <c r="AH895" s="4"/>
      <c r="AI895" s="4"/>
      <c r="AJ895" s="4"/>
      <c r="AK895" s="4"/>
      <c r="AL895" s="4"/>
      <c r="AM895" s="4"/>
      <c r="AN895" s="4"/>
      <c r="AO895" s="4"/>
      <c r="AP895" s="4"/>
      <c r="AQ895" s="5"/>
      <c r="AR895" s="5"/>
      <c r="AS895" s="5"/>
    </row>
    <row r="896" ht="15.75" customHeight="1">
      <c r="A896" s="5"/>
      <c r="B896" s="67"/>
      <c r="C896" s="5"/>
      <c r="D896" s="5"/>
      <c r="E896" s="5"/>
      <c r="F896" s="4"/>
      <c r="G896" s="4"/>
      <c r="H896" s="4"/>
      <c r="I896" s="4"/>
      <c r="J896" s="4"/>
      <c r="K896" s="4"/>
      <c r="L896" s="4"/>
      <c r="M896" s="4"/>
      <c r="N896" s="4"/>
      <c r="O896" s="4"/>
      <c r="P896" s="4"/>
      <c r="Q896" s="4"/>
      <c r="R896" s="4"/>
      <c r="S896" s="4"/>
      <c r="T896" s="4"/>
      <c r="U896" s="4"/>
      <c r="V896" s="4"/>
      <c r="W896" s="4"/>
      <c r="X896" s="4"/>
      <c r="Y896" s="4"/>
      <c r="Z896" s="4"/>
      <c r="AA896" s="4"/>
      <c r="AB896" s="4"/>
      <c r="AC896" s="4"/>
      <c r="AD896" s="4"/>
      <c r="AE896" s="4"/>
      <c r="AF896" s="4"/>
      <c r="AG896" s="4"/>
      <c r="AH896" s="4"/>
      <c r="AI896" s="4"/>
      <c r="AJ896" s="4"/>
      <c r="AK896" s="4"/>
      <c r="AL896" s="4"/>
      <c r="AM896" s="4"/>
      <c r="AN896" s="4"/>
      <c r="AO896" s="4"/>
      <c r="AP896" s="4"/>
      <c r="AQ896" s="5"/>
      <c r="AR896" s="5"/>
      <c r="AS896" s="5"/>
    </row>
    <row r="897" ht="15.75" customHeight="1">
      <c r="A897" s="5"/>
      <c r="B897" s="67"/>
      <c r="C897" s="5"/>
      <c r="D897" s="5"/>
      <c r="E897" s="5"/>
      <c r="F897" s="4"/>
      <c r="G897" s="4"/>
      <c r="H897" s="4"/>
      <c r="I897" s="4"/>
      <c r="J897" s="4"/>
      <c r="K897" s="4"/>
      <c r="L897" s="4"/>
      <c r="M897" s="4"/>
      <c r="N897" s="4"/>
      <c r="O897" s="4"/>
      <c r="P897" s="4"/>
      <c r="Q897" s="4"/>
      <c r="R897" s="4"/>
      <c r="S897" s="4"/>
      <c r="T897" s="4"/>
      <c r="U897" s="4"/>
      <c r="V897" s="4"/>
      <c r="W897" s="4"/>
      <c r="X897" s="4"/>
      <c r="Y897" s="4"/>
      <c r="Z897" s="4"/>
      <c r="AA897" s="4"/>
      <c r="AB897" s="4"/>
      <c r="AC897" s="4"/>
      <c r="AD897" s="4"/>
      <c r="AE897" s="4"/>
      <c r="AF897" s="4"/>
      <c r="AG897" s="4"/>
      <c r="AH897" s="4"/>
      <c r="AI897" s="4"/>
      <c r="AJ897" s="4"/>
      <c r="AK897" s="4"/>
      <c r="AL897" s="4"/>
      <c r="AM897" s="4"/>
      <c r="AN897" s="4"/>
      <c r="AO897" s="4"/>
      <c r="AP897" s="4"/>
      <c r="AQ897" s="5"/>
      <c r="AR897" s="5"/>
      <c r="AS897" s="5"/>
    </row>
    <row r="898" ht="15.75" customHeight="1">
      <c r="A898" s="5"/>
      <c r="B898" s="67"/>
      <c r="C898" s="5"/>
      <c r="D898" s="5"/>
      <c r="E898" s="5"/>
      <c r="F898" s="4"/>
      <c r="G898" s="4"/>
      <c r="H898" s="4"/>
      <c r="I898" s="4"/>
      <c r="J898" s="4"/>
      <c r="K898" s="4"/>
      <c r="L898" s="4"/>
      <c r="M898" s="4"/>
      <c r="N898" s="4"/>
      <c r="O898" s="4"/>
      <c r="P898" s="4"/>
      <c r="Q898" s="4"/>
      <c r="R898" s="4"/>
      <c r="S898" s="4"/>
      <c r="T898" s="4"/>
      <c r="U898" s="4"/>
      <c r="V898" s="4"/>
      <c r="W898" s="4"/>
      <c r="X898" s="4"/>
      <c r="Y898" s="4"/>
      <c r="Z898" s="4"/>
      <c r="AA898" s="4"/>
      <c r="AB898" s="4"/>
      <c r="AC898" s="4"/>
      <c r="AD898" s="4"/>
      <c r="AE898" s="4"/>
      <c r="AF898" s="4"/>
      <c r="AG898" s="4"/>
      <c r="AH898" s="4"/>
      <c r="AI898" s="4"/>
      <c r="AJ898" s="4"/>
      <c r="AK898" s="4"/>
      <c r="AL898" s="4"/>
      <c r="AM898" s="4"/>
      <c r="AN898" s="4"/>
      <c r="AO898" s="4"/>
      <c r="AP898" s="4"/>
      <c r="AQ898" s="5"/>
      <c r="AR898" s="5"/>
      <c r="AS898" s="5"/>
    </row>
    <row r="899" ht="15.75" customHeight="1">
      <c r="A899" s="5"/>
      <c r="B899" s="67"/>
      <c r="C899" s="5"/>
      <c r="D899" s="5"/>
      <c r="E899" s="5"/>
      <c r="F899" s="4"/>
      <c r="G899" s="4"/>
      <c r="H899" s="4"/>
      <c r="I899" s="4"/>
      <c r="J899" s="4"/>
      <c r="K899" s="4"/>
      <c r="L899" s="4"/>
      <c r="M899" s="4"/>
      <c r="N899" s="4"/>
      <c r="O899" s="4"/>
      <c r="P899" s="4"/>
      <c r="Q899" s="4"/>
      <c r="R899" s="4"/>
      <c r="S899" s="4"/>
      <c r="T899" s="4"/>
      <c r="U899" s="4"/>
      <c r="V899" s="4"/>
      <c r="W899" s="4"/>
      <c r="X899" s="4"/>
      <c r="Y899" s="4"/>
      <c r="Z899" s="4"/>
      <c r="AA899" s="4"/>
      <c r="AB899" s="4"/>
      <c r="AC899" s="4"/>
      <c r="AD899" s="4"/>
      <c r="AE899" s="4"/>
      <c r="AF899" s="4"/>
      <c r="AG899" s="4"/>
      <c r="AH899" s="4"/>
      <c r="AI899" s="4"/>
      <c r="AJ899" s="4"/>
      <c r="AK899" s="4"/>
      <c r="AL899" s="4"/>
      <c r="AM899" s="4"/>
      <c r="AN899" s="4"/>
      <c r="AO899" s="4"/>
      <c r="AP899" s="4"/>
      <c r="AQ899" s="5"/>
      <c r="AR899" s="5"/>
      <c r="AS899" s="5"/>
    </row>
    <row r="900" ht="15.75" customHeight="1">
      <c r="A900" s="5"/>
      <c r="B900" s="67"/>
      <c r="C900" s="5"/>
      <c r="D900" s="5"/>
      <c r="E900" s="5"/>
      <c r="F900" s="4"/>
      <c r="G900" s="4"/>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4"/>
      <c r="AG900" s="4"/>
      <c r="AH900" s="4"/>
      <c r="AI900" s="4"/>
      <c r="AJ900" s="4"/>
      <c r="AK900" s="4"/>
      <c r="AL900" s="4"/>
      <c r="AM900" s="4"/>
      <c r="AN900" s="4"/>
      <c r="AO900" s="4"/>
      <c r="AP900" s="4"/>
      <c r="AQ900" s="5"/>
      <c r="AR900" s="5"/>
      <c r="AS900" s="5"/>
    </row>
    <row r="901" ht="15.75" customHeight="1">
      <c r="A901" s="5"/>
      <c r="B901" s="67"/>
      <c r="C901" s="5"/>
      <c r="D901" s="5"/>
      <c r="E901" s="5"/>
      <c r="F901" s="4"/>
      <c r="G901" s="4"/>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4"/>
      <c r="AG901" s="4"/>
      <c r="AH901" s="4"/>
      <c r="AI901" s="4"/>
      <c r="AJ901" s="4"/>
      <c r="AK901" s="4"/>
      <c r="AL901" s="4"/>
      <c r="AM901" s="4"/>
      <c r="AN901" s="4"/>
      <c r="AO901" s="4"/>
      <c r="AP901" s="4"/>
      <c r="AQ901" s="5"/>
      <c r="AR901" s="5"/>
      <c r="AS901" s="5"/>
    </row>
    <row r="902" ht="15.75" customHeight="1">
      <c r="A902" s="5"/>
      <c r="B902" s="67"/>
      <c r="C902" s="5"/>
      <c r="D902" s="5"/>
      <c r="E902" s="5"/>
      <c r="F902" s="4"/>
      <c r="G902" s="4"/>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4"/>
      <c r="AG902" s="4"/>
      <c r="AH902" s="4"/>
      <c r="AI902" s="4"/>
      <c r="AJ902" s="4"/>
      <c r="AK902" s="4"/>
      <c r="AL902" s="4"/>
      <c r="AM902" s="4"/>
      <c r="AN902" s="4"/>
      <c r="AO902" s="4"/>
      <c r="AP902" s="4"/>
      <c r="AQ902" s="5"/>
      <c r="AR902" s="5"/>
      <c r="AS902" s="5"/>
    </row>
    <row r="903" ht="15.75" customHeight="1">
      <c r="A903" s="5"/>
      <c r="B903" s="67"/>
      <c r="C903" s="5"/>
      <c r="D903" s="5"/>
      <c r="E903" s="5"/>
      <c r="F903" s="4"/>
      <c r="G903" s="4"/>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4"/>
      <c r="AG903" s="4"/>
      <c r="AH903" s="4"/>
      <c r="AI903" s="4"/>
      <c r="AJ903" s="4"/>
      <c r="AK903" s="4"/>
      <c r="AL903" s="4"/>
      <c r="AM903" s="4"/>
      <c r="AN903" s="4"/>
      <c r="AO903" s="4"/>
      <c r="AP903" s="4"/>
      <c r="AQ903" s="5"/>
      <c r="AR903" s="5"/>
      <c r="AS903" s="5"/>
    </row>
    <row r="904" ht="15.75" customHeight="1">
      <c r="A904" s="5"/>
      <c r="B904" s="67"/>
      <c r="C904" s="5"/>
      <c r="D904" s="5"/>
      <c r="E904" s="5"/>
      <c r="F904" s="4"/>
      <c r="G904" s="4"/>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4"/>
      <c r="AG904" s="4"/>
      <c r="AH904" s="4"/>
      <c r="AI904" s="4"/>
      <c r="AJ904" s="4"/>
      <c r="AK904" s="4"/>
      <c r="AL904" s="4"/>
      <c r="AM904" s="4"/>
      <c r="AN904" s="4"/>
      <c r="AO904" s="4"/>
      <c r="AP904" s="4"/>
      <c r="AQ904" s="5"/>
      <c r="AR904" s="5"/>
      <c r="AS904" s="5"/>
    </row>
    <row r="905" ht="15.75" customHeight="1">
      <c r="A905" s="5"/>
      <c r="B905" s="67"/>
      <c r="C905" s="5"/>
      <c r="D905" s="5"/>
      <c r="E905" s="5"/>
      <c r="F905" s="4"/>
      <c r="G905" s="4"/>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4"/>
      <c r="AG905" s="4"/>
      <c r="AH905" s="4"/>
      <c r="AI905" s="4"/>
      <c r="AJ905" s="4"/>
      <c r="AK905" s="4"/>
      <c r="AL905" s="4"/>
      <c r="AM905" s="4"/>
      <c r="AN905" s="4"/>
      <c r="AO905" s="4"/>
      <c r="AP905" s="4"/>
      <c r="AQ905" s="5"/>
      <c r="AR905" s="5"/>
      <c r="AS905" s="5"/>
    </row>
    <row r="906" ht="15.75" customHeight="1">
      <c r="A906" s="5"/>
      <c r="B906" s="67"/>
      <c r="C906" s="5"/>
      <c r="D906" s="5"/>
      <c r="E906" s="5"/>
      <c r="F906" s="4"/>
      <c r="G906" s="4"/>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4"/>
      <c r="AG906" s="4"/>
      <c r="AH906" s="4"/>
      <c r="AI906" s="4"/>
      <c r="AJ906" s="4"/>
      <c r="AK906" s="4"/>
      <c r="AL906" s="4"/>
      <c r="AM906" s="4"/>
      <c r="AN906" s="4"/>
      <c r="AO906" s="4"/>
      <c r="AP906" s="4"/>
      <c r="AQ906" s="5"/>
      <c r="AR906" s="5"/>
      <c r="AS906" s="5"/>
    </row>
    <row r="907" ht="15.75" customHeight="1">
      <c r="A907" s="5"/>
      <c r="B907" s="67"/>
      <c r="C907" s="5"/>
      <c r="D907" s="5"/>
      <c r="E907" s="5"/>
      <c r="F907" s="4"/>
      <c r="G907" s="4"/>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4"/>
      <c r="AG907" s="4"/>
      <c r="AH907" s="4"/>
      <c r="AI907" s="4"/>
      <c r="AJ907" s="4"/>
      <c r="AK907" s="4"/>
      <c r="AL907" s="4"/>
      <c r="AM907" s="4"/>
      <c r="AN907" s="4"/>
      <c r="AO907" s="4"/>
      <c r="AP907" s="4"/>
      <c r="AQ907" s="5"/>
      <c r="AR907" s="5"/>
      <c r="AS907" s="5"/>
    </row>
    <row r="908" ht="15.75" customHeight="1">
      <c r="A908" s="5"/>
      <c r="B908" s="67"/>
      <c r="C908" s="5"/>
      <c r="D908" s="5"/>
      <c r="E908" s="5"/>
      <c r="F908" s="4"/>
      <c r="G908" s="4"/>
      <c r="H908" s="4"/>
      <c r="I908" s="4"/>
      <c r="J908" s="4"/>
      <c r="K908" s="4"/>
      <c r="L908" s="4"/>
      <c r="M908" s="4"/>
      <c r="N908" s="4"/>
      <c r="O908" s="4"/>
      <c r="P908" s="4"/>
      <c r="Q908" s="4"/>
      <c r="R908" s="4"/>
      <c r="S908" s="4"/>
      <c r="T908" s="4"/>
      <c r="U908" s="4"/>
      <c r="V908" s="4"/>
      <c r="W908" s="4"/>
      <c r="X908" s="4"/>
      <c r="Y908" s="4"/>
      <c r="Z908" s="4"/>
      <c r="AA908" s="4"/>
      <c r="AB908" s="4"/>
      <c r="AC908" s="4"/>
      <c r="AD908" s="4"/>
      <c r="AE908" s="4"/>
      <c r="AF908" s="4"/>
      <c r="AG908" s="4"/>
      <c r="AH908" s="4"/>
      <c r="AI908" s="4"/>
      <c r="AJ908" s="4"/>
      <c r="AK908" s="4"/>
      <c r="AL908" s="4"/>
      <c r="AM908" s="4"/>
      <c r="AN908" s="4"/>
      <c r="AO908" s="4"/>
      <c r="AP908" s="4"/>
      <c r="AQ908" s="5"/>
      <c r="AR908" s="5"/>
      <c r="AS908" s="5"/>
    </row>
    <row r="909" ht="15.75" customHeight="1">
      <c r="A909" s="5"/>
      <c r="B909" s="67"/>
      <c r="C909" s="5"/>
      <c r="D909" s="5"/>
      <c r="E909" s="5"/>
      <c r="F909" s="4"/>
      <c r="G909" s="4"/>
      <c r="H909" s="4"/>
      <c r="I909" s="4"/>
      <c r="J909" s="4"/>
      <c r="K909" s="4"/>
      <c r="L909" s="4"/>
      <c r="M909" s="4"/>
      <c r="N909" s="4"/>
      <c r="O909" s="4"/>
      <c r="P909" s="4"/>
      <c r="Q909" s="4"/>
      <c r="R909" s="4"/>
      <c r="S909" s="4"/>
      <c r="T909" s="4"/>
      <c r="U909" s="4"/>
      <c r="V909" s="4"/>
      <c r="W909" s="4"/>
      <c r="X909" s="4"/>
      <c r="Y909" s="4"/>
      <c r="Z909" s="4"/>
      <c r="AA909" s="4"/>
      <c r="AB909" s="4"/>
      <c r="AC909" s="4"/>
      <c r="AD909" s="4"/>
      <c r="AE909" s="4"/>
      <c r="AF909" s="4"/>
      <c r="AG909" s="4"/>
      <c r="AH909" s="4"/>
      <c r="AI909" s="4"/>
      <c r="AJ909" s="4"/>
      <c r="AK909" s="4"/>
      <c r="AL909" s="4"/>
      <c r="AM909" s="4"/>
      <c r="AN909" s="4"/>
      <c r="AO909" s="4"/>
      <c r="AP909" s="4"/>
      <c r="AQ909" s="5"/>
      <c r="AR909" s="5"/>
      <c r="AS909" s="5"/>
    </row>
    <row r="910" ht="15.75" customHeight="1">
      <c r="A910" s="5"/>
      <c r="B910" s="67"/>
      <c r="C910" s="5"/>
      <c r="D910" s="5"/>
      <c r="E910" s="5"/>
      <c r="F910" s="4"/>
      <c r="G910" s="4"/>
      <c r="H910" s="4"/>
      <c r="I910" s="4"/>
      <c r="J910" s="4"/>
      <c r="K910" s="4"/>
      <c r="L910" s="4"/>
      <c r="M910" s="4"/>
      <c r="N910" s="4"/>
      <c r="O910" s="4"/>
      <c r="P910" s="4"/>
      <c r="Q910" s="4"/>
      <c r="R910" s="4"/>
      <c r="S910" s="4"/>
      <c r="T910" s="4"/>
      <c r="U910" s="4"/>
      <c r="V910" s="4"/>
      <c r="W910" s="4"/>
      <c r="X910" s="4"/>
      <c r="Y910" s="4"/>
      <c r="Z910" s="4"/>
      <c r="AA910" s="4"/>
      <c r="AB910" s="4"/>
      <c r="AC910" s="4"/>
      <c r="AD910" s="4"/>
      <c r="AE910" s="4"/>
      <c r="AF910" s="4"/>
      <c r="AG910" s="4"/>
      <c r="AH910" s="4"/>
      <c r="AI910" s="4"/>
      <c r="AJ910" s="4"/>
      <c r="AK910" s="4"/>
      <c r="AL910" s="4"/>
      <c r="AM910" s="4"/>
      <c r="AN910" s="4"/>
      <c r="AO910" s="4"/>
      <c r="AP910" s="4"/>
      <c r="AQ910" s="5"/>
      <c r="AR910" s="5"/>
      <c r="AS910" s="5"/>
    </row>
    <row r="911" ht="15.75" customHeight="1">
      <c r="A911" s="5"/>
      <c r="B911" s="67"/>
      <c r="C911" s="5"/>
      <c r="D911" s="5"/>
      <c r="E911" s="5"/>
      <c r="F911" s="4"/>
      <c r="G911" s="4"/>
      <c r="H911" s="4"/>
      <c r="I911" s="4"/>
      <c r="J911" s="4"/>
      <c r="K911" s="4"/>
      <c r="L911" s="4"/>
      <c r="M911" s="4"/>
      <c r="N911" s="4"/>
      <c r="O911" s="4"/>
      <c r="P911" s="4"/>
      <c r="Q911" s="4"/>
      <c r="R911" s="4"/>
      <c r="S911" s="4"/>
      <c r="T911" s="4"/>
      <c r="U911" s="4"/>
      <c r="V911" s="4"/>
      <c r="W911" s="4"/>
      <c r="X911" s="4"/>
      <c r="Y911" s="4"/>
      <c r="Z911" s="4"/>
      <c r="AA911" s="4"/>
      <c r="AB911" s="4"/>
      <c r="AC911" s="4"/>
      <c r="AD911" s="4"/>
      <c r="AE911" s="4"/>
      <c r="AF911" s="4"/>
      <c r="AG911" s="4"/>
      <c r="AH911" s="4"/>
      <c r="AI911" s="4"/>
      <c r="AJ911" s="4"/>
      <c r="AK911" s="4"/>
      <c r="AL911" s="4"/>
      <c r="AM911" s="4"/>
      <c r="AN911" s="4"/>
      <c r="AO911" s="4"/>
      <c r="AP911" s="4"/>
      <c r="AQ911" s="5"/>
      <c r="AR911" s="5"/>
      <c r="AS911" s="5"/>
    </row>
    <row r="912" ht="15.75" customHeight="1">
      <c r="A912" s="5"/>
      <c r="B912" s="67"/>
      <c r="C912" s="5"/>
      <c r="D912" s="5"/>
      <c r="E912" s="5"/>
      <c r="F912" s="4"/>
      <c r="G912" s="4"/>
      <c r="H912" s="4"/>
      <c r="I912" s="4"/>
      <c r="J912" s="4"/>
      <c r="K912" s="4"/>
      <c r="L912" s="4"/>
      <c r="M912" s="4"/>
      <c r="N912" s="4"/>
      <c r="O912" s="4"/>
      <c r="P912" s="4"/>
      <c r="Q912" s="4"/>
      <c r="R912" s="4"/>
      <c r="S912" s="4"/>
      <c r="T912" s="4"/>
      <c r="U912" s="4"/>
      <c r="V912" s="4"/>
      <c r="W912" s="4"/>
      <c r="X912" s="4"/>
      <c r="Y912" s="4"/>
      <c r="Z912" s="4"/>
      <c r="AA912" s="4"/>
      <c r="AB912" s="4"/>
      <c r="AC912" s="4"/>
      <c r="AD912" s="4"/>
      <c r="AE912" s="4"/>
      <c r="AF912" s="4"/>
      <c r="AG912" s="4"/>
      <c r="AH912" s="4"/>
      <c r="AI912" s="4"/>
      <c r="AJ912" s="4"/>
      <c r="AK912" s="4"/>
      <c r="AL912" s="4"/>
      <c r="AM912" s="4"/>
      <c r="AN912" s="4"/>
      <c r="AO912" s="4"/>
      <c r="AP912" s="4"/>
      <c r="AQ912" s="5"/>
      <c r="AR912" s="5"/>
      <c r="AS912" s="5"/>
    </row>
    <row r="913" ht="15.75" customHeight="1">
      <c r="A913" s="5"/>
      <c r="B913" s="67"/>
      <c r="C913" s="5"/>
      <c r="D913" s="5"/>
      <c r="E913" s="5"/>
      <c r="F913" s="4"/>
      <c r="G913" s="4"/>
      <c r="H913" s="4"/>
      <c r="I913" s="4"/>
      <c r="J913" s="4"/>
      <c r="K913" s="4"/>
      <c r="L913" s="4"/>
      <c r="M913" s="4"/>
      <c r="N913" s="4"/>
      <c r="O913" s="4"/>
      <c r="P913" s="4"/>
      <c r="Q913" s="4"/>
      <c r="R913" s="4"/>
      <c r="S913" s="4"/>
      <c r="T913" s="4"/>
      <c r="U913" s="4"/>
      <c r="V913" s="4"/>
      <c r="W913" s="4"/>
      <c r="X913" s="4"/>
      <c r="Y913" s="4"/>
      <c r="Z913" s="4"/>
      <c r="AA913" s="4"/>
      <c r="AB913" s="4"/>
      <c r="AC913" s="4"/>
      <c r="AD913" s="4"/>
      <c r="AE913" s="4"/>
      <c r="AF913" s="4"/>
      <c r="AG913" s="4"/>
      <c r="AH913" s="4"/>
      <c r="AI913" s="4"/>
      <c r="AJ913" s="4"/>
      <c r="AK913" s="4"/>
      <c r="AL913" s="4"/>
      <c r="AM913" s="4"/>
      <c r="AN913" s="4"/>
      <c r="AO913" s="4"/>
      <c r="AP913" s="4"/>
      <c r="AQ913" s="5"/>
      <c r="AR913" s="5"/>
      <c r="AS913" s="5"/>
    </row>
    <row r="914" ht="15.75" customHeight="1">
      <c r="A914" s="5"/>
      <c r="B914" s="67"/>
      <c r="C914" s="5"/>
      <c r="D914" s="5"/>
      <c r="E914" s="5"/>
      <c r="F914" s="4"/>
      <c r="G914" s="4"/>
      <c r="H914" s="4"/>
      <c r="I914" s="4"/>
      <c r="J914" s="4"/>
      <c r="K914" s="4"/>
      <c r="L914" s="4"/>
      <c r="M914" s="4"/>
      <c r="N914" s="4"/>
      <c r="O914" s="4"/>
      <c r="P914" s="4"/>
      <c r="Q914" s="4"/>
      <c r="R914" s="4"/>
      <c r="S914" s="4"/>
      <c r="T914" s="4"/>
      <c r="U914" s="4"/>
      <c r="V914" s="4"/>
      <c r="W914" s="4"/>
      <c r="X914" s="4"/>
      <c r="Y914" s="4"/>
      <c r="Z914" s="4"/>
      <c r="AA914" s="4"/>
      <c r="AB914" s="4"/>
      <c r="AC914" s="4"/>
      <c r="AD914" s="4"/>
      <c r="AE914" s="4"/>
      <c r="AF914" s="4"/>
      <c r="AG914" s="4"/>
      <c r="AH914" s="4"/>
      <c r="AI914" s="4"/>
      <c r="AJ914" s="4"/>
      <c r="AK914" s="4"/>
      <c r="AL914" s="4"/>
      <c r="AM914" s="4"/>
      <c r="AN914" s="4"/>
      <c r="AO914" s="4"/>
      <c r="AP914" s="4"/>
      <c r="AQ914" s="5"/>
      <c r="AR914" s="5"/>
      <c r="AS914" s="5"/>
    </row>
    <row r="915" ht="15.75" customHeight="1">
      <c r="A915" s="5"/>
      <c r="B915" s="67"/>
      <c r="C915" s="5"/>
      <c r="D915" s="5"/>
      <c r="E915" s="5"/>
      <c r="F915" s="4"/>
      <c r="G915" s="4"/>
      <c r="H915" s="4"/>
      <c r="I915" s="4"/>
      <c r="J915" s="4"/>
      <c r="K915" s="4"/>
      <c r="L915" s="4"/>
      <c r="M915" s="4"/>
      <c r="N915" s="4"/>
      <c r="O915" s="4"/>
      <c r="P915" s="4"/>
      <c r="Q915" s="4"/>
      <c r="R915" s="4"/>
      <c r="S915" s="4"/>
      <c r="T915" s="4"/>
      <c r="U915" s="4"/>
      <c r="V915" s="4"/>
      <c r="W915" s="4"/>
      <c r="X915" s="4"/>
      <c r="Y915" s="4"/>
      <c r="Z915" s="4"/>
      <c r="AA915" s="4"/>
      <c r="AB915" s="4"/>
      <c r="AC915" s="4"/>
      <c r="AD915" s="4"/>
      <c r="AE915" s="4"/>
      <c r="AF915" s="4"/>
      <c r="AG915" s="4"/>
      <c r="AH915" s="4"/>
      <c r="AI915" s="4"/>
      <c r="AJ915" s="4"/>
      <c r="AK915" s="4"/>
      <c r="AL915" s="4"/>
      <c r="AM915" s="4"/>
      <c r="AN915" s="4"/>
      <c r="AO915" s="4"/>
      <c r="AP915" s="4"/>
      <c r="AQ915" s="5"/>
      <c r="AR915" s="5"/>
      <c r="AS915" s="5"/>
    </row>
    <row r="916" ht="15.75" customHeight="1">
      <c r="A916" s="5"/>
      <c r="B916" s="67"/>
      <c r="C916" s="5"/>
      <c r="D916" s="5"/>
      <c r="E916" s="5"/>
      <c r="F916" s="4"/>
      <c r="G916" s="4"/>
      <c r="H916" s="4"/>
      <c r="I916" s="4"/>
      <c r="J916" s="4"/>
      <c r="K916" s="4"/>
      <c r="L916" s="4"/>
      <c r="M916" s="4"/>
      <c r="N916" s="4"/>
      <c r="O916" s="4"/>
      <c r="P916" s="4"/>
      <c r="Q916" s="4"/>
      <c r="R916" s="4"/>
      <c r="S916" s="4"/>
      <c r="T916" s="4"/>
      <c r="U916" s="4"/>
      <c r="V916" s="4"/>
      <c r="W916" s="4"/>
      <c r="X916" s="4"/>
      <c r="Y916" s="4"/>
      <c r="Z916" s="4"/>
      <c r="AA916" s="4"/>
      <c r="AB916" s="4"/>
      <c r="AC916" s="4"/>
      <c r="AD916" s="4"/>
      <c r="AE916" s="4"/>
      <c r="AF916" s="4"/>
      <c r="AG916" s="4"/>
      <c r="AH916" s="4"/>
      <c r="AI916" s="4"/>
      <c r="AJ916" s="4"/>
      <c r="AK916" s="4"/>
      <c r="AL916" s="4"/>
      <c r="AM916" s="4"/>
      <c r="AN916" s="4"/>
      <c r="AO916" s="4"/>
      <c r="AP916" s="4"/>
      <c r="AQ916" s="5"/>
      <c r="AR916" s="5"/>
      <c r="AS916" s="5"/>
    </row>
    <row r="917" ht="15.75" customHeight="1">
      <c r="A917" s="5"/>
      <c r="B917" s="67"/>
      <c r="C917" s="5"/>
      <c r="D917" s="5"/>
      <c r="E917" s="5"/>
      <c r="F917" s="4"/>
      <c r="G917" s="4"/>
      <c r="H917" s="4"/>
      <c r="I917" s="4"/>
      <c r="J917" s="4"/>
      <c r="K917" s="4"/>
      <c r="L917" s="4"/>
      <c r="M917" s="4"/>
      <c r="N917" s="4"/>
      <c r="O917" s="4"/>
      <c r="P917" s="4"/>
      <c r="Q917" s="4"/>
      <c r="R917" s="4"/>
      <c r="S917" s="4"/>
      <c r="T917" s="4"/>
      <c r="U917" s="4"/>
      <c r="V917" s="4"/>
      <c r="W917" s="4"/>
      <c r="X917" s="4"/>
      <c r="Y917" s="4"/>
      <c r="Z917" s="4"/>
      <c r="AA917" s="4"/>
      <c r="AB917" s="4"/>
      <c r="AC917" s="4"/>
      <c r="AD917" s="4"/>
      <c r="AE917" s="4"/>
      <c r="AF917" s="4"/>
      <c r="AG917" s="4"/>
      <c r="AH917" s="4"/>
      <c r="AI917" s="4"/>
      <c r="AJ917" s="4"/>
      <c r="AK917" s="4"/>
      <c r="AL917" s="4"/>
      <c r="AM917" s="4"/>
      <c r="AN917" s="4"/>
      <c r="AO917" s="4"/>
      <c r="AP917" s="4"/>
      <c r="AQ917" s="5"/>
      <c r="AR917" s="5"/>
      <c r="AS917" s="5"/>
    </row>
    <row r="918" ht="15.75" customHeight="1">
      <c r="A918" s="5"/>
      <c r="B918" s="67"/>
      <c r="C918" s="5"/>
      <c r="D918" s="5"/>
      <c r="E918" s="5"/>
      <c r="F918" s="4"/>
      <c r="G918" s="4"/>
      <c r="H918" s="4"/>
      <c r="I918" s="4"/>
      <c r="J918" s="4"/>
      <c r="K918" s="4"/>
      <c r="L918" s="4"/>
      <c r="M918" s="4"/>
      <c r="N918" s="4"/>
      <c r="O918" s="4"/>
      <c r="P918" s="4"/>
      <c r="Q918" s="4"/>
      <c r="R918" s="4"/>
      <c r="S918" s="4"/>
      <c r="T918" s="4"/>
      <c r="U918" s="4"/>
      <c r="V918" s="4"/>
      <c r="W918" s="4"/>
      <c r="X918" s="4"/>
      <c r="Y918" s="4"/>
      <c r="Z918" s="4"/>
      <c r="AA918" s="4"/>
      <c r="AB918" s="4"/>
      <c r="AC918" s="4"/>
      <c r="AD918" s="4"/>
      <c r="AE918" s="4"/>
      <c r="AF918" s="4"/>
      <c r="AG918" s="4"/>
      <c r="AH918" s="4"/>
      <c r="AI918" s="4"/>
      <c r="AJ918" s="4"/>
      <c r="AK918" s="4"/>
      <c r="AL918" s="4"/>
      <c r="AM918" s="4"/>
      <c r="AN918" s="4"/>
      <c r="AO918" s="4"/>
      <c r="AP918" s="4"/>
      <c r="AQ918" s="5"/>
      <c r="AR918" s="5"/>
      <c r="AS918" s="5"/>
    </row>
    <row r="919" ht="15.75" customHeight="1">
      <c r="A919" s="5"/>
      <c r="B919" s="67"/>
      <c r="C919" s="5"/>
      <c r="D919" s="5"/>
      <c r="E919" s="5"/>
      <c r="F919" s="4"/>
      <c r="G919" s="4"/>
      <c r="H919" s="4"/>
      <c r="I919" s="4"/>
      <c r="J919" s="4"/>
      <c r="K919" s="4"/>
      <c r="L919" s="4"/>
      <c r="M919" s="4"/>
      <c r="N919" s="4"/>
      <c r="O919" s="4"/>
      <c r="P919" s="4"/>
      <c r="Q919" s="4"/>
      <c r="R919" s="4"/>
      <c r="S919" s="4"/>
      <c r="T919" s="4"/>
      <c r="U919" s="4"/>
      <c r="V919" s="4"/>
      <c r="W919" s="4"/>
      <c r="X919" s="4"/>
      <c r="Y919" s="4"/>
      <c r="Z919" s="4"/>
      <c r="AA919" s="4"/>
      <c r="AB919" s="4"/>
      <c r="AC919" s="4"/>
      <c r="AD919" s="4"/>
      <c r="AE919" s="4"/>
      <c r="AF919" s="4"/>
      <c r="AG919" s="4"/>
      <c r="AH919" s="4"/>
      <c r="AI919" s="4"/>
      <c r="AJ919" s="4"/>
      <c r="AK919" s="4"/>
      <c r="AL919" s="4"/>
      <c r="AM919" s="4"/>
      <c r="AN919" s="4"/>
      <c r="AO919" s="4"/>
      <c r="AP919" s="4"/>
      <c r="AQ919" s="5"/>
      <c r="AR919" s="5"/>
      <c r="AS919" s="5"/>
    </row>
    <row r="920" ht="15.75" customHeight="1">
      <c r="A920" s="5"/>
      <c r="B920" s="67"/>
      <c r="C920" s="5"/>
      <c r="D920" s="5"/>
      <c r="E920" s="5"/>
      <c r="F920" s="4"/>
      <c r="G920" s="4"/>
      <c r="H920" s="4"/>
      <c r="I920" s="4"/>
      <c r="J920" s="4"/>
      <c r="K920" s="4"/>
      <c r="L920" s="4"/>
      <c r="M920" s="4"/>
      <c r="N920" s="4"/>
      <c r="O920" s="4"/>
      <c r="P920" s="4"/>
      <c r="Q920" s="4"/>
      <c r="R920" s="4"/>
      <c r="S920" s="4"/>
      <c r="T920" s="4"/>
      <c r="U920" s="4"/>
      <c r="V920" s="4"/>
      <c r="W920" s="4"/>
      <c r="X920" s="4"/>
      <c r="Y920" s="4"/>
      <c r="Z920" s="4"/>
      <c r="AA920" s="4"/>
      <c r="AB920" s="4"/>
      <c r="AC920" s="4"/>
      <c r="AD920" s="4"/>
      <c r="AE920" s="4"/>
      <c r="AF920" s="4"/>
      <c r="AG920" s="4"/>
      <c r="AH920" s="4"/>
      <c r="AI920" s="4"/>
      <c r="AJ920" s="4"/>
      <c r="AK920" s="4"/>
      <c r="AL920" s="4"/>
      <c r="AM920" s="4"/>
      <c r="AN920" s="4"/>
      <c r="AO920" s="4"/>
      <c r="AP920" s="4"/>
      <c r="AQ920" s="5"/>
      <c r="AR920" s="5"/>
      <c r="AS920" s="5"/>
    </row>
    <row r="921" ht="15.75" customHeight="1">
      <c r="A921" s="5"/>
      <c r="B921" s="67"/>
      <c r="C921" s="5"/>
      <c r="D921" s="5"/>
      <c r="E921" s="5"/>
      <c r="F921" s="4"/>
      <c r="G921" s="4"/>
      <c r="H921" s="4"/>
      <c r="I921" s="4"/>
      <c r="J921" s="4"/>
      <c r="K921" s="4"/>
      <c r="L921" s="4"/>
      <c r="M921" s="4"/>
      <c r="N921" s="4"/>
      <c r="O921" s="4"/>
      <c r="P921" s="4"/>
      <c r="Q921" s="4"/>
      <c r="R921" s="4"/>
      <c r="S921" s="4"/>
      <c r="T921" s="4"/>
      <c r="U921" s="4"/>
      <c r="V921" s="4"/>
      <c r="W921" s="4"/>
      <c r="X921" s="4"/>
      <c r="Y921" s="4"/>
      <c r="Z921" s="4"/>
      <c r="AA921" s="4"/>
      <c r="AB921" s="4"/>
      <c r="AC921" s="4"/>
      <c r="AD921" s="4"/>
      <c r="AE921" s="4"/>
      <c r="AF921" s="4"/>
      <c r="AG921" s="4"/>
      <c r="AH921" s="4"/>
      <c r="AI921" s="4"/>
      <c r="AJ921" s="4"/>
      <c r="AK921" s="4"/>
      <c r="AL921" s="4"/>
      <c r="AM921" s="4"/>
      <c r="AN921" s="4"/>
      <c r="AO921" s="4"/>
      <c r="AP921" s="4"/>
      <c r="AQ921" s="5"/>
      <c r="AR921" s="5"/>
      <c r="AS921" s="5"/>
    </row>
    <row r="922" ht="15.75" customHeight="1">
      <c r="A922" s="5"/>
      <c r="B922" s="67"/>
      <c r="C922" s="5"/>
      <c r="D922" s="5"/>
      <c r="E922" s="5"/>
      <c r="F922" s="4"/>
      <c r="G922" s="4"/>
      <c r="H922" s="4"/>
      <c r="I922" s="4"/>
      <c r="J922" s="4"/>
      <c r="K922" s="4"/>
      <c r="L922" s="4"/>
      <c r="M922" s="4"/>
      <c r="N922" s="4"/>
      <c r="O922" s="4"/>
      <c r="P922" s="4"/>
      <c r="Q922" s="4"/>
      <c r="R922" s="4"/>
      <c r="S922" s="4"/>
      <c r="T922" s="4"/>
      <c r="U922" s="4"/>
      <c r="V922" s="4"/>
      <c r="W922" s="4"/>
      <c r="X922" s="4"/>
      <c r="Y922" s="4"/>
      <c r="Z922" s="4"/>
      <c r="AA922" s="4"/>
      <c r="AB922" s="4"/>
      <c r="AC922" s="4"/>
      <c r="AD922" s="4"/>
      <c r="AE922" s="4"/>
      <c r="AF922" s="4"/>
      <c r="AG922" s="4"/>
      <c r="AH922" s="4"/>
      <c r="AI922" s="4"/>
      <c r="AJ922" s="4"/>
      <c r="AK922" s="4"/>
      <c r="AL922" s="4"/>
      <c r="AM922" s="4"/>
      <c r="AN922" s="4"/>
      <c r="AO922" s="4"/>
      <c r="AP922" s="4"/>
      <c r="AQ922" s="5"/>
      <c r="AR922" s="5"/>
      <c r="AS922" s="5"/>
    </row>
    <row r="923" ht="15.75" customHeight="1">
      <c r="A923" s="5"/>
      <c r="B923" s="67"/>
      <c r="C923" s="5"/>
      <c r="D923" s="5"/>
      <c r="E923" s="5"/>
      <c r="F923" s="4"/>
      <c r="G923" s="4"/>
      <c r="H923" s="4"/>
      <c r="I923" s="4"/>
      <c r="J923" s="4"/>
      <c r="K923" s="4"/>
      <c r="L923" s="4"/>
      <c r="M923" s="4"/>
      <c r="N923" s="4"/>
      <c r="O923" s="4"/>
      <c r="P923" s="4"/>
      <c r="Q923" s="4"/>
      <c r="R923" s="4"/>
      <c r="S923" s="4"/>
      <c r="T923" s="4"/>
      <c r="U923" s="4"/>
      <c r="V923" s="4"/>
      <c r="W923" s="4"/>
      <c r="X923" s="4"/>
      <c r="Y923" s="4"/>
      <c r="Z923" s="4"/>
      <c r="AA923" s="4"/>
      <c r="AB923" s="4"/>
      <c r="AC923" s="4"/>
      <c r="AD923" s="4"/>
      <c r="AE923" s="4"/>
      <c r="AF923" s="4"/>
      <c r="AG923" s="4"/>
      <c r="AH923" s="4"/>
      <c r="AI923" s="4"/>
      <c r="AJ923" s="4"/>
      <c r="AK923" s="4"/>
      <c r="AL923" s="4"/>
      <c r="AM923" s="4"/>
      <c r="AN923" s="4"/>
      <c r="AO923" s="4"/>
      <c r="AP923" s="4"/>
      <c r="AQ923" s="5"/>
      <c r="AR923" s="5"/>
      <c r="AS923" s="5"/>
    </row>
    <row r="924" ht="15.75" customHeight="1">
      <c r="A924" s="5"/>
      <c r="B924" s="67"/>
      <c r="C924" s="5"/>
      <c r="D924" s="5"/>
      <c r="E924" s="5"/>
      <c r="F924" s="4"/>
      <c r="G924" s="4"/>
      <c r="H924" s="4"/>
      <c r="I924" s="4"/>
      <c r="J924" s="4"/>
      <c r="K924" s="4"/>
      <c r="L924" s="4"/>
      <c r="M924" s="4"/>
      <c r="N924" s="4"/>
      <c r="O924" s="4"/>
      <c r="P924" s="4"/>
      <c r="Q924" s="4"/>
      <c r="R924" s="4"/>
      <c r="S924" s="4"/>
      <c r="T924" s="4"/>
      <c r="U924" s="4"/>
      <c r="V924" s="4"/>
      <c r="W924" s="4"/>
      <c r="X924" s="4"/>
      <c r="Y924" s="4"/>
      <c r="Z924" s="4"/>
      <c r="AA924" s="4"/>
      <c r="AB924" s="4"/>
      <c r="AC924" s="4"/>
      <c r="AD924" s="4"/>
      <c r="AE924" s="4"/>
      <c r="AF924" s="4"/>
      <c r="AG924" s="4"/>
      <c r="AH924" s="4"/>
      <c r="AI924" s="4"/>
      <c r="AJ924" s="4"/>
      <c r="AK924" s="4"/>
      <c r="AL924" s="4"/>
      <c r="AM924" s="4"/>
      <c r="AN924" s="4"/>
      <c r="AO924" s="4"/>
      <c r="AP924" s="4"/>
      <c r="AQ924" s="5"/>
      <c r="AR924" s="5"/>
      <c r="AS924" s="5"/>
    </row>
    <row r="925" ht="15.75" customHeight="1">
      <c r="A925" s="5"/>
      <c r="B925" s="67"/>
      <c r="C925" s="5"/>
      <c r="D925" s="5"/>
      <c r="E925" s="5"/>
      <c r="F925" s="4"/>
      <c r="G925" s="4"/>
      <c r="H925" s="4"/>
      <c r="I925" s="4"/>
      <c r="J925" s="4"/>
      <c r="K925" s="4"/>
      <c r="L925" s="4"/>
      <c r="M925" s="4"/>
      <c r="N925" s="4"/>
      <c r="O925" s="4"/>
      <c r="P925" s="4"/>
      <c r="Q925" s="4"/>
      <c r="R925" s="4"/>
      <c r="S925" s="4"/>
      <c r="T925" s="4"/>
      <c r="U925" s="4"/>
      <c r="V925" s="4"/>
      <c r="W925" s="4"/>
      <c r="X925" s="4"/>
      <c r="Y925" s="4"/>
      <c r="Z925" s="4"/>
      <c r="AA925" s="4"/>
      <c r="AB925" s="4"/>
      <c r="AC925" s="4"/>
      <c r="AD925" s="4"/>
      <c r="AE925" s="4"/>
      <c r="AF925" s="4"/>
      <c r="AG925" s="4"/>
      <c r="AH925" s="4"/>
      <c r="AI925" s="4"/>
      <c r="AJ925" s="4"/>
      <c r="AK925" s="4"/>
      <c r="AL925" s="4"/>
      <c r="AM925" s="4"/>
      <c r="AN925" s="4"/>
      <c r="AO925" s="4"/>
      <c r="AP925" s="4"/>
      <c r="AQ925" s="5"/>
      <c r="AR925" s="5"/>
      <c r="AS925" s="5"/>
    </row>
    <row r="926" ht="15.75" customHeight="1">
      <c r="A926" s="5"/>
      <c r="B926" s="67"/>
      <c r="C926" s="5"/>
      <c r="D926" s="5"/>
      <c r="E926" s="5"/>
      <c r="F926" s="4"/>
      <c r="G926" s="4"/>
      <c r="H926" s="4"/>
      <c r="I926" s="4"/>
      <c r="J926" s="4"/>
      <c r="K926" s="4"/>
      <c r="L926" s="4"/>
      <c r="M926" s="4"/>
      <c r="N926" s="4"/>
      <c r="O926" s="4"/>
      <c r="P926" s="4"/>
      <c r="Q926" s="4"/>
      <c r="R926" s="4"/>
      <c r="S926" s="4"/>
      <c r="T926" s="4"/>
      <c r="U926" s="4"/>
      <c r="V926" s="4"/>
      <c r="W926" s="4"/>
      <c r="X926" s="4"/>
      <c r="Y926" s="4"/>
      <c r="Z926" s="4"/>
      <c r="AA926" s="4"/>
      <c r="AB926" s="4"/>
      <c r="AC926" s="4"/>
      <c r="AD926" s="4"/>
      <c r="AE926" s="4"/>
      <c r="AF926" s="4"/>
      <c r="AG926" s="4"/>
      <c r="AH926" s="4"/>
      <c r="AI926" s="4"/>
      <c r="AJ926" s="4"/>
      <c r="AK926" s="4"/>
      <c r="AL926" s="4"/>
      <c r="AM926" s="4"/>
      <c r="AN926" s="4"/>
      <c r="AO926" s="4"/>
      <c r="AP926" s="4"/>
      <c r="AQ926" s="5"/>
      <c r="AR926" s="5"/>
      <c r="AS926" s="5"/>
    </row>
    <row r="927" ht="15.75" customHeight="1">
      <c r="A927" s="5"/>
      <c r="B927" s="67"/>
      <c r="C927" s="5"/>
      <c r="D927" s="5"/>
      <c r="E927" s="5"/>
      <c r="F927" s="4"/>
      <c r="G927" s="4"/>
      <c r="H927" s="4"/>
      <c r="I927" s="4"/>
      <c r="J927" s="4"/>
      <c r="K927" s="4"/>
      <c r="L927" s="4"/>
      <c r="M927" s="4"/>
      <c r="N927" s="4"/>
      <c r="O927" s="4"/>
      <c r="P927" s="4"/>
      <c r="Q927" s="4"/>
      <c r="R927" s="4"/>
      <c r="S927" s="4"/>
      <c r="T927" s="4"/>
      <c r="U927" s="4"/>
      <c r="V927" s="4"/>
      <c r="W927" s="4"/>
      <c r="X927" s="4"/>
      <c r="Y927" s="4"/>
      <c r="Z927" s="4"/>
      <c r="AA927" s="4"/>
      <c r="AB927" s="4"/>
      <c r="AC927" s="4"/>
      <c r="AD927" s="4"/>
      <c r="AE927" s="4"/>
      <c r="AF927" s="4"/>
      <c r="AG927" s="4"/>
      <c r="AH927" s="4"/>
      <c r="AI927" s="4"/>
      <c r="AJ927" s="4"/>
      <c r="AK927" s="4"/>
      <c r="AL927" s="4"/>
      <c r="AM927" s="4"/>
      <c r="AN927" s="4"/>
      <c r="AO927" s="4"/>
      <c r="AP927" s="4"/>
      <c r="AQ927" s="5"/>
      <c r="AR927" s="5"/>
      <c r="AS927" s="5"/>
    </row>
    <row r="928" ht="15.75" customHeight="1">
      <c r="A928" s="5"/>
      <c r="B928" s="67"/>
      <c r="C928" s="5"/>
      <c r="D928" s="5"/>
      <c r="E928" s="5"/>
      <c r="F928" s="4"/>
      <c r="G928" s="4"/>
      <c r="H928" s="4"/>
      <c r="I928" s="4"/>
      <c r="J928" s="4"/>
      <c r="K928" s="4"/>
      <c r="L928" s="4"/>
      <c r="M928" s="4"/>
      <c r="N928" s="4"/>
      <c r="O928" s="4"/>
      <c r="P928" s="4"/>
      <c r="Q928" s="4"/>
      <c r="R928" s="4"/>
      <c r="S928" s="4"/>
      <c r="T928" s="4"/>
      <c r="U928" s="4"/>
      <c r="V928" s="4"/>
      <c r="W928" s="4"/>
      <c r="X928" s="4"/>
      <c r="Y928" s="4"/>
      <c r="Z928" s="4"/>
      <c r="AA928" s="4"/>
      <c r="AB928" s="4"/>
      <c r="AC928" s="4"/>
      <c r="AD928" s="4"/>
      <c r="AE928" s="4"/>
      <c r="AF928" s="4"/>
      <c r="AG928" s="4"/>
      <c r="AH928" s="4"/>
      <c r="AI928" s="4"/>
      <c r="AJ928" s="4"/>
      <c r="AK928" s="4"/>
      <c r="AL928" s="4"/>
      <c r="AM928" s="4"/>
      <c r="AN928" s="4"/>
      <c r="AO928" s="4"/>
      <c r="AP928" s="4"/>
      <c r="AQ928" s="5"/>
      <c r="AR928" s="5"/>
      <c r="AS928" s="5"/>
    </row>
    <row r="929" ht="15.75" customHeight="1">
      <c r="A929" s="5"/>
      <c r="B929" s="67"/>
      <c r="C929" s="5"/>
      <c r="D929" s="5"/>
      <c r="E929" s="5"/>
      <c r="F929" s="4"/>
      <c r="G929" s="4"/>
      <c r="H929" s="4"/>
      <c r="I929" s="4"/>
      <c r="J929" s="4"/>
      <c r="K929" s="4"/>
      <c r="L929" s="4"/>
      <c r="M929" s="4"/>
      <c r="N929" s="4"/>
      <c r="O929" s="4"/>
      <c r="P929" s="4"/>
      <c r="Q929" s="4"/>
      <c r="R929" s="4"/>
      <c r="S929" s="4"/>
      <c r="T929" s="4"/>
      <c r="U929" s="4"/>
      <c r="V929" s="4"/>
      <c r="W929" s="4"/>
      <c r="X929" s="4"/>
      <c r="Y929" s="4"/>
      <c r="Z929" s="4"/>
      <c r="AA929" s="4"/>
      <c r="AB929" s="4"/>
      <c r="AC929" s="4"/>
      <c r="AD929" s="4"/>
      <c r="AE929" s="4"/>
      <c r="AF929" s="4"/>
      <c r="AG929" s="4"/>
      <c r="AH929" s="4"/>
      <c r="AI929" s="4"/>
      <c r="AJ929" s="4"/>
      <c r="AK929" s="4"/>
      <c r="AL929" s="4"/>
      <c r="AM929" s="4"/>
      <c r="AN929" s="4"/>
      <c r="AO929" s="4"/>
      <c r="AP929" s="4"/>
      <c r="AQ929" s="5"/>
      <c r="AR929" s="5"/>
      <c r="AS929" s="5"/>
    </row>
    <row r="930" ht="15.75" customHeight="1">
      <c r="A930" s="5"/>
      <c r="B930" s="67"/>
      <c r="C930" s="5"/>
      <c r="D930" s="5"/>
      <c r="E930" s="5"/>
      <c r="F930" s="4"/>
      <c r="G930" s="4"/>
      <c r="H930" s="4"/>
      <c r="I930" s="4"/>
      <c r="J930" s="4"/>
      <c r="K930" s="4"/>
      <c r="L930" s="4"/>
      <c r="M930" s="4"/>
      <c r="N930" s="4"/>
      <c r="O930" s="4"/>
      <c r="P930" s="4"/>
      <c r="Q930" s="4"/>
      <c r="R930" s="4"/>
      <c r="S930" s="4"/>
      <c r="T930" s="4"/>
      <c r="U930" s="4"/>
      <c r="V930" s="4"/>
      <c r="W930" s="4"/>
      <c r="X930" s="4"/>
      <c r="Y930" s="4"/>
      <c r="Z930" s="4"/>
      <c r="AA930" s="4"/>
      <c r="AB930" s="4"/>
      <c r="AC930" s="4"/>
      <c r="AD930" s="4"/>
      <c r="AE930" s="4"/>
      <c r="AF930" s="4"/>
      <c r="AG930" s="4"/>
      <c r="AH930" s="4"/>
      <c r="AI930" s="4"/>
      <c r="AJ930" s="4"/>
      <c r="AK930" s="4"/>
      <c r="AL930" s="4"/>
      <c r="AM930" s="4"/>
      <c r="AN930" s="4"/>
      <c r="AO930" s="4"/>
      <c r="AP930" s="4"/>
      <c r="AQ930" s="5"/>
      <c r="AR930" s="5"/>
      <c r="AS930" s="5"/>
    </row>
    <row r="931" ht="15.75" customHeight="1">
      <c r="A931" s="5"/>
      <c r="B931" s="67"/>
      <c r="C931" s="5"/>
      <c r="D931" s="5"/>
      <c r="E931" s="5"/>
      <c r="F931" s="4"/>
      <c r="G931" s="4"/>
      <c r="H931" s="4"/>
      <c r="I931" s="4"/>
      <c r="J931" s="4"/>
      <c r="K931" s="4"/>
      <c r="L931" s="4"/>
      <c r="M931" s="4"/>
      <c r="N931" s="4"/>
      <c r="O931" s="4"/>
      <c r="P931" s="4"/>
      <c r="Q931" s="4"/>
      <c r="R931" s="4"/>
      <c r="S931" s="4"/>
      <c r="T931" s="4"/>
      <c r="U931" s="4"/>
      <c r="V931" s="4"/>
      <c r="W931" s="4"/>
      <c r="X931" s="4"/>
      <c r="Y931" s="4"/>
      <c r="Z931" s="4"/>
      <c r="AA931" s="4"/>
      <c r="AB931" s="4"/>
      <c r="AC931" s="4"/>
      <c r="AD931" s="4"/>
      <c r="AE931" s="4"/>
      <c r="AF931" s="4"/>
      <c r="AG931" s="4"/>
      <c r="AH931" s="4"/>
      <c r="AI931" s="4"/>
      <c r="AJ931" s="4"/>
      <c r="AK931" s="4"/>
      <c r="AL931" s="4"/>
      <c r="AM931" s="4"/>
      <c r="AN931" s="4"/>
      <c r="AO931" s="4"/>
      <c r="AP931" s="4"/>
      <c r="AQ931" s="5"/>
      <c r="AR931" s="5"/>
      <c r="AS931" s="5"/>
    </row>
    <row r="932" ht="15.75" customHeight="1">
      <c r="A932" s="5"/>
      <c r="B932" s="67"/>
      <c r="C932" s="5"/>
      <c r="D932" s="5"/>
      <c r="E932" s="5"/>
      <c r="F932" s="4"/>
      <c r="G932" s="4"/>
      <c r="H932" s="4"/>
      <c r="I932" s="4"/>
      <c r="J932" s="4"/>
      <c r="K932" s="4"/>
      <c r="L932" s="4"/>
      <c r="M932" s="4"/>
      <c r="N932" s="4"/>
      <c r="O932" s="4"/>
      <c r="P932" s="4"/>
      <c r="Q932" s="4"/>
      <c r="R932" s="4"/>
      <c r="S932" s="4"/>
      <c r="T932" s="4"/>
      <c r="U932" s="4"/>
      <c r="V932" s="4"/>
      <c r="W932" s="4"/>
      <c r="X932" s="4"/>
      <c r="Y932" s="4"/>
      <c r="Z932" s="4"/>
      <c r="AA932" s="4"/>
      <c r="AB932" s="4"/>
      <c r="AC932" s="4"/>
      <c r="AD932" s="4"/>
      <c r="AE932" s="4"/>
      <c r="AF932" s="4"/>
      <c r="AG932" s="4"/>
      <c r="AH932" s="4"/>
      <c r="AI932" s="4"/>
      <c r="AJ932" s="4"/>
      <c r="AK932" s="4"/>
      <c r="AL932" s="4"/>
      <c r="AM932" s="4"/>
      <c r="AN932" s="4"/>
      <c r="AO932" s="4"/>
      <c r="AP932" s="4"/>
      <c r="AQ932" s="5"/>
      <c r="AR932" s="5"/>
      <c r="AS932" s="5"/>
    </row>
    <row r="933" ht="15.75" customHeight="1">
      <c r="A933" s="5"/>
      <c r="B933" s="67"/>
      <c r="C933" s="5"/>
      <c r="D933" s="5"/>
      <c r="E933" s="5"/>
      <c r="F933" s="4"/>
      <c r="G933" s="4"/>
      <c r="H933" s="4"/>
      <c r="I933" s="4"/>
      <c r="J933" s="4"/>
      <c r="K933" s="4"/>
      <c r="L933" s="4"/>
      <c r="M933" s="4"/>
      <c r="N933" s="4"/>
      <c r="O933" s="4"/>
      <c r="P933" s="4"/>
      <c r="Q933" s="4"/>
      <c r="R933" s="4"/>
      <c r="S933" s="4"/>
      <c r="T933" s="4"/>
      <c r="U933" s="4"/>
      <c r="V933" s="4"/>
      <c r="W933" s="4"/>
      <c r="X933" s="4"/>
      <c r="Y933" s="4"/>
      <c r="Z933" s="4"/>
      <c r="AA933" s="4"/>
      <c r="AB933" s="4"/>
      <c r="AC933" s="4"/>
      <c r="AD933" s="4"/>
      <c r="AE933" s="4"/>
      <c r="AF933" s="4"/>
      <c r="AG933" s="4"/>
      <c r="AH933" s="4"/>
      <c r="AI933" s="4"/>
      <c r="AJ933" s="4"/>
      <c r="AK933" s="4"/>
      <c r="AL933" s="4"/>
      <c r="AM933" s="4"/>
      <c r="AN933" s="4"/>
      <c r="AO933" s="4"/>
      <c r="AP933" s="4"/>
      <c r="AQ933" s="5"/>
      <c r="AR933" s="5"/>
      <c r="AS933" s="5"/>
    </row>
    <row r="934" ht="15.75" customHeight="1">
      <c r="A934" s="5"/>
      <c r="B934" s="67"/>
      <c r="C934" s="5"/>
      <c r="D934" s="5"/>
      <c r="E934" s="5"/>
      <c r="F934" s="4"/>
      <c r="G934" s="4"/>
      <c r="H934" s="4"/>
      <c r="I934" s="4"/>
      <c r="J934" s="4"/>
      <c r="K934" s="4"/>
      <c r="L934" s="4"/>
      <c r="M934" s="4"/>
      <c r="N934" s="4"/>
      <c r="O934" s="4"/>
      <c r="P934" s="4"/>
      <c r="Q934" s="4"/>
      <c r="R934" s="4"/>
      <c r="S934" s="4"/>
      <c r="T934" s="4"/>
      <c r="U934" s="4"/>
      <c r="V934" s="4"/>
      <c r="W934" s="4"/>
      <c r="X934" s="4"/>
      <c r="Y934" s="4"/>
      <c r="Z934" s="4"/>
      <c r="AA934" s="4"/>
      <c r="AB934" s="4"/>
      <c r="AC934" s="4"/>
      <c r="AD934" s="4"/>
      <c r="AE934" s="4"/>
      <c r="AF934" s="4"/>
      <c r="AG934" s="4"/>
      <c r="AH934" s="4"/>
      <c r="AI934" s="4"/>
      <c r="AJ934" s="4"/>
      <c r="AK934" s="4"/>
      <c r="AL934" s="4"/>
      <c r="AM934" s="4"/>
      <c r="AN934" s="4"/>
      <c r="AO934" s="4"/>
      <c r="AP934" s="4"/>
      <c r="AQ934" s="5"/>
      <c r="AR934" s="5"/>
      <c r="AS934" s="5"/>
    </row>
    <row r="935" ht="15.75" customHeight="1">
      <c r="A935" s="5"/>
      <c r="B935" s="67"/>
      <c r="C935" s="5"/>
      <c r="D935" s="5"/>
      <c r="E935" s="5"/>
      <c r="F935" s="4"/>
      <c r="G935" s="4"/>
      <c r="H935" s="4"/>
      <c r="I935" s="4"/>
      <c r="J935" s="4"/>
      <c r="K935" s="4"/>
      <c r="L935" s="4"/>
      <c r="M935" s="4"/>
      <c r="N935" s="4"/>
      <c r="O935" s="4"/>
      <c r="P935" s="4"/>
      <c r="Q935" s="4"/>
      <c r="R935" s="4"/>
      <c r="S935" s="4"/>
      <c r="T935" s="4"/>
      <c r="U935" s="4"/>
      <c r="V935" s="4"/>
      <c r="W935" s="4"/>
      <c r="X935" s="4"/>
      <c r="Y935" s="4"/>
      <c r="Z935" s="4"/>
      <c r="AA935" s="4"/>
      <c r="AB935" s="4"/>
      <c r="AC935" s="4"/>
      <c r="AD935" s="4"/>
      <c r="AE935" s="4"/>
      <c r="AF935" s="4"/>
      <c r="AG935" s="4"/>
      <c r="AH935" s="4"/>
      <c r="AI935" s="4"/>
      <c r="AJ935" s="4"/>
      <c r="AK935" s="4"/>
      <c r="AL935" s="4"/>
      <c r="AM935" s="4"/>
      <c r="AN935" s="4"/>
      <c r="AO935" s="4"/>
      <c r="AP935" s="4"/>
      <c r="AQ935" s="5"/>
      <c r="AR935" s="5"/>
      <c r="AS935" s="5"/>
    </row>
    <row r="936" ht="15.75" customHeight="1">
      <c r="A936" s="5"/>
      <c r="B936" s="67"/>
      <c r="C936" s="5"/>
      <c r="D936" s="5"/>
      <c r="E936" s="5"/>
      <c r="F936" s="4"/>
      <c r="G936" s="4"/>
      <c r="H936" s="4"/>
      <c r="I936" s="4"/>
      <c r="J936" s="4"/>
      <c r="K936" s="4"/>
      <c r="L936" s="4"/>
      <c r="M936" s="4"/>
      <c r="N936" s="4"/>
      <c r="O936" s="4"/>
      <c r="P936" s="4"/>
      <c r="Q936" s="4"/>
      <c r="R936" s="4"/>
      <c r="S936" s="4"/>
      <c r="T936" s="4"/>
      <c r="U936" s="4"/>
      <c r="V936" s="4"/>
      <c r="W936" s="4"/>
      <c r="X936" s="4"/>
      <c r="Y936" s="4"/>
      <c r="Z936" s="4"/>
      <c r="AA936" s="4"/>
      <c r="AB936" s="4"/>
      <c r="AC936" s="4"/>
      <c r="AD936" s="4"/>
      <c r="AE936" s="4"/>
      <c r="AF936" s="4"/>
      <c r="AG936" s="4"/>
      <c r="AH936" s="4"/>
      <c r="AI936" s="4"/>
      <c r="AJ936" s="4"/>
      <c r="AK936" s="4"/>
      <c r="AL936" s="4"/>
      <c r="AM936" s="4"/>
      <c r="AN936" s="4"/>
      <c r="AO936" s="4"/>
      <c r="AP936" s="4"/>
      <c r="AQ936" s="5"/>
      <c r="AR936" s="5"/>
      <c r="AS936" s="5"/>
    </row>
    <row r="937" ht="15.75" customHeight="1">
      <c r="A937" s="5"/>
      <c r="B937" s="67"/>
      <c r="C937" s="5"/>
      <c r="D937" s="5"/>
      <c r="E937" s="5"/>
      <c r="F937" s="4"/>
      <c r="G937" s="4"/>
      <c r="H937" s="4"/>
      <c r="I937" s="4"/>
      <c r="J937" s="4"/>
      <c r="K937" s="4"/>
      <c r="L937" s="4"/>
      <c r="M937" s="4"/>
      <c r="N937" s="4"/>
      <c r="O937" s="4"/>
      <c r="P937" s="4"/>
      <c r="Q937" s="4"/>
      <c r="R937" s="4"/>
      <c r="S937" s="4"/>
      <c r="T937" s="4"/>
      <c r="U937" s="4"/>
      <c r="V937" s="4"/>
      <c r="W937" s="4"/>
      <c r="X937" s="4"/>
      <c r="Y937" s="4"/>
      <c r="Z937" s="4"/>
      <c r="AA937" s="4"/>
      <c r="AB937" s="4"/>
      <c r="AC937" s="4"/>
      <c r="AD937" s="4"/>
      <c r="AE937" s="4"/>
      <c r="AF937" s="4"/>
      <c r="AG937" s="4"/>
      <c r="AH937" s="4"/>
      <c r="AI937" s="4"/>
      <c r="AJ937" s="4"/>
      <c r="AK937" s="4"/>
      <c r="AL937" s="4"/>
      <c r="AM937" s="4"/>
      <c r="AN937" s="4"/>
      <c r="AO937" s="4"/>
      <c r="AP937" s="4"/>
      <c r="AQ937" s="5"/>
      <c r="AR937" s="5"/>
      <c r="AS937" s="5"/>
    </row>
    <row r="938" ht="15.75" customHeight="1">
      <c r="A938" s="5"/>
      <c r="B938" s="67"/>
      <c r="C938" s="5"/>
      <c r="D938" s="5"/>
      <c r="E938" s="5"/>
      <c r="F938" s="4"/>
      <c r="G938" s="4"/>
      <c r="H938" s="4"/>
      <c r="I938" s="4"/>
      <c r="J938" s="4"/>
      <c r="K938" s="4"/>
      <c r="L938" s="4"/>
      <c r="M938" s="4"/>
      <c r="N938" s="4"/>
      <c r="O938" s="4"/>
      <c r="P938" s="4"/>
      <c r="Q938" s="4"/>
      <c r="R938" s="4"/>
      <c r="S938" s="4"/>
      <c r="T938" s="4"/>
      <c r="U938" s="4"/>
      <c r="V938" s="4"/>
      <c r="W938" s="4"/>
      <c r="X938" s="4"/>
      <c r="Y938" s="4"/>
      <c r="Z938" s="4"/>
      <c r="AA938" s="4"/>
      <c r="AB938" s="4"/>
      <c r="AC938" s="4"/>
      <c r="AD938" s="4"/>
      <c r="AE938" s="4"/>
      <c r="AF938" s="4"/>
      <c r="AG938" s="4"/>
      <c r="AH938" s="4"/>
      <c r="AI938" s="4"/>
      <c r="AJ938" s="4"/>
      <c r="AK938" s="4"/>
      <c r="AL938" s="4"/>
      <c r="AM938" s="4"/>
      <c r="AN938" s="4"/>
      <c r="AO938" s="4"/>
      <c r="AP938" s="4"/>
      <c r="AQ938" s="5"/>
      <c r="AR938" s="5"/>
      <c r="AS938" s="5"/>
    </row>
    <row r="939" ht="15.75" customHeight="1">
      <c r="A939" s="5"/>
      <c r="B939" s="67"/>
      <c r="C939" s="5"/>
      <c r="D939" s="5"/>
      <c r="E939" s="5"/>
      <c r="F939" s="4"/>
      <c r="G939" s="4"/>
      <c r="H939" s="4"/>
      <c r="I939" s="4"/>
      <c r="J939" s="4"/>
      <c r="K939" s="4"/>
      <c r="L939" s="4"/>
      <c r="M939" s="4"/>
      <c r="N939" s="4"/>
      <c r="O939" s="4"/>
      <c r="P939" s="4"/>
      <c r="Q939" s="4"/>
      <c r="R939" s="4"/>
      <c r="S939" s="4"/>
      <c r="T939" s="4"/>
      <c r="U939" s="4"/>
      <c r="V939" s="4"/>
      <c r="W939" s="4"/>
      <c r="X939" s="4"/>
      <c r="Y939" s="4"/>
      <c r="Z939" s="4"/>
      <c r="AA939" s="4"/>
      <c r="AB939" s="4"/>
      <c r="AC939" s="4"/>
      <c r="AD939" s="4"/>
      <c r="AE939" s="4"/>
      <c r="AF939" s="4"/>
      <c r="AG939" s="4"/>
      <c r="AH939" s="4"/>
      <c r="AI939" s="4"/>
      <c r="AJ939" s="4"/>
      <c r="AK939" s="4"/>
      <c r="AL939" s="4"/>
      <c r="AM939" s="4"/>
      <c r="AN939" s="4"/>
      <c r="AO939" s="4"/>
      <c r="AP939" s="4"/>
      <c r="AQ939" s="5"/>
      <c r="AR939" s="5"/>
      <c r="AS939" s="5"/>
    </row>
    <row r="940" ht="15.75" customHeight="1">
      <c r="A940" s="5"/>
      <c r="B940" s="67"/>
      <c r="C940" s="5"/>
      <c r="D940" s="5"/>
      <c r="E940" s="5"/>
      <c r="F940" s="4"/>
      <c r="G940" s="4"/>
      <c r="H940" s="4"/>
      <c r="I940" s="4"/>
      <c r="J940" s="4"/>
      <c r="K940" s="4"/>
      <c r="L940" s="4"/>
      <c r="M940" s="4"/>
      <c r="N940" s="4"/>
      <c r="O940" s="4"/>
      <c r="P940" s="4"/>
      <c r="Q940" s="4"/>
      <c r="R940" s="4"/>
      <c r="S940" s="4"/>
      <c r="T940" s="4"/>
      <c r="U940" s="4"/>
      <c r="V940" s="4"/>
      <c r="W940" s="4"/>
      <c r="X940" s="4"/>
      <c r="Y940" s="4"/>
      <c r="Z940" s="4"/>
      <c r="AA940" s="4"/>
      <c r="AB940" s="4"/>
      <c r="AC940" s="4"/>
      <c r="AD940" s="4"/>
      <c r="AE940" s="4"/>
      <c r="AF940" s="4"/>
      <c r="AG940" s="4"/>
      <c r="AH940" s="4"/>
      <c r="AI940" s="4"/>
      <c r="AJ940" s="4"/>
      <c r="AK940" s="4"/>
      <c r="AL940" s="4"/>
      <c r="AM940" s="4"/>
      <c r="AN940" s="4"/>
      <c r="AO940" s="4"/>
      <c r="AP940" s="4"/>
      <c r="AQ940" s="5"/>
      <c r="AR940" s="5"/>
      <c r="AS940" s="5"/>
    </row>
    <row r="941" ht="15.75" customHeight="1">
      <c r="A941" s="5"/>
      <c r="B941" s="67"/>
      <c r="C941" s="5"/>
      <c r="D941" s="5"/>
      <c r="E941" s="5"/>
      <c r="F941" s="4"/>
      <c r="G941" s="4"/>
      <c r="H941" s="4"/>
      <c r="I941" s="4"/>
      <c r="J941" s="4"/>
      <c r="K941" s="4"/>
      <c r="L941" s="4"/>
      <c r="M941" s="4"/>
      <c r="N941" s="4"/>
      <c r="O941" s="4"/>
      <c r="P941" s="4"/>
      <c r="Q941" s="4"/>
      <c r="R941" s="4"/>
      <c r="S941" s="4"/>
      <c r="T941" s="4"/>
      <c r="U941" s="4"/>
      <c r="V941" s="4"/>
      <c r="W941" s="4"/>
      <c r="X941" s="4"/>
      <c r="Y941" s="4"/>
      <c r="Z941" s="4"/>
      <c r="AA941" s="4"/>
      <c r="AB941" s="4"/>
      <c r="AC941" s="4"/>
      <c r="AD941" s="4"/>
      <c r="AE941" s="4"/>
      <c r="AF941" s="4"/>
      <c r="AG941" s="4"/>
      <c r="AH941" s="4"/>
      <c r="AI941" s="4"/>
      <c r="AJ941" s="4"/>
      <c r="AK941" s="4"/>
      <c r="AL941" s="4"/>
      <c r="AM941" s="4"/>
      <c r="AN941" s="4"/>
      <c r="AO941" s="4"/>
      <c r="AP941" s="4"/>
      <c r="AQ941" s="5"/>
      <c r="AR941" s="5"/>
      <c r="AS941" s="5"/>
    </row>
    <row r="942" ht="15.75" customHeight="1">
      <c r="A942" s="5"/>
      <c r="B942" s="67"/>
      <c r="C942" s="5"/>
      <c r="D942" s="5"/>
      <c r="E942" s="5"/>
      <c r="F942" s="4"/>
      <c r="G942" s="4"/>
      <c r="H942" s="4"/>
      <c r="I942" s="4"/>
      <c r="J942" s="4"/>
      <c r="K942" s="4"/>
      <c r="L942" s="4"/>
      <c r="M942" s="4"/>
      <c r="N942" s="4"/>
      <c r="O942" s="4"/>
      <c r="P942" s="4"/>
      <c r="Q942" s="4"/>
      <c r="R942" s="4"/>
      <c r="S942" s="4"/>
      <c r="T942" s="4"/>
      <c r="U942" s="4"/>
      <c r="V942" s="4"/>
      <c r="W942" s="4"/>
      <c r="X942" s="4"/>
      <c r="Y942" s="4"/>
      <c r="Z942" s="4"/>
      <c r="AA942" s="4"/>
      <c r="AB942" s="4"/>
      <c r="AC942" s="4"/>
      <c r="AD942" s="4"/>
      <c r="AE942" s="4"/>
      <c r="AF942" s="4"/>
      <c r="AG942" s="4"/>
      <c r="AH942" s="4"/>
      <c r="AI942" s="4"/>
      <c r="AJ942" s="4"/>
      <c r="AK942" s="4"/>
      <c r="AL942" s="4"/>
      <c r="AM942" s="4"/>
      <c r="AN942" s="4"/>
      <c r="AO942" s="4"/>
      <c r="AP942" s="4"/>
      <c r="AQ942" s="5"/>
      <c r="AR942" s="5"/>
      <c r="AS942" s="5"/>
    </row>
    <row r="943" ht="15.75" customHeight="1">
      <c r="A943" s="5"/>
      <c r="B943" s="67"/>
      <c r="C943" s="5"/>
      <c r="D943" s="5"/>
      <c r="E943" s="5"/>
      <c r="F943" s="4"/>
      <c r="G943" s="4"/>
      <c r="H943" s="4"/>
      <c r="I943" s="4"/>
      <c r="J943" s="4"/>
      <c r="K943" s="4"/>
      <c r="L943" s="4"/>
      <c r="M943" s="4"/>
      <c r="N943" s="4"/>
      <c r="O943" s="4"/>
      <c r="P943" s="4"/>
      <c r="Q943" s="4"/>
      <c r="R943" s="4"/>
      <c r="S943" s="4"/>
      <c r="T943" s="4"/>
      <c r="U943" s="4"/>
      <c r="V943" s="4"/>
      <c r="W943" s="4"/>
      <c r="X943" s="4"/>
      <c r="Y943" s="4"/>
      <c r="Z943" s="4"/>
      <c r="AA943" s="4"/>
      <c r="AB943" s="4"/>
      <c r="AC943" s="4"/>
      <c r="AD943" s="4"/>
      <c r="AE943" s="4"/>
      <c r="AF943" s="4"/>
      <c r="AG943" s="4"/>
      <c r="AH943" s="4"/>
      <c r="AI943" s="4"/>
      <c r="AJ943" s="4"/>
      <c r="AK943" s="4"/>
      <c r="AL943" s="4"/>
      <c r="AM943" s="4"/>
      <c r="AN943" s="4"/>
      <c r="AO943" s="4"/>
      <c r="AP943" s="4"/>
      <c r="AQ943" s="5"/>
      <c r="AR943" s="5"/>
      <c r="AS943" s="5"/>
    </row>
    <row r="944" ht="15.75" customHeight="1">
      <c r="A944" s="5"/>
      <c r="B944" s="67"/>
      <c r="C944" s="5"/>
      <c r="D944" s="5"/>
      <c r="E944" s="5"/>
      <c r="F944" s="4"/>
      <c r="G944" s="4"/>
      <c r="H944" s="4"/>
      <c r="I944" s="4"/>
      <c r="J944" s="4"/>
      <c r="K944" s="4"/>
      <c r="L944" s="4"/>
      <c r="M944" s="4"/>
      <c r="N944" s="4"/>
      <c r="O944" s="4"/>
      <c r="P944" s="4"/>
      <c r="Q944" s="4"/>
      <c r="R944" s="4"/>
      <c r="S944" s="4"/>
      <c r="T944" s="4"/>
      <c r="U944" s="4"/>
      <c r="V944" s="4"/>
      <c r="W944" s="4"/>
      <c r="X944" s="4"/>
      <c r="Y944" s="4"/>
      <c r="Z944" s="4"/>
      <c r="AA944" s="4"/>
      <c r="AB944" s="4"/>
      <c r="AC944" s="4"/>
      <c r="AD944" s="4"/>
      <c r="AE944" s="4"/>
      <c r="AF944" s="4"/>
      <c r="AG944" s="4"/>
      <c r="AH944" s="4"/>
      <c r="AI944" s="4"/>
      <c r="AJ944" s="4"/>
      <c r="AK944" s="4"/>
      <c r="AL944" s="4"/>
      <c r="AM944" s="4"/>
      <c r="AN944" s="4"/>
      <c r="AO944" s="4"/>
      <c r="AP944" s="4"/>
      <c r="AQ944" s="5"/>
      <c r="AR944" s="5"/>
      <c r="AS944" s="5"/>
    </row>
    <row r="945" ht="15.75" customHeight="1">
      <c r="A945" s="5"/>
      <c r="B945" s="67"/>
      <c r="C945" s="5"/>
      <c r="D945" s="5"/>
      <c r="E945" s="5"/>
      <c r="F945" s="4"/>
      <c r="G945" s="4"/>
      <c r="H945" s="4"/>
      <c r="I945" s="4"/>
      <c r="J945" s="4"/>
      <c r="K945" s="4"/>
      <c r="L945" s="4"/>
      <c r="M945" s="4"/>
      <c r="N945" s="4"/>
      <c r="O945" s="4"/>
      <c r="P945" s="4"/>
      <c r="Q945" s="4"/>
      <c r="R945" s="4"/>
      <c r="S945" s="4"/>
      <c r="T945" s="4"/>
      <c r="U945" s="4"/>
      <c r="V945" s="4"/>
      <c r="W945" s="4"/>
      <c r="X945" s="4"/>
      <c r="Y945" s="4"/>
      <c r="Z945" s="4"/>
      <c r="AA945" s="4"/>
      <c r="AB945" s="4"/>
      <c r="AC945" s="4"/>
      <c r="AD945" s="4"/>
      <c r="AE945" s="4"/>
      <c r="AF945" s="4"/>
      <c r="AG945" s="4"/>
      <c r="AH945" s="4"/>
      <c r="AI945" s="4"/>
      <c r="AJ945" s="4"/>
      <c r="AK945" s="4"/>
      <c r="AL945" s="4"/>
      <c r="AM945" s="4"/>
      <c r="AN945" s="4"/>
      <c r="AO945" s="4"/>
      <c r="AP945" s="4"/>
      <c r="AQ945" s="5"/>
      <c r="AR945" s="5"/>
      <c r="AS945" s="5"/>
    </row>
    <row r="946" ht="15.75" customHeight="1">
      <c r="A946" s="5"/>
      <c r="B946" s="67"/>
      <c r="C946" s="5"/>
      <c r="D946" s="5"/>
      <c r="E946" s="5"/>
      <c r="F946" s="4"/>
      <c r="G946" s="4"/>
      <c r="H946" s="4"/>
      <c r="I946" s="4"/>
      <c r="J946" s="4"/>
      <c r="K946" s="4"/>
      <c r="L946" s="4"/>
      <c r="M946" s="4"/>
      <c r="N946" s="4"/>
      <c r="O946" s="4"/>
      <c r="P946" s="4"/>
      <c r="Q946" s="4"/>
      <c r="R946" s="4"/>
      <c r="S946" s="4"/>
      <c r="T946" s="4"/>
      <c r="U946" s="4"/>
      <c r="V946" s="4"/>
      <c r="W946" s="4"/>
      <c r="X946" s="4"/>
      <c r="Y946" s="4"/>
      <c r="Z946" s="4"/>
      <c r="AA946" s="4"/>
      <c r="AB946" s="4"/>
      <c r="AC946" s="4"/>
      <c r="AD946" s="4"/>
      <c r="AE946" s="4"/>
      <c r="AF946" s="4"/>
      <c r="AG946" s="4"/>
      <c r="AH946" s="4"/>
      <c r="AI946" s="4"/>
      <c r="AJ946" s="4"/>
      <c r="AK946" s="4"/>
      <c r="AL946" s="4"/>
      <c r="AM946" s="4"/>
      <c r="AN946" s="4"/>
      <c r="AO946" s="4"/>
      <c r="AP946" s="4"/>
      <c r="AQ946" s="5"/>
      <c r="AR946" s="5"/>
      <c r="AS946" s="5"/>
    </row>
    <row r="947" ht="15.75" customHeight="1">
      <c r="A947" s="5"/>
      <c r="B947" s="67"/>
      <c r="C947" s="5"/>
      <c r="D947" s="5"/>
      <c r="E947" s="5"/>
      <c r="F947" s="4"/>
      <c r="G947" s="4"/>
      <c r="H947" s="4"/>
      <c r="I947" s="4"/>
      <c r="J947" s="4"/>
      <c r="K947" s="4"/>
      <c r="L947" s="4"/>
      <c r="M947" s="4"/>
      <c r="N947" s="4"/>
      <c r="O947" s="4"/>
      <c r="P947" s="4"/>
      <c r="Q947" s="4"/>
      <c r="R947" s="4"/>
      <c r="S947" s="4"/>
      <c r="T947" s="4"/>
      <c r="U947" s="4"/>
      <c r="V947" s="4"/>
      <c r="W947" s="4"/>
      <c r="X947" s="4"/>
      <c r="Y947" s="4"/>
      <c r="Z947" s="4"/>
      <c r="AA947" s="4"/>
      <c r="AB947" s="4"/>
      <c r="AC947" s="4"/>
      <c r="AD947" s="4"/>
      <c r="AE947" s="4"/>
      <c r="AF947" s="4"/>
      <c r="AG947" s="4"/>
      <c r="AH947" s="4"/>
      <c r="AI947" s="4"/>
      <c r="AJ947" s="4"/>
      <c r="AK947" s="4"/>
      <c r="AL947" s="4"/>
      <c r="AM947" s="4"/>
      <c r="AN947" s="4"/>
      <c r="AO947" s="4"/>
      <c r="AP947" s="4"/>
      <c r="AQ947" s="5"/>
      <c r="AR947" s="5"/>
      <c r="AS947" s="5"/>
    </row>
    <row r="948" ht="15.75" customHeight="1">
      <c r="A948" s="5"/>
      <c r="B948" s="67"/>
      <c r="C948" s="5"/>
      <c r="D948" s="5"/>
      <c r="E948" s="5"/>
      <c r="F948" s="4"/>
      <c r="G948" s="4"/>
      <c r="H948" s="4"/>
      <c r="I948" s="4"/>
      <c r="J948" s="4"/>
      <c r="K948" s="4"/>
      <c r="L948" s="4"/>
      <c r="M948" s="4"/>
      <c r="N948" s="4"/>
      <c r="O948" s="4"/>
      <c r="P948" s="4"/>
      <c r="Q948" s="4"/>
      <c r="R948" s="4"/>
      <c r="S948" s="4"/>
      <c r="T948" s="4"/>
      <c r="U948" s="4"/>
      <c r="V948" s="4"/>
      <c r="W948" s="4"/>
      <c r="X948" s="4"/>
      <c r="Y948" s="4"/>
      <c r="Z948" s="4"/>
      <c r="AA948" s="4"/>
      <c r="AB948" s="4"/>
      <c r="AC948" s="4"/>
      <c r="AD948" s="4"/>
      <c r="AE948" s="4"/>
      <c r="AF948" s="4"/>
      <c r="AG948" s="4"/>
      <c r="AH948" s="4"/>
      <c r="AI948" s="4"/>
      <c r="AJ948" s="4"/>
      <c r="AK948" s="4"/>
      <c r="AL948" s="4"/>
      <c r="AM948" s="4"/>
      <c r="AN948" s="4"/>
      <c r="AO948" s="4"/>
      <c r="AP948" s="4"/>
      <c r="AQ948" s="5"/>
      <c r="AR948" s="5"/>
      <c r="AS948" s="5"/>
    </row>
    <row r="949" ht="15.75" customHeight="1">
      <c r="A949" s="5"/>
      <c r="B949" s="67"/>
      <c r="C949" s="5"/>
      <c r="D949" s="5"/>
      <c r="E949" s="5"/>
      <c r="F949" s="4"/>
      <c r="G949" s="4"/>
      <c r="H949" s="4"/>
      <c r="I949" s="4"/>
      <c r="J949" s="4"/>
      <c r="K949" s="4"/>
      <c r="L949" s="4"/>
      <c r="M949" s="4"/>
      <c r="N949" s="4"/>
      <c r="O949" s="4"/>
      <c r="P949" s="4"/>
      <c r="Q949" s="4"/>
      <c r="R949" s="4"/>
      <c r="S949" s="4"/>
      <c r="T949" s="4"/>
      <c r="U949" s="4"/>
      <c r="V949" s="4"/>
      <c r="W949" s="4"/>
      <c r="X949" s="4"/>
      <c r="Y949" s="4"/>
      <c r="Z949" s="4"/>
      <c r="AA949" s="4"/>
      <c r="AB949" s="4"/>
      <c r="AC949" s="4"/>
      <c r="AD949" s="4"/>
      <c r="AE949" s="4"/>
      <c r="AF949" s="4"/>
      <c r="AG949" s="4"/>
      <c r="AH949" s="4"/>
      <c r="AI949" s="4"/>
      <c r="AJ949" s="4"/>
      <c r="AK949" s="4"/>
      <c r="AL949" s="4"/>
      <c r="AM949" s="4"/>
      <c r="AN949" s="4"/>
      <c r="AO949" s="4"/>
      <c r="AP949" s="4"/>
      <c r="AQ949" s="5"/>
      <c r="AR949" s="5"/>
      <c r="AS949" s="5"/>
    </row>
    <row r="950" ht="15.75" customHeight="1">
      <c r="A950" s="5"/>
      <c r="B950" s="67"/>
      <c r="C950" s="5"/>
      <c r="D950" s="5"/>
      <c r="E950" s="5"/>
      <c r="F950" s="4"/>
      <c r="G950" s="4"/>
      <c r="H950" s="4"/>
      <c r="I950" s="4"/>
      <c r="J950" s="4"/>
      <c r="K950" s="4"/>
      <c r="L950" s="4"/>
      <c r="M950" s="4"/>
      <c r="N950" s="4"/>
      <c r="O950" s="4"/>
      <c r="P950" s="4"/>
      <c r="Q950" s="4"/>
      <c r="R950" s="4"/>
      <c r="S950" s="4"/>
      <c r="T950" s="4"/>
      <c r="U950" s="4"/>
      <c r="V950" s="4"/>
      <c r="W950" s="4"/>
      <c r="X950" s="4"/>
      <c r="Y950" s="4"/>
      <c r="Z950" s="4"/>
      <c r="AA950" s="4"/>
      <c r="AB950" s="4"/>
      <c r="AC950" s="4"/>
      <c r="AD950" s="4"/>
      <c r="AE950" s="4"/>
      <c r="AF950" s="4"/>
      <c r="AG950" s="4"/>
      <c r="AH950" s="4"/>
      <c r="AI950" s="4"/>
      <c r="AJ950" s="4"/>
      <c r="AK950" s="4"/>
      <c r="AL950" s="4"/>
      <c r="AM950" s="4"/>
      <c r="AN950" s="4"/>
      <c r="AO950" s="4"/>
      <c r="AP950" s="4"/>
      <c r="AQ950" s="5"/>
      <c r="AR950" s="5"/>
      <c r="AS950" s="5"/>
    </row>
    <row r="951" ht="15.75" customHeight="1">
      <c r="A951" s="5"/>
      <c r="B951" s="67"/>
      <c r="C951" s="5"/>
      <c r="D951" s="5"/>
      <c r="E951" s="5"/>
      <c r="F951" s="4"/>
      <c r="G951" s="4"/>
      <c r="H951" s="4"/>
      <c r="I951" s="4"/>
      <c r="J951" s="4"/>
      <c r="K951" s="4"/>
      <c r="L951" s="4"/>
      <c r="M951" s="4"/>
      <c r="N951" s="4"/>
      <c r="O951" s="4"/>
      <c r="P951" s="4"/>
      <c r="Q951" s="4"/>
      <c r="R951" s="4"/>
      <c r="S951" s="4"/>
      <c r="T951" s="4"/>
      <c r="U951" s="4"/>
      <c r="V951" s="4"/>
      <c r="W951" s="4"/>
      <c r="X951" s="4"/>
      <c r="Y951" s="4"/>
      <c r="Z951" s="4"/>
      <c r="AA951" s="4"/>
      <c r="AB951" s="4"/>
      <c r="AC951" s="4"/>
      <c r="AD951" s="4"/>
      <c r="AE951" s="4"/>
      <c r="AF951" s="4"/>
      <c r="AG951" s="4"/>
      <c r="AH951" s="4"/>
      <c r="AI951" s="4"/>
      <c r="AJ951" s="4"/>
      <c r="AK951" s="4"/>
      <c r="AL951" s="4"/>
      <c r="AM951" s="4"/>
      <c r="AN951" s="4"/>
      <c r="AO951" s="4"/>
      <c r="AP951" s="4"/>
      <c r="AQ951" s="5"/>
      <c r="AR951" s="5"/>
      <c r="AS951" s="5"/>
    </row>
    <row r="952" ht="15.75" customHeight="1">
      <c r="A952" s="5"/>
      <c r="B952" s="67"/>
      <c r="C952" s="5"/>
      <c r="D952" s="5"/>
      <c r="E952" s="5"/>
      <c r="F952" s="4"/>
      <c r="G952" s="4"/>
      <c r="H952" s="4"/>
      <c r="I952" s="4"/>
      <c r="J952" s="4"/>
      <c r="K952" s="4"/>
      <c r="L952" s="4"/>
      <c r="M952" s="4"/>
      <c r="N952" s="4"/>
      <c r="O952" s="4"/>
      <c r="P952" s="4"/>
      <c r="Q952" s="4"/>
      <c r="R952" s="4"/>
      <c r="S952" s="4"/>
      <c r="T952" s="4"/>
      <c r="U952" s="4"/>
      <c r="V952" s="4"/>
      <c r="W952" s="4"/>
      <c r="X952" s="4"/>
      <c r="Y952" s="4"/>
      <c r="Z952" s="4"/>
      <c r="AA952" s="4"/>
      <c r="AB952" s="4"/>
      <c r="AC952" s="4"/>
      <c r="AD952" s="4"/>
      <c r="AE952" s="4"/>
      <c r="AF952" s="4"/>
      <c r="AG952" s="4"/>
      <c r="AH952" s="4"/>
      <c r="AI952" s="4"/>
      <c r="AJ952" s="4"/>
      <c r="AK952" s="4"/>
      <c r="AL952" s="4"/>
      <c r="AM952" s="4"/>
      <c r="AN952" s="4"/>
      <c r="AO952" s="4"/>
      <c r="AP952" s="4"/>
      <c r="AQ952" s="5"/>
      <c r="AR952" s="5"/>
      <c r="AS952" s="5"/>
    </row>
    <row r="953" ht="15.75" customHeight="1">
      <c r="A953" s="5"/>
      <c r="B953" s="67"/>
      <c r="C953" s="5"/>
      <c r="D953" s="5"/>
      <c r="E953" s="5"/>
      <c r="F953" s="4"/>
      <c r="G953" s="4"/>
      <c r="H953" s="4"/>
      <c r="I953" s="4"/>
      <c r="J953" s="4"/>
      <c r="K953" s="4"/>
      <c r="L953" s="4"/>
      <c r="M953" s="4"/>
      <c r="N953" s="4"/>
      <c r="O953" s="4"/>
      <c r="P953" s="4"/>
      <c r="Q953" s="4"/>
      <c r="R953" s="4"/>
      <c r="S953" s="4"/>
      <c r="T953" s="4"/>
      <c r="U953" s="4"/>
      <c r="V953" s="4"/>
      <c r="W953" s="4"/>
      <c r="X953" s="4"/>
      <c r="Y953" s="4"/>
      <c r="Z953" s="4"/>
      <c r="AA953" s="4"/>
      <c r="AB953" s="4"/>
      <c r="AC953" s="4"/>
      <c r="AD953" s="4"/>
      <c r="AE953" s="4"/>
      <c r="AF953" s="4"/>
      <c r="AG953" s="4"/>
      <c r="AH953" s="4"/>
      <c r="AI953" s="4"/>
      <c r="AJ953" s="4"/>
      <c r="AK953" s="4"/>
      <c r="AL953" s="4"/>
      <c r="AM953" s="4"/>
      <c r="AN953" s="4"/>
      <c r="AO953" s="4"/>
      <c r="AP953" s="4"/>
      <c r="AQ953" s="5"/>
      <c r="AR953" s="5"/>
      <c r="AS953" s="5"/>
    </row>
    <row r="954" ht="15.75" customHeight="1">
      <c r="A954" s="5"/>
      <c r="B954" s="67"/>
      <c r="C954" s="5"/>
      <c r="D954" s="5"/>
      <c r="E954" s="5"/>
      <c r="F954" s="4"/>
      <c r="G954" s="4"/>
      <c r="H954" s="4"/>
      <c r="I954" s="4"/>
      <c r="J954" s="4"/>
      <c r="K954" s="4"/>
      <c r="L954" s="4"/>
      <c r="M954" s="4"/>
      <c r="N954" s="4"/>
      <c r="O954" s="4"/>
      <c r="P954" s="4"/>
      <c r="Q954" s="4"/>
      <c r="R954" s="4"/>
      <c r="S954" s="4"/>
      <c r="T954" s="4"/>
      <c r="U954" s="4"/>
      <c r="V954" s="4"/>
      <c r="W954" s="4"/>
      <c r="X954" s="4"/>
      <c r="Y954" s="4"/>
      <c r="Z954" s="4"/>
      <c r="AA954" s="4"/>
      <c r="AB954" s="4"/>
      <c r="AC954" s="4"/>
      <c r="AD954" s="4"/>
      <c r="AE954" s="4"/>
      <c r="AF954" s="4"/>
      <c r="AG954" s="4"/>
      <c r="AH954" s="4"/>
      <c r="AI954" s="4"/>
      <c r="AJ954" s="4"/>
      <c r="AK954" s="4"/>
      <c r="AL954" s="4"/>
      <c r="AM954" s="4"/>
      <c r="AN954" s="4"/>
      <c r="AO954" s="4"/>
      <c r="AP954" s="4"/>
      <c r="AQ954" s="5"/>
      <c r="AR954" s="5"/>
      <c r="AS954" s="5"/>
    </row>
    <row r="955" ht="15.75" customHeight="1">
      <c r="A955" s="5"/>
      <c r="B955" s="67"/>
      <c r="C955" s="5"/>
      <c r="D955" s="5"/>
      <c r="E955" s="5"/>
      <c r="F955" s="4"/>
      <c r="G955" s="4"/>
      <c r="H955" s="4"/>
      <c r="I955" s="4"/>
      <c r="J955" s="4"/>
      <c r="K955" s="4"/>
      <c r="L955" s="4"/>
      <c r="M955" s="4"/>
      <c r="N955" s="4"/>
      <c r="O955" s="4"/>
      <c r="P955" s="4"/>
      <c r="Q955" s="4"/>
      <c r="R955" s="4"/>
      <c r="S955" s="4"/>
      <c r="T955" s="4"/>
      <c r="U955" s="4"/>
      <c r="V955" s="4"/>
      <c r="W955" s="4"/>
      <c r="X955" s="4"/>
      <c r="Y955" s="4"/>
      <c r="Z955" s="4"/>
      <c r="AA955" s="4"/>
      <c r="AB955" s="4"/>
      <c r="AC955" s="4"/>
      <c r="AD955" s="4"/>
      <c r="AE955" s="4"/>
      <c r="AF955" s="4"/>
      <c r="AG955" s="4"/>
      <c r="AH955" s="4"/>
      <c r="AI955" s="4"/>
      <c r="AJ955" s="4"/>
      <c r="AK955" s="4"/>
      <c r="AL955" s="4"/>
      <c r="AM955" s="4"/>
      <c r="AN955" s="4"/>
      <c r="AO955" s="4"/>
      <c r="AP955" s="4"/>
      <c r="AQ955" s="5"/>
      <c r="AR955" s="5"/>
      <c r="AS955" s="5"/>
    </row>
    <row r="956" ht="15.75" customHeight="1">
      <c r="A956" s="5"/>
      <c r="B956" s="67"/>
      <c r="C956" s="5"/>
      <c r="D956" s="5"/>
      <c r="E956" s="5"/>
      <c r="F956" s="4"/>
      <c r="G956" s="4"/>
      <c r="H956" s="4"/>
      <c r="I956" s="4"/>
      <c r="J956" s="4"/>
      <c r="K956" s="4"/>
      <c r="L956" s="4"/>
      <c r="M956" s="4"/>
      <c r="N956" s="4"/>
      <c r="O956" s="4"/>
      <c r="P956" s="4"/>
      <c r="Q956" s="4"/>
      <c r="R956" s="4"/>
      <c r="S956" s="4"/>
      <c r="T956" s="4"/>
      <c r="U956" s="4"/>
      <c r="V956" s="4"/>
      <c r="W956" s="4"/>
      <c r="X956" s="4"/>
      <c r="Y956" s="4"/>
      <c r="Z956" s="4"/>
      <c r="AA956" s="4"/>
      <c r="AB956" s="4"/>
      <c r="AC956" s="4"/>
      <c r="AD956" s="4"/>
      <c r="AE956" s="4"/>
      <c r="AF956" s="4"/>
      <c r="AG956" s="4"/>
      <c r="AH956" s="4"/>
      <c r="AI956" s="4"/>
      <c r="AJ956" s="4"/>
      <c r="AK956" s="4"/>
      <c r="AL956" s="4"/>
      <c r="AM956" s="4"/>
      <c r="AN956" s="4"/>
      <c r="AO956" s="4"/>
      <c r="AP956" s="4"/>
      <c r="AQ956" s="5"/>
      <c r="AR956" s="5"/>
      <c r="AS956" s="5"/>
    </row>
    <row r="957" ht="15.75" customHeight="1">
      <c r="A957" s="5"/>
      <c r="B957" s="67"/>
      <c r="C957" s="5"/>
      <c r="D957" s="5"/>
      <c r="E957" s="5"/>
      <c r="F957" s="4"/>
      <c r="G957" s="4"/>
      <c r="H957" s="4"/>
      <c r="I957" s="4"/>
      <c r="J957" s="4"/>
      <c r="K957" s="4"/>
      <c r="L957" s="4"/>
      <c r="M957" s="4"/>
      <c r="N957" s="4"/>
      <c r="O957" s="4"/>
      <c r="P957" s="4"/>
      <c r="Q957" s="4"/>
      <c r="R957" s="4"/>
      <c r="S957" s="4"/>
      <c r="T957" s="4"/>
      <c r="U957" s="4"/>
      <c r="V957" s="4"/>
      <c r="W957" s="4"/>
      <c r="X957" s="4"/>
      <c r="Y957" s="4"/>
      <c r="Z957" s="4"/>
      <c r="AA957" s="4"/>
      <c r="AB957" s="4"/>
      <c r="AC957" s="4"/>
      <c r="AD957" s="4"/>
      <c r="AE957" s="4"/>
      <c r="AF957" s="4"/>
      <c r="AG957" s="4"/>
      <c r="AH957" s="4"/>
      <c r="AI957" s="4"/>
      <c r="AJ957" s="4"/>
      <c r="AK957" s="4"/>
      <c r="AL957" s="4"/>
      <c r="AM957" s="4"/>
      <c r="AN957" s="4"/>
      <c r="AO957" s="4"/>
      <c r="AP957" s="4"/>
      <c r="AQ957" s="5"/>
      <c r="AR957" s="5"/>
      <c r="AS957" s="5"/>
    </row>
    <row r="958" ht="15.75" customHeight="1">
      <c r="A958" s="5"/>
      <c r="B958" s="67"/>
      <c r="C958" s="5"/>
      <c r="D958" s="5"/>
      <c r="E958" s="5"/>
      <c r="F958" s="4"/>
      <c r="G958" s="4"/>
      <c r="H958" s="4"/>
      <c r="I958" s="4"/>
      <c r="J958" s="4"/>
      <c r="K958" s="4"/>
      <c r="L958" s="4"/>
      <c r="M958" s="4"/>
      <c r="N958" s="4"/>
      <c r="O958" s="4"/>
      <c r="P958" s="4"/>
      <c r="Q958" s="4"/>
      <c r="R958" s="4"/>
      <c r="S958" s="4"/>
      <c r="T958" s="4"/>
      <c r="U958" s="4"/>
      <c r="V958" s="4"/>
      <c r="W958" s="4"/>
      <c r="X958" s="4"/>
      <c r="Y958" s="4"/>
      <c r="Z958" s="4"/>
      <c r="AA958" s="4"/>
      <c r="AB958" s="4"/>
      <c r="AC958" s="4"/>
      <c r="AD958" s="4"/>
      <c r="AE958" s="4"/>
      <c r="AF958" s="4"/>
      <c r="AG958" s="4"/>
      <c r="AH958" s="4"/>
      <c r="AI958" s="4"/>
      <c r="AJ958" s="4"/>
      <c r="AK958" s="4"/>
      <c r="AL958" s="4"/>
      <c r="AM958" s="4"/>
      <c r="AN958" s="4"/>
      <c r="AO958" s="4"/>
      <c r="AP958" s="4"/>
      <c r="AQ958" s="5"/>
      <c r="AR958" s="5"/>
      <c r="AS958" s="5"/>
    </row>
    <row r="959" ht="15.75" customHeight="1">
      <c r="A959" s="5"/>
      <c r="B959" s="67"/>
      <c r="C959" s="5"/>
      <c r="D959" s="5"/>
      <c r="E959" s="5"/>
      <c r="F959" s="4"/>
      <c r="G959" s="4"/>
      <c r="H959" s="4"/>
      <c r="I959" s="4"/>
      <c r="J959" s="4"/>
      <c r="K959" s="4"/>
      <c r="L959" s="4"/>
      <c r="M959" s="4"/>
      <c r="N959" s="4"/>
      <c r="O959" s="4"/>
      <c r="P959" s="4"/>
      <c r="Q959" s="4"/>
      <c r="R959" s="4"/>
      <c r="S959" s="4"/>
      <c r="T959" s="4"/>
      <c r="U959" s="4"/>
      <c r="V959" s="4"/>
      <c r="W959" s="4"/>
      <c r="X959" s="4"/>
      <c r="Y959" s="4"/>
      <c r="Z959" s="4"/>
      <c r="AA959" s="4"/>
      <c r="AB959" s="4"/>
      <c r="AC959" s="4"/>
      <c r="AD959" s="4"/>
      <c r="AE959" s="4"/>
      <c r="AF959" s="4"/>
      <c r="AG959" s="4"/>
      <c r="AH959" s="4"/>
      <c r="AI959" s="4"/>
      <c r="AJ959" s="4"/>
      <c r="AK959" s="4"/>
      <c r="AL959" s="4"/>
      <c r="AM959" s="4"/>
      <c r="AN959" s="4"/>
      <c r="AO959" s="4"/>
      <c r="AP959" s="4"/>
      <c r="AQ959" s="5"/>
      <c r="AR959" s="5"/>
      <c r="AS959" s="5"/>
    </row>
    <row r="960" ht="15.75" customHeight="1">
      <c r="A960" s="5"/>
      <c r="B960" s="67"/>
      <c r="C960" s="5"/>
      <c r="D960" s="5"/>
      <c r="E960" s="5"/>
      <c r="F960" s="4"/>
      <c r="G960" s="4"/>
      <c r="H960" s="4"/>
      <c r="I960" s="4"/>
      <c r="J960" s="4"/>
      <c r="K960" s="4"/>
      <c r="L960" s="4"/>
      <c r="M960" s="4"/>
      <c r="N960" s="4"/>
      <c r="O960" s="4"/>
      <c r="P960" s="4"/>
      <c r="Q960" s="4"/>
      <c r="R960" s="4"/>
      <c r="S960" s="4"/>
      <c r="T960" s="4"/>
      <c r="U960" s="4"/>
      <c r="V960" s="4"/>
      <c r="W960" s="4"/>
      <c r="X960" s="4"/>
      <c r="Y960" s="4"/>
      <c r="Z960" s="4"/>
      <c r="AA960" s="4"/>
      <c r="AB960" s="4"/>
      <c r="AC960" s="4"/>
      <c r="AD960" s="4"/>
      <c r="AE960" s="4"/>
      <c r="AF960" s="4"/>
      <c r="AG960" s="4"/>
      <c r="AH960" s="4"/>
      <c r="AI960" s="4"/>
      <c r="AJ960" s="4"/>
      <c r="AK960" s="4"/>
      <c r="AL960" s="4"/>
      <c r="AM960" s="4"/>
      <c r="AN960" s="4"/>
      <c r="AO960" s="4"/>
      <c r="AP960" s="4"/>
      <c r="AQ960" s="5"/>
      <c r="AR960" s="5"/>
      <c r="AS960" s="5"/>
    </row>
    <row r="961" ht="15.75" customHeight="1">
      <c r="A961" s="5"/>
      <c r="B961" s="67"/>
      <c r="C961" s="5"/>
      <c r="D961" s="5"/>
      <c r="E961" s="5"/>
      <c r="F961" s="4"/>
      <c r="G961" s="4"/>
      <c r="H961" s="4"/>
      <c r="I961" s="4"/>
      <c r="J961" s="4"/>
      <c r="K961" s="4"/>
      <c r="L961" s="4"/>
      <c r="M961" s="4"/>
      <c r="N961" s="4"/>
      <c r="O961" s="4"/>
      <c r="P961" s="4"/>
      <c r="Q961" s="4"/>
      <c r="R961" s="4"/>
      <c r="S961" s="4"/>
      <c r="T961" s="4"/>
      <c r="U961" s="4"/>
      <c r="V961" s="4"/>
      <c r="W961" s="4"/>
      <c r="X961" s="4"/>
      <c r="Y961" s="4"/>
      <c r="Z961" s="4"/>
      <c r="AA961" s="4"/>
      <c r="AB961" s="4"/>
      <c r="AC961" s="4"/>
      <c r="AD961" s="4"/>
      <c r="AE961" s="4"/>
      <c r="AF961" s="4"/>
      <c r="AG961" s="4"/>
      <c r="AH961" s="4"/>
      <c r="AI961" s="4"/>
      <c r="AJ961" s="4"/>
      <c r="AK961" s="4"/>
      <c r="AL961" s="4"/>
      <c r="AM961" s="4"/>
      <c r="AN961" s="4"/>
      <c r="AO961" s="4"/>
      <c r="AP961" s="4"/>
      <c r="AQ961" s="5"/>
      <c r="AR961" s="5"/>
      <c r="AS961" s="5"/>
    </row>
    <row r="962" ht="15.75" customHeight="1">
      <c r="A962" s="5"/>
      <c r="B962" s="67"/>
      <c r="C962" s="5"/>
      <c r="D962" s="5"/>
      <c r="E962" s="5"/>
      <c r="F962" s="4"/>
      <c r="G962" s="4"/>
      <c r="H962" s="4"/>
      <c r="I962" s="4"/>
      <c r="J962" s="4"/>
      <c r="K962" s="4"/>
      <c r="L962" s="4"/>
      <c r="M962" s="4"/>
      <c r="N962" s="4"/>
      <c r="O962" s="4"/>
      <c r="P962" s="4"/>
      <c r="Q962" s="4"/>
      <c r="R962" s="4"/>
      <c r="S962" s="4"/>
      <c r="T962" s="4"/>
      <c r="U962" s="4"/>
      <c r="V962" s="4"/>
      <c r="W962" s="4"/>
      <c r="X962" s="4"/>
      <c r="Y962" s="4"/>
      <c r="Z962" s="4"/>
      <c r="AA962" s="4"/>
      <c r="AB962" s="4"/>
      <c r="AC962" s="4"/>
      <c r="AD962" s="4"/>
      <c r="AE962" s="4"/>
      <c r="AF962" s="4"/>
      <c r="AG962" s="4"/>
      <c r="AH962" s="4"/>
      <c r="AI962" s="4"/>
      <c r="AJ962" s="4"/>
      <c r="AK962" s="4"/>
      <c r="AL962" s="4"/>
      <c r="AM962" s="4"/>
      <c r="AN962" s="4"/>
      <c r="AO962" s="4"/>
      <c r="AP962" s="4"/>
      <c r="AQ962" s="5"/>
      <c r="AR962" s="5"/>
      <c r="AS962" s="5"/>
    </row>
    <row r="963" ht="15.75" customHeight="1">
      <c r="A963" s="5"/>
      <c r="B963" s="67"/>
      <c r="C963" s="5"/>
      <c r="D963" s="5"/>
      <c r="E963" s="5"/>
      <c r="F963" s="4"/>
      <c r="G963" s="4"/>
      <c r="H963" s="4"/>
      <c r="I963" s="4"/>
      <c r="J963" s="4"/>
      <c r="K963" s="4"/>
      <c r="L963" s="4"/>
      <c r="M963" s="4"/>
      <c r="N963" s="4"/>
      <c r="O963" s="4"/>
      <c r="P963" s="4"/>
      <c r="Q963" s="4"/>
      <c r="R963" s="4"/>
      <c r="S963" s="4"/>
      <c r="T963" s="4"/>
      <c r="U963" s="4"/>
      <c r="V963" s="4"/>
      <c r="W963" s="4"/>
      <c r="X963" s="4"/>
      <c r="Y963" s="4"/>
      <c r="Z963" s="4"/>
      <c r="AA963" s="4"/>
      <c r="AB963" s="4"/>
      <c r="AC963" s="4"/>
      <c r="AD963" s="4"/>
      <c r="AE963" s="4"/>
      <c r="AF963" s="4"/>
      <c r="AG963" s="4"/>
      <c r="AH963" s="4"/>
      <c r="AI963" s="4"/>
      <c r="AJ963" s="4"/>
      <c r="AK963" s="4"/>
      <c r="AL963" s="4"/>
      <c r="AM963" s="4"/>
      <c r="AN963" s="4"/>
      <c r="AO963" s="4"/>
      <c r="AP963" s="4"/>
      <c r="AQ963" s="5"/>
      <c r="AR963" s="5"/>
      <c r="AS963" s="5"/>
    </row>
    <row r="964" ht="15.75" customHeight="1">
      <c r="A964" s="5"/>
      <c r="B964" s="67"/>
      <c r="C964" s="5"/>
      <c r="D964" s="5"/>
      <c r="E964" s="5"/>
      <c r="F964" s="4"/>
      <c r="G964" s="4"/>
      <c r="H964" s="4"/>
      <c r="I964" s="4"/>
      <c r="J964" s="4"/>
      <c r="K964" s="4"/>
      <c r="L964" s="4"/>
      <c r="M964" s="4"/>
      <c r="N964" s="4"/>
      <c r="O964" s="4"/>
      <c r="P964" s="4"/>
      <c r="Q964" s="4"/>
      <c r="R964" s="4"/>
      <c r="S964" s="4"/>
      <c r="T964" s="4"/>
      <c r="U964" s="4"/>
      <c r="V964" s="4"/>
      <c r="W964" s="4"/>
      <c r="X964" s="4"/>
      <c r="Y964" s="4"/>
      <c r="Z964" s="4"/>
      <c r="AA964" s="4"/>
      <c r="AB964" s="4"/>
      <c r="AC964" s="4"/>
      <c r="AD964" s="4"/>
      <c r="AE964" s="4"/>
      <c r="AF964" s="4"/>
      <c r="AG964" s="4"/>
      <c r="AH964" s="4"/>
      <c r="AI964" s="4"/>
      <c r="AJ964" s="4"/>
      <c r="AK964" s="4"/>
      <c r="AL964" s="4"/>
      <c r="AM964" s="4"/>
      <c r="AN964" s="4"/>
      <c r="AO964" s="4"/>
      <c r="AP964" s="4"/>
      <c r="AQ964" s="5"/>
      <c r="AR964" s="5"/>
      <c r="AS964" s="5"/>
    </row>
    <row r="965" ht="15.75" customHeight="1">
      <c r="A965" s="5"/>
      <c r="B965" s="67"/>
      <c r="C965" s="5"/>
      <c r="D965" s="5"/>
      <c r="E965" s="5"/>
      <c r="F965" s="4"/>
      <c r="G965" s="4"/>
      <c r="H965" s="4"/>
      <c r="I965" s="4"/>
      <c r="J965" s="4"/>
      <c r="K965" s="4"/>
      <c r="L965" s="4"/>
      <c r="M965" s="4"/>
      <c r="N965" s="4"/>
      <c r="O965" s="4"/>
      <c r="P965" s="4"/>
      <c r="Q965" s="4"/>
      <c r="R965" s="4"/>
      <c r="S965" s="4"/>
      <c r="T965" s="4"/>
      <c r="U965" s="4"/>
      <c r="V965" s="4"/>
      <c r="W965" s="4"/>
      <c r="X965" s="4"/>
      <c r="Y965" s="4"/>
      <c r="Z965" s="4"/>
      <c r="AA965" s="4"/>
      <c r="AB965" s="4"/>
      <c r="AC965" s="4"/>
      <c r="AD965" s="4"/>
      <c r="AE965" s="4"/>
      <c r="AF965" s="4"/>
      <c r="AG965" s="4"/>
      <c r="AH965" s="4"/>
      <c r="AI965" s="4"/>
      <c r="AJ965" s="4"/>
      <c r="AK965" s="4"/>
      <c r="AL965" s="4"/>
      <c r="AM965" s="4"/>
      <c r="AN965" s="4"/>
      <c r="AO965" s="4"/>
      <c r="AP965" s="4"/>
      <c r="AQ965" s="5"/>
      <c r="AR965" s="5"/>
      <c r="AS965" s="5"/>
    </row>
    <row r="966" ht="15.75" customHeight="1">
      <c r="A966" s="5"/>
      <c r="B966" s="67"/>
      <c r="C966" s="5"/>
      <c r="D966" s="5"/>
      <c r="E966" s="5"/>
      <c r="F966" s="4"/>
      <c r="G966" s="4"/>
      <c r="H966" s="4"/>
      <c r="I966" s="4"/>
      <c r="J966" s="4"/>
      <c r="K966" s="4"/>
      <c r="L966" s="4"/>
      <c r="M966" s="4"/>
      <c r="N966" s="4"/>
      <c r="O966" s="4"/>
      <c r="P966" s="4"/>
      <c r="Q966" s="4"/>
      <c r="R966" s="4"/>
      <c r="S966" s="4"/>
      <c r="T966" s="4"/>
      <c r="U966" s="4"/>
      <c r="V966" s="4"/>
      <c r="W966" s="4"/>
      <c r="X966" s="4"/>
      <c r="Y966" s="4"/>
      <c r="Z966" s="4"/>
      <c r="AA966" s="4"/>
      <c r="AB966" s="4"/>
      <c r="AC966" s="4"/>
      <c r="AD966" s="4"/>
      <c r="AE966" s="4"/>
      <c r="AF966" s="4"/>
      <c r="AG966" s="4"/>
      <c r="AH966" s="4"/>
      <c r="AI966" s="4"/>
      <c r="AJ966" s="4"/>
      <c r="AK966" s="4"/>
      <c r="AL966" s="4"/>
      <c r="AM966" s="4"/>
      <c r="AN966" s="4"/>
      <c r="AO966" s="4"/>
      <c r="AP966" s="4"/>
      <c r="AQ966" s="5"/>
      <c r="AR966" s="5"/>
      <c r="AS966" s="5"/>
    </row>
    <row r="967" ht="15.75" customHeight="1">
      <c r="A967" s="5"/>
      <c r="B967" s="67"/>
      <c r="C967" s="5"/>
      <c r="D967" s="5"/>
      <c r="E967" s="5"/>
      <c r="F967" s="4"/>
      <c r="G967" s="4"/>
      <c r="H967" s="4"/>
      <c r="I967" s="4"/>
      <c r="J967" s="4"/>
      <c r="K967" s="4"/>
      <c r="L967" s="4"/>
      <c r="M967" s="4"/>
      <c r="N967" s="4"/>
      <c r="O967" s="4"/>
      <c r="P967" s="4"/>
      <c r="Q967" s="4"/>
      <c r="R967" s="4"/>
      <c r="S967" s="4"/>
      <c r="T967" s="4"/>
      <c r="U967" s="4"/>
      <c r="V967" s="4"/>
      <c r="W967" s="4"/>
      <c r="X967" s="4"/>
      <c r="Y967" s="4"/>
      <c r="Z967" s="4"/>
      <c r="AA967" s="4"/>
      <c r="AB967" s="4"/>
      <c r="AC967" s="4"/>
      <c r="AD967" s="4"/>
      <c r="AE967" s="4"/>
      <c r="AF967" s="4"/>
      <c r="AG967" s="4"/>
      <c r="AH967" s="4"/>
      <c r="AI967" s="4"/>
      <c r="AJ967" s="4"/>
      <c r="AK967" s="4"/>
      <c r="AL967" s="4"/>
      <c r="AM967" s="4"/>
      <c r="AN967" s="4"/>
      <c r="AO967" s="4"/>
      <c r="AP967" s="4"/>
      <c r="AQ967" s="5"/>
      <c r="AR967" s="5"/>
      <c r="AS967" s="5"/>
    </row>
    <row r="968" ht="15.75" customHeight="1">
      <c r="A968" s="5"/>
      <c r="B968" s="67"/>
      <c r="C968" s="5"/>
      <c r="D968" s="5"/>
      <c r="E968" s="5"/>
      <c r="F968" s="4"/>
      <c r="G968" s="4"/>
      <c r="H968" s="4"/>
      <c r="I968" s="4"/>
      <c r="J968" s="4"/>
      <c r="K968" s="4"/>
      <c r="L968" s="4"/>
      <c r="M968" s="4"/>
      <c r="N968" s="4"/>
      <c r="O968" s="4"/>
      <c r="P968" s="4"/>
      <c r="Q968" s="4"/>
      <c r="R968" s="4"/>
      <c r="S968" s="4"/>
      <c r="T968" s="4"/>
      <c r="U968" s="4"/>
      <c r="V968" s="4"/>
      <c r="W968" s="4"/>
      <c r="X968" s="4"/>
      <c r="Y968" s="4"/>
      <c r="Z968" s="4"/>
      <c r="AA968" s="4"/>
      <c r="AB968" s="4"/>
      <c r="AC968" s="4"/>
      <c r="AD968" s="4"/>
      <c r="AE968" s="4"/>
      <c r="AF968" s="4"/>
      <c r="AG968" s="4"/>
      <c r="AH968" s="4"/>
      <c r="AI968" s="4"/>
      <c r="AJ968" s="4"/>
      <c r="AK968" s="4"/>
      <c r="AL968" s="4"/>
      <c r="AM968" s="4"/>
      <c r="AN968" s="4"/>
      <c r="AO968" s="4"/>
      <c r="AP968" s="4"/>
      <c r="AQ968" s="5"/>
      <c r="AR968" s="5"/>
      <c r="AS968" s="5"/>
    </row>
    <row r="969" ht="15.75" customHeight="1">
      <c r="A969" s="5"/>
      <c r="B969" s="67"/>
      <c r="C969" s="5"/>
      <c r="D969" s="5"/>
      <c r="E969" s="5"/>
      <c r="F969" s="4"/>
      <c r="G969" s="4"/>
      <c r="H969" s="4"/>
      <c r="I969" s="4"/>
      <c r="J969" s="4"/>
      <c r="K969" s="4"/>
      <c r="L969" s="4"/>
      <c r="M969" s="4"/>
      <c r="N969" s="4"/>
      <c r="O969" s="4"/>
      <c r="P969" s="4"/>
      <c r="Q969" s="4"/>
      <c r="R969" s="4"/>
      <c r="S969" s="4"/>
      <c r="T969" s="4"/>
      <c r="U969" s="4"/>
      <c r="V969" s="4"/>
      <c r="W969" s="4"/>
      <c r="X969" s="4"/>
      <c r="Y969" s="4"/>
      <c r="Z969" s="4"/>
      <c r="AA969" s="4"/>
      <c r="AB969" s="4"/>
      <c r="AC969" s="4"/>
      <c r="AD969" s="4"/>
      <c r="AE969" s="4"/>
      <c r="AF969" s="4"/>
      <c r="AG969" s="4"/>
      <c r="AH969" s="4"/>
      <c r="AI969" s="4"/>
      <c r="AJ969" s="4"/>
      <c r="AK969" s="4"/>
      <c r="AL969" s="4"/>
      <c r="AM969" s="4"/>
      <c r="AN969" s="4"/>
      <c r="AO969" s="4"/>
      <c r="AP969" s="4"/>
      <c r="AQ969" s="5"/>
      <c r="AR969" s="5"/>
      <c r="AS969" s="5"/>
    </row>
    <row r="970" ht="15.75" customHeight="1">
      <c r="A970" s="5"/>
      <c r="B970" s="67"/>
      <c r="C970" s="5"/>
      <c r="D970" s="5"/>
      <c r="E970" s="5"/>
      <c r="F970" s="4"/>
      <c r="G970" s="4"/>
      <c r="H970" s="4"/>
      <c r="I970" s="4"/>
      <c r="J970" s="4"/>
      <c r="K970" s="4"/>
      <c r="L970" s="4"/>
      <c r="M970" s="4"/>
      <c r="N970" s="4"/>
      <c r="O970" s="4"/>
      <c r="P970" s="4"/>
      <c r="Q970" s="4"/>
      <c r="R970" s="4"/>
      <c r="S970" s="4"/>
      <c r="T970" s="4"/>
      <c r="U970" s="4"/>
      <c r="V970" s="4"/>
      <c r="W970" s="4"/>
      <c r="X970" s="4"/>
      <c r="Y970" s="4"/>
      <c r="Z970" s="4"/>
      <c r="AA970" s="4"/>
      <c r="AB970" s="4"/>
      <c r="AC970" s="4"/>
      <c r="AD970" s="4"/>
      <c r="AE970" s="4"/>
      <c r="AF970" s="4"/>
      <c r="AG970" s="4"/>
      <c r="AH970" s="4"/>
      <c r="AI970" s="4"/>
      <c r="AJ970" s="4"/>
      <c r="AK970" s="4"/>
      <c r="AL970" s="4"/>
      <c r="AM970" s="4"/>
      <c r="AN970" s="4"/>
      <c r="AO970" s="4"/>
      <c r="AP970" s="4"/>
      <c r="AQ970" s="5"/>
      <c r="AR970" s="5"/>
      <c r="AS970" s="5"/>
    </row>
    <row r="971" ht="15.75" customHeight="1">
      <c r="A971" s="5"/>
      <c r="B971" s="67"/>
      <c r="C971" s="5"/>
      <c r="D971" s="5"/>
      <c r="E971" s="5"/>
      <c r="F971" s="4"/>
      <c r="G971" s="4"/>
      <c r="H971" s="4"/>
      <c r="I971" s="4"/>
      <c r="J971" s="4"/>
      <c r="K971" s="4"/>
      <c r="L971" s="4"/>
      <c r="M971" s="4"/>
      <c r="N971" s="4"/>
      <c r="O971" s="4"/>
      <c r="P971" s="4"/>
      <c r="Q971" s="4"/>
      <c r="R971" s="4"/>
      <c r="S971" s="4"/>
      <c r="T971" s="4"/>
      <c r="U971" s="4"/>
      <c r="V971" s="4"/>
      <c r="W971" s="4"/>
      <c r="X971" s="4"/>
      <c r="Y971" s="4"/>
      <c r="Z971" s="4"/>
      <c r="AA971" s="4"/>
      <c r="AB971" s="4"/>
      <c r="AC971" s="4"/>
      <c r="AD971" s="4"/>
      <c r="AE971" s="4"/>
      <c r="AF971" s="4"/>
      <c r="AG971" s="4"/>
      <c r="AH971" s="4"/>
      <c r="AI971" s="4"/>
      <c r="AJ971" s="4"/>
      <c r="AK971" s="4"/>
      <c r="AL971" s="4"/>
      <c r="AM971" s="4"/>
      <c r="AN971" s="4"/>
      <c r="AO971" s="4"/>
      <c r="AP971" s="4"/>
      <c r="AQ971" s="5"/>
      <c r="AR971" s="5"/>
      <c r="AS971" s="5"/>
    </row>
    <row r="972" ht="15.75" customHeight="1">
      <c r="A972" s="5"/>
      <c r="B972" s="67"/>
      <c r="C972" s="5"/>
      <c r="D972" s="5"/>
      <c r="E972" s="5"/>
      <c r="F972" s="4"/>
      <c r="G972" s="4"/>
      <c r="H972" s="4"/>
      <c r="I972" s="4"/>
      <c r="J972" s="4"/>
      <c r="K972" s="4"/>
      <c r="L972" s="4"/>
      <c r="M972" s="4"/>
      <c r="N972" s="4"/>
      <c r="O972" s="4"/>
      <c r="P972" s="4"/>
      <c r="Q972" s="4"/>
      <c r="R972" s="4"/>
      <c r="S972" s="4"/>
      <c r="T972" s="4"/>
      <c r="U972" s="4"/>
      <c r="V972" s="4"/>
      <c r="W972" s="4"/>
      <c r="X972" s="4"/>
      <c r="Y972" s="4"/>
      <c r="Z972" s="4"/>
      <c r="AA972" s="4"/>
      <c r="AB972" s="4"/>
      <c r="AC972" s="4"/>
      <c r="AD972" s="4"/>
      <c r="AE972" s="4"/>
      <c r="AF972" s="4"/>
      <c r="AG972" s="4"/>
      <c r="AH972" s="4"/>
      <c r="AI972" s="4"/>
      <c r="AJ972" s="4"/>
      <c r="AK972" s="4"/>
      <c r="AL972" s="4"/>
      <c r="AM972" s="4"/>
      <c r="AN972" s="4"/>
      <c r="AO972" s="4"/>
      <c r="AP972" s="4"/>
      <c r="AQ972" s="5"/>
      <c r="AR972" s="5"/>
      <c r="AS972" s="5"/>
    </row>
    <row r="973" ht="15.75" customHeight="1">
      <c r="A973" s="5"/>
      <c r="B973" s="67"/>
      <c r="C973" s="5"/>
      <c r="D973" s="5"/>
      <c r="E973" s="5"/>
      <c r="F973" s="4"/>
      <c r="G973" s="4"/>
      <c r="H973" s="4"/>
      <c r="I973" s="4"/>
      <c r="J973" s="4"/>
      <c r="K973" s="4"/>
      <c r="L973" s="4"/>
      <c r="M973" s="4"/>
      <c r="N973" s="4"/>
      <c r="O973" s="4"/>
      <c r="P973" s="4"/>
      <c r="Q973" s="4"/>
      <c r="R973" s="4"/>
      <c r="S973" s="4"/>
      <c r="T973" s="4"/>
      <c r="U973" s="4"/>
      <c r="V973" s="4"/>
      <c r="W973" s="4"/>
      <c r="X973" s="4"/>
      <c r="Y973" s="4"/>
      <c r="Z973" s="4"/>
      <c r="AA973" s="4"/>
      <c r="AB973" s="4"/>
      <c r="AC973" s="4"/>
      <c r="AD973" s="4"/>
      <c r="AE973" s="4"/>
      <c r="AF973" s="4"/>
      <c r="AG973" s="4"/>
      <c r="AH973" s="4"/>
      <c r="AI973" s="4"/>
      <c r="AJ973" s="4"/>
      <c r="AK973" s="4"/>
      <c r="AL973" s="4"/>
      <c r="AM973" s="4"/>
      <c r="AN973" s="4"/>
      <c r="AO973" s="4"/>
      <c r="AP973" s="4"/>
      <c r="AQ973" s="5"/>
      <c r="AR973" s="5"/>
      <c r="AS973" s="5"/>
    </row>
    <row r="974" ht="15.75" customHeight="1">
      <c r="A974" s="5"/>
      <c r="B974" s="67"/>
      <c r="C974" s="5"/>
      <c r="D974" s="5"/>
      <c r="E974" s="5"/>
      <c r="F974" s="4"/>
      <c r="G974" s="4"/>
      <c r="H974" s="4"/>
      <c r="I974" s="4"/>
      <c r="J974" s="4"/>
      <c r="K974" s="4"/>
      <c r="L974" s="4"/>
      <c r="M974" s="4"/>
      <c r="N974" s="4"/>
      <c r="O974" s="4"/>
      <c r="P974" s="4"/>
      <c r="Q974" s="4"/>
      <c r="R974" s="4"/>
      <c r="S974" s="4"/>
      <c r="T974" s="4"/>
      <c r="U974" s="4"/>
      <c r="V974" s="4"/>
      <c r="W974" s="4"/>
      <c r="X974" s="4"/>
      <c r="Y974" s="4"/>
      <c r="Z974" s="4"/>
      <c r="AA974" s="4"/>
      <c r="AB974" s="4"/>
      <c r="AC974" s="4"/>
      <c r="AD974" s="4"/>
      <c r="AE974" s="4"/>
      <c r="AF974" s="4"/>
      <c r="AG974" s="4"/>
      <c r="AH974" s="4"/>
      <c r="AI974" s="4"/>
      <c r="AJ974" s="4"/>
      <c r="AK974" s="4"/>
      <c r="AL974" s="4"/>
      <c r="AM974" s="4"/>
      <c r="AN974" s="4"/>
      <c r="AO974" s="4"/>
      <c r="AP974" s="4"/>
      <c r="AQ974" s="5"/>
      <c r="AR974" s="5"/>
      <c r="AS974" s="5"/>
    </row>
    <row r="975" ht="15.75" customHeight="1">
      <c r="A975" s="5"/>
      <c r="B975" s="67"/>
      <c r="C975" s="5"/>
      <c r="D975" s="5"/>
      <c r="E975" s="5"/>
      <c r="F975" s="4"/>
      <c r="G975" s="4"/>
      <c r="H975" s="4"/>
      <c r="I975" s="4"/>
      <c r="J975" s="4"/>
      <c r="K975" s="4"/>
      <c r="L975" s="4"/>
      <c r="M975" s="4"/>
      <c r="N975" s="4"/>
      <c r="O975" s="4"/>
      <c r="P975" s="4"/>
      <c r="Q975" s="4"/>
      <c r="R975" s="4"/>
      <c r="S975" s="4"/>
      <c r="T975" s="4"/>
      <c r="U975" s="4"/>
      <c r="V975" s="4"/>
      <c r="W975" s="4"/>
      <c r="X975" s="4"/>
      <c r="Y975" s="4"/>
      <c r="Z975" s="4"/>
      <c r="AA975" s="4"/>
      <c r="AB975" s="4"/>
      <c r="AC975" s="4"/>
      <c r="AD975" s="4"/>
      <c r="AE975" s="4"/>
      <c r="AF975" s="4"/>
      <c r="AG975" s="4"/>
      <c r="AH975" s="4"/>
      <c r="AI975" s="4"/>
      <c r="AJ975" s="4"/>
      <c r="AK975" s="4"/>
      <c r="AL975" s="4"/>
      <c r="AM975" s="4"/>
      <c r="AN975" s="4"/>
      <c r="AO975" s="4"/>
      <c r="AP975" s="4"/>
      <c r="AQ975" s="5"/>
      <c r="AR975" s="5"/>
      <c r="AS975" s="5"/>
    </row>
    <row r="976" ht="15.75" customHeight="1">
      <c r="A976" s="5"/>
      <c r="B976" s="67"/>
      <c r="C976" s="5"/>
      <c r="D976" s="5"/>
      <c r="E976" s="5"/>
      <c r="F976" s="4"/>
      <c r="G976" s="4"/>
      <c r="H976" s="4"/>
      <c r="I976" s="4"/>
      <c r="J976" s="4"/>
      <c r="K976" s="4"/>
      <c r="L976" s="4"/>
      <c r="M976" s="4"/>
      <c r="N976" s="4"/>
      <c r="O976" s="4"/>
      <c r="P976" s="4"/>
      <c r="Q976" s="4"/>
      <c r="R976" s="4"/>
      <c r="S976" s="4"/>
      <c r="T976" s="4"/>
      <c r="U976" s="4"/>
      <c r="V976" s="4"/>
      <c r="W976" s="4"/>
      <c r="X976" s="4"/>
      <c r="Y976" s="4"/>
      <c r="Z976" s="4"/>
      <c r="AA976" s="4"/>
      <c r="AB976" s="4"/>
      <c r="AC976" s="4"/>
      <c r="AD976" s="4"/>
      <c r="AE976" s="4"/>
      <c r="AF976" s="4"/>
      <c r="AG976" s="4"/>
      <c r="AH976" s="4"/>
      <c r="AI976" s="4"/>
      <c r="AJ976" s="4"/>
      <c r="AK976" s="4"/>
      <c r="AL976" s="4"/>
      <c r="AM976" s="4"/>
      <c r="AN976" s="4"/>
      <c r="AO976" s="4"/>
      <c r="AP976" s="4"/>
      <c r="AQ976" s="5"/>
      <c r="AR976" s="5"/>
      <c r="AS976" s="5"/>
    </row>
    <row r="977" ht="15.75" customHeight="1">
      <c r="A977" s="5"/>
      <c r="B977" s="67"/>
      <c r="C977" s="5"/>
      <c r="D977" s="5"/>
      <c r="E977" s="5"/>
      <c r="F977" s="4"/>
      <c r="G977" s="4"/>
      <c r="H977" s="4"/>
      <c r="I977" s="4"/>
      <c r="J977" s="4"/>
      <c r="K977" s="4"/>
      <c r="L977" s="4"/>
      <c r="M977" s="4"/>
      <c r="N977" s="4"/>
      <c r="O977" s="4"/>
      <c r="P977" s="4"/>
      <c r="Q977" s="4"/>
      <c r="R977" s="4"/>
      <c r="S977" s="4"/>
      <c r="T977" s="4"/>
      <c r="U977" s="4"/>
      <c r="V977" s="4"/>
      <c r="W977" s="4"/>
      <c r="X977" s="4"/>
      <c r="Y977" s="4"/>
      <c r="Z977" s="4"/>
      <c r="AA977" s="4"/>
      <c r="AB977" s="4"/>
      <c r="AC977" s="4"/>
      <c r="AD977" s="4"/>
      <c r="AE977" s="4"/>
      <c r="AF977" s="4"/>
      <c r="AG977" s="4"/>
      <c r="AH977" s="4"/>
      <c r="AI977" s="4"/>
      <c r="AJ977" s="4"/>
      <c r="AK977" s="4"/>
      <c r="AL977" s="4"/>
      <c r="AM977" s="4"/>
      <c r="AN977" s="4"/>
      <c r="AO977" s="4"/>
      <c r="AP977" s="4"/>
      <c r="AQ977" s="5"/>
      <c r="AR977" s="5"/>
      <c r="AS977" s="5"/>
    </row>
    <row r="978" ht="15.75" customHeight="1">
      <c r="A978" s="5"/>
      <c r="B978" s="67"/>
      <c r="C978" s="5"/>
      <c r="D978" s="5"/>
      <c r="E978" s="5"/>
      <c r="F978" s="4"/>
      <c r="G978" s="4"/>
      <c r="H978" s="4"/>
      <c r="I978" s="4"/>
      <c r="J978" s="4"/>
      <c r="K978" s="4"/>
      <c r="L978" s="4"/>
      <c r="M978" s="4"/>
      <c r="N978" s="4"/>
      <c r="O978" s="4"/>
      <c r="P978" s="4"/>
      <c r="Q978" s="4"/>
      <c r="R978" s="4"/>
      <c r="S978" s="4"/>
      <c r="T978" s="4"/>
      <c r="U978" s="4"/>
      <c r="V978" s="4"/>
      <c r="W978" s="4"/>
      <c r="X978" s="4"/>
      <c r="Y978" s="4"/>
      <c r="Z978" s="4"/>
      <c r="AA978" s="4"/>
      <c r="AB978" s="4"/>
      <c r="AC978" s="4"/>
      <c r="AD978" s="4"/>
      <c r="AE978" s="4"/>
      <c r="AF978" s="4"/>
      <c r="AG978" s="4"/>
      <c r="AH978" s="4"/>
      <c r="AI978" s="4"/>
      <c r="AJ978" s="4"/>
      <c r="AK978" s="4"/>
      <c r="AL978" s="4"/>
      <c r="AM978" s="4"/>
      <c r="AN978" s="4"/>
      <c r="AO978" s="4"/>
      <c r="AP978" s="4"/>
      <c r="AQ978" s="5"/>
      <c r="AR978" s="5"/>
      <c r="AS978" s="5"/>
    </row>
    <row r="979" ht="15.75" customHeight="1">
      <c r="A979" s="5"/>
      <c r="B979" s="67"/>
      <c r="C979" s="5"/>
      <c r="D979" s="5"/>
      <c r="E979" s="5"/>
      <c r="F979" s="4"/>
      <c r="G979" s="4"/>
      <c r="H979" s="4"/>
      <c r="I979" s="4"/>
      <c r="J979" s="4"/>
      <c r="K979" s="4"/>
      <c r="L979" s="4"/>
      <c r="M979" s="4"/>
      <c r="N979" s="4"/>
      <c r="O979" s="4"/>
      <c r="P979" s="4"/>
      <c r="Q979" s="4"/>
      <c r="R979" s="4"/>
      <c r="S979" s="4"/>
      <c r="T979" s="4"/>
      <c r="U979" s="4"/>
      <c r="V979" s="4"/>
      <c r="W979" s="4"/>
      <c r="X979" s="4"/>
      <c r="Y979" s="4"/>
      <c r="Z979" s="4"/>
      <c r="AA979" s="4"/>
      <c r="AB979" s="4"/>
      <c r="AC979" s="4"/>
      <c r="AD979" s="4"/>
      <c r="AE979" s="4"/>
      <c r="AF979" s="4"/>
      <c r="AG979" s="4"/>
      <c r="AH979" s="4"/>
      <c r="AI979" s="4"/>
      <c r="AJ979" s="4"/>
      <c r="AK979" s="4"/>
      <c r="AL979" s="4"/>
      <c r="AM979" s="4"/>
      <c r="AN979" s="4"/>
      <c r="AO979" s="4"/>
      <c r="AP979" s="4"/>
      <c r="AQ979" s="5"/>
      <c r="AR979" s="5"/>
      <c r="AS979" s="5"/>
    </row>
    <row r="980" ht="15.75" customHeight="1">
      <c r="A980" s="5"/>
      <c r="B980" s="67"/>
      <c r="C980" s="5"/>
      <c r="D980" s="5"/>
      <c r="E980" s="5"/>
      <c r="F980" s="4"/>
      <c r="G980" s="4"/>
      <c r="H980" s="4"/>
      <c r="I980" s="4"/>
      <c r="J980" s="4"/>
      <c r="K980" s="4"/>
      <c r="L980" s="4"/>
      <c r="M980" s="4"/>
      <c r="N980" s="4"/>
      <c r="O980" s="4"/>
      <c r="P980" s="4"/>
      <c r="Q980" s="4"/>
      <c r="R980" s="4"/>
      <c r="S980" s="4"/>
      <c r="T980" s="4"/>
      <c r="U980" s="4"/>
      <c r="V980" s="4"/>
      <c r="W980" s="4"/>
      <c r="X980" s="4"/>
      <c r="Y980" s="4"/>
      <c r="Z980" s="4"/>
      <c r="AA980" s="4"/>
      <c r="AB980" s="4"/>
      <c r="AC980" s="4"/>
      <c r="AD980" s="4"/>
      <c r="AE980" s="4"/>
      <c r="AF980" s="4"/>
      <c r="AG980" s="4"/>
      <c r="AH980" s="4"/>
      <c r="AI980" s="4"/>
      <c r="AJ980" s="4"/>
      <c r="AK980" s="4"/>
      <c r="AL980" s="4"/>
      <c r="AM980" s="4"/>
      <c r="AN980" s="4"/>
      <c r="AO980" s="4"/>
      <c r="AP980" s="4"/>
      <c r="AQ980" s="5"/>
      <c r="AR980" s="5"/>
      <c r="AS980" s="5"/>
    </row>
    <row r="981" ht="15.75" customHeight="1">
      <c r="A981" s="5"/>
      <c r="B981" s="67"/>
      <c r="C981" s="5"/>
      <c r="D981" s="5"/>
      <c r="E981" s="5"/>
      <c r="F981" s="4"/>
      <c r="G981" s="4"/>
      <c r="H981" s="4"/>
      <c r="I981" s="4"/>
      <c r="J981" s="4"/>
      <c r="K981" s="4"/>
      <c r="L981" s="4"/>
      <c r="M981" s="4"/>
      <c r="N981" s="4"/>
      <c r="O981" s="4"/>
      <c r="P981" s="4"/>
      <c r="Q981" s="4"/>
      <c r="R981" s="4"/>
      <c r="S981" s="4"/>
      <c r="T981" s="4"/>
      <c r="U981" s="4"/>
      <c r="V981" s="4"/>
      <c r="W981" s="4"/>
      <c r="X981" s="4"/>
      <c r="Y981" s="4"/>
      <c r="Z981" s="4"/>
      <c r="AA981" s="4"/>
      <c r="AB981" s="4"/>
      <c r="AC981" s="4"/>
      <c r="AD981" s="4"/>
      <c r="AE981" s="4"/>
      <c r="AF981" s="4"/>
      <c r="AG981" s="4"/>
      <c r="AH981" s="4"/>
      <c r="AI981" s="4"/>
      <c r="AJ981" s="4"/>
      <c r="AK981" s="4"/>
      <c r="AL981" s="4"/>
      <c r="AM981" s="4"/>
      <c r="AN981" s="4"/>
      <c r="AO981" s="4"/>
      <c r="AP981" s="4"/>
      <c r="AQ981" s="5"/>
      <c r="AR981" s="5"/>
      <c r="AS981" s="5"/>
    </row>
    <row r="982" ht="15.75" customHeight="1">
      <c r="A982" s="5"/>
      <c r="B982" s="67"/>
      <c r="C982" s="5"/>
      <c r="D982" s="5"/>
      <c r="E982" s="5"/>
      <c r="F982" s="4"/>
      <c r="G982" s="4"/>
      <c r="H982" s="4"/>
      <c r="I982" s="4"/>
      <c r="J982" s="4"/>
      <c r="K982" s="4"/>
      <c r="L982" s="4"/>
      <c r="M982" s="4"/>
      <c r="N982" s="4"/>
      <c r="O982" s="4"/>
      <c r="P982" s="4"/>
      <c r="Q982" s="4"/>
      <c r="R982" s="4"/>
      <c r="S982" s="4"/>
      <c r="T982" s="4"/>
      <c r="U982" s="4"/>
      <c r="V982" s="4"/>
      <c r="W982" s="4"/>
      <c r="X982" s="4"/>
      <c r="Y982" s="4"/>
      <c r="Z982" s="4"/>
      <c r="AA982" s="4"/>
      <c r="AB982" s="4"/>
      <c r="AC982" s="4"/>
      <c r="AD982" s="4"/>
      <c r="AE982" s="4"/>
      <c r="AF982" s="4"/>
      <c r="AG982" s="4"/>
      <c r="AH982" s="4"/>
      <c r="AI982" s="4"/>
      <c r="AJ982" s="4"/>
      <c r="AK982" s="4"/>
      <c r="AL982" s="4"/>
      <c r="AM982" s="4"/>
      <c r="AN982" s="4"/>
      <c r="AO982" s="4"/>
      <c r="AP982" s="4"/>
      <c r="AQ982" s="5"/>
      <c r="AR982" s="5"/>
      <c r="AS982" s="5"/>
    </row>
    <row r="983" ht="15.75" customHeight="1">
      <c r="A983" s="5"/>
      <c r="B983" s="67"/>
      <c r="C983" s="5"/>
      <c r="D983" s="5"/>
      <c r="E983" s="5"/>
      <c r="F983" s="4"/>
      <c r="G983" s="4"/>
      <c r="H983" s="4"/>
      <c r="I983" s="4"/>
      <c r="J983" s="4"/>
      <c r="K983" s="4"/>
      <c r="L983" s="4"/>
      <c r="M983" s="4"/>
      <c r="N983" s="4"/>
      <c r="O983" s="4"/>
      <c r="P983" s="4"/>
      <c r="Q983" s="4"/>
      <c r="R983" s="4"/>
      <c r="S983" s="4"/>
      <c r="T983" s="4"/>
      <c r="U983" s="4"/>
      <c r="V983" s="4"/>
      <c r="W983" s="4"/>
      <c r="X983" s="4"/>
      <c r="Y983" s="4"/>
      <c r="Z983" s="4"/>
      <c r="AA983" s="4"/>
      <c r="AB983" s="4"/>
      <c r="AC983" s="4"/>
      <c r="AD983" s="4"/>
      <c r="AE983" s="4"/>
      <c r="AF983" s="4"/>
      <c r="AG983" s="4"/>
      <c r="AH983" s="4"/>
      <c r="AI983" s="4"/>
      <c r="AJ983" s="4"/>
      <c r="AK983" s="4"/>
      <c r="AL983" s="4"/>
      <c r="AM983" s="4"/>
      <c r="AN983" s="4"/>
      <c r="AO983" s="4"/>
      <c r="AP983" s="4"/>
      <c r="AQ983" s="5"/>
      <c r="AR983" s="5"/>
      <c r="AS983" s="5"/>
    </row>
    <row r="984" ht="15.75" customHeight="1">
      <c r="A984" s="5"/>
      <c r="B984" s="67"/>
      <c r="C984" s="5"/>
      <c r="D984" s="5"/>
      <c r="E984" s="5"/>
      <c r="F984" s="4"/>
      <c r="G984" s="4"/>
      <c r="H984" s="4"/>
      <c r="I984" s="4"/>
      <c r="J984" s="4"/>
      <c r="K984" s="4"/>
      <c r="L984" s="4"/>
      <c r="M984" s="4"/>
      <c r="N984" s="4"/>
      <c r="O984" s="4"/>
      <c r="P984" s="4"/>
      <c r="Q984" s="4"/>
      <c r="R984" s="4"/>
      <c r="S984" s="4"/>
      <c r="T984" s="4"/>
      <c r="U984" s="4"/>
      <c r="V984" s="4"/>
      <c r="W984" s="4"/>
      <c r="X984" s="4"/>
      <c r="Y984" s="4"/>
      <c r="Z984" s="4"/>
      <c r="AA984" s="4"/>
      <c r="AB984" s="4"/>
      <c r="AC984" s="4"/>
      <c r="AD984" s="4"/>
      <c r="AE984" s="4"/>
      <c r="AF984" s="4"/>
      <c r="AG984" s="4"/>
      <c r="AH984" s="4"/>
      <c r="AI984" s="4"/>
      <c r="AJ984" s="4"/>
      <c r="AK984" s="4"/>
      <c r="AL984" s="4"/>
      <c r="AM984" s="4"/>
      <c r="AN984" s="4"/>
      <c r="AO984" s="4"/>
      <c r="AP984" s="4"/>
      <c r="AQ984" s="5"/>
      <c r="AR984" s="5"/>
      <c r="AS984" s="5"/>
    </row>
    <row r="985" ht="15.75" customHeight="1">
      <c r="A985" s="5"/>
      <c r="B985" s="67"/>
      <c r="C985" s="5"/>
      <c r="D985" s="5"/>
      <c r="E985" s="5"/>
      <c r="F985" s="4"/>
      <c r="G985" s="4"/>
      <c r="H985" s="4"/>
      <c r="I985" s="4"/>
      <c r="J985" s="4"/>
      <c r="K985" s="4"/>
      <c r="L985" s="4"/>
      <c r="M985" s="4"/>
      <c r="N985" s="4"/>
      <c r="O985" s="4"/>
      <c r="P985" s="4"/>
      <c r="Q985" s="4"/>
      <c r="R985" s="4"/>
      <c r="S985" s="4"/>
      <c r="T985" s="4"/>
      <c r="U985" s="4"/>
      <c r="V985" s="4"/>
      <c r="W985" s="4"/>
      <c r="X985" s="4"/>
      <c r="Y985" s="4"/>
      <c r="Z985" s="4"/>
      <c r="AA985" s="4"/>
      <c r="AB985" s="4"/>
      <c r="AC985" s="4"/>
      <c r="AD985" s="4"/>
      <c r="AE985" s="4"/>
      <c r="AF985" s="4"/>
      <c r="AG985" s="4"/>
      <c r="AH985" s="4"/>
      <c r="AI985" s="4"/>
      <c r="AJ985" s="4"/>
      <c r="AK985" s="4"/>
      <c r="AL985" s="4"/>
      <c r="AM985" s="4"/>
      <c r="AN985" s="4"/>
      <c r="AO985" s="4"/>
      <c r="AP985" s="4"/>
      <c r="AQ985" s="5"/>
      <c r="AR985" s="5"/>
      <c r="AS985" s="5"/>
    </row>
    <row r="986" ht="15.75" customHeight="1">
      <c r="A986" s="5"/>
      <c r="B986" s="67"/>
      <c r="C986" s="5"/>
      <c r="D986" s="5"/>
      <c r="E986" s="5"/>
      <c r="F986" s="4"/>
      <c r="G986" s="4"/>
      <c r="H986" s="4"/>
      <c r="I986" s="4"/>
      <c r="J986" s="4"/>
      <c r="K986" s="4"/>
      <c r="L986" s="4"/>
      <c r="M986" s="4"/>
      <c r="N986" s="4"/>
      <c r="O986" s="4"/>
      <c r="P986" s="4"/>
      <c r="Q986" s="4"/>
      <c r="R986" s="4"/>
      <c r="S986" s="4"/>
      <c r="T986" s="4"/>
      <c r="U986" s="4"/>
      <c r="V986" s="4"/>
      <c r="W986" s="4"/>
      <c r="X986" s="4"/>
      <c r="Y986" s="4"/>
      <c r="Z986" s="4"/>
      <c r="AA986" s="4"/>
      <c r="AB986" s="4"/>
      <c r="AC986" s="4"/>
      <c r="AD986" s="4"/>
      <c r="AE986" s="4"/>
      <c r="AF986" s="4"/>
      <c r="AG986" s="4"/>
      <c r="AH986" s="4"/>
      <c r="AI986" s="4"/>
      <c r="AJ986" s="4"/>
      <c r="AK986" s="4"/>
      <c r="AL986" s="4"/>
      <c r="AM986" s="4"/>
      <c r="AN986" s="4"/>
      <c r="AO986" s="4"/>
      <c r="AP986" s="4"/>
      <c r="AQ986" s="5"/>
      <c r="AR986" s="5"/>
      <c r="AS986" s="5"/>
    </row>
    <row r="987" ht="15.75" customHeight="1">
      <c r="A987" s="5"/>
      <c r="B987" s="67"/>
      <c r="C987" s="5"/>
      <c r="D987" s="5"/>
      <c r="E987" s="5"/>
      <c r="F987" s="4"/>
      <c r="G987" s="4"/>
      <c r="H987" s="4"/>
      <c r="I987" s="4"/>
      <c r="J987" s="4"/>
      <c r="K987" s="4"/>
      <c r="L987" s="4"/>
      <c r="M987" s="4"/>
      <c r="N987" s="4"/>
      <c r="O987" s="4"/>
      <c r="P987" s="4"/>
      <c r="Q987" s="4"/>
      <c r="R987" s="4"/>
      <c r="S987" s="4"/>
      <c r="T987" s="4"/>
      <c r="U987" s="4"/>
      <c r="V987" s="4"/>
      <c r="W987" s="4"/>
      <c r="X987" s="4"/>
      <c r="Y987" s="4"/>
      <c r="Z987" s="4"/>
      <c r="AA987" s="4"/>
      <c r="AB987" s="4"/>
      <c r="AC987" s="4"/>
      <c r="AD987" s="4"/>
      <c r="AE987" s="4"/>
      <c r="AF987" s="4"/>
      <c r="AG987" s="4"/>
      <c r="AH987" s="4"/>
      <c r="AI987" s="4"/>
      <c r="AJ987" s="4"/>
      <c r="AK987" s="4"/>
      <c r="AL987" s="4"/>
      <c r="AM987" s="4"/>
      <c r="AN987" s="4"/>
      <c r="AO987" s="4"/>
      <c r="AP987" s="4"/>
      <c r="AQ987" s="5"/>
      <c r="AR987" s="5"/>
      <c r="AS987" s="5"/>
    </row>
    <row r="988" ht="15.75" customHeight="1">
      <c r="A988" s="5"/>
      <c r="B988" s="67"/>
      <c r="C988" s="5"/>
      <c r="D988" s="5"/>
      <c r="E988" s="5"/>
      <c r="F988" s="4"/>
      <c r="G988" s="4"/>
      <c r="H988" s="4"/>
      <c r="I988" s="4"/>
      <c r="J988" s="4"/>
      <c r="K988" s="4"/>
      <c r="L988" s="4"/>
      <c r="M988" s="4"/>
      <c r="N988" s="4"/>
      <c r="O988" s="4"/>
      <c r="P988" s="4"/>
      <c r="Q988" s="4"/>
      <c r="R988" s="4"/>
      <c r="S988" s="4"/>
      <c r="T988" s="4"/>
      <c r="U988" s="4"/>
      <c r="V988" s="4"/>
      <c r="W988" s="4"/>
      <c r="X988" s="4"/>
      <c r="Y988" s="4"/>
      <c r="Z988" s="4"/>
      <c r="AA988" s="4"/>
      <c r="AB988" s="4"/>
      <c r="AC988" s="4"/>
      <c r="AD988" s="4"/>
      <c r="AE988" s="4"/>
      <c r="AF988" s="4"/>
      <c r="AG988" s="4"/>
      <c r="AH988" s="4"/>
      <c r="AI988" s="4"/>
      <c r="AJ988" s="4"/>
      <c r="AK988" s="4"/>
      <c r="AL988" s="4"/>
      <c r="AM988" s="4"/>
      <c r="AN988" s="4"/>
      <c r="AO988" s="4"/>
      <c r="AP988" s="4"/>
      <c r="AQ988" s="5"/>
      <c r="AR988" s="5"/>
      <c r="AS988" s="5"/>
    </row>
    <row r="989" ht="15.75" customHeight="1">
      <c r="A989" s="5"/>
      <c r="B989" s="67"/>
      <c r="C989" s="5"/>
      <c r="D989" s="5"/>
      <c r="E989" s="5"/>
      <c r="F989" s="4"/>
      <c r="G989" s="4"/>
      <c r="H989" s="4"/>
      <c r="I989" s="4"/>
      <c r="J989" s="4"/>
      <c r="K989" s="4"/>
      <c r="L989" s="4"/>
      <c r="M989" s="4"/>
      <c r="N989" s="4"/>
      <c r="O989" s="4"/>
      <c r="P989" s="4"/>
      <c r="Q989" s="4"/>
      <c r="R989" s="4"/>
      <c r="S989" s="4"/>
      <c r="T989" s="4"/>
      <c r="U989" s="4"/>
      <c r="V989" s="4"/>
      <c r="W989" s="4"/>
      <c r="X989" s="4"/>
      <c r="Y989" s="4"/>
      <c r="Z989" s="4"/>
      <c r="AA989" s="4"/>
      <c r="AB989" s="4"/>
      <c r="AC989" s="4"/>
      <c r="AD989" s="4"/>
      <c r="AE989" s="4"/>
      <c r="AF989" s="4"/>
      <c r="AG989" s="4"/>
      <c r="AH989" s="4"/>
      <c r="AI989" s="4"/>
      <c r="AJ989" s="4"/>
      <c r="AK989" s="4"/>
      <c r="AL989" s="4"/>
      <c r="AM989" s="4"/>
      <c r="AN989" s="4"/>
      <c r="AO989" s="4"/>
      <c r="AP989" s="4"/>
      <c r="AQ989" s="5"/>
      <c r="AR989" s="5"/>
      <c r="AS989" s="5"/>
    </row>
    <row r="990" ht="15.75" customHeight="1">
      <c r="A990" s="5"/>
      <c r="B990" s="67"/>
      <c r="C990" s="5"/>
      <c r="D990" s="5"/>
      <c r="E990" s="5"/>
      <c r="F990" s="4"/>
      <c r="G990" s="4"/>
      <c r="H990" s="4"/>
      <c r="I990" s="4"/>
      <c r="J990" s="4"/>
      <c r="K990" s="4"/>
      <c r="L990" s="4"/>
      <c r="M990" s="4"/>
      <c r="N990" s="4"/>
      <c r="O990" s="4"/>
      <c r="P990" s="4"/>
      <c r="Q990" s="4"/>
      <c r="R990" s="4"/>
      <c r="S990" s="4"/>
      <c r="T990" s="4"/>
      <c r="U990" s="4"/>
      <c r="V990" s="4"/>
      <c r="W990" s="4"/>
      <c r="X990" s="4"/>
      <c r="Y990" s="4"/>
      <c r="Z990" s="4"/>
      <c r="AA990" s="4"/>
      <c r="AB990" s="4"/>
      <c r="AC990" s="4"/>
      <c r="AD990" s="4"/>
      <c r="AE990" s="4"/>
      <c r="AF990" s="4"/>
      <c r="AG990" s="4"/>
      <c r="AH990" s="4"/>
      <c r="AI990" s="4"/>
      <c r="AJ990" s="4"/>
      <c r="AK990" s="4"/>
      <c r="AL990" s="4"/>
      <c r="AM990" s="4"/>
      <c r="AN990" s="4"/>
      <c r="AO990" s="4"/>
      <c r="AP990" s="4"/>
      <c r="AQ990" s="5"/>
      <c r="AR990" s="5"/>
      <c r="AS990" s="5"/>
    </row>
    <row r="991" ht="15.75" customHeight="1">
      <c r="A991" s="5"/>
      <c r="B991" s="67"/>
      <c r="C991" s="5"/>
      <c r="D991" s="5"/>
      <c r="E991" s="5"/>
      <c r="F991" s="4"/>
      <c r="G991" s="4"/>
      <c r="H991" s="4"/>
      <c r="I991" s="4"/>
      <c r="J991" s="4"/>
      <c r="K991" s="4"/>
      <c r="L991" s="4"/>
      <c r="M991" s="4"/>
      <c r="N991" s="4"/>
      <c r="O991" s="4"/>
      <c r="P991" s="4"/>
      <c r="Q991" s="4"/>
      <c r="R991" s="4"/>
      <c r="S991" s="4"/>
      <c r="T991" s="4"/>
      <c r="U991" s="4"/>
      <c r="V991" s="4"/>
      <c r="W991" s="4"/>
      <c r="X991" s="4"/>
      <c r="Y991" s="4"/>
      <c r="Z991" s="4"/>
      <c r="AA991" s="4"/>
      <c r="AB991" s="4"/>
      <c r="AC991" s="4"/>
      <c r="AD991" s="4"/>
      <c r="AE991" s="4"/>
      <c r="AF991" s="4"/>
      <c r="AG991" s="4"/>
      <c r="AH991" s="4"/>
      <c r="AI991" s="4"/>
      <c r="AJ991" s="4"/>
      <c r="AK991" s="4"/>
      <c r="AL991" s="4"/>
      <c r="AM991" s="4"/>
      <c r="AN991" s="4"/>
      <c r="AO991" s="4"/>
      <c r="AP991" s="4"/>
      <c r="AQ991" s="5"/>
      <c r="AR991" s="5"/>
      <c r="AS991" s="5"/>
    </row>
    <row r="992" ht="15.75" customHeight="1">
      <c r="A992" s="5"/>
      <c r="B992" s="67"/>
      <c r="C992" s="5"/>
      <c r="D992" s="5"/>
      <c r="E992" s="5"/>
      <c r="F992" s="4"/>
      <c r="G992" s="4"/>
      <c r="H992" s="4"/>
      <c r="I992" s="4"/>
      <c r="J992" s="4"/>
      <c r="K992" s="4"/>
      <c r="L992" s="4"/>
      <c r="M992" s="4"/>
      <c r="N992" s="4"/>
      <c r="O992" s="4"/>
      <c r="P992" s="4"/>
      <c r="Q992" s="4"/>
      <c r="R992" s="4"/>
      <c r="S992" s="4"/>
      <c r="T992" s="4"/>
      <c r="U992" s="4"/>
      <c r="V992" s="4"/>
      <c r="W992" s="4"/>
      <c r="X992" s="4"/>
      <c r="Y992" s="4"/>
      <c r="Z992" s="4"/>
      <c r="AA992" s="4"/>
      <c r="AB992" s="4"/>
      <c r="AC992" s="4"/>
      <c r="AD992" s="4"/>
      <c r="AE992" s="4"/>
      <c r="AF992" s="4"/>
      <c r="AG992" s="4"/>
      <c r="AH992" s="4"/>
      <c r="AI992" s="4"/>
      <c r="AJ992" s="4"/>
      <c r="AK992" s="4"/>
      <c r="AL992" s="4"/>
      <c r="AM992" s="4"/>
      <c r="AN992" s="4"/>
      <c r="AO992" s="4"/>
      <c r="AP992" s="4"/>
      <c r="AQ992" s="5"/>
      <c r="AR992" s="5"/>
      <c r="AS992" s="5"/>
    </row>
    <row r="993" ht="15.75" customHeight="1">
      <c r="A993" s="5"/>
      <c r="B993" s="67"/>
      <c r="C993" s="5"/>
      <c r="D993" s="5"/>
      <c r="E993" s="5"/>
      <c r="F993" s="4"/>
      <c r="G993" s="4"/>
      <c r="H993" s="4"/>
      <c r="I993" s="4"/>
      <c r="J993" s="4"/>
      <c r="K993" s="4"/>
      <c r="L993" s="4"/>
      <c r="M993" s="4"/>
      <c r="N993" s="4"/>
      <c r="O993" s="4"/>
      <c r="P993" s="4"/>
      <c r="Q993" s="4"/>
      <c r="R993" s="4"/>
      <c r="S993" s="4"/>
      <c r="T993" s="4"/>
      <c r="U993" s="4"/>
      <c r="V993" s="4"/>
      <c r="W993" s="4"/>
      <c r="X993" s="4"/>
      <c r="Y993" s="4"/>
      <c r="Z993" s="4"/>
      <c r="AA993" s="4"/>
      <c r="AB993" s="4"/>
      <c r="AC993" s="4"/>
      <c r="AD993" s="4"/>
      <c r="AE993" s="4"/>
      <c r="AF993" s="4"/>
      <c r="AG993" s="4"/>
      <c r="AH993" s="4"/>
      <c r="AI993" s="4"/>
      <c r="AJ993" s="4"/>
      <c r="AK993" s="4"/>
      <c r="AL993" s="4"/>
      <c r="AM993" s="4"/>
      <c r="AN993" s="4"/>
      <c r="AO993" s="4"/>
      <c r="AP993" s="4"/>
      <c r="AQ993" s="5"/>
      <c r="AR993" s="5"/>
      <c r="AS993" s="5"/>
    </row>
    <row r="994" ht="15.75" customHeight="1">
      <c r="A994" s="5"/>
      <c r="B994" s="67"/>
      <c r="C994" s="5"/>
      <c r="D994" s="5"/>
      <c r="E994" s="5"/>
      <c r="F994" s="4"/>
      <c r="G994" s="4"/>
      <c r="H994" s="4"/>
      <c r="I994" s="4"/>
      <c r="J994" s="4"/>
      <c r="K994" s="4"/>
      <c r="L994" s="4"/>
      <c r="M994" s="4"/>
      <c r="N994" s="4"/>
      <c r="O994" s="4"/>
      <c r="P994" s="4"/>
      <c r="Q994" s="4"/>
      <c r="R994" s="4"/>
      <c r="S994" s="4"/>
      <c r="T994" s="4"/>
      <c r="U994" s="4"/>
      <c r="V994" s="4"/>
      <c r="W994" s="4"/>
      <c r="X994" s="4"/>
      <c r="Y994" s="4"/>
      <c r="Z994" s="4"/>
      <c r="AA994" s="4"/>
      <c r="AB994" s="4"/>
      <c r="AC994" s="4"/>
      <c r="AD994" s="4"/>
      <c r="AE994" s="4"/>
      <c r="AF994" s="4"/>
      <c r="AG994" s="4"/>
      <c r="AH994" s="4"/>
      <c r="AI994" s="4"/>
      <c r="AJ994" s="4"/>
      <c r="AK994" s="4"/>
      <c r="AL994" s="4"/>
      <c r="AM994" s="4"/>
      <c r="AN994" s="4"/>
      <c r="AO994" s="4"/>
      <c r="AP994" s="4"/>
      <c r="AQ994" s="5"/>
      <c r="AR994" s="5"/>
      <c r="AS994" s="5"/>
    </row>
    <row r="995" ht="15.75" customHeight="1">
      <c r="A995" s="5"/>
      <c r="B995" s="67"/>
      <c r="C995" s="5"/>
      <c r="D995" s="5"/>
      <c r="E995" s="5"/>
      <c r="F995" s="4"/>
      <c r="G995" s="4"/>
      <c r="H995" s="4"/>
      <c r="I995" s="4"/>
      <c r="J995" s="4"/>
      <c r="K995" s="4"/>
      <c r="L995" s="4"/>
      <c r="M995" s="4"/>
      <c r="N995" s="4"/>
      <c r="O995" s="4"/>
      <c r="P995" s="4"/>
      <c r="Q995" s="4"/>
      <c r="R995" s="4"/>
      <c r="S995" s="4"/>
      <c r="T995" s="4"/>
      <c r="U995" s="4"/>
      <c r="V995" s="4"/>
      <c r="W995" s="4"/>
      <c r="X995" s="4"/>
      <c r="Y995" s="4"/>
      <c r="Z995" s="4"/>
      <c r="AA995" s="4"/>
      <c r="AB995" s="4"/>
      <c r="AC995" s="4"/>
      <c r="AD995" s="4"/>
      <c r="AE995" s="4"/>
      <c r="AF995" s="4"/>
      <c r="AG995" s="4"/>
      <c r="AH995" s="4"/>
      <c r="AI995" s="4"/>
      <c r="AJ995" s="4"/>
      <c r="AK995" s="4"/>
      <c r="AL995" s="4"/>
      <c r="AM995" s="4"/>
      <c r="AN995" s="4"/>
      <c r="AO995" s="4"/>
      <c r="AP995" s="4"/>
      <c r="AQ995" s="5"/>
      <c r="AR995" s="5"/>
      <c r="AS995" s="5"/>
    </row>
    <row r="996" ht="15.75" customHeight="1">
      <c r="A996" s="5"/>
      <c r="B996" s="67"/>
      <c r="C996" s="5"/>
      <c r="D996" s="5"/>
      <c r="E996" s="5"/>
      <c r="F996" s="4"/>
      <c r="G996" s="4"/>
      <c r="H996" s="4"/>
      <c r="I996" s="4"/>
      <c r="J996" s="4"/>
      <c r="K996" s="4"/>
      <c r="L996" s="4"/>
      <c r="M996" s="4"/>
      <c r="N996" s="4"/>
      <c r="O996" s="4"/>
      <c r="P996" s="4"/>
      <c r="Q996" s="4"/>
      <c r="R996" s="4"/>
      <c r="S996" s="4"/>
      <c r="T996" s="4"/>
      <c r="U996" s="4"/>
      <c r="V996" s="4"/>
      <c r="W996" s="4"/>
      <c r="X996" s="4"/>
      <c r="Y996" s="4"/>
      <c r="Z996" s="4"/>
      <c r="AA996" s="4"/>
      <c r="AB996" s="4"/>
      <c r="AC996" s="4"/>
      <c r="AD996" s="4"/>
      <c r="AE996" s="4"/>
      <c r="AF996" s="4"/>
      <c r="AG996" s="4"/>
      <c r="AH996" s="4"/>
      <c r="AI996" s="4"/>
      <c r="AJ996" s="4"/>
      <c r="AK996" s="4"/>
      <c r="AL996" s="4"/>
      <c r="AM996" s="4"/>
      <c r="AN996" s="4"/>
      <c r="AO996" s="4"/>
      <c r="AP996" s="4"/>
      <c r="AQ996" s="5"/>
      <c r="AR996" s="5"/>
      <c r="AS996" s="5"/>
    </row>
    <row r="997" ht="15.75" customHeight="1">
      <c r="A997" s="5"/>
      <c r="B997" s="67"/>
      <c r="C997" s="5"/>
      <c r="D997" s="5"/>
      <c r="E997" s="5"/>
      <c r="F997" s="4"/>
      <c r="G997" s="4"/>
      <c r="H997" s="4"/>
      <c r="I997" s="4"/>
      <c r="J997" s="4"/>
      <c r="K997" s="4"/>
      <c r="L997" s="4"/>
      <c r="M997" s="4"/>
      <c r="N997" s="4"/>
      <c r="O997" s="4"/>
      <c r="P997" s="4"/>
      <c r="Q997" s="4"/>
      <c r="R997" s="4"/>
      <c r="S997" s="4"/>
      <c r="T997" s="4"/>
      <c r="U997" s="4"/>
      <c r="V997" s="4"/>
      <c r="W997" s="4"/>
      <c r="X997" s="4"/>
      <c r="Y997" s="4"/>
      <c r="Z997" s="4"/>
      <c r="AA997" s="4"/>
      <c r="AB997" s="4"/>
      <c r="AC997" s="4"/>
      <c r="AD997" s="4"/>
      <c r="AE997" s="4"/>
      <c r="AF997" s="4"/>
      <c r="AG997" s="4"/>
      <c r="AH997" s="4"/>
      <c r="AI997" s="4"/>
      <c r="AJ997" s="4"/>
      <c r="AK997" s="4"/>
      <c r="AL997" s="4"/>
      <c r="AM997" s="4"/>
      <c r="AN997" s="4"/>
      <c r="AO997" s="4"/>
      <c r="AP997" s="4"/>
      <c r="AQ997" s="5"/>
      <c r="AR997" s="5"/>
      <c r="AS997" s="5"/>
    </row>
    <row r="998" ht="15.75" customHeight="1">
      <c r="A998" s="5"/>
      <c r="B998" s="67"/>
      <c r="C998" s="5"/>
      <c r="D998" s="5"/>
      <c r="E998" s="5"/>
      <c r="F998" s="4"/>
      <c r="G998" s="4"/>
      <c r="H998" s="4"/>
      <c r="I998" s="4"/>
      <c r="J998" s="4"/>
      <c r="K998" s="4"/>
      <c r="L998" s="4"/>
      <c r="M998" s="4"/>
      <c r="N998" s="4"/>
      <c r="O998" s="4"/>
      <c r="P998" s="4"/>
      <c r="Q998" s="4"/>
      <c r="R998" s="4"/>
      <c r="S998" s="4"/>
      <c r="T998" s="4"/>
      <c r="U998" s="4"/>
      <c r="V998" s="4"/>
      <c r="W998" s="4"/>
      <c r="X998" s="4"/>
      <c r="Y998" s="4"/>
      <c r="Z998" s="4"/>
      <c r="AA998" s="4"/>
      <c r="AB998" s="4"/>
      <c r="AC998" s="4"/>
      <c r="AD998" s="4"/>
      <c r="AE998" s="4"/>
      <c r="AF998" s="4"/>
      <c r="AG998" s="4"/>
      <c r="AH998" s="4"/>
      <c r="AI998" s="4"/>
      <c r="AJ998" s="4"/>
      <c r="AK998" s="4"/>
      <c r="AL998" s="4"/>
      <c r="AM998" s="4"/>
      <c r="AN998" s="4"/>
      <c r="AO998" s="4"/>
      <c r="AP998" s="4"/>
      <c r="AQ998" s="5"/>
      <c r="AR998" s="5"/>
      <c r="AS998" s="5"/>
    </row>
    <row r="999" ht="15.75" customHeight="1">
      <c r="A999" s="5"/>
      <c r="B999" s="67"/>
      <c r="C999" s="5"/>
      <c r="D999" s="5"/>
      <c r="E999" s="5"/>
      <c r="F999" s="4"/>
      <c r="G999" s="4"/>
      <c r="H999" s="4"/>
      <c r="I999" s="4"/>
      <c r="J999" s="4"/>
      <c r="K999" s="4"/>
      <c r="L999" s="4"/>
      <c r="M999" s="4"/>
      <c r="N999" s="4"/>
      <c r="O999" s="4"/>
      <c r="P999" s="4"/>
      <c r="Q999" s="4"/>
      <c r="R999" s="4"/>
      <c r="S999" s="4"/>
      <c r="T999" s="4"/>
      <c r="U999" s="4"/>
      <c r="V999" s="4"/>
      <c r="W999" s="4"/>
      <c r="X999" s="4"/>
      <c r="Y999" s="4"/>
      <c r="Z999" s="4"/>
      <c r="AA999" s="4"/>
      <c r="AB999" s="4"/>
      <c r="AC999" s="4"/>
      <c r="AD999" s="4"/>
      <c r="AE999" s="4"/>
      <c r="AF999" s="4"/>
      <c r="AG999" s="4"/>
      <c r="AH999" s="4"/>
      <c r="AI999" s="4"/>
      <c r="AJ999" s="4"/>
      <c r="AK999" s="4"/>
      <c r="AL999" s="4"/>
      <c r="AM999" s="4"/>
      <c r="AN999" s="4"/>
      <c r="AO999" s="4"/>
      <c r="AP999" s="4"/>
      <c r="AQ999" s="5"/>
      <c r="AR999" s="5"/>
      <c r="AS999" s="5"/>
    </row>
    <row r="1000" ht="15.75" customHeight="1">
      <c r="A1000" s="5"/>
      <c r="B1000" s="67"/>
      <c r="C1000" s="5"/>
      <c r="D1000" s="5"/>
      <c r="E1000" s="5"/>
      <c r="F1000" s="4"/>
      <c r="G1000" s="4"/>
      <c r="H1000" s="4"/>
      <c r="I1000" s="4"/>
      <c r="J1000" s="4"/>
      <c r="K1000" s="4"/>
      <c r="L1000" s="4"/>
      <c r="M1000" s="4"/>
      <c r="N1000" s="4"/>
      <c r="O1000" s="4"/>
      <c r="P1000" s="4"/>
      <c r="Q1000" s="4"/>
      <c r="R1000" s="4"/>
      <c r="S1000" s="4"/>
      <c r="T1000" s="4"/>
      <c r="U1000" s="4"/>
      <c r="V1000" s="4"/>
      <c r="W1000" s="4"/>
      <c r="X1000" s="4"/>
      <c r="Y1000" s="4"/>
      <c r="Z1000" s="4"/>
      <c r="AA1000" s="4"/>
      <c r="AB1000" s="4"/>
      <c r="AC1000" s="4"/>
      <c r="AD1000" s="4"/>
      <c r="AE1000" s="4"/>
      <c r="AF1000" s="4"/>
      <c r="AG1000" s="4"/>
      <c r="AH1000" s="4"/>
      <c r="AI1000" s="4"/>
      <c r="AJ1000" s="4"/>
      <c r="AK1000" s="4"/>
      <c r="AL1000" s="4"/>
      <c r="AM1000" s="4"/>
      <c r="AN1000" s="4"/>
      <c r="AO1000" s="4"/>
      <c r="AP1000" s="4"/>
      <c r="AQ1000" s="5"/>
      <c r="AR1000" s="5"/>
      <c r="AS1000" s="5"/>
    </row>
  </sheetData>
  <autoFilter ref="$A$4:$AS$156"/>
  <conditionalFormatting sqref="D160 F156:AO156">
    <cfRule type="cellIs" dxfId="0" priority="1" stopIfTrue="1" operator="notEqual">
      <formula>0</formula>
    </cfRule>
  </conditionalFormatting>
  <conditionalFormatting sqref="AR92 AR93:AS112">
    <cfRule type="cellIs" dxfId="0" priority="2" stopIfTrue="1" operator="notEqual">
      <formula>0</formula>
    </cfRule>
  </conditionalFormatting>
  <conditionalFormatting sqref="AR5:AS45">
    <cfRule type="cellIs" dxfId="0" priority="3" stopIfTrue="1" operator="notEqual">
      <formula>0</formula>
    </cfRule>
  </conditionalFormatting>
  <conditionalFormatting sqref="AR46:AS91">
    <cfRule type="cellIs" dxfId="0" priority="4" stopIfTrue="1" operator="notEqual">
      <formula>0</formula>
    </cfRule>
  </conditionalFormatting>
  <printOptions/>
  <pageMargins bottom="0.75" footer="0.0" header="0.0" left="0.7" right="0.7" top="0.75"/>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43"/>
    <col customWidth="1" min="3" max="3" width="19.0"/>
    <col customWidth="1" min="4" max="4" width="19.86"/>
    <col customWidth="1" min="5" max="5" width="18.14"/>
    <col customWidth="1" min="6" max="6" width="13.0"/>
    <col customWidth="1" min="7" max="7" width="11.43"/>
    <col customWidth="1" min="8" max="14" width="10.86"/>
    <col customWidth="1" min="15" max="15" width="8.86"/>
    <col customWidth="1" min="16" max="32" width="8.0"/>
  </cols>
  <sheetData>
    <row r="1">
      <c r="A1" s="68"/>
      <c r="B1" s="69"/>
      <c r="C1" s="69"/>
      <c r="D1" s="70"/>
      <c r="E1" s="70"/>
      <c r="F1" s="70"/>
      <c r="G1" s="70"/>
      <c r="H1" s="70"/>
      <c r="I1" s="70"/>
      <c r="J1" s="70"/>
      <c r="K1" s="70"/>
      <c r="L1" s="70"/>
      <c r="M1" s="70"/>
      <c r="N1" s="613"/>
      <c r="O1" s="374"/>
      <c r="P1" s="374"/>
      <c r="Q1" s="374"/>
      <c r="R1" s="374"/>
      <c r="S1" s="374"/>
      <c r="T1" s="374"/>
      <c r="U1" s="374"/>
      <c r="V1" s="374"/>
      <c r="W1" s="374"/>
      <c r="X1" s="374"/>
      <c r="Y1" s="374"/>
      <c r="Z1" s="374"/>
      <c r="AA1" s="374"/>
      <c r="AB1" s="374"/>
      <c r="AC1" s="374"/>
      <c r="AD1" s="374"/>
      <c r="AE1" s="374"/>
      <c r="AF1" s="374"/>
    </row>
    <row r="2" ht="15.75" customHeight="1">
      <c r="A2" s="582" t="s">
        <v>7092</v>
      </c>
      <c r="B2" s="72"/>
      <c r="C2" s="72"/>
      <c r="D2" s="72"/>
      <c r="E2" s="72"/>
      <c r="F2" s="72"/>
      <c r="G2" s="72"/>
      <c r="H2" s="72"/>
      <c r="I2" s="72"/>
      <c r="J2" s="72"/>
      <c r="K2" s="72"/>
      <c r="L2" s="72"/>
      <c r="M2" s="72"/>
      <c r="N2" s="73"/>
      <c r="O2" s="75"/>
      <c r="P2" s="75"/>
      <c r="Q2" s="75"/>
      <c r="R2" s="75"/>
      <c r="S2" s="75"/>
      <c r="T2" s="75"/>
      <c r="U2" s="75"/>
      <c r="V2" s="75"/>
      <c r="W2" s="75"/>
      <c r="X2" s="75"/>
      <c r="Y2" s="75"/>
      <c r="Z2" s="75"/>
      <c r="AA2" s="75"/>
      <c r="AB2" s="75"/>
      <c r="AC2" s="75"/>
      <c r="AD2" s="75"/>
      <c r="AE2" s="75"/>
      <c r="AF2" s="75"/>
    </row>
    <row r="3">
      <c r="A3" s="614"/>
      <c r="B3" s="614"/>
      <c r="C3" s="614"/>
      <c r="D3" s="614"/>
      <c r="E3" s="614"/>
      <c r="F3" s="614"/>
      <c r="G3" s="614"/>
      <c r="H3" s="614"/>
      <c r="I3" s="614"/>
      <c r="J3" s="614"/>
      <c r="K3" s="614"/>
      <c r="L3" s="614"/>
      <c r="M3" s="614"/>
      <c r="N3" s="615"/>
      <c r="O3" s="75"/>
      <c r="P3" s="75"/>
      <c r="Q3" s="75"/>
      <c r="R3" s="75"/>
      <c r="S3" s="75"/>
      <c r="T3" s="75"/>
      <c r="U3" s="75"/>
      <c r="V3" s="75"/>
      <c r="W3" s="75"/>
      <c r="X3" s="75"/>
      <c r="Y3" s="75"/>
      <c r="Z3" s="75"/>
      <c r="AA3" s="75"/>
      <c r="AB3" s="75"/>
      <c r="AC3" s="75"/>
      <c r="AD3" s="75"/>
      <c r="AE3" s="75"/>
      <c r="AF3" s="75"/>
    </row>
    <row r="4" ht="28.5" customHeight="1">
      <c r="A4" s="76" t="s">
        <v>7093</v>
      </c>
      <c r="B4" s="72"/>
      <c r="C4" s="72"/>
      <c r="D4" s="72"/>
      <c r="E4" s="72"/>
      <c r="F4" s="72"/>
      <c r="G4" s="72"/>
      <c r="H4" s="72"/>
      <c r="I4" s="72"/>
      <c r="J4" s="72"/>
      <c r="K4" s="72"/>
      <c r="L4" s="72"/>
      <c r="M4" s="72"/>
      <c r="N4" s="73"/>
      <c r="O4" s="75"/>
      <c r="P4" s="75"/>
      <c r="Q4" s="75"/>
      <c r="R4" s="75"/>
      <c r="S4" s="75"/>
      <c r="T4" s="75"/>
      <c r="U4" s="75"/>
      <c r="V4" s="75"/>
      <c r="W4" s="75"/>
      <c r="X4" s="75"/>
      <c r="Y4" s="75"/>
      <c r="Z4" s="75"/>
      <c r="AA4" s="75"/>
      <c r="AB4" s="75"/>
      <c r="AC4" s="75"/>
      <c r="AD4" s="75"/>
      <c r="AE4" s="75"/>
      <c r="AF4" s="75"/>
    </row>
    <row r="5" ht="28.5" customHeight="1">
      <c r="A5" s="76" t="s">
        <v>7094</v>
      </c>
      <c r="B5" s="72"/>
      <c r="C5" s="72"/>
      <c r="D5" s="72"/>
      <c r="E5" s="72"/>
      <c r="F5" s="72"/>
      <c r="G5" s="72"/>
      <c r="H5" s="72"/>
      <c r="I5" s="72"/>
      <c r="J5" s="72"/>
      <c r="K5" s="72"/>
      <c r="L5" s="72"/>
      <c r="M5" s="72"/>
      <c r="N5" s="73"/>
      <c r="O5" s="75"/>
      <c r="P5" s="75"/>
      <c r="Q5" s="75"/>
      <c r="R5" s="75"/>
      <c r="S5" s="75"/>
      <c r="T5" s="75"/>
      <c r="U5" s="75"/>
      <c r="V5" s="75"/>
      <c r="W5" s="75"/>
      <c r="X5" s="75"/>
      <c r="Y5" s="75"/>
      <c r="Z5" s="75"/>
      <c r="AA5" s="75"/>
      <c r="AB5" s="75"/>
      <c r="AC5" s="75"/>
      <c r="AD5" s="75"/>
      <c r="AE5" s="75"/>
      <c r="AF5" s="75"/>
    </row>
    <row r="6" ht="24.0" customHeight="1">
      <c r="A6" s="76" t="s">
        <v>7095</v>
      </c>
      <c r="B6" s="72"/>
      <c r="C6" s="72"/>
      <c r="D6" s="72"/>
      <c r="E6" s="72"/>
      <c r="F6" s="72"/>
      <c r="G6" s="72"/>
      <c r="H6" s="72"/>
      <c r="I6" s="72"/>
      <c r="J6" s="72"/>
      <c r="K6" s="72"/>
      <c r="L6" s="72"/>
      <c r="M6" s="72"/>
      <c r="N6" s="73"/>
      <c r="O6" s="75"/>
      <c r="P6" s="75"/>
      <c r="Q6" s="75"/>
      <c r="R6" s="75"/>
      <c r="S6" s="75"/>
      <c r="T6" s="75"/>
      <c r="U6" s="75"/>
      <c r="V6" s="75"/>
      <c r="W6" s="75"/>
      <c r="X6" s="75"/>
      <c r="Y6" s="75"/>
      <c r="Z6" s="75"/>
      <c r="AA6" s="75"/>
      <c r="AB6" s="75"/>
      <c r="AC6" s="75"/>
      <c r="AD6" s="75"/>
      <c r="AE6" s="75"/>
      <c r="AF6" s="75"/>
    </row>
    <row r="7">
      <c r="A7" s="76" t="s">
        <v>7096</v>
      </c>
      <c r="B7" s="72"/>
      <c r="C7" s="72"/>
      <c r="D7" s="72"/>
      <c r="E7" s="72"/>
      <c r="F7" s="72"/>
      <c r="G7" s="72"/>
      <c r="H7" s="72"/>
      <c r="I7" s="72"/>
      <c r="J7" s="72"/>
      <c r="K7" s="72"/>
      <c r="L7" s="72"/>
      <c r="M7" s="72"/>
      <c r="N7" s="73"/>
      <c r="O7" s="75"/>
      <c r="P7" s="75"/>
      <c r="Q7" s="75"/>
      <c r="R7" s="75"/>
      <c r="S7" s="75"/>
      <c r="T7" s="75"/>
      <c r="U7" s="75"/>
      <c r="V7" s="75"/>
      <c r="W7" s="75"/>
      <c r="X7" s="75"/>
      <c r="Y7" s="75"/>
      <c r="Z7" s="75"/>
      <c r="AA7" s="75"/>
      <c r="AB7" s="75"/>
      <c r="AC7" s="75"/>
      <c r="AD7" s="75"/>
      <c r="AE7" s="75"/>
      <c r="AF7" s="75"/>
    </row>
    <row r="8" ht="88.5" customHeight="1">
      <c r="A8" s="76" t="s">
        <v>7097</v>
      </c>
      <c r="B8" s="72"/>
      <c r="C8" s="72"/>
      <c r="D8" s="72"/>
      <c r="E8" s="72"/>
      <c r="F8" s="72"/>
      <c r="G8" s="72"/>
      <c r="H8" s="72"/>
      <c r="I8" s="72"/>
      <c r="J8" s="72"/>
      <c r="K8" s="72"/>
      <c r="L8" s="72"/>
      <c r="M8" s="72"/>
      <c r="N8" s="73"/>
      <c r="O8" s="75"/>
      <c r="P8" s="75"/>
      <c r="Q8" s="75"/>
      <c r="R8" s="75"/>
      <c r="S8" s="75"/>
      <c r="T8" s="75"/>
      <c r="U8" s="75"/>
      <c r="V8" s="75"/>
      <c r="W8" s="75"/>
      <c r="X8" s="75"/>
      <c r="Y8" s="75"/>
      <c r="Z8" s="75"/>
      <c r="AA8" s="75"/>
      <c r="AB8" s="75"/>
      <c r="AC8" s="75"/>
      <c r="AD8" s="75"/>
      <c r="AE8" s="75"/>
      <c r="AF8" s="75"/>
    </row>
    <row r="9">
      <c r="A9" s="80"/>
      <c r="B9" s="81"/>
      <c r="C9" s="81"/>
      <c r="D9" s="80"/>
      <c r="E9" s="80"/>
      <c r="F9" s="80"/>
      <c r="G9" s="80"/>
      <c r="H9" s="80"/>
      <c r="I9" s="80"/>
      <c r="J9" s="80"/>
      <c r="K9" s="80"/>
      <c r="L9" s="80"/>
      <c r="M9" s="80"/>
      <c r="N9" s="1082"/>
      <c r="O9" s="75"/>
      <c r="P9" s="75"/>
      <c r="Q9" s="75"/>
      <c r="R9" s="75"/>
      <c r="S9" s="75"/>
      <c r="T9" s="75"/>
      <c r="U9" s="75"/>
      <c r="V9" s="75"/>
      <c r="W9" s="75"/>
      <c r="X9" s="75"/>
      <c r="Y9" s="75"/>
      <c r="Z9" s="75"/>
      <c r="AA9" s="75"/>
      <c r="AB9" s="75"/>
      <c r="AC9" s="75"/>
      <c r="AD9" s="75"/>
      <c r="AE9" s="75"/>
      <c r="AF9" s="75"/>
    </row>
    <row r="10" ht="51.0" customHeight="1">
      <c r="A10" s="596" t="s">
        <v>7098</v>
      </c>
      <c r="B10" s="596" t="s">
        <v>7099</v>
      </c>
      <c r="C10" s="82" t="s">
        <v>233</v>
      </c>
      <c r="D10" s="84" t="s">
        <v>8</v>
      </c>
      <c r="E10" s="84" t="s">
        <v>7100</v>
      </c>
      <c r="F10" s="596" t="s">
        <v>7101</v>
      </c>
      <c r="G10" s="84" t="s">
        <v>7102</v>
      </c>
      <c r="H10" s="83" t="s">
        <v>241</v>
      </c>
      <c r="I10" s="83" t="s">
        <v>7103</v>
      </c>
      <c r="J10" s="83" t="s">
        <v>246</v>
      </c>
      <c r="K10" s="83" t="s">
        <v>247</v>
      </c>
      <c r="L10" s="83" t="s">
        <v>248</v>
      </c>
      <c r="M10" s="82" t="s">
        <v>249</v>
      </c>
      <c r="N10" s="1062" t="s">
        <v>253</v>
      </c>
      <c r="O10" s="86" t="s">
        <v>2051</v>
      </c>
      <c r="P10" s="75"/>
      <c r="Q10" s="75"/>
      <c r="R10" s="75"/>
      <c r="S10" s="75"/>
      <c r="T10" s="75"/>
      <c r="U10" s="75"/>
      <c r="V10" s="75"/>
      <c r="W10" s="75"/>
      <c r="X10" s="75"/>
      <c r="Y10" s="75"/>
      <c r="Z10" s="75"/>
      <c r="AA10" s="75"/>
      <c r="AB10" s="75"/>
      <c r="AC10" s="75"/>
      <c r="AD10" s="75"/>
      <c r="AE10" s="75"/>
      <c r="AF10" s="75"/>
    </row>
    <row r="11">
      <c r="A11" s="162" t="s">
        <v>7104</v>
      </c>
      <c r="B11" s="348" t="s">
        <v>1007</v>
      </c>
      <c r="C11" s="161" t="s">
        <v>7105</v>
      </c>
      <c r="D11" s="161" t="s">
        <v>52</v>
      </c>
      <c r="E11" s="161" t="s">
        <v>7106</v>
      </c>
      <c r="F11" s="161" t="s">
        <v>7107</v>
      </c>
      <c r="G11" s="164" t="s">
        <v>7108</v>
      </c>
      <c r="H11" s="164"/>
      <c r="I11" s="164"/>
      <c r="J11" s="164">
        <v>5.0</v>
      </c>
      <c r="K11" s="164">
        <v>5.0</v>
      </c>
      <c r="L11" s="164">
        <v>5.0</v>
      </c>
      <c r="M11" s="164">
        <v>100.0</v>
      </c>
      <c r="N11" s="697">
        <v>20.0</v>
      </c>
      <c r="O11" s="1083" t="s">
        <v>58</v>
      </c>
      <c r="P11" s="75"/>
      <c r="Q11" s="75"/>
      <c r="R11" s="75"/>
      <c r="S11" s="75"/>
      <c r="T11" s="75"/>
      <c r="U11" s="75"/>
      <c r="V11" s="75"/>
      <c r="W11" s="75"/>
      <c r="X11" s="75"/>
      <c r="Y11" s="75"/>
      <c r="Z11" s="75"/>
      <c r="AA11" s="75"/>
      <c r="AB11" s="75"/>
      <c r="AC11" s="75"/>
      <c r="AD11" s="75"/>
      <c r="AE11" s="75"/>
      <c r="AF11" s="75"/>
    </row>
    <row r="12">
      <c r="A12" s="162" t="s">
        <v>7109</v>
      </c>
      <c r="B12" s="348" t="s">
        <v>1007</v>
      </c>
      <c r="C12" s="1084" t="s">
        <v>7110</v>
      </c>
      <c r="D12" s="511" t="s">
        <v>52</v>
      </c>
      <c r="E12" s="1084" t="s">
        <v>7111</v>
      </c>
      <c r="F12" s="511" t="s">
        <v>7112</v>
      </c>
      <c r="G12" s="522">
        <v>45483.0</v>
      </c>
      <c r="H12" s="164" t="s">
        <v>7113</v>
      </c>
      <c r="I12" s="164"/>
      <c r="J12" s="164"/>
      <c r="K12" s="164">
        <v>2.0</v>
      </c>
      <c r="L12" s="164">
        <v>2.0</v>
      </c>
      <c r="M12" s="164">
        <v>100.0</v>
      </c>
      <c r="N12" s="697">
        <v>50.0</v>
      </c>
      <c r="O12" s="134" t="s">
        <v>546</v>
      </c>
      <c r="P12" s="374"/>
      <c r="Q12" s="374"/>
      <c r="R12" s="374"/>
      <c r="S12" s="374"/>
      <c r="T12" s="374"/>
      <c r="U12" s="374"/>
      <c r="V12" s="374"/>
      <c r="W12" s="374"/>
      <c r="X12" s="374"/>
      <c r="Y12" s="374"/>
      <c r="Z12" s="374"/>
      <c r="AA12" s="374"/>
      <c r="AB12" s="374"/>
      <c r="AC12" s="374"/>
      <c r="AD12" s="374"/>
      <c r="AE12" s="374"/>
      <c r="AF12" s="374"/>
    </row>
    <row r="13">
      <c r="A13" s="162" t="s">
        <v>7114</v>
      </c>
      <c r="B13" s="348" t="s">
        <v>1007</v>
      </c>
      <c r="C13" s="1085" t="s">
        <v>7115</v>
      </c>
      <c r="D13" s="161" t="s">
        <v>7116</v>
      </c>
      <c r="E13" s="1085" t="s">
        <v>7117</v>
      </c>
      <c r="F13" s="161" t="s">
        <v>7118</v>
      </c>
      <c r="G13" s="164" t="s">
        <v>7119</v>
      </c>
      <c r="H13" s="164"/>
      <c r="I13" s="164"/>
      <c r="J13" s="164">
        <v>2.0</v>
      </c>
      <c r="K13" s="164">
        <v>2.0</v>
      </c>
      <c r="L13" s="164">
        <v>3.0</v>
      </c>
      <c r="M13" s="164">
        <v>100.0</v>
      </c>
      <c r="N13" s="697">
        <v>50.0</v>
      </c>
      <c r="O13" s="134" t="s">
        <v>99</v>
      </c>
      <c r="P13" s="374"/>
      <c r="Q13" s="374"/>
      <c r="R13" s="374"/>
      <c r="S13" s="374"/>
      <c r="T13" s="374"/>
      <c r="U13" s="374"/>
      <c r="V13" s="374"/>
      <c r="W13" s="374"/>
      <c r="X13" s="374"/>
      <c r="Y13" s="374"/>
      <c r="Z13" s="374"/>
      <c r="AA13" s="374"/>
      <c r="AB13" s="374"/>
      <c r="AC13" s="374"/>
      <c r="AD13" s="374"/>
      <c r="AE13" s="374"/>
      <c r="AF13" s="374"/>
    </row>
    <row r="14">
      <c r="A14" s="162" t="s">
        <v>7120</v>
      </c>
      <c r="B14" s="348" t="s">
        <v>1007</v>
      </c>
      <c r="C14" s="161" t="s">
        <v>7121</v>
      </c>
      <c r="D14" s="161" t="s">
        <v>7116</v>
      </c>
      <c r="E14" s="161" t="s">
        <v>7122</v>
      </c>
      <c r="F14" s="161"/>
      <c r="G14" s="164" t="s">
        <v>7123</v>
      </c>
      <c r="H14" s="178"/>
      <c r="I14" s="178"/>
      <c r="J14" s="178">
        <v>1.0</v>
      </c>
      <c r="K14" s="178">
        <v>1.0</v>
      </c>
      <c r="L14" s="178">
        <v>1.0</v>
      </c>
      <c r="M14" s="178">
        <v>100.0</v>
      </c>
      <c r="N14" s="697">
        <v>100.0</v>
      </c>
      <c r="O14" s="134" t="s">
        <v>99</v>
      </c>
      <c r="P14" s="374"/>
      <c r="Q14" s="374"/>
      <c r="R14" s="374"/>
      <c r="S14" s="374"/>
      <c r="T14" s="374"/>
      <c r="U14" s="374"/>
      <c r="V14" s="374"/>
      <c r="W14" s="374"/>
      <c r="X14" s="374"/>
      <c r="Y14" s="374"/>
      <c r="Z14" s="374"/>
      <c r="AA14" s="374"/>
      <c r="AB14" s="374"/>
      <c r="AC14" s="374"/>
      <c r="AD14" s="374"/>
      <c r="AE14" s="374"/>
      <c r="AF14" s="374"/>
    </row>
    <row r="15">
      <c r="A15" s="162" t="s">
        <v>7124</v>
      </c>
      <c r="B15" s="348" t="s">
        <v>1007</v>
      </c>
      <c r="C15" s="161" t="s">
        <v>7121</v>
      </c>
      <c r="D15" s="161" t="s">
        <v>7116</v>
      </c>
      <c r="E15" s="161" t="s">
        <v>7125</v>
      </c>
      <c r="F15" s="161"/>
      <c r="G15" s="164">
        <v>29.0</v>
      </c>
      <c r="H15" s="164"/>
      <c r="I15" s="164"/>
      <c r="J15" s="164">
        <v>1.0</v>
      </c>
      <c r="K15" s="164">
        <v>1.0</v>
      </c>
      <c r="L15" s="164">
        <v>1.0</v>
      </c>
      <c r="M15" s="164">
        <v>100.0</v>
      </c>
      <c r="N15" s="697">
        <v>100.0</v>
      </c>
      <c r="O15" s="134" t="s">
        <v>99</v>
      </c>
      <c r="P15" s="374"/>
      <c r="Q15" s="374"/>
      <c r="R15" s="374"/>
      <c r="S15" s="374"/>
      <c r="T15" s="374"/>
      <c r="U15" s="374"/>
      <c r="V15" s="374"/>
      <c r="W15" s="374"/>
      <c r="X15" s="374"/>
      <c r="Y15" s="374"/>
      <c r="Z15" s="374"/>
      <c r="AA15" s="374"/>
      <c r="AB15" s="374"/>
      <c r="AC15" s="374"/>
      <c r="AD15" s="374"/>
      <c r="AE15" s="374"/>
      <c r="AF15" s="374"/>
    </row>
    <row r="16" ht="15.0" customHeight="1">
      <c r="A16" s="162" t="s">
        <v>7126</v>
      </c>
      <c r="B16" s="348" t="s">
        <v>7127</v>
      </c>
      <c r="C16" s="511" t="s">
        <v>7128</v>
      </c>
      <c r="D16" s="511" t="s">
        <v>101</v>
      </c>
      <c r="E16" s="709" t="s">
        <v>7129</v>
      </c>
      <c r="F16" s="1086" t="s">
        <v>7130</v>
      </c>
      <c r="G16" s="1087"/>
      <c r="H16" s="178" t="s">
        <v>7131</v>
      </c>
      <c r="I16" s="178" t="s">
        <v>7132</v>
      </c>
      <c r="J16" s="1088">
        <v>1.0</v>
      </c>
      <c r="K16" s="1088">
        <v>1.0</v>
      </c>
      <c r="L16" s="1088">
        <v>2.0</v>
      </c>
      <c r="M16" s="1088">
        <v>100.0</v>
      </c>
      <c r="N16" s="697">
        <v>50.0</v>
      </c>
      <c r="O16" s="168" t="s">
        <v>729</v>
      </c>
    </row>
    <row r="17" ht="15.0" customHeight="1">
      <c r="A17" s="162" t="s">
        <v>7133</v>
      </c>
      <c r="B17" s="348" t="s">
        <v>7127</v>
      </c>
      <c r="C17" s="511" t="s">
        <v>7134</v>
      </c>
      <c r="D17" s="511" t="s">
        <v>101</v>
      </c>
      <c r="E17" s="709" t="s">
        <v>7129</v>
      </c>
      <c r="F17" s="1086" t="s">
        <v>7130</v>
      </c>
      <c r="G17" s="1087"/>
      <c r="H17" s="178" t="s">
        <v>7131</v>
      </c>
      <c r="I17" s="178" t="s">
        <v>7132</v>
      </c>
      <c r="J17" s="178"/>
      <c r="K17" s="178">
        <v>1.0</v>
      </c>
      <c r="L17" s="178">
        <v>1.0</v>
      </c>
      <c r="M17" s="178">
        <v>100.0</v>
      </c>
      <c r="N17" s="697">
        <v>50.0</v>
      </c>
      <c r="O17" s="168" t="s">
        <v>729</v>
      </c>
    </row>
    <row r="18" ht="15.0" customHeight="1">
      <c r="A18" s="162" t="s">
        <v>7135</v>
      </c>
      <c r="B18" s="348" t="s">
        <v>7127</v>
      </c>
      <c r="C18" s="161" t="s">
        <v>7136</v>
      </c>
      <c r="D18" s="161" t="s">
        <v>101</v>
      </c>
      <c r="E18" s="161" t="s">
        <v>7137</v>
      </c>
      <c r="F18" s="161" t="s">
        <v>7138</v>
      </c>
      <c r="G18" s="164" t="s">
        <v>7139</v>
      </c>
      <c r="H18" s="164"/>
      <c r="I18" s="164" t="s">
        <v>7140</v>
      </c>
      <c r="J18" s="1088">
        <v>8.0</v>
      </c>
      <c r="K18" s="1088">
        <v>1.0</v>
      </c>
      <c r="L18" s="1088">
        <v>8.0</v>
      </c>
      <c r="M18" s="1088">
        <v>100.0</v>
      </c>
      <c r="N18" s="697">
        <v>12.5</v>
      </c>
      <c r="O18" s="168" t="s">
        <v>114</v>
      </c>
    </row>
    <row r="19" ht="15.0" customHeight="1">
      <c r="A19" s="162" t="s">
        <v>7141</v>
      </c>
      <c r="B19" s="348" t="s">
        <v>7127</v>
      </c>
      <c r="C19" s="161" t="s">
        <v>7142</v>
      </c>
      <c r="D19" s="161" t="s">
        <v>101</v>
      </c>
      <c r="E19" s="161" t="s">
        <v>7143</v>
      </c>
      <c r="F19" s="161" t="s">
        <v>7144</v>
      </c>
      <c r="G19" s="164" t="s">
        <v>7145</v>
      </c>
      <c r="H19" s="164"/>
      <c r="I19" s="164" t="s">
        <v>7146</v>
      </c>
      <c r="J19" s="1088">
        <v>3.0</v>
      </c>
      <c r="K19" s="1088">
        <v>3.0</v>
      </c>
      <c r="L19" s="1088">
        <v>3.0</v>
      </c>
      <c r="M19" s="1088">
        <v>100.0</v>
      </c>
      <c r="N19" s="697">
        <v>33.3</v>
      </c>
      <c r="O19" s="168" t="s">
        <v>119</v>
      </c>
    </row>
    <row r="20" ht="15.0" customHeight="1">
      <c r="A20" s="162" t="s">
        <v>7147</v>
      </c>
      <c r="B20" s="348" t="s">
        <v>7127</v>
      </c>
      <c r="C20" s="161" t="s">
        <v>7148</v>
      </c>
      <c r="D20" s="161" t="s">
        <v>101</v>
      </c>
      <c r="E20" s="161" t="s">
        <v>7143</v>
      </c>
      <c r="F20" s="161" t="s">
        <v>7144</v>
      </c>
      <c r="G20" s="164" t="s">
        <v>7149</v>
      </c>
      <c r="H20" s="178"/>
      <c r="I20" s="178" t="s">
        <v>7146</v>
      </c>
      <c r="J20" s="178">
        <v>4.0</v>
      </c>
      <c r="K20" s="178">
        <v>4.0</v>
      </c>
      <c r="L20" s="178">
        <v>4.0</v>
      </c>
      <c r="M20" s="178">
        <v>100.0</v>
      </c>
      <c r="N20" s="697">
        <v>25.0</v>
      </c>
      <c r="O20" s="168" t="s">
        <v>119</v>
      </c>
    </row>
    <row r="21" ht="15.0" customHeight="1">
      <c r="A21" s="821" t="s">
        <v>7150</v>
      </c>
      <c r="B21" s="231" t="s">
        <v>7151</v>
      </c>
      <c r="C21" s="1089" t="s">
        <v>7152</v>
      </c>
      <c r="D21" s="222" t="s">
        <v>101</v>
      </c>
      <c r="E21" s="314" t="s">
        <v>7153</v>
      </c>
      <c r="F21" s="314" t="s">
        <v>7154</v>
      </c>
      <c r="G21" s="319"/>
      <c r="H21" s="319"/>
      <c r="I21" s="320" t="s">
        <v>701</v>
      </c>
      <c r="J21" s="319">
        <v>1.0</v>
      </c>
      <c r="K21" s="319">
        <v>1.0</v>
      </c>
      <c r="L21" s="319">
        <v>1.0</v>
      </c>
      <c r="M21" s="315">
        <v>50.0</v>
      </c>
      <c r="N21" s="1090">
        <v>50.0</v>
      </c>
      <c r="O21" s="168" t="s">
        <v>107</v>
      </c>
    </row>
    <row r="22" ht="15.0" customHeight="1">
      <c r="A22" s="210" t="s">
        <v>7155</v>
      </c>
      <c r="B22" s="1091" t="s">
        <v>1007</v>
      </c>
      <c r="C22" s="374" t="s">
        <v>7156</v>
      </c>
      <c r="D22" s="161" t="s">
        <v>101</v>
      </c>
      <c r="E22" s="161" t="s">
        <v>7117</v>
      </c>
      <c r="F22" s="161" t="s">
        <v>7157</v>
      </c>
      <c r="G22" s="164" t="s">
        <v>7158</v>
      </c>
      <c r="H22" s="164"/>
      <c r="I22" s="164" t="s">
        <v>7159</v>
      </c>
      <c r="J22" s="1088">
        <v>5.0</v>
      </c>
      <c r="K22" s="1088">
        <v>5.0</v>
      </c>
      <c r="L22" s="1088">
        <v>5.0</v>
      </c>
      <c r="M22" s="1088">
        <v>150.0</v>
      </c>
      <c r="N22" s="697">
        <v>30.0</v>
      </c>
      <c r="O22" s="168" t="s">
        <v>134</v>
      </c>
    </row>
    <row r="23" ht="15.0" customHeight="1">
      <c r="A23" s="348" t="s">
        <v>7160</v>
      </c>
      <c r="B23" s="1092" t="s">
        <v>7127</v>
      </c>
      <c r="C23" s="348" t="s">
        <v>7161</v>
      </c>
      <c r="D23" s="348" t="s">
        <v>101</v>
      </c>
      <c r="E23" s="348" t="s">
        <v>7162</v>
      </c>
      <c r="F23" s="348" t="s">
        <v>7163</v>
      </c>
      <c r="G23" s="674" t="s">
        <v>7164</v>
      </c>
      <c r="H23" s="1093" t="s">
        <v>7165</v>
      </c>
      <c r="I23" s="674"/>
      <c r="J23" s="1094">
        <v>4.0</v>
      </c>
      <c r="K23" s="1094">
        <v>4.0</v>
      </c>
      <c r="L23" s="1094">
        <v>5.0</v>
      </c>
      <c r="M23" s="1094">
        <v>150.0</v>
      </c>
      <c r="N23" s="628">
        <v>37.5</v>
      </c>
      <c r="O23" s="168" t="s">
        <v>124</v>
      </c>
    </row>
    <row r="24" ht="15.0" customHeight="1">
      <c r="A24" s="162" t="s">
        <v>7166</v>
      </c>
      <c r="B24" s="348" t="s">
        <v>1007</v>
      </c>
      <c r="C24" s="161" t="s">
        <v>7167</v>
      </c>
      <c r="D24" s="161" t="s">
        <v>101</v>
      </c>
      <c r="E24" s="161" t="s">
        <v>7168</v>
      </c>
      <c r="F24" s="161" t="s">
        <v>7118</v>
      </c>
      <c r="G24" s="164" t="s">
        <v>7169</v>
      </c>
      <c r="H24" s="164"/>
      <c r="I24" s="164" t="s">
        <v>7170</v>
      </c>
      <c r="J24" s="1088">
        <v>0.0</v>
      </c>
      <c r="K24" s="1088">
        <v>1.0</v>
      </c>
      <c r="L24" s="1088">
        <v>1.0</v>
      </c>
      <c r="M24" s="1088">
        <v>100.0</v>
      </c>
      <c r="N24" s="697">
        <v>100.0</v>
      </c>
      <c r="O24" s="168" t="s">
        <v>128</v>
      </c>
    </row>
    <row r="25" ht="15.0" customHeight="1">
      <c r="A25" s="162" t="s">
        <v>7171</v>
      </c>
      <c r="B25" s="348" t="s">
        <v>1007</v>
      </c>
      <c r="C25" s="1044" t="s">
        <v>7172</v>
      </c>
      <c r="D25" s="161" t="s">
        <v>101</v>
      </c>
      <c r="E25" s="161" t="s">
        <v>7168</v>
      </c>
      <c r="F25" s="161" t="s">
        <v>7118</v>
      </c>
      <c r="G25" s="164">
        <v>45514.0</v>
      </c>
      <c r="H25" s="178"/>
      <c r="I25" s="178" t="s">
        <v>7170</v>
      </c>
      <c r="J25" s="178">
        <v>0.0</v>
      </c>
      <c r="K25" s="178">
        <v>4.0</v>
      </c>
      <c r="L25" s="178">
        <v>4.0</v>
      </c>
      <c r="M25" s="178">
        <v>100.0</v>
      </c>
      <c r="N25" s="697">
        <v>25.0</v>
      </c>
      <c r="O25" s="168" t="s">
        <v>128</v>
      </c>
    </row>
    <row r="26" ht="15.0" customHeight="1">
      <c r="A26" s="1095" t="s">
        <v>7173</v>
      </c>
      <c r="B26" s="421" t="s">
        <v>7174</v>
      </c>
      <c r="C26" s="1096" t="s">
        <v>7175</v>
      </c>
      <c r="D26" s="314" t="s">
        <v>52</v>
      </c>
      <c r="E26" s="314" t="s">
        <v>7176</v>
      </c>
      <c r="F26" s="1096" t="s">
        <v>7177</v>
      </c>
      <c r="G26" s="315" t="s">
        <v>7178</v>
      </c>
      <c r="H26" s="315"/>
      <c r="I26" s="315" t="s">
        <v>7179</v>
      </c>
      <c r="J26" s="1097">
        <v>1.0</v>
      </c>
      <c r="K26" s="1097">
        <v>1.0</v>
      </c>
      <c r="L26" s="1097">
        <v>2.0</v>
      </c>
      <c r="M26" s="1097">
        <v>100.0</v>
      </c>
      <c r="N26" s="725">
        <v>100.0</v>
      </c>
      <c r="O26" s="168" t="s">
        <v>135</v>
      </c>
    </row>
    <row r="27" ht="15.0" customHeight="1">
      <c r="A27" s="1095" t="s">
        <v>7180</v>
      </c>
      <c r="B27" s="421" t="s">
        <v>7174</v>
      </c>
      <c r="C27" s="314" t="s">
        <v>7181</v>
      </c>
      <c r="D27" s="314" t="s">
        <v>52</v>
      </c>
      <c r="E27" s="314" t="s">
        <v>7176</v>
      </c>
      <c r="F27" s="1096" t="s">
        <v>7118</v>
      </c>
      <c r="G27" s="315" t="s">
        <v>7182</v>
      </c>
      <c r="H27" s="319"/>
      <c r="I27" s="315" t="s">
        <v>7179</v>
      </c>
      <c r="J27" s="319">
        <v>1.0</v>
      </c>
      <c r="K27" s="319">
        <v>1.0</v>
      </c>
      <c r="L27" s="319">
        <v>2.0</v>
      </c>
      <c r="M27" s="319">
        <v>100.0</v>
      </c>
      <c r="N27" s="725">
        <v>100.0</v>
      </c>
      <c r="O27" s="168" t="s">
        <v>135</v>
      </c>
    </row>
    <row r="28" ht="15.0" customHeight="1">
      <c r="A28" s="67" t="s">
        <v>7183</v>
      </c>
      <c r="B28" s="421" t="s">
        <v>7174</v>
      </c>
      <c r="C28" s="1096" t="s">
        <v>7184</v>
      </c>
      <c r="D28" s="314" t="s">
        <v>52</v>
      </c>
      <c r="E28" s="1096" t="s">
        <v>7185</v>
      </c>
      <c r="F28" s="246" t="s">
        <v>7186</v>
      </c>
      <c r="G28" s="315" t="s">
        <v>7187</v>
      </c>
      <c r="H28" s="315"/>
      <c r="I28" s="246" t="s">
        <v>7188</v>
      </c>
      <c r="J28" s="315">
        <v>4.0</v>
      </c>
      <c r="K28" s="315">
        <v>4.0</v>
      </c>
      <c r="L28" s="315">
        <v>6.0</v>
      </c>
      <c r="M28" s="315">
        <v>100.0</v>
      </c>
      <c r="N28" s="725">
        <v>25.0</v>
      </c>
      <c r="O28" s="168" t="s">
        <v>135</v>
      </c>
    </row>
    <row r="29" ht="15.0" customHeight="1">
      <c r="A29" s="1095" t="s">
        <v>7189</v>
      </c>
      <c r="B29" s="421" t="s">
        <v>7174</v>
      </c>
      <c r="C29" s="67" t="s">
        <v>1810</v>
      </c>
      <c r="D29" s="314" t="s">
        <v>52</v>
      </c>
      <c r="E29" s="1096" t="s">
        <v>7190</v>
      </c>
      <c r="F29" s="314"/>
      <c r="G29" s="315" t="s">
        <v>1816</v>
      </c>
      <c r="H29" s="319"/>
      <c r="I29" s="319" t="s">
        <v>7191</v>
      </c>
      <c r="J29" s="319">
        <v>3.0</v>
      </c>
      <c r="K29" s="319">
        <v>3.0</v>
      </c>
      <c r="L29" s="319">
        <v>5.0</v>
      </c>
      <c r="M29" s="319">
        <v>100.0</v>
      </c>
      <c r="N29" s="1098">
        <v>33.33</v>
      </c>
      <c r="O29" s="168" t="s">
        <v>135</v>
      </c>
    </row>
    <row r="30" ht="15.0" customHeight="1">
      <c r="A30" s="1095" t="s">
        <v>7192</v>
      </c>
      <c r="B30" s="421" t="s">
        <v>7174</v>
      </c>
      <c r="C30" s="1096" t="s">
        <v>7193</v>
      </c>
      <c r="D30" s="314" t="s">
        <v>52</v>
      </c>
      <c r="E30" s="1096" t="s">
        <v>7194</v>
      </c>
      <c r="F30" s="314" t="s">
        <v>7195</v>
      </c>
      <c r="G30" s="315" t="s">
        <v>7196</v>
      </c>
      <c r="H30" s="319"/>
      <c r="I30" s="315" t="s">
        <v>7197</v>
      </c>
      <c r="J30" s="319">
        <v>3.0</v>
      </c>
      <c r="K30" s="319">
        <v>3.0</v>
      </c>
      <c r="L30" s="319">
        <v>4.0</v>
      </c>
      <c r="M30" s="319">
        <v>100.0</v>
      </c>
      <c r="N30" s="1098">
        <v>33.33</v>
      </c>
      <c r="O30" s="168" t="s">
        <v>135</v>
      </c>
    </row>
    <row r="31" ht="15.0" customHeight="1">
      <c r="A31" s="1099" t="s">
        <v>7198</v>
      </c>
      <c r="B31" s="330" t="s">
        <v>7127</v>
      </c>
      <c r="C31" s="161" t="s">
        <v>7199</v>
      </c>
      <c r="D31" s="161" t="s">
        <v>101</v>
      </c>
      <c r="E31" s="1100" t="s">
        <v>7200</v>
      </c>
      <c r="F31" s="357" t="s">
        <v>7201</v>
      </c>
      <c r="G31" s="164" t="s">
        <v>7202</v>
      </c>
      <c r="H31" s="282" t="s">
        <v>7203</v>
      </c>
      <c r="I31" s="164" t="s">
        <v>7204</v>
      </c>
      <c r="J31" s="1088">
        <v>3.0</v>
      </c>
      <c r="K31" s="1088">
        <v>1.0</v>
      </c>
      <c r="L31" s="1088">
        <v>3.0</v>
      </c>
      <c r="M31" s="1088">
        <v>100.0</v>
      </c>
      <c r="N31" s="697">
        <v>33.33</v>
      </c>
      <c r="O31" s="168" t="s">
        <v>100</v>
      </c>
    </row>
    <row r="32" ht="15.0" customHeight="1">
      <c r="A32" s="1099" t="s">
        <v>7205</v>
      </c>
      <c r="B32" s="348" t="s">
        <v>7206</v>
      </c>
      <c r="C32" s="70" t="s">
        <v>7207</v>
      </c>
      <c r="D32" s="161" t="s">
        <v>101</v>
      </c>
      <c r="E32" s="348" t="s">
        <v>566</v>
      </c>
      <c r="F32" s="2" t="s">
        <v>485</v>
      </c>
      <c r="G32" s="164"/>
      <c r="H32" s="70" t="s">
        <v>7208</v>
      </c>
      <c r="I32" s="178" t="s">
        <v>3250</v>
      </c>
      <c r="J32" s="178">
        <v>1.0</v>
      </c>
      <c r="K32" s="178">
        <v>1.0</v>
      </c>
      <c r="L32" s="178">
        <v>1.0</v>
      </c>
      <c r="M32" s="178">
        <v>50.0</v>
      </c>
      <c r="N32" s="697">
        <v>50.0</v>
      </c>
      <c r="O32" s="168" t="s">
        <v>100</v>
      </c>
    </row>
    <row r="33" ht="15.0" customHeight="1">
      <c r="A33" s="70" t="s">
        <v>7209</v>
      </c>
      <c r="B33" s="348" t="s">
        <v>7206</v>
      </c>
      <c r="C33" s="330" t="s">
        <v>7210</v>
      </c>
      <c r="D33" s="161" t="s">
        <v>101</v>
      </c>
      <c r="E33" s="348" t="s">
        <v>7211</v>
      </c>
      <c r="F33" s="1100" t="s">
        <v>1239</v>
      </c>
      <c r="G33" s="164"/>
      <c r="H33" s="70" t="s">
        <v>7212</v>
      </c>
      <c r="I33" s="178" t="s">
        <v>3250</v>
      </c>
      <c r="J33" s="178">
        <v>1.0</v>
      </c>
      <c r="K33" s="178">
        <v>1.0</v>
      </c>
      <c r="L33" s="178">
        <v>1.0</v>
      </c>
      <c r="M33" s="178">
        <v>50.0</v>
      </c>
      <c r="N33" s="697">
        <v>50.0</v>
      </c>
      <c r="O33" s="168" t="s">
        <v>100</v>
      </c>
    </row>
    <row r="34" ht="15.0" customHeight="1">
      <c r="A34" s="70" t="s">
        <v>7213</v>
      </c>
      <c r="B34" s="348" t="s">
        <v>7206</v>
      </c>
      <c r="C34" s="1044" t="s">
        <v>7214</v>
      </c>
      <c r="D34" s="161" t="s">
        <v>101</v>
      </c>
      <c r="E34" s="348" t="s">
        <v>1563</v>
      </c>
      <c r="F34" s="1100" t="s">
        <v>298</v>
      </c>
      <c r="G34" s="164"/>
      <c r="H34" s="1044" t="s">
        <v>7215</v>
      </c>
      <c r="I34" s="178" t="s">
        <v>3250</v>
      </c>
      <c r="J34" s="178">
        <v>1.0</v>
      </c>
      <c r="K34" s="178">
        <v>1.0</v>
      </c>
      <c r="L34" s="178">
        <v>1.0</v>
      </c>
      <c r="M34" s="178">
        <v>50.0</v>
      </c>
      <c r="N34" s="697">
        <v>50.0</v>
      </c>
      <c r="O34" s="168" t="s">
        <v>100</v>
      </c>
    </row>
    <row r="35" ht="15.0" customHeight="1">
      <c r="A35" s="70" t="s">
        <v>7216</v>
      </c>
      <c r="B35" s="374" t="s">
        <v>7206</v>
      </c>
      <c r="C35" s="1044" t="s">
        <v>7217</v>
      </c>
      <c r="D35" s="374" t="s">
        <v>101</v>
      </c>
      <c r="E35" s="67" t="s">
        <v>1563</v>
      </c>
      <c r="F35" s="67" t="s">
        <v>7218</v>
      </c>
      <c r="H35" s="1044" t="s">
        <v>7215</v>
      </c>
      <c r="I35" s="374" t="s">
        <v>3250</v>
      </c>
      <c r="J35" s="1101">
        <v>1.0</v>
      </c>
      <c r="K35" s="1101">
        <v>1.0</v>
      </c>
      <c r="L35" s="1101">
        <v>1.0</v>
      </c>
      <c r="M35" s="1101">
        <v>50.0</v>
      </c>
      <c r="N35" s="697">
        <v>50.0</v>
      </c>
      <c r="O35" s="168" t="s">
        <v>100</v>
      </c>
    </row>
    <row r="36" ht="15.0" customHeight="1">
      <c r="A36" s="70" t="s">
        <v>7219</v>
      </c>
      <c r="B36" s="348" t="s">
        <v>7206</v>
      </c>
      <c r="C36" s="1044" t="s">
        <v>7220</v>
      </c>
      <c r="D36" s="161" t="s">
        <v>101</v>
      </c>
      <c r="E36" s="348" t="s">
        <v>1563</v>
      </c>
      <c r="F36" s="348" t="s">
        <v>298</v>
      </c>
      <c r="G36" s="164"/>
      <c r="H36" s="1044" t="s">
        <v>7215</v>
      </c>
      <c r="I36" s="178" t="s">
        <v>3250</v>
      </c>
      <c r="J36" s="178">
        <v>1.0</v>
      </c>
      <c r="K36" s="178">
        <v>1.0</v>
      </c>
      <c r="L36" s="178">
        <v>1.0</v>
      </c>
      <c r="M36" s="178">
        <v>50.0</v>
      </c>
      <c r="N36" s="697">
        <v>50.0</v>
      </c>
      <c r="O36" s="168" t="s">
        <v>100</v>
      </c>
    </row>
    <row r="37" ht="15.0" customHeight="1">
      <c r="A37" s="70" t="s">
        <v>7221</v>
      </c>
      <c r="B37" s="348" t="s">
        <v>7206</v>
      </c>
      <c r="C37" s="1044" t="s">
        <v>7222</v>
      </c>
      <c r="D37" s="161" t="s">
        <v>101</v>
      </c>
      <c r="E37" s="348" t="s">
        <v>7223</v>
      </c>
      <c r="F37" s="1102" t="s">
        <v>7224</v>
      </c>
      <c r="G37" s="164"/>
      <c r="H37" s="178"/>
      <c r="I37" s="178" t="s">
        <v>3250</v>
      </c>
      <c r="J37" s="178">
        <v>1.0</v>
      </c>
      <c r="K37" s="178">
        <v>1.0</v>
      </c>
      <c r="L37" s="178">
        <v>1.0</v>
      </c>
      <c r="M37" s="178">
        <v>50.0</v>
      </c>
      <c r="N37" s="697">
        <v>50.0</v>
      </c>
      <c r="O37" s="168" t="s">
        <v>100</v>
      </c>
    </row>
    <row r="38" ht="15.0" customHeight="1">
      <c r="A38" s="330" t="s">
        <v>7225</v>
      </c>
      <c r="B38" s="348" t="s">
        <v>7206</v>
      </c>
      <c r="C38" s="330" t="s">
        <v>7226</v>
      </c>
      <c r="D38" s="161" t="s">
        <v>101</v>
      </c>
      <c r="E38" s="1100" t="s">
        <v>7227</v>
      </c>
      <c r="F38" s="1044" t="s">
        <v>7228</v>
      </c>
      <c r="G38" s="164"/>
      <c r="H38" s="282" t="s">
        <v>7229</v>
      </c>
      <c r="I38" s="178" t="s">
        <v>3250</v>
      </c>
      <c r="J38" s="178">
        <v>1.0</v>
      </c>
      <c r="K38" s="178">
        <v>1.0</v>
      </c>
      <c r="L38" s="178">
        <v>1.0</v>
      </c>
      <c r="M38" s="178">
        <v>50.0</v>
      </c>
      <c r="N38" s="697">
        <v>50.0</v>
      </c>
      <c r="O38" s="168" t="s">
        <v>100</v>
      </c>
    </row>
    <row r="39" ht="15.0" customHeight="1">
      <c r="A39" s="1103" t="s">
        <v>7230</v>
      </c>
      <c r="B39" s="348" t="s">
        <v>7206</v>
      </c>
      <c r="C39" s="1104" t="s">
        <v>7231</v>
      </c>
      <c r="D39" s="161" t="s">
        <v>101</v>
      </c>
      <c r="E39" s="348" t="s">
        <v>7232</v>
      </c>
      <c r="F39" s="1104" t="s">
        <v>7233</v>
      </c>
      <c r="G39" s="164"/>
      <c r="H39" s="282"/>
      <c r="I39" s="178" t="s">
        <v>3250</v>
      </c>
      <c r="J39" s="178">
        <v>1.0</v>
      </c>
      <c r="K39" s="178">
        <v>1.0</v>
      </c>
      <c r="L39" s="178">
        <v>1.0</v>
      </c>
      <c r="M39" s="178">
        <v>50.0</v>
      </c>
      <c r="N39" s="697">
        <v>50.0</v>
      </c>
      <c r="O39" s="168" t="s">
        <v>100</v>
      </c>
    </row>
    <row r="40" ht="15.0" customHeight="1">
      <c r="A40" s="1103" t="s">
        <v>7234</v>
      </c>
      <c r="B40" s="348" t="s">
        <v>7206</v>
      </c>
      <c r="C40" s="1105" t="s">
        <v>7235</v>
      </c>
      <c r="D40" s="161" t="s">
        <v>101</v>
      </c>
      <c r="E40" s="348" t="s">
        <v>7223</v>
      </c>
      <c r="F40" s="1102" t="s">
        <v>7224</v>
      </c>
      <c r="G40" s="164"/>
      <c r="H40" s="282" t="s">
        <v>7236</v>
      </c>
      <c r="I40" s="178" t="s">
        <v>3250</v>
      </c>
      <c r="J40" s="178">
        <v>1.0</v>
      </c>
      <c r="K40" s="178">
        <v>1.0</v>
      </c>
      <c r="L40" s="178">
        <v>1.0</v>
      </c>
      <c r="M40" s="178">
        <v>50.0</v>
      </c>
      <c r="N40" s="697">
        <v>50.0</v>
      </c>
      <c r="O40" s="168" t="s">
        <v>100</v>
      </c>
    </row>
    <row r="41" ht="15.0" customHeight="1">
      <c r="A41" s="1103" t="s">
        <v>7237</v>
      </c>
      <c r="B41" s="348" t="s">
        <v>7206</v>
      </c>
      <c r="C41" s="330" t="s">
        <v>7238</v>
      </c>
      <c r="D41" s="161" t="s">
        <v>101</v>
      </c>
      <c r="E41" s="348" t="s">
        <v>7239</v>
      </c>
      <c r="F41" s="1103" t="s">
        <v>258</v>
      </c>
      <c r="G41" s="164"/>
      <c r="H41" s="282" t="s">
        <v>7240</v>
      </c>
      <c r="I41" s="178" t="s">
        <v>3250</v>
      </c>
      <c r="J41" s="178">
        <v>1.0</v>
      </c>
      <c r="K41" s="178">
        <v>1.0</v>
      </c>
      <c r="L41" s="178">
        <v>1.0</v>
      </c>
      <c r="M41" s="178">
        <v>50.0</v>
      </c>
      <c r="N41" s="697">
        <v>50.0</v>
      </c>
      <c r="O41" s="168" t="s">
        <v>100</v>
      </c>
    </row>
    <row r="42" ht="15.0" customHeight="1">
      <c r="A42" s="330" t="s">
        <v>7241</v>
      </c>
      <c r="B42" s="348" t="s">
        <v>7206</v>
      </c>
      <c r="C42" s="330" t="s">
        <v>7242</v>
      </c>
      <c r="D42" s="161" t="s">
        <v>101</v>
      </c>
      <c r="E42" s="348" t="s">
        <v>7243</v>
      </c>
      <c r="F42" s="1102" t="s">
        <v>7244</v>
      </c>
      <c r="G42" s="164"/>
      <c r="H42" s="282" t="s">
        <v>7245</v>
      </c>
      <c r="I42" s="178" t="s">
        <v>3250</v>
      </c>
      <c r="J42" s="178">
        <v>1.0</v>
      </c>
      <c r="K42" s="178">
        <v>1.0</v>
      </c>
      <c r="L42" s="178">
        <v>1.0</v>
      </c>
      <c r="M42" s="178">
        <v>50.0</v>
      </c>
      <c r="N42" s="697">
        <v>50.0</v>
      </c>
      <c r="O42" s="168" t="s">
        <v>100</v>
      </c>
    </row>
    <row r="43" ht="15.0" customHeight="1">
      <c r="A43" s="330" t="s">
        <v>7246</v>
      </c>
      <c r="B43" s="330" t="s">
        <v>7206</v>
      </c>
      <c r="C43" s="330" t="s">
        <v>7247</v>
      </c>
      <c r="D43" s="161" t="s">
        <v>101</v>
      </c>
      <c r="E43" s="1100" t="s">
        <v>1286</v>
      </c>
      <c r="F43" s="1106" t="s">
        <v>802</v>
      </c>
      <c r="G43" s="164"/>
      <c r="H43" s="330" t="s">
        <v>7248</v>
      </c>
      <c r="I43" s="178" t="s">
        <v>3250</v>
      </c>
      <c r="J43" s="178">
        <v>1.0</v>
      </c>
      <c r="K43" s="178">
        <v>1.0</v>
      </c>
      <c r="L43" s="178">
        <v>1.0</v>
      </c>
      <c r="M43" s="178">
        <v>50.0</v>
      </c>
      <c r="N43" s="697">
        <v>50.0</v>
      </c>
      <c r="O43" s="168" t="s">
        <v>100</v>
      </c>
    </row>
    <row r="44" ht="15.0" customHeight="1">
      <c r="A44" s="162" t="s">
        <v>7147</v>
      </c>
      <c r="B44" s="348" t="s">
        <v>7127</v>
      </c>
      <c r="C44" s="161" t="s">
        <v>7148</v>
      </c>
      <c r="D44" s="161" t="s">
        <v>139</v>
      </c>
      <c r="E44" s="161" t="s">
        <v>7143</v>
      </c>
      <c r="F44" s="161" t="s">
        <v>7144</v>
      </c>
      <c r="G44" s="164">
        <v>45573.0</v>
      </c>
      <c r="H44" s="178"/>
      <c r="I44" s="178" t="s">
        <v>7146</v>
      </c>
      <c r="J44" s="178">
        <v>4.0</v>
      </c>
      <c r="K44" s="178">
        <v>4.0</v>
      </c>
      <c r="L44" s="178">
        <v>4.0</v>
      </c>
      <c r="M44" s="178">
        <v>100.0</v>
      </c>
      <c r="N44" s="697">
        <v>25.0</v>
      </c>
      <c r="O44" s="374" t="s">
        <v>1324</v>
      </c>
      <c r="P44" s="374"/>
      <c r="Q44" s="374"/>
      <c r="R44" s="374"/>
      <c r="S44" s="374"/>
      <c r="T44" s="374"/>
      <c r="U44" s="374"/>
      <c r="V44" s="374"/>
      <c r="W44" s="374"/>
      <c r="X44" s="374"/>
      <c r="Y44" s="374"/>
      <c r="Z44" s="374"/>
      <c r="AA44" s="374"/>
      <c r="AB44" s="374"/>
      <c r="AC44" s="374"/>
      <c r="AD44" s="374"/>
      <c r="AE44" s="374"/>
      <c r="AF44" s="374"/>
    </row>
    <row r="45" ht="15.0" customHeight="1">
      <c r="A45" s="162" t="s">
        <v>7249</v>
      </c>
      <c r="B45" s="863" t="s">
        <v>7127</v>
      </c>
      <c r="C45" s="327" t="s">
        <v>7250</v>
      </c>
      <c r="D45" s="161" t="s">
        <v>139</v>
      </c>
      <c r="E45" s="327" t="s">
        <v>7117</v>
      </c>
      <c r="F45" s="374" t="s">
        <v>7118</v>
      </c>
      <c r="G45" s="164"/>
      <c r="H45" s="164"/>
      <c r="I45" s="164" t="s">
        <v>7251</v>
      </c>
      <c r="J45" s="1088">
        <v>7.0</v>
      </c>
      <c r="K45" s="1088">
        <v>2.0</v>
      </c>
      <c r="L45" s="1088">
        <v>7.0</v>
      </c>
      <c r="M45" s="1088">
        <v>150.0</v>
      </c>
      <c r="N45" s="697">
        <v>17.0</v>
      </c>
      <c r="O45" s="555" t="s">
        <v>1428</v>
      </c>
      <c r="P45" s="75"/>
      <c r="Q45" s="75"/>
      <c r="R45" s="75"/>
      <c r="S45" s="75"/>
      <c r="T45" s="75"/>
      <c r="U45" s="75"/>
      <c r="V45" s="75"/>
      <c r="W45" s="75"/>
      <c r="X45" s="75"/>
      <c r="Y45" s="75"/>
      <c r="Z45" s="75"/>
      <c r="AA45" s="75"/>
      <c r="AB45" s="75"/>
      <c r="AC45" s="75"/>
      <c r="AD45" s="75"/>
      <c r="AE45" s="75"/>
      <c r="AF45" s="75"/>
    </row>
    <row r="46" ht="15.0" customHeight="1">
      <c r="A46" s="1107" t="s">
        <v>7252</v>
      </c>
      <c r="B46" s="348" t="s">
        <v>7206</v>
      </c>
      <c r="C46" s="161" t="s">
        <v>7253</v>
      </c>
      <c r="D46" s="161" t="s">
        <v>139</v>
      </c>
      <c r="E46" s="282" t="s">
        <v>7254</v>
      </c>
      <c r="F46" s="161" t="s">
        <v>7255</v>
      </c>
      <c r="G46" s="164"/>
      <c r="H46" s="178"/>
      <c r="I46" s="178" t="s">
        <v>2443</v>
      </c>
      <c r="J46" s="178">
        <v>1.0</v>
      </c>
      <c r="K46" s="178">
        <v>1.0</v>
      </c>
      <c r="L46" s="178">
        <v>1.0</v>
      </c>
      <c r="M46" s="178">
        <v>50.0</v>
      </c>
      <c r="N46" s="697">
        <v>50.0</v>
      </c>
      <c r="O46" s="555" t="s">
        <v>1428</v>
      </c>
      <c r="P46" s="374"/>
      <c r="Q46" s="374"/>
      <c r="R46" s="374"/>
      <c r="S46" s="374"/>
      <c r="T46" s="374"/>
      <c r="U46" s="374"/>
      <c r="V46" s="374"/>
      <c r="W46" s="374"/>
      <c r="X46" s="374"/>
      <c r="Y46" s="374"/>
      <c r="Z46" s="374"/>
      <c r="AA46" s="374"/>
      <c r="AB46" s="374"/>
      <c r="AC46" s="374"/>
      <c r="AD46" s="374"/>
      <c r="AE46" s="374"/>
      <c r="AF46" s="374"/>
    </row>
    <row r="47" ht="15.0" customHeight="1">
      <c r="A47" s="1108" t="s">
        <v>7256</v>
      </c>
      <c r="B47" s="348" t="s">
        <v>7206</v>
      </c>
      <c r="C47" s="161" t="s">
        <v>7253</v>
      </c>
      <c r="D47" s="161" t="s">
        <v>139</v>
      </c>
      <c r="E47" s="282" t="s">
        <v>566</v>
      </c>
      <c r="F47" s="340" t="s">
        <v>7257</v>
      </c>
      <c r="G47" s="164"/>
      <c r="H47" s="178"/>
      <c r="I47" s="178" t="s">
        <v>2443</v>
      </c>
      <c r="J47" s="178">
        <v>1.0</v>
      </c>
      <c r="K47" s="178">
        <v>1.0</v>
      </c>
      <c r="L47" s="178">
        <v>1.0</v>
      </c>
      <c r="M47" s="178">
        <v>50.0</v>
      </c>
      <c r="N47" s="697">
        <v>50.0</v>
      </c>
      <c r="O47" s="555" t="s">
        <v>1428</v>
      </c>
      <c r="P47" s="374"/>
      <c r="Q47" s="374"/>
      <c r="R47" s="374"/>
      <c r="S47" s="374"/>
      <c r="T47" s="374"/>
      <c r="U47" s="374"/>
      <c r="V47" s="374"/>
      <c r="W47" s="374"/>
      <c r="X47" s="374"/>
      <c r="Y47" s="374"/>
      <c r="Z47" s="374"/>
      <c r="AA47" s="374"/>
      <c r="AB47" s="374"/>
      <c r="AC47" s="374"/>
      <c r="AD47" s="374"/>
      <c r="AE47" s="374"/>
      <c r="AF47" s="374"/>
    </row>
    <row r="48" ht="15.0" customHeight="1">
      <c r="A48" s="1107" t="s">
        <v>7258</v>
      </c>
      <c r="B48" s="348" t="s">
        <v>7206</v>
      </c>
      <c r="C48" s="161" t="s">
        <v>7253</v>
      </c>
      <c r="D48" s="161" t="s">
        <v>139</v>
      </c>
      <c r="E48" s="282" t="s">
        <v>801</v>
      </c>
      <c r="F48" s="340" t="s">
        <v>7259</v>
      </c>
      <c r="G48" s="164"/>
      <c r="H48" s="178"/>
      <c r="I48" s="178" t="s">
        <v>2443</v>
      </c>
      <c r="J48" s="178">
        <v>1.0</v>
      </c>
      <c r="K48" s="178">
        <v>1.0</v>
      </c>
      <c r="L48" s="178">
        <v>1.0</v>
      </c>
      <c r="M48" s="178">
        <v>50.0</v>
      </c>
      <c r="N48" s="697">
        <v>50.0</v>
      </c>
      <c r="O48" s="555" t="s">
        <v>1428</v>
      </c>
      <c r="P48" s="374"/>
      <c r="Q48" s="374"/>
      <c r="R48" s="374"/>
      <c r="S48" s="374"/>
      <c r="T48" s="374"/>
      <c r="U48" s="374"/>
      <c r="V48" s="374"/>
      <c r="W48" s="374"/>
      <c r="X48" s="374"/>
      <c r="Y48" s="374"/>
      <c r="Z48" s="374"/>
      <c r="AA48" s="374"/>
      <c r="AB48" s="374"/>
      <c r="AC48" s="374"/>
      <c r="AD48" s="374"/>
      <c r="AE48" s="374"/>
      <c r="AF48" s="374"/>
    </row>
    <row r="49" ht="15.0" customHeight="1">
      <c r="A49" s="1108" t="s">
        <v>7260</v>
      </c>
      <c r="B49" s="348" t="s">
        <v>7206</v>
      </c>
      <c r="C49" s="161" t="s">
        <v>7253</v>
      </c>
      <c r="D49" s="161" t="s">
        <v>139</v>
      </c>
      <c r="E49" s="282" t="s">
        <v>257</v>
      </c>
      <c r="F49" s="1109" t="s">
        <v>1061</v>
      </c>
      <c r="G49" s="164"/>
      <c r="H49" s="178"/>
      <c r="I49" s="178" t="s">
        <v>2443</v>
      </c>
      <c r="J49" s="178">
        <v>1.0</v>
      </c>
      <c r="K49" s="178">
        <v>1.0</v>
      </c>
      <c r="L49" s="178">
        <v>1.0</v>
      </c>
      <c r="M49" s="178">
        <v>50.0</v>
      </c>
      <c r="N49" s="697">
        <v>50.0</v>
      </c>
      <c r="O49" s="555" t="s">
        <v>1428</v>
      </c>
      <c r="P49" s="374"/>
      <c r="Q49" s="374"/>
      <c r="R49" s="374"/>
      <c r="S49" s="374"/>
      <c r="T49" s="374"/>
      <c r="U49" s="374"/>
      <c r="V49" s="374"/>
      <c r="W49" s="374"/>
      <c r="X49" s="374"/>
      <c r="Y49" s="374"/>
      <c r="Z49" s="374"/>
      <c r="AA49" s="374"/>
      <c r="AB49" s="374"/>
      <c r="AC49" s="374"/>
      <c r="AD49" s="374"/>
      <c r="AE49" s="374"/>
      <c r="AF49" s="374"/>
    </row>
    <row r="50" ht="15.0" customHeight="1">
      <c r="A50" s="1108" t="s">
        <v>7261</v>
      </c>
      <c r="B50" s="348" t="s">
        <v>7206</v>
      </c>
      <c r="C50" s="161" t="s">
        <v>7253</v>
      </c>
      <c r="D50" s="161" t="s">
        <v>139</v>
      </c>
      <c r="E50" s="282" t="s">
        <v>257</v>
      </c>
      <c r="F50" s="1109" t="s">
        <v>1061</v>
      </c>
      <c r="G50" s="164"/>
      <c r="H50" s="178"/>
      <c r="I50" s="178" t="s">
        <v>2443</v>
      </c>
      <c r="J50" s="178">
        <v>1.0</v>
      </c>
      <c r="K50" s="178">
        <v>1.0</v>
      </c>
      <c r="L50" s="178">
        <v>1.0</v>
      </c>
      <c r="M50" s="178">
        <v>50.0</v>
      </c>
      <c r="N50" s="697">
        <v>50.0</v>
      </c>
      <c r="O50" s="555" t="s">
        <v>1428</v>
      </c>
      <c r="P50" s="374"/>
      <c r="Q50" s="374"/>
      <c r="R50" s="374"/>
      <c r="S50" s="374"/>
      <c r="T50" s="374"/>
      <c r="U50" s="374"/>
      <c r="V50" s="374"/>
      <c r="W50" s="374"/>
      <c r="X50" s="374"/>
      <c r="Y50" s="374"/>
      <c r="Z50" s="374"/>
      <c r="AA50" s="374"/>
      <c r="AB50" s="374"/>
      <c r="AC50" s="374"/>
      <c r="AD50" s="374"/>
      <c r="AE50" s="374"/>
      <c r="AF50" s="374"/>
    </row>
    <row r="51" ht="15.0" customHeight="1">
      <c r="A51" s="374" t="s">
        <v>7262</v>
      </c>
      <c r="B51" s="374" t="s">
        <v>7263</v>
      </c>
      <c r="C51" s="580" t="s">
        <v>7253</v>
      </c>
      <c r="D51" s="580" t="s">
        <v>139</v>
      </c>
      <c r="E51" s="374" t="s">
        <v>7264</v>
      </c>
      <c r="J51" s="1101">
        <v>1.0</v>
      </c>
      <c r="K51" s="1101">
        <v>1.0</v>
      </c>
      <c r="L51" s="1101">
        <v>3.0</v>
      </c>
      <c r="M51" s="1101">
        <v>50.0</v>
      </c>
      <c r="N51" s="1110">
        <v>50.0</v>
      </c>
      <c r="O51" s="555" t="s">
        <v>1428</v>
      </c>
    </row>
    <row r="52" ht="15.0" customHeight="1">
      <c r="A52" s="68" t="s">
        <v>7265</v>
      </c>
      <c r="B52" s="374" t="s">
        <v>7263</v>
      </c>
      <c r="C52" s="580" t="s">
        <v>7253</v>
      </c>
      <c r="D52" s="580" t="s">
        <v>139</v>
      </c>
      <c r="E52" s="374" t="s">
        <v>7266</v>
      </c>
      <c r="J52" s="1101">
        <v>1.0</v>
      </c>
      <c r="K52" s="1101">
        <v>1.0</v>
      </c>
      <c r="L52" s="1101">
        <v>3.0</v>
      </c>
      <c r="M52" s="1101">
        <v>50.0</v>
      </c>
      <c r="N52" s="1110">
        <v>50.0</v>
      </c>
      <c r="O52" s="555" t="s">
        <v>1428</v>
      </c>
      <c r="P52" s="374"/>
      <c r="Q52" s="374"/>
      <c r="R52" s="374"/>
      <c r="S52" s="374"/>
      <c r="T52" s="374"/>
      <c r="U52" s="374"/>
      <c r="V52" s="374"/>
      <c r="W52" s="374"/>
      <c r="X52" s="374"/>
      <c r="Y52" s="374"/>
      <c r="Z52" s="374"/>
      <c r="AA52" s="374"/>
      <c r="AB52" s="374"/>
      <c r="AC52" s="374"/>
      <c r="AD52" s="374"/>
      <c r="AE52" s="374"/>
      <c r="AF52" s="374"/>
    </row>
    <row r="53" ht="15.0" customHeight="1">
      <c r="A53" s="374" t="s">
        <v>7267</v>
      </c>
      <c r="B53" s="374" t="s">
        <v>7263</v>
      </c>
      <c r="C53" s="580" t="s">
        <v>7253</v>
      </c>
      <c r="D53" s="580" t="s">
        <v>139</v>
      </c>
      <c r="E53" s="374" t="s">
        <v>7268</v>
      </c>
      <c r="J53" s="1101">
        <v>1.0</v>
      </c>
      <c r="K53" s="1101">
        <v>1.0</v>
      </c>
      <c r="L53" s="1101">
        <v>3.0</v>
      </c>
      <c r="M53" s="1101">
        <v>50.0</v>
      </c>
      <c r="N53" s="1110">
        <v>50.0</v>
      </c>
      <c r="O53" s="555" t="s">
        <v>1428</v>
      </c>
    </row>
    <row r="54" ht="15.0" customHeight="1">
      <c r="A54" s="69" t="s">
        <v>7269</v>
      </c>
      <c r="B54" s="374" t="s">
        <v>7263</v>
      </c>
      <c r="C54" s="580" t="s">
        <v>7253</v>
      </c>
      <c r="D54" s="580" t="s">
        <v>139</v>
      </c>
      <c r="E54" s="374" t="s">
        <v>7270</v>
      </c>
      <c r="J54" s="1101">
        <v>1.0</v>
      </c>
      <c r="K54" s="1101">
        <v>1.0</v>
      </c>
      <c r="L54" s="1101">
        <v>3.0</v>
      </c>
      <c r="M54" s="1101">
        <v>50.0</v>
      </c>
      <c r="N54" s="1110">
        <v>50.0</v>
      </c>
      <c r="O54" s="555" t="s">
        <v>1428</v>
      </c>
      <c r="P54" s="374"/>
      <c r="Q54" s="374"/>
      <c r="R54" s="374"/>
      <c r="S54" s="374"/>
      <c r="T54" s="374"/>
      <c r="U54" s="374"/>
      <c r="V54" s="374"/>
      <c r="W54" s="374"/>
      <c r="X54" s="374"/>
      <c r="Y54" s="374"/>
      <c r="Z54" s="374"/>
      <c r="AA54" s="374"/>
      <c r="AB54" s="374"/>
      <c r="AC54" s="374"/>
      <c r="AD54" s="374"/>
      <c r="AE54" s="374"/>
      <c r="AF54" s="374"/>
    </row>
    <row r="55" ht="15.0" customHeight="1">
      <c r="A55" s="69" t="s">
        <v>7271</v>
      </c>
      <c r="B55" s="374" t="s">
        <v>7263</v>
      </c>
      <c r="C55" s="580" t="s">
        <v>7253</v>
      </c>
      <c r="D55" s="580" t="s">
        <v>139</v>
      </c>
      <c r="E55" s="374" t="s">
        <v>7272</v>
      </c>
      <c r="J55" s="70">
        <v>2.0</v>
      </c>
      <c r="K55" s="70">
        <v>2.0</v>
      </c>
      <c r="L55" s="70">
        <v>2.0</v>
      </c>
      <c r="M55" s="70">
        <v>25.0</v>
      </c>
      <c r="N55" s="3">
        <v>25.0</v>
      </c>
      <c r="O55" s="555" t="s">
        <v>1428</v>
      </c>
      <c r="P55" s="374"/>
      <c r="Q55" s="374"/>
      <c r="R55" s="374"/>
      <c r="S55" s="374"/>
      <c r="T55" s="374"/>
      <c r="U55" s="374"/>
      <c r="V55" s="374"/>
      <c r="W55" s="374"/>
      <c r="X55" s="374"/>
      <c r="Y55" s="374"/>
      <c r="Z55" s="374"/>
      <c r="AA55" s="374"/>
      <c r="AB55" s="374"/>
      <c r="AC55" s="374"/>
      <c r="AD55" s="374"/>
      <c r="AE55" s="374"/>
      <c r="AF55" s="374"/>
    </row>
    <row r="56" ht="15.0" customHeight="1">
      <c r="A56" s="69" t="s">
        <v>7273</v>
      </c>
      <c r="B56" s="374" t="s">
        <v>7263</v>
      </c>
      <c r="C56" s="580" t="s">
        <v>7253</v>
      </c>
      <c r="D56" s="580" t="s">
        <v>139</v>
      </c>
      <c r="E56" s="374" t="s">
        <v>7274</v>
      </c>
      <c r="J56" s="70">
        <v>2.0</v>
      </c>
      <c r="K56" s="70">
        <v>2.0</v>
      </c>
      <c r="L56" s="70">
        <v>2.0</v>
      </c>
      <c r="M56" s="70">
        <v>25.0</v>
      </c>
      <c r="N56" s="3">
        <v>25.0</v>
      </c>
      <c r="O56" s="555" t="s">
        <v>1428</v>
      </c>
      <c r="P56" s="374"/>
      <c r="Q56" s="374"/>
      <c r="R56" s="374"/>
      <c r="S56" s="374"/>
      <c r="T56" s="374"/>
      <c r="U56" s="374"/>
      <c r="V56" s="374"/>
      <c r="W56" s="374"/>
      <c r="X56" s="374"/>
      <c r="Y56" s="374"/>
      <c r="Z56" s="374"/>
      <c r="AA56" s="374"/>
      <c r="AB56" s="374"/>
      <c r="AC56" s="374"/>
      <c r="AD56" s="374"/>
      <c r="AE56" s="374"/>
      <c r="AF56" s="374"/>
    </row>
    <row r="57" ht="15.0" customHeight="1">
      <c r="A57" s="162" t="s">
        <v>7275</v>
      </c>
      <c r="B57" s="348" t="s">
        <v>7276</v>
      </c>
      <c r="C57" s="161" t="s">
        <v>7277</v>
      </c>
      <c r="D57" s="161" t="s">
        <v>139</v>
      </c>
      <c r="E57" s="161" t="s">
        <v>7278</v>
      </c>
      <c r="F57" s="161"/>
      <c r="G57" s="164"/>
      <c r="H57" s="164"/>
      <c r="I57" s="164"/>
      <c r="J57" s="1088">
        <v>3.0</v>
      </c>
      <c r="K57" s="1088">
        <v>3.0</v>
      </c>
      <c r="L57" s="1088">
        <v>5.0</v>
      </c>
      <c r="M57" s="1088">
        <v>50.0</v>
      </c>
      <c r="N57" s="697">
        <f t="shared" ref="N57:N82" si="1">50/3</f>
        <v>16.66666667</v>
      </c>
      <c r="O57" s="555" t="s">
        <v>1449</v>
      </c>
      <c r="P57" s="75"/>
      <c r="Q57" s="75"/>
      <c r="R57" s="75"/>
      <c r="S57" s="75"/>
      <c r="T57" s="75"/>
      <c r="U57" s="75"/>
      <c r="V57" s="75"/>
      <c r="W57" s="75"/>
      <c r="X57" s="75"/>
      <c r="Y57" s="75"/>
      <c r="Z57" s="75"/>
      <c r="AA57" s="75"/>
      <c r="AB57" s="75"/>
      <c r="AC57" s="75"/>
      <c r="AD57" s="75"/>
      <c r="AE57" s="75"/>
      <c r="AF57" s="75"/>
    </row>
    <row r="58" ht="15.0" customHeight="1">
      <c r="A58" s="162" t="s">
        <v>7279</v>
      </c>
      <c r="B58" s="348" t="s">
        <v>7276</v>
      </c>
      <c r="C58" s="161" t="s">
        <v>7280</v>
      </c>
      <c r="D58" s="161" t="s">
        <v>139</v>
      </c>
      <c r="E58" s="161" t="s">
        <v>7278</v>
      </c>
      <c r="F58" s="161"/>
      <c r="G58" s="164"/>
      <c r="H58" s="178"/>
      <c r="I58" s="178"/>
      <c r="J58" s="178">
        <v>3.0</v>
      </c>
      <c r="K58" s="178">
        <v>3.0</v>
      </c>
      <c r="L58" s="178">
        <v>5.0</v>
      </c>
      <c r="M58" s="1088">
        <v>50.0</v>
      </c>
      <c r="N58" s="697">
        <f t="shared" si="1"/>
        <v>16.66666667</v>
      </c>
      <c r="O58" s="555" t="s">
        <v>1449</v>
      </c>
      <c r="P58" s="374"/>
      <c r="Q58" s="374"/>
      <c r="R58" s="374"/>
      <c r="S58" s="374"/>
      <c r="T58" s="374"/>
      <c r="U58" s="374"/>
      <c r="V58" s="374"/>
      <c r="W58" s="374"/>
      <c r="X58" s="374"/>
      <c r="Y58" s="374"/>
      <c r="Z58" s="374"/>
      <c r="AA58" s="374"/>
      <c r="AB58" s="374"/>
      <c r="AC58" s="374"/>
      <c r="AD58" s="374"/>
      <c r="AE58" s="374"/>
      <c r="AF58" s="374"/>
    </row>
    <row r="59" ht="15.0" customHeight="1">
      <c r="A59" s="162" t="s">
        <v>7281</v>
      </c>
      <c r="B59" s="348" t="s">
        <v>7276</v>
      </c>
      <c r="C59" s="161" t="s">
        <v>7282</v>
      </c>
      <c r="D59" s="161" t="s">
        <v>139</v>
      </c>
      <c r="E59" s="161" t="s">
        <v>7278</v>
      </c>
      <c r="F59" s="161"/>
      <c r="G59" s="164"/>
      <c r="H59" s="164"/>
      <c r="I59" s="164"/>
      <c r="J59" s="164">
        <v>3.0</v>
      </c>
      <c r="K59" s="164">
        <v>3.0</v>
      </c>
      <c r="L59" s="164">
        <v>5.0</v>
      </c>
      <c r="M59" s="1088">
        <v>50.0</v>
      </c>
      <c r="N59" s="697">
        <f t="shared" si="1"/>
        <v>16.66666667</v>
      </c>
      <c r="O59" s="555" t="s">
        <v>1449</v>
      </c>
      <c r="P59" s="374"/>
      <c r="Q59" s="374"/>
      <c r="R59" s="374"/>
      <c r="S59" s="374"/>
      <c r="T59" s="374"/>
      <c r="U59" s="374"/>
      <c r="V59" s="374"/>
      <c r="W59" s="374"/>
      <c r="X59" s="374"/>
      <c r="Y59" s="374"/>
      <c r="Z59" s="374"/>
      <c r="AA59" s="374"/>
      <c r="AB59" s="374"/>
      <c r="AC59" s="374"/>
      <c r="AD59" s="374"/>
      <c r="AE59" s="374"/>
      <c r="AF59" s="374"/>
    </row>
    <row r="60" ht="15.0" customHeight="1">
      <c r="A60" s="162" t="s">
        <v>7283</v>
      </c>
      <c r="B60" s="348" t="s">
        <v>7276</v>
      </c>
      <c r="C60" s="161" t="s">
        <v>7284</v>
      </c>
      <c r="D60" s="161" t="s">
        <v>139</v>
      </c>
      <c r="E60" s="161" t="s">
        <v>7278</v>
      </c>
      <c r="F60" s="161"/>
      <c r="G60" s="164"/>
      <c r="H60" s="178"/>
      <c r="I60" s="178"/>
      <c r="J60" s="178">
        <v>3.0</v>
      </c>
      <c r="K60" s="178">
        <v>3.0</v>
      </c>
      <c r="L60" s="178">
        <v>5.0</v>
      </c>
      <c r="M60" s="1088">
        <v>50.0</v>
      </c>
      <c r="N60" s="697">
        <f t="shared" si="1"/>
        <v>16.66666667</v>
      </c>
      <c r="O60" s="555" t="s">
        <v>1449</v>
      </c>
      <c r="P60" s="374"/>
      <c r="Q60" s="374"/>
      <c r="R60" s="374"/>
      <c r="S60" s="374"/>
      <c r="T60" s="374"/>
      <c r="U60" s="374"/>
      <c r="V60" s="374"/>
      <c r="W60" s="374"/>
      <c r="X60" s="374"/>
      <c r="Y60" s="374"/>
      <c r="Z60" s="374"/>
      <c r="AA60" s="374"/>
      <c r="AB60" s="374"/>
      <c r="AC60" s="374"/>
      <c r="AD60" s="374"/>
      <c r="AE60" s="374"/>
      <c r="AF60" s="374"/>
    </row>
    <row r="61" ht="15.0" customHeight="1">
      <c r="A61" s="162" t="s">
        <v>7285</v>
      </c>
      <c r="B61" s="348" t="s">
        <v>7276</v>
      </c>
      <c r="C61" s="161" t="s">
        <v>7286</v>
      </c>
      <c r="D61" s="161" t="s">
        <v>139</v>
      </c>
      <c r="E61" s="161" t="s">
        <v>7278</v>
      </c>
      <c r="F61" s="161"/>
      <c r="G61" s="164"/>
      <c r="H61" s="178"/>
      <c r="I61" s="178"/>
      <c r="J61" s="178">
        <v>3.0</v>
      </c>
      <c r="K61" s="178">
        <v>3.0</v>
      </c>
      <c r="L61" s="178">
        <v>5.0</v>
      </c>
      <c r="M61" s="1088">
        <v>50.0</v>
      </c>
      <c r="N61" s="697">
        <f t="shared" si="1"/>
        <v>16.66666667</v>
      </c>
      <c r="O61" s="555" t="s">
        <v>1449</v>
      </c>
      <c r="P61" s="374"/>
      <c r="Q61" s="374"/>
      <c r="R61" s="374"/>
      <c r="S61" s="374"/>
      <c r="T61" s="374"/>
      <c r="U61" s="374"/>
      <c r="V61" s="374"/>
      <c r="W61" s="374"/>
      <c r="X61" s="374"/>
      <c r="Y61" s="374"/>
      <c r="Z61" s="374"/>
      <c r="AA61" s="374"/>
      <c r="AB61" s="374"/>
      <c r="AC61" s="374"/>
      <c r="AD61" s="374"/>
      <c r="AE61" s="374"/>
      <c r="AF61" s="374"/>
    </row>
    <row r="62" ht="15.0" customHeight="1">
      <c r="A62" s="162" t="s">
        <v>7287</v>
      </c>
      <c r="B62" s="348" t="s">
        <v>7276</v>
      </c>
      <c r="C62" s="161" t="s">
        <v>7288</v>
      </c>
      <c r="D62" s="161" t="s">
        <v>139</v>
      </c>
      <c r="E62" s="161" t="s">
        <v>7278</v>
      </c>
      <c r="F62" s="161"/>
      <c r="G62" s="164"/>
      <c r="H62" s="178"/>
      <c r="I62" s="178"/>
      <c r="J62" s="178">
        <v>3.0</v>
      </c>
      <c r="K62" s="178">
        <v>3.0</v>
      </c>
      <c r="L62" s="178">
        <v>5.0</v>
      </c>
      <c r="M62" s="1088">
        <v>50.0</v>
      </c>
      <c r="N62" s="697">
        <f t="shared" si="1"/>
        <v>16.66666667</v>
      </c>
      <c r="O62" s="555" t="s">
        <v>1449</v>
      </c>
      <c r="P62" s="374"/>
      <c r="Q62" s="374"/>
      <c r="R62" s="374"/>
      <c r="S62" s="374"/>
      <c r="T62" s="374"/>
      <c r="U62" s="374"/>
      <c r="V62" s="374"/>
      <c r="W62" s="374"/>
      <c r="X62" s="374"/>
      <c r="Y62" s="374"/>
      <c r="Z62" s="374"/>
      <c r="AA62" s="374"/>
      <c r="AB62" s="374"/>
      <c r="AC62" s="374"/>
      <c r="AD62" s="374"/>
      <c r="AE62" s="374"/>
      <c r="AF62" s="374"/>
    </row>
    <row r="63" ht="15.0" customHeight="1">
      <c r="A63" s="162" t="s">
        <v>7289</v>
      </c>
      <c r="B63" s="348" t="s">
        <v>7276</v>
      </c>
      <c r="C63" s="161" t="s">
        <v>7290</v>
      </c>
      <c r="D63" s="161" t="s">
        <v>139</v>
      </c>
      <c r="E63" s="161" t="s">
        <v>7278</v>
      </c>
      <c r="F63" s="161"/>
      <c r="G63" s="164"/>
      <c r="H63" s="178"/>
      <c r="I63" s="178"/>
      <c r="J63" s="178">
        <v>3.0</v>
      </c>
      <c r="K63" s="178">
        <v>3.0</v>
      </c>
      <c r="L63" s="178">
        <v>5.0</v>
      </c>
      <c r="M63" s="1088">
        <v>50.0</v>
      </c>
      <c r="N63" s="697">
        <f t="shared" si="1"/>
        <v>16.66666667</v>
      </c>
      <c r="O63" s="555" t="s">
        <v>1449</v>
      </c>
      <c r="P63" s="374"/>
      <c r="Q63" s="374"/>
      <c r="R63" s="1111"/>
      <c r="S63" s="374"/>
      <c r="T63" s="374"/>
      <c r="U63" s="374"/>
      <c r="V63" s="374"/>
      <c r="W63" s="374"/>
      <c r="X63" s="374"/>
      <c r="Y63" s="374"/>
      <c r="Z63" s="374"/>
      <c r="AA63" s="374"/>
      <c r="AB63" s="374"/>
      <c r="AC63" s="374"/>
      <c r="AD63" s="374"/>
      <c r="AE63" s="374"/>
      <c r="AF63" s="374"/>
    </row>
    <row r="64" ht="15.0" customHeight="1">
      <c r="A64" s="162" t="s">
        <v>7291</v>
      </c>
      <c r="B64" s="348" t="s">
        <v>7276</v>
      </c>
      <c r="C64" s="161" t="s">
        <v>7292</v>
      </c>
      <c r="D64" s="161" t="s">
        <v>139</v>
      </c>
      <c r="E64" s="161" t="s">
        <v>7278</v>
      </c>
      <c r="F64" s="161"/>
      <c r="G64" s="164"/>
      <c r="H64" s="178"/>
      <c r="I64" s="178"/>
      <c r="J64" s="178">
        <v>3.0</v>
      </c>
      <c r="K64" s="178">
        <v>3.0</v>
      </c>
      <c r="L64" s="178">
        <v>5.0</v>
      </c>
      <c r="M64" s="1088">
        <v>50.0</v>
      </c>
      <c r="N64" s="697">
        <f t="shared" si="1"/>
        <v>16.66666667</v>
      </c>
      <c r="O64" s="555" t="s">
        <v>1449</v>
      </c>
      <c r="P64" s="374"/>
      <c r="Q64" s="374"/>
      <c r="R64" s="374"/>
      <c r="S64" s="374"/>
      <c r="T64" s="374"/>
      <c r="U64" s="374"/>
      <c r="V64" s="374"/>
      <c r="W64" s="374"/>
      <c r="X64" s="374"/>
      <c r="Y64" s="374"/>
      <c r="Z64" s="374"/>
      <c r="AA64" s="374"/>
      <c r="AB64" s="374"/>
      <c r="AC64" s="374"/>
      <c r="AD64" s="374"/>
      <c r="AE64" s="374"/>
      <c r="AF64" s="374"/>
    </row>
    <row r="65" ht="15.0" customHeight="1">
      <c r="A65" s="162" t="s">
        <v>7293</v>
      </c>
      <c r="B65" s="348" t="s">
        <v>7276</v>
      </c>
      <c r="C65" s="161" t="s">
        <v>7294</v>
      </c>
      <c r="D65" s="161" t="s">
        <v>139</v>
      </c>
      <c r="E65" s="161" t="s">
        <v>7278</v>
      </c>
      <c r="F65" s="161"/>
      <c r="G65" s="164"/>
      <c r="H65" s="178"/>
      <c r="I65" s="178"/>
      <c r="J65" s="178">
        <v>3.0</v>
      </c>
      <c r="K65" s="178">
        <v>3.0</v>
      </c>
      <c r="L65" s="178">
        <v>5.0</v>
      </c>
      <c r="M65" s="1088">
        <v>50.0</v>
      </c>
      <c r="N65" s="697">
        <f t="shared" si="1"/>
        <v>16.66666667</v>
      </c>
      <c r="O65" s="555" t="s">
        <v>1449</v>
      </c>
      <c r="P65" s="374"/>
      <c r="Q65" s="374"/>
      <c r="R65" s="374"/>
      <c r="S65" s="374"/>
      <c r="T65" s="374"/>
      <c r="U65" s="374"/>
      <c r="V65" s="374"/>
      <c r="W65" s="374"/>
      <c r="X65" s="374"/>
      <c r="Y65" s="374"/>
      <c r="Z65" s="374"/>
      <c r="AA65" s="374"/>
      <c r="AB65" s="374"/>
      <c r="AC65" s="374"/>
      <c r="AD65" s="374"/>
      <c r="AE65" s="374"/>
      <c r="AF65" s="374"/>
    </row>
    <row r="66" ht="15.0" customHeight="1">
      <c r="A66" s="162" t="s">
        <v>7295</v>
      </c>
      <c r="B66" s="348" t="s">
        <v>7276</v>
      </c>
      <c r="C66" s="161" t="s">
        <v>7296</v>
      </c>
      <c r="D66" s="161" t="s">
        <v>139</v>
      </c>
      <c r="E66" s="161" t="s">
        <v>7278</v>
      </c>
      <c r="F66" s="161"/>
      <c r="G66" s="164"/>
      <c r="H66" s="178"/>
      <c r="I66" s="178"/>
      <c r="J66" s="178">
        <v>3.0</v>
      </c>
      <c r="K66" s="178">
        <v>3.0</v>
      </c>
      <c r="L66" s="178">
        <v>5.0</v>
      </c>
      <c r="M66" s="1088">
        <v>50.0</v>
      </c>
      <c r="N66" s="697">
        <f t="shared" si="1"/>
        <v>16.66666667</v>
      </c>
      <c r="O66" s="555" t="s">
        <v>1449</v>
      </c>
      <c r="P66" s="374"/>
      <c r="Q66" s="374"/>
      <c r="R66" s="374"/>
      <c r="S66" s="374"/>
      <c r="T66" s="374"/>
      <c r="U66" s="374"/>
      <c r="V66" s="374"/>
      <c r="W66" s="374"/>
      <c r="X66" s="374"/>
      <c r="Y66" s="374"/>
      <c r="Z66" s="374"/>
      <c r="AA66" s="374"/>
      <c r="AB66" s="374"/>
      <c r="AC66" s="374"/>
      <c r="AD66" s="374"/>
      <c r="AE66" s="374"/>
      <c r="AF66" s="374"/>
    </row>
    <row r="67" ht="15.0" customHeight="1">
      <c r="A67" s="162" t="s">
        <v>7297</v>
      </c>
      <c r="B67" s="348" t="s">
        <v>7276</v>
      </c>
      <c r="C67" s="161" t="s">
        <v>7298</v>
      </c>
      <c r="D67" s="161" t="s">
        <v>139</v>
      </c>
      <c r="E67" s="161" t="s">
        <v>7278</v>
      </c>
      <c r="F67" s="161"/>
      <c r="G67" s="164"/>
      <c r="H67" s="178"/>
      <c r="I67" s="178"/>
      <c r="J67" s="178">
        <v>3.0</v>
      </c>
      <c r="K67" s="178">
        <v>3.0</v>
      </c>
      <c r="L67" s="178">
        <v>5.0</v>
      </c>
      <c r="M67" s="1088">
        <v>50.0</v>
      </c>
      <c r="N67" s="697">
        <f t="shared" si="1"/>
        <v>16.66666667</v>
      </c>
      <c r="O67" s="555" t="s">
        <v>1449</v>
      </c>
      <c r="P67" s="374"/>
      <c r="Q67" s="374"/>
      <c r="R67" s="374"/>
      <c r="S67" s="374"/>
      <c r="T67" s="374"/>
      <c r="U67" s="374"/>
      <c r="V67" s="374"/>
      <c r="W67" s="374"/>
      <c r="X67" s="374"/>
      <c r="Y67" s="374"/>
      <c r="Z67" s="374"/>
      <c r="AA67" s="374"/>
      <c r="AB67" s="374"/>
      <c r="AC67" s="374"/>
      <c r="AD67" s="374"/>
      <c r="AE67" s="374"/>
      <c r="AF67" s="374"/>
    </row>
    <row r="68" ht="15.0" customHeight="1">
      <c r="A68" s="162" t="s">
        <v>7299</v>
      </c>
      <c r="B68" s="348" t="s">
        <v>7276</v>
      </c>
      <c r="C68" s="161" t="s">
        <v>7300</v>
      </c>
      <c r="D68" s="161" t="s">
        <v>139</v>
      </c>
      <c r="E68" s="161" t="s">
        <v>7278</v>
      </c>
      <c r="F68" s="161"/>
      <c r="G68" s="164"/>
      <c r="H68" s="178"/>
      <c r="I68" s="178"/>
      <c r="J68" s="178">
        <v>3.0</v>
      </c>
      <c r="K68" s="178">
        <v>3.0</v>
      </c>
      <c r="L68" s="178">
        <v>5.0</v>
      </c>
      <c r="M68" s="1088">
        <v>50.0</v>
      </c>
      <c r="N68" s="697">
        <f t="shared" si="1"/>
        <v>16.66666667</v>
      </c>
      <c r="O68" s="555" t="s">
        <v>1449</v>
      </c>
      <c r="P68" s="374"/>
      <c r="Q68" s="374"/>
      <c r="R68" s="374"/>
      <c r="S68" s="374"/>
      <c r="T68" s="374"/>
      <c r="U68" s="374"/>
      <c r="V68" s="374"/>
      <c r="W68" s="374"/>
      <c r="X68" s="374"/>
      <c r="Y68" s="374"/>
      <c r="Z68" s="374"/>
      <c r="AA68" s="374"/>
      <c r="AB68" s="374"/>
      <c r="AC68" s="374"/>
      <c r="AD68" s="374"/>
      <c r="AE68" s="374"/>
      <c r="AF68" s="374"/>
    </row>
    <row r="69" ht="15.0" customHeight="1">
      <c r="A69" s="162" t="s">
        <v>7301</v>
      </c>
      <c r="B69" s="348" t="s">
        <v>7276</v>
      </c>
      <c r="C69" s="161" t="s">
        <v>7302</v>
      </c>
      <c r="D69" s="161" t="s">
        <v>139</v>
      </c>
      <c r="E69" s="161" t="s">
        <v>7278</v>
      </c>
      <c r="F69" s="161"/>
      <c r="G69" s="164"/>
      <c r="H69" s="178"/>
      <c r="I69" s="178"/>
      <c r="J69" s="178">
        <v>3.0</v>
      </c>
      <c r="K69" s="178">
        <v>3.0</v>
      </c>
      <c r="L69" s="178">
        <v>5.0</v>
      </c>
      <c r="M69" s="1088">
        <v>50.0</v>
      </c>
      <c r="N69" s="697">
        <f t="shared" si="1"/>
        <v>16.66666667</v>
      </c>
      <c r="O69" s="555" t="s">
        <v>1449</v>
      </c>
      <c r="P69" s="374"/>
      <c r="Q69" s="374"/>
      <c r="R69" s="374"/>
      <c r="S69" s="374"/>
      <c r="T69" s="374"/>
      <c r="U69" s="374"/>
      <c r="V69" s="374"/>
      <c r="W69" s="374"/>
      <c r="X69" s="374"/>
      <c r="Y69" s="374"/>
      <c r="Z69" s="374"/>
      <c r="AA69" s="374"/>
      <c r="AB69" s="374"/>
      <c r="AC69" s="374"/>
      <c r="AD69" s="374"/>
      <c r="AE69" s="374"/>
      <c r="AF69" s="374"/>
    </row>
    <row r="70" ht="15.0" customHeight="1">
      <c r="A70" s="162" t="s">
        <v>7275</v>
      </c>
      <c r="B70" s="348" t="s">
        <v>7276</v>
      </c>
      <c r="C70" s="161" t="s">
        <v>7277</v>
      </c>
      <c r="D70" s="161" t="s">
        <v>139</v>
      </c>
      <c r="E70" s="161" t="s">
        <v>7278</v>
      </c>
      <c r="F70" s="161"/>
      <c r="G70" s="164"/>
      <c r="H70" s="164"/>
      <c r="I70" s="164"/>
      <c r="J70" s="1088">
        <v>3.0</v>
      </c>
      <c r="K70" s="1088">
        <v>3.0</v>
      </c>
      <c r="L70" s="1088">
        <v>5.0</v>
      </c>
      <c r="M70" s="1088">
        <v>50.0</v>
      </c>
      <c r="N70" s="697">
        <f t="shared" si="1"/>
        <v>16.66666667</v>
      </c>
      <c r="O70" s="555" t="s">
        <v>1454</v>
      </c>
      <c r="P70" s="75"/>
      <c r="Q70" s="75"/>
      <c r="R70" s="75"/>
      <c r="S70" s="75"/>
      <c r="T70" s="75"/>
      <c r="U70" s="75"/>
      <c r="V70" s="75"/>
      <c r="W70" s="75"/>
      <c r="X70" s="75"/>
      <c r="Y70" s="75"/>
      <c r="Z70" s="75"/>
      <c r="AA70" s="75"/>
      <c r="AB70" s="75"/>
      <c r="AC70" s="75"/>
      <c r="AD70" s="75"/>
      <c r="AE70" s="75"/>
      <c r="AF70" s="75"/>
    </row>
    <row r="71" ht="15.0" customHeight="1">
      <c r="A71" s="162" t="s">
        <v>7279</v>
      </c>
      <c r="B71" s="348" t="s">
        <v>7276</v>
      </c>
      <c r="C71" s="161" t="s">
        <v>7280</v>
      </c>
      <c r="D71" s="161" t="s">
        <v>139</v>
      </c>
      <c r="E71" s="161" t="s">
        <v>7278</v>
      </c>
      <c r="F71" s="161"/>
      <c r="G71" s="164"/>
      <c r="H71" s="178"/>
      <c r="I71" s="178"/>
      <c r="J71" s="178">
        <v>3.0</v>
      </c>
      <c r="K71" s="178">
        <v>3.0</v>
      </c>
      <c r="L71" s="178">
        <v>5.0</v>
      </c>
      <c r="M71" s="1088">
        <v>50.0</v>
      </c>
      <c r="N71" s="697">
        <f t="shared" si="1"/>
        <v>16.66666667</v>
      </c>
      <c r="O71" s="555" t="s">
        <v>1454</v>
      </c>
      <c r="P71" s="374"/>
      <c r="Q71" s="374"/>
      <c r="R71" s="1111"/>
      <c r="S71" s="374"/>
      <c r="T71" s="374"/>
      <c r="U71" s="374"/>
      <c r="V71" s="374"/>
      <c r="W71" s="374"/>
      <c r="X71" s="374"/>
      <c r="Y71" s="374"/>
      <c r="Z71" s="374"/>
      <c r="AA71" s="374"/>
      <c r="AB71" s="374"/>
      <c r="AC71" s="374"/>
      <c r="AD71" s="374"/>
      <c r="AE71" s="374"/>
      <c r="AF71" s="374"/>
    </row>
    <row r="72" ht="15.0" customHeight="1">
      <c r="A72" s="162" t="s">
        <v>7281</v>
      </c>
      <c r="B72" s="348" t="s">
        <v>7276</v>
      </c>
      <c r="C72" s="161" t="s">
        <v>7282</v>
      </c>
      <c r="D72" s="161" t="s">
        <v>139</v>
      </c>
      <c r="E72" s="161" t="s">
        <v>7278</v>
      </c>
      <c r="F72" s="161"/>
      <c r="G72" s="164"/>
      <c r="H72" s="164"/>
      <c r="I72" s="164"/>
      <c r="J72" s="164">
        <v>3.0</v>
      </c>
      <c r="K72" s="164">
        <v>3.0</v>
      </c>
      <c r="L72" s="164">
        <v>5.0</v>
      </c>
      <c r="M72" s="1088">
        <v>50.0</v>
      </c>
      <c r="N72" s="697">
        <f t="shared" si="1"/>
        <v>16.66666667</v>
      </c>
      <c r="O72" s="555" t="s">
        <v>1454</v>
      </c>
      <c r="P72" s="374"/>
      <c r="Q72" s="374"/>
      <c r="R72" s="374"/>
      <c r="S72" s="374"/>
      <c r="T72" s="374"/>
      <c r="U72" s="374"/>
      <c r="V72" s="374"/>
      <c r="W72" s="374"/>
      <c r="X72" s="374"/>
      <c r="Y72" s="374"/>
      <c r="Z72" s="374"/>
      <c r="AA72" s="374"/>
      <c r="AB72" s="374"/>
      <c r="AC72" s="374"/>
      <c r="AD72" s="374"/>
      <c r="AE72" s="374"/>
      <c r="AF72" s="374"/>
    </row>
    <row r="73" ht="15.0" customHeight="1">
      <c r="A73" s="162" t="s">
        <v>7283</v>
      </c>
      <c r="B73" s="348" t="s">
        <v>7276</v>
      </c>
      <c r="C73" s="161" t="s">
        <v>7284</v>
      </c>
      <c r="D73" s="161" t="s">
        <v>139</v>
      </c>
      <c r="E73" s="161" t="s">
        <v>7278</v>
      </c>
      <c r="F73" s="161"/>
      <c r="G73" s="164"/>
      <c r="H73" s="178"/>
      <c r="I73" s="178"/>
      <c r="J73" s="178">
        <v>3.0</v>
      </c>
      <c r="K73" s="178">
        <v>3.0</v>
      </c>
      <c r="L73" s="178">
        <v>5.0</v>
      </c>
      <c r="M73" s="1088">
        <v>50.0</v>
      </c>
      <c r="N73" s="697">
        <f t="shared" si="1"/>
        <v>16.66666667</v>
      </c>
      <c r="O73" s="555" t="s">
        <v>1454</v>
      </c>
      <c r="P73" s="374"/>
      <c r="Q73" s="374"/>
      <c r="R73" s="374"/>
      <c r="S73" s="374"/>
      <c r="T73" s="374"/>
      <c r="U73" s="374"/>
      <c r="V73" s="374"/>
      <c r="W73" s="374"/>
      <c r="X73" s="374"/>
      <c r="Y73" s="374"/>
      <c r="Z73" s="374"/>
      <c r="AA73" s="374"/>
      <c r="AB73" s="374"/>
      <c r="AC73" s="374"/>
      <c r="AD73" s="374"/>
      <c r="AE73" s="374"/>
      <c r="AF73" s="374"/>
    </row>
    <row r="74" ht="15.0" customHeight="1">
      <c r="A74" s="162" t="s">
        <v>7285</v>
      </c>
      <c r="B74" s="348" t="s">
        <v>7276</v>
      </c>
      <c r="C74" s="161" t="s">
        <v>7286</v>
      </c>
      <c r="D74" s="161" t="s">
        <v>139</v>
      </c>
      <c r="E74" s="161" t="s">
        <v>7278</v>
      </c>
      <c r="F74" s="161"/>
      <c r="G74" s="164"/>
      <c r="H74" s="178"/>
      <c r="I74" s="178"/>
      <c r="J74" s="178">
        <v>3.0</v>
      </c>
      <c r="K74" s="178">
        <v>3.0</v>
      </c>
      <c r="L74" s="178">
        <v>5.0</v>
      </c>
      <c r="M74" s="1088">
        <v>50.0</v>
      </c>
      <c r="N74" s="697">
        <f t="shared" si="1"/>
        <v>16.66666667</v>
      </c>
      <c r="O74" s="555" t="s">
        <v>1454</v>
      </c>
      <c r="P74" s="374"/>
      <c r="Q74" s="374"/>
      <c r="R74" s="374"/>
      <c r="S74" s="374"/>
      <c r="T74" s="374"/>
      <c r="U74" s="374"/>
      <c r="V74" s="374"/>
      <c r="W74" s="374"/>
      <c r="X74" s="374"/>
      <c r="Y74" s="374"/>
      <c r="Z74" s="374"/>
      <c r="AA74" s="374"/>
      <c r="AB74" s="374"/>
      <c r="AC74" s="374"/>
      <c r="AD74" s="374"/>
      <c r="AE74" s="374"/>
      <c r="AF74" s="374"/>
    </row>
    <row r="75" ht="15.0" customHeight="1">
      <c r="A75" s="162" t="s">
        <v>7287</v>
      </c>
      <c r="B75" s="348" t="s">
        <v>7276</v>
      </c>
      <c r="C75" s="161" t="s">
        <v>7288</v>
      </c>
      <c r="D75" s="161" t="s">
        <v>139</v>
      </c>
      <c r="E75" s="161" t="s">
        <v>7278</v>
      </c>
      <c r="F75" s="161"/>
      <c r="G75" s="164"/>
      <c r="H75" s="178"/>
      <c r="I75" s="178"/>
      <c r="J75" s="178">
        <v>3.0</v>
      </c>
      <c r="K75" s="178">
        <v>3.0</v>
      </c>
      <c r="L75" s="178">
        <v>5.0</v>
      </c>
      <c r="M75" s="1088">
        <v>50.0</v>
      </c>
      <c r="N75" s="697">
        <f t="shared" si="1"/>
        <v>16.66666667</v>
      </c>
      <c r="O75" s="555" t="s">
        <v>1454</v>
      </c>
      <c r="P75" s="374"/>
      <c r="Q75" s="374"/>
      <c r="R75" s="374"/>
      <c r="S75" s="374"/>
      <c r="T75" s="374"/>
      <c r="U75" s="374"/>
      <c r="V75" s="374"/>
      <c r="W75" s="374"/>
      <c r="X75" s="374"/>
      <c r="Y75" s="374"/>
      <c r="Z75" s="374"/>
      <c r="AA75" s="374"/>
      <c r="AB75" s="374"/>
      <c r="AC75" s="374"/>
      <c r="AD75" s="374"/>
      <c r="AE75" s="374"/>
      <c r="AF75" s="374"/>
    </row>
    <row r="76" ht="15.0" customHeight="1">
      <c r="A76" s="162" t="s">
        <v>7289</v>
      </c>
      <c r="B76" s="348" t="s">
        <v>7276</v>
      </c>
      <c r="C76" s="161" t="s">
        <v>7290</v>
      </c>
      <c r="D76" s="161" t="s">
        <v>139</v>
      </c>
      <c r="E76" s="161" t="s">
        <v>7278</v>
      </c>
      <c r="F76" s="161"/>
      <c r="G76" s="164"/>
      <c r="H76" s="178"/>
      <c r="I76" s="178"/>
      <c r="J76" s="178">
        <v>3.0</v>
      </c>
      <c r="K76" s="178">
        <v>3.0</v>
      </c>
      <c r="L76" s="178">
        <v>5.0</v>
      </c>
      <c r="M76" s="1088">
        <v>50.0</v>
      </c>
      <c r="N76" s="697">
        <f t="shared" si="1"/>
        <v>16.66666667</v>
      </c>
      <c r="O76" s="555" t="s">
        <v>1454</v>
      </c>
      <c r="P76" s="374"/>
      <c r="Q76" s="374"/>
      <c r="R76" s="374"/>
      <c r="S76" s="374"/>
      <c r="T76" s="374"/>
      <c r="U76" s="374"/>
      <c r="V76" s="374"/>
      <c r="W76" s="374"/>
      <c r="X76" s="374"/>
      <c r="Y76" s="374"/>
      <c r="Z76" s="374"/>
      <c r="AA76" s="374"/>
      <c r="AB76" s="374"/>
      <c r="AC76" s="374"/>
      <c r="AD76" s="374"/>
      <c r="AE76" s="374"/>
      <c r="AF76" s="374"/>
    </row>
    <row r="77" ht="15.0" customHeight="1">
      <c r="A77" s="162" t="s">
        <v>7291</v>
      </c>
      <c r="B77" s="348" t="s">
        <v>7276</v>
      </c>
      <c r="C77" s="161" t="s">
        <v>7292</v>
      </c>
      <c r="D77" s="161" t="s">
        <v>139</v>
      </c>
      <c r="E77" s="161" t="s">
        <v>7278</v>
      </c>
      <c r="F77" s="161"/>
      <c r="G77" s="164"/>
      <c r="H77" s="178"/>
      <c r="I77" s="178"/>
      <c r="J77" s="178">
        <v>3.0</v>
      </c>
      <c r="K77" s="178">
        <v>3.0</v>
      </c>
      <c r="L77" s="178">
        <v>5.0</v>
      </c>
      <c r="M77" s="1088">
        <v>50.0</v>
      </c>
      <c r="N77" s="697">
        <f t="shared" si="1"/>
        <v>16.66666667</v>
      </c>
      <c r="O77" s="555" t="s">
        <v>1454</v>
      </c>
      <c r="P77" s="374"/>
      <c r="Q77" s="374"/>
      <c r="R77" s="374"/>
      <c r="S77" s="374"/>
      <c r="T77" s="374"/>
      <c r="U77" s="374"/>
      <c r="V77" s="374"/>
      <c r="W77" s="374"/>
      <c r="X77" s="374"/>
      <c r="Y77" s="374"/>
      <c r="Z77" s="374"/>
      <c r="AA77" s="374"/>
      <c r="AB77" s="374"/>
      <c r="AC77" s="374"/>
      <c r="AD77" s="374"/>
      <c r="AE77" s="374"/>
      <c r="AF77" s="374"/>
    </row>
    <row r="78" ht="15.0" customHeight="1">
      <c r="A78" s="162" t="s">
        <v>7293</v>
      </c>
      <c r="B78" s="348" t="s">
        <v>7276</v>
      </c>
      <c r="C78" s="161" t="s">
        <v>7294</v>
      </c>
      <c r="D78" s="161" t="s">
        <v>139</v>
      </c>
      <c r="E78" s="161" t="s">
        <v>7278</v>
      </c>
      <c r="F78" s="161"/>
      <c r="G78" s="164"/>
      <c r="H78" s="178"/>
      <c r="I78" s="178"/>
      <c r="J78" s="178">
        <v>3.0</v>
      </c>
      <c r="K78" s="178">
        <v>3.0</v>
      </c>
      <c r="L78" s="178">
        <v>5.0</v>
      </c>
      <c r="M78" s="1088">
        <v>50.0</v>
      </c>
      <c r="N78" s="697">
        <f t="shared" si="1"/>
        <v>16.66666667</v>
      </c>
      <c r="O78" s="555" t="s">
        <v>1454</v>
      </c>
      <c r="P78" s="374"/>
      <c r="Q78" s="374"/>
      <c r="R78" s="374"/>
      <c r="S78" s="374"/>
      <c r="T78" s="374"/>
      <c r="U78" s="374"/>
      <c r="V78" s="374"/>
      <c r="W78" s="374"/>
      <c r="X78" s="374"/>
      <c r="Y78" s="374"/>
      <c r="Z78" s="374"/>
      <c r="AA78" s="374"/>
      <c r="AB78" s="374"/>
      <c r="AC78" s="374"/>
      <c r="AD78" s="374"/>
      <c r="AE78" s="374"/>
      <c r="AF78" s="374"/>
    </row>
    <row r="79" ht="15.0" customHeight="1">
      <c r="A79" s="162" t="s">
        <v>7295</v>
      </c>
      <c r="B79" s="348" t="s">
        <v>7276</v>
      </c>
      <c r="C79" s="161" t="s">
        <v>7296</v>
      </c>
      <c r="D79" s="161" t="s">
        <v>139</v>
      </c>
      <c r="E79" s="161" t="s">
        <v>7278</v>
      </c>
      <c r="F79" s="161"/>
      <c r="G79" s="164"/>
      <c r="H79" s="178"/>
      <c r="I79" s="178"/>
      <c r="J79" s="178">
        <v>3.0</v>
      </c>
      <c r="K79" s="178">
        <v>3.0</v>
      </c>
      <c r="L79" s="178">
        <v>5.0</v>
      </c>
      <c r="M79" s="1088">
        <v>50.0</v>
      </c>
      <c r="N79" s="697">
        <f t="shared" si="1"/>
        <v>16.66666667</v>
      </c>
      <c r="O79" s="555" t="s">
        <v>1454</v>
      </c>
      <c r="P79" s="374"/>
      <c r="Q79" s="374"/>
      <c r="R79" s="374"/>
      <c r="S79" s="374"/>
      <c r="T79" s="374"/>
      <c r="U79" s="374"/>
      <c r="V79" s="374"/>
      <c r="W79" s="374"/>
      <c r="X79" s="374"/>
      <c r="Y79" s="374"/>
      <c r="Z79" s="374"/>
      <c r="AA79" s="374"/>
      <c r="AB79" s="374"/>
      <c r="AC79" s="374"/>
      <c r="AD79" s="374"/>
      <c r="AE79" s="374"/>
      <c r="AF79" s="374"/>
    </row>
    <row r="80" ht="15.0" customHeight="1">
      <c r="A80" s="162" t="s">
        <v>7297</v>
      </c>
      <c r="B80" s="348" t="s">
        <v>7276</v>
      </c>
      <c r="C80" s="161" t="s">
        <v>7298</v>
      </c>
      <c r="D80" s="161" t="s">
        <v>139</v>
      </c>
      <c r="E80" s="161" t="s">
        <v>7278</v>
      </c>
      <c r="F80" s="161"/>
      <c r="G80" s="164"/>
      <c r="H80" s="178"/>
      <c r="I80" s="178"/>
      <c r="J80" s="178">
        <v>3.0</v>
      </c>
      <c r="K80" s="178">
        <v>3.0</v>
      </c>
      <c r="L80" s="178">
        <v>5.0</v>
      </c>
      <c r="M80" s="1088">
        <v>50.0</v>
      </c>
      <c r="N80" s="697">
        <f t="shared" si="1"/>
        <v>16.66666667</v>
      </c>
      <c r="O80" s="555" t="s">
        <v>1454</v>
      </c>
      <c r="P80" s="374"/>
      <c r="Q80" s="374"/>
      <c r="R80" s="374"/>
      <c r="S80" s="374"/>
      <c r="T80" s="374"/>
      <c r="U80" s="374"/>
      <c r="V80" s="374"/>
      <c r="W80" s="374"/>
      <c r="X80" s="374"/>
      <c r="Y80" s="374"/>
      <c r="Z80" s="374"/>
      <c r="AA80" s="374"/>
      <c r="AB80" s="374"/>
      <c r="AC80" s="374"/>
      <c r="AD80" s="374"/>
      <c r="AE80" s="374"/>
      <c r="AF80" s="374"/>
    </row>
    <row r="81" ht="15.0" customHeight="1">
      <c r="A81" s="162" t="s">
        <v>7299</v>
      </c>
      <c r="B81" s="348" t="s">
        <v>7276</v>
      </c>
      <c r="C81" s="161" t="s">
        <v>7300</v>
      </c>
      <c r="D81" s="161" t="s">
        <v>139</v>
      </c>
      <c r="E81" s="161" t="s">
        <v>7278</v>
      </c>
      <c r="F81" s="161"/>
      <c r="G81" s="164"/>
      <c r="H81" s="178"/>
      <c r="I81" s="178"/>
      <c r="J81" s="178">
        <v>3.0</v>
      </c>
      <c r="K81" s="178">
        <v>3.0</v>
      </c>
      <c r="L81" s="178">
        <v>5.0</v>
      </c>
      <c r="M81" s="1088">
        <v>50.0</v>
      </c>
      <c r="N81" s="697">
        <f t="shared" si="1"/>
        <v>16.66666667</v>
      </c>
      <c r="O81" s="555" t="s">
        <v>1454</v>
      </c>
      <c r="P81" s="374"/>
      <c r="Q81" s="374"/>
      <c r="R81" s="374"/>
      <c r="S81" s="374"/>
      <c r="T81" s="374"/>
      <c r="U81" s="374"/>
      <c r="V81" s="374"/>
      <c r="W81" s="374"/>
      <c r="X81" s="374"/>
      <c r="Y81" s="374"/>
      <c r="Z81" s="374"/>
      <c r="AA81" s="374"/>
      <c r="AB81" s="374"/>
      <c r="AC81" s="374"/>
      <c r="AD81" s="374"/>
      <c r="AE81" s="374"/>
      <c r="AF81" s="374"/>
    </row>
    <row r="82" ht="15.0" customHeight="1">
      <c r="A82" s="162" t="s">
        <v>7301</v>
      </c>
      <c r="B82" s="348" t="s">
        <v>7276</v>
      </c>
      <c r="C82" s="161" t="s">
        <v>7302</v>
      </c>
      <c r="D82" s="161" t="s">
        <v>139</v>
      </c>
      <c r="E82" s="161" t="s">
        <v>7278</v>
      </c>
      <c r="F82" s="161"/>
      <c r="G82" s="164"/>
      <c r="H82" s="178"/>
      <c r="I82" s="178"/>
      <c r="J82" s="178">
        <v>3.0</v>
      </c>
      <c r="K82" s="178">
        <v>3.0</v>
      </c>
      <c r="L82" s="178">
        <v>5.0</v>
      </c>
      <c r="M82" s="1088">
        <v>50.0</v>
      </c>
      <c r="N82" s="697">
        <f t="shared" si="1"/>
        <v>16.66666667</v>
      </c>
      <c r="O82" s="555" t="s">
        <v>1454</v>
      </c>
      <c r="P82" s="374"/>
      <c r="Q82" s="374"/>
      <c r="R82" s="374"/>
      <c r="S82" s="374"/>
      <c r="T82" s="374"/>
      <c r="U82" s="374"/>
      <c r="V82" s="374"/>
      <c r="W82" s="374"/>
      <c r="X82" s="374"/>
      <c r="Y82" s="374"/>
      <c r="Z82" s="374"/>
      <c r="AA82" s="374"/>
      <c r="AB82" s="374"/>
      <c r="AC82" s="374"/>
      <c r="AD82" s="374"/>
      <c r="AE82" s="374"/>
      <c r="AF82" s="374"/>
    </row>
    <row r="83" ht="15.0" customHeight="1">
      <c r="A83" s="190" t="s">
        <v>7303</v>
      </c>
      <c r="B83" s="348" t="s">
        <v>7304</v>
      </c>
      <c r="C83" s="190" t="s">
        <v>157</v>
      </c>
      <c r="D83" s="161" t="s">
        <v>139</v>
      </c>
      <c r="E83" s="161" t="s">
        <v>7305</v>
      </c>
      <c r="F83" s="161" t="s">
        <v>7306</v>
      </c>
      <c r="G83" s="164">
        <v>44.0</v>
      </c>
      <c r="H83" s="164"/>
      <c r="I83" s="164"/>
      <c r="J83" s="1088">
        <v>1.0</v>
      </c>
      <c r="K83" s="1088">
        <v>1.0</v>
      </c>
      <c r="L83" s="1088">
        <v>1.0</v>
      </c>
      <c r="M83" s="1088">
        <v>50.0</v>
      </c>
      <c r="N83" s="697">
        <v>50.0</v>
      </c>
      <c r="O83" s="555" t="s">
        <v>5668</v>
      </c>
      <c r="P83" s="75"/>
      <c r="Q83" s="75"/>
      <c r="R83" s="75"/>
      <c r="S83" s="75"/>
      <c r="T83" s="75"/>
      <c r="U83" s="75"/>
      <c r="V83" s="75"/>
      <c r="W83" s="75"/>
      <c r="X83" s="75"/>
      <c r="Y83" s="75"/>
      <c r="Z83" s="75"/>
      <c r="AA83" s="75"/>
      <c r="AB83" s="75"/>
      <c r="AC83" s="75"/>
      <c r="AD83" s="75"/>
      <c r="AE83" s="75"/>
      <c r="AF83" s="75"/>
    </row>
    <row r="84" ht="15.0" customHeight="1">
      <c r="A84" s="162" t="s">
        <v>7307</v>
      </c>
      <c r="B84" s="348" t="s">
        <v>7304</v>
      </c>
      <c r="C84" s="190" t="s">
        <v>157</v>
      </c>
      <c r="D84" s="161" t="s">
        <v>139</v>
      </c>
      <c r="E84" s="161" t="s">
        <v>7305</v>
      </c>
      <c r="F84" s="161" t="s">
        <v>7306</v>
      </c>
      <c r="G84" s="164">
        <v>45.0</v>
      </c>
      <c r="H84" s="178"/>
      <c r="I84" s="178"/>
      <c r="J84" s="178">
        <v>1.0</v>
      </c>
      <c r="K84" s="178">
        <v>1.0</v>
      </c>
      <c r="L84" s="178">
        <v>1.0</v>
      </c>
      <c r="M84" s="178">
        <v>50.0</v>
      </c>
      <c r="N84" s="697">
        <v>50.0</v>
      </c>
      <c r="O84" s="555" t="s">
        <v>5668</v>
      </c>
      <c r="P84" s="374"/>
      <c r="Q84" s="374"/>
      <c r="R84" s="374"/>
      <c r="S84" s="374"/>
      <c r="T84" s="374"/>
      <c r="U84" s="374"/>
      <c r="V84" s="374"/>
      <c r="W84" s="374"/>
      <c r="X84" s="374"/>
      <c r="Y84" s="374"/>
      <c r="Z84" s="374"/>
      <c r="AA84" s="374"/>
      <c r="AB84" s="374"/>
      <c r="AC84" s="374"/>
      <c r="AD84" s="374"/>
      <c r="AE84" s="374"/>
      <c r="AF84" s="374"/>
    </row>
    <row r="85" ht="15.0" customHeight="1">
      <c r="A85" s="162" t="s">
        <v>7308</v>
      </c>
      <c r="B85" s="348" t="s">
        <v>7304</v>
      </c>
      <c r="C85" s="190" t="s">
        <v>7309</v>
      </c>
      <c r="D85" s="161" t="s">
        <v>139</v>
      </c>
      <c r="E85" s="161" t="s">
        <v>7310</v>
      </c>
      <c r="F85" s="161" t="s">
        <v>7311</v>
      </c>
      <c r="G85" s="164">
        <v>27.0</v>
      </c>
      <c r="H85" s="164"/>
      <c r="I85" s="164"/>
      <c r="J85" s="164">
        <v>2.0</v>
      </c>
      <c r="K85" s="164">
        <v>2.0</v>
      </c>
      <c r="L85" s="164">
        <v>4.0</v>
      </c>
      <c r="M85" s="164">
        <v>50.0</v>
      </c>
      <c r="N85" s="697">
        <f t="shared" ref="N85:N86" si="2">50/2</f>
        <v>25</v>
      </c>
      <c r="O85" s="555" t="s">
        <v>5668</v>
      </c>
      <c r="P85" s="374"/>
      <c r="Q85" s="374"/>
      <c r="R85" s="374"/>
      <c r="S85" s="374"/>
      <c r="T85" s="374"/>
      <c r="U85" s="374"/>
      <c r="V85" s="374"/>
      <c r="W85" s="374"/>
      <c r="X85" s="374"/>
      <c r="Y85" s="374"/>
      <c r="Z85" s="374"/>
      <c r="AA85" s="374"/>
      <c r="AB85" s="374"/>
      <c r="AC85" s="374"/>
      <c r="AD85" s="374"/>
      <c r="AE85" s="374"/>
      <c r="AF85" s="374"/>
    </row>
    <row r="86" ht="15.0" customHeight="1">
      <c r="A86" s="162" t="s">
        <v>7312</v>
      </c>
      <c r="B86" s="348" t="s">
        <v>7304</v>
      </c>
      <c r="C86" s="190" t="s">
        <v>7309</v>
      </c>
      <c r="D86" s="161" t="s">
        <v>139</v>
      </c>
      <c r="E86" s="161" t="s">
        <v>7310</v>
      </c>
      <c r="F86" s="161" t="s">
        <v>7311</v>
      </c>
      <c r="G86" s="164">
        <v>28.0</v>
      </c>
      <c r="H86" s="178"/>
      <c r="I86" s="178"/>
      <c r="J86" s="178">
        <v>2.0</v>
      </c>
      <c r="K86" s="178">
        <v>2.0</v>
      </c>
      <c r="L86" s="178">
        <v>4.0</v>
      </c>
      <c r="M86" s="178">
        <v>50.0</v>
      </c>
      <c r="N86" s="697">
        <f t="shared" si="2"/>
        <v>25</v>
      </c>
      <c r="O86" s="555" t="s">
        <v>5668</v>
      </c>
      <c r="P86" s="374"/>
      <c r="Q86" s="374"/>
      <c r="R86" s="374"/>
      <c r="S86" s="374"/>
      <c r="T86" s="374"/>
      <c r="U86" s="374"/>
      <c r="V86" s="374"/>
      <c r="W86" s="374"/>
      <c r="X86" s="374"/>
      <c r="Y86" s="374"/>
      <c r="Z86" s="374"/>
      <c r="AA86" s="374"/>
      <c r="AB86" s="374"/>
      <c r="AC86" s="374"/>
      <c r="AD86" s="374"/>
      <c r="AE86" s="374"/>
      <c r="AF86" s="374"/>
    </row>
    <row r="87" ht="15.0" customHeight="1">
      <c r="A87" s="162" t="s">
        <v>7313</v>
      </c>
      <c r="B87" s="348" t="s">
        <v>7304</v>
      </c>
      <c r="C87" s="161" t="s">
        <v>7314</v>
      </c>
      <c r="D87" s="161" t="s">
        <v>139</v>
      </c>
      <c r="E87" s="161" t="s">
        <v>7315</v>
      </c>
      <c r="F87" s="161"/>
      <c r="G87" s="164"/>
      <c r="H87" s="178"/>
      <c r="I87" s="178"/>
      <c r="J87" s="178">
        <v>1.0</v>
      </c>
      <c r="K87" s="178">
        <v>1.0</v>
      </c>
      <c r="L87" s="178">
        <v>4.0</v>
      </c>
      <c r="M87" s="178">
        <v>50.0</v>
      </c>
      <c r="N87" s="697">
        <v>50.0</v>
      </c>
      <c r="O87" s="555" t="s">
        <v>5668</v>
      </c>
      <c r="P87" s="374"/>
      <c r="Q87" s="374"/>
      <c r="R87" s="374"/>
      <c r="S87" s="374"/>
      <c r="T87" s="374"/>
      <c r="U87" s="374"/>
      <c r="V87" s="374"/>
      <c r="W87" s="374"/>
      <c r="X87" s="374"/>
      <c r="Y87" s="374"/>
      <c r="Z87" s="374"/>
      <c r="AA87" s="374"/>
      <c r="AB87" s="374"/>
      <c r="AC87" s="374"/>
      <c r="AD87" s="374"/>
      <c r="AE87" s="374"/>
      <c r="AF87" s="374"/>
    </row>
    <row r="88" ht="15.0" customHeight="1">
      <c r="A88" s="162" t="s">
        <v>7316</v>
      </c>
      <c r="B88" s="348" t="s">
        <v>7304</v>
      </c>
      <c r="C88" s="161" t="s">
        <v>7317</v>
      </c>
      <c r="D88" s="161" t="s">
        <v>139</v>
      </c>
      <c r="E88" s="161" t="s">
        <v>7315</v>
      </c>
      <c r="F88" s="161"/>
      <c r="G88" s="164"/>
      <c r="H88" s="178"/>
      <c r="I88" s="178"/>
      <c r="J88" s="178">
        <v>1.0</v>
      </c>
      <c r="K88" s="178">
        <v>1.0</v>
      </c>
      <c r="L88" s="178">
        <v>4.0</v>
      </c>
      <c r="M88" s="178">
        <v>50.0</v>
      </c>
      <c r="N88" s="697">
        <v>50.0</v>
      </c>
      <c r="O88" s="555" t="s">
        <v>5668</v>
      </c>
      <c r="P88" s="374"/>
      <c r="Q88" s="374"/>
      <c r="R88" s="374"/>
      <c r="S88" s="374"/>
      <c r="T88" s="374"/>
      <c r="U88" s="374"/>
      <c r="V88" s="374"/>
      <c r="W88" s="374"/>
      <c r="X88" s="374"/>
      <c r="Y88" s="374"/>
      <c r="Z88" s="374"/>
      <c r="AA88" s="374"/>
      <c r="AB88" s="374"/>
      <c r="AC88" s="374"/>
      <c r="AD88" s="374"/>
      <c r="AE88" s="374"/>
      <c r="AF88" s="374"/>
    </row>
    <row r="89" ht="15.0" customHeight="1">
      <c r="A89" s="162" t="s">
        <v>7318</v>
      </c>
      <c r="B89" s="348" t="s">
        <v>7127</v>
      </c>
      <c r="C89" s="161" t="s">
        <v>7319</v>
      </c>
      <c r="D89" s="161" t="s">
        <v>139</v>
      </c>
      <c r="E89" s="161" t="s">
        <v>7320</v>
      </c>
      <c r="F89" s="161" t="s">
        <v>7107</v>
      </c>
      <c r="G89" s="164" t="s">
        <v>7321</v>
      </c>
      <c r="H89" s="164"/>
      <c r="I89" s="164" t="s">
        <v>7322</v>
      </c>
      <c r="J89" s="1088">
        <v>3.0</v>
      </c>
      <c r="K89" s="1088">
        <v>3.0</v>
      </c>
      <c r="L89" s="1088">
        <v>3.0</v>
      </c>
      <c r="M89" s="1088">
        <v>100.0</v>
      </c>
      <c r="N89" s="697">
        <v>33.0</v>
      </c>
      <c r="O89" s="555" t="s">
        <v>1573</v>
      </c>
      <c r="P89" s="75"/>
      <c r="Q89" s="75"/>
      <c r="R89" s="75"/>
      <c r="S89" s="75"/>
      <c r="T89" s="75"/>
      <c r="U89" s="75"/>
      <c r="V89" s="75"/>
      <c r="W89" s="75"/>
      <c r="X89" s="75"/>
      <c r="Y89" s="75"/>
      <c r="Z89" s="75"/>
      <c r="AA89" s="75"/>
      <c r="AB89" s="75"/>
      <c r="AC89" s="75"/>
      <c r="AD89" s="75"/>
      <c r="AE89" s="75"/>
      <c r="AF89" s="75"/>
    </row>
    <row r="90" ht="15.0" customHeight="1">
      <c r="A90" s="162" t="s">
        <v>7323</v>
      </c>
      <c r="B90" s="348" t="s">
        <v>7127</v>
      </c>
      <c r="C90" s="161" t="s">
        <v>7324</v>
      </c>
      <c r="D90" s="161" t="s">
        <v>139</v>
      </c>
      <c r="E90" s="161" t="s">
        <v>7325</v>
      </c>
      <c r="F90" s="161" t="s">
        <v>7326</v>
      </c>
      <c r="G90" s="164" t="s">
        <v>7327</v>
      </c>
      <c r="H90" s="178" t="s">
        <v>7328</v>
      </c>
      <c r="I90" s="178" t="s">
        <v>7329</v>
      </c>
      <c r="J90" s="178">
        <v>10.0</v>
      </c>
      <c r="K90" s="178">
        <v>1.0</v>
      </c>
      <c r="L90" s="178">
        <v>10.0</v>
      </c>
      <c r="M90" s="178">
        <v>100.0</v>
      </c>
      <c r="N90" s="697">
        <v>10.0</v>
      </c>
      <c r="O90" s="555" t="s">
        <v>1573</v>
      </c>
      <c r="P90" s="374"/>
      <c r="Q90" s="374"/>
      <c r="R90" s="374"/>
      <c r="S90" s="374"/>
      <c r="T90" s="374"/>
      <c r="U90" s="374"/>
      <c r="V90" s="374"/>
      <c r="W90" s="374"/>
      <c r="X90" s="374"/>
      <c r="Y90" s="374"/>
      <c r="Z90" s="374"/>
      <c r="AA90" s="374"/>
      <c r="AB90" s="374"/>
      <c r="AC90" s="374"/>
      <c r="AD90" s="374"/>
      <c r="AE90" s="374"/>
      <c r="AF90" s="374"/>
    </row>
    <row r="91" ht="15.0" customHeight="1">
      <c r="A91" s="1112" t="s">
        <v>7330</v>
      </c>
      <c r="B91" s="421" t="s">
        <v>7174</v>
      </c>
      <c r="C91" s="1113" t="s">
        <v>7331</v>
      </c>
      <c r="D91" s="314" t="s">
        <v>139</v>
      </c>
      <c r="E91" s="246" t="s">
        <v>7332</v>
      </c>
      <c r="F91" s="314" t="s">
        <v>7333</v>
      </c>
      <c r="G91" s="315" t="s">
        <v>7196</v>
      </c>
      <c r="H91" s="315"/>
      <c r="I91" s="315" t="s">
        <v>7197</v>
      </c>
      <c r="J91" s="1097">
        <v>3.0</v>
      </c>
      <c r="K91" s="1097">
        <v>3.0</v>
      </c>
      <c r="L91" s="1097">
        <v>4.0</v>
      </c>
      <c r="M91" s="1097">
        <v>100.0</v>
      </c>
      <c r="N91" s="725">
        <v>34.0</v>
      </c>
      <c r="O91" s="555" t="s">
        <v>1586</v>
      </c>
      <c r="P91" s="75"/>
      <c r="Q91" s="75"/>
      <c r="R91" s="75"/>
      <c r="S91" s="75"/>
      <c r="T91" s="75"/>
      <c r="U91" s="75"/>
      <c r="V91" s="75"/>
      <c r="W91" s="75"/>
      <c r="X91" s="75"/>
      <c r="Y91" s="75"/>
      <c r="Z91" s="75"/>
      <c r="AA91" s="75"/>
      <c r="AB91" s="75"/>
      <c r="AC91" s="75"/>
      <c r="AD91" s="75"/>
      <c r="AE91" s="75"/>
      <c r="AF91" s="75"/>
    </row>
    <row r="92" ht="15.0" customHeight="1">
      <c r="A92" s="1095" t="s">
        <v>7334</v>
      </c>
      <c r="B92" s="421" t="s">
        <v>7174</v>
      </c>
      <c r="C92" s="1096" t="s">
        <v>7335</v>
      </c>
      <c r="D92" s="314" t="s">
        <v>139</v>
      </c>
      <c r="E92" s="1096" t="s">
        <v>7336</v>
      </c>
      <c r="F92" s="314"/>
      <c r="G92" s="315" t="s">
        <v>563</v>
      </c>
      <c r="H92" s="1114" t="s">
        <v>7337</v>
      </c>
      <c r="I92" s="319" t="s">
        <v>701</v>
      </c>
      <c r="J92" s="319">
        <v>2.0</v>
      </c>
      <c r="K92" s="319">
        <v>2.0</v>
      </c>
      <c r="L92" s="319">
        <v>3.0</v>
      </c>
      <c r="M92" s="319">
        <v>100.0</v>
      </c>
      <c r="N92" s="725">
        <v>50.0</v>
      </c>
      <c r="O92" s="555" t="s">
        <v>1586</v>
      </c>
    </row>
    <row r="93" ht="15.0" customHeight="1">
      <c r="A93" s="1095" t="s">
        <v>7338</v>
      </c>
      <c r="B93" s="421" t="s">
        <v>7339</v>
      </c>
      <c r="C93" s="314" t="s">
        <v>7340</v>
      </c>
      <c r="D93" s="314" t="s">
        <v>139</v>
      </c>
      <c r="E93" s="314" t="s">
        <v>7341</v>
      </c>
      <c r="F93" s="314" t="s">
        <v>7157</v>
      </c>
      <c r="G93" s="315" t="s">
        <v>7342</v>
      </c>
      <c r="H93" s="315"/>
      <c r="I93" s="315" t="s">
        <v>7179</v>
      </c>
      <c r="J93" s="315">
        <v>3.0</v>
      </c>
      <c r="K93" s="315">
        <v>3.0</v>
      </c>
      <c r="L93" s="315">
        <v>3.0</v>
      </c>
      <c r="M93" s="315">
        <v>100.0</v>
      </c>
      <c r="N93" s="725">
        <v>34.0</v>
      </c>
      <c r="O93" s="555" t="s">
        <v>1586</v>
      </c>
    </row>
    <row r="94" ht="15.0" customHeight="1">
      <c r="A94" s="1095" t="s">
        <v>7343</v>
      </c>
      <c r="B94" s="421" t="s">
        <v>7339</v>
      </c>
      <c r="C94" s="314" t="s">
        <v>7340</v>
      </c>
      <c r="D94" s="314" t="s">
        <v>139</v>
      </c>
      <c r="E94" s="1096" t="s">
        <v>7344</v>
      </c>
      <c r="F94" s="314"/>
      <c r="G94" s="315" t="s">
        <v>7345</v>
      </c>
      <c r="H94" s="1114" t="s">
        <v>7346</v>
      </c>
      <c r="I94" s="319" t="s">
        <v>701</v>
      </c>
      <c r="J94" s="319">
        <v>5.0</v>
      </c>
      <c r="K94" s="319">
        <v>5.0</v>
      </c>
      <c r="L94" s="319">
        <v>7.0</v>
      </c>
      <c r="M94" s="319">
        <v>100.0</v>
      </c>
      <c r="N94" s="725">
        <v>20.0</v>
      </c>
      <c r="O94" s="555" t="s">
        <v>1586</v>
      </c>
    </row>
    <row r="95" ht="15.0" customHeight="1">
      <c r="A95" s="162" t="s">
        <v>7347</v>
      </c>
      <c r="B95" s="348" t="s">
        <v>7127</v>
      </c>
      <c r="C95" s="161" t="s">
        <v>7348</v>
      </c>
      <c r="D95" s="161" t="s">
        <v>139</v>
      </c>
      <c r="E95" s="161" t="s">
        <v>7349</v>
      </c>
      <c r="F95" s="161" t="s">
        <v>7350</v>
      </c>
      <c r="G95" s="164" t="s">
        <v>7351</v>
      </c>
      <c r="H95" s="282" t="s">
        <v>7352</v>
      </c>
      <c r="I95" s="164"/>
      <c r="J95" s="1088"/>
      <c r="K95" s="1088">
        <v>1.0</v>
      </c>
      <c r="L95" s="1088">
        <v>1.0</v>
      </c>
      <c r="M95" s="1088">
        <v>100.0</v>
      </c>
      <c r="N95" s="697">
        <v>100.0</v>
      </c>
      <c r="O95" s="555" t="s">
        <v>6507</v>
      </c>
      <c r="P95" s="75"/>
      <c r="Q95" s="75"/>
      <c r="R95" s="75"/>
      <c r="S95" s="75"/>
      <c r="T95" s="75"/>
      <c r="U95" s="75"/>
      <c r="V95" s="75"/>
      <c r="W95" s="75"/>
      <c r="X95" s="75"/>
      <c r="Y95" s="75"/>
      <c r="Z95" s="75"/>
      <c r="AA95" s="75"/>
      <c r="AB95" s="75"/>
      <c r="AC95" s="75"/>
      <c r="AD95" s="75"/>
      <c r="AE95" s="75"/>
      <c r="AF95" s="75"/>
    </row>
    <row r="96" ht="19.5" customHeight="1">
      <c r="A96" s="1115" t="s">
        <v>7353</v>
      </c>
      <c r="B96" s="348" t="s">
        <v>7174</v>
      </c>
      <c r="C96" s="1115" t="s">
        <v>7354</v>
      </c>
      <c r="D96" s="161" t="s">
        <v>139</v>
      </c>
      <c r="E96" s="1116" t="s">
        <v>7117</v>
      </c>
      <c r="F96" s="1116" t="s">
        <v>7107</v>
      </c>
      <c r="G96" s="164" t="s">
        <v>7355</v>
      </c>
      <c r="H96" s="164"/>
      <c r="I96" s="164" t="s">
        <v>7356</v>
      </c>
      <c r="J96" s="1088">
        <v>6.0</v>
      </c>
      <c r="K96" s="1088">
        <v>3.0</v>
      </c>
      <c r="L96" s="1088">
        <v>6.0</v>
      </c>
      <c r="M96" s="1088">
        <v>100.0</v>
      </c>
      <c r="N96" s="697">
        <v>100.0</v>
      </c>
      <c r="O96" s="555" t="s">
        <v>1802</v>
      </c>
      <c r="P96" s="75"/>
      <c r="Q96" s="75"/>
      <c r="R96" s="75"/>
      <c r="S96" s="75"/>
      <c r="T96" s="75"/>
      <c r="U96" s="75"/>
      <c r="V96" s="75"/>
      <c r="W96" s="75"/>
      <c r="X96" s="75"/>
      <c r="Y96" s="75"/>
      <c r="Z96" s="75"/>
      <c r="AA96" s="75"/>
      <c r="AB96" s="75"/>
      <c r="AC96" s="75"/>
      <c r="AD96" s="75"/>
      <c r="AE96" s="75"/>
      <c r="AF96" s="75"/>
    </row>
    <row r="97" ht="25.5" customHeight="1">
      <c r="A97" s="374" t="s">
        <v>7357</v>
      </c>
      <c r="B97" s="348" t="s">
        <v>7174</v>
      </c>
      <c r="C97" s="181" t="s">
        <v>7358</v>
      </c>
      <c r="D97" s="161" t="s">
        <v>174</v>
      </c>
      <c r="E97" s="161" t="s">
        <v>7359</v>
      </c>
      <c r="F97" s="161" t="s">
        <v>7360</v>
      </c>
      <c r="G97" s="1117" t="s">
        <v>7361</v>
      </c>
      <c r="H97" s="211" t="s">
        <v>7362</v>
      </c>
      <c r="I97" s="164" t="s">
        <v>7363</v>
      </c>
      <c r="J97" s="1088"/>
      <c r="K97" s="1088">
        <v>3.0</v>
      </c>
      <c r="L97" s="1088">
        <v>3.0</v>
      </c>
      <c r="M97" s="1088">
        <v>50.0</v>
      </c>
      <c r="N97" s="697">
        <v>16.66</v>
      </c>
      <c r="O97" s="75" t="s">
        <v>206</v>
      </c>
      <c r="P97" s="75"/>
      <c r="Q97" s="75"/>
      <c r="R97" s="75"/>
      <c r="S97" s="75"/>
      <c r="T97" s="75"/>
      <c r="U97" s="75"/>
      <c r="V97" s="75"/>
      <c r="W97" s="75"/>
      <c r="X97" s="75"/>
      <c r="Y97" s="75"/>
      <c r="Z97" s="75"/>
      <c r="AA97" s="75"/>
      <c r="AB97" s="75"/>
      <c r="AC97" s="75"/>
      <c r="AD97" s="75"/>
      <c r="AE97" s="75"/>
      <c r="AF97" s="75"/>
    </row>
    <row r="98" ht="25.5" customHeight="1">
      <c r="A98" s="1118" t="s">
        <v>7364</v>
      </c>
      <c r="B98" s="348" t="s">
        <v>7174</v>
      </c>
      <c r="C98" s="181" t="s">
        <v>7365</v>
      </c>
      <c r="D98" s="161" t="s">
        <v>174</v>
      </c>
      <c r="E98" s="161" t="s">
        <v>7359</v>
      </c>
      <c r="F98" s="161" t="s">
        <v>7360</v>
      </c>
      <c r="G98" s="1117" t="s">
        <v>7366</v>
      </c>
      <c r="H98" s="211" t="s">
        <v>7362</v>
      </c>
      <c r="I98" s="178" t="s">
        <v>7363</v>
      </c>
      <c r="J98" s="178"/>
      <c r="K98" s="178">
        <v>3.0</v>
      </c>
      <c r="L98" s="178">
        <v>3.0</v>
      </c>
      <c r="M98" s="178">
        <v>50.0</v>
      </c>
      <c r="N98" s="697">
        <v>16.66</v>
      </c>
      <c r="O98" s="75" t="s">
        <v>206</v>
      </c>
      <c r="P98" s="75"/>
      <c r="Q98" s="75"/>
      <c r="R98" s="75"/>
      <c r="S98" s="75"/>
      <c r="T98" s="75"/>
      <c r="U98" s="75"/>
      <c r="V98" s="75"/>
      <c r="W98" s="75"/>
      <c r="X98" s="75"/>
      <c r="Y98" s="75"/>
      <c r="Z98" s="75"/>
      <c r="AA98" s="75"/>
      <c r="AB98" s="75"/>
      <c r="AC98" s="75"/>
      <c r="AD98" s="75"/>
      <c r="AE98" s="75"/>
      <c r="AF98" s="75"/>
    </row>
    <row r="99" ht="25.5" customHeight="1">
      <c r="A99" s="1118" t="s">
        <v>7367</v>
      </c>
      <c r="B99" s="348" t="s">
        <v>7174</v>
      </c>
      <c r="C99" s="181" t="s">
        <v>7368</v>
      </c>
      <c r="D99" s="161" t="s">
        <v>174</v>
      </c>
      <c r="E99" s="161" t="s">
        <v>7359</v>
      </c>
      <c r="F99" s="161" t="s">
        <v>7360</v>
      </c>
      <c r="G99" s="164">
        <v>83.0</v>
      </c>
      <c r="H99" s="211" t="s">
        <v>7362</v>
      </c>
      <c r="I99" s="178" t="s">
        <v>7363</v>
      </c>
      <c r="J99" s="178"/>
      <c r="K99" s="178">
        <v>2.0</v>
      </c>
      <c r="L99" s="178">
        <v>2.0</v>
      </c>
      <c r="M99" s="178">
        <v>50.0</v>
      </c>
      <c r="N99" s="697">
        <v>16.66</v>
      </c>
      <c r="O99" s="75" t="s">
        <v>206</v>
      </c>
      <c r="P99" s="75"/>
      <c r="Q99" s="75"/>
      <c r="R99" s="75"/>
      <c r="S99" s="75"/>
      <c r="T99" s="75"/>
      <c r="U99" s="75"/>
      <c r="V99" s="75"/>
      <c r="W99" s="75"/>
      <c r="X99" s="75"/>
      <c r="Y99" s="75"/>
      <c r="Z99" s="75"/>
      <c r="AA99" s="75"/>
      <c r="AB99" s="75"/>
      <c r="AC99" s="75"/>
      <c r="AD99" s="75"/>
      <c r="AE99" s="75"/>
      <c r="AF99" s="75"/>
    </row>
    <row r="100" ht="25.5" customHeight="1">
      <c r="A100" s="374" t="s">
        <v>7369</v>
      </c>
      <c r="B100" s="348" t="s">
        <v>7174</v>
      </c>
      <c r="C100" s="181" t="s">
        <v>7370</v>
      </c>
      <c r="D100" s="161" t="s">
        <v>174</v>
      </c>
      <c r="E100" s="161" t="s">
        <v>7359</v>
      </c>
      <c r="F100" s="161" t="s">
        <v>7360</v>
      </c>
      <c r="G100" s="164">
        <v>118.0</v>
      </c>
      <c r="H100" s="211" t="s">
        <v>7362</v>
      </c>
      <c r="I100" s="178" t="s">
        <v>7363</v>
      </c>
      <c r="J100" s="178"/>
      <c r="K100" s="178">
        <v>4.0</v>
      </c>
      <c r="L100" s="178">
        <v>4.0</v>
      </c>
      <c r="M100" s="178">
        <v>50.0</v>
      </c>
      <c r="N100" s="697">
        <v>12.5</v>
      </c>
      <c r="O100" s="75" t="s">
        <v>206</v>
      </c>
      <c r="P100" s="75"/>
      <c r="Q100" s="75"/>
      <c r="R100" s="75"/>
      <c r="S100" s="75"/>
      <c r="T100" s="75"/>
      <c r="U100" s="75"/>
      <c r="V100" s="75"/>
      <c r="W100" s="75"/>
      <c r="X100" s="75"/>
      <c r="Y100" s="75"/>
      <c r="Z100" s="75"/>
      <c r="AA100" s="75"/>
      <c r="AB100" s="75"/>
      <c r="AC100" s="75"/>
      <c r="AD100" s="75"/>
      <c r="AE100" s="75"/>
      <c r="AF100" s="75"/>
    </row>
    <row r="101" ht="25.5" customHeight="1">
      <c r="A101" s="374" t="s">
        <v>7371</v>
      </c>
      <c r="B101" s="348" t="s">
        <v>7174</v>
      </c>
      <c r="C101" s="181" t="s">
        <v>7372</v>
      </c>
      <c r="D101" s="161" t="s">
        <v>174</v>
      </c>
      <c r="E101" s="161" t="s">
        <v>7359</v>
      </c>
      <c r="F101" s="161" t="s">
        <v>7360</v>
      </c>
      <c r="G101" s="164">
        <v>146.0</v>
      </c>
      <c r="H101" s="211" t="s">
        <v>7362</v>
      </c>
      <c r="I101" s="178" t="s">
        <v>7363</v>
      </c>
      <c r="J101" s="178"/>
      <c r="K101" s="178">
        <v>3.0</v>
      </c>
      <c r="L101" s="178">
        <v>3.0</v>
      </c>
      <c r="M101" s="178">
        <v>50.0</v>
      </c>
      <c r="N101" s="697">
        <v>16.66</v>
      </c>
      <c r="O101" s="75" t="s">
        <v>206</v>
      </c>
      <c r="P101" s="75"/>
      <c r="Q101" s="75"/>
      <c r="R101" s="75"/>
      <c r="S101" s="75"/>
      <c r="T101" s="75"/>
      <c r="U101" s="75"/>
      <c r="V101" s="75"/>
      <c r="W101" s="75"/>
      <c r="X101" s="75"/>
      <c r="Y101" s="75"/>
      <c r="Z101" s="75"/>
      <c r="AA101" s="75"/>
      <c r="AB101" s="75"/>
      <c r="AC101" s="75"/>
      <c r="AD101" s="75"/>
      <c r="AE101" s="75"/>
      <c r="AF101" s="75"/>
    </row>
    <row r="102" ht="15.75" customHeight="1">
      <c r="A102" s="374" t="s">
        <v>7373</v>
      </c>
      <c r="B102" s="348" t="s">
        <v>7174</v>
      </c>
      <c r="C102" s="181" t="s">
        <v>7374</v>
      </c>
      <c r="D102" s="161" t="s">
        <v>174</v>
      </c>
      <c r="E102" s="161" t="s">
        <v>7359</v>
      </c>
      <c r="F102" s="161" t="s">
        <v>7360</v>
      </c>
      <c r="G102" s="164">
        <v>40.0</v>
      </c>
      <c r="H102" s="211" t="s">
        <v>7362</v>
      </c>
      <c r="I102" s="178" t="s">
        <v>7363</v>
      </c>
      <c r="J102" s="178"/>
      <c r="K102" s="178">
        <v>3.0</v>
      </c>
      <c r="L102" s="178">
        <v>3.0</v>
      </c>
      <c r="M102" s="178">
        <v>50.0</v>
      </c>
      <c r="N102" s="697">
        <v>16.66</v>
      </c>
      <c r="O102" s="75" t="s">
        <v>206</v>
      </c>
      <c r="P102" s="374"/>
      <c r="Q102" s="374"/>
      <c r="R102" s="374"/>
      <c r="S102" s="374"/>
      <c r="T102" s="374"/>
      <c r="U102" s="374"/>
      <c r="V102" s="374"/>
      <c r="W102" s="374"/>
      <c r="X102" s="374"/>
      <c r="Y102" s="374"/>
      <c r="Z102" s="374"/>
      <c r="AA102" s="374"/>
      <c r="AB102" s="374"/>
      <c r="AC102" s="374"/>
      <c r="AD102" s="374"/>
      <c r="AE102" s="374"/>
      <c r="AF102" s="374"/>
    </row>
    <row r="103" ht="15.75" customHeight="1">
      <c r="A103" s="543" t="s">
        <v>7375</v>
      </c>
      <c r="B103" s="104" t="s">
        <v>7127</v>
      </c>
      <c r="C103" s="543" t="s">
        <v>7376</v>
      </c>
      <c r="D103" s="104" t="s">
        <v>174</v>
      </c>
      <c r="E103" s="20" t="s">
        <v>7377</v>
      </c>
      <c r="F103" s="20" t="s">
        <v>2028</v>
      </c>
      <c r="G103" s="20" t="s">
        <v>7378</v>
      </c>
      <c r="H103" s="104"/>
      <c r="I103" s="543" t="s">
        <v>7379</v>
      </c>
      <c r="J103" s="511">
        <v>3.0</v>
      </c>
      <c r="K103" s="511">
        <v>3.0</v>
      </c>
      <c r="L103" s="511">
        <v>3.0</v>
      </c>
      <c r="M103" s="511">
        <v>150.0</v>
      </c>
      <c r="N103" s="1119">
        <f>M103/J103</f>
        <v>50</v>
      </c>
      <c r="O103" s="988" t="s">
        <v>6613</v>
      </c>
      <c r="P103" s="374"/>
      <c r="Q103" s="374"/>
      <c r="R103" s="374"/>
      <c r="S103" s="374"/>
      <c r="T103" s="374"/>
      <c r="U103" s="374"/>
      <c r="V103" s="374"/>
      <c r="W103" s="374"/>
      <c r="X103" s="374"/>
      <c r="Y103" s="374"/>
      <c r="Z103" s="374"/>
      <c r="AA103" s="374"/>
      <c r="AB103" s="374"/>
      <c r="AC103" s="374"/>
      <c r="AD103" s="374"/>
      <c r="AE103" s="374"/>
      <c r="AF103" s="374"/>
    </row>
    <row r="104" ht="89.25" customHeight="1">
      <c r="A104" s="378" t="s">
        <v>7380</v>
      </c>
      <c r="B104" s="348" t="s">
        <v>1007</v>
      </c>
      <c r="C104" s="161" t="s">
        <v>181</v>
      </c>
      <c r="D104" s="161" t="s">
        <v>2010</v>
      </c>
      <c r="E104" s="161" t="s">
        <v>7381</v>
      </c>
      <c r="F104" s="161" t="s">
        <v>7382</v>
      </c>
      <c r="H104" s="211" t="s">
        <v>7383</v>
      </c>
      <c r="I104" s="178"/>
      <c r="J104" s="178">
        <v>1.0</v>
      </c>
      <c r="K104" s="178">
        <v>1.0</v>
      </c>
      <c r="L104" s="178">
        <v>1.0</v>
      </c>
      <c r="M104" s="178">
        <v>50.0</v>
      </c>
      <c r="N104" s="697">
        <v>50.0</v>
      </c>
      <c r="O104" s="75" t="s">
        <v>181</v>
      </c>
      <c r="P104" s="374"/>
      <c r="Q104" s="374"/>
      <c r="R104" s="374"/>
      <c r="S104" s="374"/>
      <c r="T104" s="374"/>
      <c r="U104" s="374"/>
      <c r="V104" s="374"/>
      <c r="W104" s="374"/>
      <c r="X104" s="374"/>
      <c r="Y104" s="374"/>
      <c r="Z104" s="374"/>
      <c r="AA104" s="374"/>
      <c r="AB104" s="374"/>
      <c r="AC104" s="374"/>
      <c r="AD104" s="374"/>
      <c r="AE104" s="374"/>
      <c r="AF104" s="374"/>
    </row>
    <row r="105" ht="15.75" customHeight="1">
      <c r="A105" s="162" t="s">
        <v>7384</v>
      </c>
      <c r="B105" s="348" t="s">
        <v>1007</v>
      </c>
      <c r="C105" s="161" t="s">
        <v>181</v>
      </c>
      <c r="D105" s="161" t="s">
        <v>2010</v>
      </c>
      <c r="E105" s="161" t="s">
        <v>7381</v>
      </c>
      <c r="F105" s="161" t="s">
        <v>7382</v>
      </c>
      <c r="G105" s="164"/>
      <c r="H105" s="211" t="s">
        <v>7385</v>
      </c>
      <c r="I105" s="164"/>
      <c r="J105" s="178">
        <v>1.0</v>
      </c>
      <c r="K105" s="178">
        <v>1.0</v>
      </c>
      <c r="L105" s="178">
        <v>1.0</v>
      </c>
      <c r="M105" s="178">
        <v>50.0</v>
      </c>
      <c r="N105" s="697">
        <v>50.0</v>
      </c>
      <c r="O105" s="75" t="s">
        <v>181</v>
      </c>
      <c r="P105" s="374"/>
      <c r="Q105" s="374"/>
      <c r="R105" s="374"/>
      <c r="S105" s="374"/>
      <c r="T105" s="374"/>
      <c r="U105" s="374"/>
      <c r="V105" s="374"/>
      <c r="W105" s="374"/>
      <c r="X105" s="374"/>
      <c r="Y105" s="374"/>
      <c r="Z105" s="374"/>
      <c r="AA105" s="374"/>
      <c r="AB105" s="374"/>
      <c r="AC105" s="374"/>
      <c r="AD105" s="374"/>
      <c r="AE105" s="374"/>
      <c r="AF105" s="374"/>
    </row>
    <row r="106" ht="84.75" customHeight="1">
      <c r="A106" s="182" t="s">
        <v>7386</v>
      </c>
      <c r="B106" s="348" t="s">
        <v>1007</v>
      </c>
      <c r="C106" s="161" t="s">
        <v>181</v>
      </c>
      <c r="D106" s="161" t="s">
        <v>2010</v>
      </c>
      <c r="E106" s="161" t="s">
        <v>7381</v>
      </c>
      <c r="F106" s="161" t="s">
        <v>7382</v>
      </c>
      <c r="H106" s="211" t="s">
        <v>7387</v>
      </c>
      <c r="I106" s="164"/>
      <c r="J106" s="178">
        <v>1.0</v>
      </c>
      <c r="K106" s="178">
        <v>1.0</v>
      </c>
      <c r="L106" s="178">
        <v>1.0</v>
      </c>
      <c r="M106" s="178">
        <v>50.0</v>
      </c>
      <c r="N106" s="697">
        <v>50.0</v>
      </c>
      <c r="O106" s="75" t="s">
        <v>181</v>
      </c>
      <c r="P106" s="75"/>
      <c r="Q106" s="75"/>
      <c r="R106" s="75"/>
      <c r="S106" s="75"/>
      <c r="T106" s="75"/>
      <c r="U106" s="75"/>
      <c r="V106" s="75"/>
      <c r="W106" s="75"/>
      <c r="X106" s="75"/>
      <c r="Y106" s="75"/>
      <c r="Z106" s="75"/>
      <c r="AA106" s="75"/>
      <c r="AB106" s="75"/>
      <c r="AC106" s="75"/>
      <c r="AD106" s="75"/>
      <c r="AE106" s="75"/>
      <c r="AF106" s="75"/>
    </row>
    <row r="107" ht="118.5" customHeight="1">
      <c r="A107" s="162" t="s">
        <v>7388</v>
      </c>
      <c r="B107" s="348" t="s">
        <v>1007</v>
      </c>
      <c r="C107" s="161" t="s">
        <v>181</v>
      </c>
      <c r="D107" s="161" t="s">
        <v>2010</v>
      </c>
      <c r="E107" s="161" t="s">
        <v>7381</v>
      </c>
      <c r="F107" s="161" t="s">
        <v>7382</v>
      </c>
      <c r="H107" s="211" t="s">
        <v>7389</v>
      </c>
      <c r="I107" s="164"/>
      <c r="J107" s="178">
        <v>1.0</v>
      </c>
      <c r="K107" s="178">
        <v>1.0</v>
      </c>
      <c r="L107" s="178">
        <v>1.0</v>
      </c>
      <c r="M107" s="178">
        <v>50.0</v>
      </c>
      <c r="N107" s="697">
        <v>50.0</v>
      </c>
      <c r="O107" s="75" t="s">
        <v>181</v>
      </c>
      <c r="P107" s="75"/>
      <c r="Q107" s="75"/>
      <c r="R107" s="75"/>
      <c r="S107" s="75"/>
      <c r="T107" s="75"/>
      <c r="U107" s="75"/>
      <c r="V107" s="75"/>
      <c r="W107" s="75"/>
      <c r="X107" s="75"/>
      <c r="Y107" s="75"/>
      <c r="Z107" s="75"/>
      <c r="AA107" s="75"/>
      <c r="AB107" s="75"/>
      <c r="AC107" s="75"/>
      <c r="AD107" s="75"/>
      <c r="AE107" s="75"/>
      <c r="AF107" s="75"/>
    </row>
    <row r="108" ht="15.75" customHeight="1">
      <c r="A108" s="162" t="s">
        <v>7390</v>
      </c>
      <c r="B108" s="348" t="s">
        <v>1007</v>
      </c>
      <c r="C108" s="161" t="s">
        <v>181</v>
      </c>
      <c r="D108" s="161" t="s">
        <v>2010</v>
      </c>
      <c r="E108" s="161" t="s">
        <v>7381</v>
      </c>
      <c r="F108" s="161" t="s">
        <v>7382</v>
      </c>
      <c r="G108" s="164"/>
      <c r="H108" s="211" t="s">
        <v>7391</v>
      </c>
      <c r="I108" s="178"/>
      <c r="J108" s="178">
        <v>1.0</v>
      </c>
      <c r="K108" s="178">
        <v>1.0</v>
      </c>
      <c r="L108" s="178">
        <v>1.0</v>
      </c>
      <c r="M108" s="178">
        <v>50.0</v>
      </c>
      <c r="N108" s="697">
        <v>50.0</v>
      </c>
      <c r="O108" s="75" t="s">
        <v>181</v>
      </c>
      <c r="P108" s="374"/>
      <c r="Q108" s="374"/>
      <c r="R108" s="374"/>
      <c r="S108" s="374"/>
      <c r="T108" s="374"/>
      <c r="U108" s="374"/>
      <c r="V108" s="374"/>
      <c r="W108" s="374"/>
      <c r="X108" s="374"/>
      <c r="Y108" s="374"/>
      <c r="Z108" s="374"/>
      <c r="AA108" s="374"/>
      <c r="AB108" s="374"/>
      <c r="AC108" s="374"/>
      <c r="AD108" s="374"/>
      <c r="AE108" s="374"/>
      <c r="AF108" s="374"/>
    </row>
    <row r="109" ht="15.75" customHeight="1">
      <c r="A109" s="104" t="s">
        <v>7375</v>
      </c>
      <c r="B109" s="511" t="s">
        <v>7174</v>
      </c>
      <c r="C109" s="511" t="s">
        <v>7392</v>
      </c>
      <c r="D109" s="511" t="s">
        <v>174</v>
      </c>
      <c r="E109" s="511" t="s">
        <v>7377</v>
      </c>
      <c r="F109" s="511" t="s">
        <v>2028</v>
      </c>
      <c r="G109" s="522" t="s">
        <v>7378</v>
      </c>
      <c r="H109" s="1120" t="s">
        <v>7393</v>
      </c>
      <c r="I109" s="522" t="s">
        <v>7394</v>
      </c>
      <c r="J109" s="522">
        <v>3.0</v>
      </c>
      <c r="K109" s="522">
        <v>3.0</v>
      </c>
      <c r="L109" s="522">
        <v>3.0</v>
      </c>
      <c r="M109" s="522">
        <v>150.0</v>
      </c>
      <c r="N109" s="711">
        <v>50.0</v>
      </c>
      <c r="O109" s="555" t="s">
        <v>191</v>
      </c>
      <c r="P109" s="75"/>
      <c r="Q109" s="75"/>
      <c r="R109" s="75"/>
      <c r="S109" s="75"/>
      <c r="T109" s="75"/>
      <c r="U109" s="75"/>
      <c r="V109" s="75"/>
      <c r="W109" s="75"/>
      <c r="X109" s="75"/>
      <c r="Y109" s="75"/>
      <c r="Z109" s="75"/>
      <c r="AA109" s="75"/>
      <c r="AB109" s="75"/>
      <c r="AC109" s="75"/>
      <c r="AD109" s="75"/>
      <c r="AE109" s="75"/>
      <c r="AF109" s="75"/>
    </row>
    <row r="110" ht="15.75" customHeight="1">
      <c r="A110" s="1121" t="s">
        <v>7395</v>
      </c>
      <c r="B110" s="511" t="s">
        <v>7174</v>
      </c>
      <c r="C110" s="511" t="s">
        <v>7396</v>
      </c>
      <c r="D110" s="511" t="s">
        <v>174</v>
      </c>
      <c r="E110" s="511" t="s">
        <v>7176</v>
      </c>
      <c r="F110" s="511" t="s">
        <v>7157</v>
      </c>
      <c r="G110" s="522"/>
      <c r="H110" s="1120" t="s">
        <v>7397</v>
      </c>
      <c r="I110" s="528" t="s">
        <v>7170</v>
      </c>
      <c r="J110" s="528">
        <v>2.0</v>
      </c>
      <c r="K110" s="528">
        <v>2.0</v>
      </c>
      <c r="L110" s="528">
        <v>2.0</v>
      </c>
      <c r="M110" s="528">
        <v>150.0</v>
      </c>
      <c r="N110" s="711">
        <v>75.0</v>
      </c>
      <c r="O110" s="555" t="s">
        <v>191</v>
      </c>
      <c r="P110" s="374"/>
      <c r="Q110" s="374"/>
      <c r="R110" s="374"/>
      <c r="S110" s="374"/>
      <c r="T110" s="374"/>
      <c r="U110" s="374"/>
      <c r="V110" s="374"/>
      <c r="W110" s="374"/>
      <c r="X110" s="374"/>
      <c r="Y110" s="374"/>
      <c r="Z110" s="374"/>
      <c r="AA110" s="374"/>
      <c r="AB110" s="374"/>
      <c r="AC110" s="374"/>
      <c r="AD110" s="374"/>
      <c r="AE110" s="374"/>
      <c r="AF110" s="374"/>
    </row>
    <row r="111" ht="15.75" customHeight="1">
      <c r="A111" s="1121" t="s">
        <v>7398</v>
      </c>
      <c r="B111" s="511" t="s">
        <v>7127</v>
      </c>
      <c r="C111" s="511" t="s">
        <v>7399</v>
      </c>
      <c r="D111" s="511" t="s">
        <v>174</v>
      </c>
      <c r="E111" s="511" t="s">
        <v>7359</v>
      </c>
      <c r="F111" s="511" t="s">
        <v>7360</v>
      </c>
      <c r="G111" s="522">
        <v>11.0</v>
      </c>
      <c r="H111" s="1120" t="s">
        <v>7362</v>
      </c>
      <c r="I111" s="528" t="s">
        <v>7363</v>
      </c>
      <c r="J111" s="528">
        <v>3.0</v>
      </c>
      <c r="K111" s="528">
        <v>3.0</v>
      </c>
      <c r="L111" s="528">
        <v>3.0</v>
      </c>
      <c r="M111" s="528">
        <v>50.0</v>
      </c>
      <c r="N111" s="711">
        <v>16.66</v>
      </c>
      <c r="O111" s="374" t="s">
        <v>191</v>
      </c>
      <c r="P111" s="374"/>
      <c r="Q111" s="374"/>
      <c r="R111" s="374"/>
      <c r="S111" s="374"/>
      <c r="T111" s="374"/>
      <c r="U111" s="374"/>
      <c r="V111" s="374"/>
      <c r="W111" s="374"/>
      <c r="X111" s="374"/>
      <c r="Y111" s="374"/>
      <c r="Z111" s="374"/>
      <c r="AA111" s="374"/>
      <c r="AB111" s="374"/>
      <c r="AC111" s="374"/>
      <c r="AD111" s="374"/>
      <c r="AE111" s="374"/>
      <c r="AF111" s="374"/>
    </row>
    <row r="112" ht="15.75" customHeight="1">
      <c r="A112" s="1121" t="s">
        <v>7400</v>
      </c>
      <c r="B112" s="511" t="s">
        <v>7127</v>
      </c>
      <c r="C112" s="511" t="s">
        <v>7401</v>
      </c>
      <c r="D112" s="511" t="s">
        <v>7402</v>
      </c>
      <c r="E112" s="511" t="s">
        <v>7359</v>
      </c>
      <c r="F112" s="511" t="s">
        <v>7360</v>
      </c>
      <c r="G112" s="522">
        <v>20.0</v>
      </c>
      <c r="H112" s="1120" t="s">
        <v>7362</v>
      </c>
      <c r="I112" s="528" t="s">
        <v>7363</v>
      </c>
      <c r="J112" s="528">
        <v>3.0</v>
      </c>
      <c r="K112" s="528">
        <v>3.0</v>
      </c>
      <c r="L112" s="528">
        <v>3.0</v>
      </c>
      <c r="M112" s="528">
        <v>50.0</v>
      </c>
      <c r="N112" s="711">
        <v>16.66</v>
      </c>
      <c r="O112" s="555" t="s">
        <v>191</v>
      </c>
      <c r="P112" s="374"/>
      <c r="Q112" s="374"/>
      <c r="R112" s="374"/>
      <c r="S112" s="374"/>
      <c r="T112" s="374"/>
      <c r="U112" s="374"/>
      <c r="V112" s="374"/>
      <c r="W112" s="374"/>
      <c r="X112" s="374"/>
      <c r="Y112" s="374"/>
      <c r="Z112" s="374"/>
      <c r="AA112" s="374"/>
      <c r="AB112" s="374"/>
      <c r="AC112" s="374"/>
      <c r="AD112" s="374"/>
      <c r="AE112" s="374"/>
      <c r="AF112" s="374"/>
    </row>
    <row r="113" ht="15.75" customHeight="1">
      <c r="A113" s="1122" t="s">
        <v>7403</v>
      </c>
      <c r="B113" s="511" t="s">
        <v>7127</v>
      </c>
      <c r="C113" s="511" t="s">
        <v>7404</v>
      </c>
      <c r="D113" s="511" t="s">
        <v>174</v>
      </c>
      <c r="E113" s="511" t="s">
        <v>7359</v>
      </c>
      <c r="F113" s="511" t="s">
        <v>7360</v>
      </c>
      <c r="G113" s="522">
        <v>34.0</v>
      </c>
      <c r="H113" s="1120" t="s">
        <v>7362</v>
      </c>
      <c r="I113" s="528" t="s">
        <v>7363</v>
      </c>
      <c r="J113" s="528">
        <v>4.0</v>
      </c>
      <c r="K113" s="528">
        <v>4.0</v>
      </c>
      <c r="L113" s="528">
        <v>4.0</v>
      </c>
      <c r="M113" s="528">
        <v>50.0</v>
      </c>
      <c r="N113" s="711">
        <v>12.5</v>
      </c>
      <c r="O113" s="555" t="s">
        <v>191</v>
      </c>
      <c r="P113" s="374"/>
      <c r="Q113" s="374"/>
      <c r="R113" s="374"/>
      <c r="S113" s="374"/>
      <c r="T113" s="374"/>
      <c r="U113" s="374"/>
      <c r="V113" s="374"/>
      <c r="W113" s="374"/>
      <c r="X113" s="374"/>
      <c r="Y113" s="374"/>
      <c r="Z113" s="374"/>
      <c r="AA113" s="374"/>
      <c r="AB113" s="374"/>
      <c r="AC113" s="374"/>
      <c r="AD113" s="374"/>
      <c r="AE113" s="374"/>
      <c r="AF113" s="374"/>
    </row>
    <row r="114" ht="15.75" customHeight="1">
      <c r="A114" s="104" t="s">
        <v>7405</v>
      </c>
      <c r="B114" s="511" t="s">
        <v>7127</v>
      </c>
      <c r="C114" s="511" t="s">
        <v>7406</v>
      </c>
      <c r="D114" s="511" t="s">
        <v>2010</v>
      </c>
      <c r="E114" s="511" t="s">
        <v>7359</v>
      </c>
      <c r="F114" s="511" t="s">
        <v>7360</v>
      </c>
      <c r="G114" s="522">
        <v>68.0</v>
      </c>
      <c r="H114" s="1120" t="s">
        <v>7362</v>
      </c>
      <c r="I114" s="528" t="s">
        <v>7363</v>
      </c>
      <c r="J114" s="528">
        <v>3.0</v>
      </c>
      <c r="K114" s="528">
        <v>3.0</v>
      </c>
      <c r="L114" s="528">
        <v>3.0</v>
      </c>
      <c r="M114" s="528">
        <v>50.0</v>
      </c>
      <c r="N114" s="711">
        <v>16.66</v>
      </c>
      <c r="O114" s="555" t="s">
        <v>191</v>
      </c>
      <c r="P114" s="374"/>
      <c r="Q114" s="374"/>
      <c r="R114" s="374"/>
      <c r="S114" s="374"/>
      <c r="T114" s="374"/>
      <c r="U114" s="374"/>
      <c r="V114" s="374"/>
      <c r="W114" s="374"/>
      <c r="X114" s="374"/>
      <c r="Y114" s="374"/>
      <c r="Z114" s="374"/>
      <c r="AA114" s="374"/>
      <c r="AB114" s="374"/>
      <c r="AC114" s="374"/>
      <c r="AD114" s="374"/>
      <c r="AE114" s="374"/>
      <c r="AF114" s="374"/>
    </row>
    <row r="115" ht="15.75" customHeight="1">
      <c r="A115" s="104" t="s">
        <v>7407</v>
      </c>
      <c r="B115" s="511" t="s">
        <v>7127</v>
      </c>
      <c r="C115" s="511" t="s">
        <v>7408</v>
      </c>
      <c r="D115" s="511" t="s">
        <v>2010</v>
      </c>
      <c r="E115" s="511" t="s">
        <v>7359</v>
      </c>
      <c r="F115" s="511" t="s">
        <v>7360</v>
      </c>
      <c r="G115" s="522">
        <v>92.0</v>
      </c>
      <c r="H115" s="1120" t="s">
        <v>7362</v>
      </c>
      <c r="I115" s="528" t="s">
        <v>7363</v>
      </c>
      <c r="J115" s="528">
        <v>4.0</v>
      </c>
      <c r="K115" s="528">
        <v>4.0</v>
      </c>
      <c r="L115" s="528">
        <v>4.0</v>
      </c>
      <c r="M115" s="528">
        <v>50.0</v>
      </c>
      <c r="N115" s="711">
        <v>12.5</v>
      </c>
      <c r="O115" s="555" t="s">
        <v>191</v>
      </c>
      <c r="P115" s="374"/>
      <c r="Q115" s="374"/>
      <c r="R115" s="374"/>
      <c r="S115" s="374"/>
      <c r="T115" s="374"/>
      <c r="U115" s="374"/>
      <c r="V115" s="374"/>
      <c r="W115" s="374"/>
      <c r="X115" s="374"/>
      <c r="Y115" s="374"/>
      <c r="Z115" s="374"/>
      <c r="AA115" s="374"/>
      <c r="AB115" s="374"/>
      <c r="AC115" s="374"/>
      <c r="AD115" s="374"/>
      <c r="AE115" s="374"/>
      <c r="AF115" s="374"/>
    </row>
    <row r="116" ht="15.75" customHeight="1">
      <c r="A116" s="104" t="s">
        <v>7409</v>
      </c>
      <c r="B116" s="511" t="s">
        <v>7127</v>
      </c>
      <c r="C116" s="511" t="s">
        <v>7410</v>
      </c>
      <c r="D116" s="511" t="s">
        <v>2010</v>
      </c>
      <c r="E116" s="511" t="s">
        <v>7359</v>
      </c>
      <c r="F116" s="511" t="s">
        <v>7360</v>
      </c>
      <c r="G116" s="522">
        <v>100.0</v>
      </c>
      <c r="H116" s="1120" t="s">
        <v>7362</v>
      </c>
      <c r="I116" s="528" t="s">
        <v>7363</v>
      </c>
      <c r="J116" s="528">
        <v>3.0</v>
      </c>
      <c r="K116" s="528">
        <v>3.0</v>
      </c>
      <c r="L116" s="528">
        <v>3.0</v>
      </c>
      <c r="M116" s="528">
        <v>50.0</v>
      </c>
      <c r="N116" s="711">
        <v>16.66</v>
      </c>
      <c r="O116" s="555" t="s">
        <v>191</v>
      </c>
      <c r="P116" s="374"/>
      <c r="Q116" s="374"/>
      <c r="R116" s="374"/>
      <c r="S116" s="374"/>
      <c r="T116" s="374"/>
      <c r="U116" s="374"/>
      <c r="V116" s="374"/>
      <c r="W116" s="374"/>
      <c r="X116" s="374"/>
      <c r="Y116" s="374"/>
      <c r="Z116" s="374"/>
      <c r="AA116" s="374"/>
      <c r="AB116" s="374"/>
      <c r="AC116" s="374"/>
      <c r="AD116" s="374"/>
      <c r="AE116" s="374"/>
      <c r="AF116" s="374"/>
    </row>
    <row r="117" ht="15.75" customHeight="1">
      <c r="A117" s="104" t="s">
        <v>7411</v>
      </c>
      <c r="B117" s="511" t="s">
        <v>7127</v>
      </c>
      <c r="C117" s="511" t="s">
        <v>7412</v>
      </c>
      <c r="D117" s="511" t="s">
        <v>2010</v>
      </c>
      <c r="E117" s="511" t="s">
        <v>7359</v>
      </c>
      <c r="F117" s="511" t="s">
        <v>7360</v>
      </c>
      <c r="G117" s="522">
        <v>118.0</v>
      </c>
      <c r="H117" s="1120" t="s">
        <v>7362</v>
      </c>
      <c r="I117" s="528" t="s">
        <v>7363</v>
      </c>
      <c r="J117" s="528">
        <v>4.0</v>
      </c>
      <c r="K117" s="528">
        <v>4.0</v>
      </c>
      <c r="L117" s="528">
        <v>4.0</v>
      </c>
      <c r="M117" s="528">
        <v>50.0</v>
      </c>
      <c r="N117" s="711">
        <v>12.5</v>
      </c>
      <c r="O117" s="555" t="s">
        <v>191</v>
      </c>
      <c r="P117" s="374"/>
      <c r="Q117" s="374"/>
      <c r="R117" s="374"/>
      <c r="S117" s="374"/>
      <c r="T117" s="374"/>
      <c r="U117" s="374"/>
      <c r="V117" s="374"/>
      <c r="W117" s="374"/>
      <c r="X117" s="374"/>
      <c r="Y117" s="374"/>
      <c r="Z117" s="374"/>
      <c r="AA117" s="374"/>
      <c r="AB117" s="374"/>
      <c r="AC117" s="374"/>
      <c r="AD117" s="374"/>
      <c r="AE117" s="374"/>
      <c r="AF117" s="374"/>
    </row>
    <row r="118" ht="15.75" customHeight="1">
      <c r="A118" s="104" t="s">
        <v>7413</v>
      </c>
      <c r="B118" s="511" t="s">
        <v>7127</v>
      </c>
      <c r="C118" s="511" t="s">
        <v>7414</v>
      </c>
      <c r="D118" s="511" t="s">
        <v>2010</v>
      </c>
      <c r="E118" s="511" t="s">
        <v>7359</v>
      </c>
      <c r="F118" s="511" t="s">
        <v>7360</v>
      </c>
      <c r="G118" s="522">
        <v>126.0</v>
      </c>
      <c r="H118" s="1120" t="s">
        <v>7362</v>
      </c>
      <c r="I118" s="528" t="s">
        <v>7363</v>
      </c>
      <c r="J118" s="528">
        <v>5.0</v>
      </c>
      <c r="K118" s="528">
        <v>5.0</v>
      </c>
      <c r="L118" s="528">
        <v>5.0</v>
      </c>
      <c r="M118" s="528">
        <v>50.0</v>
      </c>
      <c r="N118" s="711">
        <v>10.0</v>
      </c>
      <c r="O118" s="555" t="s">
        <v>191</v>
      </c>
      <c r="P118" s="374"/>
      <c r="Q118" s="374"/>
      <c r="R118" s="374"/>
      <c r="S118" s="374"/>
      <c r="T118" s="374"/>
      <c r="U118" s="374"/>
      <c r="V118" s="374"/>
      <c r="W118" s="374"/>
      <c r="X118" s="374"/>
      <c r="Y118" s="374"/>
      <c r="Z118" s="374"/>
      <c r="AA118" s="374"/>
      <c r="AB118" s="374"/>
      <c r="AC118" s="374"/>
      <c r="AD118" s="374"/>
      <c r="AE118" s="374"/>
      <c r="AF118" s="374"/>
    </row>
    <row r="119" ht="15.75" customHeight="1">
      <c r="A119" s="104" t="s">
        <v>7415</v>
      </c>
      <c r="B119" s="511" t="s">
        <v>7127</v>
      </c>
      <c r="C119" s="511" t="s">
        <v>7416</v>
      </c>
      <c r="D119" s="511" t="s">
        <v>2010</v>
      </c>
      <c r="E119" s="511" t="s">
        <v>7359</v>
      </c>
      <c r="F119" s="511" t="s">
        <v>7360</v>
      </c>
      <c r="G119" s="522">
        <v>132.0</v>
      </c>
      <c r="H119" s="1120" t="s">
        <v>7362</v>
      </c>
      <c r="I119" s="528" t="s">
        <v>7363</v>
      </c>
      <c r="J119" s="528">
        <v>3.0</v>
      </c>
      <c r="K119" s="528">
        <v>3.0</v>
      </c>
      <c r="L119" s="528">
        <v>3.0</v>
      </c>
      <c r="M119" s="528">
        <v>50.0</v>
      </c>
      <c r="N119" s="711">
        <v>16.66</v>
      </c>
      <c r="O119" s="555" t="s">
        <v>191</v>
      </c>
      <c r="P119" s="374"/>
      <c r="Q119" s="374"/>
      <c r="R119" s="374"/>
      <c r="S119" s="374"/>
      <c r="T119" s="374"/>
      <c r="U119" s="374"/>
      <c r="V119" s="374"/>
      <c r="W119" s="374"/>
      <c r="X119" s="374"/>
      <c r="Y119" s="374"/>
      <c r="Z119" s="374"/>
      <c r="AA119" s="374"/>
      <c r="AB119" s="374"/>
      <c r="AC119" s="374"/>
      <c r="AD119" s="374"/>
      <c r="AE119" s="374"/>
      <c r="AF119" s="374"/>
    </row>
    <row r="120" ht="15.75" customHeight="1">
      <c r="A120" s="104" t="s">
        <v>7417</v>
      </c>
      <c r="B120" s="511" t="s">
        <v>7127</v>
      </c>
      <c r="C120" s="511" t="s">
        <v>7418</v>
      </c>
      <c r="D120" s="511" t="s">
        <v>174</v>
      </c>
      <c r="E120" s="511" t="s">
        <v>7359</v>
      </c>
      <c r="F120" s="511" t="s">
        <v>7360</v>
      </c>
      <c r="G120" s="522">
        <v>156.0</v>
      </c>
      <c r="H120" s="1120" t="s">
        <v>7362</v>
      </c>
      <c r="I120" s="528" t="s">
        <v>7363</v>
      </c>
      <c r="J120" s="528">
        <v>4.0</v>
      </c>
      <c r="K120" s="528">
        <v>4.0</v>
      </c>
      <c r="L120" s="528">
        <v>4.0</v>
      </c>
      <c r="M120" s="528">
        <v>50.0</v>
      </c>
      <c r="N120" s="711">
        <v>12.5</v>
      </c>
      <c r="O120" s="555" t="s">
        <v>191</v>
      </c>
      <c r="P120" s="374"/>
      <c r="Q120" s="374"/>
      <c r="R120" s="374"/>
      <c r="S120" s="374"/>
      <c r="T120" s="374"/>
      <c r="U120" s="374"/>
      <c r="V120" s="374"/>
      <c r="W120" s="374"/>
      <c r="X120" s="374"/>
      <c r="Y120" s="374"/>
      <c r="Z120" s="374"/>
      <c r="AA120" s="374"/>
      <c r="AB120" s="374"/>
      <c r="AC120" s="374"/>
      <c r="AD120" s="374"/>
      <c r="AE120" s="374"/>
      <c r="AF120" s="374"/>
    </row>
    <row r="121" ht="15.75" customHeight="1">
      <c r="A121" s="104" t="s">
        <v>7419</v>
      </c>
      <c r="B121" s="511" t="s">
        <v>7127</v>
      </c>
      <c r="C121" s="511" t="s">
        <v>7420</v>
      </c>
      <c r="D121" s="511" t="s">
        <v>174</v>
      </c>
      <c r="E121" s="511" t="s">
        <v>7359</v>
      </c>
      <c r="F121" s="511" t="s">
        <v>7360</v>
      </c>
      <c r="G121" s="522">
        <v>161.0</v>
      </c>
      <c r="H121" s="1120" t="s">
        <v>7362</v>
      </c>
      <c r="I121" s="528" t="s">
        <v>7363</v>
      </c>
      <c r="J121" s="528">
        <v>2.0</v>
      </c>
      <c r="K121" s="528">
        <v>2.0</v>
      </c>
      <c r="L121" s="528">
        <v>2.0</v>
      </c>
      <c r="M121" s="528">
        <v>50.0</v>
      </c>
      <c r="N121" s="711">
        <v>25.0</v>
      </c>
      <c r="O121" s="555" t="s">
        <v>191</v>
      </c>
      <c r="P121" s="374"/>
      <c r="Q121" s="374"/>
      <c r="R121" s="374"/>
      <c r="S121" s="374"/>
      <c r="T121" s="374"/>
      <c r="U121" s="374"/>
      <c r="V121" s="374"/>
      <c r="W121" s="374"/>
      <c r="X121" s="374"/>
      <c r="Y121" s="374"/>
      <c r="Z121" s="374"/>
      <c r="AA121" s="374"/>
      <c r="AB121" s="374"/>
      <c r="AC121" s="374"/>
      <c r="AD121" s="374"/>
      <c r="AE121" s="374"/>
      <c r="AF121" s="374"/>
    </row>
    <row r="122" ht="15.75" customHeight="1">
      <c r="A122" s="104" t="s">
        <v>7421</v>
      </c>
      <c r="B122" s="511" t="s">
        <v>7127</v>
      </c>
      <c r="C122" s="511" t="s">
        <v>7422</v>
      </c>
      <c r="D122" s="511" t="s">
        <v>174</v>
      </c>
      <c r="E122" s="511" t="s">
        <v>7359</v>
      </c>
      <c r="F122" s="511" t="s">
        <v>7360</v>
      </c>
      <c r="G122" s="522">
        <v>171.0</v>
      </c>
      <c r="H122" s="1120" t="s">
        <v>7362</v>
      </c>
      <c r="I122" s="528" t="s">
        <v>7363</v>
      </c>
      <c r="J122" s="528">
        <v>2.0</v>
      </c>
      <c r="K122" s="528">
        <v>2.0</v>
      </c>
      <c r="L122" s="528">
        <v>2.0</v>
      </c>
      <c r="M122" s="528">
        <v>50.0</v>
      </c>
      <c r="N122" s="711">
        <v>25.0</v>
      </c>
      <c r="O122" s="555" t="s">
        <v>191</v>
      </c>
      <c r="P122" s="374"/>
      <c r="Q122" s="374"/>
      <c r="R122" s="374"/>
      <c r="S122" s="374"/>
      <c r="T122" s="374"/>
      <c r="U122" s="374"/>
      <c r="V122" s="374"/>
      <c r="W122" s="374"/>
      <c r="X122" s="374"/>
      <c r="Y122" s="374"/>
      <c r="Z122" s="374"/>
      <c r="AA122" s="374"/>
      <c r="AB122" s="374"/>
      <c r="AC122" s="374"/>
      <c r="AD122" s="374"/>
      <c r="AE122" s="374"/>
      <c r="AF122" s="374"/>
    </row>
    <row r="123" ht="15.75" customHeight="1">
      <c r="A123" s="104" t="s">
        <v>7423</v>
      </c>
      <c r="B123" s="511" t="s">
        <v>7127</v>
      </c>
      <c r="C123" s="511" t="s">
        <v>7424</v>
      </c>
      <c r="D123" s="511" t="s">
        <v>174</v>
      </c>
      <c r="E123" s="511" t="s">
        <v>7359</v>
      </c>
      <c r="F123" s="511" t="s">
        <v>7360</v>
      </c>
      <c r="G123" s="522">
        <v>203.0</v>
      </c>
      <c r="H123" s="1120" t="s">
        <v>7362</v>
      </c>
      <c r="I123" s="528" t="s">
        <v>7363</v>
      </c>
      <c r="J123" s="528">
        <v>4.0</v>
      </c>
      <c r="K123" s="528">
        <v>4.0</v>
      </c>
      <c r="L123" s="528">
        <v>4.0</v>
      </c>
      <c r="M123" s="528">
        <v>50.0</v>
      </c>
      <c r="N123" s="711">
        <v>12.5</v>
      </c>
      <c r="O123" s="555" t="s">
        <v>191</v>
      </c>
      <c r="P123" s="374"/>
      <c r="Q123" s="374"/>
      <c r="R123" s="374"/>
      <c r="S123" s="374"/>
      <c r="T123" s="374"/>
      <c r="U123" s="374"/>
      <c r="V123" s="374"/>
      <c r="W123" s="374"/>
      <c r="X123" s="374"/>
      <c r="Y123" s="374"/>
      <c r="Z123" s="374"/>
      <c r="AA123" s="374"/>
      <c r="AB123" s="374"/>
      <c r="AC123" s="374"/>
      <c r="AD123" s="374"/>
      <c r="AE123" s="374"/>
      <c r="AF123" s="374"/>
    </row>
    <row r="124" ht="15.75" customHeight="1">
      <c r="A124" s="104" t="s">
        <v>7425</v>
      </c>
      <c r="B124" s="511" t="s">
        <v>7127</v>
      </c>
      <c r="C124" s="511" t="s">
        <v>7426</v>
      </c>
      <c r="D124" s="511" t="s">
        <v>174</v>
      </c>
      <c r="E124" s="511" t="s">
        <v>7359</v>
      </c>
      <c r="F124" s="511" t="s">
        <v>7360</v>
      </c>
      <c r="G124" s="522">
        <v>208.0</v>
      </c>
      <c r="H124" s="1120" t="s">
        <v>7362</v>
      </c>
      <c r="I124" s="528" t="s">
        <v>7363</v>
      </c>
      <c r="J124" s="528">
        <v>3.0</v>
      </c>
      <c r="K124" s="528">
        <v>3.0</v>
      </c>
      <c r="L124" s="528">
        <v>3.0</v>
      </c>
      <c r="M124" s="528">
        <v>50.0</v>
      </c>
      <c r="N124" s="711">
        <v>16.66</v>
      </c>
      <c r="O124" s="555" t="s">
        <v>191</v>
      </c>
      <c r="P124" s="374"/>
      <c r="Q124" s="374"/>
      <c r="R124" s="374"/>
      <c r="S124" s="374"/>
      <c r="T124" s="374"/>
      <c r="U124" s="374"/>
      <c r="V124" s="374"/>
      <c r="W124" s="374"/>
      <c r="X124" s="374"/>
      <c r="Y124" s="374"/>
      <c r="Z124" s="374"/>
      <c r="AA124" s="374"/>
      <c r="AB124" s="374"/>
      <c r="AC124" s="374"/>
      <c r="AD124" s="374"/>
      <c r="AE124" s="374"/>
      <c r="AF124" s="374"/>
    </row>
    <row r="125" ht="15.75" customHeight="1">
      <c r="A125" s="1121" t="s">
        <v>7427</v>
      </c>
      <c r="B125" s="69" t="s">
        <v>7127</v>
      </c>
      <c r="C125" s="511" t="s">
        <v>7428</v>
      </c>
      <c r="D125" s="511" t="s">
        <v>174</v>
      </c>
      <c r="E125" s="511" t="s">
        <v>7359</v>
      </c>
      <c r="F125" s="511" t="s">
        <v>7360</v>
      </c>
      <c r="G125" s="522">
        <v>224.0</v>
      </c>
      <c r="H125" s="1120" t="s">
        <v>7362</v>
      </c>
      <c r="I125" s="528" t="s">
        <v>7363</v>
      </c>
      <c r="J125" s="528">
        <v>3.0</v>
      </c>
      <c r="K125" s="528">
        <v>3.0</v>
      </c>
      <c r="L125" s="528">
        <v>3.0</v>
      </c>
      <c r="M125" s="528">
        <v>50.0</v>
      </c>
      <c r="N125" s="711">
        <v>16.66</v>
      </c>
      <c r="O125" s="555" t="s">
        <v>191</v>
      </c>
      <c r="P125" s="374"/>
      <c r="Q125" s="374"/>
      <c r="R125" s="374"/>
      <c r="S125" s="374"/>
      <c r="T125" s="374"/>
      <c r="U125" s="374"/>
      <c r="V125" s="374"/>
      <c r="W125" s="374"/>
      <c r="X125" s="374"/>
      <c r="Y125" s="374"/>
      <c r="Z125" s="374"/>
      <c r="AA125" s="374"/>
      <c r="AB125" s="374"/>
      <c r="AC125" s="374"/>
      <c r="AD125" s="374"/>
      <c r="AE125" s="374"/>
      <c r="AF125" s="374"/>
    </row>
    <row r="126" ht="15.75" customHeight="1">
      <c r="A126" s="162" t="s">
        <v>7429</v>
      </c>
      <c r="B126" s="348" t="s">
        <v>7127</v>
      </c>
      <c r="C126" s="161" t="s">
        <v>7430</v>
      </c>
      <c r="D126" s="161" t="s">
        <v>174</v>
      </c>
      <c r="E126" s="161" t="s">
        <v>1877</v>
      </c>
      <c r="F126" s="161" t="s">
        <v>1879</v>
      </c>
      <c r="G126" s="178" t="s">
        <v>7431</v>
      </c>
      <c r="H126" s="178" t="s">
        <v>7432</v>
      </c>
      <c r="I126" s="178" t="s">
        <v>7170</v>
      </c>
      <c r="J126" s="1088">
        <v>3.0</v>
      </c>
      <c r="K126" s="1088">
        <v>3.0</v>
      </c>
      <c r="L126" s="1088">
        <v>3.0</v>
      </c>
      <c r="M126" s="1088">
        <v>100.0</v>
      </c>
      <c r="N126" s="697">
        <v>33.33</v>
      </c>
      <c r="O126" s="555" t="s">
        <v>1884</v>
      </c>
      <c r="P126" s="75"/>
      <c r="Q126" s="75"/>
      <c r="R126" s="75"/>
      <c r="S126" s="75"/>
      <c r="T126" s="75"/>
      <c r="U126" s="75"/>
      <c r="V126" s="75"/>
      <c r="W126" s="75"/>
      <c r="X126" s="75"/>
      <c r="Y126" s="75"/>
      <c r="Z126" s="75"/>
      <c r="AA126" s="75"/>
      <c r="AB126" s="75"/>
      <c r="AC126" s="75"/>
      <c r="AD126" s="75"/>
      <c r="AE126" s="75"/>
      <c r="AF126" s="75"/>
    </row>
    <row r="127" ht="25.5" customHeight="1">
      <c r="A127" s="503" t="s">
        <v>7395</v>
      </c>
      <c r="B127" s="348" t="s">
        <v>7174</v>
      </c>
      <c r="C127" s="161" t="s">
        <v>7396</v>
      </c>
      <c r="D127" s="161" t="s">
        <v>174</v>
      </c>
      <c r="E127" s="161" t="s">
        <v>7176</v>
      </c>
      <c r="F127" s="503" t="s">
        <v>7157</v>
      </c>
      <c r="G127" s="164" t="s">
        <v>7433</v>
      </c>
      <c r="H127" s="164" t="s">
        <v>7434</v>
      </c>
      <c r="I127" s="164" t="s">
        <v>7170</v>
      </c>
      <c r="J127" s="1088">
        <v>2.0</v>
      </c>
      <c r="K127" s="1088">
        <v>2.0</v>
      </c>
      <c r="L127" s="1088">
        <v>2.0</v>
      </c>
      <c r="M127" s="1088">
        <v>150.0</v>
      </c>
      <c r="N127" s="697">
        <v>75.0</v>
      </c>
      <c r="O127" s="75" t="s">
        <v>208</v>
      </c>
      <c r="P127" s="75"/>
      <c r="Q127" s="75"/>
      <c r="R127" s="75"/>
      <c r="S127" s="75"/>
      <c r="T127" s="75"/>
      <c r="U127" s="75"/>
      <c r="V127" s="75"/>
      <c r="W127" s="75"/>
      <c r="X127" s="75"/>
      <c r="Y127" s="75"/>
      <c r="Z127" s="75"/>
      <c r="AA127" s="75"/>
      <c r="AB127" s="75"/>
      <c r="AC127" s="75"/>
      <c r="AD127" s="75"/>
      <c r="AE127" s="75"/>
      <c r="AF127" s="75"/>
    </row>
    <row r="128" ht="15.75" customHeight="1">
      <c r="A128" s="162" t="s">
        <v>7435</v>
      </c>
      <c r="B128" s="348" t="s">
        <v>7174</v>
      </c>
      <c r="C128" s="161" t="s">
        <v>7436</v>
      </c>
      <c r="D128" s="161" t="s">
        <v>174</v>
      </c>
      <c r="E128" s="161" t="s">
        <v>7359</v>
      </c>
      <c r="F128" s="161" t="s">
        <v>7360</v>
      </c>
      <c r="G128" s="164" t="s">
        <v>7437</v>
      </c>
      <c r="H128" s="211" t="s">
        <v>7362</v>
      </c>
      <c r="I128" s="178" t="s">
        <v>7363</v>
      </c>
      <c r="J128" s="178">
        <v>3.0</v>
      </c>
      <c r="K128" s="178">
        <v>3.0</v>
      </c>
      <c r="L128" s="178">
        <v>3.0</v>
      </c>
      <c r="M128" s="178">
        <v>50.0</v>
      </c>
      <c r="N128" s="697">
        <v>16.66</v>
      </c>
      <c r="O128" s="75" t="s">
        <v>208</v>
      </c>
      <c r="P128" s="374"/>
      <c r="Q128" s="374"/>
      <c r="R128" s="374"/>
      <c r="S128" s="374"/>
      <c r="T128" s="374"/>
      <c r="U128" s="374"/>
      <c r="V128" s="374"/>
      <c r="W128" s="374"/>
      <c r="X128" s="374"/>
      <c r="Y128" s="374"/>
      <c r="Z128" s="374"/>
      <c r="AA128" s="374"/>
      <c r="AB128" s="374"/>
      <c r="AC128" s="374"/>
      <c r="AD128" s="374"/>
      <c r="AE128" s="374"/>
      <c r="AF128" s="374"/>
    </row>
    <row r="129" ht="15.75" customHeight="1">
      <c r="A129" s="162" t="s">
        <v>7438</v>
      </c>
      <c r="B129" s="348" t="s">
        <v>7174</v>
      </c>
      <c r="C129" s="161" t="s">
        <v>7439</v>
      </c>
      <c r="D129" s="161" t="s">
        <v>174</v>
      </c>
      <c r="E129" s="161" t="s">
        <v>7359</v>
      </c>
      <c r="F129" s="161" t="s">
        <v>7360</v>
      </c>
      <c r="G129" s="164" t="s">
        <v>7440</v>
      </c>
      <c r="H129" s="211" t="s">
        <v>7362</v>
      </c>
      <c r="I129" s="164" t="s">
        <v>7363</v>
      </c>
      <c r="J129" s="164">
        <v>3.0</v>
      </c>
      <c r="K129" s="164">
        <v>3.0</v>
      </c>
      <c r="L129" s="164">
        <v>3.0</v>
      </c>
      <c r="M129" s="164">
        <v>50.0</v>
      </c>
      <c r="N129" s="697">
        <v>16.66</v>
      </c>
      <c r="O129" s="75" t="s">
        <v>208</v>
      </c>
      <c r="P129" s="374"/>
      <c r="Q129" s="374"/>
      <c r="R129" s="374"/>
      <c r="S129" s="374"/>
      <c r="T129" s="374"/>
      <c r="U129" s="374"/>
      <c r="V129" s="374"/>
      <c r="W129" s="374"/>
      <c r="X129" s="374"/>
      <c r="Y129" s="374"/>
      <c r="Z129" s="374"/>
      <c r="AA129" s="374"/>
      <c r="AB129" s="374"/>
      <c r="AC129" s="374"/>
      <c r="AD129" s="374"/>
      <c r="AE129" s="374"/>
      <c r="AF129" s="374"/>
    </row>
    <row r="130" ht="15.75" customHeight="1">
      <c r="A130" s="162" t="s">
        <v>7441</v>
      </c>
      <c r="B130" s="348" t="s">
        <v>7174</v>
      </c>
      <c r="C130" s="161" t="s">
        <v>7442</v>
      </c>
      <c r="D130" s="161" t="s">
        <v>174</v>
      </c>
      <c r="E130" s="161" t="s">
        <v>7359</v>
      </c>
      <c r="F130" s="161" t="s">
        <v>7360</v>
      </c>
      <c r="G130" s="164" t="s">
        <v>7443</v>
      </c>
      <c r="H130" s="178" t="s">
        <v>7362</v>
      </c>
      <c r="I130" s="178" t="s">
        <v>7363</v>
      </c>
      <c r="J130" s="178">
        <v>4.0</v>
      </c>
      <c r="K130" s="178">
        <v>4.0</v>
      </c>
      <c r="L130" s="178">
        <v>4.0</v>
      </c>
      <c r="M130" s="178">
        <v>50.0</v>
      </c>
      <c r="N130" s="697">
        <v>12.5</v>
      </c>
      <c r="O130" s="75" t="s">
        <v>208</v>
      </c>
      <c r="P130" s="374"/>
      <c r="Q130" s="374"/>
      <c r="R130" s="374"/>
      <c r="S130" s="374"/>
      <c r="T130" s="374"/>
      <c r="U130" s="374"/>
      <c r="V130" s="374"/>
      <c r="W130" s="374"/>
      <c r="X130" s="374"/>
      <c r="Y130" s="374"/>
      <c r="Z130" s="374"/>
      <c r="AA130" s="374"/>
      <c r="AB130" s="374"/>
      <c r="AC130" s="374"/>
      <c r="AD130" s="374"/>
      <c r="AE130" s="374"/>
      <c r="AF130" s="374"/>
    </row>
    <row r="131" ht="15.75" customHeight="1">
      <c r="A131" s="162" t="s">
        <v>7444</v>
      </c>
      <c r="B131" s="348" t="s">
        <v>7174</v>
      </c>
      <c r="C131" s="161" t="s">
        <v>7445</v>
      </c>
      <c r="D131" s="161" t="s">
        <v>174</v>
      </c>
      <c r="E131" s="161" t="s">
        <v>7359</v>
      </c>
      <c r="F131" s="161" t="s">
        <v>7360</v>
      </c>
      <c r="G131" s="164" t="s">
        <v>7446</v>
      </c>
      <c r="H131" s="211" t="s">
        <v>7362</v>
      </c>
      <c r="I131" s="178" t="s">
        <v>7363</v>
      </c>
      <c r="J131" s="178">
        <v>3.0</v>
      </c>
      <c r="K131" s="178">
        <v>3.0</v>
      </c>
      <c r="L131" s="178">
        <v>3.0</v>
      </c>
      <c r="M131" s="178">
        <v>50.0</v>
      </c>
      <c r="N131" s="697">
        <v>16.66</v>
      </c>
      <c r="O131" s="75" t="s">
        <v>208</v>
      </c>
      <c r="P131" s="374"/>
      <c r="Q131" s="374"/>
      <c r="R131" s="374"/>
      <c r="S131" s="374"/>
      <c r="T131" s="374"/>
      <c r="U131" s="374"/>
      <c r="V131" s="374"/>
      <c r="W131" s="374"/>
      <c r="X131" s="374"/>
      <c r="Y131" s="374"/>
      <c r="Z131" s="374"/>
      <c r="AA131" s="374"/>
      <c r="AB131" s="374"/>
      <c r="AC131" s="374"/>
      <c r="AD131" s="374"/>
      <c r="AE131" s="374"/>
      <c r="AF131" s="374"/>
    </row>
    <row r="132" ht="15.75" customHeight="1">
      <c r="A132" s="1118" t="s">
        <v>7447</v>
      </c>
      <c r="B132" s="348" t="s">
        <v>7174</v>
      </c>
      <c r="C132" s="181" t="s">
        <v>7448</v>
      </c>
      <c r="D132" s="161" t="s">
        <v>174</v>
      </c>
      <c r="E132" s="161" t="s">
        <v>7359</v>
      </c>
      <c r="F132" s="161" t="s">
        <v>7360</v>
      </c>
      <c r="G132" s="164" t="s">
        <v>7449</v>
      </c>
      <c r="H132" s="211" t="s">
        <v>7362</v>
      </c>
      <c r="I132" s="178" t="s">
        <v>7363</v>
      </c>
      <c r="J132" s="178">
        <v>3.0</v>
      </c>
      <c r="K132" s="178">
        <v>3.0</v>
      </c>
      <c r="L132" s="178">
        <v>3.0</v>
      </c>
      <c r="M132" s="178">
        <v>50.0</v>
      </c>
      <c r="N132" s="697">
        <v>16.66</v>
      </c>
      <c r="O132" s="75" t="s">
        <v>208</v>
      </c>
      <c r="P132" s="374"/>
      <c r="Q132" s="374"/>
      <c r="R132" s="374"/>
      <c r="S132" s="374"/>
      <c r="T132" s="374"/>
      <c r="U132" s="374"/>
      <c r="V132" s="374"/>
      <c r="W132" s="374"/>
      <c r="X132" s="374"/>
      <c r="Y132" s="374"/>
      <c r="Z132" s="374"/>
      <c r="AA132" s="374"/>
      <c r="AB132" s="374"/>
      <c r="AC132" s="374"/>
      <c r="AD132" s="374"/>
      <c r="AE132" s="374"/>
      <c r="AF132" s="374"/>
    </row>
    <row r="133" ht="15.75" customHeight="1">
      <c r="A133" s="1118" t="s">
        <v>7450</v>
      </c>
      <c r="B133" s="348" t="s">
        <v>7174</v>
      </c>
      <c r="C133" s="181" t="s">
        <v>7451</v>
      </c>
      <c r="D133" s="161" t="s">
        <v>174</v>
      </c>
      <c r="E133" s="161" t="s">
        <v>7359</v>
      </c>
      <c r="F133" s="161" t="s">
        <v>7360</v>
      </c>
      <c r="G133" s="164" t="s">
        <v>7452</v>
      </c>
      <c r="H133" s="211" t="s">
        <v>7362</v>
      </c>
      <c r="I133" s="178" t="s">
        <v>7363</v>
      </c>
      <c r="J133" s="178">
        <v>5.0</v>
      </c>
      <c r="K133" s="178">
        <v>5.0</v>
      </c>
      <c r="L133" s="178">
        <v>5.0</v>
      </c>
      <c r="M133" s="178">
        <v>50.0</v>
      </c>
      <c r="N133" s="697">
        <v>10.0</v>
      </c>
      <c r="O133" s="75" t="s">
        <v>208</v>
      </c>
      <c r="P133" s="374"/>
      <c r="Q133" s="374"/>
      <c r="R133" s="374"/>
      <c r="S133" s="374"/>
      <c r="T133" s="374"/>
      <c r="U133" s="374"/>
      <c r="V133" s="374"/>
      <c r="W133" s="374"/>
      <c r="X133" s="374"/>
      <c r="Y133" s="374"/>
      <c r="Z133" s="374"/>
      <c r="AA133" s="374"/>
      <c r="AB133" s="374"/>
      <c r="AC133" s="374"/>
      <c r="AD133" s="374"/>
      <c r="AE133" s="374"/>
      <c r="AF133" s="374"/>
    </row>
    <row r="134" ht="15.75" customHeight="1">
      <c r="A134" s="1123" t="s">
        <v>7453</v>
      </c>
      <c r="B134" s="348" t="s">
        <v>7174</v>
      </c>
      <c r="C134" s="181" t="s">
        <v>7454</v>
      </c>
      <c r="D134" s="161" t="s">
        <v>174</v>
      </c>
      <c r="E134" s="161" t="s">
        <v>7359</v>
      </c>
      <c r="F134" s="161" t="s">
        <v>7360</v>
      </c>
      <c r="G134" s="164" t="s">
        <v>7455</v>
      </c>
      <c r="H134" s="211" t="s">
        <v>7362</v>
      </c>
      <c r="I134" s="178" t="s">
        <v>7363</v>
      </c>
      <c r="J134" s="178">
        <v>4.0</v>
      </c>
      <c r="K134" s="178">
        <v>4.0</v>
      </c>
      <c r="L134" s="178">
        <v>4.0</v>
      </c>
      <c r="M134" s="178">
        <v>50.0</v>
      </c>
      <c r="N134" s="697">
        <v>12.5</v>
      </c>
      <c r="O134" s="75" t="s">
        <v>208</v>
      </c>
      <c r="P134" s="374"/>
      <c r="Q134" s="374"/>
      <c r="R134" s="374"/>
      <c r="S134" s="374"/>
      <c r="T134" s="374"/>
      <c r="U134" s="374"/>
      <c r="V134" s="374"/>
      <c r="W134" s="374"/>
      <c r="X134" s="374"/>
      <c r="Y134" s="374"/>
      <c r="Z134" s="374"/>
      <c r="AA134" s="374"/>
      <c r="AB134" s="374"/>
      <c r="AC134" s="374"/>
      <c r="AD134" s="374"/>
      <c r="AE134" s="374"/>
      <c r="AF134" s="374"/>
    </row>
    <row r="135" ht="15.75" customHeight="1">
      <c r="A135" s="1118" t="s">
        <v>7456</v>
      </c>
      <c r="B135" s="348" t="s">
        <v>7174</v>
      </c>
      <c r="C135" s="181" t="s">
        <v>7457</v>
      </c>
      <c r="D135" s="161" t="s">
        <v>174</v>
      </c>
      <c r="E135" s="161" t="s">
        <v>7359</v>
      </c>
      <c r="F135" s="161" t="s">
        <v>7360</v>
      </c>
      <c r="G135" s="164" t="s">
        <v>7458</v>
      </c>
      <c r="H135" s="211" t="s">
        <v>7362</v>
      </c>
      <c r="I135" s="178" t="s">
        <v>7363</v>
      </c>
      <c r="J135" s="178">
        <v>3.0</v>
      </c>
      <c r="K135" s="178">
        <v>3.0</v>
      </c>
      <c r="L135" s="178">
        <v>3.0</v>
      </c>
      <c r="M135" s="178">
        <v>50.0</v>
      </c>
      <c r="N135" s="697">
        <v>16.66</v>
      </c>
      <c r="O135" s="75" t="s">
        <v>208</v>
      </c>
      <c r="P135" s="374"/>
      <c r="Q135" s="374"/>
      <c r="R135" s="374"/>
      <c r="S135" s="374"/>
      <c r="T135" s="374"/>
      <c r="U135" s="374"/>
      <c r="V135" s="374"/>
      <c r="W135" s="374"/>
      <c r="X135" s="374"/>
      <c r="Y135" s="374"/>
      <c r="Z135" s="374"/>
      <c r="AA135" s="374"/>
      <c r="AB135" s="374"/>
      <c r="AC135" s="374"/>
      <c r="AD135" s="374"/>
      <c r="AE135" s="374"/>
      <c r="AF135" s="374"/>
    </row>
    <row r="136" ht="15.75" customHeight="1">
      <c r="A136" s="1118" t="s">
        <v>7459</v>
      </c>
      <c r="B136" s="348" t="s">
        <v>7174</v>
      </c>
      <c r="C136" s="181" t="s">
        <v>7460</v>
      </c>
      <c r="D136" s="161" t="s">
        <v>174</v>
      </c>
      <c r="E136" s="161" t="s">
        <v>7359</v>
      </c>
      <c r="F136" s="161" t="s">
        <v>7360</v>
      </c>
      <c r="G136" s="164" t="s">
        <v>7461</v>
      </c>
      <c r="H136" s="211" t="s">
        <v>7362</v>
      </c>
      <c r="I136" s="178" t="s">
        <v>7363</v>
      </c>
      <c r="J136" s="178">
        <v>3.0</v>
      </c>
      <c r="K136" s="178">
        <v>3.0</v>
      </c>
      <c r="L136" s="178">
        <v>3.0</v>
      </c>
      <c r="M136" s="178">
        <v>50.0</v>
      </c>
      <c r="N136" s="697">
        <v>16.66</v>
      </c>
      <c r="O136" s="75" t="s">
        <v>208</v>
      </c>
      <c r="P136" s="374"/>
      <c r="Q136" s="374"/>
      <c r="R136" s="374"/>
      <c r="S136" s="374"/>
      <c r="T136" s="374"/>
      <c r="U136" s="374"/>
      <c r="V136" s="374"/>
      <c r="W136" s="374"/>
      <c r="X136" s="374"/>
      <c r="Y136" s="374"/>
      <c r="Z136" s="374"/>
      <c r="AA136" s="374"/>
      <c r="AB136" s="374"/>
      <c r="AC136" s="374"/>
      <c r="AD136" s="374"/>
      <c r="AE136" s="374"/>
      <c r="AF136" s="374"/>
    </row>
    <row r="137" ht="15.75" customHeight="1">
      <c r="A137" s="1118" t="s">
        <v>7462</v>
      </c>
      <c r="B137" s="348" t="s">
        <v>7174</v>
      </c>
      <c r="C137" s="181" t="s">
        <v>7463</v>
      </c>
      <c r="D137" s="161" t="s">
        <v>174</v>
      </c>
      <c r="E137" s="161" t="s">
        <v>7359</v>
      </c>
      <c r="F137" s="161" t="s">
        <v>7360</v>
      </c>
      <c r="G137" s="164" t="s">
        <v>7464</v>
      </c>
      <c r="H137" s="211" t="s">
        <v>7362</v>
      </c>
      <c r="I137" s="178" t="s">
        <v>7363</v>
      </c>
      <c r="J137" s="178">
        <v>3.0</v>
      </c>
      <c r="K137" s="178">
        <v>3.0</v>
      </c>
      <c r="L137" s="178">
        <v>3.0</v>
      </c>
      <c r="M137" s="178">
        <v>50.0</v>
      </c>
      <c r="N137" s="697">
        <v>16.66</v>
      </c>
      <c r="O137" s="75" t="s">
        <v>208</v>
      </c>
      <c r="P137" s="374"/>
      <c r="Q137" s="374"/>
      <c r="R137" s="374"/>
      <c r="S137" s="374"/>
      <c r="T137" s="374"/>
      <c r="U137" s="374"/>
      <c r="V137" s="374"/>
      <c r="W137" s="374"/>
      <c r="X137" s="374"/>
      <c r="Y137" s="374"/>
      <c r="Z137" s="374"/>
      <c r="AA137" s="374"/>
      <c r="AB137" s="374"/>
      <c r="AC137" s="374"/>
      <c r="AD137" s="374"/>
      <c r="AE137" s="374"/>
      <c r="AF137" s="374"/>
    </row>
    <row r="138" ht="15.75" customHeight="1">
      <c r="A138" s="1118" t="s">
        <v>7465</v>
      </c>
      <c r="B138" s="348" t="s">
        <v>7174</v>
      </c>
      <c r="C138" s="181" t="s">
        <v>7466</v>
      </c>
      <c r="D138" s="161" t="s">
        <v>174</v>
      </c>
      <c r="E138" s="161" t="s">
        <v>7359</v>
      </c>
      <c r="F138" s="161" t="s">
        <v>7360</v>
      </c>
      <c r="G138" s="164" t="s">
        <v>7467</v>
      </c>
      <c r="H138" s="211" t="s">
        <v>7362</v>
      </c>
      <c r="I138" s="178" t="s">
        <v>7363</v>
      </c>
      <c r="J138" s="178">
        <v>3.0</v>
      </c>
      <c r="K138" s="178">
        <v>3.0</v>
      </c>
      <c r="L138" s="178">
        <v>3.0</v>
      </c>
      <c r="M138" s="178">
        <v>50.0</v>
      </c>
      <c r="N138" s="697">
        <v>16.66</v>
      </c>
      <c r="O138" s="75" t="s">
        <v>208</v>
      </c>
      <c r="P138" s="374"/>
      <c r="Q138" s="374"/>
      <c r="R138" s="374"/>
      <c r="S138" s="374"/>
      <c r="T138" s="374"/>
      <c r="U138" s="374"/>
      <c r="V138" s="374"/>
      <c r="W138" s="374"/>
      <c r="X138" s="374"/>
      <c r="Y138" s="374"/>
      <c r="Z138" s="374"/>
      <c r="AA138" s="374"/>
      <c r="AB138" s="374"/>
      <c r="AC138" s="374"/>
      <c r="AD138" s="374"/>
      <c r="AE138" s="374"/>
      <c r="AF138" s="374"/>
    </row>
    <row r="139" ht="15.75" customHeight="1">
      <c r="A139" s="1118" t="s">
        <v>7468</v>
      </c>
      <c r="B139" s="348" t="s">
        <v>7174</v>
      </c>
      <c r="C139" s="181" t="s">
        <v>7469</v>
      </c>
      <c r="D139" s="161" t="s">
        <v>174</v>
      </c>
      <c r="E139" s="161" t="s">
        <v>7359</v>
      </c>
      <c r="F139" s="161" t="s">
        <v>7360</v>
      </c>
      <c r="G139" s="164" t="s">
        <v>7470</v>
      </c>
      <c r="H139" s="211" t="s">
        <v>7362</v>
      </c>
      <c r="I139" s="178" t="s">
        <v>7363</v>
      </c>
      <c r="J139" s="178">
        <v>2.0</v>
      </c>
      <c r="K139" s="178">
        <v>2.0</v>
      </c>
      <c r="L139" s="178">
        <v>2.0</v>
      </c>
      <c r="M139" s="178">
        <v>50.0</v>
      </c>
      <c r="N139" s="697">
        <v>25.0</v>
      </c>
      <c r="O139" s="75" t="s">
        <v>208</v>
      </c>
      <c r="P139" s="374"/>
      <c r="Q139" s="374"/>
      <c r="R139" s="374"/>
      <c r="S139" s="374"/>
      <c r="T139" s="374"/>
      <c r="U139" s="374"/>
      <c r="V139" s="374"/>
      <c r="W139" s="374"/>
      <c r="X139" s="374"/>
      <c r="Y139" s="374"/>
      <c r="Z139" s="374"/>
      <c r="AA139" s="374"/>
      <c r="AB139" s="374"/>
      <c r="AC139" s="374"/>
      <c r="AD139" s="374"/>
      <c r="AE139" s="374"/>
      <c r="AF139" s="374"/>
    </row>
    <row r="140" ht="15.75" customHeight="1">
      <c r="A140" s="1124" t="s">
        <v>7471</v>
      </c>
      <c r="B140" s="348" t="s">
        <v>7174</v>
      </c>
      <c r="C140" s="181" t="s">
        <v>7472</v>
      </c>
      <c r="D140" s="161" t="s">
        <v>174</v>
      </c>
      <c r="E140" s="161" t="s">
        <v>7359</v>
      </c>
      <c r="F140" s="161" t="s">
        <v>7360</v>
      </c>
      <c r="G140" s="164" t="s">
        <v>7473</v>
      </c>
      <c r="H140" s="211" t="s">
        <v>7362</v>
      </c>
      <c r="I140" s="178" t="s">
        <v>7363</v>
      </c>
      <c r="J140" s="178">
        <v>3.0</v>
      </c>
      <c r="K140" s="178">
        <v>3.0</v>
      </c>
      <c r="L140" s="178">
        <v>3.0</v>
      </c>
      <c r="M140" s="178">
        <v>50.0</v>
      </c>
      <c r="N140" s="697">
        <v>16.66</v>
      </c>
      <c r="O140" s="75" t="s">
        <v>208</v>
      </c>
      <c r="P140" s="374"/>
      <c r="Q140" s="374"/>
      <c r="R140" s="374"/>
      <c r="S140" s="374"/>
      <c r="T140" s="374"/>
      <c r="U140" s="374"/>
      <c r="V140" s="374"/>
      <c r="W140" s="374"/>
      <c r="X140" s="374"/>
      <c r="Y140" s="374"/>
      <c r="Z140" s="374"/>
      <c r="AA140" s="374"/>
      <c r="AB140" s="374"/>
      <c r="AC140" s="374"/>
      <c r="AD140" s="374"/>
      <c r="AE140" s="374"/>
      <c r="AF140" s="374"/>
    </row>
    <row r="141" ht="15.75" customHeight="1">
      <c r="A141" s="374" t="s">
        <v>7474</v>
      </c>
      <c r="B141" s="348" t="s">
        <v>7174</v>
      </c>
      <c r="C141" s="181" t="s">
        <v>7472</v>
      </c>
      <c r="D141" s="161" t="s">
        <v>174</v>
      </c>
      <c r="E141" s="161" t="s">
        <v>7359</v>
      </c>
      <c r="F141" s="161" t="s">
        <v>7360</v>
      </c>
      <c r="G141" s="164" t="s">
        <v>7475</v>
      </c>
      <c r="H141" s="211" t="s">
        <v>7362</v>
      </c>
      <c r="I141" s="178" t="s">
        <v>7363</v>
      </c>
      <c r="J141" s="178">
        <v>3.0</v>
      </c>
      <c r="K141" s="178">
        <v>3.0</v>
      </c>
      <c r="L141" s="178">
        <v>3.0</v>
      </c>
      <c r="M141" s="178">
        <v>50.0</v>
      </c>
      <c r="N141" s="697">
        <v>16.66</v>
      </c>
      <c r="O141" s="75" t="s">
        <v>208</v>
      </c>
      <c r="P141" s="374"/>
      <c r="Q141" s="374"/>
      <c r="R141" s="374"/>
      <c r="S141" s="374"/>
      <c r="T141" s="374"/>
      <c r="U141" s="374"/>
      <c r="V141" s="374"/>
      <c r="W141" s="374"/>
      <c r="X141" s="374"/>
      <c r="Y141" s="374"/>
      <c r="Z141" s="374"/>
      <c r="AA141" s="374"/>
      <c r="AB141" s="374"/>
      <c r="AC141" s="374"/>
      <c r="AD141" s="374"/>
      <c r="AE141" s="374"/>
      <c r="AF141" s="374"/>
    </row>
    <row r="142" ht="15.75" customHeight="1">
      <c r="A142" s="1118" t="s">
        <v>7476</v>
      </c>
      <c r="B142" s="348" t="s">
        <v>7174</v>
      </c>
      <c r="C142" s="181" t="s">
        <v>7477</v>
      </c>
      <c r="D142" s="161" t="s">
        <v>174</v>
      </c>
      <c r="E142" s="161" t="s">
        <v>7359</v>
      </c>
      <c r="F142" s="161" t="s">
        <v>7360</v>
      </c>
      <c r="G142" s="164" t="s">
        <v>7478</v>
      </c>
      <c r="H142" s="211" t="s">
        <v>7362</v>
      </c>
      <c r="I142" s="178" t="s">
        <v>7363</v>
      </c>
      <c r="J142" s="178">
        <v>3.0</v>
      </c>
      <c r="K142" s="178">
        <v>3.0</v>
      </c>
      <c r="L142" s="178">
        <v>3.0</v>
      </c>
      <c r="M142" s="178">
        <v>50.0</v>
      </c>
      <c r="N142" s="697">
        <v>16.66</v>
      </c>
      <c r="O142" s="75" t="s">
        <v>208</v>
      </c>
      <c r="P142" s="374"/>
      <c r="Q142" s="374"/>
      <c r="R142" s="374"/>
      <c r="S142" s="374"/>
      <c r="T142" s="374"/>
      <c r="U142" s="374"/>
      <c r="V142" s="374"/>
      <c r="W142" s="374"/>
      <c r="X142" s="374"/>
      <c r="Y142" s="374"/>
      <c r="Z142" s="374"/>
      <c r="AA142" s="374"/>
      <c r="AB142" s="374"/>
      <c r="AC142" s="374"/>
      <c r="AD142" s="374"/>
      <c r="AE142" s="374"/>
      <c r="AF142" s="374"/>
    </row>
    <row r="143" ht="15.75" customHeight="1">
      <c r="A143" s="162" t="s">
        <v>7479</v>
      </c>
      <c r="B143" s="348" t="s">
        <v>7174</v>
      </c>
      <c r="C143" s="69" t="s">
        <v>7480</v>
      </c>
      <c r="D143" s="161" t="s">
        <v>174</v>
      </c>
      <c r="E143" s="161" t="s">
        <v>7359</v>
      </c>
      <c r="F143" s="161" t="s">
        <v>7360</v>
      </c>
      <c r="G143" s="164" t="s">
        <v>7481</v>
      </c>
      <c r="H143" s="211" t="s">
        <v>7362</v>
      </c>
      <c r="I143" s="178" t="s">
        <v>7363</v>
      </c>
      <c r="J143" s="178">
        <v>2.0</v>
      </c>
      <c r="K143" s="178">
        <v>2.0</v>
      </c>
      <c r="L143" s="178">
        <v>2.0</v>
      </c>
      <c r="M143" s="178">
        <v>50.0</v>
      </c>
      <c r="N143" s="697">
        <v>25.0</v>
      </c>
      <c r="O143" s="75" t="s">
        <v>208</v>
      </c>
      <c r="P143" s="374"/>
      <c r="Q143" s="374"/>
      <c r="R143" s="374"/>
      <c r="S143" s="374"/>
      <c r="T143" s="374"/>
      <c r="U143" s="374"/>
      <c r="V143" s="374"/>
      <c r="W143" s="374"/>
      <c r="X143" s="374"/>
      <c r="Y143" s="374"/>
      <c r="Z143" s="374"/>
      <c r="AA143" s="374"/>
      <c r="AB143" s="374"/>
      <c r="AC143" s="374"/>
      <c r="AD143" s="374"/>
      <c r="AE143" s="374"/>
      <c r="AF143" s="374"/>
    </row>
    <row r="144" ht="15.75" customHeight="1">
      <c r="A144" s="182" t="s">
        <v>7482</v>
      </c>
      <c r="B144" s="365" t="s">
        <v>7174</v>
      </c>
      <c r="C144" s="69" t="s">
        <v>7483</v>
      </c>
      <c r="D144" s="181" t="s">
        <v>174</v>
      </c>
      <c r="E144" s="181" t="s">
        <v>7359</v>
      </c>
      <c r="F144" s="181" t="s">
        <v>7360</v>
      </c>
      <c r="G144" s="1125" t="s">
        <v>7484</v>
      </c>
      <c r="H144" s="1126" t="s">
        <v>7362</v>
      </c>
      <c r="I144" s="186" t="s">
        <v>7363</v>
      </c>
      <c r="J144" s="186">
        <v>3.0</v>
      </c>
      <c r="K144" s="186">
        <v>3.0</v>
      </c>
      <c r="L144" s="186">
        <v>3.0</v>
      </c>
      <c r="M144" s="186">
        <v>50.0</v>
      </c>
      <c r="N144" s="1127">
        <v>16.66</v>
      </c>
      <c r="O144" s="75" t="s">
        <v>208</v>
      </c>
      <c r="P144" s="374"/>
      <c r="Q144" s="374"/>
      <c r="R144" s="374"/>
      <c r="S144" s="374"/>
      <c r="T144" s="374"/>
      <c r="U144" s="374"/>
      <c r="V144" s="374"/>
      <c r="W144" s="374"/>
      <c r="X144" s="374"/>
      <c r="Y144" s="374"/>
      <c r="Z144" s="374"/>
      <c r="AA144" s="374"/>
      <c r="AB144" s="374"/>
      <c r="AC144" s="374"/>
      <c r="AD144" s="374"/>
      <c r="AE144" s="374"/>
      <c r="AF144" s="374"/>
    </row>
    <row r="145" ht="15.75" customHeight="1">
      <c r="A145" s="182" t="s">
        <v>7485</v>
      </c>
      <c r="B145" s="365" t="s">
        <v>7174</v>
      </c>
      <c r="C145" s="69" t="s">
        <v>7486</v>
      </c>
      <c r="D145" s="181" t="s">
        <v>174</v>
      </c>
      <c r="E145" s="181" t="s">
        <v>7359</v>
      </c>
      <c r="F145" s="181" t="s">
        <v>7360</v>
      </c>
      <c r="G145" s="1125" t="s">
        <v>7487</v>
      </c>
      <c r="H145" s="1126" t="s">
        <v>7362</v>
      </c>
      <c r="I145" s="186" t="s">
        <v>7363</v>
      </c>
      <c r="J145" s="186">
        <v>4.0</v>
      </c>
      <c r="K145" s="186">
        <v>4.0</v>
      </c>
      <c r="L145" s="186">
        <v>4.0</v>
      </c>
      <c r="M145" s="186">
        <v>50.0</v>
      </c>
      <c r="N145" s="1127">
        <v>12.5</v>
      </c>
      <c r="O145" s="75" t="s">
        <v>208</v>
      </c>
      <c r="P145" s="374"/>
      <c r="Q145" s="374"/>
      <c r="R145" s="374"/>
      <c r="S145" s="374"/>
      <c r="T145" s="374"/>
      <c r="U145" s="374"/>
      <c r="V145" s="374"/>
      <c r="W145" s="374"/>
      <c r="X145" s="374"/>
      <c r="Y145" s="374"/>
      <c r="Z145" s="374"/>
      <c r="AA145" s="374"/>
      <c r="AB145" s="374"/>
      <c r="AC145" s="374"/>
      <c r="AD145" s="374"/>
      <c r="AE145" s="374"/>
      <c r="AF145" s="374"/>
    </row>
    <row r="146" ht="15.75" customHeight="1">
      <c r="A146" s="162" t="s">
        <v>7488</v>
      </c>
      <c r="B146" s="348" t="s">
        <v>1007</v>
      </c>
      <c r="C146" s="161" t="s">
        <v>7489</v>
      </c>
      <c r="D146" s="161" t="s">
        <v>174</v>
      </c>
      <c r="E146" s="161" t="s">
        <v>7490</v>
      </c>
      <c r="F146" s="161" t="s">
        <v>7491</v>
      </c>
      <c r="G146" s="164" t="s">
        <v>7145</v>
      </c>
      <c r="H146" s="164"/>
      <c r="I146" s="164" t="s">
        <v>7492</v>
      </c>
      <c r="J146" s="1088">
        <v>3.0</v>
      </c>
      <c r="K146" s="1088">
        <v>3.0</v>
      </c>
      <c r="L146" s="1088">
        <v>3.0</v>
      </c>
      <c r="M146" s="1088">
        <v>100.0</v>
      </c>
      <c r="N146" s="697">
        <v>33.33</v>
      </c>
      <c r="O146" s="555" t="s">
        <v>175</v>
      </c>
      <c r="P146" s="75"/>
      <c r="Q146" s="75"/>
      <c r="R146" s="75"/>
      <c r="S146" s="75"/>
      <c r="T146" s="75"/>
      <c r="U146" s="75"/>
      <c r="V146" s="75"/>
      <c r="W146" s="75"/>
      <c r="X146" s="75"/>
      <c r="Y146" s="75"/>
      <c r="Z146" s="75"/>
      <c r="AA146" s="75"/>
      <c r="AB146" s="75"/>
      <c r="AC146" s="75"/>
      <c r="AD146" s="75"/>
      <c r="AE146" s="75"/>
      <c r="AF146" s="75"/>
    </row>
    <row r="147" ht="15.75" customHeight="1">
      <c r="A147" s="162" t="s">
        <v>7493</v>
      </c>
      <c r="B147" s="348" t="s">
        <v>7206</v>
      </c>
      <c r="C147" s="161" t="s">
        <v>7494</v>
      </c>
      <c r="D147" s="161" t="s">
        <v>174</v>
      </c>
      <c r="E147" s="161" t="s">
        <v>7495</v>
      </c>
      <c r="F147" s="161" t="s">
        <v>7496</v>
      </c>
      <c r="G147" s="211" t="s">
        <v>7497</v>
      </c>
      <c r="H147" s="178" t="s">
        <v>7498</v>
      </c>
      <c r="I147" s="178" t="s">
        <v>7499</v>
      </c>
      <c r="J147" s="178"/>
      <c r="K147" s="178"/>
      <c r="L147" s="178"/>
      <c r="M147" s="178">
        <v>50.0</v>
      </c>
      <c r="N147" s="697">
        <v>50.0</v>
      </c>
      <c r="O147" s="555" t="s">
        <v>175</v>
      </c>
      <c r="P147" s="374"/>
      <c r="Q147" s="374"/>
      <c r="R147" s="374"/>
      <c r="S147" s="374"/>
      <c r="T147" s="374"/>
      <c r="U147" s="374"/>
      <c r="V147" s="374"/>
      <c r="W147" s="374"/>
      <c r="X147" s="374"/>
      <c r="Y147" s="374"/>
      <c r="Z147" s="374"/>
      <c r="AA147" s="374"/>
      <c r="AB147" s="374"/>
      <c r="AC147" s="374"/>
      <c r="AD147" s="374"/>
      <c r="AE147" s="374"/>
      <c r="AF147" s="374"/>
    </row>
    <row r="148" ht="15.75" customHeight="1">
      <c r="A148" s="200" t="s">
        <v>7500</v>
      </c>
      <c r="B148" s="1128" t="s">
        <v>7206</v>
      </c>
      <c r="C148" s="1129" t="s">
        <v>7494</v>
      </c>
      <c r="D148" s="1129" t="s">
        <v>174</v>
      </c>
      <c r="E148" s="1129" t="s">
        <v>7495</v>
      </c>
      <c r="F148" s="1129" t="s">
        <v>7496</v>
      </c>
      <c r="G148" s="1130" t="s">
        <v>7501</v>
      </c>
      <c r="H148" s="315" t="s">
        <v>7502</v>
      </c>
      <c r="I148" s="1131" t="s">
        <v>7499</v>
      </c>
      <c r="J148" s="1132"/>
      <c r="K148" s="1132"/>
      <c r="L148" s="1132"/>
      <c r="M148" s="1132">
        <v>50.0</v>
      </c>
      <c r="N148" s="1090">
        <v>50.0</v>
      </c>
      <c r="O148" s="555" t="s">
        <v>175</v>
      </c>
      <c r="P148" s="374"/>
      <c r="Q148" s="374"/>
      <c r="R148" s="374"/>
      <c r="S148" s="374"/>
      <c r="T148" s="374"/>
      <c r="U148" s="374"/>
      <c r="V148" s="374"/>
      <c r="W148" s="374"/>
      <c r="X148" s="374"/>
      <c r="Y148" s="374"/>
      <c r="Z148" s="374"/>
      <c r="AA148" s="374"/>
      <c r="AB148" s="374"/>
      <c r="AC148" s="374"/>
      <c r="AD148" s="374"/>
      <c r="AE148" s="374"/>
      <c r="AF148" s="374"/>
    </row>
    <row r="149" ht="15.75" customHeight="1">
      <c r="A149" s="162" t="s">
        <v>7503</v>
      </c>
      <c r="B149" s="348" t="s">
        <v>7127</v>
      </c>
      <c r="C149" s="161" t="s">
        <v>7504</v>
      </c>
      <c r="D149" s="161" t="s">
        <v>174</v>
      </c>
      <c r="E149" s="161" t="s">
        <v>7117</v>
      </c>
      <c r="F149" s="161" t="s">
        <v>7157</v>
      </c>
      <c r="G149" s="164" t="s">
        <v>7505</v>
      </c>
      <c r="H149" s="164"/>
      <c r="I149" s="164" t="s">
        <v>7506</v>
      </c>
      <c r="J149" s="1088"/>
      <c r="K149" s="1088">
        <v>1.0</v>
      </c>
      <c r="L149" s="1088">
        <v>1.0</v>
      </c>
      <c r="M149" s="1088">
        <v>100.0</v>
      </c>
      <c r="N149" s="697">
        <v>100.0</v>
      </c>
      <c r="O149" s="75" t="s">
        <v>209</v>
      </c>
      <c r="P149" s="75"/>
      <c r="Q149" s="75"/>
      <c r="R149" s="75"/>
      <c r="S149" s="75"/>
      <c r="T149" s="75"/>
      <c r="U149" s="75"/>
      <c r="V149" s="75"/>
      <c r="W149" s="75"/>
      <c r="X149" s="75"/>
      <c r="Y149" s="75"/>
      <c r="Z149" s="75"/>
      <c r="AA149" s="75"/>
      <c r="AB149" s="75"/>
      <c r="AC149" s="75"/>
      <c r="AD149" s="75"/>
      <c r="AE149" s="75"/>
      <c r="AF149" s="75"/>
    </row>
    <row r="150" ht="15.75" customHeight="1">
      <c r="A150" s="1133" t="s">
        <v>7507</v>
      </c>
      <c r="B150" s="1024" t="s">
        <v>7127</v>
      </c>
      <c r="C150" s="511" t="s">
        <v>7508</v>
      </c>
      <c r="D150" s="511" t="s">
        <v>174</v>
      </c>
      <c r="E150" s="1133" t="s">
        <v>7509</v>
      </c>
      <c r="F150" s="511" t="s">
        <v>2028</v>
      </c>
      <c r="G150" s="522" t="s">
        <v>7510</v>
      </c>
      <c r="H150" s="522"/>
      <c r="I150" s="522" t="s">
        <v>7379</v>
      </c>
      <c r="J150" s="523">
        <v>2.0</v>
      </c>
      <c r="K150" s="523">
        <v>2.0</v>
      </c>
      <c r="L150" s="523">
        <v>3.0</v>
      </c>
      <c r="M150" s="523">
        <v>100.0</v>
      </c>
      <c r="N150" s="711">
        <v>50.0</v>
      </c>
      <c r="O150" s="75" t="s">
        <v>1935</v>
      </c>
      <c r="P150" s="75"/>
      <c r="Q150" s="75"/>
      <c r="R150" s="75"/>
      <c r="S150" s="75"/>
      <c r="T150" s="75"/>
      <c r="U150" s="75"/>
      <c r="V150" s="75"/>
      <c r="W150" s="75"/>
      <c r="X150" s="75"/>
      <c r="Y150" s="75"/>
      <c r="Z150" s="75"/>
      <c r="AA150" s="75"/>
      <c r="AB150" s="75"/>
      <c r="AC150" s="75"/>
      <c r="AD150" s="75"/>
      <c r="AE150" s="75"/>
      <c r="AF150" s="75"/>
    </row>
    <row r="151" ht="15.75" customHeight="1">
      <c r="A151" s="731" t="s">
        <v>7429</v>
      </c>
      <c r="B151" s="1024" t="s">
        <v>7127</v>
      </c>
      <c r="C151" s="511" t="s">
        <v>7511</v>
      </c>
      <c r="D151" s="511" t="s">
        <v>174</v>
      </c>
      <c r="E151" s="511" t="s">
        <v>7512</v>
      </c>
      <c r="F151" s="511" t="s">
        <v>2028</v>
      </c>
      <c r="G151" s="522" t="s">
        <v>7431</v>
      </c>
      <c r="H151" s="528"/>
      <c r="I151" s="528" t="s">
        <v>7379</v>
      </c>
      <c r="J151" s="528">
        <v>3.0</v>
      </c>
      <c r="K151" s="528">
        <v>3.0</v>
      </c>
      <c r="L151" s="528">
        <v>3.0</v>
      </c>
      <c r="M151" s="528">
        <v>100.0</v>
      </c>
      <c r="N151" s="711">
        <v>33.33</v>
      </c>
      <c r="O151" s="75" t="s">
        <v>1935</v>
      </c>
      <c r="P151" s="374"/>
      <c r="Q151" s="374"/>
      <c r="R151" s="374"/>
      <c r="S151" s="374"/>
      <c r="T151" s="374"/>
      <c r="U151" s="374"/>
      <c r="V151" s="374"/>
      <c r="W151" s="374"/>
      <c r="X151" s="374"/>
      <c r="Y151" s="374"/>
      <c r="Z151" s="374"/>
      <c r="AA151" s="374"/>
      <c r="AB151" s="374"/>
      <c r="AC151" s="374"/>
      <c r="AD151" s="374"/>
      <c r="AE151" s="374"/>
      <c r="AF151" s="374"/>
    </row>
    <row r="152" ht="15.75" customHeight="1">
      <c r="A152" s="287" t="s">
        <v>7513</v>
      </c>
      <c r="B152" s="1092" t="s">
        <v>1007</v>
      </c>
      <c r="C152" s="1134" t="s">
        <v>7514</v>
      </c>
      <c r="D152" s="1135" t="s">
        <v>174</v>
      </c>
      <c r="E152" s="1135" t="s">
        <v>7515</v>
      </c>
      <c r="F152" s="1135" t="s">
        <v>7516</v>
      </c>
      <c r="G152" s="1136" t="s">
        <v>7517</v>
      </c>
      <c r="H152" s="1136"/>
      <c r="I152" s="1136" t="s">
        <v>7170</v>
      </c>
      <c r="J152" s="1137">
        <v>5.0</v>
      </c>
      <c r="K152" s="1137">
        <v>3.0</v>
      </c>
      <c r="L152" s="1137">
        <v>5.0</v>
      </c>
      <c r="M152" s="1138">
        <v>50.0</v>
      </c>
      <c r="N152" s="1139">
        <f>M152/J152</f>
        <v>10</v>
      </c>
      <c r="O152" s="555" t="s">
        <v>1970</v>
      </c>
      <c r="P152" s="75"/>
      <c r="Q152" s="75"/>
      <c r="R152" s="75"/>
      <c r="S152" s="75"/>
      <c r="T152" s="75"/>
      <c r="U152" s="75"/>
      <c r="V152" s="75"/>
      <c r="W152" s="75"/>
      <c r="X152" s="75"/>
      <c r="Y152" s="75"/>
      <c r="Z152" s="75"/>
      <c r="AA152" s="75"/>
      <c r="AB152" s="75"/>
      <c r="AC152" s="75"/>
      <c r="AD152" s="75"/>
      <c r="AE152" s="75"/>
      <c r="AF152" s="75"/>
    </row>
    <row r="153" ht="15.75" customHeight="1">
      <c r="A153" s="162"/>
      <c r="B153" s="348" t="s">
        <v>7513</v>
      </c>
      <c r="C153" s="161" t="s">
        <v>7514</v>
      </c>
      <c r="D153" s="161" t="s">
        <v>174</v>
      </c>
      <c r="E153" s="161" t="s">
        <v>7515</v>
      </c>
      <c r="F153" s="161" t="s">
        <v>7516</v>
      </c>
      <c r="G153" s="164" t="s">
        <v>7517</v>
      </c>
      <c r="H153" s="164"/>
      <c r="I153" s="164"/>
      <c r="J153" s="1088">
        <v>5.0</v>
      </c>
      <c r="K153" s="1088">
        <v>3.0</v>
      </c>
      <c r="L153" s="1088">
        <v>5.0</v>
      </c>
      <c r="M153" s="1140">
        <v>50.0</v>
      </c>
      <c r="N153" s="697">
        <v>10.0</v>
      </c>
      <c r="O153" s="555" t="s">
        <v>1973</v>
      </c>
      <c r="P153" s="75"/>
      <c r="Q153" s="75"/>
      <c r="R153" s="75"/>
      <c r="S153" s="75"/>
      <c r="T153" s="75"/>
      <c r="U153" s="75"/>
      <c r="V153" s="75"/>
      <c r="W153" s="75"/>
      <c r="X153" s="75"/>
      <c r="Y153" s="75"/>
      <c r="Z153" s="75"/>
      <c r="AA153" s="75"/>
      <c r="AB153" s="75"/>
      <c r="AC153" s="75"/>
      <c r="AD153" s="75"/>
      <c r="AE153" s="75"/>
      <c r="AF153" s="75"/>
    </row>
    <row r="154" ht="15.75" customHeight="1">
      <c r="A154" s="631" t="s">
        <v>7518</v>
      </c>
      <c r="B154" s="348" t="s">
        <v>7127</v>
      </c>
      <c r="C154" s="348" t="s">
        <v>7519</v>
      </c>
      <c r="D154" s="631" t="s">
        <v>174</v>
      </c>
      <c r="E154" s="348" t="s">
        <v>7176</v>
      </c>
      <c r="F154" s="1141" t="s">
        <v>7491</v>
      </c>
      <c r="G154" s="626" t="s">
        <v>7520</v>
      </c>
      <c r="H154" s="348"/>
      <c r="I154" s="178" t="s">
        <v>7170</v>
      </c>
      <c r="J154" s="348">
        <v>6.0</v>
      </c>
      <c r="K154" s="665">
        <v>3.0</v>
      </c>
      <c r="L154" s="840">
        <v>7.0</v>
      </c>
      <c r="M154" s="1142">
        <v>100.0</v>
      </c>
      <c r="N154" s="666">
        <f t="shared" ref="N154:N158" si="3">M154/J154</f>
        <v>16.66666667</v>
      </c>
      <c r="O154" s="1020" t="s">
        <v>186</v>
      </c>
      <c r="P154" s="1143"/>
      <c r="Q154" s="1143"/>
      <c r="R154" s="1143"/>
      <c r="S154" s="1143"/>
      <c r="T154" s="1143"/>
      <c r="U154" s="1143"/>
      <c r="V154" s="1143"/>
      <c r="W154" s="1143"/>
      <c r="X154" s="1143"/>
      <c r="Y154" s="1143"/>
      <c r="Z154" s="1143"/>
      <c r="AA154" s="1143"/>
      <c r="AB154" s="1143"/>
      <c r="AC154" s="1143"/>
      <c r="AD154" s="1143"/>
      <c r="AE154" s="1143"/>
      <c r="AF154" s="1143"/>
    </row>
    <row r="155" ht="15.75" customHeight="1">
      <c r="A155" s="162" t="s">
        <v>7521</v>
      </c>
      <c r="B155" s="348" t="s">
        <v>7127</v>
      </c>
      <c r="C155" s="161" t="s">
        <v>7522</v>
      </c>
      <c r="D155" s="161" t="s">
        <v>174</v>
      </c>
      <c r="E155" s="161" t="s">
        <v>7523</v>
      </c>
      <c r="F155" s="1144" t="s">
        <v>7524</v>
      </c>
      <c r="G155" s="164" t="s">
        <v>7525</v>
      </c>
      <c r="H155" s="1145" t="s">
        <v>7526</v>
      </c>
      <c r="I155" s="1146" t="s">
        <v>7527</v>
      </c>
      <c r="J155" s="178">
        <v>2.0</v>
      </c>
      <c r="K155" s="178">
        <v>1.0</v>
      </c>
      <c r="L155" s="178">
        <v>2.0</v>
      </c>
      <c r="M155" s="178">
        <v>100.0</v>
      </c>
      <c r="N155" s="666">
        <f t="shared" si="3"/>
        <v>50</v>
      </c>
      <c r="O155" s="1020" t="s">
        <v>186</v>
      </c>
      <c r="P155" s="1005"/>
      <c r="Q155" s="1005"/>
      <c r="R155" s="1005"/>
      <c r="S155" s="1005"/>
      <c r="T155" s="1005"/>
      <c r="U155" s="1005"/>
      <c r="V155" s="1005"/>
      <c r="W155" s="1005"/>
      <c r="X155" s="1005"/>
      <c r="Y155" s="1005"/>
      <c r="Z155" s="1005"/>
      <c r="AA155" s="1005"/>
      <c r="AB155" s="1005"/>
      <c r="AC155" s="1005"/>
      <c r="AD155" s="1005"/>
      <c r="AE155" s="1005"/>
      <c r="AF155" s="1005"/>
    </row>
    <row r="156" ht="15.75" customHeight="1">
      <c r="A156" s="162" t="s">
        <v>7528</v>
      </c>
      <c r="B156" s="348" t="s">
        <v>7127</v>
      </c>
      <c r="C156" s="161" t="s">
        <v>7529</v>
      </c>
      <c r="D156" s="161" t="s">
        <v>174</v>
      </c>
      <c r="E156" s="161" t="s">
        <v>7523</v>
      </c>
      <c r="F156" s="1144" t="s">
        <v>7524</v>
      </c>
      <c r="G156" s="1117" t="s">
        <v>7530</v>
      </c>
      <c r="H156" s="164" t="s">
        <v>7531</v>
      </c>
      <c r="I156" s="164" t="s">
        <v>7527</v>
      </c>
      <c r="J156" s="164">
        <v>4.0</v>
      </c>
      <c r="K156" s="164">
        <v>4.0</v>
      </c>
      <c r="L156" s="164">
        <v>12.0</v>
      </c>
      <c r="M156" s="164">
        <v>100.0</v>
      </c>
      <c r="N156" s="666">
        <f t="shared" si="3"/>
        <v>25</v>
      </c>
      <c r="O156" s="1020" t="s">
        <v>186</v>
      </c>
      <c r="P156" s="1005"/>
      <c r="Q156" s="1005"/>
      <c r="R156" s="1005"/>
      <c r="S156" s="1005"/>
      <c r="T156" s="1005"/>
      <c r="U156" s="1005"/>
      <c r="V156" s="1005"/>
      <c r="W156" s="1005"/>
      <c r="X156" s="1005"/>
      <c r="Y156" s="1005"/>
      <c r="Z156" s="1005"/>
      <c r="AA156" s="1005"/>
      <c r="AB156" s="1005"/>
      <c r="AC156" s="1005"/>
      <c r="AD156" s="1005"/>
      <c r="AE156" s="1005"/>
      <c r="AF156" s="1005"/>
    </row>
    <row r="157" ht="15.75" customHeight="1">
      <c r="A157" s="162" t="s">
        <v>7532</v>
      </c>
      <c r="B157" s="348" t="s">
        <v>7127</v>
      </c>
      <c r="C157" s="161" t="s">
        <v>7533</v>
      </c>
      <c r="D157" s="161" t="s">
        <v>174</v>
      </c>
      <c r="E157" s="161" t="s">
        <v>7534</v>
      </c>
      <c r="F157" s="1147"/>
      <c r="G157" s="164" t="s">
        <v>7535</v>
      </c>
      <c r="H157" s="178"/>
      <c r="I157" s="178" t="s">
        <v>7536</v>
      </c>
      <c r="J157" s="178">
        <v>3.0</v>
      </c>
      <c r="K157" s="178">
        <v>3.0</v>
      </c>
      <c r="L157" s="178">
        <v>3.0</v>
      </c>
      <c r="M157" s="178">
        <v>50.0</v>
      </c>
      <c r="N157" s="666">
        <f t="shared" si="3"/>
        <v>16.66666667</v>
      </c>
      <c r="O157" s="1020" t="s">
        <v>186</v>
      </c>
      <c r="P157" s="1005"/>
      <c r="Q157" s="1005"/>
      <c r="R157" s="1005"/>
      <c r="S157" s="1005"/>
      <c r="T157" s="1005"/>
      <c r="U157" s="1005"/>
      <c r="V157" s="1005"/>
      <c r="W157" s="1005"/>
      <c r="X157" s="1005"/>
      <c r="Y157" s="1005"/>
      <c r="Z157" s="1005"/>
      <c r="AA157" s="1005"/>
      <c r="AB157" s="1005"/>
      <c r="AC157" s="1005"/>
      <c r="AD157" s="1005"/>
      <c r="AE157" s="1005"/>
      <c r="AF157" s="1005"/>
    </row>
    <row r="158" ht="15.75" customHeight="1">
      <c r="A158" s="162" t="s">
        <v>7537</v>
      </c>
      <c r="B158" s="348" t="s">
        <v>7127</v>
      </c>
      <c r="C158" s="161" t="s">
        <v>7538</v>
      </c>
      <c r="D158" s="161" t="s">
        <v>174</v>
      </c>
      <c r="E158" s="161" t="s">
        <v>7539</v>
      </c>
      <c r="F158" s="161"/>
      <c r="G158" s="164" t="s">
        <v>7540</v>
      </c>
      <c r="H158" s="178"/>
      <c r="I158" s="178" t="s">
        <v>7536</v>
      </c>
      <c r="J158" s="178">
        <v>2.0</v>
      </c>
      <c r="K158" s="178">
        <v>2.0</v>
      </c>
      <c r="L158" s="178">
        <v>2.0</v>
      </c>
      <c r="M158" s="178">
        <v>50.0</v>
      </c>
      <c r="N158" s="666">
        <f t="shared" si="3"/>
        <v>25</v>
      </c>
      <c r="O158" s="1020" t="s">
        <v>186</v>
      </c>
      <c r="P158" s="1005"/>
      <c r="Q158" s="1005"/>
      <c r="R158" s="1005"/>
      <c r="S158" s="1005"/>
      <c r="T158" s="1005"/>
      <c r="U158" s="1005"/>
      <c r="V158" s="1005"/>
      <c r="W158" s="1005"/>
      <c r="X158" s="1005"/>
      <c r="Y158" s="1005"/>
      <c r="Z158" s="1005"/>
      <c r="AA158" s="1005"/>
      <c r="AB158" s="1005"/>
      <c r="AC158" s="1005"/>
      <c r="AD158" s="1005"/>
      <c r="AE158" s="1005"/>
      <c r="AF158" s="1005"/>
    </row>
    <row r="159" ht="15.75" customHeight="1">
      <c r="A159" s="1148" t="s">
        <v>7541</v>
      </c>
      <c r="B159" s="506" t="s">
        <v>7127</v>
      </c>
      <c r="C159" s="506" t="s">
        <v>7542</v>
      </c>
      <c r="D159" s="577" t="s">
        <v>174</v>
      </c>
      <c r="E159" s="511" t="s">
        <v>7543</v>
      </c>
      <c r="F159" s="556" t="s">
        <v>7544</v>
      </c>
      <c r="G159" s="1149">
        <v>45514.0</v>
      </c>
      <c r="H159" s="511"/>
      <c r="I159" s="556" t="s">
        <v>7170</v>
      </c>
      <c r="J159" s="577">
        <v>4.0</v>
      </c>
      <c r="K159" s="577">
        <v>4.0</v>
      </c>
      <c r="L159" s="104">
        <v>4.0</v>
      </c>
      <c r="M159" s="963">
        <v>100.0</v>
      </c>
      <c r="N159" s="1150">
        <v>25.0</v>
      </c>
      <c r="O159" s="568" t="s">
        <v>202</v>
      </c>
      <c r="P159" s="374"/>
      <c r="Q159" s="374"/>
      <c r="R159" s="374"/>
      <c r="S159" s="374"/>
      <c r="T159" s="374"/>
      <c r="U159" s="374"/>
      <c r="V159" s="374"/>
      <c r="W159" s="374"/>
      <c r="X159" s="374"/>
      <c r="Y159" s="374"/>
      <c r="Z159" s="374"/>
      <c r="AA159" s="374"/>
      <c r="AB159" s="374"/>
      <c r="AC159" s="374"/>
      <c r="AD159" s="374"/>
      <c r="AE159" s="374"/>
      <c r="AF159" s="374"/>
    </row>
    <row r="160" ht="15.75" customHeight="1">
      <c r="A160" s="348" t="s">
        <v>7518</v>
      </c>
      <c r="B160" s="348" t="s">
        <v>7127</v>
      </c>
      <c r="C160" s="348" t="s">
        <v>7519</v>
      </c>
      <c r="D160" s="161" t="s">
        <v>174</v>
      </c>
      <c r="E160" s="161" t="s">
        <v>7176</v>
      </c>
      <c r="F160" s="1141" t="s">
        <v>7491</v>
      </c>
      <c r="G160" s="164" t="s">
        <v>7520</v>
      </c>
      <c r="H160" s="211" t="s">
        <v>7545</v>
      </c>
      <c r="I160" s="178" t="s">
        <v>7170</v>
      </c>
      <c r="J160" s="348">
        <v>7.0</v>
      </c>
      <c r="K160" s="665">
        <v>3.0</v>
      </c>
      <c r="L160" s="840">
        <v>7.0</v>
      </c>
      <c r="M160" s="673">
        <v>100.0</v>
      </c>
      <c r="N160" s="666">
        <v>16.67</v>
      </c>
      <c r="O160" s="1023" t="s">
        <v>212</v>
      </c>
      <c r="P160" s="75"/>
      <c r="Q160" s="75"/>
      <c r="R160" s="75"/>
      <c r="S160" s="389"/>
      <c r="T160" s="75"/>
      <c r="U160" s="75"/>
      <c r="V160" s="75"/>
      <c r="W160" s="75"/>
      <c r="X160" s="75"/>
      <c r="Y160" s="75"/>
      <c r="Z160" s="75"/>
      <c r="AA160" s="75"/>
      <c r="AB160" s="75"/>
      <c r="AC160" s="75"/>
      <c r="AD160" s="75"/>
      <c r="AE160" s="75"/>
      <c r="AF160" s="75"/>
    </row>
    <row r="161" ht="15.75" customHeight="1">
      <c r="A161" s="162" t="s">
        <v>7528</v>
      </c>
      <c r="B161" s="348" t="s">
        <v>7127</v>
      </c>
      <c r="C161" s="161" t="s">
        <v>7529</v>
      </c>
      <c r="D161" s="161" t="s">
        <v>174</v>
      </c>
      <c r="E161" s="161" t="s">
        <v>7523</v>
      </c>
      <c r="F161" s="1144" t="s">
        <v>7524</v>
      </c>
      <c r="G161" s="1117" t="s">
        <v>7530</v>
      </c>
      <c r="H161" s="134" t="s">
        <v>7531</v>
      </c>
      <c r="I161" s="178" t="s">
        <v>7527</v>
      </c>
      <c r="J161" s="164">
        <v>4.0</v>
      </c>
      <c r="K161" s="164">
        <v>4.0</v>
      </c>
      <c r="L161" s="164">
        <v>12.0</v>
      </c>
      <c r="M161" s="164">
        <v>100.0</v>
      </c>
      <c r="N161" s="697">
        <v>25.0</v>
      </c>
      <c r="O161" s="1023" t="s">
        <v>212</v>
      </c>
      <c r="P161" s="374"/>
      <c r="Q161" s="374"/>
      <c r="R161" s="374"/>
      <c r="S161" s="374"/>
      <c r="T161" s="374"/>
      <c r="U161" s="374"/>
      <c r="V161" s="374"/>
      <c r="W161" s="374"/>
      <c r="X161" s="374"/>
      <c r="Y161" s="374"/>
      <c r="Z161" s="374"/>
      <c r="AA161" s="374"/>
      <c r="AB161" s="374"/>
      <c r="AC161" s="374"/>
      <c r="AD161" s="374"/>
      <c r="AE161" s="374"/>
      <c r="AF161" s="374"/>
    </row>
    <row r="162" ht="15.75" customHeight="1">
      <c r="A162" s="162" t="s">
        <v>7532</v>
      </c>
      <c r="B162" s="348" t="s">
        <v>7127</v>
      </c>
      <c r="C162" s="161" t="s">
        <v>7533</v>
      </c>
      <c r="D162" s="161" t="s">
        <v>174</v>
      </c>
      <c r="E162" s="161" t="s">
        <v>7534</v>
      </c>
      <c r="F162" s="161"/>
      <c r="G162" s="164" t="s">
        <v>7535</v>
      </c>
      <c r="H162" s="164"/>
      <c r="I162" s="178" t="s">
        <v>7536</v>
      </c>
      <c r="J162" s="178">
        <v>3.0</v>
      </c>
      <c r="K162" s="178">
        <v>3.0</v>
      </c>
      <c r="L162" s="178">
        <v>3.0</v>
      </c>
      <c r="M162" s="178">
        <v>50.0</v>
      </c>
      <c r="N162" s="697">
        <v>16.67</v>
      </c>
      <c r="O162" s="1023" t="s">
        <v>212</v>
      </c>
      <c r="P162" s="374"/>
      <c r="Q162" s="374"/>
      <c r="R162" s="374"/>
      <c r="S162" s="374"/>
      <c r="T162" s="374"/>
      <c r="U162" s="374"/>
      <c r="V162" s="374"/>
      <c r="W162" s="374"/>
      <c r="X162" s="374"/>
      <c r="Y162" s="374"/>
      <c r="Z162" s="374"/>
      <c r="AA162" s="374"/>
      <c r="AB162" s="374"/>
      <c r="AC162" s="374"/>
      <c r="AD162" s="374"/>
      <c r="AE162" s="374"/>
      <c r="AF162" s="374"/>
    </row>
    <row r="163" ht="15.75" customHeight="1">
      <c r="A163" s="162" t="s">
        <v>7537</v>
      </c>
      <c r="B163" s="348" t="s">
        <v>7127</v>
      </c>
      <c r="C163" s="161" t="s">
        <v>7538</v>
      </c>
      <c r="D163" s="161" t="s">
        <v>174</v>
      </c>
      <c r="E163" s="161" t="s">
        <v>7539</v>
      </c>
      <c r="F163" s="161"/>
      <c r="G163" s="164" t="s">
        <v>7540</v>
      </c>
      <c r="H163" s="178"/>
      <c r="I163" s="178" t="s">
        <v>7536</v>
      </c>
      <c r="J163" s="178">
        <v>2.0</v>
      </c>
      <c r="K163" s="178">
        <v>2.0</v>
      </c>
      <c r="L163" s="178">
        <v>2.0</v>
      </c>
      <c r="M163" s="178">
        <v>50.0</v>
      </c>
      <c r="N163" s="697">
        <v>25.0</v>
      </c>
      <c r="O163" s="1023" t="s">
        <v>212</v>
      </c>
      <c r="P163" s="374"/>
      <c r="Q163" s="374"/>
      <c r="R163" s="374"/>
      <c r="S163" s="374"/>
      <c r="T163" s="374"/>
      <c r="U163" s="374"/>
      <c r="V163" s="374"/>
      <c r="W163" s="374"/>
      <c r="X163" s="374"/>
      <c r="Y163" s="374"/>
      <c r="Z163" s="374"/>
      <c r="AA163" s="374"/>
      <c r="AB163" s="374"/>
      <c r="AC163" s="374"/>
      <c r="AD163" s="374"/>
      <c r="AE163" s="374"/>
      <c r="AF163" s="374"/>
    </row>
    <row r="164" ht="15.75" customHeight="1">
      <c r="A164" s="574" t="s">
        <v>7546</v>
      </c>
      <c r="B164" s="575" t="s">
        <v>7127</v>
      </c>
      <c r="C164" s="576" t="s">
        <v>7547</v>
      </c>
      <c r="D164" s="574" t="s">
        <v>174</v>
      </c>
      <c r="E164" s="574" t="s">
        <v>1877</v>
      </c>
      <c r="F164" s="574" t="s">
        <v>2028</v>
      </c>
      <c r="G164" s="574" t="s">
        <v>7548</v>
      </c>
      <c r="H164" s="231"/>
      <c r="I164" s="1151" t="s">
        <v>7549</v>
      </c>
      <c r="J164" s="511">
        <v>3.0</v>
      </c>
      <c r="K164" s="511">
        <v>3.0</v>
      </c>
      <c r="L164" s="574">
        <v>3.0</v>
      </c>
      <c r="M164" s="511">
        <v>150.0</v>
      </c>
      <c r="N164" s="683">
        <v>50.0</v>
      </c>
      <c r="O164" s="1023" t="s">
        <v>216</v>
      </c>
      <c r="P164" s="164"/>
      <c r="Q164" s="75"/>
      <c r="R164" s="75"/>
      <c r="S164" s="75"/>
      <c r="T164" s="75"/>
      <c r="U164" s="75"/>
      <c r="V164" s="75"/>
      <c r="W164" s="75"/>
      <c r="X164" s="75"/>
      <c r="Y164" s="75"/>
      <c r="Z164" s="75"/>
      <c r="AA164" s="75"/>
      <c r="AB164" s="75"/>
      <c r="AC164" s="75"/>
      <c r="AD164" s="75"/>
      <c r="AE164" s="75"/>
      <c r="AF164" s="75"/>
    </row>
    <row r="165" ht="15.75" customHeight="1">
      <c r="A165" s="574" t="s">
        <v>7550</v>
      </c>
      <c r="B165" s="574" t="s">
        <v>7127</v>
      </c>
      <c r="C165" s="576" t="s">
        <v>7551</v>
      </c>
      <c r="D165" s="574" t="s">
        <v>174</v>
      </c>
      <c r="E165" s="574" t="s">
        <v>1877</v>
      </c>
      <c r="F165" s="574" t="s">
        <v>2028</v>
      </c>
      <c r="G165" s="574" t="s">
        <v>7431</v>
      </c>
      <c r="H165" s="528"/>
      <c r="I165" s="1152" t="s">
        <v>7549</v>
      </c>
      <c r="J165" s="528">
        <v>3.0</v>
      </c>
      <c r="K165" s="528">
        <v>3.0</v>
      </c>
      <c r="L165" s="574">
        <v>3.0</v>
      </c>
      <c r="M165" s="528">
        <v>150.0</v>
      </c>
      <c r="N165" s="711">
        <v>50.0</v>
      </c>
      <c r="O165" s="1023" t="s">
        <v>216</v>
      </c>
      <c r="P165" s="374"/>
      <c r="Q165" s="374"/>
      <c r="R165" s="374"/>
      <c r="S165" s="374"/>
      <c r="T165" s="374"/>
      <c r="U165" s="374"/>
      <c r="V165" s="374"/>
      <c r="W165" s="374"/>
      <c r="X165" s="374"/>
      <c r="Y165" s="374"/>
      <c r="Z165" s="374"/>
      <c r="AA165" s="374"/>
      <c r="AB165" s="374"/>
      <c r="AC165" s="374"/>
      <c r="AD165" s="374"/>
      <c r="AE165" s="374"/>
      <c r="AF165" s="374"/>
    </row>
    <row r="166" ht="15.75" customHeight="1">
      <c r="A166" s="231" t="s">
        <v>7552</v>
      </c>
      <c r="B166" s="231" t="s">
        <v>7127</v>
      </c>
      <c r="C166" s="511" t="s">
        <v>7553</v>
      </c>
      <c r="D166" s="104" t="s">
        <v>174</v>
      </c>
      <c r="E166" s="231" t="s">
        <v>7554</v>
      </c>
      <c r="F166" s="231" t="s">
        <v>7107</v>
      </c>
      <c r="G166" s="231">
        <v>53.0</v>
      </c>
      <c r="H166" s="511"/>
      <c r="I166" s="511" t="s">
        <v>7555</v>
      </c>
      <c r="J166" s="511">
        <v>5.0</v>
      </c>
      <c r="K166" s="511">
        <v>5.0</v>
      </c>
      <c r="L166" s="511">
        <v>5.0</v>
      </c>
      <c r="M166" s="511">
        <v>100.0</v>
      </c>
      <c r="N166" s="1119">
        <f t="shared" ref="N166:N169" si="4">M166/J166</f>
        <v>20</v>
      </c>
      <c r="O166" s="1038" t="s">
        <v>2031</v>
      </c>
      <c r="P166" s="75"/>
      <c r="Q166" s="75"/>
      <c r="R166" s="75"/>
      <c r="S166" s="75"/>
      <c r="T166" s="75"/>
      <c r="U166" s="75"/>
      <c r="V166" s="75"/>
      <c r="W166" s="75"/>
      <c r="X166" s="75"/>
      <c r="Y166" s="75"/>
      <c r="Z166" s="75"/>
      <c r="AA166" s="75"/>
      <c r="AB166" s="75"/>
      <c r="AC166" s="75"/>
      <c r="AD166" s="75"/>
      <c r="AE166" s="75"/>
      <c r="AF166" s="75"/>
    </row>
    <row r="167" ht="15.75" customHeight="1">
      <c r="A167" s="543" t="s">
        <v>7556</v>
      </c>
      <c r="B167" s="104" t="s">
        <v>7127</v>
      </c>
      <c r="C167" s="543" t="s">
        <v>7557</v>
      </c>
      <c r="D167" s="104" t="s">
        <v>174</v>
      </c>
      <c r="E167" s="20" t="s">
        <v>7558</v>
      </c>
      <c r="F167" s="20" t="s">
        <v>7559</v>
      </c>
      <c r="G167" s="20">
        <v>22.0</v>
      </c>
      <c r="H167" s="104" t="s">
        <v>7560</v>
      </c>
      <c r="I167" s="543" t="s">
        <v>7555</v>
      </c>
      <c r="J167" s="511">
        <v>5.0</v>
      </c>
      <c r="K167" s="511">
        <v>1.0</v>
      </c>
      <c r="L167" s="511">
        <v>5.0</v>
      </c>
      <c r="M167" s="511">
        <v>100.0</v>
      </c>
      <c r="N167" s="1119">
        <f t="shared" si="4"/>
        <v>20</v>
      </c>
      <c r="O167" s="1038" t="s">
        <v>2031</v>
      </c>
      <c r="P167" s="374"/>
      <c r="Q167" s="374"/>
      <c r="R167" s="374"/>
      <c r="S167" s="374"/>
      <c r="T167" s="374"/>
      <c r="U167" s="374"/>
      <c r="V167" s="374"/>
      <c r="W167" s="374"/>
      <c r="X167" s="374"/>
      <c r="Y167" s="374"/>
      <c r="Z167" s="374"/>
      <c r="AA167" s="374"/>
      <c r="AB167" s="374"/>
      <c r="AC167" s="374"/>
      <c r="AD167" s="374"/>
      <c r="AE167" s="374"/>
      <c r="AF167" s="374"/>
    </row>
    <row r="168" ht="15.75" customHeight="1">
      <c r="A168" s="231" t="s">
        <v>7561</v>
      </c>
      <c r="B168" s="231"/>
      <c r="C168" s="511" t="s">
        <v>7562</v>
      </c>
      <c r="D168" s="104" t="s">
        <v>174</v>
      </c>
      <c r="E168" s="231" t="s">
        <v>7563</v>
      </c>
      <c r="F168" s="231" t="s">
        <v>7564</v>
      </c>
      <c r="G168" s="231" t="s">
        <v>7565</v>
      </c>
      <c r="H168" s="511"/>
      <c r="I168" s="511" t="s">
        <v>7566</v>
      </c>
      <c r="J168" s="511">
        <v>8.0</v>
      </c>
      <c r="K168" s="511">
        <v>1.0</v>
      </c>
      <c r="L168" s="511">
        <v>8.0</v>
      </c>
      <c r="M168" s="511">
        <v>100.0</v>
      </c>
      <c r="N168" s="1119">
        <f t="shared" si="4"/>
        <v>12.5</v>
      </c>
      <c r="O168" s="1041" t="s">
        <v>2038</v>
      </c>
      <c r="P168" s="75"/>
      <c r="Q168" s="75"/>
      <c r="R168" s="75"/>
      <c r="S168" s="75"/>
      <c r="T168" s="75"/>
      <c r="U168" s="75"/>
      <c r="V168" s="75"/>
      <c r="W168" s="75"/>
      <c r="X168" s="75"/>
      <c r="Y168" s="75"/>
      <c r="Z168" s="75"/>
      <c r="AA168" s="75"/>
      <c r="AB168" s="75"/>
      <c r="AC168" s="75"/>
      <c r="AD168" s="75"/>
      <c r="AE168" s="75"/>
      <c r="AF168" s="75"/>
    </row>
    <row r="169" ht="15.75" customHeight="1">
      <c r="A169" s="543" t="s">
        <v>7375</v>
      </c>
      <c r="B169" s="104" t="s">
        <v>7127</v>
      </c>
      <c r="C169" s="543" t="s">
        <v>7376</v>
      </c>
      <c r="D169" s="104" t="s">
        <v>174</v>
      </c>
      <c r="E169" s="20" t="s">
        <v>7377</v>
      </c>
      <c r="F169" s="20" t="s">
        <v>2028</v>
      </c>
      <c r="G169" s="20" t="s">
        <v>7378</v>
      </c>
      <c r="H169" s="104"/>
      <c r="I169" s="543" t="s">
        <v>7379</v>
      </c>
      <c r="J169" s="511">
        <v>3.0</v>
      </c>
      <c r="K169" s="511">
        <v>3.0</v>
      </c>
      <c r="L169" s="511">
        <v>3.0</v>
      </c>
      <c r="M169" s="511">
        <v>150.0</v>
      </c>
      <c r="N169" s="1119">
        <f t="shared" si="4"/>
        <v>50</v>
      </c>
      <c r="O169" s="1041" t="s">
        <v>2038</v>
      </c>
      <c r="P169" s="374"/>
      <c r="Q169" s="374"/>
      <c r="R169" s="374"/>
      <c r="S169" s="374"/>
      <c r="T169" s="374"/>
      <c r="U169" s="374"/>
      <c r="V169" s="374"/>
      <c r="W169" s="374"/>
      <c r="X169" s="374"/>
      <c r="Y169" s="374"/>
      <c r="Z169" s="374"/>
      <c r="AA169" s="374"/>
      <c r="AB169" s="374"/>
      <c r="AC169" s="374"/>
      <c r="AD169" s="374"/>
      <c r="AE169" s="374"/>
      <c r="AF169" s="374"/>
    </row>
    <row r="170" ht="15.75" customHeight="1">
      <c r="A170" s="162" t="s">
        <v>7567</v>
      </c>
      <c r="B170" s="348" t="s">
        <v>7127</v>
      </c>
      <c r="C170" s="161" t="s">
        <v>7568</v>
      </c>
      <c r="D170" s="161" t="s">
        <v>174</v>
      </c>
      <c r="E170" s="161" t="s">
        <v>7569</v>
      </c>
      <c r="F170" s="161" t="s">
        <v>7570</v>
      </c>
      <c r="G170" s="164" t="s">
        <v>7571</v>
      </c>
      <c r="H170" s="164"/>
      <c r="I170" s="164"/>
      <c r="J170" s="1088">
        <v>2.0</v>
      </c>
      <c r="K170" s="1088">
        <v>2.0</v>
      </c>
      <c r="L170" s="1088">
        <v>2.0</v>
      </c>
      <c r="M170" s="1088">
        <v>50.0</v>
      </c>
      <c r="N170" s="697">
        <v>25.0</v>
      </c>
      <c r="O170" s="988" t="s">
        <v>7043</v>
      </c>
      <c r="P170" s="75"/>
      <c r="Q170" s="75"/>
      <c r="R170" s="75"/>
      <c r="S170" s="75"/>
      <c r="T170" s="75"/>
      <c r="U170" s="75"/>
      <c r="V170" s="75"/>
      <c r="W170" s="75"/>
      <c r="X170" s="75"/>
      <c r="Y170" s="75"/>
      <c r="Z170" s="75"/>
      <c r="AA170" s="75"/>
      <c r="AB170" s="75"/>
      <c r="AC170" s="75"/>
      <c r="AD170" s="75"/>
      <c r="AE170" s="75"/>
      <c r="AF170" s="75"/>
    </row>
    <row r="171" ht="15.75" customHeight="1">
      <c r="A171" s="162" t="s">
        <v>7427</v>
      </c>
      <c r="B171" s="348" t="s">
        <v>7127</v>
      </c>
      <c r="C171" s="161" t="s">
        <v>7572</v>
      </c>
      <c r="D171" s="161" t="s">
        <v>174</v>
      </c>
      <c r="E171" s="161" t="s">
        <v>7569</v>
      </c>
      <c r="F171" s="161" t="s">
        <v>7570</v>
      </c>
      <c r="G171" s="164" t="s">
        <v>7573</v>
      </c>
      <c r="H171" s="178"/>
      <c r="I171" s="178"/>
      <c r="J171" s="178">
        <v>3.0</v>
      </c>
      <c r="K171" s="178">
        <v>3.0</v>
      </c>
      <c r="L171" s="178">
        <v>3.0</v>
      </c>
      <c r="M171" s="178">
        <v>50.0</v>
      </c>
      <c r="N171" s="697">
        <v>16.0</v>
      </c>
      <c r="O171" s="988" t="s">
        <v>7043</v>
      </c>
      <c r="P171" s="374"/>
      <c r="Q171" s="374"/>
      <c r="R171" s="374"/>
      <c r="S171" s="374"/>
      <c r="T171" s="374"/>
      <c r="U171" s="374"/>
      <c r="V171" s="374"/>
      <c r="W171" s="374"/>
      <c r="X171" s="374"/>
      <c r="Y171" s="374"/>
      <c r="Z171" s="374"/>
      <c r="AA171" s="374"/>
      <c r="AB171" s="374"/>
      <c r="AC171" s="374"/>
      <c r="AD171" s="374"/>
      <c r="AE171" s="374"/>
      <c r="AF171" s="374"/>
    </row>
    <row r="172" ht="15.75" customHeight="1">
      <c r="A172" s="162" t="s">
        <v>7574</v>
      </c>
      <c r="B172" s="348" t="s">
        <v>7127</v>
      </c>
      <c r="C172" s="161" t="s">
        <v>7575</v>
      </c>
      <c r="D172" s="161" t="s">
        <v>174</v>
      </c>
      <c r="E172" s="161" t="s">
        <v>7569</v>
      </c>
      <c r="F172" s="161" t="s">
        <v>7570</v>
      </c>
      <c r="G172" s="164" t="s">
        <v>7576</v>
      </c>
      <c r="H172" s="164"/>
      <c r="I172" s="164"/>
      <c r="J172" s="164">
        <v>3.0</v>
      </c>
      <c r="K172" s="164">
        <v>3.0</v>
      </c>
      <c r="L172" s="164">
        <v>3.0</v>
      </c>
      <c r="M172" s="164">
        <v>50.0</v>
      </c>
      <c r="N172" s="697">
        <v>16.0</v>
      </c>
      <c r="O172" s="988" t="s">
        <v>7043</v>
      </c>
      <c r="P172" s="374"/>
      <c r="Q172" s="374"/>
      <c r="R172" s="374"/>
      <c r="S172" s="374"/>
      <c r="T172" s="374"/>
      <c r="U172" s="374"/>
      <c r="V172" s="374"/>
      <c r="W172" s="374"/>
      <c r="X172" s="374"/>
      <c r="Y172" s="374"/>
      <c r="Z172" s="374"/>
      <c r="AA172" s="374"/>
      <c r="AB172" s="374"/>
      <c r="AC172" s="374"/>
      <c r="AD172" s="374"/>
      <c r="AE172" s="374"/>
      <c r="AF172" s="374"/>
    </row>
    <row r="173" ht="15.75" customHeight="1">
      <c r="A173" s="162" t="s">
        <v>7577</v>
      </c>
      <c r="B173" s="348" t="s">
        <v>7127</v>
      </c>
      <c r="C173" s="161" t="s">
        <v>7578</v>
      </c>
      <c r="D173" s="161" t="s">
        <v>174</v>
      </c>
      <c r="E173" s="161" t="s">
        <v>7569</v>
      </c>
      <c r="F173" s="161" t="s">
        <v>7570</v>
      </c>
      <c r="G173" s="164" t="s">
        <v>7579</v>
      </c>
      <c r="H173" s="178"/>
      <c r="I173" s="178"/>
      <c r="J173" s="178">
        <v>4.0</v>
      </c>
      <c r="K173" s="178">
        <v>4.0</v>
      </c>
      <c r="L173" s="178">
        <v>4.0</v>
      </c>
      <c r="M173" s="178">
        <v>4.0</v>
      </c>
      <c r="N173" s="697">
        <v>12.0</v>
      </c>
      <c r="O173" s="988" t="s">
        <v>7043</v>
      </c>
      <c r="P173" s="374"/>
      <c r="Q173" s="374"/>
      <c r="R173" s="374"/>
      <c r="S173" s="374"/>
      <c r="T173" s="374"/>
      <c r="U173" s="374"/>
      <c r="V173" s="374"/>
      <c r="W173" s="374"/>
      <c r="X173" s="374"/>
      <c r="Y173" s="374"/>
      <c r="Z173" s="374"/>
      <c r="AA173" s="374"/>
      <c r="AB173" s="374"/>
      <c r="AC173" s="374"/>
      <c r="AD173" s="374"/>
      <c r="AE173" s="374"/>
      <c r="AF173" s="374"/>
    </row>
    <row r="174" ht="15.75" customHeight="1">
      <c r="A174" s="162" t="s">
        <v>7580</v>
      </c>
      <c r="B174" s="348" t="s">
        <v>7127</v>
      </c>
      <c r="C174" s="161" t="s">
        <v>7581</v>
      </c>
      <c r="D174" s="161" t="s">
        <v>174</v>
      </c>
      <c r="E174" s="161" t="s">
        <v>7569</v>
      </c>
      <c r="F174" s="161" t="s">
        <v>7570</v>
      </c>
      <c r="G174" s="164" t="s">
        <v>7582</v>
      </c>
      <c r="H174" s="178"/>
      <c r="I174" s="178"/>
      <c r="J174" s="178">
        <v>3.0</v>
      </c>
      <c r="K174" s="178">
        <v>3.0</v>
      </c>
      <c r="L174" s="178">
        <v>3.0</v>
      </c>
      <c r="M174" s="178">
        <v>50.0</v>
      </c>
      <c r="N174" s="697">
        <v>16.0</v>
      </c>
      <c r="O174" s="988" t="s">
        <v>7043</v>
      </c>
      <c r="P174" s="374"/>
      <c r="Q174" s="374"/>
      <c r="R174" s="374"/>
      <c r="S174" s="374"/>
      <c r="T174" s="374"/>
      <c r="U174" s="374"/>
      <c r="V174" s="374"/>
      <c r="W174" s="374"/>
      <c r="X174" s="374"/>
      <c r="Y174" s="374"/>
      <c r="Z174" s="374"/>
      <c r="AA174" s="374"/>
      <c r="AB174" s="374"/>
      <c r="AC174" s="374"/>
      <c r="AD174" s="374"/>
      <c r="AE174" s="374"/>
      <c r="AF174" s="374"/>
    </row>
    <row r="175" ht="15.75" customHeight="1">
      <c r="A175" s="540" t="s">
        <v>7583</v>
      </c>
      <c r="B175" s="797" t="s">
        <v>7127</v>
      </c>
      <c r="C175" s="540" t="s">
        <v>7584</v>
      </c>
      <c r="D175" s="177" t="s">
        <v>174</v>
      </c>
      <c r="E175" s="540" t="s">
        <v>7585</v>
      </c>
      <c r="F175" s="177"/>
      <c r="G175" s="1153" t="s">
        <v>7586</v>
      </c>
      <c r="H175" s="1154"/>
      <c r="I175" s="179"/>
      <c r="J175" s="177">
        <v>5.0</v>
      </c>
      <c r="K175" s="1155">
        <v>3.0</v>
      </c>
      <c r="L175" s="1155">
        <v>5.0</v>
      </c>
      <c r="M175" s="1154">
        <v>50.0</v>
      </c>
      <c r="N175" s="1156">
        <v>10.0</v>
      </c>
      <c r="O175" s="988" t="s">
        <v>7043</v>
      </c>
      <c r="P175" s="374"/>
      <c r="Q175" s="374"/>
      <c r="R175" s="374"/>
      <c r="S175" s="374"/>
      <c r="T175" s="374"/>
      <c r="U175" s="374"/>
      <c r="V175" s="374"/>
      <c r="W175" s="374"/>
      <c r="X175" s="374"/>
      <c r="Y175" s="374"/>
      <c r="Z175" s="374"/>
      <c r="AA175" s="374"/>
      <c r="AB175" s="374"/>
      <c r="AC175" s="374"/>
      <c r="AD175" s="374"/>
      <c r="AE175" s="374"/>
      <c r="AF175" s="374"/>
    </row>
    <row r="176" ht="15.75" customHeight="1">
      <c r="A176" s="1030"/>
      <c r="B176" s="623"/>
      <c r="C176" s="1033"/>
      <c r="D176" s="1033"/>
      <c r="E176" s="1033"/>
      <c r="F176" s="1033"/>
      <c r="G176" s="1088"/>
      <c r="H176" s="213"/>
      <c r="I176" s="213"/>
      <c r="J176" s="213"/>
      <c r="K176" s="213"/>
      <c r="L176" s="213"/>
      <c r="M176" s="213"/>
      <c r="N176" s="1157"/>
      <c r="O176" s="374"/>
      <c r="P176" s="374"/>
      <c r="Q176" s="374"/>
      <c r="R176" s="374"/>
      <c r="S176" s="374"/>
      <c r="T176" s="374"/>
      <c r="U176" s="374"/>
      <c r="V176" s="374"/>
      <c r="W176" s="374"/>
      <c r="X176" s="374"/>
      <c r="Y176" s="374"/>
      <c r="Z176" s="374"/>
      <c r="AA176" s="374"/>
      <c r="AB176" s="374"/>
      <c r="AC176" s="374"/>
      <c r="AD176" s="374"/>
      <c r="AE176" s="374"/>
      <c r="AF176" s="374"/>
    </row>
    <row r="177" ht="15.75" customHeight="1">
      <c r="A177" s="583" t="s">
        <v>217</v>
      </c>
      <c r="B177" s="69"/>
      <c r="C177" s="69"/>
      <c r="D177" s="70"/>
      <c r="E177" s="70"/>
      <c r="F177" s="70"/>
      <c r="G177" s="74"/>
      <c r="H177" s="584"/>
      <c r="I177" s="584"/>
      <c r="J177" s="584"/>
      <c r="K177" s="584"/>
      <c r="L177" s="584"/>
      <c r="M177" s="584"/>
      <c r="N177" s="1158">
        <f>SUM(N11:N176)</f>
        <v>5306.126667</v>
      </c>
      <c r="O177" s="374"/>
      <c r="P177" s="374"/>
      <c r="Q177" s="374"/>
      <c r="R177" s="374"/>
      <c r="S177" s="374"/>
      <c r="T177" s="374"/>
      <c r="U177" s="374"/>
      <c r="V177" s="374"/>
      <c r="W177" s="374"/>
      <c r="X177" s="374"/>
      <c r="Y177" s="374"/>
      <c r="Z177" s="374"/>
      <c r="AA177" s="374"/>
      <c r="AB177" s="374"/>
      <c r="AC177" s="374"/>
      <c r="AD177" s="374"/>
      <c r="AE177" s="374"/>
      <c r="AF177" s="374"/>
    </row>
    <row r="178" ht="15.75" customHeight="1">
      <c r="A178" s="68"/>
      <c r="B178" s="69"/>
      <c r="C178" s="69"/>
      <c r="D178" s="70"/>
      <c r="E178" s="70"/>
      <c r="F178" s="70"/>
      <c r="G178" s="70"/>
      <c r="H178" s="70"/>
      <c r="I178" s="70"/>
      <c r="J178" s="70"/>
      <c r="K178" s="70"/>
      <c r="L178" s="70"/>
      <c r="M178" s="70"/>
      <c r="N178" s="613"/>
      <c r="O178" s="374"/>
      <c r="P178" s="374"/>
      <c r="Q178" s="374"/>
      <c r="R178" s="374"/>
      <c r="S178" s="374"/>
      <c r="T178" s="374"/>
      <c r="U178" s="374"/>
      <c r="V178" s="374"/>
      <c r="W178" s="374"/>
      <c r="X178" s="374"/>
      <c r="Y178" s="374"/>
      <c r="Z178" s="374"/>
      <c r="AA178" s="374"/>
      <c r="AB178" s="374"/>
      <c r="AC178" s="374"/>
      <c r="AD178" s="374"/>
      <c r="AE178" s="374"/>
      <c r="AF178" s="374"/>
    </row>
    <row r="179" ht="15.75" customHeight="1">
      <c r="A179" s="585" t="s">
        <v>2052</v>
      </c>
      <c r="B179" s="586"/>
      <c r="C179" s="586"/>
      <c r="D179" s="586"/>
      <c r="E179" s="586"/>
      <c r="F179" s="586"/>
      <c r="G179" s="586"/>
      <c r="H179" s="586"/>
      <c r="I179" s="586"/>
      <c r="J179" s="586"/>
      <c r="K179" s="586"/>
      <c r="L179" s="586"/>
      <c r="M179" s="586"/>
      <c r="N179" s="587"/>
      <c r="O179" s="374"/>
      <c r="P179" s="374"/>
      <c r="Q179" s="374"/>
      <c r="R179" s="374"/>
      <c r="S179" s="374"/>
      <c r="T179" s="374"/>
      <c r="U179" s="374"/>
      <c r="V179" s="374"/>
      <c r="W179" s="374"/>
      <c r="X179" s="374"/>
      <c r="Y179" s="374"/>
      <c r="Z179" s="374"/>
      <c r="AA179" s="374"/>
      <c r="AB179" s="374"/>
      <c r="AC179" s="374"/>
      <c r="AD179" s="374"/>
      <c r="AE179" s="374"/>
      <c r="AF179" s="374"/>
    </row>
    <row r="180" ht="15.75" customHeight="1">
      <c r="A180" s="68"/>
      <c r="B180" s="69"/>
      <c r="C180" s="69"/>
      <c r="D180" s="70"/>
      <c r="E180" s="70"/>
      <c r="F180" s="70"/>
      <c r="G180" s="70"/>
      <c r="H180" s="70"/>
      <c r="I180" s="70"/>
      <c r="J180" s="70"/>
      <c r="K180" s="70"/>
      <c r="L180" s="70"/>
      <c r="M180" s="70"/>
      <c r="N180" s="613"/>
      <c r="O180" s="374"/>
      <c r="P180" s="374"/>
      <c r="Q180" s="374"/>
      <c r="R180" s="374"/>
      <c r="S180" s="374"/>
      <c r="T180" s="374"/>
      <c r="U180" s="374"/>
      <c r="V180" s="374"/>
      <c r="W180" s="374"/>
      <c r="X180" s="374"/>
      <c r="Y180" s="374"/>
      <c r="Z180" s="374"/>
      <c r="AA180" s="374"/>
      <c r="AB180" s="374"/>
      <c r="AC180" s="374"/>
      <c r="AD180" s="374"/>
      <c r="AE180" s="374"/>
      <c r="AF180" s="374"/>
    </row>
    <row r="181" ht="15.75" customHeight="1">
      <c r="A181" s="68"/>
      <c r="B181" s="69"/>
      <c r="C181" s="69"/>
      <c r="D181" s="70"/>
      <c r="E181" s="70"/>
      <c r="F181" s="70"/>
      <c r="G181" s="70"/>
      <c r="H181" s="70"/>
      <c r="I181" s="70"/>
      <c r="J181" s="70"/>
      <c r="K181" s="70"/>
      <c r="L181" s="70"/>
      <c r="M181" s="70"/>
      <c r="N181" s="613"/>
      <c r="O181" s="374"/>
      <c r="P181" s="374"/>
      <c r="Q181" s="374"/>
      <c r="R181" s="374"/>
      <c r="S181" s="374"/>
      <c r="T181" s="374"/>
      <c r="U181" s="374"/>
      <c r="V181" s="374"/>
      <c r="W181" s="374"/>
      <c r="X181" s="374"/>
      <c r="Y181" s="374"/>
      <c r="Z181" s="374"/>
      <c r="AA181" s="374"/>
      <c r="AB181" s="374"/>
      <c r="AC181" s="374"/>
      <c r="AD181" s="374"/>
      <c r="AE181" s="374"/>
      <c r="AF181" s="374"/>
    </row>
    <row r="182" ht="15.75" customHeight="1">
      <c r="A182" s="68"/>
      <c r="B182" s="69"/>
      <c r="C182" s="69"/>
      <c r="D182" s="70"/>
      <c r="E182" s="70"/>
      <c r="F182" s="70"/>
      <c r="G182" s="70"/>
      <c r="H182" s="70"/>
      <c r="I182" s="70"/>
      <c r="J182" s="70"/>
      <c r="K182" s="70"/>
      <c r="L182" s="70"/>
      <c r="M182" s="70"/>
      <c r="N182" s="613"/>
      <c r="O182" s="374"/>
      <c r="P182" s="374"/>
      <c r="Q182" s="374"/>
      <c r="R182" s="374"/>
      <c r="S182" s="374"/>
      <c r="T182" s="374"/>
      <c r="U182" s="374"/>
      <c r="V182" s="374"/>
      <c r="W182" s="374"/>
      <c r="X182" s="374"/>
      <c r="Y182" s="374"/>
      <c r="Z182" s="374"/>
      <c r="AA182" s="374"/>
      <c r="AB182" s="374"/>
      <c r="AC182" s="374"/>
      <c r="AD182" s="374"/>
      <c r="AE182" s="374"/>
      <c r="AF182" s="374"/>
    </row>
    <row r="183" ht="15.75" customHeight="1">
      <c r="A183" s="68"/>
      <c r="B183" s="69"/>
      <c r="C183" s="69"/>
      <c r="D183" s="70"/>
      <c r="E183" s="70"/>
      <c r="F183" s="70"/>
      <c r="G183" s="70"/>
      <c r="H183" s="70"/>
      <c r="I183" s="70"/>
      <c r="J183" s="70"/>
      <c r="K183" s="70"/>
      <c r="L183" s="70"/>
      <c r="M183" s="70"/>
      <c r="N183" s="613"/>
      <c r="O183" s="374"/>
      <c r="P183" s="374"/>
      <c r="Q183" s="374"/>
      <c r="R183" s="374"/>
      <c r="S183" s="374"/>
      <c r="T183" s="374"/>
      <c r="U183" s="374"/>
      <c r="V183" s="374"/>
      <c r="W183" s="374"/>
      <c r="X183" s="374"/>
      <c r="Y183" s="374"/>
      <c r="Z183" s="374"/>
      <c r="AA183" s="374"/>
      <c r="AB183" s="374"/>
      <c r="AC183" s="374"/>
      <c r="AD183" s="374"/>
      <c r="AE183" s="374"/>
      <c r="AF183" s="374"/>
    </row>
    <row r="184" ht="15.75" customHeight="1">
      <c r="A184" s="68"/>
      <c r="B184" s="69"/>
      <c r="C184" s="69"/>
      <c r="D184" s="70"/>
      <c r="E184" s="70"/>
      <c r="F184" s="70"/>
      <c r="G184" s="70"/>
      <c r="H184" s="70"/>
      <c r="I184" s="70"/>
      <c r="J184" s="70"/>
      <c r="K184" s="70"/>
      <c r="L184" s="70"/>
      <c r="M184" s="70"/>
      <c r="N184" s="613"/>
      <c r="O184" s="374"/>
      <c r="P184" s="374"/>
      <c r="Q184" s="374"/>
      <c r="R184" s="374"/>
      <c r="S184" s="374"/>
      <c r="T184" s="374"/>
      <c r="U184" s="374"/>
      <c r="V184" s="374"/>
      <c r="W184" s="374"/>
      <c r="X184" s="374"/>
      <c r="Y184" s="374"/>
      <c r="Z184" s="374"/>
      <c r="AA184" s="374"/>
      <c r="AB184" s="374"/>
      <c r="AC184" s="374"/>
      <c r="AD184" s="374"/>
      <c r="AE184" s="374"/>
      <c r="AF184" s="374"/>
    </row>
    <row r="185" ht="15.75" customHeight="1">
      <c r="A185" s="68"/>
      <c r="B185" s="69"/>
      <c r="C185" s="69"/>
      <c r="D185" s="70"/>
      <c r="E185" s="70"/>
      <c r="F185" s="70"/>
      <c r="G185" s="70"/>
      <c r="H185" s="70"/>
      <c r="I185" s="70"/>
      <c r="J185" s="70"/>
      <c r="K185" s="70"/>
      <c r="L185" s="70"/>
      <c r="M185" s="70"/>
      <c r="N185" s="613"/>
      <c r="O185" s="374"/>
      <c r="P185" s="374"/>
      <c r="Q185" s="374"/>
      <c r="R185" s="374"/>
      <c r="S185" s="374"/>
      <c r="T185" s="374"/>
      <c r="U185" s="374"/>
      <c r="V185" s="374"/>
      <c r="W185" s="374"/>
      <c r="X185" s="374"/>
      <c r="Y185" s="374"/>
      <c r="Z185" s="374"/>
      <c r="AA185" s="374"/>
      <c r="AB185" s="374"/>
      <c r="AC185" s="374"/>
      <c r="AD185" s="374"/>
      <c r="AE185" s="374"/>
      <c r="AF185" s="374"/>
    </row>
    <row r="186" ht="15.75" customHeight="1">
      <c r="A186" s="68"/>
      <c r="B186" s="69"/>
      <c r="C186" s="69"/>
      <c r="D186" s="70"/>
      <c r="E186" s="70"/>
      <c r="F186" s="70"/>
      <c r="G186" s="70"/>
      <c r="H186" s="70"/>
      <c r="I186" s="70"/>
      <c r="J186" s="70"/>
      <c r="K186" s="70"/>
      <c r="L186" s="70"/>
      <c r="M186" s="70"/>
      <c r="N186" s="613"/>
      <c r="O186" s="374"/>
      <c r="P186" s="374"/>
      <c r="Q186" s="374"/>
      <c r="R186" s="374"/>
      <c r="S186" s="374"/>
      <c r="T186" s="374"/>
      <c r="U186" s="374"/>
      <c r="V186" s="374"/>
      <c r="W186" s="374"/>
      <c r="X186" s="374"/>
      <c r="Y186" s="374"/>
      <c r="Z186" s="374"/>
      <c r="AA186" s="374"/>
      <c r="AB186" s="374"/>
      <c r="AC186" s="374"/>
      <c r="AD186" s="374"/>
      <c r="AE186" s="374"/>
      <c r="AF186" s="374"/>
    </row>
    <row r="187" ht="15.75" customHeight="1">
      <c r="A187" s="68"/>
      <c r="B187" s="69"/>
      <c r="C187" s="69"/>
      <c r="D187" s="70"/>
      <c r="E187" s="70"/>
      <c r="F187" s="70"/>
      <c r="G187" s="70"/>
      <c r="H187" s="70"/>
      <c r="I187" s="70"/>
      <c r="J187" s="70"/>
      <c r="K187" s="70"/>
      <c r="L187" s="70"/>
      <c r="M187" s="70"/>
      <c r="N187" s="613"/>
      <c r="O187" s="374"/>
      <c r="P187" s="374"/>
      <c r="Q187" s="374"/>
      <c r="R187" s="374"/>
      <c r="S187" s="374"/>
      <c r="T187" s="374"/>
      <c r="U187" s="374"/>
      <c r="V187" s="374"/>
      <c r="W187" s="374"/>
      <c r="X187" s="374"/>
      <c r="Y187" s="374"/>
      <c r="Z187" s="374"/>
      <c r="AA187" s="374"/>
      <c r="AB187" s="374"/>
      <c r="AC187" s="374"/>
      <c r="AD187" s="374"/>
      <c r="AE187" s="374"/>
      <c r="AF187" s="374"/>
    </row>
    <row r="188" ht="15.75" customHeight="1">
      <c r="A188" s="68"/>
      <c r="B188" s="69"/>
      <c r="C188" s="69"/>
      <c r="D188" s="70"/>
      <c r="E188" s="70"/>
      <c r="F188" s="70"/>
      <c r="G188" s="70"/>
      <c r="H188" s="70"/>
      <c r="I188" s="70"/>
      <c r="J188" s="70"/>
      <c r="K188" s="70"/>
      <c r="L188" s="70"/>
      <c r="M188" s="70"/>
      <c r="N188" s="613"/>
      <c r="O188" s="374"/>
      <c r="P188" s="374"/>
      <c r="Q188" s="374"/>
      <c r="R188" s="374"/>
      <c r="S188" s="374"/>
      <c r="T188" s="374"/>
      <c r="U188" s="374"/>
      <c r="V188" s="374"/>
      <c r="W188" s="374"/>
      <c r="X188" s="374"/>
      <c r="Y188" s="374"/>
      <c r="Z188" s="374"/>
      <c r="AA188" s="374"/>
      <c r="AB188" s="374"/>
      <c r="AC188" s="374"/>
      <c r="AD188" s="374"/>
      <c r="AE188" s="374"/>
      <c r="AF188" s="374"/>
    </row>
    <row r="189" ht="15.75" customHeight="1">
      <c r="A189" s="68"/>
      <c r="B189" s="69"/>
      <c r="C189" s="69"/>
      <c r="D189" s="70"/>
      <c r="E189" s="70"/>
      <c r="F189" s="70"/>
      <c r="G189" s="70"/>
      <c r="H189" s="70"/>
      <c r="I189" s="70"/>
      <c r="J189" s="70"/>
      <c r="K189" s="70"/>
      <c r="L189" s="70"/>
      <c r="M189" s="70"/>
      <c r="N189" s="613"/>
      <c r="O189" s="374"/>
      <c r="P189" s="374"/>
      <c r="Q189" s="374"/>
      <c r="R189" s="374"/>
      <c r="S189" s="374"/>
      <c r="T189" s="374"/>
      <c r="U189" s="374"/>
      <c r="V189" s="374"/>
      <c r="W189" s="374"/>
      <c r="X189" s="374"/>
      <c r="Y189" s="374"/>
      <c r="Z189" s="374"/>
      <c r="AA189" s="374"/>
      <c r="AB189" s="374"/>
      <c r="AC189" s="374"/>
      <c r="AD189" s="374"/>
      <c r="AE189" s="374"/>
      <c r="AF189" s="374"/>
    </row>
    <row r="190" ht="15.75" customHeight="1">
      <c r="A190" s="68"/>
      <c r="B190" s="69"/>
      <c r="C190" s="69"/>
      <c r="D190" s="70"/>
      <c r="E190" s="70"/>
      <c r="F190" s="70"/>
      <c r="G190" s="70"/>
      <c r="H190" s="70"/>
      <c r="I190" s="70"/>
      <c r="J190" s="70"/>
      <c r="K190" s="70"/>
      <c r="L190" s="70"/>
      <c r="M190" s="70"/>
      <c r="N190" s="613"/>
      <c r="O190" s="374"/>
      <c r="P190" s="374"/>
      <c r="Q190" s="374"/>
      <c r="R190" s="374"/>
      <c r="S190" s="374"/>
      <c r="T190" s="374"/>
      <c r="U190" s="374"/>
      <c r="V190" s="374"/>
      <c r="W190" s="374"/>
      <c r="X190" s="374"/>
      <c r="Y190" s="374"/>
      <c r="Z190" s="374"/>
      <c r="AA190" s="374"/>
      <c r="AB190" s="374"/>
      <c r="AC190" s="374"/>
      <c r="AD190" s="374"/>
      <c r="AE190" s="374"/>
      <c r="AF190" s="374"/>
    </row>
    <row r="191" ht="15.75" customHeight="1">
      <c r="A191" s="68"/>
      <c r="B191" s="69"/>
      <c r="C191" s="69"/>
      <c r="D191" s="70"/>
      <c r="E191" s="70"/>
      <c r="F191" s="70"/>
      <c r="G191" s="70"/>
      <c r="H191" s="70"/>
      <c r="I191" s="70"/>
      <c r="J191" s="70"/>
      <c r="K191" s="70"/>
      <c r="L191" s="70"/>
      <c r="M191" s="70"/>
      <c r="N191" s="613"/>
      <c r="O191" s="374"/>
      <c r="P191" s="374"/>
      <c r="Q191" s="374"/>
      <c r="R191" s="374"/>
      <c r="S191" s="374"/>
      <c r="T191" s="374"/>
      <c r="U191" s="374"/>
      <c r="V191" s="374"/>
      <c r="W191" s="374"/>
      <c r="X191" s="374"/>
      <c r="Y191" s="374"/>
      <c r="Z191" s="374"/>
      <c r="AA191" s="374"/>
      <c r="AB191" s="374"/>
      <c r="AC191" s="374"/>
      <c r="AD191" s="374"/>
      <c r="AE191" s="374"/>
      <c r="AF191" s="374"/>
    </row>
    <row r="192" ht="15.75" customHeight="1">
      <c r="A192" s="68"/>
      <c r="B192" s="69"/>
      <c r="C192" s="69"/>
      <c r="D192" s="70"/>
      <c r="E192" s="70"/>
      <c r="F192" s="70"/>
      <c r="G192" s="70"/>
      <c r="H192" s="70"/>
      <c r="I192" s="70"/>
      <c r="J192" s="70"/>
      <c r="K192" s="70"/>
      <c r="L192" s="70"/>
      <c r="M192" s="70"/>
      <c r="N192" s="613"/>
      <c r="O192" s="374"/>
      <c r="P192" s="374"/>
      <c r="Q192" s="374"/>
      <c r="R192" s="374"/>
      <c r="S192" s="374"/>
      <c r="T192" s="374"/>
      <c r="U192" s="374"/>
      <c r="V192" s="374"/>
      <c r="W192" s="374"/>
      <c r="X192" s="374"/>
      <c r="Y192" s="374"/>
      <c r="Z192" s="374"/>
      <c r="AA192" s="374"/>
      <c r="AB192" s="374"/>
      <c r="AC192" s="374"/>
      <c r="AD192" s="374"/>
      <c r="AE192" s="374"/>
      <c r="AF192" s="374"/>
    </row>
    <row r="193" ht="15.75" customHeight="1">
      <c r="A193" s="68"/>
      <c r="B193" s="69"/>
      <c r="C193" s="69"/>
      <c r="D193" s="70"/>
      <c r="E193" s="70"/>
      <c r="F193" s="70"/>
      <c r="G193" s="70"/>
      <c r="H193" s="70"/>
      <c r="I193" s="70"/>
      <c r="J193" s="70"/>
      <c r="K193" s="70"/>
      <c r="L193" s="70"/>
      <c r="M193" s="70"/>
      <c r="N193" s="613"/>
      <c r="O193" s="374"/>
      <c r="P193" s="374"/>
      <c r="Q193" s="374"/>
      <c r="R193" s="374"/>
      <c r="S193" s="374"/>
      <c r="T193" s="374"/>
      <c r="U193" s="374"/>
      <c r="V193" s="374"/>
      <c r="W193" s="374"/>
      <c r="X193" s="374"/>
      <c r="Y193" s="374"/>
      <c r="Z193" s="374"/>
      <c r="AA193" s="374"/>
      <c r="AB193" s="374"/>
      <c r="AC193" s="374"/>
      <c r="AD193" s="374"/>
      <c r="AE193" s="374"/>
      <c r="AF193" s="374"/>
    </row>
    <row r="194" ht="15.75" customHeight="1">
      <c r="A194" s="68"/>
      <c r="B194" s="69"/>
      <c r="C194" s="69"/>
      <c r="D194" s="70"/>
      <c r="E194" s="70"/>
      <c r="F194" s="70"/>
      <c r="G194" s="70"/>
      <c r="H194" s="70"/>
      <c r="I194" s="70"/>
      <c r="J194" s="70"/>
      <c r="K194" s="70"/>
      <c r="L194" s="70"/>
      <c r="M194" s="70"/>
      <c r="N194" s="613"/>
      <c r="O194" s="374"/>
      <c r="P194" s="374"/>
      <c r="Q194" s="374"/>
      <c r="R194" s="374"/>
      <c r="S194" s="374"/>
      <c r="T194" s="374"/>
      <c r="U194" s="374"/>
      <c r="V194" s="374"/>
      <c r="W194" s="374"/>
      <c r="X194" s="374"/>
      <c r="Y194" s="374"/>
      <c r="Z194" s="374"/>
      <c r="AA194" s="374"/>
      <c r="AB194" s="374"/>
      <c r="AC194" s="374"/>
      <c r="AD194" s="374"/>
      <c r="AE194" s="374"/>
      <c r="AF194" s="374"/>
    </row>
    <row r="195" ht="15.75" customHeight="1">
      <c r="A195" s="68"/>
      <c r="B195" s="69"/>
      <c r="C195" s="69"/>
      <c r="D195" s="70"/>
      <c r="E195" s="70"/>
      <c r="F195" s="70"/>
      <c r="G195" s="70"/>
      <c r="H195" s="70"/>
      <c r="I195" s="70"/>
      <c r="J195" s="70"/>
      <c r="K195" s="70"/>
      <c r="L195" s="70"/>
      <c r="M195" s="70"/>
      <c r="N195" s="613"/>
      <c r="O195" s="374"/>
      <c r="P195" s="374"/>
      <c r="Q195" s="374"/>
      <c r="R195" s="374"/>
      <c r="S195" s="374"/>
      <c r="T195" s="374"/>
      <c r="U195" s="374"/>
      <c r="V195" s="374"/>
      <c r="W195" s="374"/>
      <c r="X195" s="374"/>
      <c r="Y195" s="374"/>
      <c r="Z195" s="374"/>
      <c r="AA195" s="374"/>
      <c r="AB195" s="374"/>
      <c r="AC195" s="374"/>
      <c r="AD195" s="374"/>
      <c r="AE195" s="374"/>
      <c r="AF195" s="374"/>
    </row>
    <row r="196" ht="15.75" customHeight="1">
      <c r="A196" s="68"/>
      <c r="B196" s="69"/>
      <c r="C196" s="69"/>
      <c r="D196" s="70"/>
      <c r="E196" s="70"/>
      <c r="F196" s="70"/>
      <c r="G196" s="70"/>
      <c r="H196" s="70"/>
      <c r="I196" s="70"/>
      <c r="J196" s="70"/>
      <c r="K196" s="70"/>
      <c r="L196" s="70"/>
      <c r="M196" s="70"/>
      <c r="N196" s="613"/>
      <c r="O196" s="374"/>
      <c r="P196" s="374"/>
      <c r="Q196" s="374"/>
      <c r="R196" s="374"/>
      <c r="S196" s="374"/>
      <c r="T196" s="374"/>
      <c r="U196" s="374"/>
      <c r="V196" s="374"/>
      <c r="W196" s="374"/>
      <c r="X196" s="374"/>
      <c r="Y196" s="374"/>
      <c r="Z196" s="374"/>
      <c r="AA196" s="374"/>
      <c r="AB196" s="374"/>
      <c r="AC196" s="374"/>
      <c r="AD196" s="374"/>
      <c r="AE196" s="374"/>
      <c r="AF196" s="374"/>
    </row>
    <row r="197" ht="15.75" customHeight="1">
      <c r="A197" s="68"/>
      <c r="B197" s="69"/>
      <c r="C197" s="69"/>
      <c r="D197" s="70"/>
      <c r="E197" s="70"/>
      <c r="F197" s="70"/>
      <c r="G197" s="70"/>
      <c r="H197" s="70"/>
      <c r="I197" s="70"/>
      <c r="J197" s="70"/>
      <c r="K197" s="70"/>
      <c r="L197" s="70"/>
      <c r="M197" s="70"/>
      <c r="N197" s="613"/>
      <c r="O197" s="374"/>
      <c r="P197" s="374"/>
      <c r="Q197" s="374"/>
      <c r="R197" s="374"/>
      <c r="S197" s="374"/>
      <c r="T197" s="374"/>
      <c r="U197" s="374"/>
      <c r="V197" s="374"/>
      <c r="W197" s="374"/>
      <c r="X197" s="374"/>
      <c r="Y197" s="374"/>
      <c r="Z197" s="374"/>
      <c r="AA197" s="374"/>
      <c r="AB197" s="374"/>
      <c r="AC197" s="374"/>
      <c r="AD197" s="374"/>
      <c r="AE197" s="374"/>
      <c r="AF197" s="374"/>
    </row>
    <row r="198" ht="15.75" customHeight="1">
      <c r="A198" s="68"/>
      <c r="B198" s="69"/>
      <c r="C198" s="69"/>
      <c r="D198" s="70"/>
      <c r="E198" s="70"/>
      <c r="F198" s="70"/>
      <c r="G198" s="70"/>
      <c r="H198" s="70"/>
      <c r="I198" s="70"/>
      <c r="J198" s="70"/>
      <c r="K198" s="70"/>
      <c r="L198" s="70"/>
      <c r="M198" s="70"/>
      <c r="N198" s="613"/>
      <c r="O198" s="374"/>
      <c r="P198" s="374"/>
      <c r="Q198" s="374"/>
      <c r="R198" s="374"/>
      <c r="S198" s="374"/>
      <c r="T198" s="374"/>
      <c r="U198" s="374"/>
      <c r="V198" s="374"/>
      <c r="W198" s="374"/>
      <c r="X198" s="374"/>
      <c r="Y198" s="374"/>
      <c r="Z198" s="374"/>
      <c r="AA198" s="374"/>
      <c r="AB198" s="374"/>
      <c r="AC198" s="374"/>
      <c r="AD198" s="374"/>
      <c r="AE198" s="374"/>
      <c r="AF198" s="374"/>
    </row>
    <row r="199" ht="15.75" customHeight="1">
      <c r="A199" s="68"/>
      <c r="B199" s="69"/>
      <c r="C199" s="69"/>
      <c r="D199" s="70"/>
      <c r="E199" s="70"/>
      <c r="F199" s="70"/>
      <c r="G199" s="70"/>
      <c r="H199" s="70"/>
      <c r="I199" s="70"/>
      <c r="J199" s="70"/>
      <c r="K199" s="70"/>
      <c r="L199" s="70"/>
      <c r="M199" s="70"/>
      <c r="N199" s="613"/>
      <c r="O199" s="374"/>
      <c r="P199" s="374"/>
      <c r="Q199" s="374"/>
      <c r="R199" s="374"/>
      <c r="S199" s="374"/>
      <c r="T199" s="374"/>
      <c r="U199" s="374"/>
      <c r="V199" s="374"/>
      <c r="W199" s="374"/>
      <c r="X199" s="374"/>
      <c r="Y199" s="374"/>
      <c r="Z199" s="374"/>
      <c r="AA199" s="374"/>
      <c r="AB199" s="374"/>
      <c r="AC199" s="374"/>
      <c r="AD199" s="374"/>
      <c r="AE199" s="374"/>
      <c r="AF199" s="374"/>
    </row>
    <row r="200" ht="15.75" customHeight="1">
      <c r="A200" s="68"/>
      <c r="B200" s="69"/>
      <c r="C200" s="69"/>
      <c r="D200" s="70"/>
      <c r="E200" s="70"/>
      <c r="F200" s="70"/>
      <c r="G200" s="70"/>
      <c r="H200" s="70"/>
      <c r="I200" s="70"/>
      <c r="J200" s="70"/>
      <c r="K200" s="70"/>
      <c r="L200" s="70"/>
      <c r="M200" s="70"/>
      <c r="N200" s="613"/>
      <c r="O200" s="374"/>
      <c r="P200" s="374"/>
      <c r="Q200" s="374"/>
      <c r="R200" s="374"/>
      <c r="S200" s="374"/>
      <c r="T200" s="374"/>
      <c r="U200" s="374"/>
      <c r="V200" s="374"/>
      <c r="W200" s="374"/>
      <c r="X200" s="374"/>
      <c r="Y200" s="374"/>
      <c r="Z200" s="374"/>
      <c r="AA200" s="374"/>
      <c r="AB200" s="374"/>
      <c r="AC200" s="374"/>
      <c r="AD200" s="374"/>
      <c r="AE200" s="374"/>
      <c r="AF200" s="374"/>
    </row>
    <row r="201" ht="15.75" customHeight="1">
      <c r="A201" s="68"/>
      <c r="B201" s="69"/>
      <c r="C201" s="69"/>
      <c r="D201" s="70"/>
      <c r="E201" s="70"/>
      <c r="F201" s="70"/>
      <c r="G201" s="70"/>
      <c r="H201" s="70"/>
      <c r="I201" s="70"/>
      <c r="J201" s="70"/>
      <c r="K201" s="70"/>
      <c r="L201" s="70"/>
      <c r="M201" s="70"/>
      <c r="N201" s="613"/>
      <c r="O201" s="374"/>
      <c r="P201" s="374"/>
      <c r="Q201" s="374"/>
      <c r="R201" s="374"/>
      <c r="S201" s="374"/>
      <c r="T201" s="374"/>
      <c r="U201" s="374"/>
      <c r="V201" s="374"/>
      <c r="W201" s="374"/>
      <c r="X201" s="374"/>
      <c r="Y201" s="374"/>
      <c r="Z201" s="374"/>
      <c r="AA201" s="374"/>
      <c r="AB201" s="374"/>
      <c r="AC201" s="374"/>
      <c r="AD201" s="374"/>
      <c r="AE201" s="374"/>
      <c r="AF201" s="374"/>
    </row>
    <row r="202" ht="15.75" customHeight="1">
      <c r="A202" s="68"/>
      <c r="B202" s="69"/>
      <c r="C202" s="69"/>
      <c r="D202" s="70"/>
      <c r="E202" s="70"/>
      <c r="F202" s="70"/>
      <c r="G202" s="70"/>
      <c r="H202" s="70"/>
      <c r="I202" s="70"/>
      <c r="J202" s="70"/>
      <c r="K202" s="70"/>
      <c r="L202" s="70"/>
      <c r="M202" s="70"/>
      <c r="N202" s="613"/>
      <c r="O202" s="374"/>
      <c r="P202" s="374"/>
      <c r="Q202" s="374"/>
      <c r="R202" s="374"/>
      <c r="S202" s="374"/>
      <c r="T202" s="374"/>
      <c r="U202" s="374"/>
      <c r="V202" s="374"/>
      <c r="W202" s="374"/>
      <c r="X202" s="374"/>
      <c r="Y202" s="374"/>
      <c r="Z202" s="374"/>
      <c r="AA202" s="374"/>
      <c r="AB202" s="374"/>
      <c r="AC202" s="374"/>
      <c r="AD202" s="374"/>
      <c r="AE202" s="374"/>
      <c r="AF202" s="374"/>
    </row>
    <row r="203" ht="15.75" customHeight="1">
      <c r="A203" s="68"/>
      <c r="B203" s="69"/>
      <c r="C203" s="69"/>
      <c r="D203" s="70"/>
      <c r="E203" s="70"/>
      <c r="F203" s="70"/>
      <c r="G203" s="70"/>
      <c r="H203" s="70"/>
      <c r="I203" s="70"/>
      <c r="J203" s="70"/>
      <c r="K203" s="70"/>
      <c r="L203" s="70"/>
      <c r="M203" s="70"/>
      <c r="N203" s="613"/>
      <c r="O203" s="374"/>
      <c r="P203" s="374"/>
      <c r="Q203" s="374"/>
      <c r="R203" s="374"/>
      <c r="S203" s="374"/>
      <c r="T203" s="374"/>
      <c r="U203" s="374"/>
      <c r="V203" s="374"/>
      <c r="W203" s="374"/>
      <c r="X203" s="374"/>
      <c r="Y203" s="374"/>
      <c r="Z203" s="374"/>
      <c r="AA203" s="374"/>
      <c r="AB203" s="374"/>
      <c r="AC203" s="374"/>
      <c r="AD203" s="374"/>
      <c r="AE203" s="374"/>
      <c r="AF203" s="374"/>
    </row>
    <row r="204" ht="15.75" customHeight="1">
      <c r="A204" s="68"/>
      <c r="B204" s="69"/>
      <c r="C204" s="69"/>
      <c r="D204" s="70"/>
      <c r="E204" s="70"/>
      <c r="F204" s="70"/>
      <c r="G204" s="70"/>
      <c r="H204" s="70"/>
      <c r="I204" s="70"/>
      <c r="J204" s="70"/>
      <c r="K204" s="70"/>
      <c r="L204" s="70"/>
      <c r="M204" s="70"/>
      <c r="N204" s="613"/>
      <c r="O204" s="374"/>
      <c r="P204" s="374"/>
      <c r="Q204" s="374"/>
      <c r="R204" s="374"/>
      <c r="S204" s="374"/>
      <c r="T204" s="374"/>
      <c r="U204" s="374"/>
      <c r="V204" s="374"/>
      <c r="W204" s="374"/>
      <c r="X204" s="374"/>
      <c r="Y204" s="374"/>
      <c r="Z204" s="374"/>
      <c r="AA204" s="374"/>
      <c r="AB204" s="374"/>
      <c r="AC204" s="374"/>
      <c r="AD204" s="374"/>
      <c r="AE204" s="374"/>
      <c r="AF204" s="374"/>
    </row>
    <row r="205" ht="15.75" customHeight="1">
      <c r="A205" s="68"/>
      <c r="B205" s="69"/>
      <c r="C205" s="69"/>
      <c r="D205" s="70"/>
      <c r="E205" s="70"/>
      <c r="F205" s="70"/>
      <c r="G205" s="70"/>
      <c r="H205" s="70"/>
      <c r="I205" s="70"/>
      <c r="J205" s="70"/>
      <c r="K205" s="70"/>
      <c r="L205" s="70"/>
      <c r="M205" s="70"/>
      <c r="N205" s="613"/>
      <c r="O205" s="374"/>
      <c r="P205" s="374"/>
      <c r="Q205" s="374"/>
      <c r="R205" s="374"/>
      <c r="S205" s="374"/>
      <c r="T205" s="374"/>
      <c r="U205" s="374"/>
      <c r="V205" s="374"/>
      <c r="W205" s="374"/>
      <c r="X205" s="374"/>
      <c r="Y205" s="374"/>
      <c r="Z205" s="374"/>
      <c r="AA205" s="374"/>
      <c r="AB205" s="374"/>
      <c r="AC205" s="374"/>
      <c r="AD205" s="374"/>
      <c r="AE205" s="374"/>
      <c r="AF205" s="374"/>
    </row>
    <row r="206" ht="15.75" customHeight="1">
      <c r="A206" s="68"/>
      <c r="B206" s="69"/>
      <c r="C206" s="69"/>
      <c r="D206" s="70"/>
      <c r="E206" s="70"/>
      <c r="F206" s="70"/>
      <c r="G206" s="70"/>
      <c r="H206" s="70"/>
      <c r="I206" s="70"/>
      <c r="J206" s="70"/>
      <c r="K206" s="70"/>
      <c r="L206" s="70"/>
      <c r="M206" s="70"/>
      <c r="N206" s="613"/>
      <c r="O206" s="374"/>
      <c r="P206" s="374"/>
      <c r="Q206" s="374"/>
      <c r="R206" s="374"/>
      <c r="S206" s="374"/>
      <c r="T206" s="374"/>
      <c r="U206" s="374"/>
      <c r="V206" s="374"/>
      <c r="W206" s="374"/>
      <c r="X206" s="374"/>
      <c r="Y206" s="374"/>
      <c r="Z206" s="374"/>
      <c r="AA206" s="374"/>
      <c r="AB206" s="374"/>
      <c r="AC206" s="374"/>
      <c r="AD206" s="374"/>
      <c r="AE206" s="374"/>
      <c r="AF206" s="374"/>
    </row>
    <row r="207" ht="15.75" customHeight="1">
      <c r="A207" s="68"/>
      <c r="B207" s="69"/>
      <c r="C207" s="69"/>
      <c r="D207" s="70"/>
      <c r="E207" s="70"/>
      <c r="F207" s="70"/>
      <c r="G207" s="70"/>
      <c r="H207" s="70"/>
      <c r="I207" s="70"/>
      <c r="J207" s="70"/>
      <c r="K207" s="70"/>
      <c r="L207" s="70"/>
      <c r="M207" s="70"/>
      <c r="N207" s="613"/>
      <c r="O207" s="374"/>
      <c r="P207" s="374"/>
      <c r="Q207" s="374"/>
      <c r="R207" s="374"/>
      <c r="S207" s="374"/>
      <c r="T207" s="374"/>
      <c r="U207" s="374"/>
      <c r="V207" s="374"/>
      <c r="W207" s="374"/>
      <c r="X207" s="374"/>
      <c r="Y207" s="374"/>
      <c r="Z207" s="374"/>
      <c r="AA207" s="374"/>
      <c r="AB207" s="374"/>
      <c r="AC207" s="374"/>
      <c r="AD207" s="374"/>
      <c r="AE207" s="374"/>
      <c r="AF207" s="374"/>
    </row>
    <row r="208" ht="15.75" customHeight="1">
      <c r="A208" s="68"/>
      <c r="B208" s="69"/>
      <c r="C208" s="69"/>
      <c r="D208" s="70"/>
      <c r="E208" s="70"/>
      <c r="F208" s="70"/>
      <c r="G208" s="70"/>
      <c r="H208" s="70"/>
      <c r="I208" s="70"/>
      <c r="J208" s="70"/>
      <c r="K208" s="70"/>
      <c r="L208" s="70"/>
      <c r="M208" s="70"/>
      <c r="N208" s="613"/>
      <c r="O208" s="374"/>
      <c r="P208" s="374"/>
      <c r="Q208" s="374"/>
      <c r="R208" s="374"/>
      <c r="S208" s="374"/>
      <c r="T208" s="374"/>
      <c r="U208" s="374"/>
      <c r="V208" s="374"/>
      <c r="W208" s="374"/>
      <c r="X208" s="374"/>
      <c r="Y208" s="374"/>
      <c r="Z208" s="374"/>
      <c r="AA208" s="374"/>
      <c r="AB208" s="374"/>
      <c r="AC208" s="374"/>
      <c r="AD208" s="374"/>
      <c r="AE208" s="374"/>
      <c r="AF208" s="374"/>
    </row>
    <row r="209" ht="15.75" customHeight="1">
      <c r="A209" s="68"/>
      <c r="B209" s="69"/>
      <c r="C209" s="69"/>
      <c r="D209" s="70"/>
      <c r="E209" s="70"/>
      <c r="F209" s="70"/>
      <c r="G209" s="70"/>
      <c r="H209" s="70"/>
      <c r="I209" s="70"/>
      <c r="J209" s="70"/>
      <c r="K209" s="70"/>
      <c r="L209" s="70"/>
      <c r="M209" s="70"/>
      <c r="N209" s="613"/>
      <c r="O209" s="374"/>
      <c r="P209" s="374"/>
      <c r="Q209" s="374"/>
      <c r="R209" s="374"/>
      <c r="S209" s="374"/>
      <c r="T209" s="374"/>
      <c r="U209" s="374"/>
      <c r="V209" s="374"/>
      <c r="W209" s="374"/>
      <c r="X209" s="374"/>
      <c r="Y209" s="374"/>
      <c r="Z209" s="374"/>
      <c r="AA209" s="374"/>
      <c r="AB209" s="374"/>
      <c r="AC209" s="374"/>
      <c r="AD209" s="374"/>
      <c r="AE209" s="374"/>
      <c r="AF209" s="374"/>
    </row>
    <row r="210" ht="15.75" customHeight="1">
      <c r="A210" s="68"/>
      <c r="B210" s="69"/>
      <c r="C210" s="69"/>
      <c r="D210" s="70"/>
      <c r="E210" s="70"/>
      <c r="F210" s="70"/>
      <c r="G210" s="70"/>
      <c r="H210" s="70"/>
      <c r="I210" s="70"/>
      <c r="J210" s="70"/>
      <c r="K210" s="70"/>
      <c r="L210" s="70"/>
      <c r="M210" s="70"/>
      <c r="N210" s="613"/>
      <c r="O210" s="374"/>
      <c r="P210" s="374"/>
      <c r="Q210" s="374"/>
      <c r="R210" s="374"/>
      <c r="S210" s="374"/>
      <c r="T210" s="374"/>
      <c r="U210" s="374"/>
      <c r="V210" s="374"/>
      <c r="W210" s="374"/>
      <c r="X210" s="374"/>
      <c r="Y210" s="374"/>
      <c r="Z210" s="374"/>
      <c r="AA210" s="374"/>
      <c r="AB210" s="374"/>
      <c r="AC210" s="374"/>
      <c r="AD210" s="374"/>
      <c r="AE210" s="374"/>
      <c r="AF210" s="374"/>
    </row>
    <row r="211" ht="15.75" customHeight="1">
      <c r="A211" s="68"/>
      <c r="B211" s="69"/>
      <c r="C211" s="69"/>
      <c r="D211" s="70"/>
      <c r="E211" s="70"/>
      <c r="F211" s="70"/>
      <c r="G211" s="70"/>
      <c r="H211" s="70"/>
      <c r="I211" s="70"/>
      <c r="J211" s="70"/>
      <c r="K211" s="70"/>
      <c r="L211" s="70"/>
      <c r="M211" s="70"/>
      <c r="N211" s="613"/>
      <c r="O211" s="374"/>
      <c r="P211" s="374"/>
      <c r="Q211" s="374"/>
      <c r="R211" s="374"/>
      <c r="S211" s="374"/>
      <c r="T211" s="374"/>
      <c r="U211" s="374"/>
      <c r="V211" s="374"/>
      <c r="W211" s="374"/>
      <c r="X211" s="374"/>
      <c r="Y211" s="374"/>
      <c r="Z211" s="374"/>
      <c r="AA211" s="374"/>
      <c r="AB211" s="374"/>
      <c r="AC211" s="374"/>
      <c r="AD211" s="374"/>
      <c r="AE211" s="374"/>
      <c r="AF211" s="374"/>
    </row>
    <row r="212" ht="15.75" customHeight="1">
      <c r="A212" s="68"/>
      <c r="B212" s="69"/>
      <c r="C212" s="69"/>
      <c r="D212" s="70"/>
      <c r="E212" s="70"/>
      <c r="F212" s="70"/>
      <c r="G212" s="70"/>
      <c r="H212" s="70"/>
      <c r="I212" s="70"/>
      <c r="J212" s="70"/>
      <c r="K212" s="70"/>
      <c r="L212" s="70"/>
      <c r="M212" s="70"/>
      <c r="N212" s="613"/>
      <c r="O212" s="374"/>
      <c r="P212" s="374"/>
      <c r="Q212" s="374"/>
      <c r="R212" s="374"/>
      <c r="S212" s="374"/>
      <c r="T212" s="374"/>
      <c r="U212" s="374"/>
      <c r="V212" s="374"/>
      <c r="W212" s="374"/>
      <c r="X212" s="374"/>
      <c r="Y212" s="374"/>
      <c r="Z212" s="374"/>
      <c r="AA212" s="374"/>
      <c r="AB212" s="374"/>
      <c r="AC212" s="374"/>
      <c r="AD212" s="374"/>
      <c r="AE212" s="374"/>
      <c r="AF212" s="374"/>
    </row>
    <row r="213" ht="15.75" customHeight="1">
      <c r="A213" s="68"/>
      <c r="B213" s="69"/>
      <c r="C213" s="69"/>
      <c r="D213" s="70"/>
      <c r="E213" s="70"/>
      <c r="F213" s="70"/>
      <c r="G213" s="70"/>
      <c r="H213" s="70"/>
      <c r="I213" s="70"/>
      <c r="J213" s="70"/>
      <c r="K213" s="70"/>
      <c r="L213" s="70"/>
      <c r="M213" s="70"/>
      <c r="N213" s="613"/>
      <c r="O213" s="374"/>
      <c r="P213" s="374"/>
      <c r="Q213" s="374"/>
      <c r="R213" s="374"/>
      <c r="S213" s="374"/>
      <c r="T213" s="374"/>
      <c r="U213" s="374"/>
      <c r="V213" s="374"/>
      <c r="W213" s="374"/>
      <c r="X213" s="374"/>
      <c r="Y213" s="374"/>
      <c r="Z213" s="374"/>
      <c r="AA213" s="374"/>
      <c r="AB213" s="374"/>
      <c r="AC213" s="374"/>
      <c r="AD213" s="374"/>
      <c r="AE213" s="374"/>
      <c r="AF213" s="374"/>
    </row>
    <row r="214" ht="15.75" customHeight="1">
      <c r="A214" s="68"/>
      <c r="B214" s="69"/>
      <c r="C214" s="69"/>
      <c r="D214" s="70"/>
      <c r="E214" s="70"/>
      <c r="F214" s="70"/>
      <c r="G214" s="70"/>
      <c r="H214" s="70"/>
      <c r="I214" s="70"/>
      <c r="J214" s="70"/>
      <c r="K214" s="70"/>
      <c r="L214" s="70"/>
      <c r="M214" s="70"/>
      <c r="N214" s="613"/>
      <c r="O214" s="374"/>
      <c r="P214" s="374"/>
      <c r="Q214" s="374"/>
      <c r="R214" s="374"/>
      <c r="S214" s="374"/>
      <c r="T214" s="374"/>
      <c r="U214" s="374"/>
      <c r="V214" s="374"/>
      <c r="W214" s="374"/>
      <c r="X214" s="374"/>
      <c r="Y214" s="374"/>
      <c r="Z214" s="374"/>
      <c r="AA214" s="374"/>
      <c r="AB214" s="374"/>
      <c r="AC214" s="374"/>
      <c r="AD214" s="374"/>
      <c r="AE214" s="374"/>
      <c r="AF214" s="374"/>
    </row>
    <row r="215" ht="15.75" customHeight="1">
      <c r="A215" s="68"/>
      <c r="B215" s="69"/>
      <c r="C215" s="69"/>
      <c r="D215" s="70"/>
      <c r="E215" s="70"/>
      <c r="F215" s="70"/>
      <c r="G215" s="70"/>
      <c r="H215" s="70"/>
      <c r="I215" s="70"/>
      <c r="J215" s="70"/>
      <c r="K215" s="70"/>
      <c r="L215" s="70"/>
      <c r="M215" s="70"/>
      <c r="N215" s="613"/>
      <c r="O215" s="374"/>
      <c r="P215" s="374"/>
      <c r="Q215" s="374"/>
      <c r="R215" s="374"/>
      <c r="S215" s="374"/>
      <c r="T215" s="374"/>
      <c r="U215" s="374"/>
      <c r="V215" s="374"/>
      <c r="W215" s="374"/>
      <c r="X215" s="374"/>
      <c r="Y215" s="374"/>
      <c r="Z215" s="374"/>
      <c r="AA215" s="374"/>
      <c r="AB215" s="374"/>
      <c r="AC215" s="374"/>
      <c r="AD215" s="374"/>
      <c r="AE215" s="374"/>
      <c r="AF215" s="374"/>
    </row>
    <row r="216" ht="15.75" customHeight="1">
      <c r="A216" s="68"/>
      <c r="B216" s="69"/>
      <c r="C216" s="69"/>
      <c r="D216" s="70"/>
      <c r="E216" s="70"/>
      <c r="F216" s="70"/>
      <c r="G216" s="70"/>
      <c r="H216" s="70"/>
      <c r="I216" s="70"/>
      <c r="J216" s="70"/>
      <c r="K216" s="70"/>
      <c r="L216" s="70"/>
      <c r="M216" s="70"/>
      <c r="N216" s="613"/>
      <c r="O216" s="374"/>
      <c r="P216" s="374"/>
      <c r="Q216" s="374"/>
      <c r="R216" s="374"/>
      <c r="S216" s="374"/>
      <c r="T216" s="374"/>
      <c r="U216" s="374"/>
      <c r="V216" s="374"/>
      <c r="W216" s="374"/>
      <c r="X216" s="374"/>
      <c r="Y216" s="374"/>
      <c r="Z216" s="374"/>
      <c r="AA216" s="374"/>
      <c r="AB216" s="374"/>
      <c r="AC216" s="374"/>
      <c r="AD216" s="374"/>
      <c r="AE216" s="374"/>
      <c r="AF216" s="374"/>
    </row>
    <row r="217" ht="15.75" customHeight="1">
      <c r="A217" s="68"/>
      <c r="B217" s="69"/>
      <c r="C217" s="69"/>
      <c r="D217" s="70"/>
      <c r="E217" s="70"/>
      <c r="F217" s="70"/>
      <c r="G217" s="70"/>
      <c r="H217" s="70"/>
      <c r="I217" s="70"/>
      <c r="J217" s="70"/>
      <c r="K217" s="70"/>
      <c r="L217" s="70"/>
      <c r="M217" s="70"/>
      <c r="N217" s="613"/>
      <c r="O217" s="374"/>
      <c r="P217" s="374"/>
      <c r="Q217" s="374"/>
      <c r="R217" s="374"/>
      <c r="S217" s="374"/>
      <c r="T217" s="374"/>
      <c r="U217" s="374"/>
      <c r="V217" s="374"/>
      <c r="W217" s="374"/>
      <c r="X217" s="374"/>
      <c r="Y217" s="374"/>
      <c r="Z217" s="374"/>
      <c r="AA217" s="374"/>
      <c r="AB217" s="374"/>
      <c r="AC217" s="374"/>
      <c r="AD217" s="374"/>
      <c r="AE217" s="374"/>
      <c r="AF217" s="374"/>
    </row>
    <row r="218" ht="15.75" customHeight="1">
      <c r="A218" s="68"/>
      <c r="B218" s="69"/>
      <c r="C218" s="69"/>
      <c r="D218" s="70"/>
      <c r="E218" s="70"/>
      <c r="F218" s="70"/>
      <c r="G218" s="70"/>
      <c r="H218" s="70"/>
      <c r="I218" s="70"/>
      <c r="J218" s="70"/>
      <c r="K218" s="70"/>
      <c r="L218" s="70"/>
      <c r="M218" s="70"/>
      <c r="N218" s="613"/>
      <c r="O218" s="374"/>
      <c r="P218" s="374"/>
      <c r="Q218" s="374"/>
      <c r="R218" s="374"/>
      <c r="S218" s="374"/>
      <c r="T218" s="374"/>
      <c r="U218" s="374"/>
      <c r="V218" s="374"/>
      <c r="W218" s="374"/>
      <c r="X218" s="374"/>
      <c r="Y218" s="374"/>
      <c r="Z218" s="374"/>
      <c r="AA218" s="374"/>
      <c r="AB218" s="374"/>
      <c r="AC218" s="374"/>
      <c r="AD218" s="374"/>
      <c r="AE218" s="374"/>
      <c r="AF218" s="374"/>
    </row>
    <row r="219" ht="15.75" customHeight="1">
      <c r="A219" s="68"/>
      <c r="B219" s="69"/>
      <c r="C219" s="69"/>
      <c r="D219" s="70"/>
      <c r="E219" s="70"/>
      <c r="F219" s="70"/>
      <c r="G219" s="70"/>
      <c r="H219" s="70"/>
      <c r="I219" s="70"/>
      <c r="J219" s="70"/>
      <c r="K219" s="70"/>
      <c r="L219" s="70"/>
      <c r="M219" s="70"/>
      <c r="N219" s="613"/>
      <c r="O219" s="374"/>
      <c r="P219" s="374"/>
      <c r="Q219" s="374"/>
      <c r="R219" s="374"/>
      <c r="S219" s="374"/>
      <c r="T219" s="374"/>
      <c r="U219" s="374"/>
      <c r="V219" s="374"/>
      <c r="W219" s="374"/>
      <c r="X219" s="374"/>
      <c r="Y219" s="374"/>
      <c r="Z219" s="374"/>
      <c r="AA219" s="374"/>
      <c r="AB219" s="374"/>
      <c r="AC219" s="374"/>
      <c r="AD219" s="374"/>
      <c r="AE219" s="374"/>
      <c r="AF219" s="374"/>
    </row>
    <row r="220" ht="15.75" customHeight="1">
      <c r="A220" s="68"/>
      <c r="B220" s="69"/>
      <c r="C220" s="69"/>
      <c r="D220" s="70"/>
      <c r="E220" s="70"/>
      <c r="F220" s="70"/>
      <c r="G220" s="70"/>
      <c r="H220" s="70"/>
      <c r="I220" s="70"/>
      <c r="J220" s="70"/>
      <c r="K220" s="70"/>
      <c r="L220" s="70"/>
      <c r="M220" s="70"/>
      <c r="N220" s="613"/>
      <c r="O220" s="374"/>
      <c r="P220" s="374"/>
      <c r="Q220" s="374"/>
      <c r="R220" s="374"/>
      <c r="S220" s="374"/>
      <c r="T220" s="374"/>
      <c r="U220" s="374"/>
      <c r="V220" s="374"/>
      <c r="W220" s="374"/>
      <c r="X220" s="374"/>
      <c r="Y220" s="374"/>
      <c r="Z220" s="374"/>
      <c r="AA220" s="374"/>
      <c r="AB220" s="374"/>
      <c r="AC220" s="374"/>
      <c r="AD220" s="374"/>
      <c r="AE220" s="374"/>
      <c r="AF220" s="374"/>
    </row>
    <row r="221" ht="15.75" customHeight="1">
      <c r="A221" s="68"/>
      <c r="B221" s="69"/>
      <c r="C221" s="69"/>
      <c r="D221" s="70"/>
      <c r="E221" s="70"/>
      <c r="F221" s="70"/>
      <c r="G221" s="70"/>
      <c r="H221" s="70"/>
      <c r="I221" s="70"/>
      <c r="J221" s="70"/>
      <c r="K221" s="70"/>
      <c r="L221" s="70"/>
      <c r="M221" s="70"/>
      <c r="N221" s="613"/>
      <c r="O221" s="374"/>
      <c r="P221" s="374"/>
      <c r="Q221" s="374"/>
      <c r="R221" s="374"/>
      <c r="S221" s="374"/>
      <c r="T221" s="374"/>
      <c r="U221" s="374"/>
      <c r="V221" s="374"/>
      <c r="W221" s="374"/>
      <c r="X221" s="374"/>
      <c r="Y221" s="374"/>
      <c r="Z221" s="374"/>
      <c r="AA221" s="374"/>
      <c r="AB221" s="374"/>
      <c r="AC221" s="374"/>
      <c r="AD221" s="374"/>
      <c r="AE221" s="374"/>
      <c r="AF221" s="374"/>
    </row>
    <row r="222" ht="15.75" customHeight="1">
      <c r="A222" s="68"/>
      <c r="B222" s="69"/>
      <c r="C222" s="69"/>
      <c r="D222" s="70"/>
      <c r="E222" s="70"/>
      <c r="F222" s="70"/>
      <c r="G222" s="70"/>
      <c r="H222" s="70"/>
      <c r="I222" s="70"/>
      <c r="J222" s="70"/>
      <c r="K222" s="70"/>
      <c r="L222" s="70"/>
      <c r="M222" s="70"/>
      <c r="N222" s="613"/>
      <c r="O222" s="374"/>
      <c r="P222" s="374"/>
      <c r="Q222" s="374"/>
      <c r="R222" s="374"/>
      <c r="S222" s="374"/>
      <c r="T222" s="374"/>
      <c r="U222" s="374"/>
      <c r="V222" s="374"/>
      <c r="W222" s="374"/>
      <c r="X222" s="374"/>
      <c r="Y222" s="374"/>
      <c r="Z222" s="374"/>
      <c r="AA222" s="374"/>
      <c r="AB222" s="374"/>
      <c r="AC222" s="374"/>
      <c r="AD222" s="374"/>
      <c r="AE222" s="374"/>
      <c r="AF222" s="374"/>
    </row>
    <row r="223" ht="15.75" customHeight="1">
      <c r="A223" s="68"/>
      <c r="B223" s="69"/>
      <c r="C223" s="69"/>
      <c r="D223" s="70"/>
      <c r="E223" s="70"/>
      <c r="F223" s="70"/>
      <c r="G223" s="70"/>
      <c r="H223" s="70"/>
      <c r="I223" s="70"/>
      <c r="J223" s="70"/>
      <c r="K223" s="70"/>
      <c r="L223" s="70"/>
      <c r="M223" s="70"/>
      <c r="N223" s="613"/>
      <c r="O223" s="374"/>
      <c r="P223" s="374"/>
      <c r="Q223" s="374"/>
      <c r="R223" s="374"/>
      <c r="S223" s="374"/>
      <c r="T223" s="374"/>
      <c r="U223" s="374"/>
      <c r="V223" s="374"/>
      <c r="W223" s="374"/>
      <c r="X223" s="374"/>
      <c r="Y223" s="374"/>
      <c r="Z223" s="374"/>
      <c r="AA223" s="374"/>
      <c r="AB223" s="374"/>
      <c r="AC223" s="374"/>
      <c r="AD223" s="374"/>
      <c r="AE223" s="374"/>
      <c r="AF223" s="374"/>
    </row>
    <row r="224" ht="15.75" customHeight="1">
      <c r="A224" s="68"/>
      <c r="B224" s="69"/>
      <c r="C224" s="69"/>
      <c r="D224" s="70"/>
      <c r="E224" s="70"/>
      <c r="F224" s="70"/>
      <c r="G224" s="70"/>
      <c r="H224" s="70"/>
      <c r="I224" s="70"/>
      <c r="J224" s="70"/>
      <c r="K224" s="70"/>
      <c r="L224" s="70"/>
      <c r="M224" s="70"/>
      <c r="N224" s="613"/>
      <c r="O224" s="374"/>
      <c r="P224" s="374"/>
      <c r="Q224" s="374"/>
      <c r="R224" s="374"/>
      <c r="S224" s="374"/>
      <c r="T224" s="374"/>
      <c r="U224" s="374"/>
      <c r="V224" s="374"/>
      <c r="W224" s="374"/>
      <c r="X224" s="374"/>
      <c r="Y224" s="374"/>
      <c r="Z224" s="374"/>
      <c r="AA224" s="374"/>
      <c r="AB224" s="374"/>
      <c r="AC224" s="374"/>
      <c r="AD224" s="374"/>
      <c r="AE224" s="374"/>
      <c r="AF224" s="374"/>
    </row>
    <row r="225" ht="15.75" customHeight="1">
      <c r="A225" s="68"/>
      <c r="B225" s="69"/>
      <c r="C225" s="69"/>
      <c r="D225" s="70"/>
      <c r="E225" s="70"/>
      <c r="F225" s="70"/>
      <c r="G225" s="70"/>
      <c r="H225" s="70"/>
      <c r="I225" s="70"/>
      <c r="J225" s="70"/>
      <c r="K225" s="70"/>
      <c r="L225" s="70"/>
      <c r="M225" s="70"/>
      <c r="N225" s="613"/>
      <c r="O225" s="374"/>
      <c r="P225" s="374"/>
      <c r="Q225" s="374"/>
      <c r="R225" s="374"/>
      <c r="S225" s="374"/>
      <c r="T225" s="374"/>
      <c r="U225" s="374"/>
      <c r="V225" s="374"/>
      <c r="W225" s="374"/>
      <c r="X225" s="374"/>
      <c r="Y225" s="374"/>
      <c r="Z225" s="374"/>
      <c r="AA225" s="374"/>
      <c r="AB225" s="374"/>
      <c r="AC225" s="374"/>
      <c r="AD225" s="374"/>
      <c r="AE225" s="374"/>
      <c r="AF225" s="374"/>
    </row>
    <row r="226" ht="15.75" customHeight="1">
      <c r="A226" s="68"/>
      <c r="B226" s="69"/>
      <c r="C226" s="69"/>
      <c r="D226" s="70"/>
      <c r="E226" s="70"/>
      <c r="F226" s="70"/>
      <c r="G226" s="70"/>
      <c r="H226" s="70"/>
      <c r="I226" s="70"/>
      <c r="J226" s="70"/>
      <c r="K226" s="70"/>
      <c r="L226" s="70"/>
      <c r="M226" s="70"/>
      <c r="N226" s="613"/>
      <c r="O226" s="374"/>
      <c r="P226" s="374"/>
      <c r="Q226" s="374"/>
      <c r="R226" s="374"/>
      <c r="S226" s="374"/>
      <c r="T226" s="374"/>
      <c r="U226" s="374"/>
      <c r="V226" s="374"/>
      <c r="W226" s="374"/>
      <c r="X226" s="374"/>
      <c r="Y226" s="374"/>
      <c r="Z226" s="374"/>
      <c r="AA226" s="374"/>
      <c r="AB226" s="374"/>
      <c r="AC226" s="374"/>
      <c r="AD226" s="374"/>
      <c r="AE226" s="374"/>
      <c r="AF226" s="374"/>
    </row>
    <row r="227" ht="15.75" customHeight="1">
      <c r="A227" s="68"/>
      <c r="B227" s="69"/>
      <c r="C227" s="69"/>
      <c r="D227" s="70"/>
      <c r="E227" s="70"/>
      <c r="F227" s="70"/>
      <c r="G227" s="70"/>
      <c r="H227" s="70"/>
      <c r="I227" s="70"/>
      <c r="J227" s="70"/>
      <c r="K227" s="70"/>
      <c r="L227" s="70"/>
      <c r="M227" s="70"/>
      <c r="N227" s="613"/>
      <c r="O227" s="374"/>
      <c r="P227" s="374"/>
      <c r="Q227" s="374"/>
      <c r="R227" s="374"/>
      <c r="S227" s="374"/>
      <c r="T227" s="374"/>
      <c r="U227" s="374"/>
      <c r="V227" s="374"/>
      <c r="W227" s="374"/>
      <c r="X227" s="374"/>
      <c r="Y227" s="374"/>
      <c r="Z227" s="374"/>
      <c r="AA227" s="374"/>
      <c r="AB227" s="374"/>
      <c r="AC227" s="374"/>
      <c r="AD227" s="374"/>
      <c r="AE227" s="374"/>
      <c r="AF227" s="374"/>
    </row>
    <row r="228" ht="15.75" customHeight="1">
      <c r="A228" s="68"/>
      <c r="B228" s="69"/>
      <c r="C228" s="69"/>
      <c r="D228" s="70"/>
      <c r="E228" s="70"/>
      <c r="F228" s="70"/>
      <c r="G228" s="70"/>
      <c r="H228" s="70"/>
      <c r="I228" s="70"/>
      <c r="J228" s="70"/>
      <c r="K228" s="70"/>
      <c r="L228" s="70"/>
      <c r="M228" s="70"/>
      <c r="N228" s="613"/>
      <c r="O228" s="374"/>
      <c r="P228" s="374"/>
      <c r="Q228" s="374"/>
      <c r="R228" s="374"/>
      <c r="S228" s="374"/>
      <c r="T228" s="374"/>
      <c r="U228" s="374"/>
      <c r="V228" s="374"/>
      <c r="W228" s="374"/>
      <c r="X228" s="374"/>
      <c r="Y228" s="374"/>
      <c r="Z228" s="374"/>
      <c r="AA228" s="374"/>
      <c r="AB228" s="374"/>
      <c r="AC228" s="374"/>
      <c r="AD228" s="374"/>
      <c r="AE228" s="374"/>
      <c r="AF228" s="374"/>
    </row>
    <row r="229" ht="15.75" customHeight="1">
      <c r="A229" s="68"/>
      <c r="B229" s="69"/>
      <c r="C229" s="69"/>
      <c r="D229" s="70"/>
      <c r="E229" s="70"/>
      <c r="F229" s="70"/>
      <c r="G229" s="70"/>
      <c r="H229" s="70"/>
      <c r="I229" s="70"/>
      <c r="J229" s="70"/>
      <c r="K229" s="70"/>
      <c r="L229" s="70"/>
      <c r="M229" s="70"/>
      <c r="N229" s="613"/>
      <c r="O229" s="374"/>
      <c r="P229" s="374"/>
      <c r="Q229" s="374"/>
      <c r="R229" s="374"/>
      <c r="S229" s="374"/>
      <c r="T229" s="374"/>
      <c r="U229" s="374"/>
      <c r="V229" s="374"/>
      <c r="W229" s="374"/>
      <c r="X229" s="374"/>
      <c r="Y229" s="374"/>
      <c r="Z229" s="374"/>
      <c r="AA229" s="374"/>
      <c r="AB229" s="374"/>
      <c r="AC229" s="374"/>
      <c r="AD229" s="374"/>
      <c r="AE229" s="374"/>
      <c r="AF229" s="374"/>
    </row>
    <row r="230" ht="15.75" customHeight="1">
      <c r="A230" s="68"/>
      <c r="B230" s="69"/>
      <c r="C230" s="69"/>
      <c r="D230" s="70"/>
      <c r="E230" s="70"/>
      <c r="F230" s="70"/>
      <c r="G230" s="70"/>
      <c r="H230" s="70"/>
      <c r="I230" s="70"/>
      <c r="J230" s="70"/>
      <c r="K230" s="70"/>
      <c r="L230" s="70"/>
      <c r="M230" s="70"/>
      <c r="N230" s="613"/>
      <c r="O230" s="374"/>
      <c r="P230" s="374"/>
      <c r="Q230" s="374"/>
      <c r="R230" s="374"/>
      <c r="S230" s="374"/>
      <c r="T230" s="374"/>
      <c r="U230" s="374"/>
      <c r="V230" s="374"/>
      <c r="W230" s="374"/>
      <c r="X230" s="374"/>
      <c r="Y230" s="374"/>
      <c r="Z230" s="374"/>
      <c r="AA230" s="374"/>
      <c r="AB230" s="374"/>
      <c r="AC230" s="374"/>
      <c r="AD230" s="374"/>
      <c r="AE230" s="374"/>
      <c r="AF230" s="374"/>
    </row>
    <row r="231" ht="15.75" customHeight="1">
      <c r="A231" s="68"/>
      <c r="B231" s="69"/>
      <c r="C231" s="69"/>
      <c r="D231" s="70"/>
      <c r="E231" s="70"/>
      <c r="F231" s="70"/>
      <c r="G231" s="70"/>
      <c r="H231" s="70"/>
      <c r="I231" s="70"/>
      <c r="J231" s="70"/>
      <c r="K231" s="70"/>
      <c r="L231" s="70"/>
      <c r="M231" s="70"/>
      <c r="N231" s="613"/>
      <c r="O231" s="374"/>
      <c r="P231" s="374"/>
      <c r="Q231" s="374"/>
      <c r="R231" s="374"/>
      <c r="S231" s="374"/>
      <c r="T231" s="374"/>
      <c r="U231" s="374"/>
      <c r="V231" s="374"/>
      <c r="W231" s="374"/>
      <c r="X231" s="374"/>
      <c r="Y231" s="374"/>
      <c r="Z231" s="374"/>
      <c r="AA231" s="374"/>
      <c r="AB231" s="374"/>
      <c r="AC231" s="374"/>
      <c r="AD231" s="374"/>
      <c r="AE231" s="374"/>
      <c r="AF231" s="374"/>
    </row>
    <row r="232" ht="15.75" customHeight="1">
      <c r="A232" s="68"/>
      <c r="B232" s="69"/>
      <c r="C232" s="69"/>
      <c r="D232" s="70"/>
      <c r="E232" s="70"/>
      <c r="F232" s="70"/>
      <c r="G232" s="70"/>
      <c r="H232" s="70"/>
      <c r="I232" s="70"/>
      <c r="J232" s="70"/>
      <c r="K232" s="70"/>
      <c r="L232" s="70"/>
      <c r="M232" s="70"/>
      <c r="N232" s="613"/>
      <c r="O232" s="374"/>
      <c r="P232" s="374"/>
      <c r="Q232" s="374"/>
      <c r="R232" s="374"/>
      <c r="S232" s="374"/>
      <c r="T232" s="374"/>
      <c r="U232" s="374"/>
      <c r="V232" s="374"/>
      <c r="W232" s="374"/>
      <c r="X232" s="374"/>
      <c r="Y232" s="374"/>
      <c r="Z232" s="374"/>
      <c r="AA232" s="374"/>
      <c r="AB232" s="374"/>
      <c r="AC232" s="374"/>
      <c r="AD232" s="374"/>
      <c r="AE232" s="374"/>
      <c r="AF232" s="374"/>
    </row>
    <row r="233" ht="15.75" customHeight="1">
      <c r="A233" s="68"/>
      <c r="B233" s="69"/>
      <c r="C233" s="69"/>
      <c r="D233" s="70"/>
      <c r="E233" s="70"/>
      <c r="F233" s="70"/>
      <c r="G233" s="70"/>
      <c r="H233" s="70"/>
      <c r="I233" s="70"/>
      <c r="J233" s="70"/>
      <c r="K233" s="70"/>
      <c r="L233" s="70"/>
      <c r="M233" s="70"/>
      <c r="N233" s="613"/>
      <c r="O233" s="374"/>
      <c r="P233" s="374"/>
      <c r="Q233" s="374"/>
      <c r="R233" s="374"/>
      <c r="S233" s="374"/>
      <c r="T233" s="374"/>
      <c r="U233" s="374"/>
      <c r="V233" s="374"/>
      <c r="W233" s="374"/>
      <c r="X233" s="374"/>
      <c r="Y233" s="374"/>
      <c r="Z233" s="374"/>
      <c r="AA233" s="374"/>
      <c r="AB233" s="374"/>
      <c r="AC233" s="374"/>
      <c r="AD233" s="374"/>
      <c r="AE233" s="374"/>
      <c r="AF233" s="374"/>
    </row>
    <row r="234" ht="15.75" customHeight="1">
      <c r="A234" s="68"/>
      <c r="B234" s="69"/>
      <c r="C234" s="69"/>
      <c r="D234" s="70"/>
      <c r="E234" s="70"/>
      <c r="F234" s="70"/>
      <c r="G234" s="70"/>
      <c r="H234" s="70"/>
      <c r="I234" s="70"/>
      <c r="J234" s="70"/>
      <c r="K234" s="70"/>
      <c r="L234" s="70"/>
      <c r="M234" s="70"/>
      <c r="N234" s="613"/>
      <c r="O234" s="374"/>
      <c r="P234" s="374"/>
      <c r="Q234" s="374"/>
      <c r="R234" s="374"/>
      <c r="S234" s="374"/>
      <c r="T234" s="374"/>
      <c r="U234" s="374"/>
      <c r="V234" s="374"/>
      <c r="W234" s="374"/>
      <c r="X234" s="374"/>
      <c r="Y234" s="374"/>
      <c r="Z234" s="374"/>
      <c r="AA234" s="374"/>
      <c r="AB234" s="374"/>
      <c r="AC234" s="374"/>
      <c r="AD234" s="374"/>
      <c r="AE234" s="374"/>
      <c r="AF234" s="374"/>
    </row>
    <row r="235" ht="15.75" customHeight="1">
      <c r="A235" s="68"/>
      <c r="B235" s="69"/>
      <c r="C235" s="69"/>
      <c r="D235" s="70"/>
      <c r="E235" s="70"/>
      <c r="F235" s="70"/>
      <c r="G235" s="70"/>
      <c r="H235" s="70"/>
      <c r="I235" s="70"/>
      <c r="J235" s="70"/>
      <c r="K235" s="70"/>
      <c r="L235" s="70"/>
      <c r="M235" s="70"/>
      <c r="N235" s="613"/>
      <c r="O235" s="374"/>
      <c r="P235" s="374"/>
      <c r="Q235" s="374"/>
      <c r="R235" s="374"/>
      <c r="S235" s="374"/>
      <c r="T235" s="374"/>
      <c r="U235" s="374"/>
      <c r="V235" s="374"/>
      <c r="W235" s="374"/>
      <c r="X235" s="374"/>
      <c r="Y235" s="374"/>
      <c r="Z235" s="374"/>
      <c r="AA235" s="374"/>
      <c r="AB235" s="374"/>
      <c r="AC235" s="374"/>
      <c r="AD235" s="374"/>
      <c r="AE235" s="374"/>
      <c r="AF235" s="374"/>
    </row>
    <row r="236" ht="15.75" customHeight="1">
      <c r="A236" s="68"/>
      <c r="B236" s="69"/>
      <c r="C236" s="69"/>
      <c r="D236" s="70"/>
      <c r="E236" s="70"/>
      <c r="F236" s="70"/>
      <c r="G236" s="70"/>
      <c r="H236" s="70"/>
      <c r="I236" s="70"/>
      <c r="J236" s="70"/>
      <c r="K236" s="70"/>
      <c r="L236" s="70"/>
      <c r="M236" s="70"/>
      <c r="N236" s="613"/>
      <c r="O236" s="374"/>
      <c r="P236" s="374"/>
      <c r="Q236" s="374"/>
      <c r="R236" s="374"/>
      <c r="S236" s="374"/>
      <c r="T236" s="374"/>
      <c r="U236" s="374"/>
      <c r="V236" s="374"/>
      <c r="W236" s="374"/>
      <c r="X236" s="374"/>
      <c r="Y236" s="374"/>
      <c r="Z236" s="374"/>
      <c r="AA236" s="374"/>
      <c r="AB236" s="374"/>
      <c r="AC236" s="374"/>
      <c r="AD236" s="374"/>
      <c r="AE236" s="374"/>
      <c r="AF236" s="374"/>
    </row>
    <row r="237" ht="15.75" customHeight="1">
      <c r="A237" s="68"/>
      <c r="B237" s="69"/>
      <c r="C237" s="69"/>
      <c r="D237" s="70"/>
      <c r="E237" s="70"/>
      <c r="F237" s="70"/>
      <c r="G237" s="70"/>
      <c r="H237" s="70"/>
      <c r="I237" s="70"/>
      <c r="J237" s="70"/>
      <c r="K237" s="70"/>
      <c r="L237" s="70"/>
      <c r="M237" s="70"/>
      <c r="N237" s="613"/>
      <c r="O237" s="374"/>
      <c r="P237" s="374"/>
      <c r="Q237" s="374"/>
      <c r="R237" s="374"/>
      <c r="S237" s="374"/>
      <c r="T237" s="374"/>
      <c r="U237" s="374"/>
      <c r="V237" s="374"/>
      <c r="W237" s="374"/>
      <c r="X237" s="374"/>
      <c r="Y237" s="374"/>
      <c r="Z237" s="374"/>
      <c r="AA237" s="374"/>
      <c r="AB237" s="374"/>
      <c r="AC237" s="374"/>
      <c r="AD237" s="374"/>
      <c r="AE237" s="374"/>
      <c r="AF237" s="374"/>
    </row>
    <row r="238" ht="15.75" customHeight="1">
      <c r="A238" s="68"/>
      <c r="B238" s="69"/>
      <c r="C238" s="69"/>
      <c r="D238" s="70"/>
      <c r="E238" s="70"/>
      <c r="F238" s="70"/>
      <c r="G238" s="70"/>
      <c r="H238" s="70"/>
      <c r="I238" s="70"/>
      <c r="J238" s="70"/>
      <c r="K238" s="70"/>
      <c r="L238" s="70"/>
      <c r="M238" s="70"/>
      <c r="N238" s="613"/>
      <c r="O238" s="374"/>
      <c r="P238" s="374"/>
      <c r="Q238" s="374"/>
      <c r="R238" s="374"/>
      <c r="S238" s="374"/>
      <c r="T238" s="374"/>
      <c r="U238" s="374"/>
      <c r="V238" s="374"/>
      <c r="W238" s="374"/>
      <c r="X238" s="374"/>
      <c r="Y238" s="374"/>
      <c r="Z238" s="374"/>
      <c r="AA238" s="374"/>
      <c r="AB238" s="374"/>
      <c r="AC238" s="374"/>
      <c r="AD238" s="374"/>
      <c r="AE238" s="374"/>
      <c r="AF238" s="374"/>
    </row>
    <row r="239" ht="15.75" customHeight="1">
      <c r="A239" s="68"/>
      <c r="B239" s="69"/>
      <c r="C239" s="69"/>
      <c r="D239" s="70"/>
      <c r="E239" s="70"/>
      <c r="F239" s="70"/>
      <c r="G239" s="70"/>
      <c r="H239" s="70"/>
      <c r="I239" s="70"/>
      <c r="J239" s="70"/>
      <c r="K239" s="70"/>
      <c r="L239" s="70"/>
      <c r="M239" s="70"/>
      <c r="N239" s="613"/>
      <c r="O239" s="374"/>
      <c r="P239" s="374"/>
      <c r="Q239" s="374"/>
      <c r="R239" s="374"/>
      <c r="S239" s="374"/>
      <c r="T239" s="374"/>
      <c r="U239" s="374"/>
      <c r="V239" s="374"/>
      <c r="W239" s="374"/>
      <c r="X239" s="374"/>
      <c r="Y239" s="374"/>
      <c r="Z239" s="374"/>
      <c r="AA239" s="374"/>
      <c r="AB239" s="374"/>
      <c r="AC239" s="374"/>
      <c r="AD239" s="374"/>
      <c r="AE239" s="374"/>
      <c r="AF239" s="374"/>
    </row>
    <row r="240" ht="15.75" customHeight="1">
      <c r="A240" s="68"/>
      <c r="B240" s="69"/>
      <c r="C240" s="69"/>
      <c r="D240" s="70"/>
      <c r="E240" s="70"/>
      <c r="F240" s="70"/>
      <c r="G240" s="70"/>
      <c r="H240" s="70"/>
      <c r="I240" s="70"/>
      <c r="J240" s="70"/>
      <c r="K240" s="70"/>
      <c r="L240" s="70"/>
      <c r="M240" s="70"/>
      <c r="N240" s="613"/>
      <c r="O240" s="374"/>
      <c r="P240" s="374"/>
      <c r="Q240" s="374"/>
      <c r="R240" s="374"/>
      <c r="S240" s="374"/>
      <c r="T240" s="374"/>
      <c r="U240" s="374"/>
      <c r="V240" s="374"/>
      <c r="W240" s="374"/>
      <c r="X240" s="374"/>
      <c r="Y240" s="374"/>
      <c r="Z240" s="374"/>
      <c r="AA240" s="374"/>
      <c r="AB240" s="374"/>
      <c r="AC240" s="374"/>
      <c r="AD240" s="374"/>
      <c r="AE240" s="374"/>
      <c r="AF240" s="374"/>
    </row>
    <row r="241" ht="15.75" customHeight="1">
      <c r="A241" s="68"/>
      <c r="B241" s="69"/>
      <c r="C241" s="69"/>
      <c r="D241" s="70"/>
      <c r="E241" s="70"/>
      <c r="F241" s="70"/>
      <c r="G241" s="70"/>
      <c r="H241" s="70"/>
      <c r="I241" s="70"/>
      <c r="J241" s="70"/>
      <c r="K241" s="70"/>
      <c r="L241" s="70"/>
      <c r="M241" s="70"/>
      <c r="N241" s="613"/>
      <c r="O241" s="374"/>
      <c r="P241" s="374"/>
      <c r="Q241" s="374"/>
      <c r="R241" s="374"/>
      <c r="S241" s="374"/>
      <c r="T241" s="374"/>
      <c r="U241" s="374"/>
      <c r="V241" s="374"/>
      <c r="W241" s="374"/>
      <c r="X241" s="374"/>
      <c r="Y241" s="374"/>
      <c r="Z241" s="374"/>
      <c r="AA241" s="374"/>
      <c r="AB241" s="374"/>
      <c r="AC241" s="374"/>
      <c r="AD241" s="374"/>
      <c r="AE241" s="374"/>
      <c r="AF241" s="374"/>
    </row>
    <row r="242" ht="15.75" customHeight="1">
      <c r="A242" s="68"/>
      <c r="B242" s="69"/>
      <c r="C242" s="69"/>
      <c r="D242" s="70"/>
      <c r="E242" s="70"/>
      <c r="F242" s="70"/>
      <c r="G242" s="70"/>
      <c r="H242" s="70"/>
      <c r="I242" s="70"/>
      <c r="J242" s="70"/>
      <c r="K242" s="70"/>
      <c r="L242" s="70"/>
      <c r="M242" s="70"/>
      <c r="N242" s="613"/>
      <c r="O242" s="374"/>
      <c r="P242" s="374"/>
      <c r="Q242" s="374"/>
      <c r="R242" s="374"/>
      <c r="S242" s="374"/>
      <c r="T242" s="374"/>
      <c r="U242" s="374"/>
      <c r="V242" s="374"/>
      <c r="W242" s="374"/>
      <c r="X242" s="374"/>
      <c r="Y242" s="374"/>
      <c r="Z242" s="374"/>
      <c r="AA242" s="374"/>
      <c r="AB242" s="374"/>
      <c r="AC242" s="374"/>
      <c r="AD242" s="374"/>
      <c r="AE242" s="374"/>
      <c r="AF242" s="374"/>
    </row>
    <row r="243" ht="15.75" customHeight="1">
      <c r="A243" s="68"/>
      <c r="B243" s="69"/>
      <c r="C243" s="69"/>
      <c r="D243" s="70"/>
      <c r="E243" s="70"/>
      <c r="F243" s="70"/>
      <c r="G243" s="70"/>
      <c r="H243" s="70"/>
      <c r="I243" s="70"/>
      <c r="J243" s="70"/>
      <c r="K243" s="70"/>
      <c r="L243" s="70"/>
      <c r="M243" s="70"/>
      <c r="N243" s="613"/>
      <c r="O243" s="374"/>
      <c r="P243" s="374"/>
      <c r="Q243" s="374"/>
      <c r="R243" s="374"/>
      <c r="S243" s="374"/>
      <c r="T243" s="374"/>
      <c r="U243" s="374"/>
      <c r="V243" s="374"/>
      <c r="W243" s="374"/>
      <c r="X243" s="374"/>
      <c r="Y243" s="374"/>
      <c r="Z243" s="374"/>
      <c r="AA243" s="374"/>
      <c r="AB243" s="374"/>
      <c r="AC243" s="374"/>
      <c r="AD243" s="374"/>
      <c r="AE243" s="374"/>
      <c r="AF243" s="374"/>
    </row>
    <row r="244" ht="15.75" customHeight="1">
      <c r="A244" s="68"/>
      <c r="B244" s="69"/>
      <c r="C244" s="69"/>
      <c r="D244" s="70"/>
      <c r="E244" s="70"/>
      <c r="F244" s="70"/>
      <c r="G244" s="70"/>
      <c r="H244" s="70"/>
      <c r="I244" s="70"/>
      <c r="J244" s="70"/>
      <c r="K244" s="70"/>
      <c r="L244" s="70"/>
      <c r="M244" s="70"/>
      <c r="N244" s="613"/>
      <c r="O244" s="374"/>
      <c r="P244" s="374"/>
      <c r="Q244" s="374"/>
      <c r="R244" s="374"/>
      <c r="S244" s="374"/>
      <c r="T244" s="374"/>
      <c r="U244" s="374"/>
      <c r="V244" s="374"/>
      <c r="W244" s="374"/>
      <c r="X244" s="374"/>
      <c r="Y244" s="374"/>
      <c r="Z244" s="374"/>
      <c r="AA244" s="374"/>
      <c r="AB244" s="374"/>
      <c r="AC244" s="374"/>
      <c r="AD244" s="374"/>
      <c r="AE244" s="374"/>
      <c r="AF244" s="374"/>
    </row>
    <row r="245" ht="15.75" customHeight="1">
      <c r="A245" s="68"/>
      <c r="B245" s="69"/>
      <c r="C245" s="69"/>
      <c r="D245" s="70"/>
      <c r="E245" s="70"/>
      <c r="F245" s="70"/>
      <c r="G245" s="70"/>
      <c r="H245" s="70"/>
      <c r="I245" s="70"/>
      <c r="J245" s="70"/>
      <c r="K245" s="70"/>
      <c r="L245" s="70"/>
      <c r="M245" s="70"/>
      <c r="N245" s="613"/>
      <c r="O245" s="374"/>
      <c r="P245" s="374"/>
      <c r="Q245" s="374"/>
      <c r="R245" s="374"/>
      <c r="S245" s="374"/>
      <c r="T245" s="374"/>
      <c r="U245" s="374"/>
      <c r="V245" s="374"/>
      <c r="W245" s="374"/>
      <c r="X245" s="374"/>
      <c r="Y245" s="374"/>
      <c r="Z245" s="374"/>
      <c r="AA245" s="374"/>
      <c r="AB245" s="374"/>
      <c r="AC245" s="374"/>
      <c r="AD245" s="374"/>
      <c r="AE245" s="374"/>
      <c r="AF245" s="374"/>
    </row>
    <row r="246" ht="15.75" customHeight="1">
      <c r="A246" s="68"/>
      <c r="B246" s="69"/>
      <c r="C246" s="69"/>
      <c r="D246" s="70"/>
      <c r="E246" s="70"/>
      <c r="F246" s="70"/>
      <c r="G246" s="70"/>
      <c r="H246" s="70"/>
      <c r="I246" s="70"/>
      <c r="J246" s="70"/>
      <c r="K246" s="70"/>
      <c r="L246" s="70"/>
      <c r="M246" s="70"/>
      <c r="N246" s="613"/>
      <c r="O246" s="374"/>
      <c r="P246" s="374"/>
      <c r="Q246" s="374"/>
      <c r="R246" s="374"/>
      <c r="S246" s="374"/>
      <c r="T246" s="374"/>
      <c r="U246" s="374"/>
      <c r="V246" s="374"/>
      <c r="W246" s="374"/>
      <c r="X246" s="374"/>
      <c r="Y246" s="374"/>
      <c r="Z246" s="374"/>
      <c r="AA246" s="374"/>
      <c r="AB246" s="374"/>
      <c r="AC246" s="374"/>
      <c r="AD246" s="374"/>
      <c r="AE246" s="374"/>
      <c r="AF246" s="374"/>
    </row>
    <row r="247" ht="15.75" customHeight="1">
      <c r="A247" s="68"/>
      <c r="B247" s="69"/>
      <c r="C247" s="69"/>
      <c r="D247" s="70"/>
      <c r="E247" s="70"/>
      <c r="F247" s="70"/>
      <c r="G247" s="70"/>
      <c r="H247" s="70"/>
      <c r="I247" s="70"/>
      <c r="J247" s="70"/>
      <c r="K247" s="70"/>
      <c r="L247" s="70"/>
      <c r="M247" s="70"/>
      <c r="N247" s="613"/>
      <c r="O247" s="374"/>
      <c r="P247" s="374"/>
      <c r="Q247" s="374"/>
      <c r="R247" s="374"/>
      <c r="S247" s="374"/>
      <c r="T247" s="374"/>
      <c r="U247" s="374"/>
      <c r="V247" s="374"/>
      <c r="W247" s="374"/>
      <c r="X247" s="374"/>
      <c r="Y247" s="374"/>
      <c r="Z247" s="374"/>
      <c r="AA247" s="374"/>
      <c r="AB247" s="374"/>
      <c r="AC247" s="374"/>
      <c r="AD247" s="374"/>
      <c r="AE247" s="374"/>
      <c r="AF247" s="374"/>
    </row>
    <row r="248" ht="15.75" customHeight="1">
      <c r="A248" s="68"/>
      <c r="B248" s="69"/>
      <c r="C248" s="69"/>
      <c r="D248" s="70"/>
      <c r="E248" s="70"/>
      <c r="F248" s="70"/>
      <c r="G248" s="70"/>
      <c r="H248" s="70"/>
      <c r="I248" s="70"/>
      <c r="J248" s="70"/>
      <c r="K248" s="70"/>
      <c r="L248" s="70"/>
      <c r="M248" s="70"/>
      <c r="N248" s="613"/>
      <c r="O248" s="374"/>
      <c r="P248" s="374"/>
      <c r="Q248" s="374"/>
      <c r="R248" s="374"/>
      <c r="S248" s="374"/>
      <c r="T248" s="374"/>
      <c r="U248" s="374"/>
      <c r="V248" s="374"/>
      <c r="W248" s="374"/>
      <c r="X248" s="374"/>
      <c r="Y248" s="374"/>
      <c r="Z248" s="374"/>
      <c r="AA248" s="374"/>
      <c r="AB248" s="374"/>
      <c r="AC248" s="374"/>
      <c r="AD248" s="374"/>
      <c r="AE248" s="374"/>
      <c r="AF248" s="374"/>
    </row>
    <row r="249" ht="15.75" customHeight="1">
      <c r="A249" s="68"/>
      <c r="B249" s="69"/>
      <c r="C249" s="69"/>
      <c r="D249" s="70"/>
      <c r="E249" s="70"/>
      <c r="F249" s="70"/>
      <c r="G249" s="70"/>
      <c r="H249" s="70"/>
      <c r="I249" s="70"/>
      <c r="J249" s="70"/>
      <c r="K249" s="70"/>
      <c r="L249" s="70"/>
      <c r="M249" s="70"/>
      <c r="N249" s="613"/>
      <c r="O249" s="374"/>
      <c r="P249" s="374"/>
      <c r="Q249" s="374"/>
      <c r="R249" s="374"/>
      <c r="S249" s="374"/>
      <c r="T249" s="374"/>
      <c r="U249" s="374"/>
      <c r="V249" s="374"/>
      <c r="W249" s="374"/>
      <c r="X249" s="374"/>
      <c r="Y249" s="374"/>
      <c r="Z249" s="374"/>
      <c r="AA249" s="374"/>
      <c r="AB249" s="374"/>
      <c r="AC249" s="374"/>
      <c r="AD249" s="374"/>
      <c r="AE249" s="374"/>
      <c r="AF249" s="374"/>
    </row>
    <row r="250" ht="15.75" customHeight="1">
      <c r="A250" s="68"/>
      <c r="B250" s="69"/>
      <c r="C250" s="69"/>
      <c r="D250" s="70"/>
      <c r="E250" s="70"/>
      <c r="F250" s="70"/>
      <c r="G250" s="70"/>
      <c r="H250" s="70"/>
      <c r="I250" s="70"/>
      <c r="J250" s="70"/>
      <c r="K250" s="70"/>
      <c r="L250" s="70"/>
      <c r="M250" s="70"/>
      <c r="N250" s="613"/>
      <c r="O250" s="374"/>
      <c r="P250" s="374"/>
      <c r="Q250" s="374"/>
      <c r="R250" s="374"/>
      <c r="S250" s="374"/>
      <c r="T250" s="374"/>
      <c r="U250" s="374"/>
      <c r="V250" s="374"/>
      <c r="W250" s="374"/>
      <c r="X250" s="374"/>
      <c r="Y250" s="374"/>
      <c r="Z250" s="374"/>
      <c r="AA250" s="374"/>
      <c r="AB250" s="374"/>
      <c r="AC250" s="374"/>
      <c r="AD250" s="374"/>
      <c r="AE250" s="374"/>
      <c r="AF250" s="374"/>
    </row>
    <row r="251" ht="15.75" customHeight="1">
      <c r="A251" s="68"/>
      <c r="B251" s="69"/>
      <c r="C251" s="69"/>
      <c r="D251" s="70"/>
      <c r="E251" s="70"/>
      <c r="F251" s="70"/>
      <c r="G251" s="70"/>
      <c r="H251" s="70"/>
      <c r="I251" s="70"/>
      <c r="J251" s="70"/>
      <c r="K251" s="70"/>
      <c r="L251" s="70"/>
      <c r="M251" s="70"/>
      <c r="N251" s="613"/>
      <c r="O251" s="374"/>
      <c r="P251" s="374"/>
      <c r="Q251" s="374"/>
      <c r="R251" s="374"/>
      <c r="S251" s="374"/>
      <c r="T251" s="374"/>
      <c r="U251" s="374"/>
      <c r="V251" s="374"/>
      <c r="W251" s="374"/>
      <c r="X251" s="374"/>
      <c r="Y251" s="374"/>
      <c r="Z251" s="374"/>
      <c r="AA251" s="374"/>
      <c r="AB251" s="374"/>
      <c r="AC251" s="374"/>
      <c r="AD251" s="374"/>
      <c r="AE251" s="374"/>
      <c r="AF251" s="374"/>
    </row>
    <row r="252" ht="15.75" customHeight="1">
      <c r="A252" s="68"/>
      <c r="B252" s="69"/>
      <c r="C252" s="69"/>
      <c r="D252" s="70"/>
      <c r="E252" s="70"/>
      <c r="F252" s="70"/>
      <c r="G252" s="70"/>
      <c r="H252" s="70"/>
      <c r="I252" s="70"/>
      <c r="J252" s="70"/>
      <c r="K252" s="70"/>
      <c r="L252" s="70"/>
      <c r="M252" s="70"/>
      <c r="N252" s="613"/>
      <c r="O252" s="374"/>
      <c r="P252" s="374"/>
      <c r="Q252" s="374"/>
      <c r="R252" s="374"/>
      <c r="S252" s="374"/>
      <c r="T252" s="374"/>
      <c r="U252" s="374"/>
      <c r="V252" s="374"/>
      <c r="W252" s="374"/>
      <c r="X252" s="374"/>
      <c r="Y252" s="374"/>
      <c r="Z252" s="374"/>
      <c r="AA252" s="374"/>
      <c r="AB252" s="374"/>
      <c r="AC252" s="374"/>
      <c r="AD252" s="374"/>
      <c r="AE252" s="374"/>
      <c r="AF252" s="374"/>
    </row>
    <row r="253" ht="15.75" customHeight="1">
      <c r="A253" s="68"/>
      <c r="B253" s="69"/>
      <c r="C253" s="69"/>
      <c r="D253" s="70"/>
      <c r="E253" s="70"/>
      <c r="F253" s="70"/>
      <c r="G253" s="70"/>
      <c r="H253" s="70"/>
      <c r="I253" s="70"/>
      <c r="J253" s="70"/>
      <c r="K253" s="70"/>
      <c r="L253" s="70"/>
      <c r="M253" s="70"/>
      <c r="N253" s="613"/>
      <c r="O253" s="374"/>
      <c r="P253" s="374"/>
      <c r="Q253" s="374"/>
      <c r="R253" s="374"/>
      <c r="S253" s="374"/>
      <c r="T253" s="374"/>
      <c r="U253" s="374"/>
      <c r="V253" s="374"/>
      <c r="W253" s="374"/>
      <c r="X253" s="374"/>
      <c r="Y253" s="374"/>
      <c r="Z253" s="374"/>
      <c r="AA253" s="374"/>
      <c r="AB253" s="374"/>
      <c r="AC253" s="374"/>
      <c r="AD253" s="374"/>
      <c r="AE253" s="374"/>
      <c r="AF253" s="374"/>
    </row>
    <row r="254" ht="15.75" customHeight="1">
      <c r="A254" s="68"/>
      <c r="B254" s="69"/>
      <c r="C254" s="69"/>
      <c r="D254" s="70"/>
      <c r="E254" s="70"/>
      <c r="F254" s="70"/>
      <c r="G254" s="70"/>
      <c r="H254" s="70"/>
      <c r="I254" s="70"/>
      <c r="J254" s="70"/>
      <c r="K254" s="70"/>
      <c r="L254" s="70"/>
      <c r="M254" s="70"/>
      <c r="N254" s="613"/>
      <c r="O254" s="374"/>
      <c r="P254" s="374"/>
      <c r="Q254" s="374"/>
      <c r="R254" s="374"/>
      <c r="S254" s="374"/>
      <c r="T254" s="374"/>
      <c r="U254" s="374"/>
      <c r="V254" s="374"/>
      <c r="W254" s="374"/>
      <c r="X254" s="374"/>
      <c r="Y254" s="374"/>
      <c r="Z254" s="374"/>
      <c r="AA254" s="374"/>
      <c r="AB254" s="374"/>
      <c r="AC254" s="374"/>
      <c r="AD254" s="374"/>
      <c r="AE254" s="374"/>
      <c r="AF254" s="374"/>
    </row>
    <row r="255" ht="15.75" customHeight="1">
      <c r="A255" s="68"/>
      <c r="B255" s="69"/>
      <c r="C255" s="69"/>
      <c r="D255" s="70"/>
      <c r="E255" s="70"/>
      <c r="F255" s="70"/>
      <c r="G255" s="70"/>
      <c r="H255" s="70"/>
      <c r="I255" s="70"/>
      <c r="J255" s="70"/>
      <c r="K255" s="70"/>
      <c r="L255" s="70"/>
      <c r="M255" s="70"/>
      <c r="N255" s="613"/>
      <c r="O255" s="374"/>
      <c r="P255" s="374"/>
      <c r="Q255" s="374"/>
      <c r="R255" s="374"/>
      <c r="S255" s="374"/>
      <c r="T255" s="374"/>
      <c r="U255" s="374"/>
      <c r="V255" s="374"/>
      <c r="W255" s="374"/>
      <c r="X255" s="374"/>
      <c r="Y255" s="374"/>
      <c r="Z255" s="374"/>
      <c r="AA255" s="374"/>
      <c r="AB255" s="374"/>
      <c r="AC255" s="374"/>
      <c r="AD255" s="374"/>
      <c r="AE255" s="374"/>
      <c r="AF255" s="374"/>
    </row>
    <row r="256" ht="15.75" customHeight="1">
      <c r="A256" s="68"/>
      <c r="B256" s="69"/>
      <c r="C256" s="69"/>
      <c r="D256" s="70"/>
      <c r="E256" s="70"/>
      <c r="F256" s="70"/>
      <c r="G256" s="70"/>
      <c r="H256" s="70"/>
      <c r="I256" s="70"/>
      <c r="J256" s="70"/>
      <c r="K256" s="70"/>
      <c r="L256" s="70"/>
      <c r="M256" s="70"/>
      <c r="N256" s="613"/>
      <c r="O256" s="374"/>
      <c r="P256" s="374"/>
      <c r="Q256" s="374"/>
      <c r="R256" s="374"/>
      <c r="S256" s="374"/>
      <c r="T256" s="374"/>
      <c r="U256" s="374"/>
      <c r="V256" s="374"/>
      <c r="W256" s="374"/>
      <c r="X256" s="374"/>
      <c r="Y256" s="374"/>
      <c r="Z256" s="374"/>
      <c r="AA256" s="374"/>
      <c r="AB256" s="374"/>
      <c r="AC256" s="374"/>
      <c r="AD256" s="374"/>
      <c r="AE256" s="374"/>
      <c r="AF256" s="374"/>
    </row>
    <row r="257" ht="15.75" customHeight="1">
      <c r="A257" s="68"/>
      <c r="B257" s="69"/>
      <c r="C257" s="69"/>
      <c r="D257" s="70"/>
      <c r="E257" s="70"/>
      <c r="F257" s="70"/>
      <c r="G257" s="70"/>
      <c r="H257" s="70"/>
      <c r="I257" s="70"/>
      <c r="J257" s="70"/>
      <c r="K257" s="70"/>
      <c r="L257" s="70"/>
      <c r="M257" s="70"/>
      <c r="N257" s="613"/>
      <c r="O257" s="374"/>
      <c r="P257" s="374"/>
      <c r="Q257" s="374"/>
      <c r="R257" s="374"/>
      <c r="S257" s="374"/>
      <c r="T257" s="374"/>
      <c r="U257" s="374"/>
      <c r="V257" s="374"/>
      <c r="W257" s="374"/>
      <c r="X257" s="374"/>
      <c r="Y257" s="374"/>
      <c r="Z257" s="374"/>
      <c r="AA257" s="374"/>
      <c r="AB257" s="374"/>
      <c r="AC257" s="374"/>
      <c r="AD257" s="374"/>
      <c r="AE257" s="374"/>
      <c r="AF257" s="374"/>
    </row>
    <row r="258" ht="15.75" customHeight="1">
      <c r="A258" s="68"/>
      <c r="B258" s="69"/>
      <c r="C258" s="69"/>
      <c r="D258" s="70"/>
      <c r="E258" s="70"/>
      <c r="F258" s="70"/>
      <c r="G258" s="70"/>
      <c r="H258" s="70"/>
      <c r="I258" s="70"/>
      <c r="J258" s="70"/>
      <c r="K258" s="70"/>
      <c r="L258" s="70"/>
      <c r="M258" s="70"/>
      <c r="N258" s="613"/>
      <c r="O258" s="374"/>
      <c r="P258" s="374"/>
      <c r="Q258" s="374"/>
      <c r="R258" s="374"/>
      <c r="S258" s="374"/>
      <c r="T258" s="374"/>
      <c r="U258" s="374"/>
      <c r="V258" s="374"/>
      <c r="W258" s="374"/>
      <c r="X258" s="374"/>
      <c r="Y258" s="374"/>
      <c r="Z258" s="374"/>
      <c r="AA258" s="374"/>
      <c r="AB258" s="374"/>
      <c r="AC258" s="374"/>
      <c r="AD258" s="374"/>
      <c r="AE258" s="374"/>
      <c r="AF258" s="374"/>
    </row>
    <row r="259" ht="15.75" customHeight="1">
      <c r="A259" s="68"/>
      <c r="B259" s="69"/>
      <c r="C259" s="69"/>
      <c r="D259" s="70"/>
      <c r="E259" s="70"/>
      <c r="F259" s="70"/>
      <c r="G259" s="70"/>
      <c r="H259" s="70"/>
      <c r="I259" s="70"/>
      <c r="J259" s="70"/>
      <c r="K259" s="70"/>
      <c r="L259" s="70"/>
      <c r="M259" s="70"/>
      <c r="N259" s="613"/>
      <c r="O259" s="374"/>
      <c r="P259" s="374"/>
      <c r="Q259" s="374"/>
      <c r="R259" s="374"/>
      <c r="S259" s="374"/>
      <c r="T259" s="374"/>
      <c r="U259" s="374"/>
      <c r="V259" s="374"/>
      <c r="W259" s="374"/>
      <c r="X259" s="374"/>
      <c r="Y259" s="374"/>
      <c r="Z259" s="374"/>
      <c r="AA259" s="374"/>
      <c r="AB259" s="374"/>
      <c r="AC259" s="374"/>
      <c r="AD259" s="374"/>
      <c r="AE259" s="374"/>
      <c r="AF259" s="374"/>
    </row>
    <row r="260" ht="15.75" customHeight="1">
      <c r="A260" s="68"/>
      <c r="B260" s="69"/>
      <c r="C260" s="69"/>
      <c r="D260" s="70"/>
      <c r="E260" s="70"/>
      <c r="F260" s="70"/>
      <c r="G260" s="70"/>
      <c r="H260" s="70"/>
      <c r="I260" s="70"/>
      <c r="J260" s="70"/>
      <c r="K260" s="70"/>
      <c r="L260" s="70"/>
      <c r="M260" s="70"/>
      <c r="N260" s="613"/>
      <c r="O260" s="374"/>
      <c r="P260" s="374"/>
      <c r="Q260" s="374"/>
      <c r="R260" s="374"/>
      <c r="S260" s="374"/>
      <c r="T260" s="374"/>
      <c r="U260" s="374"/>
      <c r="V260" s="374"/>
      <c r="W260" s="374"/>
      <c r="X260" s="374"/>
      <c r="Y260" s="374"/>
      <c r="Z260" s="374"/>
      <c r="AA260" s="374"/>
      <c r="AB260" s="374"/>
      <c r="AC260" s="374"/>
      <c r="AD260" s="374"/>
      <c r="AE260" s="374"/>
      <c r="AF260" s="374"/>
    </row>
    <row r="261" ht="15.75" customHeight="1">
      <c r="A261" s="68"/>
      <c r="B261" s="69"/>
      <c r="C261" s="69"/>
      <c r="D261" s="70"/>
      <c r="E261" s="70"/>
      <c r="F261" s="70"/>
      <c r="G261" s="70"/>
      <c r="H261" s="70"/>
      <c r="I261" s="70"/>
      <c r="J261" s="70"/>
      <c r="K261" s="70"/>
      <c r="L261" s="70"/>
      <c r="M261" s="70"/>
      <c r="N261" s="613"/>
      <c r="O261" s="374"/>
      <c r="P261" s="374"/>
      <c r="Q261" s="374"/>
      <c r="R261" s="374"/>
      <c r="S261" s="374"/>
      <c r="T261" s="374"/>
      <c r="U261" s="374"/>
      <c r="V261" s="374"/>
      <c r="W261" s="374"/>
      <c r="X261" s="374"/>
      <c r="Y261" s="374"/>
      <c r="Z261" s="374"/>
      <c r="AA261" s="374"/>
      <c r="AB261" s="374"/>
      <c r="AC261" s="374"/>
      <c r="AD261" s="374"/>
      <c r="AE261" s="374"/>
      <c r="AF261" s="374"/>
    </row>
    <row r="262" ht="15.75" customHeight="1">
      <c r="A262" s="68"/>
      <c r="B262" s="69"/>
      <c r="C262" s="69"/>
      <c r="D262" s="70"/>
      <c r="E262" s="70"/>
      <c r="F262" s="70"/>
      <c r="G262" s="70"/>
      <c r="H262" s="70"/>
      <c r="I262" s="70"/>
      <c r="J262" s="70"/>
      <c r="K262" s="70"/>
      <c r="L262" s="70"/>
      <c r="M262" s="70"/>
      <c r="N262" s="613"/>
      <c r="O262" s="374"/>
      <c r="P262" s="374"/>
      <c r="Q262" s="374"/>
      <c r="R262" s="374"/>
      <c r="S262" s="374"/>
      <c r="T262" s="374"/>
      <c r="U262" s="374"/>
      <c r="V262" s="374"/>
      <c r="W262" s="374"/>
      <c r="X262" s="374"/>
      <c r="Y262" s="374"/>
      <c r="Z262" s="374"/>
      <c r="AA262" s="374"/>
      <c r="AB262" s="374"/>
      <c r="AC262" s="374"/>
      <c r="AD262" s="374"/>
      <c r="AE262" s="374"/>
      <c r="AF262" s="374"/>
    </row>
    <row r="263" ht="15.75" customHeight="1">
      <c r="A263" s="68"/>
      <c r="B263" s="69"/>
      <c r="C263" s="69"/>
      <c r="D263" s="70"/>
      <c r="E263" s="70"/>
      <c r="F263" s="70"/>
      <c r="G263" s="70"/>
      <c r="H263" s="70"/>
      <c r="I263" s="70"/>
      <c r="J263" s="70"/>
      <c r="K263" s="70"/>
      <c r="L263" s="70"/>
      <c r="M263" s="70"/>
      <c r="N263" s="613"/>
      <c r="O263" s="374"/>
      <c r="P263" s="374"/>
      <c r="Q263" s="374"/>
      <c r="R263" s="374"/>
      <c r="S263" s="374"/>
      <c r="T263" s="374"/>
      <c r="U263" s="374"/>
      <c r="V263" s="374"/>
      <c r="W263" s="374"/>
      <c r="X263" s="374"/>
      <c r="Y263" s="374"/>
      <c r="Z263" s="374"/>
      <c r="AA263" s="374"/>
      <c r="AB263" s="374"/>
      <c r="AC263" s="374"/>
      <c r="AD263" s="374"/>
      <c r="AE263" s="374"/>
      <c r="AF263" s="374"/>
    </row>
    <row r="264" ht="15.75" customHeight="1">
      <c r="A264" s="68"/>
      <c r="B264" s="69"/>
      <c r="C264" s="69"/>
      <c r="D264" s="70"/>
      <c r="E264" s="70"/>
      <c r="F264" s="70"/>
      <c r="G264" s="70"/>
      <c r="H264" s="70"/>
      <c r="I264" s="70"/>
      <c r="J264" s="70"/>
      <c r="K264" s="70"/>
      <c r="L264" s="70"/>
      <c r="M264" s="70"/>
      <c r="N264" s="613"/>
      <c r="O264" s="374"/>
      <c r="P264" s="374"/>
      <c r="Q264" s="374"/>
      <c r="R264" s="374"/>
      <c r="S264" s="374"/>
      <c r="T264" s="374"/>
      <c r="U264" s="374"/>
      <c r="V264" s="374"/>
      <c r="W264" s="374"/>
      <c r="X264" s="374"/>
      <c r="Y264" s="374"/>
      <c r="Z264" s="374"/>
      <c r="AA264" s="374"/>
      <c r="AB264" s="374"/>
      <c r="AC264" s="374"/>
      <c r="AD264" s="374"/>
      <c r="AE264" s="374"/>
      <c r="AF264" s="374"/>
    </row>
    <row r="265" ht="15.75" customHeight="1">
      <c r="A265" s="68"/>
      <c r="B265" s="69"/>
      <c r="C265" s="69"/>
      <c r="D265" s="70"/>
      <c r="E265" s="70"/>
      <c r="F265" s="70"/>
      <c r="G265" s="70"/>
      <c r="H265" s="70"/>
      <c r="I265" s="70"/>
      <c r="J265" s="70"/>
      <c r="K265" s="70"/>
      <c r="L265" s="70"/>
      <c r="M265" s="70"/>
      <c r="N265" s="613"/>
      <c r="O265" s="374"/>
      <c r="P265" s="374"/>
      <c r="Q265" s="374"/>
      <c r="R265" s="374"/>
      <c r="S265" s="374"/>
      <c r="T265" s="374"/>
      <c r="U265" s="374"/>
      <c r="V265" s="374"/>
      <c r="W265" s="374"/>
      <c r="X265" s="374"/>
      <c r="Y265" s="374"/>
      <c r="Z265" s="374"/>
      <c r="AA265" s="374"/>
      <c r="AB265" s="374"/>
      <c r="AC265" s="374"/>
      <c r="AD265" s="374"/>
      <c r="AE265" s="374"/>
      <c r="AF265" s="374"/>
    </row>
    <row r="266" ht="15.75" customHeight="1">
      <c r="A266" s="68"/>
      <c r="B266" s="69"/>
      <c r="C266" s="69"/>
      <c r="D266" s="70"/>
      <c r="E266" s="70"/>
      <c r="F266" s="70"/>
      <c r="G266" s="70"/>
      <c r="H266" s="70"/>
      <c r="I266" s="70"/>
      <c r="J266" s="70"/>
      <c r="K266" s="70"/>
      <c r="L266" s="70"/>
      <c r="M266" s="70"/>
      <c r="N266" s="613"/>
      <c r="O266" s="374"/>
      <c r="P266" s="374"/>
      <c r="Q266" s="374"/>
      <c r="R266" s="374"/>
      <c r="S266" s="374"/>
      <c r="T266" s="374"/>
      <c r="U266" s="374"/>
      <c r="V266" s="374"/>
      <c r="W266" s="374"/>
      <c r="X266" s="374"/>
      <c r="Y266" s="374"/>
      <c r="Z266" s="374"/>
      <c r="AA266" s="374"/>
      <c r="AB266" s="374"/>
      <c r="AC266" s="374"/>
      <c r="AD266" s="374"/>
      <c r="AE266" s="374"/>
      <c r="AF266" s="374"/>
    </row>
    <row r="267" ht="15.75" customHeight="1">
      <c r="A267" s="68"/>
      <c r="B267" s="69"/>
      <c r="C267" s="69"/>
      <c r="D267" s="70"/>
      <c r="E267" s="70"/>
      <c r="F267" s="70"/>
      <c r="G267" s="70"/>
      <c r="H267" s="70"/>
      <c r="I267" s="70"/>
      <c r="J267" s="70"/>
      <c r="K267" s="70"/>
      <c r="L267" s="70"/>
      <c r="M267" s="70"/>
      <c r="N267" s="613"/>
      <c r="O267" s="374"/>
      <c r="P267" s="374"/>
      <c r="Q267" s="374"/>
      <c r="R267" s="374"/>
      <c r="S267" s="374"/>
      <c r="T267" s="374"/>
      <c r="U267" s="374"/>
      <c r="V267" s="374"/>
      <c r="W267" s="374"/>
      <c r="X267" s="374"/>
      <c r="Y267" s="374"/>
      <c r="Z267" s="374"/>
      <c r="AA267" s="374"/>
      <c r="AB267" s="374"/>
      <c r="AC267" s="374"/>
      <c r="AD267" s="374"/>
      <c r="AE267" s="374"/>
      <c r="AF267" s="374"/>
    </row>
    <row r="268" ht="15.75" customHeight="1">
      <c r="A268" s="68"/>
      <c r="B268" s="69"/>
      <c r="C268" s="69"/>
      <c r="D268" s="70"/>
      <c r="E268" s="70"/>
      <c r="F268" s="70"/>
      <c r="G268" s="70"/>
      <c r="H268" s="70"/>
      <c r="I268" s="70"/>
      <c r="J268" s="70"/>
      <c r="K268" s="70"/>
      <c r="L268" s="70"/>
      <c r="M268" s="70"/>
      <c r="N268" s="613"/>
      <c r="O268" s="374"/>
      <c r="P268" s="374"/>
      <c r="Q268" s="374"/>
      <c r="R268" s="374"/>
      <c r="S268" s="374"/>
      <c r="T268" s="374"/>
      <c r="U268" s="374"/>
      <c r="V268" s="374"/>
      <c r="W268" s="374"/>
      <c r="X268" s="374"/>
      <c r="Y268" s="374"/>
      <c r="Z268" s="374"/>
      <c r="AA268" s="374"/>
      <c r="AB268" s="374"/>
      <c r="AC268" s="374"/>
      <c r="AD268" s="374"/>
      <c r="AE268" s="374"/>
      <c r="AF268" s="374"/>
    </row>
    <row r="269" ht="15.75" customHeight="1">
      <c r="A269" s="68"/>
      <c r="B269" s="69"/>
      <c r="C269" s="69"/>
      <c r="D269" s="70"/>
      <c r="E269" s="70"/>
      <c r="F269" s="70"/>
      <c r="G269" s="70"/>
      <c r="H269" s="70"/>
      <c r="I269" s="70"/>
      <c r="J269" s="70"/>
      <c r="K269" s="70"/>
      <c r="L269" s="70"/>
      <c r="M269" s="70"/>
      <c r="N269" s="613"/>
      <c r="O269" s="374"/>
      <c r="P269" s="374"/>
      <c r="Q269" s="374"/>
      <c r="R269" s="374"/>
      <c r="S269" s="374"/>
      <c r="T269" s="374"/>
      <c r="U269" s="374"/>
      <c r="V269" s="374"/>
      <c r="W269" s="374"/>
      <c r="X269" s="374"/>
      <c r="Y269" s="374"/>
      <c r="Z269" s="374"/>
      <c r="AA269" s="374"/>
      <c r="AB269" s="374"/>
      <c r="AC269" s="374"/>
      <c r="AD269" s="374"/>
      <c r="AE269" s="374"/>
      <c r="AF269" s="374"/>
    </row>
    <row r="270" ht="15.75" customHeight="1">
      <c r="A270" s="68"/>
      <c r="B270" s="69"/>
      <c r="C270" s="69"/>
      <c r="D270" s="70"/>
      <c r="E270" s="70"/>
      <c r="F270" s="70"/>
      <c r="G270" s="70"/>
      <c r="H270" s="70"/>
      <c r="I270" s="70"/>
      <c r="J270" s="70"/>
      <c r="K270" s="70"/>
      <c r="L270" s="70"/>
      <c r="M270" s="70"/>
      <c r="N270" s="613"/>
      <c r="O270" s="374"/>
      <c r="P270" s="374"/>
      <c r="Q270" s="374"/>
      <c r="R270" s="374"/>
      <c r="S270" s="374"/>
      <c r="T270" s="374"/>
      <c r="U270" s="374"/>
      <c r="V270" s="374"/>
      <c r="W270" s="374"/>
      <c r="X270" s="374"/>
      <c r="Y270" s="374"/>
      <c r="Z270" s="374"/>
      <c r="AA270" s="374"/>
      <c r="AB270" s="374"/>
      <c r="AC270" s="374"/>
      <c r="AD270" s="374"/>
      <c r="AE270" s="374"/>
      <c r="AF270" s="374"/>
    </row>
    <row r="271" ht="15.75" customHeight="1">
      <c r="A271" s="68"/>
      <c r="B271" s="69"/>
      <c r="C271" s="69"/>
      <c r="D271" s="70"/>
      <c r="E271" s="70"/>
      <c r="F271" s="70"/>
      <c r="G271" s="70"/>
      <c r="H271" s="70"/>
      <c r="I271" s="70"/>
      <c r="J271" s="70"/>
      <c r="K271" s="70"/>
      <c r="L271" s="70"/>
      <c r="M271" s="70"/>
      <c r="N271" s="613"/>
      <c r="O271" s="374"/>
      <c r="P271" s="374"/>
      <c r="Q271" s="374"/>
      <c r="R271" s="374"/>
      <c r="S271" s="374"/>
      <c r="T271" s="374"/>
      <c r="U271" s="374"/>
      <c r="V271" s="374"/>
      <c r="W271" s="374"/>
      <c r="X271" s="374"/>
      <c r="Y271" s="374"/>
      <c r="Z271" s="374"/>
      <c r="AA271" s="374"/>
      <c r="AB271" s="374"/>
      <c r="AC271" s="374"/>
      <c r="AD271" s="374"/>
      <c r="AE271" s="374"/>
      <c r="AF271" s="374"/>
    </row>
    <row r="272" ht="15.75" customHeight="1">
      <c r="A272" s="68"/>
      <c r="B272" s="69"/>
      <c r="C272" s="69"/>
      <c r="D272" s="70"/>
      <c r="E272" s="70"/>
      <c r="F272" s="70"/>
      <c r="G272" s="70"/>
      <c r="H272" s="70"/>
      <c r="I272" s="70"/>
      <c r="J272" s="70"/>
      <c r="K272" s="70"/>
      <c r="L272" s="70"/>
      <c r="M272" s="70"/>
      <c r="N272" s="613"/>
      <c r="O272" s="374"/>
      <c r="P272" s="374"/>
      <c r="Q272" s="374"/>
      <c r="R272" s="374"/>
      <c r="S272" s="374"/>
      <c r="T272" s="374"/>
      <c r="U272" s="374"/>
      <c r="V272" s="374"/>
      <c r="W272" s="374"/>
      <c r="X272" s="374"/>
      <c r="Y272" s="374"/>
      <c r="Z272" s="374"/>
      <c r="AA272" s="374"/>
      <c r="AB272" s="374"/>
      <c r="AC272" s="374"/>
      <c r="AD272" s="374"/>
      <c r="AE272" s="374"/>
      <c r="AF272" s="374"/>
    </row>
    <row r="273" ht="15.75" customHeight="1">
      <c r="A273" s="68"/>
      <c r="B273" s="69"/>
      <c r="C273" s="69"/>
      <c r="D273" s="70"/>
      <c r="E273" s="70"/>
      <c r="F273" s="70"/>
      <c r="G273" s="70"/>
      <c r="H273" s="70"/>
      <c r="I273" s="70"/>
      <c r="J273" s="70"/>
      <c r="K273" s="70"/>
      <c r="L273" s="70"/>
      <c r="M273" s="70"/>
      <c r="N273" s="613"/>
      <c r="O273" s="374"/>
      <c r="P273" s="374"/>
      <c r="Q273" s="374"/>
      <c r="R273" s="374"/>
      <c r="S273" s="374"/>
      <c r="T273" s="374"/>
      <c r="U273" s="374"/>
      <c r="V273" s="374"/>
      <c r="W273" s="374"/>
      <c r="X273" s="374"/>
      <c r="Y273" s="374"/>
      <c r="Z273" s="374"/>
      <c r="AA273" s="374"/>
      <c r="AB273" s="374"/>
      <c r="AC273" s="374"/>
      <c r="AD273" s="374"/>
      <c r="AE273" s="374"/>
      <c r="AF273" s="374"/>
    </row>
    <row r="274" ht="15.75" customHeight="1">
      <c r="A274" s="68"/>
      <c r="B274" s="69"/>
      <c r="C274" s="69"/>
      <c r="D274" s="70"/>
      <c r="E274" s="70"/>
      <c r="F274" s="70"/>
      <c r="G274" s="70"/>
      <c r="H274" s="70"/>
      <c r="I274" s="70"/>
      <c r="J274" s="70"/>
      <c r="K274" s="70"/>
      <c r="L274" s="70"/>
      <c r="M274" s="70"/>
      <c r="N274" s="613"/>
      <c r="O274" s="374"/>
      <c r="P274" s="374"/>
      <c r="Q274" s="374"/>
      <c r="R274" s="374"/>
      <c r="S274" s="374"/>
      <c r="T274" s="374"/>
      <c r="U274" s="374"/>
      <c r="V274" s="374"/>
      <c r="W274" s="374"/>
      <c r="X274" s="374"/>
      <c r="Y274" s="374"/>
      <c r="Z274" s="374"/>
      <c r="AA274" s="374"/>
      <c r="AB274" s="374"/>
      <c r="AC274" s="374"/>
      <c r="AD274" s="374"/>
      <c r="AE274" s="374"/>
      <c r="AF274" s="374"/>
    </row>
    <row r="275" ht="15.75" customHeight="1">
      <c r="A275" s="68"/>
      <c r="B275" s="69"/>
      <c r="C275" s="69"/>
      <c r="D275" s="70"/>
      <c r="E275" s="70"/>
      <c r="F275" s="70"/>
      <c r="G275" s="70"/>
      <c r="H275" s="70"/>
      <c r="I275" s="70"/>
      <c r="J275" s="70"/>
      <c r="K275" s="70"/>
      <c r="L275" s="70"/>
      <c r="M275" s="70"/>
      <c r="N275" s="613"/>
      <c r="O275" s="374"/>
      <c r="P275" s="374"/>
      <c r="Q275" s="374"/>
      <c r="R275" s="374"/>
      <c r="S275" s="374"/>
      <c r="T275" s="374"/>
      <c r="U275" s="374"/>
      <c r="V275" s="374"/>
      <c r="W275" s="374"/>
      <c r="X275" s="374"/>
      <c r="Y275" s="374"/>
      <c r="Z275" s="374"/>
      <c r="AA275" s="374"/>
      <c r="AB275" s="374"/>
      <c r="AC275" s="374"/>
      <c r="AD275" s="374"/>
      <c r="AE275" s="374"/>
      <c r="AF275" s="374"/>
    </row>
    <row r="276" ht="15.75" customHeight="1">
      <c r="A276" s="68"/>
      <c r="B276" s="69"/>
      <c r="C276" s="69"/>
      <c r="D276" s="70"/>
      <c r="E276" s="70"/>
      <c r="F276" s="70"/>
      <c r="G276" s="70"/>
      <c r="H276" s="70"/>
      <c r="I276" s="70"/>
      <c r="J276" s="70"/>
      <c r="K276" s="70"/>
      <c r="L276" s="70"/>
      <c r="M276" s="70"/>
      <c r="N276" s="613"/>
      <c r="O276" s="374"/>
      <c r="P276" s="374"/>
      <c r="Q276" s="374"/>
      <c r="R276" s="374"/>
      <c r="S276" s="374"/>
      <c r="T276" s="374"/>
      <c r="U276" s="374"/>
      <c r="V276" s="374"/>
      <c r="W276" s="374"/>
      <c r="X276" s="374"/>
      <c r="Y276" s="374"/>
      <c r="Z276" s="374"/>
      <c r="AA276" s="374"/>
      <c r="AB276" s="374"/>
      <c r="AC276" s="374"/>
      <c r="AD276" s="374"/>
      <c r="AE276" s="374"/>
      <c r="AF276" s="374"/>
    </row>
    <row r="277" ht="15.75" customHeight="1">
      <c r="A277" s="68"/>
      <c r="B277" s="69"/>
      <c r="C277" s="69"/>
      <c r="D277" s="70"/>
      <c r="E277" s="70"/>
      <c r="F277" s="70"/>
      <c r="G277" s="70"/>
      <c r="H277" s="70"/>
      <c r="I277" s="70"/>
      <c r="J277" s="70"/>
      <c r="K277" s="70"/>
      <c r="L277" s="70"/>
      <c r="M277" s="70"/>
      <c r="N277" s="613"/>
      <c r="O277" s="374"/>
      <c r="P277" s="374"/>
      <c r="Q277" s="374"/>
      <c r="R277" s="374"/>
      <c r="S277" s="374"/>
      <c r="T277" s="374"/>
      <c r="U277" s="374"/>
      <c r="V277" s="374"/>
      <c r="W277" s="374"/>
      <c r="X277" s="374"/>
      <c r="Y277" s="374"/>
      <c r="Z277" s="374"/>
      <c r="AA277" s="374"/>
      <c r="AB277" s="374"/>
      <c r="AC277" s="374"/>
      <c r="AD277" s="374"/>
      <c r="AE277" s="374"/>
      <c r="AF277" s="374"/>
    </row>
    <row r="278" ht="15.75" customHeight="1">
      <c r="A278" s="68"/>
      <c r="B278" s="69"/>
      <c r="C278" s="69"/>
      <c r="D278" s="70"/>
      <c r="E278" s="70"/>
      <c r="F278" s="70"/>
      <c r="G278" s="70"/>
      <c r="H278" s="70"/>
      <c r="I278" s="70"/>
      <c r="J278" s="70"/>
      <c r="K278" s="70"/>
      <c r="L278" s="70"/>
      <c r="M278" s="70"/>
      <c r="N278" s="613"/>
      <c r="O278" s="374"/>
      <c r="P278" s="374"/>
      <c r="Q278" s="374"/>
      <c r="R278" s="374"/>
      <c r="S278" s="374"/>
      <c r="T278" s="374"/>
      <c r="U278" s="374"/>
      <c r="V278" s="374"/>
      <c r="W278" s="374"/>
      <c r="X278" s="374"/>
      <c r="Y278" s="374"/>
      <c r="Z278" s="374"/>
      <c r="AA278" s="374"/>
      <c r="AB278" s="374"/>
      <c r="AC278" s="374"/>
      <c r="AD278" s="374"/>
      <c r="AE278" s="374"/>
      <c r="AF278" s="374"/>
    </row>
    <row r="279" ht="15.75" customHeight="1">
      <c r="A279" s="68"/>
      <c r="B279" s="69"/>
      <c r="C279" s="69"/>
      <c r="D279" s="70"/>
      <c r="E279" s="70"/>
      <c r="F279" s="70"/>
      <c r="G279" s="70"/>
      <c r="H279" s="70"/>
      <c r="I279" s="70"/>
      <c r="J279" s="70"/>
      <c r="K279" s="70"/>
      <c r="L279" s="70"/>
      <c r="M279" s="70"/>
      <c r="N279" s="613"/>
      <c r="O279" s="374"/>
      <c r="P279" s="374"/>
      <c r="Q279" s="374"/>
      <c r="R279" s="374"/>
      <c r="S279" s="374"/>
      <c r="T279" s="374"/>
      <c r="U279" s="374"/>
      <c r="V279" s="374"/>
      <c r="W279" s="374"/>
      <c r="X279" s="374"/>
      <c r="Y279" s="374"/>
      <c r="Z279" s="374"/>
      <c r="AA279" s="374"/>
      <c r="AB279" s="374"/>
      <c r="AC279" s="374"/>
      <c r="AD279" s="374"/>
      <c r="AE279" s="374"/>
      <c r="AF279" s="374"/>
    </row>
    <row r="280" ht="15.75" customHeight="1">
      <c r="A280" s="68"/>
      <c r="B280" s="69"/>
      <c r="C280" s="69"/>
      <c r="D280" s="70"/>
      <c r="E280" s="70"/>
      <c r="F280" s="70"/>
      <c r="G280" s="70"/>
      <c r="H280" s="70"/>
      <c r="I280" s="70"/>
      <c r="J280" s="70"/>
      <c r="K280" s="70"/>
      <c r="L280" s="70"/>
      <c r="M280" s="70"/>
      <c r="N280" s="613"/>
      <c r="O280" s="374"/>
      <c r="P280" s="374"/>
      <c r="Q280" s="374"/>
      <c r="R280" s="374"/>
      <c r="S280" s="374"/>
      <c r="T280" s="374"/>
      <c r="U280" s="374"/>
      <c r="V280" s="374"/>
      <c r="W280" s="374"/>
      <c r="X280" s="374"/>
      <c r="Y280" s="374"/>
      <c r="Z280" s="374"/>
      <c r="AA280" s="374"/>
      <c r="AB280" s="374"/>
      <c r="AC280" s="374"/>
      <c r="AD280" s="374"/>
      <c r="AE280" s="374"/>
      <c r="AF280" s="374"/>
    </row>
    <row r="281" ht="15.75" customHeight="1">
      <c r="A281" s="68"/>
      <c r="B281" s="69"/>
      <c r="C281" s="69"/>
      <c r="D281" s="70"/>
      <c r="E281" s="70"/>
      <c r="F281" s="70"/>
      <c r="G281" s="70"/>
      <c r="H281" s="70"/>
      <c r="I281" s="70"/>
      <c r="J281" s="70"/>
      <c r="K281" s="70"/>
      <c r="L281" s="70"/>
      <c r="M281" s="70"/>
      <c r="N281" s="613"/>
      <c r="O281" s="374"/>
      <c r="P281" s="374"/>
      <c r="Q281" s="374"/>
      <c r="R281" s="374"/>
      <c r="S281" s="374"/>
      <c r="T281" s="374"/>
      <c r="U281" s="374"/>
      <c r="V281" s="374"/>
      <c r="W281" s="374"/>
      <c r="X281" s="374"/>
      <c r="Y281" s="374"/>
      <c r="Z281" s="374"/>
      <c r="AA281" s="374"/>
      <c r="AB281" s="374"/>
      <c r="AC281" s="374"/>
      <c r="AD281" s="374"/>
      <c r="AE281" s="374"/>
      <c r="AF281" s="374"/>
    </row>
    <row r="282" ht="15.75" customHeight="1">
      <c r="A282" s="68"/>
      <c r="B282" s="69"/>
      <c r="C282" s="69"/>
      <c r="D282" s="70"/>
      <c r="E282" s="70"/>
      <c r="F282" s="70"/>
      <c r="G282" s="70"/>
      <c r="H282" s="70"/>
      <c r="I282" s="70"/>
      <c r="J282" s="70"/>
      <c r="K282" s="70"/>
      <c r="L282" s="70"/>
      <c r="M282" s="70"/>
      <c r="N282" s="613"/>
      <c r="O282" s="374"/>
      <c r="P282" s="374"/>
      <c r="Q282" s="374"/>
      <c r="R282" s="374"/>
      <c r="S282" s="374"/>
      <c r="T282" s="374"/>
      <c r="U282" s="374"/>
      <c r="V282" s="374"/>
      <c r="W282" s="374"/>
      <c r="X282" s="374"/>
      <c r="Y282" s="374"/>
      <c r="Z282" s="374"/>
      <c r="AA282" s="374"/>
      <c r="AB282" s="374"/>
      <c r="AC282" s="374"/>
      <c r="AD282" s="374"/>
      <c r="AE282" s="374"/>
      <c r="AF282" s="374"/>
    </row>
    <row r="283" ht="15.75" customHeight="1">
      <c r="A283" s="68"/>
      <c r="B283" s="69"/>
      <c r="C283" s="69"/>
      <c r="D283" s="70"/>
      <c r="E283" s="70"/>
      <c r="F283" s="70"/>
      <c r="G283" s="70"/>
      <c r="H283" s="70"/>
      <c r="I283" s="70"/>
      <c r="J283" s="70"/>
      <c r="K283" s="70"/>
      <c r="L283" s="70"/>
      <c r="M283" s="70"/>
      <c r="N283" s="613"/>
      <c r="O283" s="374"/>
      <c r="P283" s="374"/>
      <c r="Q283" s="374"/>
      <c r="R283" s="374"/>
      <c r="S283" s="374"/>
      <c r="T283" s="374"/>
      <c r="U283" s="374"/>
      <c r="V283" s="374"/>
      <c r="W283" s="374"/>
      <c r="X283" s="374"/>
      <c r="Y283" s="374"/>
      <c r="Z283" s="374"/>
      <c r="AA283" s="374"/>
      <c r="AB283" s="374"/>
      <c r="AC283" s="374"/>
      <c r="AD283" s="374"/>
      <c r="AE283" s="374"/>
      <c r="AF283" s="374"/>
    </row>
    <row r="284" ht="15.75" customHeight="1">
      <c r="A284" s="68"/>
      <c r="B284" s="69"/>
      <c r="C284" s="69"/>
      <c r="D284" s="70"/>
      <c r="E284" s="70"/>
      <c r="F284" s="70"/>
      <c r="G284" s="70"/>
      <c r="H284" s="70"/>
      <c r="I284" s="70"/>
      <c r="J284" s="70"/>
      <c r="K284" s="70"/>
      <c r="L284" s="70"/>
      <c r="M284" s="70"/>
      <c r="N284" s="613"/>
      <c r="O284" s="374"/>
      <c r="P284" s="374"/>
      <c r="Q284" s="374"/>
      <c r="R284" s="374"/>
      <c r="S284" s="374"/>
      <c r="T284" s="374"/>
      <c r="U284" s="374"/>
      <c r="V284" s="374"/>
      <c r="W284" s="374"/>
      <c r="X284" s="374"/>
      <c r="Y284" s="374"/>
      <c r="Z284" s="374"/>
      <c r="AA284" s="374"/>
      <c r="AB284" s="374"/>
      <c r="AC284" s="374"/>
      <c r="AD284" s="374"/>
      <c r="AE284" s="374"/>
      <c r="AF284" s="374"/>
    </row>
    <row r="285" ht="15.75" customHeight="1">
      <c r="A285" s="68"/>
      <c r="B285" s="69"/>
      <c r="C285" s="69"/>
      <c r="D285" s="70"/>
      <c r="E285" s="70"/>
      <c r="F285" s="70"/>
      <c r="G285" s="70"/>
      <c r="H285" s="70"/>
      <c r="I285" s="70"/>
      <c r="J285" s="70"/>
      <c r="K285" s="70"/>
      <c r="L285" s="70"/>
      <c r="M285" s="70"/>
      <c r="N285" s="613"/>
      <c r="O285" s="374"/>
      <c r="P285" s="374"/>
      <c r="Q285" s="374"/>
      <c r="R285" s="374"/>
      <c r="S285" s="374"/>
      <c r="T285" s="374"/>
      <c r="U285" s="374"/>
      <c r="V285" s="374"/>
      <c r="W285" s="374"/>
      <c r="X285" s="374"/>
      <c r="Y285" s="374"/>
      <c r="Z285" s="374"/>
      <c r="AA285" s="374"/>
      <c r="AB285" s="374"/>
      <c r="AC285" s="374"/>
      <c r="AD285" s="374"/>
      <c r="AE285" s="374"/>
      <c r="AF285" s="374"/>
    </row>
    <row r="286" ht="15.75" customHeight="1">
      <c r="A286" s="68"/>
      <c r="B286" s="69"/>
      <c r="C286" s="69"/>
      <c r="D286" s="70"/>
      <c r="E286" s="70"/>
      <c r="F286" s="70"/>
      <c r="G286" s="70"/>
      <c r="H286" s="70"/>
      <c r="I286" s="70"/>
      <c r="J286" s="70"/>
      <c r="K286" s="70"/>
      <c r="L286" s="70"/>
      <c r="M286" s="70"/>
      <c r="N286" s="613"/>
      <c r="O286" s="374"/>
      <c r="P286" s="374"/>
      <c r="Q286" s="374"/>
      <c r="R286" s="374"/>
      <c r="S286" s="374"/>
      <c r="T286" s="374"/>
      <c r="U286" s="374"/>
      <c r="V286" s="374"/>
      <c r="W286" s="374"/>
      <c r="X286" s="374"/>
      <c r="Y286" s="374"/>
      <c r="Z286" s="374"/>
      <c r="AA286" s="374"/>
      <c r="AB286" s="374"/>
      <c r="AC286" s="374"/>
      <c r="AD286" s="374"/>
      <c r="AE286" s="374"/>
      <c r="AF286" s="374"/>
    </row>
    <row r="287" ht="15.75" customHeight="1">
      <c r="A287" s="68"/>
      <c r="B287" s="69"/>
      <c r="C287" s="69"/>
      <c r="D287" s="70"/>
      <c r="E287" s="70"/>
      <c r="F287" s="70"/>
      <c r="G287" s="70"/>
      <c r="H287" s="70"/>
      <c r="I287" s="70"/>
      <c r="J287" s="70"/>
      <c r="K287" s="70"/>
      <c r="L287" s="70"/>
      <c r="M287" s="70"/>
      <c r="N287" s="613"/>
      <c r="O287" s="374"/>
      <c r="P287" s="374"/>
      <c r="Q287" s="374"/>
      <c r="R287" s="374"/>
      <c r="S287" s="374"/>
      <c r="T287" s="374"/>
      <c r="U287" s="374"/>
      <c r="V287" s="374"/>
      <c r="W287" s="374"/>
      <c r="X287" s="374"/>
      <c r="Y287" s="374"/>
      <c r="Z287" s="374"/>
      <c r="AA287" s="374"/>
      <c r="AB287" s="374"/>
      <c r="AC287" s="374"/>
      <c r="AD287" s="374"/>
      <c r="AE287" s="374"/>
      <c r="AF287" s="374"/>
    </row>
    <row r="288" ht="15.75" customHeight="1">
      <c r="A288" s="68"/>
      <c r="B288" s="69"/>
      <c r="C288" s="69"/>
      <c r="D288" s="70"/>
      <c r="E288" s="70"/>
      <c r="F288" s="70"/>
      <c r="G288" s="70"/>
      <c r="H288" s="70"/>
      <c r="I288" s="70"/>
      <c r="J288" s="70"/>
      <c r="K288" s="70"/>
      <c r="L288" s="70"/>
      <c r="M288" s="70"/>
      <c r="N288" s="613"/>
      <c r="O288" s="374"/>
      <c r="P288" s="374"/>
      <c r="Q288" s="374"/>
      <c r="R288" s="374"/>
      <c r="S288" s="374"/>
      <c r="T288" s="374"/>
      <c r="U288" s="374"/>
      <c r="V288" s="374"/>
      <c r="W288" s="374"/>
      <c r="X288" s="374"/>
      <c r="Y288" s="374"/>
      <c r="Z288" s="374"/>
      <c r="AA288" s="374"/>
      <c r="AB288" s="374"/>
      <c r="AC288" s="374"/>
      <c r="AD288" s="374"/>
      <c r="AE288" s="374"/>
      <c r="AF288" s="374"/>
    </row>
    <row r="289" ht="15.75" customHeight="1">
      <c r="A289" s="68"/>
      <c r="B289" s="69"/>
      <c r="C289" s="69"/>
      <c r="D289" s="70"/>
      <c r="E289" s="70"/>
      <c r="F289" s="70"/>
      <c r="G289" s="70"/>
      <c r="H289" s="70"/>
      <c r="I289" s="70"/>
      <c r="J289" s="70"/>
      <c r="K289" s="70"/>
      <c r="L289" s="70"/>
      <c r="M289" s="70"/>
      <c r="N289" s="613"/>
      <c r="O289" s="374"/>
      <c r="P289" s="374"/>
      <c r="Q289" s="374"/>
      <c r="R289" s="374"/>
      <c r="S289" s="374"/>
      <c r="T289" s="374"/>
      <c r="U289" s="374"/>
      <c r="V289" s="374"/>
      <c r="W289" s="374"/>
      <c r="X289" s="374"/>
      <c r="Y289" s="374"/>
      <c r="Z289" s="374"/>
      <c r="AA289" s="374"/>
      <c r="AB289" s="374"/>
      <c r="AC289" s="374"/>
      <c r="AD289" s="374"/>
      <c r="AE289" s="374"/>
      <c r="AF289" s="374"/>
    </row>
    <row r="290" ht="15.75" customHeight="1">
      <c r="A290" s="68"/>
      <c r="B290" s="69"/>
      <c r="C290" s="69"/>
      <c r="D290" s="70"/>
      <c r="E290" s="70"/>
      <c r="F290" s="70"/>
      <c r="G290" s="70"/>
      <c r="H290" s="70"/>
      <c r="I290" s="70"/>
      <c r="J290" s="70"/>
      <c r="K290" s="70"/>
      <c r="L290" s="70"/>
      <c r="M290" s="70"/>
      <c r="N290" s="613"/>
      <c r="O290" s="374"/>
      <c r="P290" s="374"/>
      <c r="Q290" s="374"/>
      <c r="R290" s="374"/>
      <c r="S290" s="374"/>
      <c r="T290" s="374"/>
      <c r="U290" s="374"/>
      <c r="V290" s="374"/>
      <c r="W290" s="374"/>
      <c r="X290" s="374"/>
      <c r="Y290" s="374"/>
      <c r="Z290" s="374"/>
      <c r="AA290" s="374"/>
      <c r="AB290" s="374"/>
      <c r="AC290" s="374"/>
      <c r="AD290" s="374"/>
      <c r="AE290" s="374"/>
      <c r="AF290" s="374"/>
    </row>
    <row r="291" ht="15.75" customHeight="1">
      <c r="A291" s="68"/>
      <c r="B291" s="69"/>
      <c r="C291" s="69"/>
      <c r="D291" s="70"/>
      <c r="E291" s="70"/>
      <c r="F291" s="70"/>
      <c r="G291" s="70"/>
      <c r="H291" s="70"/>
      <c r="I291" s="70"/>
      <c r="J291" s="70"/>
      <c r="K291" s="70"/>
      <c r="L291" s="70"/>
      <c r="M291" s="70"/>
      <c r="N291" s="613"/>
      <c r="O291" s="374"/>
      <c r="P291" s="374"/>
      <c r="Q291" s="374"/>
      <c r="R291" s="374"/>
      <c r="S291" s="374"/>
      <c r="T291" s="374"/>
      <c r="U291" s="374"/>
      <c r="V291" s="374"/>
      <c r="W291" s="374"/>
      <c r="X291" s="374"/>
      <c r="Y291" s="374"/>
      <c r="Z291" s="374"/>
      <c r="AA291" s="374"/>
      <c r="AB291" s="374"/>
      <c r="AC291" s="374"/>
      <c r="AD291" s="374"/>
      <c r="AE291" s="374"/>
      <c r="AF291" s="374"/>
    </row>
    <row r="292" ht="15.75" customHeight="1">
      <c r="A292" s="68"/>
      <c r="B292" s="69"/>
      <c r="C292" s="69"/>
      <c r="D292" s="70"/>
      <c r="E292" s="70"/>
      <c r="F292" s="70"/>
      <c r="G292" s="70"/>
      <c r="H292" s="70"/>
      <c r="I292" s="70"/>
      <c r="J292" s="70"/>
      <c r="K292" s="70"/>
      <c r="L292" s="70"/>
      <c r="M292" s="70"/>
      <c r="N292" s="613"/>
      <c r="O292" s="374"/>
      <c r="P292" s="374"/>
      <c r="Q292" s="374"/>
      <c r="R292" s="374"/>
      <c r="S292" s="374"/>
      <c r="T292" s="374"/>
      <c r="U292" s="374"/>
      <c r="V292" s="374"/>
      <c r="W292" s="374"/>
      <c r="X292" s="374"/>
      <c r="Y292" s="374"/>
      <c r="Z292" s="374"/>
      <c r="AA292" s="374"/>
      <c r="AB292" s="374"/>
      <c r="AC292" s="374"/>
      <c r="AD292" s="374"/>
      <c r="AE292" s="374"/>
      <c r="AF292" s="374"/>
    </row>
    <row r="293" ht="15.75" customHeight="1">
      <c r="A293" s="68"/>
      <c r="B293" s="69"/>
      <c r="C293" s="69"/>
      <c r="D293" s="70"/>
      <c r="E293" s="70"/>
      <c r="F293" s="70"/>
      <c r="G293" s="70"/>
      <c r="H293" s="70"/>
      <c r="I293" s="70"/>
      <c r="J293" s="70"/>
      <c r="K293" s="70"/>
      <c r="L293" s="70"/>
      <c r="M293" s="70"/>
      <c r="N293" s="613"/>
      <c r="O293" s="374"/>
      <c r="P293" s="374"/>
      <c r="Q293" s="374"/>
      <c r="R293" s="374"/>
      <c r="S293" s="374"/>
      <c r="T293" s="374"/>
      <c r="U293" s="374"/>
      <c r="V293" s="374"/>
      <c r="W293" s="374"/>
      <c r="X293" s="374"/>
      <c r="Y293" s="374"/>
      <c r="Z293" s="374"/>
      <c r="AA293" s="374"/>
      <c r="AB293" s="374"/>
      <c r="AC293" s="374"/>
      <c r="AD293" s="374"/>
      <c r="AE293" s="374"/>
      <c r="AF293" s="374"/>
    </row>
    <row r="294" ht="15.75" customHeight="1">
      <c r="A294" s="68"/>
      <c r="B294" s="69"/>
      <c r="C294" s="69"/>
      <c r="D294" s="70"/>
      <c r="E294" s="70"/>
      <c r="F294" s="70"/>
      <c r="G294" s="70"/>
      <c r="H294" s="70"/>
      <c r="I294" s="70"/>
      <c r="J294" s="70"/>
      <c r="K294" s="70"/>
      <c r="L294" s="70"/>
      <c r="M294" s="70"/>
      <c r="N294" s="613"/>
      <c r="O294" s="374"/>
      <c r="P294" s="374"/>
      <c r="Q294" s="374"/>
      <c r="R294" s="374"/>
      <c r="S294" s="374"/>
      <c r="T294" s="374"/>
      <c r="U294" s="374"/>
      <c r="V294" s="374"/>
      <c r="W294" s="374"/>
      <c r="X294" s="374"/>
      <c r="Y294" s="374"/>
      <c r="Z294" s="374"/>
      <c r="AA294" s="374"/>
      <c r="AB294" s="374"/>
      <c r="AC294" s="374"/>
      <c r="AD294" s="374"/>
      <c r="AE294" s="374"/>
      <c r="AF294" s="374"/>
    </row>
    <row r="295" ht="15.75" customHeight="1">
      <c r="A295" s="68"/>
      <c r="B295" s="69"/>
      <c r="C295" s="69"/>
      <c r="D295" s="70"/>
      <c r="E295" s="70"/>
      <c r="F295" s="70"/>
      <c r="G295" s="70"/>
      <c r="H295" s="70"/>
      <c r="I295" s="70"/>
      <c r="J295" s="70"/>
      <c r="K295" s="70"/>
      <c r="L295" s="70"/>
      <c r="M295" s="70"/>
      <c r="N295" s="613"/>
      <c r="O295" s="374"/>
      <c r="P295" s="374"/>
      <c r="Q295" s="374"/>
      <c r="R295" s="374"/>
      <c r="S295" s="374"/>
      <c r="T295" s="374"/>
      <c r="U295" s="374"/>
      <c r="V295" s="374"/>
      <c r="W295" s="374"/>
      <c r="X295" s="374"/>
      <c r="Y295" s="374"/>
      <c r="Z295" s="374"/>
      <c r="AA295" s="374"/>
      <c r="AB295" s="374"/>
      <c r="AC295" s="374"/>
      <c r="AD295" s="374"/>
      <c r="AE295" s="374"/>
      <c r="AF295" s="374"/>
    </row>
    <row r="296" ht="15.75" customHeight="1">
      <c r="A296" s="68"/>
      <c r="B296" s="69"/>
      <c r="C296" s="69"/>
      <c r="D296" s="70"/>
      <c r="E296" s="70"/>
      <c r="F296" s="70"/>
      <c r="G296" s="70"/>
      <c r="H296" s="70"/>
      <c r="I296" s="70"/>
      <c r="J296" s="70"/>
      <c r="K296" s="70"/>
      <c r="L296" s="70"/>
      <c r="M296" s="70"/>
      <c r="N296" s="613"/>
      <c r="O296" s="374"/>
      <c r="P296" s="374"/>
      <c r="Q296" s="374"/>
      <c r="R296" s="374"/>
      <c r="S296" s="374"/>
      <c r="T296" s="374"/>
      <c r="U296" s="374"/>
      <c r="V296" s="374"/>
      <c r="W296" s="374"/>
      <c r="X296" s="374"/>
      <c r="Y296" s="374"/>
      <c r="Z296" s="374"/>
      <c r="AA296" s="374"/>
      <c r="AB296" s="374"/>
      <c r="AC296" s="374"/>
      <c r="AD296" s="374"/>
      <c r="AE296" s="374"/>
      <c r="AF296" s="374"/>
    </row>
    <row r="297" ht="15.75" customHeight="1">
      <c r="A297" s="68"/>
      <c r="B297" s="69"/>
      <c r="C297" s="69"/>
      <c r="D297" s="70"/>
      <c r="E297" s="70"/>
      <c r="F297" s="70"/>
      <c r="G297" s="70"/>
      <c r="H297" s="70"/>
      <c r="I297" s="70"/>
      <c r="J297" s="70"/>
      <c r="K297" s="70"/>
      <c r="L297" s="70"/>
      <c r="M297" s="70"/>
      <c r="N297" s="613"/>
      <c r="O297" s="374"/>
      <c r="P297" s="374"/>
      <c r="Q297" s="374"/>
      <c r="R297" s="374"/>
      <c r="S297" s="374"/>
      <c r="T297" s="374"/>
      <c r="U297" s="374"/>
      <c r="V297" s="374"/>
      <c r="W297" s="374"/>
      <c r="X297" s="374"/>
      <c r="Y297" s="374"/>
      <c r="Z297" s="374"/>
      <c r="AA297" s="374"/>
      <c r="AB297" s="374"/>
      <c r="AC297" s="374"/>
      <c r="AD297" s="374"/>
      <c r="AE297" s="374"/>
      <c r="AF297" s="374"/>
    </row>
    <row r="298" ht="15.75" customHeight="1">
      <c r="A298" s="68"/>
      <c r="B298" s="69"/>
      <c r="C298" s="69"/>
      <c r="D298" s="70"/>
      <c r="E298" s="70"/>
      <c r="F298" s="70"/>
      <c r="G298" s="70"/>
      <c r="H298" s="70"/>
      <c r="I298" s="70"/>
      <c r="J298" s="70"/>
      <c r="K298" s="70"/>
      <c r="L298" s="70"/>
      <c r="M298" s="70"/>
      <c r="N298" s="613"/>
      <c r="O298" s="374"/>
      <c r="P298" s="374"/>
      <c r="Q298" s="374"/>
      <c r="R298" s="374"/>
      <c r="S298" s="374"/>
      <c r="T298" s="374"/>
      <c r="U298" s="374"/>
      <c r="V298" s="374"/>
      <c r="W298" s="374"/>
      <c r="X298" s="374"/>
      <c r="Y298" s="374"/>
      <c r="Z298" s="374"/>
      <c r="AA298" s="374"/>
      <c r="AB298" s="374"/>
      <c r="AC298" s="374"/>
      <c r="AD298" s="374"/>
      <c r="AE298" s="374"/>
      <c r="AF298" s="374"/>
    </row>
    <row r="299" ht="15.75" customHeight="1">
      <c r="A299" s="68"/>
      <c r="B299" s="69"/>
      <c r="C299" s="69"/>
      <c r="D299" s="70"/>
      <c r="E299" s="70"/>
      <c r="F299" s="70"/>
      <c r="G299" s="70"/>
      <c r="H299" s="70"/>
      <c r="I299" s="70"/>
      <c r="J299" s="70"/>
      <c r="K299" s="70"/>
      <c r="L299" s="70"/>
      <c r="M299" s="70"/>
      <c r="N299" s="613"/>
      <c r="O299" s="374"/>
      <c r="P299" s="374"/>
      <c r="Q299" s="374"/>
      <c r="R299" s="374"/>
      <c r="S299" s="374"/>
      <c r="T299" s="374"/>
      <c r="U299" s="374"/>
      <c r="V299" s="374"/>
      <c r="W299" s="374"/>
      <c r="X299" s="374"/>
      <c r="Y299" s="374"/>
      <c r="Z299" s="374"/>
      <c r="AA299" s="374"/>
      <c r="AB299" s="374"/>
      <c r="AC299" s="374"/>
      <c r="AD299" s="374"/>
      <c r="AE299" s="374"/>
      <c r="AF299" s="374"/>
    </row>
    <row r="300" ht="15.75" customHeight="1">
      <c r="A300" s="68"/>
      <c r="B300" s="69"/>
      <c r="C300" s="69"/>
      <c r="D300" s="70"/>
      <c r="E300" s="70"/>
      <c r="F300" s="70"/>
      <c r="G300" s="70"/>
      <c r="H300" s="70"/>
      <c r="I300" s="70"/>
      <c r="J300" s="70"/>
      <c r="K300" s="70"/>
      <c r="L300" s="70"/>
      <c r="M300" s="70"/>
      <c r="N300" s="613"/>
      <c r="O300" s="374"/>
      <c r="P300" s="374"/>
      <c r="Q300" s="374"/>
      <c r="R300" s="374"/>
      <c r="S300" s="374"/>
      <c r="T300" s="374"/>
      <c r="U300" s="374"/>
      <c r="V300" s="374"/>
      <c r="W300" s="374"/>
      <c r="X300" s="374"/>
      <c r="Y300" s="374"/>
      <c r="Z300" s="374"/>
      <c r="AA300" s="374"/>
      <c r="AB300" s="374"/>
      <c r="AC300" s="374"/>
      <c r="AD300" s="374"/>
      <c r="AE300" s="374"/>
      <c r="AF300" s="374"/>
    </row>
    <row r="301" ht="15.75" customHeight="1">
      <c r="A301" s="68"/>
      <c r="B301" s="69"/>
      <c r="C301" s="69"/>
      <c r="D301" s="70"/>
      <c r="E301" s="70"/>
      <c r="F301" s="70"/>
      <c r="G301" s="70"/>
      <c r="H301" s="70"/>
      <c r="I301" s="70"/>
      <c r="J301" s="70"/>
      <c r="K301" s="70"/>
      <c r="L301" s="70"/>
      <c r="M301" s="70"/>
      <c r="N301" s="613"/>
      <c r="O301" s="374"/>
      <c r="P301" s="374"/>
      <c r="Q301" s="374"/>
      <c r="R301" s="374"/>
      <c r="S301" s="374"/>
      <c r="T301" s="374"/>
      <c r="U301" s="374"/>
      <c r="V301" s="374"/>
      <c r="W301" s="374"/>
      <c r="X301" s="374"/>
      <c r="Y301" s="374"/>
      <c r="Z301" s="374"/>
      <c r="AA301" s="374"/>
      <c r="AB301" s="374"/>
      <c r="AC301" s="374"/>
      <c r="AD301" s="374"/>
      <c r="AE301" s="374"/>
      <c r="AF301" s="374"/>
    </row>
    <row r="302" ht="15.75" customHeight="1">
      <c r="A302" s="68"/>
      <c r="B302" s="69"/>
      <c r="C302" s="69"/>
      <c r="D302" s="70"/>
      <c r="E302" s="70"/>
      <c r="F302" s="70"/>
      <c r="G302" s="70"/>
      <c r="H302" s="70"/>
      <c r="I302" s="70"/>
      <c r="J302" s="70"/>
      <c r="K302" s="70"/>
      <c r="L302" s="70"/>
      <c r="M302" s="70"/>
      <c r="N302" s="613"/>
      <c r="O302" s="374"/>
      <c r="P302" s="374"/>
      <c r="Q302" s="374"/>
      <c r="R302" s="374"/>
      <c r="S302" s="374"/>
      <c r="T302" s="374"/>
      <c r="U302" s="374"/>
      <c r="V302" s="374"/>
      <c r="W302" s="374"/>
      <c r="X302" s="374"/>
      <c r="Y302" s="374"/>
      <c r="Z302" s="374"/>
      <c r="AA302" s="374"/>
      <c r="AB302" s="374"/>
      <c r="AC302" s="374"/>
      <c r="AD302" s="374"/>
      <c r="AE302" s="374"/>
      <c r="AF302" s="374"/>
    </row>
    <row r="303" ht="15.75" customHeight="1">
      <c r="A303" s="68"/>
      <c r="B303" s="69"/>
      <c r="C303" s="69"/>
      <c r="D303" s="70"/>
      <c r="E303" s="70"/>
      <c r="F303" s="70"/>
      <c r="G303" s="70"/>
      <c r="H303" s="70"/>
      <c r="I303" s="70"/>
      <c r="J303" s="70"/>
      <c r="K303" s="70"/>
      <c r="L303" s="70"/>
      <c r="M303" s="70"/>
      <c r="N303" s="613"/>
      <c r="O303" s="374"/>
      <c r="P303" s="374"/>
      <c r="Q303" s="374"/>
      <c r="R303" s="374"/>
      <c r="S303" s="374"/>
      <c r="T303" s="374"/>
      <c r="U303" s="374"/>
      <c r="V303" s="374"/>
      <c r="W303" s="374"/>
      <c r="X303" s="374"/>
      <c r="Y303" s="374"/>
      <c r="Z303" s="374"/>
      <c r="AA303" s="374"/>
      <c r="AB303" s="374"/>
      <c r="AC303" s="374"/>
      <c r="AD303" s="374"/>
      <c r="AE303" s="374"/>
      <c r="AF303" s="374"/>
    </row>
    <row r="304" ht="15.75" customHeight="1">
      <c r="A304" s="68"/>
      <c r="B304" s="69"/>
      <c r="C304" s="69"/>
      <c r="D304" s="70"/>
      <c r="E304" s="70"/>
      <c r="F304" s="70"/>
      <c r="G304" s="70"/>
      <c r="H304" s="70"/>
      <c r="I304" s="70"/>
      <c r="J304" s="70"/>
      <c r="K304" s="70"/>
      <c r="L304" s="70"/>
      <c r="M304" s="70"/>
      <c r="N304" s="613"/>
      <c r="O304" s="374"/>
      <c r="P304" s="374"/>
      <c r="Q304" s="374"/>
      <c r="R304" s="374"/>
      <c r="S304" s="374"/>
      <c r="T304" s="374"/>
      <c r="U304" s="374"/>
      <c r="V304" s="374"/>
      <c r="W304" s="374"/>
      <c r="X304" s="374"/>
      <c r="Y304" s="374"/>
      <c r="Z304" s="374"/>
      <c r="AA304" s="374"/>
      <c r="AB304" s="374"/>
      <c r="AC304" s="374"/>
      <c r="AD304" s="374"/>
      <c r="AE304" s="374"/>
      <c r="AF304" s="374"/>
    </row>
    <row r="305" ht="15.75" customHeight="1">
      <c r="A305" s="68"/>
      <c r="B305" s="69"/>
      <c r="C305" s="69"/>
      <c r="D305" s="70"/>
      <c r="E305" s="70"/>
      <c r="F305" s="70"/>
      <c r="G305" s="70"/>
      <c r="H305" s="70"/>
      <c r="I305" s="70"/>
      <c r="J305" s="70"/>
      <c r="K305" s="70"/>
      <c r="L305" s="70"/>
      <c r="M305" s="70"/>
      <c r="N305" s="613"/>
      <c r="O305" s="374"/>
      <c r="P305" s="374"/>
      <c r="Q305" s="374"/>
      <c r="R305" s="374"/>
      <c r="S305" s="374"/>
      <c r="T305" s="374"/>
      <c r="U305" s="374"/>
      <c r="V305" s="374"/>
      <c r="W305" s="374"/>
      <c r="X305" s="374"/>
      <c r="Y305" s="374"/>
      <c r="Z305" s="374"/>
      <c r="AA305" s="374"/>
      <c r="AB305" s="374"/>
      <c r="AC305" s="374"/>
      <c r="AD305" s="374"/>
      <c r="AE305" s="374"/>
      <c r="AF305" s="374"/>
    </row>
    <row r="306" ht="15.75" customHeight="1">
      <c r="A306" s="68"/>
      <c r="B306" s="69"/>
      <c r="C306" s="69"/>
      <c r="D306" s="70"/>
      <c r="E306" s="70"/>
      <c r="F306" s="70"/>
      <c r="G306" s="70"/>
      <c r="H306" s="70"/>
      <c r="I306" s="70"/>
      <c r="J306" s="70"/>
      <c r="K306" s="70"/>
      <c r="L306" s="70"/>
      <c r="M306" s="70"/>
      <c r="N306" s="613"/>
      <c r="O306" s="374"/>
      <c r="P306" s="374"/>
      <c r="Q306" s="374"/>
      <c r="R306" s="374"/>
      <c r="S306" s="374"/>
      <c r="T306" s="374"/>
      <c r="U306" s="374"/>
      <c r="V306" s="374"/>
      <c r="W306" s="374"/>
      <c r="X306" s="374"/>
      <c r="Y306" s="374"/>
      <c r="Z306" s="374"/>
      <c r="AA306" s="374"/>
      <c r="AB306" s="374"/>
      <c r="AC306" s="374"/>
      <c r="AD306" s="374"/>
      <c r="AE306" s="374"/>
      <c r="AF306" s="374"/>
    </row>
    <row r="307" ht="15.75" customHeight="1">
      <c r="A307" s="68"/>
      <c r="B307" s="69"/>
      <c r="C307" s="69"/>
      <c r="D307" s="70"/>
      <c r="E307" s="70"/>
      <c r="F307" s="70"/>
      <c r="G307" s="70"/>
      <c r="H307" s="70"/>
      <c r="I307" s="70"/>
      <c r="J307" s="70"/>
      <c r="K307" s="70"/>
      <c r="L307" s="70"/>
      <c r="M307" s="70"/>
      <c r="N307" s="613"/>
      <c r="O307" s="374"/>
      <c r="P307" s="374"/>
      <c r="Q307" s="374"/>
      <c r="R307" s="374"/>
      <c r="S307" s="374"/>
      <c r="T307" s="374"/>
      <c r="U307" s="374"/>
      <c r="V307" s="374"/>
      <c r="W307" s="374"/>
      <c r="X307" s="374"/>
      <c r="Y307" s="374"/>
      <c r="Z307" s="374"/>
      <c r="AA307" s="374"/>
      <c r="AB307" s="374"/>
      <c r="AC307" s="374"/>
      <c r="AD307" s="374"/>
      <c r="AE307" s="374"/>
      <c r="AF307" s="374"/>
    </row>
    <row r="308" ht="15.75" customHeight="1">
      <c r="A308" s="68"/>
      <c r="B308" s="69"/>
      <c r="C308" s="69"/>
      <c r="D308" s="70"/>
      <c r="E308" s="70"/>
      <c r="F308" s="70"/>
      <c r="G308" s="70"/>
      <c r="H308" s="70"/>
      <c r="I308" s="70"/>
      <c r="J308" s="70"/>
      <c r="K308" s="70"/>
      <c r="L308" s="70"/>
      <c r="M308" s="70"/>
      <c r="N308" s="613"/>
      <c r="O308" s="374"/>
      <c r="P308" s="374"/>
      <c r="Q308" s="374"/>
      <c r="R308" s="374"/>
      <c r="S308" s="374"/>
      <c r="T308" s="374"/>
      <c r="U308" s="374"/>
      <c r="V308" s="374"/>
      <c r="W308" s="374"/>
      <c r="X308" s="374"/>
      <c r="Y308" s="374"/>
      <c r="Z308" s="374"/>
      <c r="AA308" s="374"/>
      <c r="AB308" s="374"/>
      <c r="AC308" s="374"/>
      <c r="AD308" s="374"/>
      <c r="AE308" s="374"/>
      <c r="AF308" s="374"/>
    </row>
    <row r="309" ht="15.75" customHeight="1">
      <c r="A309" s="68"/>
      <c r="B309" s="69"/>
      <c r="C309" s="69"/>
      <c r="D309" s="70"/>
      <c r="E309" s="70"/>
      <c r="F309" s="70"/>
      <c r="G309" s="70"/>
      <c r="H309" s="70"/>
      <c r="I309" s="70"/>
      <c r="J309" s="70"/>
      <c r="K309" s="70"/>
      <c r="L309" s="70"/>
      <c r="M309" s="70"/>
      <c r="N309" s="613"/>
      <c r="O309" s="374"/>
      <c r="P309" s="374"/>
      <c r="Q309" s="374"/>
      <c r="R309" s="374"/>
      <c r="S309" s="374"/>
      <c r="T309" s="374"/>
      <c r="U309" s="374"/>
      <c r="V309" s="374"/>
      <c r="W309" s="374"/>
      <c r="X309" s="374"/>
      <c r="Y309" s="374"/>
      <c r="Z309" s="374"/>
      <c r="AA309" s="374"/>
      <c r="AB309" s="374"/>
      <c r="AC309" s="374"/>
      <c r="AD309" s="374"/>
      <c r="AE309" s="374"/>
      <c r="AF309" s="374"/>
    </row>
    <row r="310" ht="15.75" customHeight="1">
      <c r="A310" s="68"/>
      <c r="B310" s="69"/>
      <c r="C310" s="69"/>
      <c r="D310" s="70"/>
      <c r="E310" s="70"/>
      <c r="F310" s="70"/>
      <c r="G310" s="70"/>
      <c r="H310" s="70"/>
      <c r="I310" s="70"/>
      <c r="J310" s="70"/>
      <c r="K310" s="70"/>
      <c r="L310" s="70"/>
      <c r="M310" s="70"/>
      <c r="N310" s="613"/>
      <c r="O310" s="374"/>
      <c r="P310" s="374"/>
      <c r="Q310" s="374"/>
      <c r="R310" s="374"/>
      <c r="S310" s="374"/>
      <c r="T310" s="374"/>
      <c r="U310" s="374"/>
      <c r="V310" s="374"/>
      <c r="W310" s="374"/>
      <c r="X310" s="374"/>
      <c r="Y310" s="374"/>
      <c r="Z310" s="374"/>
      <c r="AA310" s="374"/>
      <c r="AB310" s="374"/>
      <c r="AC310" s="374"/>
      <c r="AD310" s="374"/>
      <c r="AE310" s="374"/>
      <c r="AF310" s="374"/>
    </row>
    <row r="311" ht="15.75" customHeight="1">
      <c r="A311" s="68"/>
      <c r="B311" s="69"/>
      <c r="C311" s="69"/>
      <c r="D311" s="70"/>
      <c r="E311" s="70"/>
      <c r="F311" s="70"/>
      <c r="G311" s="70"/>
      <c r="H311" s="70"/>
      <c r="I311" s="70"/>
      <c r="J311" s="70"/>
      <c r="K311" s="70"/>
      <c r="L311" s="70"/>
      <c r="M311" s="70"/>
      <c r="N311" s="613"/>
      <c r="O311" s="374"/>
      <c r="P311" s="374"/>
      <c r="Q311" s="374"/>
      <c r="R311" s="374"/>
      <c r="S311" s="374"/>
      <c r="T311" s="374"/>
      <c r="U311" s="374"/>
      <c r="V311" s="374"/>
      <c r="W311" s="374"/>
      <c r="X311" s="374"/>
      <c r="Y311" s="374"/>
      <c r="Z311" s="374"/>
      <c r="AA311" s="374"/>
      <c r="AB311" s="374"/>
      <c r="AC311" s="374"/>
      <c r="AD311" s="374"/>
      <c r="AE311" s="374"/>
      <c r="AF311" s="374"/>
    </row>
    <row r="312" ht="15.75" customHeight="1">
      <c r="A312" s="68"/>
      <c r="B312" s="69"/>
      <c r="C312" s="69"/>
      <c r="D312" s="70"/>
      <c r="E312" s="70"/>
      <c r="F312" s="70"/>
      <c r="G312" s="70"/>
      <c r="H312" s="70"/>
      <c r="I312" s="70"/>
      <c r="J312" s="70"/>
      <c r="K312" s="70"/>
      <c r="L312" s="70"/>
      <c r="M312" s="70"/>
      <c r="N312" s="613"/>
      <c r="O312" s="374"/>
      <c r="P312" s="374"/>
      <c r="Q312" s="374"/>
      <c r="R312" s="374"/>
      <c r="S312" s="374"/>
      <c r="T312" s="374"/>
      <c r="U312" s="374"/>
      <c r="V312" s="374"/>
      <c r="W312" s="374"/>
      <c r="X312" s="374"/>
      <c r="Y312" s="374"/>
      <c r="Z312" s="374"/>
      <c r="AA312" s="374"/>
      <c r="AB312" s="374"/>
      <c r="AC312" s="374"/>
      <c r="AD312" s="374"/>
      <c r="AE312" s="374"/>
      <c r="AF312" s="374"/>
    </row>
    <row r="313" ht="15.75" customHeight="1">
      <c r="A313" s="68"/>
      <c r="B313" s="69"/>
      <c r="C313" s="69"/>
      <c r="D313" s="70"/>
      <c r="E313" s="70"/>
      <c r="F313" s="70"/>
      <c r="G313" s="70"/>
      <c r="H313" s="70"/>
      <c r="I313" s="70"/>
      <c r="J313" s="70"/>
      <c r="K313" s="70"/>
      <c r="L313" s="70"/>
      <c r="M313" s="70"/>
      <c r="N313" s="613"/>
      <c r="O313" s="374"/>
      <c r="P313" s="374"/>
      <c r="Q313" s="374"/>
      <c r="R313" s="374"/>
      <c r="S313" s="374"/>
      <c r="T313" s="374"/>
      <c r="U313" s="374"/>
      <c r="V313" s="374"/>
      <c r="W313" s="374"/>
      <c r="X313" s="374"/>
      <c r="Y313" s="374"/>
      <c r="Z313" s="374"/>
      <c r="AA313" s="374"/>
      <c r="AB313" s="374"/>
      <c r="AC313" s="374"/>
      <c r="AD313" s="374"/>
      <c r="AE313" s="374"/>
      <c r="AF313" s="374"/>
    </row>
    <row r="314" ht="15.75" customHeight="1">
      <c r="A314" s="68"/>
      <c r="B314" s="69"/>
      <c r="C314" s="69"/>
      <c r="D314" s="70"/>
      <c r="E314" s="70"/>
      <c r="F314" s="70"/>
      <c r="G314" s="70"/>
      <c r="H314" s="70"/>
      <c r="I314" s="70"/>
      <c r="J314" s="70"/>
      <c r="K314" s="70"/>
      <c r="L314" s="70"/>
      <c r="M314" s="70"/>
      <c r="N314" s="613"/>
      <c r="O314" s="374"/>
      <c r="P314" s="374"/>
      <c r="Q314" s="374"/>
      <c r="R314" s="374"/>
      <c r="S314" s="374"/>
      <c r="T314" s="374"/>
      <c r="U314" s="374"/>
      <c r="V314" s="374"/>
      <c r="W314" s="374"/>
      <c r="X314" s="374"/>
      <c r="Y314" s="374"/>
      <c r="Z314" s="374"/>
      <c r="AA314" s="374"/>
      <c r="AB314" s="374"/>
      <c r="AC314" s="374"/>
      <c r="AD314" s="374"/>
      <c r="AE314" s="374"/>
      <c r="AF314" s="374"/>
    </row>
    <row r="315" ht="15.75" customHeight="1">
      <c r="A315" s="68"/>
      <c r="B315" s="69"/>
      <c r="C315" s="69"/>
      <c r="D315" s="70"/>
      <c r="E315" s="70"/>
      <c r="F315" s="70"/>
      <c r="G315" s="70"/>
      <c r="H315" s="70"/>
      <c r="I315" s="70"/>
      <c r="J315" s="70"/>
      <c r="K315" s="70"/>
      <c r="L315" s="70"/>
      <c r="M315" s="70"/>
      <c r="N315" s="613"/>
      <c r="O315" s="374"/>
      <c r="P315" s="374"/>
      <c r="Q315" s="374"/>
      <c r="R315" s="374"/>
      <c r="S315" s="374"/>
      <c r="T315" s="374"/>
      <c r="U315" s="374"/>
      <c r="V315" s="374"/>
      <c r="W315" s="374"/>
      <c r="X315" s="374"/>
      <c r="Y315" s="374"/>
      <c r="Z315" s="374"/>
      <c r="AA315" s="374"/>
      <c r="AB315" s="374"/>
      <c r="AC315" s="374"/>
      <c r="AD315" s="374"/>
      <c r="AE315" s="374"/>
      <c r="AF315" s="374"/>
    </row>
    <row r="316" ht="15.75" customHeight="1">
      <c r="A316" s="68"/>
      <c r="B316" s="69"/>
      <c r="C316" s="69"/>
      <c r="D316" s="70"/>
      <c r="E316" s="70"/>
      <c r="F316" s="70"/>
      <c r="G316" s="70"/>
      <c r="H316" s="70"/>
      <c r="I316" s="70"/>
      <c r="J316" s="70"/>
      <c r="K316" s="70"/>
      <c r="L316" s="70"/>
      <c r="M316" s="70"/>
      <c r="N316" s="613"/>
      <c r="O316" s="374"/>
      <c r="P316" s="374"/>
      <c r="Q316" s="374"/>
      <c r="R316" s="374"/>
      <c r="S316" s="374"/>
      <c r="T316" s="374"/>
      <c r="U316" s="374"/>
      <c r="V316" s="374"/>
      <c r="W316" s="374"/>
      <c r="X316" s="374"/>
      <c r="Y316" s="374"/>
      <c r="Z316" s="374"/>
      <c r="AA316" s="374"/>
      <c r="AB316" s="374"/>
      <c r="AC316" s="374"/>
      <c r="AD316" s="374"/>
      <c r="AE316" s="374"/>
      <c r="AF316" s="374"/>
    </row>
    <row r="317" ht="15.75" customHeight="1">
      <c r="A317" s="68"/>
      <c r="B317" s="69"/>
      <c r="C317" s="69"/>
      <c r="D317" s="70"/>
      <c r="E317" s="70"/>
      <c r="F317" s="70"/>
      <c r="G317" s="70"/>
      <c r="H317" s="70"/>
      <c r="I317" s="70"/>
      <c r="J317" s="70"/>
      <c r="K317" s="70"/>
      <c r="L317" s="70"/>
      <c r="M317" s="70"/>
      <c r="N317" s="613"/>
      <c r="O317" s="374"/>
      <c r="P317" s="374"/>
      <c r="Q317" s="374"/>
      <c r="R317" s="374"/>
      <c r="S317" s="374"/>
      <c r="T317" s="374"/>
      <c r="U317" s="374"/>
      <c r="V317" s="374"/>
      <c r="W317" s="374"/>
      <c r="X317" s="374"/>
      <c r="Y317" s="374"/>
      <c r="Z317" s="374"/>
      <c r="AA317" s="374"/>
      <c r="AB317" s="374"/>
      <c r="AC317" s="374"/>
      <c r="AD317" s="374"/>
      <c r="AE317" s="374"/>
      <c r="AF317" s="374"/>
    </row>
    <row r="318" ht="15.75" customHeight="1">
      <c r="A318" s="68"/>
      <c r="B318" s="69"/>
      <c r="C318" s="69"/>
      <c r="D318" s="70"/>
      <c r="E318" s="70"/>
      <c r="F318" s="70"/>
      <c r="G318" s="70"/>
      <c r="H318" s="70"/>
      <c r="I318" s="70"/>
      <c r="J318" s="70"/>
      <c r="K318" s="70"/>
      <c r="L318" s="70"/>
      <c r="M318" s="70"/>
      <c r="N318" s="613"/>
      <c r="O318" s="374"/>
      <c r="P318" s="374"/>
      <c r="Q318" s="374"/>
      <c r="R318" s="374"/>
      <c r="S318" s="374"/>
      <c r="T318" s="374"/>
      <c r="U318" s="374"/>
      <c r="V318" s="374"/>
      <c r="W318" s="374"/>
      <c r="X318" s="374"/>
      <c r="Y318" s="374"/>
      <c r="Z318" s="374"/>
      <c r="AA318" s="374"/>
      <c r="AB318" s="374"/>
      <c r="AC318" s="374"/>
      <c r="AD318" s="374"/>
      <c r="AE318" s="374"/>
      <c r="AF318" s="374"/>
    </row>
    <row r="319" ht="15.75" customHeight="1">
      <c r="A319" s="68"/>
      <c r="B319" s="69"/>
      <c r="C319" s="69"/>
      <c r="D319" s="70"/>
      <c r="E319" s="70"/>
      <c r="F319" s="70"/>
      <c r="G319" s="70"/>
      <c r="H319" s="70"/>
      <c r="I319" s="70"/>
      <c r="J319" s="70"/>
      <c r="K319" s="70"/>
      <c r="L319" s="70"/>
      <c r="M319" s="70"/>
      <c r="N319" s="613"/>
      <c r="O319" s="374"/>
      <c r="P319" s="374"/>
      <c r="Q319" s="374"/>
      <c r="R319" s="374"/>
      <c r="S319" s="374"/>
      <c r="T319" s="374"/>
      <c r="U319" s="374"/>
      <c r="V319" s="374"/>
      <c r="W319" s="374"/>
      <c r="X319" s="374"/>
      <c r="Y319" s="374"/>
      <c r="Z319" s="374"/>
      <c r="AA319" s="374"/>
      <c r="AB319" s="374"/>
      <c r="AC319" s="374"/>
      <c r="AD319" s="374"/>
      <c r="AE319" s="374"/>
      <c r="AF319" s="374"/>
    </row>
    <row r="320" ht="15.75" customHeight="1">
      <c r="A320" s="68"/>
      <c r="B320" s="69"/>
      <c r="C320" s="69"/>
      <c r="D320" s="70"/>
      <c r="E320" s="70"/>
      <c r="F320" s="70"/>
      <c r="G320" s="70"/>
      <c r="H320" s="70"/>
      <c r="I320" s="70"/>
      <c r="J320" s="70"/>
      <c r="K320" s="70"/>
      <c r="L320" s="70"/>
      <c r="M320" s="70"/>
      <c r="N320" s="613"/>
      <c r="O320" s="374"/>
      <c r="P320" s="374"/>
      <c r="Q320" s="374"/>
      <c r="R320" s="374"/>
      <c r="S320" s="374"/>
      <c r="T320" s="374"/>
      <c r="U320" s="374"/>
      <c r="V320" s="374"/>
      <c r="W320" s="374"/>
      <c r="X320" s="374"/>
      <c r="Y320" s="374"/>
      <c r="Z320" s="374"/>
      <c r="AA320" s="374"/>
      <c r="AB320" s="374"/>
      <c r="AC320" s="374"/>
      <c r="AD320" s="374"/>
      <c r="AE320" s="374"/>
      <c r="AF320" s="374"/>
    </row>
    <row r="321" ht="15.75" customHeight="1">
      <c r="A321" s="68"/>
      <c r="B321" s="69"/>
      <c r="C321" s="69"/>
      <c r="D321" s="70"/>
      <c r="E321" s="70"/>
      <c r="F321" s="70"/>
      <c r="G321" s="70"/>
      <c r="H321" s="70"/>
      <c r="I321" s="70"/>
      <c r="J321" s="70"/>
      <c r="K321" s="70"/>
      <c r="L321" s="70"/>
      <c r="M321" s="70"/>
      <c r="N321" s="613"/>
      <c r="O321" s="374"/>
      <c r="P321" s="374"/>
      <c r="Q321" s="374"/>
      <c r="R321" s="374"/>
      <c r="S321" s="374"/>
      <c r="T321" s="374"/>
      <c r="U321" s="374"/>
      <c r="V321" s="374"/>
      <c r="W321" s="374"/>
      <c r="X321" s="374"/>
      <c r="Y321" s="374"/>
      <c r="Z321" s="374"/>
      <c r="AA321" s="374"/>
      <c r="AB321" s="374"/>
      <c r="AC321" s="374"/>
      <c r="AD321" s="374"/>
      <c r="AE321" s="374"/>
      <c r="AF321" s="374"/>
    </row>
    <row r="322" ht="15.75" customHeight="1">
      <c r="A322" s="68"/>
      <c r="B322" s="69"/>
      <c r="C322" s="69"/>
      <c r="D322" s="70"/>
      <c r="E322" s="70"/>
      <c r="F322" s="70"/>
      <c r="G322" s="70"/>
      <c r="H322" s="70"/>
      <c r="I322" s="70"/>
      <c r="J322" s="70"/>
      <c r="K322" s="70"/>
      <c r="L322" s="70"/>
      <c r="M322" s="70"/>
      <c r="N322" s="613"/>
      <c r="O322" s="374"/>
      <c r="P322" s="374"/>
      <c r="Q322" s="374"/>
      <c r="R322" s="374"/>
      <c r="S322" s="374"/>
      <c r="T322" s="374"/>
      <c r="U322" s="374"/>
      <c r="V322" s="374"/>
      <c r="W322" s="374"/>
      <c r="X322" s="374"/>
      <c r="Y322" s="374"/>
      <c r="Z322" s="374"/>
      <c r="AA322" s="374"/>
      <c r="AB322" s="374"/>
      <c r="AC322" s="374"/>
      <c r="AD322" s="374"/>
      <c r="AE322" s="374"/>
      <c r="AF322" s="374"/>
    </row>
    <row r="323" ht="15.75" customHeight="1">
      <c r="A323" s="68"/>
      <c r="B323" s="69"/>
      <c r="C323" s="69"/>
      <c r="D323" s="70"/>
      <c r="E323" s="70"/>
      <c r="F323" s="70"/>
      <c r="G323" s="70"/>
      <c r="H323" s="70"/>
      <c r="I323" s="70"/>
      <c r="J323" s="70"/>
      <c r="K323" s="70"/>
      <c r="L323" s="70"/>
      <c r="M323" s="70"/>
      <c r="N323" s="613"/>
      <c r="O323" s="374"/>
      <c r="P323" s="374"/>
      <c r="Q323" s="374"/>
      <c r="R323" s="374"/>
      <c r="S323" s="374"/>
      <c r="T323" s="374"/>
      <c r="U323" s="374"/>
      <c r="V323" s="374"/>
      <c r="W323" s="374"/>
      <c r="X323" s="374"/>
      <c r="Y323" s="374"/>
      <c r="Z323" s="374"/>
      <c r="AA323" s="374"/>
      <c r="AB323" s="374"/>
      <c r="AC323" s="374"/>
      <c r="AD323" s="374"/>
      <c r="AE323" s="374"/>
      <c r="AF323" s="374"/>
    </row>
    <row r="324" ht="15.75" customHeight="1">
      <c r="A324" s="68"/>
      <c r="B324" s="69"/>
      <c r="C324" s="69"/>
      <c r="D324" s="70"/>
      <c r="E324" s="70"/>
      <c r="F324" s="70"/>
      <c r="G324" s="70"/>
      <c r="H324" s="70"/>
      <c r="I324" s="70"/>
      <c r="J324" s="70"/>
      <c r="K324" s="70"/>
      <c r="L324" s="70"/>
      <c r="M324" s="70"/>
      <c r="N324" s="613"/>
      <c r="O324" s="374"/>
      <c r="P324" s="374"/>
      <c r="Q324" s="374"/>
      <c r="R324" s="374"/>
      <c r="S324" s="374"/>
      <c r="T324" s="374"/>
      <c r="U324" s="374"/>
      <c r="V324" s="374"/>
      <c r="W324" s="374"/>
      <c r="X324" s="374"/>
      <c r="Y324" s="374"/>
      <c r="Z324" s="374"/>
      <c r="AA324" s="374"/>
      <c r="AB324" s="374"/>
      <c r="AC324" s="374"/>
      <c r="AD324" s="374"/>
      <c r="AE324" s="374"/>
      <c r="AF324" s="374"/>
    </row>
    <row r="325" ht="15.75" customHeight="1">
      <c r="A325" s="68"/>
      <c r="B325" s="69"/>
      <c r="C325" s="69"/>
      <c r="D325" s="70"/>
      <c r="E325" s="70"/>
      <c r="F325" s="70"/>
      <c r="G325" s="70"/>
      <c r="H325" s="70"/>
      <c r="I325" s="70"/>
      <c r="J325" s="70"/>
      <c r="K325" s="70"/>
      <c r="L325" s="70"/>
      <c r="M325" s="70"/>
      <c r="N325" s="613"/>
      <c r="O325" s="374"/>
      <c r="P325" s="374"/>
      <c r="Q325" s="374"/>
      <c r="R325" s="374"/>
      <c r="S325" s="374"/>
      <c r="T325" s="374"/>
      <c r="U325" s="374"/>
      <c r="V325" s="374"/>
      <c r="W325" s="374"/>
      <c r="X325" s="374"/>
      <c r="Y325" s="374"/>
      <c r="Z325" s="374"/>
      <c r="AA325" s="374"/>
      <c r="AB325" s="374"/>
      <c r="AC325" s="374"/>
      <c r="AD325" s="374"/>
      <c r="AE325" s="374"/>
      <c r="AF325" s="374"/>
    </row>
    <row r="326" ht="15.75" customHeight="1">
      <c r="A326" s="68"/>
      <c r="B326" s="69"/>
      <c r="C326" s="69"/>
      <c r="D326" s="70"/>
      <c r="E326" s="70"/>
      <c r="F326" s="70"/>
      <c r="G326" s="70"/>
      <c r="H326" s="70"/>
      <c r="I326" s="70"/>
      <c r="J326" s="70"/>
      <c r="K326" s="70"/>
      <c r="L326" s="70"/>
      <c r="M326" s="70"/>
      <c r="N326" s="613"/>
      <c r="O326" s="374"/>
      <c r="P326" s="374"/>
      <c r="Q326" s="374"/>
      <c r="R326" s="374"/>
      <c r="S326" s="374"/>
      <c r="T326" s="374"/>
      <c r="U326" s="374"/>
      <c r="V326" s="374"/>
      <c r="W326" s="374"/>
      <c r="X326" s="374"/>
      <c r="Y326" s="374"/>
      <c r="Z326" s="374"/>
      <c r="AA326" s="374"/>
      <c r="AB326" s="374"/>
      <c r="AC326" s="374"/>
      <c r="AD326" s="374"/>
      <c r="AE326" s="374"/>
      <c r="AF326" s="374"/>
    </row>
    <row r="327" ht="15.75" customHeight="1">
      <c r="A327" s="68"/>
      <c r="B327" s="69"/>
      <c r="C327" s="69"/>
      <c r="D327" s="70"/>
      <c r="E327" s="70"/>
      <c r="F327" s="70"/>
      <c r="G327" s="70"/>
      <c r="H327" s="70"/>
      <c r="I327" s="70"/>
      <c r="J327" s="70"/>
      <c r="K327" s="70"/>
      <c r="L327" s="70"/>
      <c r="M327" s="70"/>
      <c r="N327" s="613"/>
      <c r="O327" s="374"/>
      <c r="P327" s="374"/>
      <c r="Q327" s="374"/>
      <c r="R327" s="374"/>
      <c r="S327" s="374"/>
      <c r="T327" s="374"/>
      <c r="U327" s="374"/>
      <c r="V327" s="374"/>
      <c r="W327" s="374"/>
      <c r="X327" s="374"/>
      <c r="Y327" s="374"/>
      <c r="Z327" s="374"/>
      <c r="AA327" s="374"/>
      <c r="AB327" s="374"/>
      <c r="AC327" s="374"/>
      <c r="AD327" s="374"/>
      <c r="AE327" s="374"/>
      <c r="AF327" s="374"/>
    </row>
    <row r="328" ht="15.75" customHeight="1">
      <c r="A328" s="68"/>
      <c r="B328" s="69"/>
      <c r="C328" s="69"/>
      <c r="D328" s="70"/>
      <c r="E328" s="70"/>
      <c r="F328" s="70"/>
      <c r="G328" s="70"/>
      <c r="H328" s="70"/>
      <c r="I328" s="70"/>
      <c r="J328" s="70"/>
      <c r="K328" s="70"/>
      <c r="L328" s="70"/>
      <c r="M328" s="70"/>
      <c r="N328" s="613"/>
      <c r="O328" s="374"/>
      <c r="P328" s="374"/>
      <c r="Q328" s="374"/>
      <c r="R328" s="374"/>
      <c r="S328" s="374"/>
      <c r="T328" s="374"/>
      <c r="U328" s="374"/>
      <c r="V328" s="374"/>
      <c r="W328" s="374"/>
      <c r="X328" s="374"/>
      <c r="Y328" s="374"/>
      <c r="Z328" s="374"/>
      <c r="AA328" s="374"/>
      <c r="AB328" s="374"/>
      <c r="AC328" s="374"/>
      <c r="AD328" s="374"/>
      <c r="AE328" s="374"/>
      <c r="AF328" s="374"/>
    </row>
    <row r="329" ht="15.75" customHeight="1">
      <c r="A329" s="68"/>
      <c r="B329" s="69"/>
      <c r="C329" s="69"/>
      <c r="D329" s="70"/>
      <c r="E329" s="70"/>
      <c r="F329" s="70"/>
      <c r="G329" s="70"/>
      <c r="H329" s="70"/>
      <c r="I329" s="70"/>
      <c r="J329" s="70"/>
      <c r="K329" s="70"/>
      <c r="L329" s="70"/>
      <c r="M329" s="70"/>
      <c r="N329" s="613"/>
      <c r="O329" s="374"/>
      <c r="P329" s="374"/>
      <c r="Q329" s="374"/>
      <c r="R329" s="374"/>
      <c r="S329" s="374"/>
      <c r="T329" s="374"/>
      <c r="U329" s="374"/>
      <c r="V329" s="374"/>
      <c r="W329" s="374"/>
      <c r="X329" s="374"/>
      <c r="Y329" s="374"/>
      <c r="Z329" s="374"/>
      <c r="AA329" s="374"/>
      <c r="AB329" s="374"/>
      <c r="AC329" s="374"/>
      <c r="AD329" s="374"/>
      <c r="AE329" s="374"/>
      <c r="AF329" s="374"/>
    </row>
    <row r="330" ht="15.75" customHeight="1">
      <c r="A330" s="68"/>
      <c r="B330" s="69"/>
      <c r="C330" s="69"/>
      <c r="D330" s="70"/>
      <c r="E330" s="70"/>
      <c r="F330" s="70"/>
      <c r="G330" s="70"/>
      <c r="H330" s="70"/>
      <c r="I330" s="70"/>
      <c r="J330" s="70"/>
      <c r="K330" s="70"/>
      <c r="L330" s="70"/>
      <c r="M330" s="70"/>
      <c r="N330" s="613"/>
      <c r="O330" s="374"/>
      <c r="P330" s="374"/>
      <c r="Q330" s="374"/>
      <c r="R330" s="374"/>
      <c r="S330" s="374"/>
      <c r="T330" s="374"/>
      <c r="U330" s="374"/>
      <c r="V330" s="374"/>
      <c r="W330" s="374"/>
      <c r="X330" s="374"/>
      <c r="Y330" s="374"/>
      <c r="Z330" s="374"/>
      <c r="AA330" s="374"/>
      <c r="AB330" s="374"/>
      <c r="AC330" s="374"/>
      <c r="AD330" s="374"/>
      <c r="AE330" s="374"/>
      <c r="AF330" s="374"/>
    </row>
    <row r="331" ht="15.75" customHeight="1">
      <c r="A331" s="68"/>
      <c r="B331" s="69"/>
      <c r="C331" s="69"/>
      <c r="D331" s="70"/>
      <c r="E331" s="70"/>
      <c r="F331" s="70"/>
      <c r="G331" s="70"/>
      <c r="H331" s="70"/>
      <c r="I331" s="70"/>
      <c r="J331" s="70"/>
      <c r="K331" s="70"/>
      <c r="L331" s="70"/>
      <c r="M331" s="70"/>
      <c r="N331" s="613"/>
      <c r="O331" s="374"/>
      <c r="P331" s="374"/>
      <c r="Q331" s="374"/>
      <c r="R331" s="374"/>
      <c r="S331" s="374"/>
      <c r="T331" s="374"/>
      <c r="U331" s="374"/>
      <c r="V331" s="374"/>
      <c r="W331" s="374"/>
      <c r="X331" s="374"/>
      <c r="Y331" s="374"/>
      <c r="Z331" s="374"/>
      <c r="AA331" s="374"/>
      <c r="AB331" s="374"/>
      <c r="AC331" s="374"/>
      <c r="AD331" s="374"/>
      <c r="AE331" s="374"/>
      <c r="AF331" s="374"/>
    </row>
    <row r="332" ht="15.75" customHeight="1">
      <c r="A332" s="68"/>
      <c r="B332" s="69"/>
      <c r="C332" s="69"/>
      <c r="D332" s="70"/>
      <c r="E332" s="70"/>
      <c r="F332" s="70"/>
      <c r="G332" s="70"/>
      <c r="H332" s="70"/>
      <c r="I332" s="70"/>
      <c r="J332" s="70"/>
      <c r="K332" s="70"/>
      <c r="L332" s="70"/>
      <c r="M332" s="70"/>
      <c r="N332" s="613"/>
      <c r="O332" s="374"/>
      <c r="P332" s="374"/>
      <c r="Q332" s="374"/>
      <c r="R332" s="374"/>
      <c r="S332" s="374"/>
      <c r="T332" s="374"/>
      <c r="U332" s="374"/>
      <c r="V332" s="374"/>
      <c r="W332" s="374"/>
      <c r="X332" s="374"/>
      <c r="Y332" s="374"/>
      <c r="Z332" s="374"/>
      <c r="AA332" s="374"/>
      <c r="AB332" s="374"/>
      <c r="AC332" s="374"/>
      <c r="AD332" s="374"/>
      <c r="AE332" s="374"/>
      <c r="AF332" s="374"/>
    </row>
    <row r="333" ht="15.75" customHeight="1">
      <c r="A333" s="68"/>
      <c r="B333" s="69"/>
      <c r="C333" s="69"/>
      <c r="D333" s="70"/>
      <c r="E333" s="70"/>
      <c r="F333" s="70"/>
      <c r="G333" s="70"/>
      <c r="H333" s="70"/>
      <c r="I333" s="70"/>
      <c r="J333" s="70"/>
      <c r="K333" s="70"/>
      <c r="L333" s="70"/>
      <c r="M333" s="70"/>
      <c r="N333" s="613"/>
      <c r="O333" s="374"/>
      <c r="P333" s="374"/>
      <c r="Q333" s="374"/>
      <c r="R333" s="374"/>
      <c r="S333" s="374"/>
      <c r="T333" s="374"/>
      <c r="U333" s="374"/>
      <c r="V333" s="374"/>
      <c r="W333" s="374"/>
      <c r="X333" s="374"/>
      <c r="Y333" s="374"/>
      <c r="Z333" s="374"/>
      <c r="AA333" s="374"/>
      <c r="AB333" s="374"/>
      <c r="AC333" s="374"/>
      <c r="AD333" s="374"/>
      <c r="AE333" s="374"/>
      <c r="AF333" s="374"/>
    </row>
    <row r="334" ht="15.75" customHeight="1">
      <c r="A334" s="68"/>
      <c r="B334" s="69"/>
      <c r="C334" s="69"/>
      <c r="D334" s="70"/>
      <c r="E334" s="70"/>
      <c r="F334" s="70"/>
      <c r="G334" s="70"/>
      <c r="H334" s="70"/>
      <c r="I334" s="70"/>
      <c r="J334" s="70"/>
      <c r="K334" s="70"/>
      <c r="L334" s="70"/>
      <c r="M334" s="70"/>
      <c r="N334" s="613"/>
      <c r="O334" s="374"/>
      <c r="P334" s="374"/>
      <c r="Q334" s="374"/>
      <c r="R334" s="374"/>
      <c r="S334" s="374"/>
      <c r="T334" s="374"/>
      <c r="U334" s="374"/>
      <c r="V334" s="374"/>
      <c r="W334" s="374"/>
      <c r="X334" s="374"/>
      <c r="Y334" s="374"/>
      <c r="Z334" s="374"/>
      <c r="AA334" s="374"/>
      <c r="AB334" s="374"/>
      <c r="AC334" s="374"/>
      <c r="AD334" s="374"/>
      <c r="AE334" s="374"/>
      <c r="AF334" s="374"/>
    </row>
    <row r="335" ht="15.75" customHeight="1">
      <c r="A335" s="68"/>
      <c r="B335" s="69"/>
      <c r="C335" s="69"/>
      <c r="D335" s="70"/>
      <c r="E335" s="70"/>
      <c r="F335" s="70"/>
      <c r="G335" s="70"/>
      <c r="H335" s="70"/>
      <c r="I335" s="70"/>
      <c r="J335" s="70"/>
      <c r="K335" s="70"/>
      <c r="L335" s="70"/>
      <c r="M335" s="70"/>
      <c r="N335" s="613"/>
      <c r="O335" s="374"/>
      <c r="P335" s="374"/>
      <c r="Q335" s="374"/>
      <c r="R335" s="374"/>
      <c r="S335" s="374"/>
      <c r="T335" s="374"/>
      <c r="U335" s="374"/>
      <c r="V335" s="374"/>
      <c r="W335" s="374"/>
      <c r="X335" s="374"/>
      <c r="Y335" s="374"/>
      <c r="Z335" s="374"/>
      <c r="AA335" s="374"/>
      <c r="AB335" s="374"/>
      <c r="AC335" s="374"/>
      <c r="AD335" s="374"/>
      <c r="AE335" s="374"/>
      <c r="AF335" s="374"/>
    </row>
    <row r="336" ht="15.75" customHeight="1">
      <c r="A336" s="68"/>
      <c r="B336" s="69"/>
      <c r="C336" s="69"/>
      <c r="D336" s="70"/>
      <c r="E336" s="70"/>
      <c r="F336" s="70"/>
      <c r="G336" s="70"/>
      <c r="H336" s="70"/>
      <c r="I336" s="70"/>
      <c r="J336" s="70"/>
      <c r="K336" s="70"/>
      <c r="L336" s="70"/>
      <c r="M336" s="70"/>
      <c r="N336" s="613"/>
      <c r="O336" s="374"/>
      <c r="P336" s="374"/>
      <c r="Q336" s="374"/>
      <c r="R336" s="374"/>
      <c r="S336" s="374"/>
      <c r="T336" s="374"/>
      <c r="U336" s="374"/>
      <c r="V336" s="374"/>
      <c r="W336" s="374"/>
      <c r="X336" s="374"/>
      <c r="Y336" s="374"/>
      <c r="Z336" s="374"/>
      <c r="AA336" s="374"/>
      <c r="AB336" s="374"/>
      <c r="AC336" s="374"/>
      <c r="AD336" s="374"/>
      <c r="AE336" s="374"/>
      <c r="AF336" s="374"/>
    </row>
    <row r="337" ht="15.75" customHeight="1">
      <c r="A337" s="68"/>
      <c r="B337" s="69"/>
      <c r="C337" s="69"/>
      <c r="D337" s="70"/>
      <c r="E337" s="70"/>
      <c r="F337" s="70"/>
      <c r="G337" s="70"/>
      <c r="H337" s="70"/>
      <c r="I337" s="70"/>
      <c r="J337" s="70"/>
      <c r="K337" s="70"/>
      <c r="L337" s="70"/>
      <c r="M337" s="70"/>
      <c r="N337" s="613"/>
      <c r="O337" s="374"/>
      <c r="P337" s="374"/>
      <c r="Q337" s="374"/>
      <c r="R337" s="374"/>
      <c r="S337" s="374"/>
      <c r="T337" s="374"/>
      <c r="U337" s="374"/>
      <c r="V337" s="374"/>
      <c r="W337" s="374"/>
      <c r="X337" s="374"/>
      <c r="Y337" s="374"/>
      <c r="Z337" s="374"/>
      <c r="AA337" s="374"/>
      <c r="AB337" s="374"/>
      <c r="AC337" s="374"/>
      <c r="AD337" s="374"/>
      <c r="AE337" s="374"/>
      <c r="AF337" s="374"/>
    </row>
    <row r="338" ht="15.75" customHeight="1">
      <c r="A338" s="68"/>
      <c r="B338" s="69"/>
      <c r="C338" s="69"/>
      <c r="D338" s="70"/>
      <c r="E338" s="70"/>
      <c r="F338" s="70"/>
      <c r="G338" s="70"/>
      <c r="H338" s="70"/>
      <c r="I338" s="70"/>
      <c r="J338" s="70"/>
      <c r="K338" s="70"/>
      <c r="L338" s="70"/>
      <c r="M338" s="70"/>
      <c r="N338" s="613"/>
      <c r="O338" s="374"/>
      <c r="P338" s="374"/>
      <c r="Q338" s="374"/>
      <c r="R338" s="374"/>
      <c r="S338" s="374"/>
      <c r="T338" s="374"/>
      <c r="U338" s="374"/>
      <c r="V338" s="374"/>
      <c r="W338" s="374"/>
      <c r="X338" s="374"/>
      <c r="Y338" s="374"/>
      <c r="Z338" s="374"/>
      <c r="AA338" s="374"/>
      <c r="AB338" s="374"/>
      <c r="AC338" s="374"/>
      <c r="AD338" s="374"/>
      <c r="AE338" s="374"/>
      <c r="AF338" s="374"/>
    </row>
    <row r="339" ht="15.75" customHeight="1">
      <c r="A339" s="68"/>
      <c r="B339" s="69"/>
      <c r="C339" s="69"/>
      <c r="D339" s="70"/>
      <c r="E339" s="70"/>
      <c r="F339" s="70"/>
      <c r="G339" s="70"/>
      <c r="H339" s="70"/>
      <c r="I339" s="70"/>
      <c r="J339" s="70"/>
      <c r="K339" s="70"/>
      <c r="L339" s="70"/>
      <c r="M339" s="70"/>
      <c r="N339" s="613"/>
      <c r="O339" s="374"/>
      <c r="P339" s="374"/>
      <c r="Q339" s="374"/>
      <c r="R339" s="374"/>
      <c r="S339" s="374"/>
      <c r="T339" s="374"/>
      <c r="U339" s="374"/>
      <c r="V339" s="374"/>
      <c r="W339" s="374"/>
      <c r="X339" s="374"/>
      <c r="Y339" s="374"/>
      <c r="Z339" s="374"/>
      <c r="AA339" s="374"/>
      <c r="AB339" s="374"/>
      <c r="AC339" s="374"/>
      <c r="AD339" s="374"/>
      <c r="AE339" s="374"/>
      <c r="AF339" s="374"/>
    </row>
    <row r="340" ht="15.75" customHeight="1">
      <c r="A340" s="68"/>
      <c r="B340" s="69"/>
      <c r="C340" s="69"/>
      <c r="D340" s="70"/>
      <c r="E340" s="70"/>
      <c r="F340" s="70"/>
      <c r="G340" s="70"/>
      <c r="H340" s="70"/>
      <c r="I340" s="70"/>
      <c r="J340" s="70"/>
      <c r="K340" s="70"/>
      <c r="L340" s="70"/>
      <c r="M340" s="70"/>
      <c r="N340" s="613"/>
      <c r="O340" s="374"/>
      <c r="P340" s="374"/>
      <c r="Q340" s="374"/>
      <c r="R340" s="374"/>
      <c r="S340" s="374"/>
      <c r="T340" s="374"/>
      <c r="U340" s="374"/>
      <c r="V340" s="374"/>
      <c r="W340" s="374"/>
      <c r="X340" s="374"/>
      <c r="Y340" s="374"/>
      <c r="Z340" s="374"/>
      <c r="AA340" s="374"/>
      <c r="AB340" s="374"/>
      <c r="AC340" s="374"/>
      <c r="AD340" s="374"/>
      <c r="AE340" s="374"/>
      <c r="AF340" s="374"/>
    </row>
    <row r="341" ht="15.75" customHeight="1">
      <c r="A341" s="68"/>
      <c r="B341" s="69"/>
      <c r="C341" s="69"/>
      <c r="D341" s="70"/>
      <c r="E341" s="70"/>
      <c r="F341" s="70"/>
      <c r="G341" s="70"/>
      <c r="H341" s="70"/>
      <c r="I341" s="70"/>
      <c r="J341" s="70"/>
      <c r="K341" s="70"/>
      <c r="L341" s="70"/>
      <c r="M341" s="70"/>
      <c r="N341" s="613"/>
      <c r="O341" s="374"/>
      <c r="P341" s="374"/>
      <c r="Q341" s="374"/>
      <c r="R341" s="374"/>
      <c r="S341" s="374"/>
      <c r="T341" s="374"/>
      <c r="U341" s="374"/>
      <c r="V341" s="374"/>
      <c r="W341" s="374"/>
      <c r="X341" s="374"/>
      <c r="Y341" s="374"/>
      <c r="Z341" s="374"/>
      <c r="AA341" s="374"/>
      <c r="AB341" s="374"/>
      <c r="AC341" s="374"/>
      <c r="AD341" s="374"/>
      <c r="AE341" s="374"/>
      <c r="AF341" s="374"/>
    </row>
    <row r="342" ht="15.75" customHeight="1">
      <c r="A342" s="68"/>
      <c r="B342" s="69"/>
      <c r="C342" s="69"/>
      <c r="D342" s="70"/>
      <c r="E342" s="70"/>
      <c r="F342" s="70"/>
      <c r="G342" s="70"/>
      <c r="H342" s="70"/>
      <c r="I342" s="70"/>
      <c r="J342" s="70"/>
      <c r="K342" s="70"/>
      <c r="L342" s="70"/>
      <c r="M342" s="70"/>
      <c r="N342" s="613"/>
      <c r="O342" s="374"/>
      <c r="P342" s="374"/>
      <c r="Q342" s="374"/>
      <c r="R342" s="374"/>
      <c r="S342" s="374"/>
      <c r="T342" s="374"/>
      <c r="U342" s="374"/>
      <c r="V342" s="374"/>
      <c r="W342" s="374"/>
      <c r="X342" s="374"/>
      <c r="Y342" s="374"/>
      <c r="Z342" s="374"/>
      <c r="AA342" s="374"/>
      <c r="AB342" s="374"/>
      <c r="AC342" s="374"/>
      <c r="AD342" s="374"/>
      <c r="AE342" s="374"/>
      <c r="AF342" s="374"/>
    </row>
    <row r="343" ht="15.75" customHeight="1">
      <c r="A343" s="68"/>
      <c r="B343" s="69"/>
      <c r="C343" s="69"/>
      <c r="D343" s="70"/>
      <c r="E343" s="70"/>
      <c r="F343" s="70"/>
      <c r="G343" s="70"/>
      <c r="H343" s="70"/>
      <c r="I343" s="70"/>
      <c r="J343" s="70"/>
      <c r="K343" s="70"/>
      <c r="L343" s="70"/>
      <c r="M343" s="70"/>
      <c r="N343" s="613"/>
      <c r="O343" s="374"/>
      <c r="P343" s="374"/>
      <c r="Q343" s="374"/>
      <c r="R343" s="374"/>
      <c r="S343" s="374"/>
      <c r="T343" s="374"/>
      <c r="U343" s="374"/>
      <c r="V343" s="374"/>
      <c r="W343" s="374"/>
      <c r="X343" s="374"/>
      <c r="Y343" s="374"/>
      <c r="Z343" s="374"/>
      <c r="AA343" s="374"/>
      <c r="AB343" s="374"/>
      <c r="AC343" s="374"/>
      <c r="AD343" s="374"/>
      <c r="AE343" s="374"/>
      <c r="AF343" s="374"/>
    </row>
    <row r="344" ht="15.75" customHeight="1">
      <c r="A344" s="68"/>
      <c r="B344" s="69"/>
      <c r="C344" s="69"/>
      <c r="D344" s="70"/>
      <c r="E344" s="70"/>
      <c r="F344" s="70"/>
      <c r="G344" s="70"/>
      <c r="H344" s="70"/>
      <c r="I344" s="70"/>
      <c r="J344" s="70"/>
      <c r="K344" s="70"/>
      <c r="L344" s="70"/>
      <c r="M344" s="70"/>
      <c r="N344" s="613"/>
      <c r="O344" s="374"/>
      <c r="P344" s="374"/>
      <c r="Q344" s="374"/>
      <c r="R344" s="374"/>
      <c r="S344" s="374"/>
      <c r="T344" s="374"/>
      <c r="U344" s="374"/>
      <c r="V344" s="374"/>
      <c r="W344" s="374"/>
      <c r="X344" s="374"/>
      <c r="Y344" s="374"/>
      <c r="Z344" s="374"/>
      <c r="AA344" s="374"/>
      <c r="AB344" s="374"/>
      <c r="AC344" s="374"/>
      <c r="AD344" s="374"/>
      <c r="AE344" s="374"/>
      <c r="AF344" s="374"/>
    </row>
    <row r="345" ht="15.75" customHeight="1">
      <c r="A345" s="68"/>
      <c r="B345" s="69"/>
      <c r="C345" s="69"/>
      <c r="D345" s="70"/>
      <c r="E345" s="70"/>
      <c r="F345" s="70"/>
      <c r="G345" s="70"/>
      <c r="H345" s="70"/>
      <c r="I345" s="70"/>
      <c r="J345" s="70"/>
      <c r="K345" s="70"/>
      <c r="L345" s="70"/>
      <c r="M345" s="70"/>
      <c r="N345" s="613"/>
      <c r="O345" s="374"/>
      <c r="P345" s="374"/>
      <c r="Q345" s="374"/>
      <c r="R345" s="374"/>
      <c r="S345" s="374"/>
      <c r="T345" s="374"/>
      <c r="U345" s="374"/>
      <c r="V345" s="374"/>
      <c r="W345" s="374"/>
      <c r="X345" s="374"/>
      <c r="Y345" s="374"/>
      <c r="Z345" s="374"/>
      <c r="AA345" s="374"/>
      <c r="AB345" s="374"/>
      <c r="AC345" s="374"/>
      <c r="AD345" s="374"/>
      <c r="AE345" s="374"/>
      <c r="AF345" s="374"/>
    </row>
    <row r="346" ht="15.75" customHeight="1">
      <c r="A346" s="68"/>
      <c r="B346" s="69"/>
      <c r="C346" s="69"/>
      <c r="D346" s="70"/>
      <c r="E346" s="70"/>
      <c r="F346" s="70"/>
      <c r="G346" s="70"/>
      <c r="H346" s="70"/>
      <c r="I346" s="70"/>
      <c r="J346" s="70"/>
      <c r="K346" s="70"/>
      <c r="L346" s="70"/>
      <c r="M346" s="70"/>
      <c r="N346" s="613"/>
      <c r="O346" s="374"/>
      <c r="P346" s="374"/>
      <c r="Q346" s="374"/>
      <c r="R346" s="374"/>
      <c r="S346" s="374"/>
      <c r="T346" s="374"/>
      <c r="U346" s="374"/>
      <c r="V346" s="374"/>
      <c r="W346" s="374"/>
      <c r="X346" s="374"/>
      <c r="Y346" s="374"/>
      <c r="Z346" s="374"/>
      <c r="AA346" s="374"/>
      <c r="AB346" s="374"/>
      <c r="AC346" s="374"/>
      <c r="AD346" s="374"/>
      <c r="AE346" s="374"/>
      <c r="AF346" s="374"/>
    </row>
    <row r="347" ht="15.75" customHeight="1">
      <c r="A347" s="68"/>
      <c r="B347" s="69"/>
      <c r="C347" s="69"/>
      <c r="D347" s="70"/>
      <c r="E347" s="70"/>
      <c r="F347" s="70"/>
      <c r="G347" s="70"/>
      <c r="H347" s="70"/>
      <c r="I347" s="70"/>
      <c r="J347" s="70"/>
      <c r="K347" s="70"/>
      <c r="L347" s="70"/>
      <c r="M347" s="70"/>
      <c r="N347" s="613"/>
      <c r="O347" s="374"/>
      <c r="P347" s="374"/>
      <c r="Q347" s="374"/>
      <c r="R347" s="374"/>
      <c r="S347" s="374"/>
      <c r="T347" s="374"/>
      <c r="U347" s="374"/>
      <c r="V347" s="374"/>
      <c r="W347" s="374"/>
      <c r="X347" s="374"/>
      <c r="Y347" s="374"/>
      <c r="Z347" s="374"/>
      <c r="AA347" s="374"/>
      <c r="AB347" s="374"/>
      <c r="AC347" s="374"/>
      <c r="AD347" s="374"/>
      <c r="AE347" s="374"/>
      <c r="AF347" s="374"/>
    </row>
    <row r="348" ht="15.75" customHeight="1">
      <c r="A348" s="68"/>
      <c r="B348" s="69"/>
      <c r="C348" s="69"/>
      <c r="D348" s="70"/>
      <c r="E348" s="70"/>
      <c r="F348" s="70"/>
      <c r="G348" s="70"/>
      <c r="H348" s="70"/>
      <c r="I348" s="70"/>
      <c r="J348" s="70"/>
      <c r="K348" s="70"/>
      <c r="L348" s="70"/>
      <c r="M348" s="70"/>
      <c r="N348" s="613"/>
      <c r="O348" s="374"/>
      <c r="P348" s="374"/>
      <c r="Q348" s="374"/>
      <c r="R348" s="374"/>
      <c r="S348" s="374"/>
      <c r="T348" s="374"/>
      <c r="U348" s="374"/>
      <c r="V348" s="374"/>
      <c r="W348" s="374"/>
      <c r="X348" s="374"/>
      <c r="Y348" s="374"/>
      <c r="Z348" s="374"/>
      <c r="AA348" s="374"/>
      <c r="AB348" s="374"/>
      <c r="AC348" s="374"/>
      <c r="AD348" s="374"/>
      <c r="AE348" s="374"/>
      <c r="AF348" s="374"/>
    </row>
    <row r="349" ht="15.75" customHeight="1">
      <c r="A349" s="68"/>
      <c r="B349" s="69"/>
      <c r="C349" s="69"/>
      <c r="D349" s="70"/>
      <c r="E349" s="70"/>
      <c r="F349" s="70"/>
      <c r="G349" s="70"/>
      <c r="H349" s="70"/>
      <c r="I349" s="70"/>
      <c r="J349" s="70"/>
      <c r="K349" s="70"/>
      <c r="L349" s="70"/>
      <c r="M349" s="70"/>
      <c r="N349" s="613"/>
      <c r="O349" s="374"/>
      <c r="P349" s="374"/>
      <c r="Q349" s="374"/>
      <c r="R349" s="374"/>
      <c r="S349" s="374"/>
      <c r="T349" s="374"/>
      <c r="U349" s="374"/>
      <c r="V349" s="374"/>
      <c r="W349" s="374"/>
      <c r="X349" s="374"/>
      <c r="Y349" s="374"/>
      <c r="Z349" s="374"/>
      <c r="AA349" s="374"/>
      <c r="AB349" s="374"/>
      <c r="AC349" s="374"/>
      <c r="AD349" s="374"/>
      <c r="AE349" s="374"/>
      <c r="AF349" s="374"/>
    </row>
    <row r="350" ht="15.75" customHeight="1">
      <c r="A350" s="68"/>
      <c r="B350" s="69"/>
      <c r="C350" s="69"/>
      <c r="D350" s="70"/>
      <c r="E350" s="70"/>
      <c r="F350" s="70"/>
      <c r="G350" s="70"/>
      <c r="H350" s="70"/>
      <c r="I350" s="70"/>
      <c r="J350" s="70"/>
      <c r="K350" s="70"/>
      <c r="L350" s="70"/>
      <c r="M350" s="70"/>
      <c r="N350" s="613"/>
      <c r="O350" s="374"/>
      <c r="P350" s="374"/>
      <c r="Q350" s="374"/>
      <c r="R350" s="374"/>
      <c r="S350" s="374"/>
      <c r="T350" s="374"/>
      <c r="U350" s="374"/>
      <c r="V350" s="374"/>
      <c r="W350" s="374"/>
      <c r="X350" s="374"/>
      <c r="Y350" s="374"/>
      <c r="Z350" s="374"/>
      <c r="AA350" s="374"/>
      <c r="AB350" s="374"/>
      <c r="AC350" s="374"/>
      <c r="AD350" s="374"/>
      <c r="AE350" s="374"/>
      <c r="AF350" s="374"/>
    </row>
    <row r="351" ht="15.75" customHeight="1">
      <c r="A351" s="68"/>
      <c r="B351" s="69"/>
      <c r="C351" s="69"/>
      <c r="D351" s="70"/>
      <c r="E351" s="70"/>
      <c r="F351" s="70"/>
      <c r="G351" s="70"/>
      <c r="H351" s="70"/>
      <c r="I351" s="70"/>
      <c r="J351" s="70"/>
      <c r="K351" s="70"/>
      <c r="L351" s="70"/>
      <c r="M351" s="70"/>
      <c r="N351" s="613"/>
      <c r="O351" s="374"/>
      <c r="P351" s="374"/>
      <c r="Q351" s="374"/>
      <c r="R351" s="374"/>
      <c r="S351" s="374"/>
      <c r="T351" s="374"/>
      <c r="U351" s="374"/>
      <c r="V351" s="374"/>
      <c r="W351" s="374"/>
      <c r="X351" s="374"/>
      <c r="Y351" s="374"/>
      <c r="Z351" s="374"/>
      <c r="AA351" s="374"/>
      <c r="AB351" s="374"/>
      <c r="AC351" s="374"/>
      <c r="AD351" s="374"/>
      <c r="AE351" s="374"/>
      <c r="AF351" s="374"/>
    </row>
    <row r="352" ht="15.75" customHeight="1">
      <c r="A352" s="68"/>
      <c r="B352" s="69"/>
      <c r="C352" s="69"/>
      <c r="D352" s="70"/>
      <c r="E352" s="70"/>
      <c r="F352" s="70"/>
      <c r="G352" s="70"/>
      <c r="H352" s="70"/>
      <c r="I352" s="70"/>
      <c r="J352" s="70"/>
      <c r="K352" s="70"/>
      <c r="L352" s="70"/>
      <c r="M352" s="70"/>
      <c r="N352" s="613"/>
      <c r="O352" s="374"/>
      <c r="P352" s="374"/>
      <c r="Q352" s="374"/>
      <c r="R352" s="374"/>
      <c r="S352" s="374"/>
      <c r="T352" s="374"/>
      <c r="U352" s="374"/>
      <c r="V352" s="374"/>
      <c r="W352" s="374"/>
      <c r="X352" s="374"/>
      <c r="Y352" s="374"/>
      <c r="Z352" s="374"/>
      <c r="AA352" s="374"/>
      <c r="AB352" s="374"/>
      <c r="AC352" s="374"/>
      <c r="AD352" s="374"/>
      <c r="AE352" s="374"/>
      <c r="AF352" s="374"/>
    </row>
    <row r="353" ht="15.75" customHeight="1">
      <c r="A353" s="68"/>
      <c r="B353" s="69"/>
      <c r="C353" s="69"/>
      <c r="D353" s="70"/>
      <c r="E353" s="70"/>
      <c r="F353" s="70"/>
      <c r="G353" s="70"/>
      <c r="H353" s="70"/>
      <c r="I353" s="70"/>
      <c r="J353" s="70"/>
      <c r="K353" s="70"/>
      <c r="L353" s="70"/>
      <c r="M353" s="70"/>
      <c r="N353" s="613"/>
      <c r="O353" s="374"/>
      <c r="P353" s="374"/>
      <c r="Q353" s="374"/>
      <c r="R353" s="374"/>
      <c r="S353" s="374"/>
      <c r="T353" s="374"/>
      <c r="U353" s="374"/>
      <c r="V353" s="374"/>
      <c r="W353" s="374"/>
      <c r="X353" s="374"/>
      <c r="Y353" s="374"/>
      <c r="Z353" s="374"/>
      <c r="AA353" s="374"/>
      <c r="AB353" s="374"/>
      <c r="AC353" s="374"/>
      <c r="AD353" s="374"/>
      <c r="AE353" s="374"/>
      <c r="AF353" s="374"/>
    </row>
    <row r="354" ht="15.75" customHeight="1">
      <c r="A354" s="68"/>
      <c r="B354" s="69"/>
      <c r="C354" s="69"/>
      <c r="D354" s="70"/>
      <c r="E354" s="70"/>
      <c r="F354" s="70"/>
      <c r="G354" s="70"/>
      <c r="H354" s="70"/>
      <c r="I354" s="70"/>
      <c r="J354" s="70"/>
      <c r="K354" s="70"/>
      <c r="L354" s="70"/>
      <c r="M354" s="70"/>
      <c r="N354" s="613"/>
      <c r="O354" s="374"/>
      <c r="P354" s="374"/>
      <c r="Q354" s="374"/>
      <c r="R354" s="374"/>
      <c r="S354" s="374"/>
      <c r="T354" s="374"/>
      <c r="U354" s="374"/>
      <c r="V354" s="374"/>
      <c r="W354" s="374"/>
      <c r="X354" s="374"/>
      <c r="Y354" s="374"/>
      <c r="Z354" s="374"/>
      <c r="AA354" s="374"/>
      <c r="AB354" s="374"/>
      <c r="AC354" s="374"/>
      <c r="AD354" s="374"/>
      <c r="AE354" s="374"/>
      <c r="AF354" s="374"/>
    </row>
    <row r="355" ht="15.75" customHeight="1">
      <c r="A355" s="68"/>
      <c r="B355" s="69"/>
      <c r="C355" s="69"/>
      <c r="D355" s="70"/>
      <c r="E355" s="70"/>
      <c r="F355" s="70"/>
      <c r="G355" s="70"/>
      <c r="H355" s="70"/>
      <c r="I355" s="70"/>
      <c r="J355" s="70"/>
      <c r="K355" s="70"/>
      <c r="L355" s="70"/>
      <c r="M355" s="70"/>
      <c r="N355" s="613"/>
      <c r="O355" s="374"/>
      <c r="P355" s="374"/>
      <c r="Q355" s="374"/>
      <c r="R355" s="374"/>
      <c r="S355" s="374"/>
      <c r="T355" s="374"/>
      <c r="U355" s="374"/>
      <c r="V355" s="374"/>
      <c r="W355" s="374"/>
      <c r="X355" s="374"/>
      <c r="Y355" s="374"/>
      <c r="Z355" s="374"/>
      <c r="AA355" s="374"/>
      <c r="AB355" s="374"/>
      <c r="AC355" s="374"/>
      <c r="AD355" s="374"/>
      <c r="AE355" s="374"/>
      <c r="AF355" s="374"/>
    </row>
    <row r="356" ht="15.75" customHeight="1">
      <c r="A356" s="68"/>
      <c r="B356" s="69"/>
      <c r="C356" s="69"/>
      <c r="D356" s="70"/>
      <c r="E356" s="70"/>
      <c r="F356" s="70"/>
      <c r="G356" s="70"/>
      <c r="H356" s="70"/>
      <c r="I356" s="70"/>
      <c r="J356" s="70"/>
      <c r="K356" s="70"/>
      <c r="L356" s="70"/>
      <c r="M356" s="70"/>
      <c r="N356" s="613"/>
      <c r="O356" s="374"/>
      <c r="P356" s="374"/>
      <c r="Q356" s="374"/>
      <c r="R356" s="374"/>
      <c r="S356" s="374"/>
      <c r="T356" s="374"/>
      <c r="U356" s="374"/>
      <c r="V356" s="374"/>
      <c r="W356" s="374"/>
      <c r="X356" s="374"/>
      <c r="Y356" s="374"/>
      <c r="Z356" s="374"/>
      <c r="AA356" s="374"/>
      <c r="AB356" s="374"/>
      <c r="AC356" s="374"/>
      <c r="AD356" s="374"/>
      <c r="AE356" s="374"/>
      <c r="AF356" s="374"/>
    </row>
    <row r="357" ht="15.75" customHeight="1">
      <c r="A357" s="68"/>
      <c r="B357" s="69"/>
      <c r="C357" s="69"/>
      <c r="D357" s="70"/>
      <c r="E357" s="70"/>
      <c r="F357" s="70"/>
      <c r="G357" s="70"/>
      <c r="H357" s="70"/>
      <c r="I357" s="70"/>
      <c r="J357" s="70"/>
      <c r="K357" s="70"/>
      <c r="L357" s="70"/>
      <c r="M357" s="70"/>
      <c r="N357" s="613"/>
      <c r="O357" s="374"/>
      <c r="P357" s="374"/>
      <c r="Q357" s="374"/>
      <c r="R357" s="374"/>
      <c r="S357" s="374"/>
      <c r="T357" s="374"/>
      <c r="U357" s="374"/>
      <c r="V357" s="374"/>
      <c r="W357" s="374"/>
      <c r="X357" s="374"/>
      <c r="Y357" s="374"/>
      <c r="Z357" s="374"/>
      <c r="AA357" s="374"/>
      <c r="AB357" s="374"/>
      <c r="AC357" s="374"/>
      <c r="AD357" s="374"/>
      <c r="AE357" s="374"/>
      <c r="AF357" s="374"/>
    </row>
    <row r="358" ht="15.75" customHeight="1">
      <c r="A358" s="68"/>
      <c r="B358" s="69"/>
      <c r="C358" s="69"/>
      <c r="D358" s="70"/>
      <c r="E358" s="70"/>
      <c r="F358" s="70"/>
      <c r="G358" s="70"/>
      <c r="H358" s="70"/>
      <c r="I358" s="70"/>
      <c r="J358" s="70"/>
      <c r="K358" s="70"/>
      <c r="L358" s="70"/>
      <c r="M358" s="70"/>
      <c r="N358" s="613"/>
      <c r="O358" s="374"/>
      <c r="P358" s="374"/>
      <c r="Q358" s="374"/>
      <c r="R358" s="374"/>
      <c r="S358" s="374"/>
      <c r="T358" s="374"/>
      <c r="U358" s="374"/>
      <c r="V358" s="374"/>
      <c r="W358" s="374"/>
      <c r="X358" s="374"/>
      <c r="Y358" s="374"/>
      <c r="Z358" s="374"/>
      <c r="AA358" s="374"/>
      <c r="AB358" s="374"/>
      <c r="AC358" s="374"/>
      <c r="AD358" s="374"/>
      <c r="AE358" s="374"/>
      <c r="AF358" s="374"/>
    </row>
    <row r="359" ht="15.75" customHeight="1">
      <c r="A359" s="68"/>
      <c r="B359" s="69"/>
      <c r="C359" s="69"/>
      <c r="D359" s="70"/>
      <c r="E359" s="70"/>
      <c r="F359" s="70"/>
      <c r="G359" s="70"/>
      <c r="H359" s="70"/>
      <c r="I359" s="70"/>
      <c r="J359" s="70"/>
      <c r="K359" s="70"/>
      <c r="L359" s="70"/>
      <c r="M359" s="70"/>
      <c r="N359" s="613"/>
      <c r="O359" s="374"/>
      <c r="P359" s="374"/>
      <c r="Q359" s="374"/>
      <c r="R359" s="374"/>
      <c r="S359" s="374"/>
      <c r="T359" s="374"/>
      <c r="U359" s="374"/>
      <c r="V359" s="374"/>
      <c r="W359" s="374"/>
      <c r="X359" s="374"/>
      <c r="Y359" s="374"/>
      <c r="Z359" s="374"/>
      <c r="AA359" s="374"/>
      <c r="AB359" s="374"/>
      <c r="AC359" s="374"/>
      <c r="AD359" s="374"/>
      <c r="AE359" s="374"/>
      <c r="AF359" s="374"/>
    </row>
    <row r="360" ht="15.75" customHeight="1">
      <c r="A360" s="68"/>
      <c r="B360" s="69"/>
      <c r="C360" s="69"/>
      <c r="D360" s="70"/>
      <c r="E360" s="70"/>
      <c r="F360" s="70"/>
      <c r="G360" s="70"/>
      <c r="H360" s="70"/>
      <c r="I360" s="70"/>
      <c r="J360" s="70"/>
      <c r="K360" s="70"/>
      <c r="L360" s="70"/>
      <c r="M360" s="70"/>
      <c r="N360" s="613"/>
      <c r="O360" s="374"/>
      <c r="P360" s="374"/>
      <c r="Q360" s="374"/>
      <c r="R360" s="374"/>
      <c r="S360" s="374"/>
      <c r="T360" s="374"/>
      <c r="U360" s="374"/>
      <c r="V360" s="374"/>
      <c r="W360" s="374"/>
      <c r="X360" s="374"/>
      <c r="Y360" s="374"/>
      <c r="Z360" s="374"/>
      <c r="AA360" s="374"/>
      <c r="AB360" s="374"/>
      <c r="AC360" s="374"/>
      <c r="AD360" s="374"/>
      <c r="AE360" s="374"/>
      <c r="AF360" s="374"/>
    </row>
    <row r="361" ht="15.75" customHeight="1">
      <c r="A361" s="68"/>
      <c r="B361" s="69"/>
      <c r="C361" s="69"/>
      <c r="D361" s="70"/>
      <c r="E361" s="70"/>
      <c r="F361" s="70"/>
      <c r="G361" s="70"/>
      <c r="H361" s="70"/>
      <c r="I361" s="70"/>
      <c r="J361" s="70"/>
      <c r="K361" s="70"/>
      <c r="L361" s="70"/>
      <c r="M361" s="70"/>
      <c r="N361" s="613"/>
      <c r="O361" s="374"/>
      <c r="P361" s="374"/>
      <c r="Q361" s="374"/>
      <c r="R361" s="374"/>
      <c r="S361" s="374"/>
      <c r="T361" s="374"/>
      <c r="U361" s="374"/>
      <c r="V361" s="374"/>
      <c r="W361" s="374"/>
      <c r="X361" s="374"/>
      <c r="Y361" s="374"/>
      <c r="Z361" s="374"/>
      <c r="AA361" s="374"/>
      <c r="AB361" s="374"/>
      <c r="AC361" s="374"/>
      <c r="AD361" s="374"/>
      <c r="AE361" s="374"/>
      <c r="AF361" s="374"/>
    </row>
    <row r="362" ht="15.75" customHeight="1">
      <c r="A362" s="68"/>
      <c r="B362" s="69"/>
      <c r="C362" s="69"/>
      <c r="D362" s="70"/>
      <c r="E362" s="70"/>
      <c r="F362" s="70"/>
      <c r="G362" s="70"/>
      <c r="H362" s="70"/>
      <c r="I362" s="70"/>
      <c r="J362" s="70"/>
      <c r="K362" s="70"/>
      <c r="L362" s="70"/>
      <c r="M362" s="70"/>
      <c r="N362" s="613"/>
      <c r="O362" s="374"/>
      <c r="P362" s="374"/>
      <c r="Q362" s="374"/>
      <c r="R362" s="374"/>
      <c r="S362" s="374"/>
      <c r="T362" s="374"/>
      <c r="U362" s="374"/>
      <c r="V362" s="374"/>
      <c r="W362" s="374"/>
      <c r="X362" s="374"/>
      <c r="Y362" s="374"/>
      <c r="Z362" s="374"/>
      <c r="AA362" s="374"/>
      <c r="AB362" s="374"/>
      <c r="AC362" s="374"/>
      <c r="AD362" s="374"/>
      <c r="AE362" s="374"/>
      <c r="AF362" s="374"/>
    </row>
    <row r="363" ht="15.75" customHeight="1">
      <c r="A363" s="68"/>
      <c r="B363" s="69"/>
      <c r="C363" s="69"/>
      <c r="D363" s="70"/>
      <c r="E363" s="70"/>
      <c r="F363" s="70"/>
      <c r="G363" s="70"/>
      <c r="H363" s="70"/>
      <c r="I363" s="70"/>
      <c r="J363" s="70"/>
      <c r="K363" s="70"/>
      <c r="L363" s="70"/>
      <c r="M363" s="70"/>
      <c r="N363" s="613"/>
      <c r="O363" s="374"/>
      <c r="P363" s="374"/>
      <c r="Q363" s="374"/>
      <c r="R363" s="374"/>
      <c r="S363" s="374"/>
      <c r="T363" s="374"/>
      <c r="U363" s="374"/>
      <c r="V363" s="374"/>
      <c r="W363" s="374"/>
      <c r="X363" s="374"/>
      <c r="Y363" s="374"/>
      <c r="Z363" s="374"/>
      <c r="AA363" s="374"/>
      <c r="AB363" s="374"/>
      <c r="AC363" s="374"/>
      <c r="AD363" s="374"/>
      <c r="AE363" s="374"/>
      <c r="AF363" s="374"/>
    </row>
    <row r="364" ht="15.75" customHeight="1">
      <c r="A364" s="68"/>
      <c r="B364" s="69"/>
      <c r="C364" s="69"/>
      <c r="D364" s="70"/>
      <c r="E364" s="70"/>
      <c r="F364" s="70"/>
      <c r="G364" s="70"/>
      <c r="H364" s="70"/>
      <c r="I364" s="70"/>
      <c r="J364" s="70"/>
      <c r="K364" s="70"/>
      <c r="L364" s="70"/>
      <c r="M364" s="70"/>
      <c r="N364" s="613"/>
      <c r="O364" s="374"/>
      <c r="P364" s="374"/>
      <c r="Q364" s="374"/>
      <c r="R364" s="374"/>
      <c r="S364" s="374"/>
      <c r="T364" s="374"/>
      <c r="U364" s="374"/>
      <c r="V364" s="374"/>
      <c r="W364" s="374"/>
      <c r="X364" s="374"/>
      <c r="Y364" s="374"/>
      <c r="Z364" s="374"/>
      <c r="AA364" s="374"/>
      <c r="AB364" s="374"/>
      <c r="AC364" s="374"/>
      <c r="AD364" s="374"/>
      <c r="AE364" s="374"/>
      <c r="AF364" s="374"/>
    </row>
    <row r="365" ht="15.75" customHeight="1">
      <c r="A365" s="68"/>
      <c r="B365" s="69"/>
      <c r="C365" s="69"/>
      <c r="D365" s="70"/>
      <c r="E365" s="70"/>
      <c r="F365" s="70"/>
      <c r="G365" s="70"/>
      <c r="H365" s="70"/>
      <c r="I365" s="70"/>
      <c r="J365" s="70"/>
      <c r="K365" s="70"/>
      <c r="L365" s="70"/>
      <c r="M365" s="70"/>
      <c r="N365" s="613"/>
      <c r="O365" s="374"/>
      <c r="P365" s="374"/>
      <c r="Q365" s="374"/>
      <c r="R365" s="374"/>
      <c r="S365" s="374"/>
      <c r="T365" s="374"/>
      <c r="U365" s="374"/>
      <c r="V365" s="374"/>
      <c r="W365" s="374"/>
      <c r="X365" s="374"/>
      <c r="Y365" s="374"/>
      <c r="Z365" s="374"/>
      <c r="AA365" s="374"/>
      <c r="AB365" s="374"/>
      <c r="AC365" s="374"/>
      <c r="AD365" s="374"/>
      <c r="AE365" s="374"/>
      <c r="AF365" s="374"/>
    </row>
    <row r="366" ht="15.75" customHeight="1">
      <c r="A366" s="68"/>
      <c r="B366" s="69"/>
      <c r="C366" s="69"/>
      <c r="D366" s="70"/>
      <c r="E366" s="70"/>
      <c r="F366" s="70"/>
      <c r="G366" s="70"/>
      <c r="H366" s="70"/>
      <c r="I366" s="70"/>
      <c r="J366" s="70"/>
      <c r="K366" s="70"/>
      <c r="L366" s="70"/>
      <c r="M366" s="70"/>
      <c r="N366" s="613"/>
      <c r="O366" s="374"/>
      <c r="P366" s="374"/>
      <c r="Q366" s="374"/>
      <c r="R366" s="374"/>
      <c r="S366" s="374"/>
      <c r="T366" s="374"/>
      <c r="U366" s="374"/>
      <c r="V366" s="374"/>
      <c r="W366" s="374"/>
      <c r="X366" s="374"/>
      <c r="Y366" s="374"/>
      <c r="Z366" s="374"/>
      <c r="AA366" s="374"/>
      <c r="AB366" s="374"/>
      <c r="AC366" s="374"/>
      <c r="AD366" s="374"/>
      <c r="AE366" s="374"/>
      <c r="AF366" s="374"/>
    </row>
    <row r="367" ht="15.75" customHeight="1">
      <c r="A367" s="68"/>
      <c r="B367" s="69"/>
      <c r="C367" s="69"/>
      <c r="D367" s="70"/>
      <c r="E367" s="70"/>
      <c r="F367" s="70"/>
      <c r="G367" s="70"/>
      <c r="H367" s="70"/>
      <c r="I367" s="70"/>
      <c r="J367" s="70"/>
      <c r="K367" s="70"/>
      <c r="L367" s="70"/>
      <c r="M367" s="70"/>
      <c r="N367" s="613"/>
      <c r="O367" s="374"/>
      <c r="P367" s="374"/>
      <c r="Q367" s="374"/>
      <c r="R367" s="374"/>
      <c r="S367" s="374"/>
      <c r="T367" s="374"/>
      <c r="U367" s="374"/>
      <c r="V367" s="374"/>
      <c r="W367" s="374"/>
      <c r="X367" s="374"/>
      <c r="Y367" s="374"/>
      <c r="Z367" s="374"/>
      <c r="AA367" s="374"/>
      <c r="AB367" s="374"/>
      <c r="AC367" s="374"/>
      <c r="AD367" s="374"/>
      <c r="AE367" s="374"/>
      <c r="AF367" s="374"/>
    </row>
    <row r="368" ht="15.75" customHeight="1">
      <c r="A368" s="68"/>
      <c r="B368" s="69"/>
      <c r="C368" s="69"/>
      <c r="D368" s="70"/>
      <c r="E368" s="70"/>
      <c r="F368" s="70"/>
      <c r="G368" s="70"/>
      <c r="H368" s="70"/>
      <c r="I368" s="70"/>
      <c r="J368" s="70"/>
      <c r="K368" s="70"/>
      <c r="L368" s="70"/>
      <c r="M368" s="70"/>
      <c r="N368" s="613"/>
      <c r="O368" s="374"/>
      <c r="P368" s="374"/>
      <c r="Q368" s="374"/>
      <c r="R368" s="374"/>
      <c r="S368" s="374"/>
      <c r="T368" s="374"/>
      <c r="U368" s="374"/>
      <c r="V368" s="374"/>
      <c r="W368" s="374"/>
      <c r="X368" s="374"/>
      <c r="Y368" s="374"/>
      <c r="Z368" s="374"/>
      <c r="AA368" s="374"/>
      <c r="AB368" s="374"/>
      <c r="AC368" s="374"/>
      <c r="AD368" s="374"/>
      <c r="AE368" s="374"/>
      <c r="AF368" s="374"/>
    </row>
    <row r="369" ht="15.75" customHeight="1">
      <c r="A369" s="68"/>
      <c r="B369" s="69"/>
      <c r="C369" s="69"/>
      <c r="D369" s="70"/>
      <c r="E369" s="70"/>
      <c r="F369" s="70"/>
      <c r="G369" s="70"/>
      <c r="H369" s="70"/>
      <c r="I369" s="70"/>
      <c r="J369" s="70"/>
      <c r="K369" s="70"/>
      <c r="L369" s="70"/>
      <c r="M369" s="70"/>
      <c r="N369" s="613"/>
      <c r="O369" s="374"/>
      <c r="P369" s="374"/>
      <c r="Q369" s="374"/>
      <c r="R369" s="374"/>
      <c r="S369" s="374"/>
      <c r="T369" s="374"/>
      <c r="U369" s="374"/>
      <c r="V369" s="374"/>
      <c r="W369" s="374"/>
      <c r="X369" s="374"/>
      <c r="Y369" s="374"/>
      <c r="Z369" s="374"/>
      <c r="AA369" s="374"/>
      <c r="AB369" s="374"/>
      <c r="AC369" s="374"/>
      <c r="AD369" s="374"/>
      <c r="AE369" s="374"/>
      <c r="AF369" s="374"/>
    </row>
    <row r="370" ht="15.75" customHeight="1">
      <c r="A370" s="68"/>
      <c r="B370" s="69"/>
      <c r="C370" s="69"/>
      <c r="D370" s="70"/>
      <c r="E370" s="70"/>
      <c r="F370" s="70"/>
      <c r="G370" s="70"/>
      <c r="H370" s="70"/>
      <c r="I370" s="70"/>
      <c r="J370" s="70"/>
      <c r="K370" s="70"/>
      <c r="L370" s="70"/>
      <c r="M370" s="70"/>
      <c r="N370" s="613"/>
      <c r="O370" s="374"/>
      <c r="P370" s="374"/>
      <c r="Q370" s="374"/>
      <c r="R370" s="374"/>
      <c r="S370" s="374"/>
      <c r="T370" s="374"/>
      <c r="U370" s="374"/>
      <c r="V370" s="374"/>
      <c r="W370" s="374"/>
      <c r="X370" s="374"/>
      <c r="Y370" s="374"/>
      <c r="Z370" s="374"/>
      <c r="AA370" s="374"/>
      <c r="AB370" s="374"/>
      <c r="AC370" s="374"/>
      <c r="AD370" s="374"/>
      <c r="AE370" s="374"/>
      <c r="AF370" s="374"/>
    </row>
    <row r="371" ht="15.75" customHeight="1">
      <c r="A371" s="68"/>
      <c r="B371" s="69"/>
      <c r="C371" s="69"/>
      <c r="D371" s="70"/>
      <c r="E371" s="70"/>
      <c r="F371" s="70"/>
      <c r="G371" s="70"/>
      <c r="H371" s="70"/>
      <c r="I371" s="70"/>
      <c r="J371" s="70"/>
      <c r="K371" s="70"/>
      <c r="L371" s="70"/>
      <c r="M371" s="70"/>
      <c r="N371" s="613"/>
      <c r="O371" s="374"/>
      <c r="P371" s="374"/>
      <c r="Q371" s="374"/>
      <c r="R371" s="374"/>
      <c r="S371" s="374"/>
      <c r="T371" s="374"/>
      <c r="U371" s="374"/>
      <c r="V371" s="374"/>
      <c r="W371" s="374"/>
      <c r="X371" s="374"/>
      <c r="Y371" s="374"/>
      <c r="Z371" s="374"/>
      <c r="AA371" s="374"/>
      <c r="AB371" s="374"/>
      <c r="AC371" s="374"/>
      <c r="AD371" s="374"/>
      <c r="AE371" s="374"/>
      <c r="AF371" s="374"/>
    </row>
    <row r="372" ht="15.75" customHeight="1">
      <c r="A372" s="68"/>
      <c r="B372" s="69"/>
      <c r="C372" s="69"/>
      <c r="D372" s="70"/>
      <c r="E372" s="70"/>
      <c r="F372" s="70"/>
      <c r="G372" s="70"/>
      <c r="H372" s="70"/>
      <c r="I372" s="70"/>
      <c r="J372" s="70"/>
      <c r="K372" s="70"/>
      <c r="L372" s="70"/>
      <c r="M372" s="70"/>
      <c r="N372" s="613"/>
      <c r="O372" s="374"/>
      <c r="P372" s="374"/>
      <c r="Q372" s="374"/>
      <c r="R372" s="374"/>
      <c r="S372" s="374"/>
      <c r="T372" s="374"/>
      <c r="U372" s="374"/>
      <c r="V372" s="374"/>
      <c r="W372" s="374"/>
      <c r="X372" s="374"/>
      <c r="Y372" s="374"/>
      <c r="Z372" s="374"/>
      <c r="AA372" s="374"/>
      <c r="AB372" s="374"/>
      <c r="AC372" s="374"/>
      <c r="AD372" s="374"/>
      <c r="AE372" s="374"/>
      <c r="AF372" s="374"/>
    </row>
    <row r="373" ht="15.75" customHeight="1">
      <c r="A373" s="68"/>
      <c r="B373" s="69"/>
      <c r="C373" s="69"/>
      <c r="D373" s="70"/>
      <c r="E373" s="70"/>
      <c r="F373" s="70"/>
      <c r="G373" s="70"/>
      <c r="H373" s="70"/>
      <c r="I373" s="70"/>
      <c r="J373" s="70"/>
      <c r="K373" s="70"/>
      <c r="L373" s="70"/>
      <c r="M373" s="70"/>
      <c r="N373" s="613"/>
      <c r="O373" s="374"/>
      <c r="P373" s="374"/>
      <c r="Q373" s="374"/>
      <c r="R373" s="374"/>
      <c r="S373" s="374"/>
      <c r="T373" s="374"/>
      <c r="U373" s="374"/>
      <c r="V373" s="374"/>
      <c r="W373" s="374"/>
      <c r="X373" s="374"/>
      <c r="Y373" s="374"/>
      <c r="Z373" s="374"/>
      <c r="AA373" s="374"/>
      <c r="AB373" s="374"/>
      <c r="AC373" s="374"/>
      <c r="AD373" s="374"/>
      <c r="AE373" s="374"/>
      <c r="AF373" s="374"/>
    </row>
    <row r="374" ht="15.75" customHeight="1">
      <c r="A374" s="68"/>
      <c r="B374" s="69"/>
      <c r="C374" s="69"/>
      <c r="D374" s="70"/>
      <c r="E374" s="70"/>
      <c r="F374" s="70"/>
      <c r="G374" s="70"/>
      <c r="H374" s="70"/>
      <c r="I374" s="70"/>
      <c r="J374" s="70"/>
      <c r="K374" s="70"/>
      <c r="L374" s="70"/>
      <c r="M374" s="70"/>
      <c r="N374" s="613"/>
      <c r="O374" s="374"/>
      <c r="P374" s="374"/>
      <c r="Q374" s="374"/>
      <c r="R374" s="374"/>
      <c r="S374" s="374"/>
      <c r="T374" s="374"/>
      <c r="U374" s="374"/>
      <c r="V374" s="374"/>
      <c r="W374" s="374"/>
      <c r="X374" s="374"/>
      <c r="Y374" s="374"/>
      <c r="Z374" s="374"/>
      <c r="AA374" s="374"/>
      <c r="AB374" s="374"/>
      <c r="AC374" s="374"/>
      <c r="AD374" s="374"/>
      <c r="AE374" s="374"/>
      <c r="AF374" s="374"/>
    </row>
    <row r="375" ht="15.75" customHeight="1">
      <c r="A375" s="68"/>
      <c r="B375" s="69"/>
      <c r="C375" s="69"/>
      <c r="D375" s="70"/>
      <c r="E375" s="70"/>
      <c r="F375" s="70"/>
      <c r="G375" s="70"/>
      <c r="H375" s="70"/>
      <c r="I375" s="70"/>
      <c r="J375" s="70"/>
      <c r="K375" s="70"/>
      <c r="L375" s="70"/>
      <c r="M375" s="70"/>
      <c r="N375" s="613"/>
      <c r="O375" s="374"/>
      <c r="P375" s="374"/>
      <c r="Q375" s="374"/>
      <c r="R375" s="374"/>
      <c r="S375" s="374"/>
      <c r="T375" s="374"/>
      <c r="U375" s="374"/>
      <c r="V375" s="374"/>
      <c r="W375" s="374"/>
      <c r="X375" s="374"/>
      <c r="Y375" s="374"/>
      <c r="Z375" s="374"/>
      <c r="AA375" s="374"/>
      <c r="AB375" s="374"/>
      <c r="AC375" s="374"/>
      <c r="AD375" s="374"/>
      <c r="AE375" s="374"/>
      <c r="AF375" s="374"/>
    </row>
    <row r="376" ht="15.75" customHeight="1">
      <c r="A376" s="68"/>
      <c r="B376" s="69"/>
      <c r="C376" s="69"/>
      <c r="D376" s="70"/>
      <c r="E376" s="70"/>
      <c r="F376" s="70"/>
      <c r="G376" s="70"/>
      <c r="H376" s="70"/>
      <c r="I376" s="70"/>
      <c r="J376" s="70"/>
      <c r="K376" s="70"/>
      <c r="L376" s="70"/>
      <c r="M376" s="70"/>
      <c r="N376" s="613"/>
      <c r="O376" s="374"/>
      <c r="P376" s="374"/>
      <c r="Q376" s="374"/>
      <c r="R376" s="374"/>
      <c r="S376" s="374"/>
      <c r="T376" s="374"/>
      <c r="U376" s="374"/>
      <c r="V376" s="374"/>
      <c r="W376" s="374"/>
      <c r="X376" s="374"/>
      <c r="Y376" s="374"/>
      <c r="Z376" s="374"/>
      <c r="AA376" s="374"/>
      <c r="AB376" s="374"/>
      <c r="AC376" s="374"/>
      <c r="AD376" s="374"/>
      <c r="AE376" s="374"/>
      <c r="AF376" s="374"/>
    </row>
    <row r="377" ht="15.75" customHeight="1">
      <c r="A377" s="68"/>
      <c r="B377" s="69"/>
      <c r="C377" s="69"/>
      <c r="D377" s="70"/>
      <c r="E377" s="70"/>
      <c r="F377" s="70"/>
      <c r="G377" s="70"/>
      <c r="H377" s="70"/>
      <c r="I377" s="70"/>
      <c r="J377" s="70"/>
      <c r="K377" s="70"/>
      <c r="L377" s="70"/>
      <c r="M377" s="70"/>
      <c r="N377" s="613"/>
      <c r="O377" s="374"/>
      <c r="P377" s="374"/>
      <c r="Q377" s="374"/>
      <c r="R377" s="374"/>
      <c r="S377" s="374"/>
      <c r="T377" s="374"/>
      <c r="U377" s="374"/>
      <c r="V377" s="374"/>
      <c r="W377" s="374"/>
      <c r="X377" s="374"/>
      <c r="Y377" s="374"/>
      <c r="Z377" s="374"/>
      <c r="AA377" s="374"/>
      <c r="AB377" s="374"/>
      <c r="AC377" s="374"/>
      <c r="AD377" s="374"/>
      <c r="AE377" s="374"/>
      <c r="AF377" s="374"/>
    </row>
    <row r="378" ht="15.75" customHeight="1">
      <c r="A378" s="68"/>
      <c r="B378" s="69"/>
      <c r="C378" s="69"/>
      <c r="D378" s="70"/>
      <c r="E378" s="70"/>
      <c r="F378" s="70"/>
      <c r="G378" s="70"/>
      <c r="H378" s="70"/>
      <c r="I378" s="70"/>
      <c r="J378" s="70"/>
      <c r="K378" s="70"/>
      <c r="L378" s="70"/>
      <c r="M378" s="70"/>
      <c r="N378" s="613"/>
      <c r="O378" s="374"/>
      <c r="P378" s="374"/>
      <c r="Q378" s="374"/>
      <c r="R378" s="374"/>
      <c r="S378" s="374"/>
      <c r="T378" s="374"/>
      <c r="U378" s="374"/>
      <c r="V378" s="374"/>
      <c r="W378" s="374"/>
      <c r="X378" s="374"/>
      <c r="Y378" s="374"/>
      <c r="Z378" s="374"/>
      <c r="AA378" s="374"/>
      <c r="AB378" s="374"/>
      <c r="AC378" s="374"/>
      <c r="AD378" s="374"/>
      <c r="AE378" s="374"/>
      <c r="AF378" s="374"/>
    </row>
    <row r="379" ht="15.75" customHeight="1">
      <c r="A379" s="68"/>
      <c r="B379" s="69"/>
      <c r="C379" s="69"/>
      <c r="D379" s="70"/>
      <c r="E379" s="70"/>
      <c r="F379" s="70"/>
      <c r="G379" s="70"/>
      <c r="H379" s="70"/>
      <c r="I379" s="70"/>
      <c r="J379" s="70"/>
      <c r="K379" s="70"/>
      <c r="L379" s="70"/>
      <c r="M379" s="70"/>
      <c r="N379" s="613"/>
      <c r="O379" s="374"/>
      <c r="P379" s="374"/>
      <c r="Q379" s="374"/>
      <c r="R379" s="374"/>
      <c r="S379" s="374"/>
      <c r="T379" s="374"/>
      <c r="U379" s="374"/>
      <c r="V379" s="374"/>
      <c r="W379" s="374"/>
      <c r="X379" s="374"/>
      <c r="Y379" s="374"/>
      <c r="Z379" s="374"/>
      <c r="AA379" s="374"/>
      <c r="AB379" s="374"/>
      <c r="AC379" s="374"/>
      <c r="AD379" s="374"/>
      <c r="AE379" s="374"/>
      <c r="AF379" s="374"/>
    </row>
    <row r="380" ht="15.75" customHeight="1">
      <c r="N380" s="1042"/>
    </row>
    <row r="381" ht="15.75" customHeight="1">
      <c r="N381" s="1042"/>
    </row>
    <row r="382" ht="15.75" customHeight="1">
      <c r="N382" s="1042"/>
    </row>
    <row r="383" ht="15.75" customHeight="1">
      <c r="N383" s="1042"/>
    </row>
    <row r="384" ht="15.75" customHeight="1">
      <c r="N384" s="1042"/>
    </row>
    <row r="385" ht="15.75" customHeight="1">
      <c r="N385" s="1042"/>
    </row>
    <row r="386" ht="15.75" customHeight="1">
      <c r="N386" s="1042"/>
    </row>
    <row r="387" ht="15.75" customHeight="1">
      <c r="N387" s="1042"/>
    </row>
    <row r="388" ht="15.75" customHeight="1">
      <c r="N388" s="1042"/>
    </row>
    <row r="389" ht="15.75" customHeight="1">
      <c r="N389" s="1042"/>
    </row>
    <row r="390" ht="15.75" customHeight="1">
      <c r="N390" s="1042"/>
    </row>
    <row r="391" ht="15.75" customHeight="1">
      <c r="N391" s="1042"/>
    </row>
    <row r="392" ht="15.75" customHeight="1">
      <c r="N392" s="1042"/>
    </row>
    <row r="393" ht="15.75" customHeight="1">
      <c r="N393" s="1042"/>
    </row>
    <row r="394" ht="15.75" customHeight="1">
      <c r="N394" s="1042"/>
    </row>
    <row r="395" ht="15.75" customHeight="1">
      <c r="N395" s="1042"/>
    </row>
    <row r="396" ht="15.75" customHeight="1">
      <c r="N396" s="1042"/>
    </row>
    <row r="397" ht="15.75" customHeight="1">
      <c r="N397" s="1042"/>
    </row>
    <row r="398" ht="15.75" customHeight="1">
      <c r="N398" s="1042"/>
    </row>
    <row r="399" ht="15.75" customHeight="1">
      <c r="N399" s="1042"/>
    </row>
    <row r="400" ht="15.75" customHeight="1">
      <c r="N400" s="1042"/>
    </row>
    <row r="401" ht="15.75" customHeight="1">
      <c r="N401" s="1042"/>
    </row>
    <row r="402" ht="15.75" customHeight="1">
      <c r="N402" s="1042"/>
    </row>
    <row r="403" ht="15.75" customHeight="1">
      <c r="N403" s="1042"/>
    </row>
    <row r="404" ht="15.75" customHeight="1">
      <c r="N404" s="1042"/>
    </row>
    <row r="405" ht="15.75" customHeight="1">
      <c r="N405" s="1042"/>
    </row>
    <row r="406" ht="15.75" customHeight="1">
      <c r="N406" s="1042"/>
    </row>
    <row r="407" ht="15.75" customHeight="1">
      <c r="N407" s="1042"/>
    </row>
    <row r="408" ht="15.75" customHeight="1">
      <c r="N408" s="1042"/>
    </row>
    <row r="409" ht="15.75" customHeight="1">
      <c r="N409" s="1042"/>
    </row>
    <row r="410" ht="15.75" customHeight="1">
      <c r="N410" s="1042"/>
    </row>
    <row r="411" ht="15.75" customHeight="1">
      <c r="N411" s="1042"/>
    </row>
    <row r="412" ht="15.75" customHeight="1">
      <c r="N412" s="1042"/>
    </row>
    <row r="413" ht="15.75" customHeight="1">
      <c r="N413" s="1042"/>
    </row>
    <row r="414" ht="15.75" customHeight="1">
      <c r="N414" s="1042"/>
    </row>
    <row r="415" ht="15.75" customHeight="1">
      <c r="N415" s="1042"/>
    </row>
    <row r="416" ht="15.75" customHeight="1">
      <c r="N416" s="1042"/>
    </row>
    <row r="417" ht="15.75" customHeight="1">
      <c r="N417" s="1042"/>
    </row>
    <row r="418" ht="15.75" customHeight="1">
      <c r="N418" s="1042"/>
    </row>
    <row r="419" ht="15.75" customHeight="1">
      <c r="N419" s="1042"/>
    </row>
    <row r="420" ht="15.75" customHeight="1">
      <c r="N420" s="1042"/>
    </row>
    <row r="421" ht="15.75" customHeight="1">
      <c r="N421" s="1042"/>
    </row>
    <row r="422" ht="15.75" customHeight="1">
      <c r="N422" s="1042"/>
    </row>
    <row r="423" ht="15.75" customHeight="1">
      <c r="N423" s="1042"/>
    </row>
    <row r="424" ht="15.75" customHeight="1">
      <c r="N424" s="1042"/>
    </row>
    <row r="425" ht="15.75" customHeight="1">
      <c r="N425" s="1042"/>
    </row>
    <row r="426" ht="15.75" customHeight="1">
      <c r="N426" s="1042"/>
    </row>
    <row r="427" ht="15.75" customHeight="1">
      <c r="N427" s="1042"/>
    </row>
    <row r="428" ht="15.75" customHeight="1">
      <c r="N428" s="1042"/>
    </row>
    <row r="429" ht="15.75" customHeight="1">
      <c r="N429" s="1042"/>
    </row>
    <row r="430" ht="15.75" customHeight="1">
      <c r="N430" s="1042"/>
    </row>
    <row r="431" ht="15.75" customHeight="1">
      <c r="N431" s="1042"/>
    </row>
    <row r="432" ht="15.75" customHeight="1">
      <c r="N432" s="1042"/>
    </row>
    <row r="433" ht="15.75" customHeight="1">
      <c r="N433" s="1042"/>
    </row>
    <row r="434" ht="15.75" customHeight="1">
      <c r="N434" s="1042"/>
    </row>
    <row r="435" ht="15.75" customHeight="1">
      <c r="N435" s="1042"/>
    </row>
    <row r="436" ht="15.75" customHeight="1">
      <c r="N436" s="1042"/>
    </row>
    <row r="437" ht="15.75" customHeight="1">
      <c r="N437" s="1042"/>
    </row>
    <row r="438" ht="15.75" customHeight="1">
      <c r="N438" s="1042"/>
    </row>
    <row r="439" ht="15.75" customHeight="1">
      <c r="N439" s="1042"/>
    </row>
    <row r="440" ht="15.75" customHeight="1">
      <c r="N440" s="1042"/>
    </row>
    <row r="441" ht="15.75" customHeight="1">
      <c r="N441" s="1042"/>
    </row>
    <row r="442" ht="15.75" customHeight="1">
      <c r="N442" s="1042"/>
    </row>
    <row r="443" ht="15.75" customHeight="1">
      <c r="N443" s="1042"/>
    </row>
    <row r="444" ht="15.75" customHeight="1">
      <c r="N444" s="1042"/>
    </row>
    <row r="445" ht="15.75" customHeight="1">
      <c r="N445" s="1042"/>
    </row>
    <row r="446" ht="15.75" customHeight="1">
      <c r="N446" s="1042"/>
    </row>
    <row r="447" ht="15.75" customHeight="1">
      <c r="N447" s="1042"/>
    </row>
    <row r="448" ht="15.75" customHeight="1">
      <c r="N448" s="1042"/>
    </row>
    <row r="449" ht="15.75" customHeight="1">
      <c r="N449" s="1042"/>
    </row>
    <row r="450" ht="15.75" customHeight="1">
      <c r="N450" s="1042"/>
    </row>
    <row r="451" ht="15.75" customHeight="1">
      <c r="N451" s="1042"/>
    </row>
    <row r="452" ht="15.75" customHeight="1">
      <c r="N452" s="1042"/>
    </row>
    <row r="453" ht="15.75" customHeight="1">
      <c r="N453" s="1042"/>
    </row>
    <row r="454" ht="15.75" customHeight="1">
      <c r="N454" s="1042"/>
    </row>
    <row r="455" ht="15.75" customHeight="1">
      <c r="N455" s="1042"/>
    </row>
    <row r="456" ht="15.75" customHeight="1">
      <c r="N456" s="1042"/>
    </row>
    <row r="457" ht="15.75" customHeight="1">
      <c r="N457" s="1042"/>
    </row>
    <row r="458" ht="15.75" customHeight="1">
      <c r="N458" s="1042"/>
    </row>
    <row r="459" ht="15.75" customHeight="1">
      <c r="N459" s="1042"/>
    </row>
    <row r="460" ht="15.75" customHeight="1">
      <c r="N460" s="1042"/>
    </row>
    <row r="461" ht="15.75" customHeight="1">
      <c r="N461" s="1042"/>
    </row>
    <row r="462" ht="15.75" customHeight="1">
      <c r="N462" s="1042"/>
    </row>
    <row r="463" ht="15.75" customHeight="1">
      <c r="N463" s="1042"/>
    </row>
    <row r="464" ht="15.75" customHeight="1">
      <c r="N464" s="1042"/>
    </row>
    <row r="465" ht="15.75" customHeight="1">
      <c r="N465" s="1042"/>
    </row>
    <row r="466" ht="15.75" customHeight="1">
      <c r="N466" s="1042"/>
    </row>
    <row r="467" ht="15.75" customHeight="1">
      <c r="N467" s="1042"/>
    </row>
    <row r="468" ht="15.75" customHeight="1">
      <c r="N468" s="1042"/>
    </row>
    <row r="469" ht="15.75" customHeight="1">
      <c r="N469" s="1042"/>
    </row>
    <row r="470" ht="15.75" customHeight="1">
      <c r="N470" s="1042"/>
    </row>
    <row r="471" ht="15.75" customHeight="1">
      <c r="N471" s="1042"/>
    </row>
    <row r="472" ht="15.75" customHeight="1">
      <c r="N472" s="1042"/>
    </row>
    <row r="473" ht="15.75" customHeight="1">
      <c r="N473" s="1042"/>
    </row>
    <row r="474" ht="15.75" customHeight="1">
      <c r="N474" s="1042"/>
    </row>
    <row r="475" ht="15.75" customHeight="1">
      <c r="N475" s="1042"/>
    </row>
    <row r="476" ht="15.75" customHeight="1">
      <c r="N476" s="1042"/>
    </row>
    <row r="477" ht="15.75" customHeight="1">
      <c r="N477" s="1042"/>
    </row>
    <row r="478" ht="15.75" customHeight="1">
      <c r="N478" s="1042"/>
    </row>
    <row r="479" ht="15.75" customHeight="1">
      <c r="N479" s="1042"/>
    </row>
    <row r="480" ht="15.75" customHeight="1">
      <c r="N480" s="1042"/>
    </row>
    <row r="481" ht="15.75" customHeight="1">
      <c r="N481" s="1042"/>
    </row>
    <row r="482" ht="15.75" customHeight="1">
      <c r="N482" s="1042"/>
    </row>
    <row r="483" ht="15.75" customHeight="1">
      <c r="N483" s="1042"/>
    </row>
    <row r="484" ht="15.75" customHeight="1">
      <c r="N484" s="1042"/>
    </row>
    <row r="485" ht="15.75" customHeight="1">
      <c r="N485" s="1042"/>
    </row>
    <row r="486" ht="15.75" customHeight="1">
      <c r="N486" s="1042"/>
    </row>
    <row r="487" ht="15.75" customHeight="1">
      <c r="N487" s="1042"/>
    </row>
    <row r="488" ht="15.75" customHeight="1">
      <c r="N488" s="1042"/>
    </row>
    <row r="489" ht="15.75" customHeight="1">
      <c r="N489" s="1042"/>
    </row>
    <row r="490" ht="15.75" customHeight="1">
      <c r="N490" s="1042"/>
    </row>
    <row r="491" ht="15.75" customHeight="1">
      <c r="N491" s="1042"/>
    </row>
    <row r="492" ht="15.75" customHeight="1">
      <c r="N492" s="1042"/>
    </row>
    <row r="493" ht="15.75" customHeight="1">
      <c r="N493" s="1042"/>
    </row>
    <row r="494" ht="15.75" customHeight="1">
      <c r="N494" s="1042"/>
    </row>
    <row r="495" ht="15.75" customHeight="1">
      <c r="N495" s="1042"/>
    </row>
    <row r="496" ht="15.75" customHeight="1">
      <c r="N496" s="1042"/>
    </row>
    <row r="497" ht="15.75" customHeight="1">
      <c r="N497" s="1042"/>
    </row>
    <row r="498" ht="15.75" customHeight="1">
      <c r="N498" s="1042"/>
    </row>
    <row r="499" ht="15.75" customHeight="1">
      <c r="N499" s="1042"/>
    </row>
    <row r="500" ht="15.75" customHeight="1">
      <c r="N500" s="1042"/>
    </row>
    <row r="501" ht="15.75" customHeight="1">
      <c r="N501" s="1042"/>
    </row>
    <row r="502" ht="15.75" customHeight="1">
      <c r="N502" s="1042"/>
    </row>
    <row r="503" ht="15.75" customHeight="1">
      <c r="N503" s="1042"/>
    </row>
    <row r="504" ht="15.75" customHeight="1">
      <c r="N504" s="1042"/>
    </row>
    <row r="505" ht="15.75" customHeight="1">
      <c r="N505" s="1042"/>
    </row>
    <row r="506" ht="15.75" customHeight="1">
      <c r="N506" s="1042"/>
    </row>
    <row r="507" ht="15.75" customHeight="1">
      <c r="N507" s="1042"/>
    </row>
    <row r="508" ht="15.75" customHeight="1">
      <c r="N508" s="1042"/>
    </row>
    <row r="509" ht="15.75" customHeight="1">
      <c r="N509" s="1042"/>
    </row>
    <row r="510" ht="15.75" customHeight="1">
      <c r="N510" s="1042"/>
    </row>
    <row r="511" ht="15.75" customHeight="1">
      <c r="N511" s="1042"/>
    </row>
    <row r="512" ht="15.75" customHeight="1">
      <c r="N512" s="1042"/>
    </row>
    <row r="513" ht="15.75" customHeight="1">
      <c r="N513" s="1042"/>
    </row>
    <row r="514" ht="15.75" customHeight="1">
      <c r="N514" s="1042"/>
    </row>
    <row r="515" ht="15.75" customHeight="1">
      <c r="N515" s="1042"/>
    </row>
    <row r="516" ht="15.75" customHeight="1">
      <c r="N516" s="1042"/>
    </row>
    <row r="517" ht="15.75" customHeight="1">
      <c r="N517" s="1042"/>
    </row>
    <row r="518" ht="15.75" customHeight="1">
      <c r="N518" s="1042"/>
    </row>
    <row r="519" ht="15.75" customHeight="1">
      <c r="N519" s="1042"/>
    </row>
    <row r="520" ht="15.75" customHeight="1">
      <c r="N520" s="1042"/>
    </row>
    <row r="521" ht="15.75" customHeight="1">
      <c r="N521" s="1042"/>
    </row>
    <row r="522" ht="15.75" customHeight="1">
      <c r="N522" s="1042"/>
    </row>
    <row r="523" ht="15.75" customHeight="1">
      <c r="N523" s="1042"/>
    </row>
    <row r="524" ht="15.75" customHeight="1">
      <c r="N524" s="1042"/>
    </row>
    <row r="525" ht="15.75" customHeight="1">
      <c r="N525" s="1042"/>
    </row>
    <row r="526" ht="15.75" customHeight="1">
      <c r="N526" s="1042"/>
    </row>
    <row r="527" ht="15.75" customHeight="1">
      <c r="N527" s="1042"/>
    </row>
    <row r="528" ht="15.75" customHeight="1">
      <c r="N528" s="1042"/>
    </row>
    <row r="529" ht="15.75" customHeight="1">
      <c r="N529" s="1042"/>
    </row>
    <row r="530" ht="15.75" customHeight="1">
      <c r="N530" s="1042"/>
    </row>
    <row r="531" ht="15.75" customHeight="1">
      <c r="N531" s="1042"/>
    </row>
    <row r="532" ht="15.75" customHeight="1">
      <c r="N532" s="1042"/>
    </row>
    <row r="533" ht="15.75" customHeight="1">
      <c r="N533" s="1042"/>
    </row>
    <row r="534" ht="15.75" customHeight="1">
      <c r="N534" s="1042"/>
    </row>
    <row r="535" ht="15.75" customHeight="1">
      <c r="N535" s="1042"/>
    </row>
    <row r="536" ht="15.75" customHeight="1">
      <c r="N536" s="1042"/>
    </row>
    <row r="537" ht="15.75" customHeight="1">
      <c r="N537" s="1042"/>
    </row>
    <row r="538" ht="15.75" customHeight="1">
      <c r="N538" s="1042"/>
    </row>
    <row r="539" ht="15.75" customHeight="1">
      <c r="N539" s="1042"/>
    </row>
    <row r="540" ht="15.75" customHeight="1">
      <c r="N540" s="1042"/>
    </row>
    <row r="541" ht="15.75" customHeight="1">
      <c r="N541" s="1042"/>
    </row>
    <row r="542" ht="15.75" customHeight="1">
      <c r="N542" s="1042"/>
    </row>
    <row r="543" ht="15.75" customHeight="1">
      <c r="N543" s="1042"/>
    </row>
    <row r="544" ht="15.75" customHeight="1">
      <c r="N544" s="1042"/>
    </row>
    <row r="545" ht="15.75" customHeight="1">
      <c r="N545" s="1042"/>
    </row>
    <row r="546" ht="15.75" customHeight="1">
      <c r="N546" s="1042"/>
    </row>
    <row r="547" ht="15.75" customHeight="1">
      <c r="N547" s="1042"/>
    </row>
    <row r="548" ht="15.75" customHeight="1">
      <c r="N548" s="1042"/>
    </row>
    <row r="549" ht="15.75" customHeight="1">
      <c r="N549" s="1042"/>
    </row>
    <row r="550" ht="15.75" customHeight="1">
      <c r="N550" s="1042"/>
    </row>
    <row r="551" ht="15.75" customHeight="1">
      <c r="N551" s="1042"/>
    </row>
    <row r="552" ht="15.75" customHeight="1">
      <c r="N552" s="1042"/>
    </row>
    <row r="553" ht="15.75" customHeight="1">
      <c r="N553" s="1042"/>
    </row>
    <row r="554" ht="15.75" customHeight="1">
      <c r="N554" s="1042"/>
    </row>
    <row r="555" ht="15.75" customHeight="1">
      <c r="N555" s="1042"/>
    </row>
    <row r="556" ht="15.75" customHeight="1">
      <c r="N556" s="1042"/>
    </row>
    <row r="557" ht="15.75" customHeight="1">
      <c r="N557" s="1042"/>
    </row>
    <row r="558" ht="15.75" customHeight="1">
      <c r="N558" s="1042"/>
    </row>
    <row r="559" ht="15.75" customHeight="1">
      <c r="N559" s="1042"/>
    </row>
    <row r="560" ht="15.75" customHeight="1">
      <c r="N560" s="1042"/>
    </row>
    <row r="561" ht="15.75" customHeight="1">
      <c r="N561" s="1042"/>
    </row>
    <row r="562" ht="15.75" customHeight="1">
      <c r="N562" s="1042"/>
    </row>
    <row r="563" ht="15.75" customHeight="1">
      <c r="N563" s="1042"/>
    </row>
    <row r="564" ht="15.75" customHeight="1">
      <c r="N564" s="1042"/>
    </row>
    <row r="565" ht="15.75" customHeight="1">
      <c r="N565" s="1042"/>
    </row>
    <row r="566" ht="15.75" customHeight="1">
      <c r="N566" s="1042"/>
    </row>
    <row r="567" ht="15.75" customHeight="1">
      <c r="N567" s="1042"/>
    </row>
    <row r="568" ht="15.75" customHeight="1">
      <c r="N568" s="1042"/>
    </row>
    <row r="569" ht="15.75" customHeight="1">
      <c r="N569" s="1042"/>
    </row>
    <row r="570" ht="15.75" customHeight="1">
      <c r="N570" s="1042"/>
    </row>
    <row r="571" ht="15.75" customHeight="1">
      <c r="N571" s="1042"/>
    </row>
    <row r="572" ht="15.75" customHeight="1">
      <c r="N572" s="1042"/>
    </row>
    <row r="573" ht="15.75" customHeight="1">
      <c r="N573" s="1042"/>
    </row>
    <row r="574" ht="15.75" customHeight="1">
      <c r="N574" s="1042"/>
    </row>
    <row r="575" ht="15.75" customHeight="1">
      <c r="N575" s="1042"/>
    </row>
    <row r="576" ht="15.75" customHeight="1">
      <c r="N576" s="1042"/>
    </row>
    <row r="577" ht="15.75" customHeight="1">
      <c r="N577" s="1042"/>
    </row>
    <row r="578" ht="15.75" customHeight="1">
      <c r="N578" s="1042"/>
    </row>
    <row r="579" ht="15.75" customHeight="1">
      <c r="N579" s="1042"/>
    </row>
    <row r="580" ht="15.75" customHeight="1">
      <c r="N580" s="1042"/>
    </row>
    <row r="581" ht="15.75" customHeight="1">
      <c r="N581" s="1042"/>
    </row>
    <row r="582" ht="15.75" customHeight="1">
      <c r="N582" s="1042"/>
    </row>
    <row r="583" ht="15.75" customHeight="1">
      <c r="N583" s="1042"/>
    </row>
    <row r="584" ht="15.75" customHeight="1">
      <c r="N584" s="1042"/>
    </row>
    <row r="585" ht="15.75" customHeight="1">
      <c r="N585" s="1042"/>
    </row>
    <row r="586" ht="15.75" customHeight="1">
      <c r="N586" s="1042"/>
    </row>
    <row r="587" ht="15.75" customHeight="1">
      <c r="N587" s="1042"/>
    </row>
    <row r="588" ht="15.75" customHeight="1">
      <c r="N588" s="1042"/>
    </row>
    <row r="589" ht="15.75" customHeight="1">
      <c r="N589" s="1042"/>
    </row>
    <row r="590" ht="15.75" customHeight="1">
      <c r="N590" s="1042"/>
    </row>
    <row r="591" ht="15.75" customHeight="1">
      <c r="N591" s="1042"/>
    </row>
    <row r="592" ht="15.75" customHeight="1">
      <c r="N592" s="1042"/>
    </row>
    <row r="593" ht="15.75" customHeight="1">
      <c r="N593" s="1042"/>
    </row>
    <row r="594" ht="15.75" customHeight="1">
      <c r="N594" s="1042"/>
    </row>
    <row r="595" ht="15.75" customHeight="1">
      <c r="N595" s="1042"/>
    </row>
    <row r="596" ht="15.75" customHeight="1">
      <c r="N596" s="1042"/>
    </row>
    <row r="597" ht="15.75" customHeight="1">
      <c r="N597" s="1042"/>
    </row>
    <row r="598" ht="15.75" customHeight="1">
      <c r="N598" s="1042"/>
    </row>
    <row r="599" ht="15.75" customHeight="1">
      <c r="N599" s="1042"/>
    </row>
    <row r="600" ht="15.75" customHeight="1">
      <c r="N600" s="1042"/>
    </row>
    <row r="601" ht="15.75" customHeight="1">
      <c r="N601" s="1042"/>
    </row>
    <row r="602" ht="15.75" customHeight="1">
      <c r="N602" s="1042"/>
    </row>
    <row r="603" ht="15.75" customHeight="1">
      <c r="N603" s="1042"/>
    </row>
    <row r="604" ht="15.75" customHeight="1">
      <c r="N604" s="1042"/>
    </row>
    <row r="605" ht="15.75" customHeight="1">
      <c r="N605" s="1042"/>
    </row>
    <row r="606" ht="15.75" customHeight="1">
      <c r="N606" s="1042"/>
    </row>
    <row r="607" ht="15.75" customHeight="1">
      <c r="N607" s="1042"/>
    </row>
    <row r="608" ht="15.75" customHeight="1">
      <c r="N608" s="1042"/>
    </row>
    <row r="609" ht="15.75" customHeight="1">
      <c r="N609" s="1042"/>
    </row>
    <row r="610" ht="15.75" customHeight="1">
      <c r="N610" s="1042"/>
    </row>
    <row r="611" ht="15.75" customHeight="1">
      <c r="N611" s="1042"/>
    </row>
    <row r="612" ht="15.75" customHeight="1">
      <c r="N612" s="1042"/>
    </row>
    <row r="613" ht="15.75" customHeight="1">
      <c r="N613" s="1042"/>
    </row>
    <row r="614" ht="15.75" customHeight="1">
      <c r="N614" s="1042"/>
    </row>
    <row r="615" ht="15.75" customHeight="1">
      <c r="N615" s="1042"/>
    </row>
    <row r="616" ht="15.75" customHeight="1">
      <c r="N616" s="1042"/>
    </row>
    <row r="617" ht="15.75" customHeight="1">
      <c r="N617" s="1042"/>
    </row>
    <row r="618" ht="15.75" customHeight="1">
      <c r="N618" s="1042"/>
    </row>
    <row r="619" ht="15.75" customHeight="1">
      <c r="N619" s="1042"/>
    </row>
    <row r="620" ht="15.75" customHeight="1">
      <c r="N620" s="1042"/>
    </row>
    <row r="621" ht="15.75" customHeight="1">
      <c r="N621" s="1042"/>
    </row>
    <row r="622" ht="15.75" customHeight="1">
      <c r="N622" s="1042"/>
    </row>
    <row r="623" ht="15.75" customHeight="1">
      <c r="N623" s="1042"/>
    </row>
    <row r="624" ht="15.75" customHeight="1">
      <c r="N624" s="1042"/>
    </row>
    <row r="625" ht="15.75" customHeight="1">
      <c r="N625" s="1042"/>
    </row>
    <row r="626" ht="15.75" customHeight="1">
      <c r="N626" s="1042"/>
    </row>
    <row r="627" ht="15.75" customHeight="1">
      <c r="N627" s="1042"/>
    </row>
    <row r="628" ht="15.75" customHeight="1">
      <c r="N628" s="1042"/>
    </row>
    <row r="629" ht="15.75" customHeight="1">
      <c r="N629" s="1042"/>
    </row>
    <row r="630" ht="15.75" customHeight="1">
      <c r="N630" s="1042"/>
    </row>
    <row r="631" ht="15.75" customHeight="1">
      <c r="N631" s="1042"/>
    </row>
    <row r="632" ht="15.75" customHeight="1">
      <c r="N632" s="1042"/>
    </row>
    <row r="633" ht="15.75" customHeight="1">
      <c r="N633" s="1042"/>
    </row>
    <row r="634" ht="15.75" customHeight="1">
      <c r="N634" s="1042"/>
    </row>
    <row r="635" ht="15.75" customHeight="1">
      <c r="N635" s="1042"/>
    </row>
    <row r="636" ht="15.75" customHeight="1">
      <c r="N636" s="1042"/>
    </row>
    <row r="637" ht="15.75" customHeight="1">
      <c r="N637" s="1042"/>
    </row>
    <row r="638" ht="15.75" customHeight="1">
      <c r="N638" s="1042"/>
    </row>
    <row r="639" ht="15.75" customHeight="1">
      <c r="N639" s="1042"/>
    </row>
    <row r="640" ht="15.75" customHeight="1">
      <c r="N640" s="1042"/>
    </row>
    <row r="641" ht="15.75" customHeight="1">
      <c r="N641" s="1042"/>
    </row>
    <row r="642" ht="15.75" customHeight="1">
      <c r="N642" s="1042"/>
    </row>
    <row r="643" ht="15.75" customHeight="1">
      <c r="N643" s="1042"/>
    </row>
    <row r="644" ht="15.75" customHeight="1">
      <c r="N644" s="1042"/>
    </row>
    <row r="645" ht="15.75" customHeight="1">
      <c r="N645" s="1042"/>
    </row>
    <row r="646" ht="15.75" customHeight="1">
      <c r="N646" s="1042"/>
    </row>
    <row r="647" ht="15.75" customHeight="1">
      <c r="N647" s="1042"/>
    </row>
    <row r="648" ht="15.75" customHeight="1">
      <c r="N648" s="1042"/>
    </row>
    <row r="649" ht="15.75" customHeight="1">
      <c r="N649" s="1042"/>
    </row>
    <row r="650" ht="15.75" customHeight="1">
      <c r="N650" s="1042"/>
    </row>
    <row r="651" ht="15.75" customHeight="1">
      <c r="N651" s="1042"/>
    </row>
    <row r="652" ht="15.75" customHeight="1">
      <c r="N652" s="1042"/>
    </row>
    <row r="653" ht="15.75" customHeight="1">
      <c r="N653" s="1042"/>
    </row>
    <row r="654" ht="15.75" customHeight="1">
      <c r="N654" s="1042"/>
    </row>
    <row r="655" ht="15.75" customHeight="1">
      <c r="N655" s="1042"/>
    </row>
    <row r="656" ht="15.75" customHeight="1">
      <c r="N656" s="1042"/>
    </row>
    <row r="657" ht="15.75" customHeight="1">
      <c r="N657" s="1042"/>
    </row>
    <row r="658" ht="15.75" customHeight="1">
      <c r="N658" s="1042"/>
    </row>
    <row r="659" ht="15.75" customHeight="1">
      <c r="N659" s="1042"/>
    </row>
    <row r="660" ht="15.75" customHeight="1">
      <c r="N660" s="1042"/>
    </row>
    <row r="661" ht="15.75" customHeight="1">
      <c r="N661" s="1042"/>
    </row>
    <row r="662" ht="15.75" customHeight="1">
      <c r="N662" s="1042"/>
    </row>
    <row r="663" ht="15.75" customHeight="1">
      <c r="N663" s="1042"/>
    </row>
    <row r="664" ht="15.75" customHeight="1">
      <c r="N664" s="1042"/>
    </row>
    <row r="665" ht="15.75" customHeight="1">
      <c r="N665" s="1042"/>
    </row>
    <row r="666" ht="15.75" customHeight="1">
      <c r="N666" s="1042"/>
    </row>
    <row r="667" ht="15.75" customHeight="1">
      <c r="N667" s="1042"/>
    </row>
    <row r="668" ht="15.75" customHeight="1">
      <c r="N668" s="1042"/>
    </row>
    <row r="669" ht="15.75" customHeight="1">
      <c r="N669" s="1042"/>
    </row>
    <row r="670" ht="15.75" customHeight="1">
      <c r="N670" s="1042"/>
    </row>
    <row r="671" ht="15.75" customHeight="1">
      <c r="N671" s="1042"/>
    </row>
    <row r="672" ht="15.75" customHeight="1">
      <c r="N672" s="1042"/>
    </row>
    <row r="673" ht="15.75" customHeight="1">
      <c r="N673" s="1042"/>
    </row>
    <row r="674" ht="15.75" customHeight="1">
      <c r="N674" s="1042"/>
    </row>
    <row r="675" ht="15.75" customHeight="1">
      <c r="N675" s="1042"/>
    </row>
    <row r="676" ht="15.75" customHeight="1">
      <c r="N676" s="1042"/>
    </row>
    <row r="677" ht="15.75" customHeight="1">
      <c r="N677" s="1042"/>
    </row>
    <row r="678" ht="15.75" customHeight="1">
      <c r="N678" s="1042"/>
    </row>
    <row r="679" ht="15.75" customHeight="1">
      <c r="N679" s="1042"/>
    </row>
    <row r="680" ht="15.75" customHeight="1">
      <c r="N680" s="1042"/>
    </row>
    <row r="681" ht="15.75" customHeight="1">
      <c r="N681" s="1042"/>
    </row>
    <row r="682" ht="15.75" customHeight="1">
      <c r="N682" s="1042"/>
    </row>
    <row r="683" ht="15.75" customHeight="1">
      <c r="N683" s="1042"/>
    </row>
    <row r="684" ht="15.75" customHeight="1">
      <c r="N684" s="1042"/>
    </row>
    <row r="685" ht="15.75" customHeight="1">
      <c r="N685" s="1042"/>
    </row>
    <row r="686" ht="15.75" customHeight="1">
      <c r="N686" s="1042"/>
    </row>
    <row r="687" ht="15.75" customHeight="1">
      <c r="N687" s="1042"/>
    </row>
    <row r="688" ht="15.75" customHeight="1">
      <c r="N688" s="1042"/>
    </row>
    <row r="689" ht="15.75" customHeight="1">
      <c r="N689" s="1042"/>
    </row>
    <row r="690" ht="15.75" customHeight="1">
      <c r="N690" s="1042"/>
    </row>
    <row r="691" ht="15.75" customHeight="1">
      <c r="N691" s="1042"/>
    </row>
    <row r="692" ht="15.75" customHeight="1">
      <c r="N692" s="1042"/>
    </row>
    <row r="693" ht="15.75" customHeight="1">
      <c r="N693" s="1042"/>
    </row>
    <row r="694" ht="15.75" customHeight="1">
      <c r="N694" s="1042"/>
    </row>
    <row r="695" ht="15.75" customHeight="1">
      <c r="N695" s="1042"/>
    </row>
    <row r="696" ht="15.75" customHeight="1">
      <c r="N696" s="1042"/>
    </row>
    <row r="697" ht="15.75" customHeight="1">
      <c r="N697" s="1042"/>
    </row>
    <row r="698" ht="15.75" customHeight="1">
      <c r="N698" s="1042"/>
    </row>
    <row r="699" ht="15.75" customHeight="1">
      <c r="N699" s="1042"/>
    </row>
    <row r="700" ht="15.75" customHeight="1">
      <c r="N700" s="1042"/>
    </row>
    <row r="701" ht="15.75" customHeight="1">
      <c r="N701" s="1042"/>
    </row>
    <row r="702" ht="15.75" customHeight="1">
      <c r="N702" s="1042"/>
    </row>
    <row r="703" ht="15.75" customHeight="1">
      <c r="N703" s="1042"/>
    </row>
    <row r="704" ht="15.75" customHeight="1">
      <c r="N704" s="1042"/>
    </row>
    <row r="705" ht="15.75" customHeight="1">
      <c r="N705" s="1042"/>
    </row>
    <row r="706" ht="15.75" customHeight="1">
      <c r="N706" s="1042"/>
    </row>
    <row r="707" ht="15.75" customHeight="1">
      <c r="N707" s="1042"/>
    </row>
    <row r="708" ht="15.75" customHeight="1">
      <c r="N708" s="1042"/>
    </row>
    <row r="709" ht="15.75" customHeight="1">
      <c r="N709" s="1042"/>
    </row>
    <row r="710" ht="15.75" customHeight="1">
      <c r="N710" s="1042"/>
    </row>
    <row r="711" ht="15.75" customHeight="1">
      <c r="N711" s="1042"/>
    </row>
    <row r="712" ht="15.75" customHeight="1">
      <c r="N712" s="1042"/>
    </row>
    <row r="713" ht="15.75" customHeight="1">
      <c r="N713" s="1042"/>
    </row>
    <row r="714" ht="15.75" customHeight="1">
      <c r="N714" s="1042"/>
    </row>
    <row r="715" ht="15.75" customHeight="1">
      <c r="N715" s="1042"/>
    </row>
    <row r="716" ht="15.75" customHeight="1">
      <c r="N716" s="1042"/>
    </row>
    <row r="717" ht="15.75" customHeight="1">
      <c r="N717" s="1042"/>
    </row>
    <row r="718" ht="15.75" customHeight="1">
      <c r="N718" s="1042"/>
    </row>
    <row r="719" ht="15.75" customHeight="1">
      <c r="N719" s="1042"/>
    </row>
    <row r="720" ht="15.75" customHeight="1">
      <c r="N720" s="1042"/>
    </row>
    <row r="721" ht="15.75" customHeight="1">
      <c r="N721" s="1042"/>
    </row>
    <row r="722" ht="15.75" customHeight="1">
      <c r="N722" s="1042"/>
    </row>
    <row r="723" ht="15.75" customHeight="1">
      <c r="N723" s="1042"/>
    </row>
    <row r="724" ht="15.75" customHeight="1">
      <c r="N724" s="1042"/>
    </row>
    <row r="725" ht="15.75" customHeight="1">
      <c r="N725" s="1042"/>
    </row>
    <row r="726" ht="15.75" customHeight="1">
      <c r="N726" s="1042"/>
    </row>
    <row r="727" ht="15.75" customHeight="1">
      <c r="N727" s="1042"/>
    </row>
    <row r="728" ht="15.75" customHeight="1">
      <c r="N728" s="1042"/>
    </row>
    <row r="729" ht="15.75" customHeight="1">
      <c r="N729" s="1042"/>
    </row>
    <row r="730" ht="15.75" customHeight="1">
      <c r="N730" s="1042"/>
    </row>
    <row r="731" ht="15.75" customHeight="1">
      <c r="N731" s="1042"/>
    </row>
    <row r="732" ht="15.75" customHeight="1">
      <c r="N732" s="1042"/>
    </row>
    <row r="733" ht="15.75" customHeight="1">
      <c r="N733" s="1042"/>
    </row>
    <row r="734" ht="15.75" customHeight="1">
      <c r="N734" s="1042"/>
    </row>
    <row r="735" ht="15.75" customHeight="1">
      <c r="N735" s="1042"/>
    </row>
    <row r="736" ht="15.75" customHeight="1">
      <c r="N736" s="1042"/>
    </row>
    <row r="737" ht="15.75" customHeight="1">
      <c r="N737" s="1042"/>
    </row>
    <row r="738" ht="15.75" customHeight="1">
      <c r="N738" s="1042"/>
    </row>
    <row r="739" ht="15.75" customHeight="1">
      <c r="N739" s="1042"/>
    </row>
    <row r="740" ht="15.75" customHeight="1">
      <c r="N740" s="1042"/>
    </row>
    <row r="741" ht="15.75" customHeight="1">
      <c r="N741" s="1042"/>
    </row>
    <row r="742" ht="15.75" customHeight="1">
      <c r="N742" s="1042"/>
    </row>
    <row r="743" ht="15.75" customHeight="1">
      <c r="N743" s="1042"/>
    </row>
    <row r="744" ht="15.75" customHeight="1">
      <c r="N744" s="1042"/>
    </row>
    <row r="745" ht="15.75" customHeight="1">
      <c r="N745" s="1042"/>
    </row>
    <row r="746" ht="15.75" customHeight="1">
      <c r="N746" s="1042"/>
    </row>
    <row r="747" ht="15.75" customHeight="1">
      <c r="N747" s="1042"/>
    </row>
    <row r="748" ht="15.75" customHeight="1">
      <c r="N748" s="1042"/>
    </row>
    <row r="749" ht="15.75" customHeight="1">
      <c r="N749" s="1042"/>
    </row>
    <row r="750" ht="15.75" customHeight="1">
      <c r="N750" s="1042"/>
    </row>
    <row r="751" ht="15.75" customHeight="1">
      <c r="N751" s="1042"/>
    </row>
    <row r="752" ht="15.75" customHeight="1">
      <c r="N752" s="1042"/>
    </row>
    <row r="753" ht="15.75" customHeight="1">
      <c r="N753" s="1042"/>
    </row>
    <row r="754" ht="15.75" customHeight="1">
      <c r="N754" s="1042"/>
    </row>
    <row r="755" ht="15.75" customHeight="1">
      <c r="N755" s="1042"/>
    </row>
    <row r="756" ht="15.75" customHeight="1">
      <c r="N756" s="1042"/>
    </row>
    <row r="757" ht="15.75" customHeight="1">
      <c r="N757" s="1042"/>
    </row>
    <row r="758" ht="15.75" customHeight="1">
      <c r="N758" s="1042"/>
    </row>
    <row r="759" ht="15.75" customHeight="1">
      <c r="N759" s="1042"/>
    </row>
    <row r="760" ht="15.75" customHeight="1">
      <c r="N760" s="1042"/>
    </row>
    <row r="761" ht="15.75" customHeight="1">
      <c r="N761" s="1042"/>
    </row>
    <row r="762" ht="15.75" customHeight="1">
      <c r="N762" s="1042"/>
    </row>
    <row r="763" ht="15.75" customHeight="1">
      <c r="N763" s="1042"/>
    </row>
    <row r="764" ht="15.75" customHeight="1">
      <c r="N764" s="1042"/>
    </row>
    <row r="765" ht="15.75" customHeight="1">
      <c r="N765" s="1042"/>
    </row>
    <row r="766" ht="15.75" customHeight="1">
      <c r="N766" s="1042"/>
    </row>
    <row r="767" ht="15.75" customHeight="1">
      <c r="N767" s="1042"/>
    </row>
    <row r="768" ht="15.75" customHeight="1">
      <c r="N768" s="1042"/>
    </row>
    <row r="769" ht="15.75" customHeight="1">
      <c r="N769" s="1042"/>
    </row>
    <row r="770" ht="15.75" customHeight="1">
      <c r="N770" s="1042"/>
    </row>
    <row r="771" ht="15.75" customHeight="1">
      <c r="N771" s="1042"/>
    </row>
    <row r="772" ht="15.75" customHeight="1">
      <c r="N772" s="1042"/>
    </row>
    <row r="773" ht="15.75" customHeight="1">
      <c r="N773" s="1042"/>
    </row>
    <row r="774" ht="15.75" customHeight="1">
      <c r="N774" s="1042"/>
    </row>
    <row r="775" ht="15.75" customHeight="1">
      <c r="N775" s="1042"/>
    </row>
    <row r="776" ht="15.75" customHeight="1">
      <c r="N776" s="1042"/>
    </row>
    <row r="777" ht="15.75" customHeight="1">
      <c r="N777" s="1042"/>
    </row>
    <row r="778" ht="15.75" customHeight="1">
      <c r="N778" s="1042"/>
    </row>
    <row r="779" ht="15.75" customHeight="1">
      <c r="N779" s="1042"/>
    </row>
    <row r="780" ht="15.75" customHeight="1">
      <c r="N780" s="1042"/>
    </row>
    <row r="781" ht="15.75" customHeight="1">
      <c r="N781" s="1042"/>
    </row>
    <row r="782" ht="15.75" customHeight="1">
      <c r="N782" s="1042"/>
    </row>
    <row r="783" ht="15.75" customHeight="1">
      <c r="N783" s="1042"/>
    </row>
    <row r="784" ht="15.75" customHeight="1">
      <c r="N784" s="1042"/>
    </row>
    <row r="785" ht="15.75" customHeight="1">
      <c r="N785" s="1042"/>
    </row>
    <row r="786" ht="15.75" customHeight="1">
      <c r="N786" s="1042"/>
    </row>
    <row r="787" ht="15.75" customHeight="1">
      <c r="N787" s="1042"/>
    </row>
    <row r="788" ht="15.75" customHeight="1">
      <c r="N788" s="1042"/>
    </row>
    <row r="789" ht="15.75" customHeight="1">
      <c r="N789" s="1042"/>
    </row>
    <row r="790" ht="15.75" customHeight="1">
      <c r="N790" s="1042"/>
    </row>
    <row r="791" ht="15.75" customHeight="1">
      <c r="N791" s="1042"/>
    </row>
    <row r="792" ht="15.75" customHeight="1">
      <c r="N792" s="1042"/>
    </row>
    <row r="793" ht="15.75" customHeight="1">
      <c r="N793" s="1042"/>
    </row>
    <row r="794" ht="15.75" customHeight="1">
      <c r="N794" s="1042"/>
    </row>
    <row r="795" ht="15.75" customHeight="1">
      <c r="N795" s="1042"/>
    </row>
    <row r="796" ht="15.75" customHeight="1">
      <c r="N796" s="1042"/>
    </row>
    <row r="797" ht="15.75" customHeight="1">
      <c r="N797" s="1042"/>
    </row>
    <row r="798" ht="15.75" customHeight="1">
      <c r="N798" s="1042"/>
    </row>
    <row r="799" ht="15.75" customHeight="1">
      <c r="N799" s="1042"/>
    </row>
    <row r="800" ht="15.75" customHeight="1">
      <c r="N800" s="1042"/>
    </row>
    <row r="801" ht="15.75" customHeight="1">
      <c r="N801" s="1042"/>
    </row>
    <row r="802" ht="15.75" customHeight="1">
      <c r="N802" s="1042"/>
    </row>
    <row r="803" ht="15.75" customHeight="1">
      <c r="N803" s="1042"/>
    </row>
    <row r="804" ht="15.75" customHeight="1">
      <c r="N804" s="1042"/>
    </row>
    <row r="805" ht="15.75" customHeight="1">
      <c r="N805" s="1042"/>
    </row>
    <row r="806" ht="15.75" customHeight="1">
      <c r="N806" s="1042"/>
    </row>
    <row r="807" ht="15.75" customHeight="1">
      <c r="N807" s="1042"/>
    </row>
    <row r="808" ht="15.75" customHeight="1">
      <c r="N808" s="1042"/>
    </row>
    <row r="809" ht="15.75" customHeight="1">
      <c r="N809" s="1042"/>
    </row>
    <row r="810" ht="15.75" customHeight="1">
      <c r="N810" s="1042"/>
    </row>
    <row r="811" ht="15.75" customHeight="1">
      <c r="N811" s="1042"/>
    </row>
    <row r="812" ht="15.75" customHeight="1">
      <c r="N812" s="1042"/>
    </row>
    <row r="813" ht="15.75" customHeight="1">
      <c r="N813" s="1042"/>
    </row>
    <row r="814" ht="15.75" customHeight="1">
      <c r="N814" s="1042"/>
    </row>
    <row r="815" ht="15.75" customHeight="1">
      <c r="N815" s="1042"/>
    </row>
    <row r="816" ht="15.75" customHeight="1">
      <c r="N816" s="1042"/>
    </row>
    <row r="817" ht="15.75" customHeight="1">
      <c r="N817" s="1042"/>
    </row>
    <row r="818" ht="15.75" customHeight="1">
      <c r="N818" s="1042"/>
    </row>
    <row r="819" ht="15.75" customHeight="1">
      <c r="N819" s="1042"/>
    </row>
    <row r="820" ht="15.75" customHeight="1">
      <c r="N820" s="1042"/>
    </row>
    <row r="821" ht="15.75" customHeight="1">
      <c r="N821" s="1042"/>
    </row>
    <row r="822" ht="15.75" customHeight="1">
      <c r="N822" s="1042"/>
    </row>
    <row r="823" ht="15.75" customHeight="1">
      <c r="N823" s="1042"/>
    </row>
    <row r="824" ht="15.75" customHeight="1">
      <c r="N824" s="1042"/>
    </row>
    <row r="825" ht="15.75" customHeight="1">
      <c r="N825" s="1042"/>
    </row>
    <row r="826" ht="15.75" customHeight="1">
      <c r="N826" s="1042"/>
    </row>
    <row r="827" ht="15.75" customHeight="1">
      <c r="N827" s="1042"/>
    </row>
    <row r="828" ht="15.75" customHeight="1">
      <c r="N828" s="1042"/>
    </row>
    <row r="829" ht="15.75" customHeight="1">
      <c r="N829" s="1042"/>
    </row>
    <row r="830" ht="15.75" customHeight="1">
      <c r="N830" s="1042"/>
    </row>
    <row r="831" ht="15.75" customHeight="1">
      <c r="N831" s="1042"/>
    </row>
    <row r="832" ht="15.75" customHeight="1">
      <c r="N832" s="1042"/>
    </row>
    <row r="833" ht="15.75" customHeight="1">
      <c r="N833" s="1042"/>
    </row>
    <row r="834" ht="15.75" customHeight="1">
      <c r="N834" s="1042"/>
    </row>
    <row r="835" ht="15.75" customHeight="1">
      <c r="N835" s="1042"/>
    </row>
    <row r="836" ht="15.75" customHeight="1">
      <c r="N836" s="1042"/>
    </row>
    <row r="837" ht="15.75" customHeight="1">
      <c r="N837" s="1042"/>
    </row>
    <row r="838" ht="15.75" customHeight="1">
      <c r="N838" s="1042"/>
    </row>
    <row r="839" ht="15.75" customHeight="1">
      <c r="N839" s="1042"/>
    </row>
    <row r="840" ht="15.75" customHeight="1">
      <c r="N840" s="1042"/>
    </row>
    <row r="841" ht="15.75" customHeight="1">
      <c r="N841" s="1042"/>
    </row>
    <row r="842" ht="15.75" customHeight="1">
      <c r="N842" s="1042"/>
    </row>
    <row r="843" ht="15.75" customHeight="1">
      <c r="N843" s="1042"/>
    </row>
    <row r="844" ht="15.75" customHeight="1">
      <c r="N844" s="1042"/>
    </row>
    <row r="845" ht="15.75" customHeight="1">
      <c r="N845" s="1042"/>
    </row>
    <row r="846" ht="15.75" customHeight="1">
      <c r="N846" s="1042"/>
    </row>
    <row r="847" ht="15.75" customHeight="1">
      <c r="N847" s="1042"/>
    </row>
    <row r="848" ht="15.75" customHeight="1">
      <c r="N848" s="1042"/>
    </row>
    <row r="849" ht="15.75" customHeight="1">
      <c r="N849" s="1042"/>
    </row>
    <row r="850" ht="15.75" customHeight="1">
      <c r="N850" s="1042"/>
    </row>
    <row r="851" ht="15.75" customHeight="1">
      <c r="N851" s="1042"/>
    </row>
    <row r="852" ht="15.75" customHeight="1">
      <c r="N852" s="1042"/>
    </row>
    <row r="853" ht="15.75" customHeight="1">
      <c r="N853" s="1042"/>
    </row>
    <row r="854" ht="15.75" customHeight="1">
      <c r="N854" s="1042"/>
    </row>
    <row r="855" ht="15.75" customHeight="1">
      <c r="N855" s="1042"/>
    </row>
    <row r="856" ht="15.75" customHeight="1">
      <c r="N856" s="1042"/>
    </row>
    <row r="857" ht="15.75" customHeight="1">
      <c r="N857" s="1042"/>
    </row>
    <row r="858" ht="15.75" customHeight="1">
      <c r="N858" s="1042"/>
    </row>
    <row r="859" ht="15.75" customHeight="1">
      <c r="N859" s="1042"/>
    </row>
    <row r="860" ht="15.75" customHeight="1">
      <c r="N860" s="1042"/>
    </row>
    <row r="861" ht="15.75" customHeight="1">
      <c r="N861" s="1042"/>
    </row>
    <row r="862" ht="15.75" customHeight="1">
      <c r="N862" s="1042"/>
    </row>
    <row r="863" ht="15.75" customHeight="1">
      <c r="N863" s="1042"/>
    </row>
    <row r="864" ht="15.75" customHeight="1">
      <c r="N864" s="1042"/>
    </row>
    <row r="865" ht="15.75" customHeight="1">
      <c r="N865" s="1042"/>
    </row>
    <row r="866" ht="15.75" customHeight="1">
      <c r="N866" s="1042"/>
    </row>
    <row r="867" ht="15.75" customHeight="1">
      <c r="N867" s="1042"/>
    </row>
    <row r="868" ht="15.75" customHeight="1">
      <c r="N868" s="1042"/>
    </row>
    <row r="869" ht="15.75" customHeight="1">
      <c r="N869" s="1042"/>
    </row>
    <row r="870" ht="15.75" customHeight="1">
      <c r="N870" s="1042"/>
    </row>
    <row r="871" ht="15.75" customHeight="1">
      <c r="N871" s="1042"/>
    </row>
    <row r="872" ht="15.75" customHeight="1">
      <c r="N872" s="1042"/>
    </row>
    <row r="873" ht="15.75" customHeight="1">
      <c r="N873" s="1042"/>
    </row>
    <row r="874" ht="15.75" customHeight="1">
      <c r="N874" s="1042"/>
    </row>
    <row r="875" ht="15.75" customHeight="1">
      <c r="N875" s="1042"/>
    </row>
    <row r="876" ht="15.75" customHeight="1">
      <c r="N876" s="1042"/>
    </row>
    <row r="877" ht="15.75" customHeight="1">
      <c r="N877" s="1042"/>
    </row>
    <row r="878" ht="15.75" customHeight="1">
      <c r="N878" s="1042"/>
    </row>
    <row r="879" ht="15.75" customHeight="1">
      <c r="N879" s="1042"/>
    </row>
    <row r="880" ht="15.75" customHeight="1">
      <c r="N880" s="1042"/>
    </row>
    <row r="881" ht="15.75" customHeight="1">
      <c r="N881" s="1042"/>
    </row>
    <row r="882" ht="15.75" customHeight="1">
      <c r="N882" s="1042"/>
    </row>
    <row r="883" ht="15.75" customHeight="1">
      <c r="N883" s="1042"/>
    </row>
    <row r="884" ht="15.75" customHeight="1">
      <c r="N884" s="1042"/>
    </row>
    <row r="885" ht="15.75" customHeight="1">
      <c r="N885" s="1042"/>
    </row>
    <row r="886" ht="15.75" customHeight="1">
      <c r="N886" s="1042"/>
    </row>
    <row r="887" ht="15.75" customHeight="1">
      <c r="N887" s="1042"/>
    </row>
    <row r="888" ht="15.75" customHeight="1">
      <c r="N888" s="1042"/>
    </row>
    <row r="889" ht="15.75" customHeight="1">
      <c r="N889" s="1042"/>
    </row>
    <row r="890" ht="15.75" customHeight="1">
      <c r="N890" s="1042"/>
    </row>
    <row r="891" ht="15.75" customHeight="1">
      <c r="N891" s="1042"/>
    </row>
    <row r="892" ht="15.75" customHeight="1">
      <c r="N892" s="1042"/>
    </row>
    <row r="893" ht="15.75" customHeight="1">
      <c r="N893" s="1042"/>
    </row>
    <row r="894" ht="15.75" customHeight="1">
      <c r="N894" s="1042"/>
    </row>
    <row r="895" ht="15.75" customHeight="1">
      <c r="N895" s="1042"/>
    </row>
    <row r="896" ht="15.75" customHeight="1">
      <c r="N896" s="1042"/>
    </row>
    <row r="897" ht="15.75" customHeight="1">
      <c r="N897" s="1042"/>
    </row>
    <row r="898" ht="15.75" customHeight="1">
      <c r="N898" s="1042"/>
    </row>
    <row r="899" ht="15.75" customHeight="1">
      <c r="N899" s="1042"/>
    </row>
    <row r="900" ht="15.75" customHeight="1">
      <c r="N900" s="1042"/>
    </row>
    <row r="901" ht="15.75" customHeight="1">
      <c r="N901" s="1042"/>
    </row>
    <row r="902" ht="15.75" customHeight="1">
      <c r="N902" s="1042"/>
    </row>
    <row r="903" ht="15.75" customHeight="1">
      <c r="N903" s="1042"/>
    </row>
    <row r="904" ht="15.75" customHeight="1">
      <c r="N904" s="1042"/>
    </row>
    <row r="905" ht="15.75" customHeight="1">
      <c r="N905" s="1042"/>
    </row>
    <row r="906" ht="15.75" customHeight="1">
      <c r="N906" s="1042"/>
    </row>
    <row r="907" ht="15.75" customHeight="1">
      <c r="N907" s="1042"/>
    </row>
    <row r="908" ht="15.75" customHeight="1">
      <c r="N908" s="1042"/>
    </row>
    <row r="909" ht="15.75" customHeight="1">
      <c r="N909" s="1042"/>
    </row>
    <row r="910" ht="15.75" customHeight="1">
      <c r="N910" s="1042"/>
    </row>
    <row r="911" ht="15.75" customHeight="1">
      <c r="N911" s="1042"/>
    </row>
    <row r="912" ht="15.75" customHeight="1">
      <c r="N912" s="1042"/>
    </row>
    <row r="913" ht="15.75" customHeight="1">
      <c r="N913" s="1042"/>
    </row>
    <row r="914" ht="15.75" customHeight="1">
      <c r="N914" s="1042"/>
    </row>
    <row r="915" ht="15.75" customHeight="1">
      <c r="N915" s="1042"/>
    </row>
    <row r="916" ht="15.75" customHeight="1">
      <c r="N916" s="1042"/>
    </row>
    <row r="917" ht="15.75" customHeight="1">
      <c r="N917" s="1042"/>
    </row>
    <row r="918" ht="15.75" customHeight="1">
      <c r="N918" s="1042"/>
    </row>
    <row r="919" ht="15.75" customHeight="1">
      <c r="N919" s="1042"/>
    </row>
    <row r="920" ht="15.75" customHeight="1">
      <c r="N920" s="1042"/>
    </row>
    <row r="921" ht="15.75" customHeight="1">
      <c r="N921" s="1042"/>
    </row>
    <row r="922" ht="15.75" customHeight="1">
      <c r="N922" s="1042"/>
    </row>
    <row r="923" ht="15.75" customHeight="1">
      <c r="N923" s="1042"/>
    </row>
    <row r="924" ht="15.75" customHeight="1">
      <c r="N924" s="1042"/>
    </row>
    <row r="925" ht="15.75" customHeight="1">
      <c r="N925" s="1042"/>
    </row>
    <row r="926" ht="15.75" customHeight="1">
      <c r="N926" s="1042"/>
    </row>
    <row r="927" ht="15.75" customHeight="1">
      <c r="N927" s="1042"/>
    </row>
    <row r="928" ht="15.75" customHeight="1">
      <c r="N928" s="1042"/>
    </row>
    <row r="929" ht="15.75" customHeight="1">
      <c r="N929" s="1042"/>
    </row>
    <row r="930" ht="15.75" customHeight="1">
      <c r="N930" s="1042"/>
    </row>
    <row r="931" ht="15.75" customHeight="1">
      <c r="N931" s="1042"/>
    </row>
    <row r="932" ht="15.75" customHeight="1">
      <c r="N932" s="1042"/>
    </row>
    <row r="933" ht="15.75" customHeight="1">
      <c r="N933" s="1042"/>
    </row>
    <row r="934" ht="15.75" customHeight="1">
      <c r="N934" s="1042"/>
    </row>
    <row r="935" ht="15.75" customHeight="1">
      <c r="N935" s="1042"/>
    </row>
    <row r="936" ht="15.75" customHeight="1">
      <c r="N936" s="1042"/>
    </row>
    <row r="937" ht="15.75" customHeight="1">
      <c r="N937" s="1042"/>
    </row>
    <row r="938" ht="15.75" customHeight="1">
      <c r="N938" s="1042"/>
    </row>
    <row r="939" ht="15.75" customHeight="1">
      <c r="N939" s="1042"/>
    </row>
    <row r="940" ht="15.75" customHeight="1">
      <c r="N940" s="1042"/>
    </row>
    <row r="941" ht="15.75" customHeight="1">
      <c r="N941" s="1042"/>
    </row>
    <row r="942" ht="15.75" customHeight="1">
      <c r="N942" s="1042"/>
    </row>
    <row r="943" ht="15.75" customHeight="1">
      <c r="N943" s="1042"/>
    </row>
    <row r="944" ht="15.75" customHeight="1">
      <c r="N944" s="1042"/>
    </row>
    <row r="945" ht="15.75" customHeight="1">
      <c r="N945" s="1042"/>
    </row>
    <row r="946" ht="15.75" customHeight="1">
      <c r="N946" s="1042"/>
    </row>
    <row r="947" ht="15.75" customHeight="1">
      <c r="N947" s="1042"/>
    </row>
    <row r="948" ht="15.75" customHeight="1">
      <c r="N948" s="1042"/>
    </row>
    <row r="949" ht="15.75" customHeight="1">
      <c r="N949" s="1042"/>
    </row>
    <row r="950" ht="15.75" customHeight="1">
      <c r="N950" s="1042"/>
    </row>
    <row r="951" ht="15.75" customHeight="1">
      <c r="N951" s="1042"/>
    </row>
    <row r="952" ht="15.75" customHeight="1">
      <c r="N952" s="1042"/>
    </row>
    <row r="953" ht="15.75" customHeight="1">
      <c r="N953" s="1042"/>
    </row>
    <row r="954" ht="15.75" customHeight="1">
      <c r="N954" s="1042"/>
    </row>
    <row r="955" ht="15.75" customHeight="1">
      <c r="N955" s="1042"/>
    </row>
    <row r="956" ht="15.75" customHeight="1">
      <c r="N956" s="1042"/>
    </row>
    <row r="957" ht="15.75" customHeight="1">
      <c r="N957" s="1042"/>
    </row>
    <row r="958" ht="15.75" customHeight="1">
      <c r="N958" s="1042"/>
    </row>
    <row r="959" ht="15.75" customHeight="1">
      <c r="N959" s="1042"/>
    </row>
    <row r="960" ht="15.75" customHeight="1">
      <c r="N960" s="1042"/>
    </row>
    <row r="961" ht="15.75" customHeight="1">
      <c r="N961" s="1042"/>
    </row>
    <row r="962" ht="15.75" customHeight="1">
      <c r="N962" s="1042"/>
    </row>
    <row r="963" ht="15.75" customHeight="1">
      <c r="N963" s="1042"/>
    </row>
    <row r="964" ht="15.75" customHeight="1">
      <c r="N964" s="1042"/>
    </row>
    <row r="965" ht="15.75" customHeight="1">
      <c r="N965" s="1042"/>
    </row>
    <row r="966" ht="15.75" customHeight="1">
      <c r="N966" s="1042"/>
    </row>
    <row r="967" ht="15.75" customHeight="1">
      <c r="N967" s="1042"/>
    </row>
    <row r="968" ht="15.75" customHeight="1">
      <c r="N968" s="1042"/>
    </row>
    <row r="969" ht="15.75" customHeight="1">
      <c r="N969" s="1042"/>
    </row>
    <row r="970" ht="15.75" customHeight="1">
      <c r="N970" s="1042"/>
    </row>
    <row r="971" ht="15.75" customHeight="1">
      <c r="N971" s="1042"/>
    </row>
    <row r="972" ht="15.75" customHeight="1">
      <c r="N972" s="1042"/>
    </row>
    <row r="973" ht="15.75" customHeight="1">
      <c r="N973" s="1042"/>
    </row>
    <row r="974" ht="15.75" customHeight="1">
      <c r="N974" s="1042"/>
    </row>
    <row r="975" ht="15.75" customHeight="1">
      <c r="N975" s="1042"/>
    </row>
    <row r="976" ht="15.75" customHeight="1">
      <c r="N976" s="1042"/>
    </row>
    <row r="977" ht="15.75" customHeight="1">
      <c r="N977" s="1042"/>
    </row>
    <row r="978" ht="15.75" customHeight="1">
      <c r="N978" s="1042"/>
    </row>
    <row r="979" ht="15.75" customHeight="1">
      <c r="N979" s="1042"/>
    </row>
    <row r="980" ht="15.75" customHeight="1">
      <c r="N980" s="1042"/>
    </row>
    <row r="981" ht="15.75" customHeight="1">
      <c r="N981" s="1042"/>
    </row>
    <row r="982" ht="15.75" customHeight="1">
      <c r="N982" s="1042"/>
    </row>
    <row r="983" ht="15.75" customHeight="1">
      <c r="N983" s="1042"/>
    </row>
    <row r="984" ht="15.75" customHeight="1">
      <c r="N984" s="1042"/>
    </row>
    <row r="985" ht="15.75" customHeight="1">
      <c r="N985" s="1042"/>
    </row>
    <row r="986" ht="15.75" customHeight="1">
      <c r="N986" s="1042"/>
    </row>
    <row r="987" ht="15.75" customHeight="1">
      <c r="N987" s="1042"/>
    </row>
    <row r="988" ht="15.75" customHeight="1">
      <c r="N988" s="1042"/>
    </row>
    <row r="989" ht="15.75" customHeight="1">
      <c r="N989" s="1042"/>
    </row>
    <row r="990" ht="15.75" customHeight="1">
      <c r="N990" s="1042"/>
    </row>
    <row r="991" ht="15.75" customHeight="1">
      <c r="N991" s="1042"/>
    </row>
    <row r="992" ht="15.75" customHeight="1">
      <c r="N992" s="1042"/>
    </row>
    <row r="993" ht="15.75" customHeight="1">
      <c r="N993" s="1042"/>
    </row>
    <row r="994" ht="15.75" customHeight="1">
      <c r="N994" s="1042"/>
    </row>
    <row r="995" ht="15.75" customHeight="1">
      <c r="N995" s="1042"/>
    </row>
    <row r="996" ht="15.75" customHeight="1">
      <c r="N996" s="1042"/>
    </row>
    <row r="997" ht="15.75" customHeight="1">
      <c r="N997" s="1042"/>
    </row>
    <row r="998" ht="15.75" customHeight="1">
      <c r="N998" s="1042"/>
    </row>
    <row r="999" ht="15.75" customHeight="1">
      <c r="N999" s="1042"/>
    </row>
    <row r="1000" ht="15.75" customHeight="1">
      <c r="N1000" s="1042"/>
    </row>
  </sheetData>
  <mergeCells count="7">
    <mergeCell ref="A2:N2"/>
    <mergeCell ref="A4:N4"/>
    <mergeCell ref="A5:N5"/>
    <mergeCell ref="A6:N6"/>
    <mergeCell ref="A7:N7"/>
    <mergeCell ref="A8:N8"/>
    <mergeCell ref="A179:N179"/>
  </mergeCells>
  <hyperlinks>
    <hyperlink r:id="rId1" ref="H23"/>
    <hyperlink r:id="rId2" ref="A31"/>
    <hyperlink r:id="rId3" ref="H31"/>
    <hyperlink r:id="rId4" ref="A32"/>
    <hyperlink r:id="rId5" ref="H38"/>
    <hyperlink r:id="rId6" ref="H40"/>
    <hyperlink r:id="rId7" ref="H41"/>
    <hyperlink r:id="rId8" ref="H42"/>
    <hyperlink r:id="rId9" ref="E46"/>
    <hyperlink r:id="rId10" ref="E47"/>
    <hyperlink r:id="rId11" ref="E48"/>
    <hyperlink r:id="rId12" ref="E49"/>
    <hyperlink r:id="rId13" ref="E50"/>
    <hyperlink r:id="rId14" ref="H95"/>
    <hyperlink r:id="rId15" ref="H97"/>
    <hyperlink r:id="rId16" ref="H98"/>
    <hyperlink r:id="rId17" ref="H102"/>
    <hyperlink r:id="rId18" ref="H104"/>
    <hyperlink r:id="rId19" ref="H105"/>
    <hyperlink r:id="rId20" ref="H107"/>
    <hyperlink r:id="rId21" ref="H108"/>
    <hyperlink r:id="rId22" ref="H110"/>
    <hyperlink r:id="rId23" ref="H128"/>
    <hyperlink r:id="rId24" ref="H129"/>
    <hyperlink r:id="rId25" ref="H131"/>
    <hyperlink r:id="rId26" ref="H143"/>
    <hyperlink r:id="rId27" ref="H144"/>
    <hyperlink r:id="rId28" ref="H145"/>
    <hyperlink r:id="rId29" ref="H160"/>
    <hyperlink r:id="rId30" ref="I164"/>
  </hyperlinks>
  <printOptions/>
  <pageMargins bottom="0.75" footer="0.0" header="0.0" left="0.7" right="0.7" top="0.75"/>
  <pageSetup orientation="landscape"/>
  <drawing r:id="rId3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6" width="10.57"/>
    <col customWidth="1" min="7" max="7" width="10.43"/>
    <col customWidth="1" min="8" max="8" width="9.86"/>
    <col customWidth="1" min="9" max="9" width="14.43"/>
    <col customWidth="1" min="10" max="10" width="6.29"/>
    <col customWidth="1" min="11" max="11" width="8.14"/>
    <col customWidth="1" min="12" max="13" width="8.86"/>
    <col customWidth="1" min="14" max="31" width="8.0"/>
  </cols>
  <sheetData>
    <row r="1" ht="9.0" customHeight="1">
      <c r="A1" s="68"/>
      <c r="B1" s="69"/>
      <c r="C1" s="69"/>
      <c r="D1" s="70"/>
      <c r="E1" s="70"/>
      <c r="F1" s="70"/>
      <c r="G1" s="70"/>
      <c r="H1" s="70"/>
      <c r="I1" s="70"/>
      <c r="J1" s="70"/>
      <c r="K1" s="70"/>
      <c r="L1" s="374"/>
      <c r="M1" s="374"/>
      <c r="N1" s="374"/>
      <c r="O1" s="374"/>
      <c r="P1" s="374"/>
      <c r="Q1" s="374"/>
      <c r="R1" s="374"/>
      <c r="S1" s="374"/>
      <c r="T1" s="374"/>
      <c r="U1" s="374"/>
      <c r="V1" s="374"/>
      <c r="W1" s="374"/>
      <c r="X1" s="374"/>
      <c r="Y1" s="374"/>
      <c r="Z1" s="374"/>
      <c r="AA1" s="374"/>
      <c r="AB1" s="374"/>
      <c r="AC1" s="374"/>
      <c r="AD1" s="374"/>
      <c r="AE1" s="374"/>
    </row>
    <row r="2" ht="29.25" customHeight="1">
      <c r="A2" s="1159" t="s">
        <v>7587</v>
      </c>
      <c r="B2" s="586"/>
      <c r="C2" s="586"/>
      <c r="D2" s="586"/>
      <c r="E2" s="586"/>
      <c r="F2" s="586"/>
      <c r="G2" s="586"/>
      <c r="H2" s="586"/>
      <c r="I2" s="586"/>
      <c r="J2" s="586"/>
      <c r="K2" s="586"/>
      <c r="L2" s="586"/>
      <c r="M2" s="587"/>
      <c r="N2" s="75"/>
      <c r="O2" s="75"/>
      <c r="P2" s="75"/>
      <c r="Q2" s="75"/>
      <c r="R2" s="75"/>
      <c r="S2" s="75"/>
      <c r="T2" s="75"/>
      <c r="U2" s="75"/>
      <c r="V2" s="75"/>
      <c r="W2" s="75"/>
      <c r="X2" s="75"/>
      <c r="Y2" s="75"/>
      <c r="Z2" s="75"/>
      <c r="AA2" s="75"/>
      <c r="AB2" s="75"/>
      <c r="AC2" s="75"/>
      <c r="AD2" s="75"/>
      <c r="AE2" s="75"/>
    </row>
    <row r="3">
      <c r="A3" s="614"/>
      <c r="B3" s="614"/>
      <c r="C3" s="614"/>
      <c r="D3" s="614"/>
      <c r="E3" s="614"/>
      <c r="F3" s="614"/>
      <c r="G3" s="614"/>
      <c r="H3" s="614"/>
      <c r="I3" s="614"/>
      <c r="J3" s="614"/>
      <c r="K3" s="614"/>
      <c r="L3" s="74"/>
      <c r="M3" s="74"/>
      <c r="N3" s="75"/>
      <c r="O3" s="75"/>
      <c r="P3" s="75"/>
      <c r="Q3" s="75"/>
      <c r="R3" s="75"/>
      <c r="S3" s="75"/>
      <c r="T3" s="75"/>
      <c r="U3" s="75"/>
      <c r="V3" s="75"/>
      <c r="W3" s="75"/>
      <c r="X3" s="75"/>
      <c r="Y3" s="75"/>
      <c r="Z3" s="75"/>
      <c r="AA3" s="75"/>
      <c r="AB3" s="75"/>
      <c r="AC3" s="75"/>
      <c r="AD3" s="75"/>
      <c r="AE3" s="75"/>
    </row>
    <row r="4" ht="25.5" customHeight="1">
      <c r="A4" s="76" t="s">
        <v>7588</v>
      </c>
      <c r="B4" s="72"/>
      <c r="C4" s="72"/>
      <c r="D4" s="72"/>
      <c r="E4" s="72"/>
      <c r="F4" s="72"/>
      <c r="G4" s="72"/>
      <c r="H4" s="72"/>
      <c r="I4" s="72"/>
      <c r="J4" s="72"/>
      <c r="K4" s="72"/>
      <c r="L4" s="72"/>
      <c r="M4" s="73"/>
      <c r="N4" s="923"/>
      <c r="O4" s="923"/>
      <c r="P4" s="923"/>
      <c r="Q4" s="923"/>
      <c r="R4" s="923"/>
      <c r="S4" s="923"/>
      <c r="T4" s="923"/>
      <c r="U4" s="923"/>
      <c r="V4" s="923"/>
      <c r="W4" s="923"/>
      <c r="X4" s="923"/>
      <c r="Y4" s="923"/>
      <c r="Z4" s="923"/>
      <c r="AA4" s="923"/>
      <c r="AB4" s="923"/>
      <c r="AC4" s="923"/>
      <c r="AD4" s="923"/>
      <c r="AE4" s="923"/>
    </row>
    <row r="5" ht="29.25" customHeight="1">
      <c r="A5" s="76" t="s">
        <v>7589</v>
      </c>
      <c r="B5" s="72"/>
      <c r="C5" s="72"/>
      <c r="D5" s="72"/>
      <c r="E5" s="72"/>
      <c r="F5" s="72"/>
      <c r="G5" s="72"/>
      <c r="H5" s="72"/>
      <c r="I5" s="72"/>
      <c r="J5" s="72"/>
      <c r="K5" s="72"/>
      <c r="L5" s="72"/>
      <c r="M5" s="73"/>
      <c r="N5" s="923"/>
      <c r="O5" s="923"/>
      <c r="P5" s="923"/>
      <c r="Q5" s="923"/>
      <c r="R5" s="923"/>
      <c r="S5" s="923"/>
      <c r="T5" s="923"/>
      <c r="U5" s="923"/>
      <c r="V5" s="923"/>
      <c r="W5" s="923"/>
      <c r="X5" s="923"/>
      <c r="Y5" s="923"/>
      <c r="Z5" s="923"/>
      <c r="AA5" s="923"/>
      <c r="AB5" s="923"/>
      <c r="AC5" s="923"/>
      <c r="AD5" s="923"/>
      <c r="AE5" s="923"/>
    </row>
    <row r="6" ht="18.75" customHeight="1">
      <c r="A6" s="76" t="s">
        <v>7590</v>
      </c>
      <c r="B6" s="72"/>
      <c r="C6" s="72"/>
      <c r="D6" s="72"/>
      <c r="E6" s="72"/>
      <c r="F6" s="72"/>
      <c r="G6" s="72"/>
      <c r="H6" s="72"/>
      <c r="I6" s="72"/>
      <c r="J6" s="72"/>
      <c r="K6" s="72"/>
      <c r="L6" s="72"/>
      <c r="M6" s="73"/>
      <c r="N6" s="923"/>
      <c r="O6" s="923"/>
      <c r="P6" s="923"/>
      <c r="Q6" s="923"/>
      <c r="R6" s="923"/>
      <c r="S6" s="923"/>
      <c r="T6" s="923"/>
      <c r="U6" s="923"/>
      <c r="V6" s="923"/>
      <c r="W6" s="923"/>
      <c r="X6" s="923"/>
      <c r="Y6" s="923"/>
      <c r="Z6" s="923"/>
      <c r="AA6" s="923"/>
      <c r="AB6" s="923"/>
      <c r="AC6" s="923"/>
      <c r="AD6" s="923"/>
      <c r="AE6" s="923"/>
    </row>
    <row r="7" ht="16.5" customHeight="1">
      <c r="A7" s="76" t="s">
        <v>7591</v>
      </c>
      <c r="B7" s="72"/>
      <c r="C7" s="72"/>
      <c r="D7" s="72"/>
      <c r="E7" s="72"/>
      <c r="F7" s="72"/>
      <c r="G7" s="72"/>
      <c r="H7" s="72"/>
      <c r="I7" s="72"/>
      <c r="J7" s="72"/>
      <c r="K7" s="72"/>
      <c r="L7" s="72"/>
      <c r="M7" s="73"/>
      <c r="N7" s="923"/>
      <c r="O7" s="923"/>
      <c r="P7" s="923"/>
      <c r="Q7" s="923"/>
      <c r="R7" s="923"/>
      <c r="S7" s="923"/>
      <c r="T7" s="923"/>
      <c r="U7" s="923"/>
      <c r="V7" s="923"/>
      <c r="W7" s="923"/>
      <c r="X7" s="923"/>
      <c r="Y7" s="923"/>
      <c r="Z7" s="923"/>
      <c r="AA7" s="923"/>
      <c r="AB7" s="923"/>
      <c r="AC7" s="923"/>
      <c r="AD7" s="923"/>
      <c r="AE7" s="923"/>
    </row>
    <row r="8" ht="14.25" customHeight="1">
      <c r="A8" s="76" t="s">
        <v>7592</v>
      </c>
      <c r="B8" s="72"/>
      <c r="C8" s="72"/>
      <c r="D8" s="72"/>
      <c r="E8" s="72"/>
      <c r="F8" s="72"/>
      <c r="G8" s="72"/>
      <c r="H8" s="72"/>
      <c r="I8" s="72"/>
      <c r="J8" s="72"/>
      <c r="K8" s="72"/>
      <c r="L8" s="72"/>
      <c r="M8" s="73"/>
      <c r="N8" s="923"/>
      <c r="O8" s="923"/>
      <c r="P8" s="923"/>
      <c r="Q8" s="923"/>
      <c r="R8" s="923"/>
      <c r="S8" s="923"/>
      <c r="T8" s="923"/>
      <c r="U8" s="923"/>
      <c r="V8" s="923"/>
      <c r="W8" s="923"/>
      <c r="X8" s="923"/>
      <c r="Y8" s="923"/>
      <c r="Z8" s="923"/>
      <c r="AA8" s="923"/>
      <c r="AB8" s="923"/>
      <c r="AC8" s="923"/>
      <c r="AD8" s="923"/>
      <c r="AE8" s="923"/>
    </row>
    <row r="9" ht="15.75" customHeight="1">
      <c r="A9" s="76" t="s">
        <v>7593</v>
      </c>
      <c r="B9" s="72"/>
      <c r="C9" s="72"/>
      <c r="D9" s="72"/>
      <c r="E9" s="72"/>
      <c r="F9" s="72"/>
      <c r="G9" s="72"/>
      <c r="H9" s="72"/>
      <c r="I9" s="72"/>
      <c r="J9" s="72"/>
      <c r="K9" s="72"/>
      <c r="L9" s="72"/>
      <c r="M9" s="73"/>
      <c r="N9" s="923"/>
      <c r="O9" s="923"/>
      <c r="P9" s="923"/>
      <c r="Q9" s="923"/>
      <c r="R9" s="923"/>
      <c r="S9" s="923"/>
      <c r="T9" s="923"/>
      <c r="U9" s="923"/>
      <c r="V9" s="923"/>
      <c r="W9" s="923"/>
      <c r="X9" s="923"/>
      <c r="Y9" s="923"/>
      <c r="Z9" s="923"/>
      <c r="AA9" s="923"/>
      <c r="AB9" s="923"/>
      <c r="AC9" s="923"/>
      <c r="AD9" s="923"/>
      <c r="AE9" s="923"/>
    </row>
    <row r="10" ht="26.25" customHeight="1">
      <c r="A10" s="76" t="s">
        <v>7594</v>
      </c>
      <c r="B10" s="72"/>
      <c r="C10" s="72"/>
      <c r="D10" s="72"/>
      <c r="E10" s="72"/>
      <c r="F10" s="72"/>
      <c r="G10" s="72"/>
      <c r="H10" s="72"/>
      <c r="I10" s="72"/>
      <c r="J10" s="72"/>
      <c r="K10" s="72"/>
      <c r="L10" s="72"/>
      <c r="M10" s="73"/>
      <c r="N10" s="923"/>
      <c r="O10" s="923"/>
      <c r="P10" s="923"/>
      <c r="Q10" s="923"/>
      <c r="R10" s="923"/>
      <c r="S10" s="923"/>
      <c r="T10" s="923"/>
      <c r="U10" s="923"/>
      <c r="V10" s="923"/>
      <c r="W10" s="923"/>
      <c r="X10" s="923"/>
      <c r="Y10" s="923"/>
      <c r="Z10" s="923"/>
      <c r="AA10" s="923"/>
      <c r="AB10" s="923"/>
      <c r="AC10" s="923"/>
      <c r="AD10" s="923"/>
      <c r="AE10" s="923"/>
    </row>
    <row r="11" ht="79.5" customHeight="1">
      <c r="A11" s="79" t="s">
        <v>7595</v>
      </c>
      <c r="B11" s="72"/>
      <c r="C11" s="72"/>
      <c r="D11" s="72"/>
      <c r="E11" s="72"/>
      <c r="F11" s="72"/>
      <c r="G11" s="72"/>
      <c r="H11" s="72"/>
      <c r="I11" s="72"/>
      <c r="J11" s="72"/>
      <c r="K11" s="72"/>
      <c r="L11" s="72"/>
      <c r="M11" s="73"/>
      <c r="N11" s="75"/>
      <c r="O11" s="75"/>
      <c r="P11" s="75"/>
      <c r="Q11" s="75"/>
      <c r="R11" s="75"/>
      <c r="S11" s="75"/>
      <c r="T11" s="75"/>
      <c r="U11" s="75"/>
      <c r="V11" s="75"/>
      <c r="W11" s="75"/>
      <c r="X11" s="75"/>
      <c r="Y11" s="75"/>
      <c r="Z11" s="75"/>
      <c r="AA11" s="75"/>
      <c r="AB11" s="75"/>
      <c r="AC11" s="75"/>
      <c r="AD11" s="75"/>
      <c r="AE11" s="75"/>
    </row>
    <row r="12">
      <c r="A12" s="80"/>
      <c r="B12" s="81"/>
      <c r="C12" s="81"/>
      <c r="D12" s="80"/>
      <c r="E12" s="80"/>
      <c r="F12" s="80"/>
      <c r="G12" s="80"/>
      <c r="H12" s="80"/>
      <c r="I12" s="80"/>
      <c r="J12" s="80"/>
      <c r="K12" s="80"/>
      <c r="L12" s="70"/>
      <c r="M12" s="70"/>
      <c r="N12" s="374"/>
      <c r="O12" s="374"/>
      <c r="P12" s="374"/>
      <c r="Q12" s="374"/>
      <c r="R12" s="374"/>
      <c r="S12" s="374"/>
      <c r="T12" s="374"/>
      <c r="U12" s="374"/>
      <c r="V12" s="374"/>
      <c r="W12" s="374"/>
      <c r="X12" s="374"/>
      <c r="Y12" s="374"/>
      <c r="Z12" s="374"/>
      <c r="AA12" s="374"/>
      <c r="AB12" s="374"/>
      <c r="AC12" s="374"/>
      <c r="AD12" s="374"/>
      <c r="AE12" s="374"/>
    </row>
    <row r="13">
      <c r="A13" s="68"/>
      <c r="B13" s="69"/>
      <c r="C13" s="69"/>
      <c r="D13" s="70"/>
      <c r="E13" s="70"/>
      <c r="F13" s="70"/>
      <c r="G13" s="70"/>
      <c r="H13" s="70"/>
      <c r="I13" s="70"/>
      <c r="J13" s="70"/>
      <c r="K13" s="70"/>
      <c r="L13" s="374"/>
      <c r="M13" s="374"/>
      <c r="N13" s="374"/>
      <c r="O13" s="374"/>
      <c r="P13" s="374"/>
      <c r="Q13" s="374"/>
      <c r="R13" s="374"/>
      <c r="S13" s="374"/>
      <c r="T13" s="374"/>
      <c r="U13" s="374"/>
      <c r="V13" s="374"/>
      <c r="W13" s="374"/>
      <c r="X13" s="374"/>
      <c r="Y13" s="374"/>
      <c r="Z13" s="374"/>
      <c r="AA13" s="374"/>
      <c r="AB13" s="374"/>
      <c r="AC13" s="374"/>
      <c r="AD13" s="374"/>
      <c r="AE13" s="374"/>
    </row>
    <row r="14" ht="51.75" customHeight="1">
      <c r="A14" s="596" t="s">
        <v>2046</v>
      </c>
      <c r="B14" s="1071" t="s">
        <v>7596</v>
      </c>
      <c r="C14" s="84" t="s">
        <v>8</v>
      </c>
      <c r="D14" s="1160" t="s">
        <v>7597</v>
      </c>
      <c r="E14" s="1071" t="s">
        <v>7598</v>
      </c>
      <c r="F14" s="1071" t="s">
        <v>244</v>
      </c>
      <c r="G14" s="1071" t="s">
        <v>7599</v>
      </c>
      <c r="H14" s="1161" t="s">
        <v>7600</v>
      </c>
      <c r="I14" s="83" t="s">
        <v>246</v>
      </c>
      <c r="J14" s="83" t="s">
        <v>247</v>
      </c>
      <c r="K14" s="83" t="s">
        <v>248</v>
      </c>
      <c r="L14" s="596" t="s">
        <v>249</v>
      </c>
      <c r="M14" s="596" t="s">
        <v>253</v>
      </c>
      <c r="N14" s="86" t="s">
        <v>2051</v>
      </c>
      <c r="O14" s="374"/>
      <c r="P14" s="374"/>
      <c r="Q14" s="374"/>
      <c r="R14" s="374"/>
      <c r="S14" s="374"/>
      <c r="T14" s="374"/>
      <c r="U14" s="374"/>
      <c r="V14" s="374"/>
      <c r="W14" s="374"/>
      <c r="X14" s="374"/>
      <c r="Y14" s="374"/>
      <c r="Z14" s="374"/>
      <c r="AA14" s="374"/>
      <c r="AB14" s="374"/>
      <c r="AC14" s="374"/>
      <c r="AD14" s="374"/>
      <c r="AE14" s="374"/>
    </row>
    <row r="15" ht="15.0" customHeight="1">
      <c r="A15" s="511" t="s">
        <v>7601</v>
      </c>
      <c r="B15" s="511" t="s">
        <v>7134</v>
      </c>
      <c r="C15" s="511" t="s">
        <v>101</v>
      </c>
      <c r="D15" s="531" t="s">
        <v>7602</v>
      </c>
      <c r="E15" s="530" t="s">
        <v>7603</v>
      </c>
      <c r="F15" s="522">
        <v>2023.0</v>
      </c>
      <c r="G15" s="522"/>
      <c r="H15" s="1162">
        <v>9.0</v>
      </c>
      <c r="I15" s="711">
        <f>-K164</f>
        <v>0</v>
      </c>
      <c r="J15" s="711">
        <v>1.0</v>
      </c>
      <c r="K15" s="711"/>
      <c r="L15" s="577" t="s">
        <v>7604</v>
      </c>
      <c r="M15" s="577">
        <v>18.0</v>
      </c>
      <c r="N15" s="168" t="s">
        <v>729</v>
      </c>
    </row>
    <row r="16">
      <c r="A16" s="162" t="s">
        <v>7605</v>
      </c>
      <c r="B16" s="162" t="s">
        <v>7606</v>
      </c>
      <c r="C16" s="161" t="s">
        <v>139</v>
      </c>
      <c r="D16" s="163" t="s">
        <v>7607</v>
      </c>
      <c r="E16" s="696" t="s">
        <v>7608</v>
      </c>
      <c r="F16" s="164">
        <v>2022.0</v>
      </c>
      <c r="G16" s="164" t="s">
        <v>7609</v>
      </c>
      <c r="H16" s="1163">
        <v>318.0</v>
      </c>
      <c r="I16" s="697">
        <v>25.0</v>
      </c>
      <c r="J16" s="697">
        <v>25.0</v>
      </c>
      <c r="K16" s="697">
        <v>25.0</v>
      </c>
      <c r="L16" s="94">
        <f>2*H16</f>
        <v>636</v>
      </c>
      <c r="M16" s="1164">
        <v>25.44</v>
      </c>
      <c r="N16" s="94" t="s">
        <v>7610</v>
      </c>
      <c r="O16" s="94"/>
      <c r="P16" s="374"/>
      <c r="Q16" s="374"/>
      <c r="R16" s="374"/>
      <c r="S16" s="374"/>
      <c r="T16" s="374"/>
      <c r="U16" s="374"/>
      <c r="V16" s="374"/>
      <c r="W16" s="374"/>
      <c r="X16" s="374"/>
      <c r="Y16" s="374"/>
      <c r="Z16" s="374"/>
      <c r="AA16" s="374"/>
      <c r="AB16" s="374"/>
      <c r="AC16" s="374"/>
      <c r="AD16" s="374"/>
      <c r="AE16" s="374"/>
    </row>
    <row r="17">
      <c r="A17" s="1095" t="s">
        <v>7605</v>
      </c>
      <c r="B17" s="200" t="s">
        <v>7611</v>
      </c>
      <c r="C17" s="314" t="s">
        <v>139</v>
      </c>
      <c r="D17" s="322" t="s">
        <v>7612</v>
      </c>
      <c r="E17" s="1165" t="s">
        <v>7608</v>
      </c>
      <c r="F17" s="315">
        <v>2023.0</v>
      </c>
      <c r="G17" s="315">
        <v>12.0</v>
      </c>
      <c r="H17" s="1166">
        <v>50.0</v>
      </c>
      <c r="I17" s="725">
        <v>1.0</v>
      </c>
      <c r="J17" s="725">
        <v>1.0</v>
      </c>
      <c r="K17" s="725">
        <v>1.0</v>
      </c>
      <c r="L17" s="94">
        <v>2.0</v>
      </c>
      <c r="M17" s="1164">
        <v>100.0</v>
      </c>
      <c r="N17" s="94" t="s">
        <v>1586</v>
      </c>
      <c r="O17" s="94"/>
    </row>
    <row r="18" ht="24.75" customHeight="1">
      <c r="A18" s="147" t="s">
        <v>7613</v>
      </c>
      <c r="B18" s="1167" t="s">
        <v>7614</v>
      </c>
      <c r="C18" s="147" t="s">
        <v>139</v>
      </c>
      <c r="D18" s="1168" t="s">
        <v>7615</v>
      </c>
      <c r="E18" s="314">
        <v>9.789731622354E12</v>
      </c>
      <c r="F18" s="314">
        <v>2023.0</v>
      </c>
      <c r="G18" s="322" t="s">
        <v>7616</v>
      </c>
      <c r="H18" s="1169">
        <v>2148.0</v>
      </c>
      <c r="I18" s="1169">
        <v>2.0</v>
      </c>
      <c r="J18" s="1169">
        <v>2.0</v>
      </c>
      <c r="K18" s="1169">
        <v>2.0</v>
      </c>
      <c r="L18" s="94">
        <v>38.0</v>
      </c>
      <c r="M18" s="1164">
        <v>19.0</v>
      </c>
      <c r="N18" s="94" t="s">
        <v>1652</v>
      </c>
      <c r="O18" s="94"/>
    </row>
    <row r="19" ht="24.75" customHeight="1">
      <c r="A19" s="147" t="s">
        <v>7617</v>
      </c>
      <c r="B19" s="1170" t="s">
        <v>7614</v>
      </c>
      <c r="C19" s="147" t="s">
        <v>139</v>
      </c>
      <c r="D19" s="1168" t="s">
        <v>7618</v>
      </c>
      <c r="E19" s="314">
        <v>9.789731622354E12</v>
      </c>
      <c r="F19" s="314">
        <v>2023.0</v>
      </c>
      <c r="G19" s="322" t="s">
        <v>7616</v>
      </c>
      <c r="H19" s="1169">
        <v>2148.0</v>
      </c>
      <c r="I19" s="1169">
        <v>2.0</v>
      </c>
      <c r="J19" s="1169">
        <v>2.0</v>
      </c>
      <c r="K19" s="1169">
        <v>2.0</v>
      </c>
      <c r="L19" s="94">
        <v>14.0</v>
      </c>
      <c r="M19" s="1164">
        <v>7.0</v>
      </c>
      <c r="N19" s="94" t="s">
        <v>1652</v>
      </c>
      <c r="O19" s="94"/>
    </row>
    <row r="20" ht="24.75" customHeight="1">
      <c r="A20" s="147" t="s">
        <v>7619</v>
      </c>
      <c r="B20" s="1170" t="s">
        <v>7620</v>
      </c>
      <c r="C20" s="147" t="s">
        <v>139</v>
      </c>
      <c r="D20" s="1168" t="s">
        <v>7621</v>
      </c>
      <c r="E20" s="314">
        <v>9.789731622354E12</v>
      </c>
      <c r="F20" s="314">
        <v>2023.0</v>
      </c>
      <c r="G20" s="322" t="s">
        <v>7616</v>
      </c>
      <c r="H20" s="1169">
        <v>2148.0</v>
      </c>
      <c r="I20" s="1169">
        <v>3.0</v>
      </c>
      <c r="J20" s="1169">
        <v>3.0</v>
      </c>
      <c r="K20" s="1169">
        <v>3.0</v>
      </c>
      <c r="L20" s="94">
        <v>36.0</v>
      </c>
      <c r="M20" s="1164">
        <v>12.0</v>
      </c>
      <c r="N20" s="94" t="s">
        <v>1652</v>
      </c>
      <c r="O20" s="94"/>
    </row>
    <row r="21" ht="24.75" customHeight="1">
      <c r="A21" s="147" t="s">
        <v>7622</v>
      </c>
      <c r="B21" s="1171" t="s">
        <v>7620</v>
      </c>
      <c r="C21" s="147" t="s">
        <v>139</v>
      </c>
      <c r="D21" s="1168" t="s">
        <v>7623</v>
      </c>
      <c r="E21" s="314">
        <v>9.789731622354E12</v>
      </c>
      <c r="F21" s="314">
        <v>2023.0</v>
      </c>
      <c r="G21" s="322" t="s">
        <v>7616</v>
      </c>
      <c r="H21" s="1169">
        <v>2148.0</v>
      </c>
      <c r="I21" s="1169">
        <v>3.0</v>
      </c>
      <c r="J21" s="1169">
        <v>3.0</v>
      </c>
      <c r="K21" s="1169">
        <v>3.0</v>
      </c>
      <c r="L21" s="94">
        <v>18.0</v>
      </c>
      <c r="M21" s="1164">
        <v>6.0</v>
      </c>
      <c r="N21" s="94" t="s">
        <v>1652</v>
      </c>
      <c r="O21" s="94"/>
    </row>
    <row r="22" ht="24.75" customHeight="1">
      <c r="A22" s="147" t="s">
        <v>7613</v>
      </c>
      <c r="B22" s="1167" t="s">
        <v>7614</v>
      </c>
      <c r="C22" s="147" t="s">
        <v>139</v>
      </c>
      <c r="D22" s="1168" t="s">
        <v>7624</v>
      </c>
      <c r="E22" s="314">
        <v>9.789731622354E12</v>
      </c>
      <c r="F22" s="314">
        <v>2023.0</v>
      </c>
      <c r="G22" s="322" t="s">
        <v>7616</v>
      </c>
      <c r="H22" s="1169">
        <v>2148.0</v>
      </c>
      <c r="I22" s="1169">
        <v>2.0</v>
      </c>
      <c r="J22" s="1169">
        <v>2.0</v>
      </c>
      <c r="K22" s="1169">
        <v>2.0</v>
      </c>
      <c r="L22" s="94">
        <v>38.0</v>
      </c>
      <c r="M22" s="1164">
        <v>19.0</v>
      </c>
      <c r="N22" s="94" t="s">
        <v>1723</v>
      </c>
      <c r="O22" s="94"/>
    </row>
    <row r="23" ht="24.75" customHeight="1">
      <c r="A23" s="147" t="s">
        <v>7617</v>
      </c>
      <c r="B23" s="1170" t="s">
        <v>7614</v>
      </c>
      <c r="C23" s="147" t="s">
        <v>139</v>
      </c>
      <c r="D23" s="1168" t="s">
        <v>7625</v>
      </c>
      <c r="E23" s="314">
        <v>9.789731622354E12</v>
      </c>
      <c r="F23" s="314">
        <v>2023.0</v>
      </c>
      <c r="G23" s="322" t="s">
        <v>7616</v>
      </c>
      <c r="H23" s="1169">
        <v>2148.0</v>
      </c>
      <c r="I23" s="1169">
        <v>2.0</v>
      </c>
      <c r="J23" s="1169">
        <v>2.0</v>
      </c>
      <c r="K23" s="1169">
        <v>2.0</v>
      </c>
      <c r="L23" s="94">
        <v>14.0</v>
      </c>
      <c r="M23" s="1164">
        <v>7.0</v>
      </c>
      <c r="N23" s="94" t="s">
        <v>1723</v>
      </c>
      <c r="O23" s="94"/>
    </row>
    <row r="24" ht="24.75" customHeight="1">
      <c r="A24" s="147" t="s">
        <v>7619</v>
      </c>
      <c r="B24" s="1170" t="s">
        <v>7620</v>
      </c>
      <c r="C24" s="147" t="s">
        <v>139</v>
      </c>
      <c r="D24" s="1168" t="s">
        <v>7626</v>
      </c>
      <c r="E24" s="314">
        <v>9.789731622354E12</v>
      </c>
      <c r="F24" s="314">
        <v>2023.0</v>
      </c>
      <c r="G24" s="322" t="s">
        <v>7616</v>
      </c>
      <c r="H24" s="1169">
        <v>2148.0</v>
      </c>
      <c r="I24" s="1169">
        <v>3.0</v>
      </c>
      <c r="J24" s="1169">
        <v>3.0</v>
      </c>
      <c r="K24" s="1169">
        <v>3.0</v>
      </c>
      <c r="L24" s="94">
        <v>36.0</v>
      </c>
      <c r="M24" s="1164">
        <v>12.0</v>
      </c>
      <c r="N24" s="94" t="s">
        <v>1723</v>
      </c>
      <c r="O24" s="94"/>
    </row>
    <row r="25" ht="24.75" customHeight="1">
      <c r="A25" s="147" t="s">
        <v>7622</v>
      </c>
      <c r="B25" s="1171" t="s">
        <v>7620</v>
      </c>
      <c r="C25" s="147" t="s">
        <v>139</v>
      </c>
      <c r="D25" s="1168" t="s">
        <v>7627</v>
      </c>
      <c r="E25" s="314">
        <v>9.789731622354E12</v>
      </c>
      <c r="F25" s="314">
        <v>2023.0</v>
      </c>
      <c r="G25" s="322" t="s">
        <v>7616</v>
      </c>
      <c r="H25" s="1169">
        <v>2148.0</v>
      </c>
      <c r="I25" s="1169">
        <v>3.0</v>
      </c>
      <c r="J25" s="1169">
        <v>3.0</v>
      </c>
      <c r="K25" s="1169">
        <v>3.0</v>
      </c>
      <c r="L25" s="94">
        <v>18.0</v>
      </c>
      <c r="M25" s="1164">
        <v>6.0</v>
      </c>
      <c r="N25" s="94" t="s">
        <v>1723</v>
      </c>
      <c r="O25" s="94"/>
    </row>
    <row r="26" ht="15.75" customHeight="1">
      <c r="A26" s="162" t="s">
        <v>7628</v>
      </c>
      <c r="B26" s="162" t="s">
        <v>7629</v>
      </c>
      <c r="C26" s="161" t="s">
        <v>174</v>
      </c>
      <c r="D26" s="163" t="s">
        <v>7630</v>
      </c>
      <c r="E26" s="1172" t="s">
        <v>7631</v>
      </c>
      <c r="F26" s="164">
        <v>2023.0</v>
      </c>
      <c r="G26" s="178"/>
      <c r="H26" s="1163">
        <v>388.0</v>
      </c>
      <c r="I26" s="697">
        <v>6.0</v>
      </c>
      <c r="J26" s="697">
        <v>5.0</v>
      </c>
      <c r="K26" s="697">
        <v>6.0</v>
      </c>
      <c r="L26" s="94">
        <v>776.0</v>
      </c>
      <c r="M26" s="94">
        <v>129.33</v>
      </c>
      <c r="N26" s="988" t="s">
        <v>6647</v>
      </c>
      <c r="O26" s="374"/>
      <c r="P26" s="374"/>
      <c r="Q26" s="374"/>
      <c r="R26" s="374"/>
      <c r="S26" s="374"/>
      <c r="T26" s="374"/>
      <c r="U26" s="374"/>
      <c r="V26" s="374"/>
      <c r="W26" s="374"/>
      <c r="X26" s="374"/>
      <c r="Y26" s="374"/>
      <c r="Z26" s="374"/>
      <c r="AA26" s="374"/>
      <c r="AB26" s="374"/>
      <c r="AC26" s="374"/>
      <c r="AD26" s="374"/>
      <c r="AE26" s="374"/>
    </row>
    <row r="27" ht="15.75" customHeight="1">
      <c r="A27" s="162" t="s">
        <v>7632</v>
      </c>
      <c r="B27" s="162" t="s">
        <v>7633</v>
      </c>
      <c r="C27" s="161" t="s">
        <v>174</v>
      </c>
      <c r="D27" s="163" t="s">
        <v>7630</v>
      </c>
      <c r="E27" s="864" t="s">
        <v>7634</v>
      </c>
      <c r="F27" s="178">
        <v>2023.0</v>
      </c>
      <c r="G27" s="178"/>
      <c r="H27" s="1163">
        <v>326.0</v>
      </c>
      <c r="I27" s="697">
        <v>6.0</v>
      </c>
      <c r="J27" s="697">
        <v>5.0</v>
      </c>
      <c r="K27" s="697">
        <v>6.0</v>
      </c>
      <c r="L27" s="94">
        <v>652.0</v>
      </c>
      <c r="M27" s="94">
        <v>108.66</v>
      </c>
      <c r="N27" s="988" t="s">
        <v>6647</v>
      </c>
      <c r="O27" s="374"/>
      <c r="P27" s="374"/>
      <c r="Q27" s="374"/>
      <c r="R27" s="374"/>
      <c r="S27" s="374"/>
      <c r="T27" s="374"/>
      <c r="U27" s="374"/>
      <c r="V27" s="374"/>
      <c r="W27" s="374"/>
      <c r="X27" s="374"/>
      <c r="Y27" s="374"/>
      <c r="Z27" s="374"/>
      <c r="AA27" s="374"/>
      <c r="AB27" s="374"/>
      <c r="AC27" s="374"/>
      <c r="AD27" s="374"/>
      <c r="AE27" s="374"/>
    </row>
    <row r="28" ht="15.75" customHeight="1">
      <c r="A28" s="200" t="s">
        <v>7628</v>
      </c>
      <c r="B28" s="1173" t="s">
        <v>7629</v>
      </c>
      <c r="C28" s="1129" t="s">
        <v>174</v>
      </c>
      <c r="D28" s="812" t="s">
        <v>7630</v>
      </c>
      <c r="E28" s="1174" t="s">
        <v>7631</v>
      </c>
      <c r="F28" s="1132">
        <v>2023.0</v>
      </c>
      <c r="G28" s="1131"/>
      <c r="H28" s="1175">
        <v>388.0</v>
      </c>
      <c r="I28" s="725">
        <v>6.0</v>
      </c>
      <c r="J28" s="1090">
        <v>5.0</v>
      </c>
      <c r="K28" s="1090">
        <v>6.0</v>
      </c>
      <c r="L28" s="1176">
        <v>776.0</v>
      </c>
      <c r="M28" s="1176">
        <v>129.33</v>
      </c>
      <c r="N28" s="988" t="s">
        <v>6666</v>
      </c>
      <c r="O28" s="555"/>
      <c r="P28" s="555"/>
      <c r="Q28" s="555"/>
      <c r="R28" s="555"/>
      <c r="S28" s="555"/>
      <c r="T28" s="555"/>
      <c r="U28" s="555"/>
      <c r="V28" s="555"/>
      <c r="W28" s="555"/>
      <c r="X28" s="555"/>
      <c r="Y28" s="555"/>
      <c r="Z28" s="555"/>
      <c r="AA28" s="555"/>
      <c r="AB28" s="555"/>
      <c r="AC28" s="555"/>
      <c r="AD28" s="555"/>
      <c r="AE28" s="555"/>
    </row>
    <row r="29" ht="15.75" customHeight="1">
      <c r="A29" s="1177" t="s">
        <v>7632</v>
      </c>
      <c r="B29" s="1178" t="s">
        <v>7633</v>
      </c>
      <c r="C29" s="1179" t="s">
        <v>174</v>
      </c>
      <c r="D29" s="1180" t="s">
        <v>7630</v>
      </c>
      <c r="E29" s="331" t="s">
        <v>7634</v>
      </c>
      <c r="F29" s="1181">
        <v>2023.0</v>
      </c>
      <c r="G29" s="1182"/>
      <c r="H29" s="1183">
        <v>326.0</v>
      </c>
      <c r="I29" s="1184">
        <v>6.0</v>
      </c>
      <c r="J29" s="1185">
        <v>5.0</v>
      </c>
      <c r="K29" s="1185">
        <v>6.0</v>
      </c>
      <c r="L29" s="1186">
        <v>652.0</v>
      </c>
      <c r="M29" s="1186">
        <v>108.66</v>
      </c>
      <c r="N29" s="988" t="s">
        <v>6666</v>
      </c>
      <c r="O29" s="555"/>
      <c r="P29" s="555"/>
      <c r="Q29" s="555"/>
      <c r="R29" s="555"/>
      <c r="S29" s="555"/>
      <c r="T29" s="555"/>
      <c r="U29" s="555"/>
      <c r="V29" s="555"/>
      <c r="W29" s="555"/>
      <c r="X29" s="555"/>
      <c r="Y29" s="555"/>
      <c r="Z29" s="555"/>
      <c r="AA29" s="555"/>
      <c r="AB29" s="555"/>
      <c r="AC29" s="555"/>
      <c r="AD29" s="555"/>
      <c r="AE29" s="555"/>
    </row>
    <row r="30" ht="15.75" customHeight="1">
      <c r="A30" s="162" t="s">
        <v>7635</v>
      </c>
      <c r="B30" s="162" t="s">
        <v>7636</v>
      </c>
      <c r="C30" s="161" t="s">
        <v>174</v>
      </c>
      <c r="D30" s="163" t="s">
        <v>7637</v>
      </c>
      <c r="E30" s="696" t="s">
        <v>7638</v>
      </c>
      <c r="F30" s="164">
        <v>2023.0</v>
      </c>
      <c r="G30" s="164" t="s">
        <v>7639</v>
      </c>
      <c r="H30" s="1163">
        <v>132.0</v>
      </c>
      <c r="I30" s="697">
        <v>1.0</v>
      </c>
      <c r="J30" s="697">
        <v>1.0</v>
      </c>
      <c r="K30" s="697">
        <v>1.0</v>
      </c>
      <c r="L30" s="94">
        <v>2.0</v>
      </c>
      <c r="M30" s="94">
        <v>264.0</v>
      </c>
      <c r="N30" s="374" t="s">
        <v>182</v>
      </c>
      <c r="O30" s="374"/>
      <c r="P30" s="374"/>
      <c r="Q30" s="374"/>
      <c r="R30" s="374"/>
      <c r="S30" s="374"/>
      <c r="T30" s="374"/>
      <c r="U30" s="374"/>
      <c r="V30" s="374"/>
      <c r="W30" s="374"/>
      <c r="X30" s="374"/>
      <c r="Y30" s="374"/>
      <c r="Z30" s="374"/>
      <c r="AA30" s="374"/>
      <c r="AB30" s="374"/>
      <c r="AC30" s="374"/>
      <c r="AD30" s="374"/>
      <c r="AE30" s="374"/>
    </row>
    <row r="31" ht="15.75" customHeight="1">
      <c r="A31" s="162" t="s">
        <v>7628</v>
      </c>
      <c r="B31" s="162" t="s">
        <v>7629</v>
      </c>
      <c r="C31" s="161" t="s">
        <v>174</v>
      </c>
      <c r="D31" s="163" t="s">
        <v>7630</v>
      </c>
      <c r="E31" s="1172" t="s">
        <v>7631</v>
      </c>
      <c r="F31" s="164">
        <v>2023.0</v>
      </c>
      <c r="G31" s="178"/>
      <c r="H31" s="1163">
        <v>388.0</v>
      </c>
      <c r="I31" s="697">
        <v>6.0</v>
      </c>
      <c r="J31" s="697">
        <v>5.0</v>
      </c>
      <c r="K31" s="697">
        <v>6.0</v>
      </c>
      <c r="L31" s="94">
        <v>776.0</v>
      </c>
      <c r="M31" s="94">
        <v>129.33</v>
      </c>
      <c r="N31" s="374" t="s">
        <v>6734</v>
      </c>
      <c r="O31" s="374"/>
      <c r="P31" s="374"/>
      <c r="Q31" s="374"/>
      <c r="R31" s="374"/>
      <c r="S31" s="374"/>
      <c r="T31" s="374"/>
      <c r="U31" s="374"/>
      <c r="V31" s="374"/>
      <c r="W31" s="374"/>
      <c r="X31" s="374"/>
      <c r="Y31" s="374"/>
      <c r="Z31" s="374"/>
      <c r="AA31" s="374"/>
      <c r="AB31" s="374"/>
      <c r="AC31" s="374"/>
      <c r="AD31" s="374"/>
      <c r="AE31" s="374"/>
    </row>
    <row r="32" ht="15.75" customHeight="1">
      <c r="A32" s="162" t="s">
        <v>7632</v>
      </c>
      <c r="B32" s="162" t="s">
        <v>7633</v>
      </c>
      <c r="C32" s="161" t="s">
        <v>174</v>
      </c>
      <c r="D32" s="163" t="s">
        <v>7630</v>
      </c>
      <c r="E32" s="864" t="s">
        <v>7634</v>
      </c>
      <c r="F32" s="178">
        <v>2023.0</v>
      </c>
      <c r="G32" s="178"/>
      <c r="H32" s="1163">
        <v>326.0</v>
      </c>
      <c r="I32" s="697">
        <v>6.0</v>
      </c>
      <c r="J32" s="697">
        <v>5.0</v>
      </c>
      <c r="K32" s="697">
        <v>6.0</v>
      </c>
      <c r="L32" s="94">
        <v>652.0</v>
      </c>
      <c r="M32" s="94">
        <v>108.66</v>
      </c>
      <c r="N32" s="374" t="s">
        <v>6734</v>
      </c>
      <c r="O32" s="374"/>
      <c r="P32" s="374"/>
      <c r="Q32" s="374"/>
      <c r="R32" s="374"/>
      <c r="S32" s="374"/>
      <c r="T32" s="374"/>
      <c r="U32" s="374"/>
      <c r="V32" s="374"/>
      <c r="W32" s="374"/>
      <c r="X32" s="374"/>
      <c r="Y32" s="374"/>
      <c r="Z32" s="374"/>
      <c r="AA32" s="374"/>
      <c r="AB32" s="374"/>
      <c r="AC32" s="374"/>
      <c r="AD32" s="374"/>
      <c r="AE32" s="374"/>
    </row>
    <row r="33" ht="15.75" customHeight="1">
      <c r="A33" s="162" t="s">
        <v>7640</v>
      </c>
      <c r="B33" s="162" t="s">
        <v>7641</v>
      </c>
      <c r="C33" s="161" t="s">
        <v>174</v>
      </c>
      <c r="D33" s="163" t="s">
        <v>7642</v>
      </c>
      <c r="E33" s="696" t="s">
        <v>7643</v>
      </c>
      <c r="F33" s="164">
        <v>2023.0</v>
      </c>
      <c r="G33" s="164">
        <v>12.0</v>
      </c>
      <c r="H33" s="1187">
        <v>164.0</v>
      </c>
      <c r="I33" s="697">
        <v>2.0</v>
      </c>
      <c r="J33" s="697">
        <v>2.0</v>
      </c>
      <c r="K33" s="697">
        <v>2.0</v>
      </c>
      <c r="L33" s="94" t="s">
        <v>7644</v>
      </c>
      <c r="M33" s="94">
        <v>164.0</v>
      </c>
      <c r="N33" s="555" t="s">
        <v>1970</v>
      </c>
      <c r="O33" s="374"/>
      <c r="P33" s="374"/>
      <c r="Q33" s="374"/>
      <c r="R33" s="374"/>
      <c r="S33" s="374"/>
      <c r="T33" s="374"/>
      <c r="U33" s="374"/>
      <c r="V33" s="374"/>
      <c r="W33" s="374"/>
      <c r="X33" s="374"/>
      <c r="Y33" s="374"/>
      <c r="Z33" s="374"/>
      <c r="AA33" s="374"/>
      <c r="AB33" s="374"/>
      <c r="AC33" s="374"/>
      <c r="AD33" s="374"/>
      <c r="AE33" s="374"/>
    </row>
    <row r="34" ht="15.75" customHeight="1">
      <c r="A34" s="162" t="s">
        <v>7645</v>
      </c>
      <c r="B34" s="162" t="s">
        <v>7641</v>
      </c>
      <c r="C34" s="161" t="s">
        <v>174</v>
      </c>
      <c r="D34" s="163" t="s">
        <v>7642</v>
      </c>
      <c r="E34" s="1080" t="s">
        <v>7646</v>
      </c>
      <c r="F34" s="178">
        <v>2023.0</v>
      </c>
      <c r="G34" s="178">
        <v>12.0</v>
      </c>
      <c r="H34" s="1187">
        <v>218.0</v>
      </c>
      <c r="I34" s="697">
        <v>2.0</v>
      </c>
      <c r="J34" s="697">
        <v>2.0</v>
      </c>
      <c r="K34" s="697">
        <v>2.0</v>
      </c>
      <c r="L34" s="94" t="s">
        <v>7647</v>
      </c>
      <c r="M34" s="94">
        <v>218.0</v>
      </c>
      <c r="N34" s="555" t="s">
        <v>1970</v>
      </c>
      <c r="O34" s="374"/>
      <c r="P34" s="374"/>
      <c r="Q34" s="374"/>
      <c r="R34" s="374"/>
      <c r="S34" s="374"/>
      <c r="T34" s="374"/>
      <c r="U34" s="374"/>
      <c r="V34" s="374"/>
      <c r="W34" s="374"/>
      <c r="X34" s="374"/>
      <c r="Y34" s="374"/>
      <c r="Z34" s="374"/>
      <c r="AA34" s="374"/>
      <c r="AB34" s="374"/>
      <c r="AC34" s="374"/>
      <c r="AD34" s="374"/>
      <c r="AE34" s="374"/>
    </row>
    <row r="35" ht="15.75" customHeight="1">
      <c r="A35" s="162" t="s">
        <v>7640</v>
      </c>
      <c r="B35" s="162" t="s">
        <v>7641</v>
      </c>
      <c r="C35" s="161" t="s">
        <v>174</v>
      </c>
      <c r="D35" s="163" t="s">
        <v>7648</v>
      </c>
      <c r="E35" s="696" t="s">
        <v>7643</v>
      </c>
      <c r="F35" s="164">
        <v>2023.0</v>
      </c>
      <c r="G35" s="164">
        <v>12.0</v>
      </c>
      <c r="H35" s="1187">
        <v>164.0</v>
      </c>
      <c r="I35" s="697">
        <v>2.0</v>
      </c>
      <c r="J35" s="697">
        <v>2.0</v>
      </c>
      <c r="K35" s="697">
        <v>2.0</v>
      </c>
      <c r="L35" s="94" t="s">
        <v>7644</v>
      </c>
      <c r="M35" s="94">
        <v>164.0</v>
      </c>
      <c r="N35" s="555" t="s">
        <v>1973</v>
      </c>
      <c r="O35" s="374"/>
      <c r="P35" s="374"/>
      <c r="Q35" s="374"/>
      <c r="R35" s="374"/>
      <c r="S35" s="374"/>
      <c r="T35" s="374"/>
      <c r="U35" s="374"/>
      <c r="V35" s="374"/>
      <c r="W35" s="374"/>
      <c r="X35" s="374"/>
      <c r="Y35" s="374"/>
      <c r="Z35" s="374"/>
      <c r="AA35" s="374"/>
      <c r="AB35" s="374"/>
      <c r="AC35" s="374"/>
      <c r="AD35" s="374"/>
      <c r="AE35" s="374"/>
    </row>
    <row r="36" ht="15.75" customHeight="1">
      <c r="A36" s="162" t="s">
        <v>7645</v>
      </c>
      <c r="B36" s="162" t="s">
        <v>7641</v>
      </c>
      <c r="C36" s="161" t="s">
        <v>174</v>
      </c>
      <c r="D36" s="163" t="s">
        <v>7648</v>
      </c>
      <c r="E36" s="1080" t="s">
        <v>7646</v>
      </c>
      <c r="F36" s="178">
        <v>2023.0</v>
      </c>
      <c r="G36" s="178">
        <v>12.0</v>
      </c>
      <c r="H36" s="1187">
        <v>218.0</v>
      </c>
      <c r="I36" s="697">
        <v>2.0</v>
      </c>
      <c r="J36" s="697">
        <v>2.0</v>
      </c>
      <c r="K36" s="697">
        <v>2.0</v>
      </c>
      <c r="L36" s="94" t="s">
        <v>7647</v>
      </c>
      <c r="M36" s="94">
        <v>218.0</v>
      </c>
      <c r="N36" s="555" t="s">
        <v>1973</v>
      </c>
      <c r="O36" s="374"/>
      <c r="P36" s="374"/>
      <c r="Q36" s="374"/>
      <c r="R36" s="374"/>
      <c r="S36" s="374"/>
      <c r="T36" s="374"/>
      <c r="U36" s="374"/>
      <c r="V36" s="374"/>
      <c r="W36" s="374"/>
      <c r="X36" s="374"/>
      <c r="Y36" s="374"/>
      <c r="Z36" s="374"/>
      <c r="AA36" s="374"/>
      <c r="AB36" s="374"/>
      <c r="AC36" s="374"/>
      <c r="AD36" s="374"/>
      <c r="AE36" s="374"/>
    </row>
    <row r="37" ht="15.75" customHeight="1">
      <c r="A37" s="518" t="s">
        <v>7649</v>
      </c>
      <c r="B37" s="518" t="s">
        <v>7650</v>
      </c>
      <c r="C37" s="518" t="s">
        <v>174</v>
      </c>
      <c r="D37" s="518" t="s">
        <v>7651</v>
      </c>
      <c r="E37" s="518" t="s">
        <v>7652</v>
      </c>
      <c r="F37" s="528">
        <v>2023.0</v>
      </c>
      <c r="G37" s="528"/>
      <c r="H37" s="1162">
        <v>170.0</v>
      </c>
      <c r="I37" s="711">
        <v>7.0</v>
      </c>
      <c r="J37" s="711">
        <v>1.0</v>
      </c>
      <c r="K37" s="711">
        <v>8.0</v>
      </c>
      <c r="L37" s="577" t="s">
        <v>7653</v>
      </c>
      <c r="M37" s="579">
        <f>170/I37</f>
        <v>24.28571429</v>
      </c>
      <c r="N37" s="1020" t="s">
        <v>186</v>
      </c>
      <c r="O37" s="374"/>
      <c r="P37" s="374"/>
      <c r="Q37" s="374"/>
      <c r="R37" s="374"/>
      <c r="S37" s="374"/>
      <c r="T37" s="374"/>
      <c r="U37" s="374"/>
      <c r="V37" s="374"/>
      <c r="W37" s="374"/>
      <c r="X37" s="374"/>
      <c r="Y37" s="374"/>
      <c r="Z37" s="374"/>
      <c r="AA37" s="374"/>
      <c r="AB37" s="374"/>
      <c r="AC37" s="374"/>
      <c r="AD37" s="374"/>
      <c r="AE37" s="374"/>
    </row>
    <row r="38" ht="15.75" customHeight="1">
      <c r="A38" s="518" t="s">
        <v>7649</v>
      </c>
      <c r="B38" s="518" t="s">
        <v>7654</v>
      </c>
      <c r="C38" s="518" t="s">
        <v>174</v>
      </c>
      <c r="D38" s="518" t="s">
        <v>7651</v>
      </c>
      <c r="E38" s="518" t="s">
        <v>7652</v>
      </c>
      <c r="F38" s="528">
        <v>2023.0</v>
      </c>
      <c r="G38" s="528"/>
      <c r="H38" s="1162" t="s">
        <v>7655</v>
      </c>
      <c r="I38" s="711">
        <v>1.0</v>
      </c>
      <c r="J38" s="711">
        <v>1.0</v>
      </c>
      <c r="K38" s="711">
        <v>1.0</v>
      </c>
      <c r="L38" s="577" t="s">
        <v>7656</v>
      </c>
      <c r="M38" s="579">
        <f>60/I38</f>
        <v>60</v>
      </c>
      <c r="N38" s="1020" t="s">
        <v>186</v>
      </c>
      <c r="O38" s="374"/>
      <c r="P38" s="374"/>
      <c r="Q38" s="374"/>
      <c r="R38" s="374"/>
      <c r="S38" s="374"/>
      <c r="T38" s="374"/>
      <c r="U38" s="374"/>
      <c r="V38" s="374"/>
      <c r="W38" s="374"/>
      <c r="X38" s="374"/>
      <c r="Y38" s="374"/>
      <c r="Z38" s="374"/>
      <c r="AA38" s="374"/>
      <c r="AB38" s="374"/>
      <c r="AC38" s="374"/>
      <c r="AD38" s="374"/>
      <c r="AE38" s="374"/>
    </row>
    <row r="39" ht="15.75" customHeight="1">
      <c r="A39" s="162"/>
      <c r="B39" s="162"/>
      <c r="C39" s="161"/>
      <c r="D39" s="163"/>
      <c r="E39" s="1080"/>
      <c r="F39" s="178"/>
      <c r="G39" s="178"/>
      <c r="H39" s="1163"/>
      <c r="I39" s="697"/>
      <c r="J39" s="697"/>
      <c r="K39" s="697"/>
      <c r="L39" s="94"/>
      <c r="M39" s="94"/>
      <c r="N39" s="374"/>
      <c r="O39" s="374"/>
      <c r="P39" s="374"/>
      <c r="Q39" s="374"/>
      <c r="R39" s="374"/>
      <c r="S39" s="374"/>
      <c r="T39" s="374"/>
      <c r="U39" s="374"/>
      <c r="V39" s="374"/>
      <c r="W39" s="374"/>
      <c r="X39" s="374"/>
      <c r="Y39" s="374"/>
      <c r="Z39" s="374"/>
      <c r="AA39" s="374"/>
      <c r="AB39" s="374"/>
      <c r="AC39" s="374"/>
      <c r="AD39" s="374"/>
      <c r="AE39" s="374"/>
    </row>
    <row r="40" ht="15.75" customHeight="1">
      <c r="A40" s="162"/>
      <c r="B40" s="162"/>
      <c r="C40" s="161"/>
      <c r="D40" s="163"/>
      <c r="E40" s="1080"/>
      <c r="F40" s="164"/>
      <c r="G40" s="164"/>
      <c r="H40" s="1163"/>
      <c r="I40" s="697"/>
      <c r="J40" s="697"/>
      <c r="K40" s="697"/>
      <c r="L40" s="94"/>
      <c r="M40" s="94"/>
      <c r="N40" s="374"/>
      <c r="O40" s="374"/>
      <c r="P40" s="374"/>
      <c r="Q40" s="374"/>
      <c r="R40" s="374"/>
      <c r="S40" s="374"/>
      <c r="T40" s="374"/>
      <c r="U40" s="374"/>
      <c r="V40" s="374"/>
      <c r="W40" s="374"/>
      <c r="X40" s="374"/>
      <c r="Y40" s="374"/>
      <c r="Z40" s="374"/>
      <c r="AA40" s="374"/>
      <c r="AB40" s="374"/>
      <c r="AC40" s="374"/>
      <c r="AD40" s="374"/>
      <c r="AE40" s="374"/>
    </row>
    <row r="41" ht="15.75" customHeight="1">
      <c r="A41" s="162"/>
      <c r="B41" s="162"/>
      <c r="C41" s="161"/>
      <c r="D41" s="163"/>
      <c r="E41" s="1080"/>
      <c r="F41" s="178"/>
      <c r="G41" s="178"/>
      <c r="H41" s="1163"/>
      <c r="I41" s="697"/>
      <c r="J41" s="697"/>
      <c r="K41" s="697"/>
      <c r="L41" s="94"/>
      <c r="M41" s="94"/>
      <c r="N41" s="374"/>
      <c r="O41" s="374"/>
      <c r="P41" s="374"/>
      <c r="Q41" s="374"/>
      <c r="R41" s="374"/>
      <c r="S41" s="374"/>
      <c r="T41" s="374"/>
      <c r="U41" s="374"/>
      <c r="V41" s="374"/>
      <c r="W41" s="374"/>
      <c r="X41" s="374"/>
      <c r="Y41" s="374"/>
      <c r="Z41" s="374"/>
      <c r="AA41" s="374"/>
      <c r="AB41" s="374"/>
      <c r="AC41" s="374"/>
      <c r="AD41" s="374"/>
      <c r="AE41" s="374"/>
    </row>
    <row r="42" ht="15.75" customHeight="1">
      <c r="A42" s="162"/>
      <c r="B42" s="162"/>
      <c r="C42" s="161"/>
      <c r="D42" s="163"/>
      <c r="E42" s="1080"/>
      <c r="F42" s="178"/>
      <c r="G42" s="178"/>
      <c r="H42" s="1163"/>
      <c r="I42" s="697"/>
      <c r="J42" s="697"/>
      <c r="K42" s="697"/>
      <c r="L42" s="94"/>
      <c r="M42" s="94"/>
      <c r="N42" s="374"/>
      <c r="O42" s="374"/>
      <c r="P42" s="374"/>
      <c r="Q42" s="374"/>
      <c r="R42" s="374"/>
      <c r="S42" s="374"/>
      <c r="T42" s="374"/>
      <c r="U42" s="374"/>
      <c r="V42" s="374"/>
      <c r="W42" s="374"/>
      <c r="X42" s="374"/>
      <c r="Y42" s="374"/>
      <c r="Z42" s="374"/>
      <c r="AA42" s="374"/>
      <c r="AB42" s="374"/>
      <c r="AC42" s="374"/>
      <c r="AD42" s="374"/>
      <c r="AE42" s="374"/>
    </row>
    <row r="43" ht="15.75" customHeight="1">
      <c r="A43" s="162"/>
      <c r="B43" s="162"/>
      <c r="C43" s="161"/>
      <c r="D43" s="163"/>
      <c r="E43" s="1080"/>
      <c r="F43" s="178"/>
      <c r="G43" s="178"/>
      <c r="H43" s="1163"/>
      <c r="I43" s="697"/>
      <c r="J43" s="697"/>
      <c r="K43" s="697"/>
      <c r="L43" s="94"/>
      <c r="M43" s="94"/>
      <c r="N43" s="374"/>
      <c r="O43" s="374"/>
      <c r="P43" s="374"/>
      <c r="Q43" s="374"/>
      <c r="R43" s="374"/>
      <c r="S43" s="374"/>
      <c r="T43" s="374"/>
      <c r="U43" s="374"/>
      <c r="V43" s="374"/>
      <c r="W43" s="374"/>
      <c r="X43" s="374"/>
      <c r="Y43" s="374"/>
      <c r="Z43" s="374"/>
      <c r="AA43" s="374"/>
      <c r="AB43" s="374"/>
      <c r="AC43" s="374"/>
      <c r="AD43" s="374"/>
      <c r="AE43" s="374"/>
    </row>
    <row r="44" ht="15.75" customHeight="1">
      <c r="A44" s="583" t="s">
        <v>217</v>
      </c>
      <c r="B44" s="69"/>
      <c r="C44" s="69"/>
      <c r="D44" s="69"/>
      <c r="E44" s="74"/>
      <c r="F44" s="1158"/>
      <c r="G44" s="1158"/>
      <c r="H44" s="374"/>
      <c r="I44" s="374"/>
      <c r="J44" s="374"/>
      <c r="K44" s="374"/>
      <c r="L44" s="374"/>
      <c r="M44" s="1158">
        <f>SUM(M15:M43)</f>
        <v>2057.695714</v>
      </c>
      <c r="N44" s="374"/>
      <c r="O44" s="374"/>
      <c r="P44" s="374"/>
      <c r="Q44" s="374"/>
      <c r="R44" s="374"/>
      <c r="S44" s="374"/>
      <c r="T44" s="374"/>
      <c r="U44" s="374"/>
      <c r="V44" s="374"/>
      <c r="W44" s="374"/>
      <c r="X44" s="374"/>
      <c r="Y44" s="374"/>
      <c r="Z44" s="374"/>
      <c r="AA44" s="374"/>
      <c r="AB44" s="374"/>
      <c r="AC44" s="374"/>
      <c r="AD44" s="374"/>
      <c r="AE44" s="374"/>
    </row>
    <row r="45" ht="15.75" customHeight="1">
      <c r="A45" s="68"/>
      <c r="B45" s="69"/>
      <c r="C45" s="69"/>
      <c r="D45" s="69"/>
      <c r="E45" s="69"/>
      <c r="F45" s="69"/>
      <c r="G45" s="69"/>
      <c r="H45" s="69"/>
      <c r="I45" s="69"/>
      <c r="J45" s="69"/>
      <c r="K45" s="69"/>
      <c r="L45" s="374"/>
      <c r="M45" s="374"/>
      <c r="N45" s="374"/>
      <c r="O45" s="374"/>
      <c r="P45" s="374"/>
      <c r="Q45" s="374"/>
      <c r="R45" s="374"/>
      <c r="S45" s="374"/>
      <c r="T45" s="374"/>
      <c r="U45" s="374"/>
      <c r="V45" s="374"/>
      <c r="W45" s="374"/>
      <c r="X45" s="374"/>
      <c r="Y45" s="374"/>
      <c r="Z45" s="374"/>
      <c r="AA45" s="374"/>
      <c r="AB45" s="374"/>
      <c r="AC45" s="374"/>
      <c r="AD45" s="374"/>
      <c r="AE45" s="374"/>
    </row>
    <row r="46" ht="15.75" customHeight="1">
      <c r="A46" s="1188" t="s">
        <v>2052</v>
      </c>
      <c r="B46" s="586"/>
      <c r="C46" s="586"/>
      <c r="D46" s="586"/>
      <c r="E46" s="586"/>
      <c r="F46" s="586"/>
      <c r="G46" s="586"/>
      <c r="H46" s="587"/>
      <c r="I46" s="374"/>
      <c r="J46" s="374"/>
      <c r="K46" s="374"/>
      <c r="L46" s="374"/>
      <c r="M46" s="374"/>
      <c r="N46" s="374"/>
      <c r="O46" s="374"/>
      <c r="P46" s="374"/>
      <c r="Q46" s="374"/>
      <c r="R46" s="374"/>
      <c r="S46" s="374"/>
      <c r="T46" s="374"/>
      <c r="U46" s="374"/>
      <c r="V46" s="374"/>
      <c r="W46" s="374"/>
      <c r="X46" s="374"/>
      <c r="Y46" s="374"/>
      <c r="Z46" s="374"/>
      <c r="AA46" s="374"/>
      <c r="AB46" s="374"/>
      <c r="AC46" s="374"/>
      <c r="AD46" s="374"/>
      <c r="AE46" s="374"/>
    </row>
    <row r="47" ht="15.75" customHeight="1">
      <c r="A47" s="68"/>
      <c r="B47" s="69"/>
      <c r="C47" s="69"/>
      <c r="D47" s="70"/>
      <c r="E47" s="70"/>
      <c r="F47" s="70"/>
      <c r="G47" s="70"/>
      <c r="H47" s="70"/>
      <c r="I47" s="70"/>
      <c r="J47" s="70"/>
      <c r="K47" s="70"/>
      <c r="L47" s="374"/>
      <c r="M47" s="374"/>
      <c r="N47" s="374"/>
      <c r="O47" s="374"/>
      <c r="P47" s="374"/>
      <c r="Q47" s="374"/>
      <c r="R47" s="374"/>
      <c r="S47" s="374"/>
      <c r="T47" s="374"/>
      <c r="U47" s="374"/>
      <c r="V47" s="374"/>
      <c r="W47" s="374"/>
      <c r="X47" s="374"/>
      <c r="Y47" s="374"/>
      <c r="Z47" s="374"/>
      <c r="AA47" s="374"/>
      <c r="AB47" s="374"/>
      <c r="AC47" s="374"/>
      <c r="AD47" s="374"/>
      <c r="AE47" s="374"/>
    </row>
    <row r="48" ht="15.75" customHeight="1">
      <c r="A48" s="68"/>
      <c r="B48" s="69"/>
      <c r="C48" s="69"/>
      <c r="D48" s="70"/>
      <c r="E48" s="70"/>
      <c r="F48" s="70"/>
      <c r="G48" s="70"/>
      <c r="H48" s="70"/>
      <c r="I48" s="70"/>
      <c r="J48" s="70"/>
      <c r="K48" s="70"/>
      <c r="L48" s="374"/>
      <c r="M48" s="374"/>
      <c r="N48" s="374"/>
      <c r="O48" s="374"/>
      <c r="P48" s="374"/>
      <c r="Q48" s="374"/>
      <c r="R48" s="374"/>
      <c r="S48" s="374"/>
      <c r="T48" s="374"/>
      <c r="U48" s="374"/>
      <c r="V48" s="374"/>
      <c r="W48" s="374"/>
      <c r="X48" s="374"/>
      <c r="Y48" s="374"/>
      <c r="Z48" s="374"/>
      <c r="AA48" s="374"/>
      <c r="AB48" s="374"/>
      <c r="AC48" s="374"/>
      <c r="AD48" s="374"/>
      <c r="AE48" s="374"/>
    </row>
    <row r="49" ht="15.75" customHeight="1">
      <c r="A49" s="68"/>
      <c r="B49" s="69"/>
      <c r="C49" s="69"/>
      <c r="D49" s="70"/>
      <c r="E49" s="70"/>
      <c r="F49" s="70"/>
      <c r="G49" s="70"/>
      <c r="H49" s="70"/>
      <c r="I49" s="70"/>
      <c r="J49" s="70"/>
      <c r="K49" s="70"/>
      <c r="L49" s="374"/>
      <c r="M49" s="374"/>
      <c r="N49" s="374"/>
      <c r="O49" s="374"/>
      <c r="P49" s="374"/>
      <c r="Q49" s="374"/>
      <c r="R49" s="374"/>
      <c r="S49" s="374"/>
      <c r="T49" s="374"/>
      <c r="U49" s="374"/>
      <c r="V49" s="374"/>
      <c r="W49" s="374"/>
      <c r="X49" s="374"/>
      <c r="Y49" s="374"/>
      <c r="Z49" s="374"/>
      <c r="AA49" s="374"/>
      <c r="AB49" s="374"/>
      <c r="AC49" s="374"/>
      <c r="AD49" s="374"/>
      <c r="AE49" s="374"/>
    </row>
    <row r="50" ht="15.75" customHeight="1">
      <c r="A50" s="68"/>
      <c r="B50" s="69"/>
      <c r="C50" s="69"/>
      <c r="D50" s="70"/>
      <c r="E50" s="70"/>
      <c r="F50" s="70"/>
      <c r="G50" s="70"/>
      <c r="H50" s="70"/>
      <c r="I50" s="70"/>
      <c r="J50" s="70"/>
      <c r="K50" s="70"/>
      <c r="L50" s="374"/>
      <c r="M50" s="374"/>
      <c r="N50" s="374"/>
      <c r="O50" s="374"/>
      <c r="P50" s="374"/>
      <c r="Q50" s="374"/>
      <c r="R50" s="374"/>
      <c r="S50" s="374"/>
      <c r="T50" s="374"/>
      <c r="U50" s="374"/>
      <c r="V50" s="374"/>
      <c r="W50" s="374"/>
      <c r="X50" s="374"/>
      <c r="Y50" s="374"/>
      <c r="Z50" s="374"/>
      <c r="AA50" s="374"/>
      <c r="AB50" s="374"/>
      <c r="AC50" s="374"/>
      <c r="AD50" s="374"/>
      <c r="AE50" s="374"/>
    </row>
    <row r="51" ht="15.75" customHeight="1">
      <c r="A51" s="68"/>
      <c r="B51" s="69"/>
      <c r="C51" s="69"/>
      <c r="D51" s="70"/>
      <c r="E51" s="70"/>
      <c r="F51" s="70"/>
      <c r="G51" s="70"/>
      <c r="H51" s="70"/>
      <c r="I51" s="70"/>
      <c r="J51" s="70"/>
      <c r="K51" s="70"/>
      <c r="L51" s="374"/>
      <c r="M51" s="374"/>
      <c r="N51" s="374"/>
      <c r="O51" s="374"/>
      <c r="P51" s="374"/>
      <c r="Q51" s="374"/>
      <c r="R51" s="374"/>
      <c r="S51" s="374"/>
      <c r="T51" s="374"/>
      <c r="U51" s="374"/>
      <c r="V51" s="374"/>
      <c r="W51" s="374"/>
      <c r="X51" s="374"/>
      <c r="Y51" s="374"/>
      <c r="Z51" s="374"/>
      <c r="AA51" s="374"/>
      <c r="AB51" s="374"/>
      <c r="AC51" s="374"/>
      <c r="AD51" s="374"/>
      <c r="AE51" s="374"/>
    </row>
    <row r="52" ht="15.75" customHeight="1">
      <c r="A52" s="68"/>
      <c r="B52" s="69"/>
      <c r="C52" s="69"/>
      <c r="D52" s="70"/>
      <c r="E52" s="70"/>
      <c r="F52" s="70"/>
      <c r="G52" s="70"/>
      <c r="H52" s="70"/>
      <c r="I52" s="70"/>
      <c r="J52" s="70"/>
      <c r="K52" s="70"/>
      <c r="L52" s="374"/>
      <c r="M52" s="374"/>
      <c r="N52" s="374"/>
      <c r="O52" s="374"/>
      <c r="P52" s="374"/>
      <c r="Q52" s="374"/>
      <c r="R52" s="374"/>
      <c r="S52" s="374"/>
      <c r="T52" s="374"/>
      <c r="U52" s="374"/>
      <c r="V52" s="374"/>
      <c r="W52" s="374"/>
      <c r="X52" s="374"/>
      <c r="Y52" s="374"/>
      <c r="Z52" s="374"/>
      <c r="AA52" s="374"/>
      <c r="AB52" s="374"/>
      <c r="AC52" s="374"/>
      <c r="AD52" s="374"/>
      <c r="AE52" s="374"/>
    </row>
    <row r="53" ht="15.75" customHeight="1">
      <c r="A53" s="68"/>
      <c r="B53" s="69"/>
      <c r="C53" s="69"/>
      <c r="D53" s="70"/>
      <c r="E53" s="70"/>
      <c r="F53" s="70"/>
      <c r="G53" s="70"/>
      <c r="H53" s="70"/>
      <c r="I53" s="70"/>
      <c r="J53" s="70"/>
      <c r="K53" s="70"/>
      <c r="L53" s="374"/>
      <c r="M53" s="374"/>
      <c r="N53" s="374"/>
      <c r="O53" s="374"/>
      <c r="P53" s="374"/>
      <c r="Q53" s="374"/>
      <c r="R53" s="374"/>
      <c r="S53" s="374"/>
      <c r="T53" s="374"/>
      <c r="U53" s="374"/>
      <c r="V53" s="374"/>
      <c r="W53" s="374"/>
      <c r="X53" s="374"/>
      <c r="Y53" s="374"/>
      <c r="Z53" s="374"/>
      <c r="AA53" s="374"/>
      <c r="AB53" s="374"/>
      <c r="AC53" s="374"/>
      <c r="AD53" s="374"/>
      <c r="AE53" s="374"/>
    </row>
    <row r="54" ht="15.75" customHeight="1">
      <c r="A54" s="68"/>
      <c r="B54" s="69"/>
      <c r="C54" s="69"/>
      <c r="D54" s="70"/>
      <c r="E54" s="70"/>
      <c r="F54" s="70"/>
      <c r="G54" s="70"/>
      <c r="H54" s="70"/>
      <c r="I54" s="70"/>
      <c r="J54" s="70"/>
      <c r="K54" s="70"/>
      <c r="L54" s="374"/>
      <c r="M54" s="374"/>
      <c r="N54" s="374"/>
      <c r="O54" s="374"/>
      <c r="P54" s="374"/>
      <c r="Q54" s="374"/>
      <c r="R54" s="374"/>
      <c r="S54" s="374"/>
      <c r="T54" s="374"/>
      <c r="U54" s="374"/>
      <c r="V54" s="374"/>
      <c r="W54" s="374"/>
      <c r="X54" s="374"/>
      <c r="Y54" s="374"/>
      <c r="Z54" s="374"/>
      <c r="AA54" s="374"/>
      <c r="AB54" s="374"/>
      <c r="AC54" s="374"/>
      <c r="AD54" s="374"/>
      <c r="AE54" s="374"/>
    </row>
    <row r="55" ht="15.75" customHeight="1">
      <c r="A55" s="68"/>
      <c r="B55" s="69"/>
      <c r="C55" s="69"/>
      <c r="D55" s="70"/>
      <c r="E55" s="70"/>
      <c r="F55" s="70"/>
      <c r="G55" s="70"/>
      <c r="H55" s="70"/>
      <c r="I55" s="70"/>
      <c r="J55" s="70"/>
      <c r="K55" s="70"/>
      <c r="L55" s="374"/>
      <c r="M55" s="374"/>
      <c r="N55" s="374"/>
      <c r="O55" s="374"/>
      <c r="P55" s="374"/>
      <c r="Q55" s="374"/>
      <c r="R55" s="374"/>
      <c r="S55" s="374"/>
      <c r="T55" s="374"/>
      <c r="U55" s="374"/>
      <c r="V55" s="374"/>
      <c r="W55" s="374"/>
      <c r="X55" s="374"/>
      <c r="Y55" s="374"/>
      <c r="Z55" s="374"/>
      <c r="AA55" s="374"/>
      <c r="AB55" s="374"/>
      <c r="AC55" s="374"/>
      <c r="AD55" s="374"/>
      <c r="AE55" s="374"/>
    </row>
    <row r="56" ht="15.75" customHeight="1">
      <c r="A56" s="68"/>
      <c r="B56" s="69"/>
      <c r="C56" s="69"/>
      <c r="D56" s="70"/>
      <c r="E56" s="70"/>
      <c r="F56" s="70"/>
      <c r="G56" s="70"/>
      <c r="H56" s="70"/>
      <c r="I56" s="70"/>
      <c r="J56" s="70"/>
      <c r="K56" s="70"/>
      <c r="L56" s="374"/>
      <c r="M56" s="374"/>
      <c r="N56" s="374"/>
      <c r="O56" s="374"/>
      <c r="P56" s="374"/>
      <c r="Q56" s="374"/>
      <c r="R56" s="374"/>
      <c r="S56" s="374"/>
      <c r="T56" s="374"/>
      <c r="U56" s="374"/>
      <c r="V56" s="374"/>
      <c r="W56" s="374"/>
      <c r="X56" s="374"/>
      <c r="Y56" s="374"/>
      <c r="Z56" s="374"/>
      <c r="AA56" s="374"/>
      <c r="AB56" s="374"/>
      <c r="AC56" s="374"/>
      <c r="AD56" s="374"/>
      <c r="AE56" s="374"/>
    </row>
    <row r="57" ht="15.75" customHeight="1">
      <c r="A57" s="68"/>
      <c r="B57" s="69"/>
      <c r="C57" s="69"/>
      <c r="D57" s="70"/>
      <c r="E57" s="70"/>
      <c r="F57" s="70"/>
      <c r="G57" s="70"/>
      <c r="H57" s="70"/>
      <c r="I57" s="70"/>
      <c r="J57" s="70"/>
      <c r="K57" s="70"/>
      <c r="L57" s="374"/>
      <c r="M57" s="374"/>
      <c r="N57" s="374"/>
      <c r="O57" s="374"/>
      <c r="P57" s="374"/>
      <c r="Q57" s="374"/>
      <c r="R57" s="374"/>
      <c r="S57" s="374"/>
      <c r="T57" s="374"/>
      <c r="U57" s="374"/>
      <c r="V57" s="374"/>
      <c r="W57" s="374"/>
      <c r="X57" s="374"/>
      <c r="Y57" s="374"/>
      <c r="Z57" s="374"/>
      <c r="AA57" s="374"/>
      <c r="AB57" s="374"/>
      <c r="AC57" s="374"/>
      <c r="AD57" s="374"/>
      <c r="AE57" s="374"/>
    </row>
    <row r="58" ht="15.75" customHeight="1">
      <c r="A58" s="68"/>
      <c r="B58" s="69"/>
      <c r="C58" s="69"/>
      <c r="D58" s="70"/>
      <c r="E58" s="70"/>
      <c r="F58" s="70"/>
      <c r="G58" s="70"/>
      <c r="H58" s="70"/>
      <c r="I58" s="70"/>
      <c r="J58" s="70"/>
      <c r="K58" s="70"/>
      <c r="L58" s="374"/>
      <c r="M58" s="374"/>
      <c r="N58" s="374"/>
      <c r="O58" s="374"/>
      <c r="P58" s="374"/>
      <c r="Q58" s="374"/>
      <c r="R58" s="374"/>
      <c r="S58" s="374"/>
      <c r="T58" s="374"/>
      <c r="U58" s="374"/>
      <c r="V58" s="374"/>
      <c r="W58" s="374"/>
      <c r="X58" s="374"/>
      <c r="Y58" s="374"/>
      <c r="Z58" s="374"/>
      <c r="AA58" s="374"/>
      <c r="AB58" s="374"/>
      <c r="AC58" s="374"/>
      <c r="AD58" s="374"/>
      <c r="AE58" s="374"/>
    </row>
    <row r="59" ht="15.75" customHeight="1">
      <c r="A59" s="68"/>
      <c r="B59" s="69"/>
      <c r="C59" s="69"/>
      <c r="D59" s="70"/>
      <c r="E59" s="70"/>
      <c r="F59" s="70"/>
      <c r="G59" s="70"/>
      <c r="H59" s="70"/>
      <c r="I59" s="70"/>
      <c r="J59" s="70"/>
      <c r="K59" s="70"/>
      <c r="L59" s="374"/>
      <c r="M59" s="374"/>
      <c r="N59" s="374"/>
      <c r="O59" s="374"/>
      <c r="P59" s="374"/>
      <c r="Q59" s="374"/>
      <c r="R59" s="374"/>
      <c r="S59" s="374"/>
      <c r="T59" s="374"/>
      <c r="U59" s="374"/>
      <c r="V59" s="374"/>
      <c r="W59" s="374"/>
      <c r="X59" s="374"/>
      <c r="Y59" s="374"/>
      <c r="Z59" s="374"/>
      <c r="AA59" s="374"/>
      <c r="AB59" s="374"/>
      <c r="AC59" s="374"/>
      <c r="AD59" s="374"/>
      <c r="AE59" s="374"/>
    </row>
    <row r="60" ht="15.75" customHeight="1">
      <c r="A60" s="68"/>
      <c r="B60" s="69"/>
      <c r="C60" s="69"/>
      <c r="D60" s="70"/>
      <c r="E60" s="70"/>
      <c r="F60" s="70"/>
      <c r="G60" s="70"/>
      <c r="H60" s="70"/>
      <c r="I60" s="70"/>
      <c r="J60" s="70"/>
      <c r="K60" s="70"/>
      <c r="L60" s="374"/>
      <c r="M60" s="374"/>
      <c r="N60" s="374"/>
      <c r="O60" s="374"/>
      <c r="P60" s="374"/>
      <c r="Q60" s="374"/>
      <c r="R60" s="374"/>
      <c r="S60" s="374"/>
      <c r="T60" s="374"/>
      <c r="U60" s="374"/>
      <c r="V60" s="374"/>
      <c r="W60" s="374"/>
      <c r="X60" s="374"/>
      <c r="Y60" s="374"/>
      <c r="Z60" s="374"/>
      <c r="AA60" s="374"/>
      <c r="AB60" s="374"/>
      <c r="AC60" s="374"/>
      <c r="AD60" s="374"/>
      <c r="AE60" s="374"/>
    </row>
    <row r="61" ht="15.75" customHeight="1">
      <c r="A61" s="68"/>
      <c r="B61" s="69"/>
      <c r="C61" s="69"/>
      <c r="D61" s="70"/>
      <c r="E61" s="70"/>
      <c r="F61" s="70"/>
      <c r="G61" s="70"/>
      <c r="H61" s="70"/>
      <c r="I61" s="70"/>
      <c r="J61" s="70"/>
      <c r="K61" s="70"/>
      <c r="L61" s="374"/>
      <c r="M61" s="374"/>
      <c r="N61" s="374"/>
      <c r="O61" s="374"/>
      <c r="P61" s="374"/>
      <c r="Q61" s="374"/>
      <c r="R61" s="374"/>
      <c r="S61" s="374"/>
      <c r="T61" s="374"/>
      <c r="U61" s="374"/>
      <c r="V61" s="374"/>
      <c r="W61" s="374"/>
      <c r="X61" s="374"/>
      <c r="Y61" s="374"/>
      <c r="Z61" s="374"/>
      <c r="AA61" s="374"/>
      <c r="AB61" s="374"/>
      <c r="AC61" s="374"/>
      <c r="AD61" s="374"/>
      <c r="AE61" s="374"/>
    </row>
    <row r="62" ht="15.75" customHeight="1">
      <c r="A62" s="68"/>
      <c r="B62" s="69"/>
      <c r="C62" s="69"/>
      <c r="D62" s="70"/>
      <c r="E62" s="70"/>
      <c r="F62" s="70"/>
      <c r="G62" s="70"/>
      <c r="H62" s="70"/>
      <c r="I62" s="70"/>
      <c r="J62" s="70"/>
      <c r="K62" s="70"/>
      <c r="L62" s="374"/>
      <c r="M62" s="374"/>
      <c r="N62" s="374"/>
      <c r="O62" s="374"/>
      <c r="P62" s="374"/>
      <c r="Q62" s="374"/>
      <c r="R62" s="374"/>
      <c r="S62" s="374"/>
      <c r="T62" s="374"/>
      <c r="U62" s="374"/>
      <c r="V62" s="374"/>
      <c r="W62" s="374"/>
      <c r="X62" s="374"/>
      <c r="Y62" s="374"/>
      <c r="Z62" s="374"/>
      <c r="AA62" s="374"/>
      <c r="AB62" s="374"/>
      <c r="AC62" s="374"/>
      <c r="AD62" s="374"/>
      <c r="AE62" s="374"/>
    </row>
    <row r="63" ht="15.75" customHeight="1">
      <c r="A63" s="68"/>
      <c r="B63" s="69"/>
      <c r="C63" s="69"/>
      <c r="D63" s="70"/>
      <c r="E63" s="70"/>
      <c r="F63" s="70"/>
      <c r="G63" s="70"/>
      <c r="H63" s="70"/>
      <c r="I63" s="70"/>
      <c r="J63" s="70"/>
      <c r="K63" s="70"/>
      <c r="L63" s="374"/>
      <c r="M63" s="374"/>
      <c r="N63" s="374"/>
      <c r="O63" s="374"/>
      <c r="P63" s="374"/>
      <c r="Q63" s="374"/>
      <c r="R63" s="374"/>
      <c r="S63" s="374"/>
      <c r="T63" s="374"/>
      <c r="U63" s="374"/>
      <c r="V63" s="374"/>
      <c r="W63" s="374"/>
      <c r="X63" s="374"/>
      <c r="Y63" s="374"/>
      <c r="Z63" s="374"/>
      <c r="AA63" s="374"/>
      <c r="AB63" s="374"/>
      <c r="AC63" s="374"/>
      <c r="AD63" s="374"/>
      <c r="AE63" s="374"/>
    </row>
    <row r="64" ht="15.75" customHeight="1">
      <c r="A64" s="68"/>
      <c r="B64" s="69"/>
      <c r="C64" s="69"/>
      <c r="D64" s="70"/>
      <c r="E64" s="70"/>
      <c r="F64" s="70"/>
      <c r="G64" s="70"/>
      <c r="H64" s="70"/>
      <c r="I64" s="70"/>
      <c r="J64" s="70"/>
      <c r="K64" s="70"/>
      <c r="L64" s="374"/>
      <c r="M64" s="374"/>
      <c r="N64" s="374"/>
      <c r="O64" s="374"/>
      <c r="P64" s="374"/>
      <c r="Q64" s="374"/>
      <c r="R64" s="374"/>
      <c r="S64" s="374"/>
      <c r="T64" s="374"/>
      <c r="U64" s="374"/>
      <c r="V64" s="374"/>
      <c r="W64" s="374"/>
      <c r="X64" s="374"/>
      <c r="Y64" s="374"/>
      <c r="Z64" s="374"/>
      <c r="AA64" s="374"/>
      <c r="AB64" s="374"/>
      <c r="AC64" s="374"/>
      <c r="AD64" s="374"/>
      <c r="AE64" s="374"/>
    </row>
    <row r="65" ht="15.75" customHeight="1">
      <c r="A65" s="68"/>
      <c r="B65" s="69"/>
      <c r="C65" s="69"/>
      <c r="D65" s="70"/>
      <c r="E65" s="70"/>
      <c r="F65" s="70"/>
      <c r="G65" s="70"/>
      <c r="H65" s="70"/>
      <c r="I65" s="70"/>
      <c r="J65" s="70"/>
      <c r="K65" s="70"/>
      <c r="L65" s="374"/>
      <c r="M65" s="374"/>
      <c r="N65" s="374"/>
      <c r="O65" s="374"/>
      <c r="P65" s="374"/>
      <c r="Q65" s="374"/>
      <c r="R65" s="374"/>
      <c r="S65" s="374"/>
      <c r="T65" s="374"/>
      <c r="U65" s="374"/>
      <c r="V65" s="374"/>
      <c r="W65" s="374"/>
      <c r="X65" s="374"/>
      <c r="Y65" s="374"/>
      <c r="Z65" s="374"/>
      <c r="AA65" s="374"/>
      <c r="AB65" s="374"/>
      <c r="AC65" s="374"/>
      <c r="AD65" s="374"/>
      <c r="AE65" s="374"/>
    </row>
    <row r="66" ht="15.75" customHeight="1">
      <c r="A66" s="68"/>
      <c r="B66" s="69"/>
      <c r="C66" s="69"/>
      <c r="D66" s="70"/>
      <c r="E66" s="70"/>
      <c r="F66" s="70"/>
      <c r="G66" s="70"/>
      <c r="H66" s="70"/>
      <c r="I66" s="70"/>
      <c r="J66" s="70"/>
      <c r="K66" s="70"/>
      <c r="L66" s="374"/>
      <c r="M66" s="374"/>
      <c r="N66" s="374"/>
      <c r="O66" s="374"/>
      <c r="P66" s="374"/>
      <c r="Q66" s="374"/>
      <c r="R66" s="374"/>
      <c r="S66" s="374"/>
      <c r="T66" s="374"/>
      <c r="U66" s="374"/>
      <c r="V66" s="374"/>
      <c r="W66" s="374"/>
      <c r="X66" s="374"/>
      <c r="Y66" s="374"/>
      <c r="Z66" s="374"/>
      <c r="AA66" s="374"/>
      <c r="AB66" s="374"/>
      <c r="AC66" s="374"/>
      <c r="AD66" s="374"/>
      <c r="AE66" s="374"/>
    </row>
    <row r="67" ht="15.75" customHeight="1">
      <c r="A67" s="68"/>
      <c r="B67" s="69"/>
      <c r="C67" s="69"/>
      <c r="D67" s="70"/>
      <c r="E67" s="70"/>
      <c r="F67" s="70"/>
      <c r="G67" s="70"/>
      <c r="H67" s="70"/>
      <c r="I67" s="70"/>
      <c r="J67" s="70"/>
      <c r="K67" s="70"/>
      <c r="L67" s="374"/>
      <c r="M67" s="374"/>
      <c r="N67" s="374"/>
      <c r="O67" s="374"/>
      <c r="P67" s="374"/>
      <c r="Q67" s="374"/>
      <c r="R67" s="374"/>
      <c r="S67" s="374"/>
      <c r="T67" s="374"/>
      <c r="U67" s="374"/>
      <c r="V67" s="374"/>
      <c r="W67" s="374"/>
      <c r="X67" s="374"/>
      <c r="Y67" s="374"/>
      <c r="Z67" s="374"/>
      <c r="AA67" s="374"/>
      <c r="AB67" s="374"/>
      <c r="AC67" s="374"/>
      <c r="AD67" s="374"/>
      <c r="AE67" s="374"/>
    </row>
    <row r="68" ht="15.75" customHeight="1">
      <c r="A68" s="68"/>
      <c r="B68" s="69"/>
      <c r="C68" s="69"/>
      <c r="D68" s="70"/>
      <c r="E68" s="70"/>
      <c r="F68" s="70"/>
      <c r="G68" s="70"/>
      <c r="H68" s="70"/>
      <c r="I68" s="70"/>
      <c r="J68" s="70"/>
      <c r="K68" s="70"/>
      <c r="L68" s="374"/>
      <c r="M68" s="374"/>
      <c r="N68" s="374"/>
      <c r="O68" s="374"/>
      <c r="P68" s="374"/>
      <c r="Q68" s="374"/>
      <c r="R68" s="374"/>
      <c r="S68" s="374"/>
      <c r="T68" s="374"/>
      <c r="U68" s="374"/>
      <c r="V68" s="374"/>
      <c r="W68" s="374"/>
      <c r="X68" s="374"/>
      <c r="Y68" s="374"/>
      <c r="Z68" s="374"/>
      <c r="AA68" s="374"/>
      <c r="AB68" s="374"/>
      <c r="AC68" s="374"/>
      <c r="AD68" s="374"/>
      <c r="AE68" s="374"/>
    </row>
    <row r="69" ht="15.75" customHeight="1">
      <c r="A69" s="68"/>
      <c r="B69" s="69"/>
      <c r="C69" s="69"/>
      <c r="D69" s="70"/>
      <c r="E69" s="70"/>
      <c r="F69" s="70"/>
      <c r="G69" s="70"/>
      <c r="H69" s="70"/>
      <c r="I69" s="70"/>
      <c r="J69" s="70"/>
      <c r="K69" s="70"/>
      <c r="L69" s="374"/>
      <c r="M69" s="374"/>
      <c r="N69" s="374"/>
      <c r="O69" s="374"/>
      <c r="P69" s="374"/>
      <c r="Q69" s="374"/>
      <c r="R69" s="374"/>
      <c r="S69" s="374"/>
      <c r="T69" s="374"/>
      <c r="U69" s="374"/>
      <c r="V69" s="374"/>
      <c r="W69" s="374"/>
      <c r="X69" s="374"/>
      <c r="Y69" s="374"/>
      <c r="Z69" s="374"/>
      <c r="AA69" s="374"/>
      <c r="AB69" s="374"/>
      <c r="AC69" s="374"/>
      <c r="AD69" s="374"/>
      <c r="AE69" s="374"/>
    </row>
    <row r="70" ht="15.75" customHeight="1">
      <c r="A70" s="68"/>
      <c r="B70" s="69"/>
      <c r="C70" s="69"/>
      <c r="D70" s="70"/>
      <c r="E70" s="70"/>
      <c r="F70" s="70"/>
      <c r="G70" s="70"/>
      <c r="H70" s="70"/>
      <c r="I70" s="70"/>
      <c r="J70" s="70"/>
      <c r="K70" s="70"/>
      <c r="L70" s="374"/>
      <c r="M70" s="374"/>
      <c r="N70" s="374"/>
      <c r="O70" s="374"/>
      <c r="P70" s="374"/>
      <c r="Q70" s="374"/>
      <c r="R70" s="374"/>
      <c r="S70" s="374"/>
      <c r="T70" s="374"/>
      <c r="U70" s="374"/>
      <c r="V70" s="374"/>
      <c r="W70" s="374"/>
      <c r="X70" s="374"/>
      <c r="Y70" s="374"/>
      <c r="Z70" s="374"/>
      <c r="AA70" s="374"/>
      <c r="AB70" s="374"/>
      <c r="AC70" s="374"/>
      <c r="AD70" s="374"/>
      <c r="AE70" s="374"/>
    </row>
    <row r="71" ht="15.75" customHeight="1">
      <c r="A71" s="68"/>
      <c r="B71" s="69"/>
      <c r="C71" s="69"/>
      <c r="D71" s="70"/>
      <c r="E71" s="70"/>
      <c r="F71" s="70"/>
      <c r="G71" s="70"/>
      <c r="H71" s="70"/>
      <c r="I71" s="70"/>
      <c r="J71" s="70"/>
      <c r="K71" s="70"/>
      <c r="L71" s="374"/>
      <c r="M71" s="374"/>
      <c r="N71" s="374"/>
      <c r="O71" s="374"/>
      <c r="P71" s="374"/>
      <c r="Q71" s="374"/>
      <c r="R71" s="374"/>
      <c r="S71" s="374"/>
      <c r="T71" s="374"/>
      <c r="U71" s="374"/>
      <c r="V71" s="374"/>
      <c r="W71" s="374"/>
      <c r="X71" s="374"/>
      <c r="Y71" s="374"/>
      <c r="Z71" s="374"/>
      <c r="AA71" s="374"/>
      <c r="AB71" s="374"/>
      <c r="AC71" s="374"/>
      <c r="AD71" s="374"/>
      <c r="AE71" s="374"/>
    </row>
    <row r="72" ht="15.75" customHeight="1">
      <c r="A72" s="68"/>
      <c r="B72" s="69"/>
      <c r="C72" s="69"/>
      <c r="D72" s="70"/>
      <c r="E72" s="70"/>
      <c r="F72" s="70"/>
      <c r="G72" s="70"/>
      <c r="H72" s="70"/>
      <c r="I72" s="70"/>
      <c r="J72" s="70"/>
      <c r="K72" s="70"/>
      <c r="L72" s="374"/>
      <c r="M72" s="374"/>
      <c r="N72" s="374"/>
      <c r="O72" s="374"/>
      <c r="P72" s="374"/>
      <c r="Q72" s="374"/>
      <c r="R72" s="374"/>
      <c r="S72" s="374"/>
      <c r="T72" s="374"/>
      <c r="U72" s="374"/>
      <c r="V72" s="374"/>
      <c r="W72" s="374"/>
      <c r="X72" s="374"/>
      <c r="Y72" s="374"/>
      <c r="Z72" s="374"/>
      <c r="AA72" s="374"/>
      <c r="AB72" s="374"/>
      <c r="AC72" s="374"/>
      <c r="AD72" s="374"/>
      <c r="AE72" s="374"/>
    </row>
    <row r="73" ht="15.75" customHeight="1">
      <c r="A73" s="68"/>
      <c r="B73" s="69"/>
      <c r="C73" s="69"/>
      <c r="D73" s="70"/>
      <c r="E73" s="70"/>
      <c r="F73" s="70"/>
      <c r="G73" s="70"/>
      <c r="H73" s="70"/>
      <c r="I73" s="70"/>
      <c r="J73" s="70"/>
      <c r="K73" s="70"/>
      <c r="L73" s="374"/>
      <c r="M73" s="374"/>
      <c r="N73" s="374"/>
      <c r="O73" s="374"/>
      <c r="P73" s="374"/>
      <c r="Q73" s="374"/>
      <c r="R73" s="374"/>
      <c r="S73" s="374"/>
      <c r="T73" s="374"/>
      <c r="U73" s="374"/>
      <c r="V73" s="374"/>
      <c r="W73" s="374"/>
      <c r="X73" s="374"/>
      <c r="Y73" s="374"/>
      <c r="Z73" s="374"/>
      <c r="AA73" s="374"/>
      <c r="AB73" s="374"/>
      <c r="AC73" s="374"/>
      <c r="AD73" s="374"/>
      <c r="AE73" s="374"/>
    </row>
    <row r="74" ht="15.75" customHeight="1">
      <c r="A74" s="68"/>
      <c r="B74" s="69"/>
      <c r="C74" s="69"/>
      <c r="D74" s="70"/>
      <c r="E74" s="70"/>
      <c r="F74" s="70"/>
      <c r="G74" s="70"/>
      <c r="H74" s="70"/>
      <c r="I74" s="70"/>
      <c r="J74" s="70"/>
      <c r="K74" s="70"/>
      <c r="L74" s="374"/>
      <c r="M74" s="374"/>
      <c r="N74" s="374"/>
      <c r="O74" s="374"/>
      <c r="P74" s="374"/>
      <c r="Q74" s="374"/>
      <c r="R74" s="374"/>
      <c r="S74" s="374"/>
      <c r="T74" s="374"/>
      <c r="U74" s="374"/>
      <c r="V74" s="374"/>
      <c r="W74" s="374"/>
      <c r="X74" s="374"/>
      <c r="Y74" s="374"/>
      <c r="Z74" s="374"/>
      <c r="AA74" s="374"/>
      <c r="AB74" s="374"/>
      <c r="AC74" s="374"/>
      <c r="AD74" s="374"/>
      <c r="AE74" s="374"/>
    </row>
    <row r="75" ht="15.75" customHeight="1">
      <c r="A75" s="68"/>
      <c r="B75" s="69"/>
      <c r="C75" s="69"/>
      <c r="D75" s="70"/>
      <c r="E75" s="70"/>
      <c r="F75" s="70"/>
      <c r="G75" s="70"/>
      <c r="H75" s="70"/>
      <c r="I75" s="70"/>
      <c r="J75" s="70"/>
      <c r="K75" s="70"/>
      <c r="L75" s="374"/>
      <c r="M75" s="374"/>
      <c r="N75" s="374"/>
      <c r="O75" s="374"/>
      <c r="P75" s="374"/>
      <c r="Q75" s="374"/>
      <c r="R75" s="374"/>
      <c r="S75" s="374"/>
      <c r="T75" s="374"/>
      <c r="U75" s="374"/>
      <c r="V75" s="374"/>
      <c r="W75" s="374"/>
      <c r="X75" s="374"/>
      <c r="Y75" s="374"/>
      <c r="Z75" s="374"/>
      <c r="AA75" s="374"/>
      <c r="AB75" s="374"/>
      <c r="AC75" s="374"/>
      <c r="AD75" s="374"/>
      <c r="AE75" s="374"/>
    </row>
    <row r="76" ht="15.75" customHeight="1">
      <c r="A76" s="68"/>
      <c r="B76" s="69"/>
      <c r="C76" s="69"/>
      <c r="D76" s="70"/>
      <c r="E76" s="70"/>
      <c r="F76" s="70"/>
      <c r="G76" s="70"/>
      <c r="H76" s="70"/>
      <c r="I76" s="70"/>
      <c r="J76" s="70"/>
      <c r="K76" s="70"/>
      <c r="L76" s="374"/>
      <c r="M76" s="374"/>
      <c r="N76" s="374"/>
      <c r="O76" s="374"/>
      <c r="P76" s="374"/>
      <c r="Q76" s="374"/>
      <c r="R76" s="374"/>
      <c r="S76" s="374"/>
      <c r="T76" s="374"/>
      <c r="U76" s="374"/>
      <c r="V76" s="374"/>
      <c r="W76" s="374"/>
      <c r="X76" s="374"/>
      <c r="Y76" s="374"/>
      <c r="Z76" s="374"/>
      <c r="AA76" s="374"/>
      <c r="AB76" s="374"/>
      <c r="AC76" s="374"/>
      <c r="AD76" s="374"/>
      <c r="AE76" s="374"/>
    </row>
    <row r="77" ht="15.75" customHeight="1">
      <c r="A77" s="68"/>
      <c r="B77" s="69"/>
      <c r="C77" s="69"/>
      <c r="D77" s="70"/>
      <c r="E77" s="70"/>
      <c r="F77" s="70"/>
      <c r="G77" s="70"/>
      <c r="H77" s="70"/>
      <c r="I77" s="70"/>
      <c r="J77" s="70"/>
      <c r="K77" s="70"/>
      <c r="L77" s="374"/>
      <c r="M77" s="374"/>
      <c r="N77" s="374"/>
      <c r="O77" s="374"/>
      <c r="P77" s="374"/>
      <c r="Q77" s="374"/>
      <c r="R77" s="374"/>
      <c r="S77" s="374"/>
      <c r="T77" s="374"/>
      <c r="U77" s="374"/>
      <c r="V77" s="374"/>
      <c r="W77" s="374"/>
      <c r="X77" s="374"/>
      <c r="Y77" s="374"/>
      <c r="Z77" s="374"/>
      <c r="AA77" s="374"/>
      <c r="AB77" s="374"/>
      <c r="AC77" s="374"/>
      <c r="AD77" s="374"/>
      <c r="AE77" s="374"/>
    </row>
    <row r="78" ht="15.75" customHeight="1">
      <c r="A78" s="68"/>
      <c r="B78" s="69"/>
      <c r="C78" s="69"/>
      <c r="D78" s="70"/>
      <c r="E78" s="70"/>
      <c r="F78" s="70"/>
      <c r="G78" s="70"/>
      <c r="H78" s="70"/>
      <c r="I78" s="70"/>
      <c r="J78" s="70"/>
      <c r="K78" s="70"/>
      <c r="L78" s="374"/>
      <c r="M78" s="374"/>
      <c r="N78" s="374"/>
      <c r="O78" s="374"/>
      <c r="P78" s="374"/>
      <c r="Q78" s="374"/>
      <c r="R78" s="374"/>
      <c r="S78" s="374"/>
      <c r="T78" s="374"/>
      <c r="U78" s="374"/>
      <c r="V78" s="374"/>
      <c r="W78" s="374"/>
      <c r="X78" s="374"/>
      <c r="Y78" s="374"/>
      <c r="Z78" s="374"/>
      <c r="AA78" s="374"/>
      <c r="AB78" s="374"/>
      <c r="AC78" s="374"/>
      <c r="AD78" s="374"/>
      <c r="AE78" s="374"/>
    </row>
    <row r="79" ht="15.75" customHeight="1">
      <c r="A79" s="68"/>
      <c r="B79" s="69"/>
      <c r="C79" s="69"/>
      <c r="D79" s="70"/>
      <c r="E79" s="70"/>
      <c r="F79" s="70"/>
      <c r="G79" s="70"/>
      <c r="H79" s="70"/>
      <c r="I79" s="70"/>
      <c r="J79" s="70"/>
      <c r="K79" s="70"/>
      <c r="L79" s="374"/>
      <c r="M79" s="374"/>
      <c r="N79" s="374"/>
      <c r="O79" s="374"/>
      <c r="P79" s="374"/>
      <c r="Q79" s="374"/>
      <c r="R79" s="374"/>
      <c r="S79" s="374"/>
      <c r="T79" s="374"/>
      <c r="U79" s="374"/>
      <c r="V79" s="374"/>
      <c r="W79" s="374"/>
      <c r="X79" s="374"/>
      <c r="Y79" s="374"/>
      <c r="Z79" s="374"/>
      <c r="AA79" s="374"/>
      <c r="AB79" s="374"/>
      <c r="AC79" s="374"/>
      <c r="AD79" s="374"/>
      <c r="AE79" s="374"/>
    </row>
    <row r="80" ht="15.75" customHeight="1">
      <c r="A80" s="68"/>
      <c r="B80" s="69"/>
      <c r="C80" s="69"/>
      <c r="D80" s="70"/>
      <c r="E80" s="70"/>
      <c r="F80" s="70"/>
      <c r="G80" s="70"/>
      <c r="H80" s="70"/>
      <c r="I80" s="70"/>
      <c r="J80" s="70"/>
      <c r="K80" s="70"/>
      <c r="L80" s="374"/>
      <c r="M80" s="374"/>
      <c r="N80" s="374"/>
      <c r="O80" s="374"/>
      <c r="P80" s="374"/>
      <c r="Q80" s="374"/>
      <c r="R80" s="374"/>
      <c r="S80" s="374"/>
      <c r="T80" s="374"/>
      <c r="U80" s="374"/>
      <c r="V80" s="374"/>
      <c r="W80" s="374"/>
      <c r="X80" s="374"/>
      <c r="Y80" s="374"/>
      <c r="Z80" s="374"/>
      <c r="AA80" s="374"/>
      <c r="AB80" s="374"/>
      <c r="AC80" s="374"/>
      <c r="AD80" s="374"/>
      <c r="AE80" s="374"/>
    </row>
    <row r="81" ht="15.75" customHeight="1">
      <c r="A81" s="68"/>
      <c r="B81" s="69"/>
      <c r="C81" s="69"/>
      <c r="D81" s="70"/>
      <c r="E81" s="70"/>
      <c r="F81" s="70"/>
      <c r="G81" s="70"/>
      <c r="H81" s="70"/>
      <c r="I81" s="70"/>
      <c r="J81" s="70"/>
      <c r="K81" s="70"/>
      <c r="L81" s="374"/>
      <c r="M81" s="374"/>
      <c r="N81" s="374"/>
      <c r="O81" s="374"/>
      <c r="P81" s="374"/>
      <c r="Q81" s="374"/>
      <c r="R81" s="374"/>
      <c r="S81" s="374"/>
      <c r="T81" s="374"/>
      <c r="U81" s="374"/>
      <c r="V81" s="374"/>
      <c r="W81" s="374"/>
      <c r="X81" s="374"/>
      <c r="Y81" s="374"/>
      <c r="Z81" s="374"/>
      <c r="AA81" s="374"/>
      <c r="AB81" s="374"/>
      <c r="AC81" s="374"/>
      <c r="AD81" s="374"/>
      <c r="AE81" s="374"/>
    </row>
    <row r="82" ht="15.75" customHeight="1">
      <c r="A82" s="68"/>
      <c r="B82" s="69"/>
      <c r="C82" s="69"/>
      <c r="D82" s="70"/>
      <c r="E82" s="70"/>
      <c r="F82" s="70"/>
      <c r="G82" s="70"/>
      <c r="H82" s="70"/>
      <c r="I82" s="70"/>
      <c r="J82" s="70"/>
      <c r="K82" s="70"/>
      <c r="L82" s="374"/>
      <c r="M82" s="374"/>
      <c r="N82" s="374"/>
      <c r="O82" s="374"/>
      <c r="P82" s="374"/>
      <c r="Q82" s="374"/>
      <c r="R82" s="374"/>
      <c r="S82" s="374"/>
      <c r="T82" s="374"/>
      <c r="U82" s="374"/>
      <c r="V82" s="374"/>
      <c r="W82" s="374"/>
      <c r="X82" s="374"/>
      <c r="Y82" s="374"/>
      <c r="Z82" s="374"/>
      <c r="AA82" s="374"/>
      <c r="AB82" s="374"/>
      <c r="AC82" s="374"/>
      <c r="AD82" s="374"/>
      <c r="AE82" s="374"/>
    </row>
    <row r="83" ht="15.75" customHeight="1">
      <c r="A83" s="68"/>
      <c r="B83" s="69"/>
      <c r="C83" s="69"/>
      <c r="D83" s="70"/>
      <c r="E83" s="70"/>
      <c r="F83" s="70"/>
      <c r="G83" s="70"/>
      <c r="H83" s="70"/>
      <c r="I83" s="70"/>
      <c r="J83" s="70"/>
      <c r="K83" s="70"/>
      <c r="L83" s="374"/>
      <c r="M83" s="374"/>
      <c r="N83" s="374"/>
      <c r="O83" s="374"/>
      <c r="P83" s="374"/>
      <c r="Q83" s="374"/>
      <c r="R83" s="374"/>
      <c r="S83" s="374"/>
      <c r="T83" s="374"/>
      <c r="U83" s="374"/>
      <c r="V83" s="374"/>
      <c r="W83" s="374"/>
      <c r="X83" s="374"/>
      <c r="Y83" s="374"/>
      <c r="Z83" s="374"/>
      <c r="AA83" s="374"/>
      <c r="AB83" s="374"/>
      <c r="AC83" s="374"/>
      <c r="AD83" s="374"/>
      <c r="AE83" s="374"/>
    </row>
    <row r="84" ht="15.75" customHeight="1">
      <c r="A84" s="68"/>
      <c r="B84" s="69"/>
      <c r="C84" s="69"/>
      <c r="D84" s="70"/>
      <c r="E84" s="70"/>
      <c r="F84" s="70"/>
      <c r="G84" s="70"/>
      <c r="H84" s="70"/>
      <c r="I84" s="70"/>
      <c r="J84" s="70"/>
      <c r="K84" s="70"/>
      <c r="L84" s="374"/>
      <c r="M84" s="374"/>
      <c r="N84" s="374"/>
      <c r="O84" s="374"/>
      <c r="P84" s="374"/>
      <c r="Q84" s="374"/>
      <c r="R84" s="374"/>
      <c r="S84" s="374"/>
      <c r="T84" s="374"/>
      <c r="U84" s="374"/>
      <c r="V84" s="374"/>
      <c r="W84" s="374"/>
      <c r="X84" s="374"/>
      <c r="Y84" s="374"/>
      <c r="Z84" s="374"/>
      <c r="AA84" s="374"/>
      <c r="AB84" s="374"/>
      <c r="AC84" s="374"/>
      <c r="AD84" s="374"/>
      <c r="AE84" s="374"/>
    </row>
    <row r="85" ht="15.75" customHeight="1">
      <c r="A85" s="68"/>
      <c r="B85" s="69"/>
      <c r="C85" s="69"/>
      <c r="D85" s="70"/>
      <c r="E85" s="70"/>
      <c r="F85" s="70"/>
      <c r="G85" s="70"/>
      <c r="H85" s="70"/>
      <c r="I85" s="70"/>
      <c r="J85" s="70"/>
      <c r="K85" s="70"/>
      <c r="L85" s="374"/>
      <c r="M85" s="374"/>
      <c r="N85" s="374"/>
      <c r="O85" s="374"/>
      <c r="P85" s="374"/>
      <c r="Q85" s="374"/>
      <c r="R85" s="374"/>
      <c r="S85" s="374"/>
      <c r="T85" s="374"/>
      <c r="U85" s="374"/>
      <c r="V85" s="374"/>
      <c r="W85" s="374"/>
      <c r="X85" s="374"/>
      <c r="Y85" s="374"/>
      <c r="Z85" s="374"/>
      <c r="AA85" s="374"/>
      <c r="AB85" s="374"/>
      <c r="AC85" s="374"/>
      <c r="AD85" s="374"/>
      <c r="AE85" s="374"/>
    </row>
    <row r="86" ht="15.75" customHeight="1">
      <c r="A86" s="68"/>
      <c r="B86" s="69"/>
      <c r="C86" s="69"/>
      <c r="D86" s="70"/>
      <c r="E86" s="70"/>
      <c r="F86" s="70"/>
      <c r="G86" s="70"/>
      <c r="H86" s="70"/>
      <c r="I86" s="70"/>
      <c r="J86" s="70"/>
      <c r="K86" s="70"/>
      <c r="L86" s="374"/>
      <c r="M86" s="374"/>
      <c r="N86" s="374"/>
      <c r="O86" s="374"/>
      <c r="P86" s="374"/>
      <c r="Q86" s="374"/>
      <c r="R86" s="374"/>
      <c r="S86" s="374"/>
      <c r="T86" s="374"/>
      <c r="U86" s="374"/>
      <c r="V86" s="374"/>
      <c r="W86" s="374"/>
      <c r="X86" s="374"/>
      <c r="Y86" s="374"/>
      <c r="Z86" s="374"/>
      <c r="AA86" s="374"/>
      <c r="AB86" s="374"/>
      <c r="AC86" s="374"/>
      <c r="AD86" s="374"/>
      <c r="AE86" s="374"/>
    </row>
    <row r="87" ht="15.75" customHeight="1">
      <c r="A87" s="68"/>
      <c r="B87" s="69"/>
      <c r="C87" s="69"/>
      <c r="D87" s="70"/>
      <c r="E87" s="70"/>
      <c r="F87" s="70"/>
      <c r="G87" s="70"/>
      <c r="H87" s="70"/>
      <c r="I87" s="70"/>
      <c r="J87" s="70"/>
      <c r="K87" s="70"/>
      <c r="L87" s="374"/>
      <c r="M87" s="374"/>
      <c r="N87" s="374"/>
      <c r="O87" s="374"/>
      <c r="P87" s="374"/>
      <c r="Q87" s="374"/>
      <c r="R87" s="374"/>
      <c r="S87" s="374"/>
      <c r="T87" s="374"/>
      <c r="U87" s="374"/>
      <c r="V87" s="374"/>
      <c r="W87" s="374"/>
      <c r="X87" s="374"/>
      <c r="Y87" s="374"/>
      <c r="Z87" s="374"/>
      <c r="AA87" s="374"/>
      <c r="AB87" s="374"/>
      <c r="AC87" s="374"/>
      <c r="AD87" s="374"/>
      <c r="AE87" s="374"/>
    </row>
    <row r="88" ht="15.75" customHeight="1">
      <c r="A88" s="68"/>
      <c r="B88" s="69"/>
      <c r="C88" s="69"/>
      <c r="D88" s="70"/>
      <c r="E88" s="70"/>
      <c r="F88" s="70"/>
      <c r="G88" s="70"/>
      <c r="H88" s="70"/>
      <c r="I88" s="70"/>
      <c r="J88" s="70"/>
      <c r="K88" s="70"/>
      <c r="L88" s="374"/>
      <c r="M88" s="374"/>
      <c r="N88" s="374"/>
      <c r="O88" s="374"/>
      <c r="P88" s="374"/>
      <c r="Q88" s="374"/>
      <c r="R88" s="374"/>
      <c r="S88" s="374"/>
      <c r="T88" s="374"/>
      <c r="U88" s="374"/>
      <c r="V88" s="374"/>
      <c r="W88" s="374"/>
      <c r="X88" s="374"/>
      <c r="Y88" s="374"/>
      <c r="Z88" s="374"/>
      <c r="AA88" s="374"/>
      <c r="AB88" s="374"/>
      <c r="AC88" s="374"/>
      <c r="AD88" s="374"/>
      <c r="AE88" s="374"/>
    </row>
    <row r="89" ht="15.75" customHeight="1">
      <c r="A89" s="68"/>
      <c r="B89" s="69"/>
      <c r="C89" s="69"/>
      <c r="D89" s="70"/>
      <c r="E89" s="70"/>
      <c r="F89" s="70"/>
      <c r="G89" s="70"/>
      <c r="H89" s="70"/>
      <c r="I89" s="70"/>
      <c r="J89" s="70"/>
      <c r="K89" s="70"/>
      <c r="L89" s="374"/>
      <c r="M89" s="374"/>
      <c r="N89" s="374"/>
      <c r="O89" s="374"/>
      <c r="P89" s="374"/>
      <c r="Q89" s="374"/>
      <c r="R89" s="374"/>
      <c r="S89" s="374"/>
      <c r="T89" s="374"/>
      <c r="U89" s="374"/>
      <c r="V89" s="374"/>
      <c r="W89" s="374"/>
      <c r="X89" s="374"/>
      <c r="Y89" s="374"/>
      <c r="Z89" s="374"/>
      <c r="AA89" s="374"/>
      <c r="AB89" s="374"/>
      <c r="AC89" s="374"/>
      <c r="AD89" s="374"/>
      <c r="AE89" s="374"/>
    </row>
    <row r="90" ht="15.75" customHeight="1">
      <c r="A90" s="68"/>
      <c r="B90" s="69"/>
      <c r="C90" s="69"/>
      <c r="D90" s="70"/>
      <c r="E90" s="70"/>
      <c r="F90" s="70"/>
      <c r="G90" s="70"/>
      <c r="H90" s="70"/>
      <c r="I90" s="70"/>
      <c r="J90" s="70"/>
      <c r="K90" s="70"/>
      <c r="L90" s="374"/>
      <c r="M90" s="374"/>
      <c r="N90" s="374"/>
      <c r="O90" s="374"/>
      <c r="P90" s="374"/>
      <c r="Q90" s="374"/>
      <c r="R90" s="374"/>
      <c r="S90" s="374"/>
      <c r="T90" s="374"/>
      <c r="U90" s="374"/>
      <c r="V90" s="374"/>
      <c r="W90" s="374"/>
      <c r="X90" s="374"/>
      <c r="Y90" s="374"/>
      <c r="Z90" s="374"/>
      <c r="AA90" s="374"/>
      <c r="AB90" s="374"/>
      <c r="AC90" s="374"/>
      <c r="AD90" s="374"/>
      <c r="AE90" s="374"/>
    </row>
    <row r="91" ht="15.75" customHeight="1">
      <c r="A91" s="68"/>
      <c r="B91" s="69"/>
      <c r="C91" s="69"/>
      <c r="D91" s="70"/>
      <c r="E91" s="70"/>
      <c r="F91" s="70"/>
      <c r="G91" s="70"/>
      <c r="H91" s="70"/>
      <c r="I91" s="70"/>
      <c r="J91" s="70"/>
      <c r="K91" s="70"/>
      <c r="L91" s="374"/>
      <c r="M91" s="374"/>
      <c r="N91" s="374"/>
      <c r="O91" s="374"/>
      <c r="P91" s="374"/>
      <c r="Q91" s="374"/>
      <c r="R91" s="374"/>
      <c r="S91" s="374"/>
      <c r="T91" s="374"/>
      <c r="U91" s="374"/>
      <c r="V91" s="374"/>
      <c r="W91" s="374"/>
      <c r="X91" s="374"/>
      <c r="Y91" s="374"/>
      <c r="Z91" s="374"/>
      <c r="AA91" s="374"/>
      <c r="AB91" s="374"/>
      <c r="AC91" s="374"/>
      <c r="AD91" s="374"/>
      <c r="AE91" s="374"/>
    </row>
    <row r="92" ht="15.75" customHeight="1">
      <c r="A92" s="68"/>
      <c r="B92" s="69"/>
      <c r="C92" s="69"/>
      <c r="D92" s="70"/>
      <c r="E92" s="70"/>
      <c r="F92" s="70"/>
      <c r="G92" s="70"/>
      <c r="H92" s="70"/>
      <c r="I92" s="70"/>
      <c r="J92" s="70"/>
      <c r="K92" s="70"/>
      <c r="L92" s="374"/>
      <c r="M92" s="374"/>
      <c r="N92" s="374"/>
      <c r="O92" s="374"/>
      <c r="P92" s="374"/>
      <c r="Q92" s="374"/>
      <c r="R92" s="374"/>
      <c r="S92" s="374"/>
      <c r="T92" s="374"/>
      <c r="U92" s="374"/>
      <c r="V92" s="374"/>
      <c r="W92" s="374"/>
      <c r="X92" s="374"/>
      <c r="Y92" s="374"/>
      <c r="Z92" s="374"/>
      <c r="AA92" s="374"/>
      <c r="AB92" s="374"/>
      <c r="AC92" s="374"/>
      <c r="AD92" s="374"/>
      <c r="AE92" s="374"/>
    </row>
    <row r="93" ht="15.75" customHeight="1">
      <c r="A93" s="68"/>
      <c r="B93" s="69"/>
      <c r="C93" s="69"/>
      <c r="D93" s="70"/>
      <c r="E93" s="70"/>
      <c r="F93" s="70"/>
      <c r="G93" s="70"/>
      <c r="H93" s="70"/>
      <c r="I93" s="70"/>
      <c r="J93" s="70"/>
      <c r="K93" s="70"/>
      <c r="L93" s="374"/>
      <c r="M93" s="374"/>
      <c r="N93" s="374"/>
      <c r="O93" s="374"/>
      <c r="P93" s="374"/>
      <c r="Q93" s="374"/>
      <c r="R93" s="374"/>
      <c r="S93" s="374"/>
      <c r="T93" s="374"/>
      <c r="U93" s="374"/>
      <c r="V93" s="374"/>
      <c r="W93" s="374"/>
      <c r="X93" s="374"/>
      <c r="Y93" s="374"/>
      <c r="Z93" s="374"/>
      <c r="AA93" s="374"/>
      <c r="AB93" s="374"/>
      <c r="AC93" s="374"/>
      <c r="AD93" s="374"/>
      <c r="AE93" s="374"/>
    </row>
    <row r="94" ht="15.75" customHeight="1">
      <c r="A94" s="68"/>
      <c r="B94" s="69"/>
      <c r="C94" s="69"/>
      <c r="D94" s="70"/>
      <c r="E94" s="70"/>
      <c r="F94" s="70"/>
      <c r="G94" s="70"/>
      <c r="H94" s="70"/>
      <c r="I94" s="70"/>
      <c r="J94" s="70"/>
      <c r="K94" s="70"/>
      <c r="L94" s="374"/>
      <c r="M94" s="374"/>
      <c r="N94" s="374"/>
      <c r="O94" s="374"/>
      <c r="P94" s="374"/>
      <c r="Q94" s="374"/>
      <c r="R94" s="374"/>
      <c r="S94" s="374"/>
      <c r="T94" s="374"/>
      <c r="U94" s="374"/>
      <c r="V94" s="374"/>
      <c r="W94" s="374"/>
      <c r="X94" s="374"/>
      <c r="Y94" s="374"/>
      <c r="Z94" s="374"/>
      <c r="AA94" s="374"/>
      <c r="AB94" s="374"/>
      <c r="AC94" s="374"/>
      <c r="AD94" s="374"/>
      <c r="AE94" s="374"/>
    </row>
    <row r="95" ht="15.75" customHeight="1">
      <c r="A95" s="68"/>
      <c r="B95" s="69"/>
      <c r="C95" s="69"/>
      <c r="D95" s="70"/>
      <c r="E95" s="70"/>
      <c r="F95" s="70"/>
      <c r="G95" s="70"/>
      <c r="H95" s="70"/>
      <c r="I95" s="70"/>
      <c r="J95" s="70"/>
      <c r="K95" s="70"/>
      <c r="L95" s="374"/>
      <c r="M95" s="374"/>
      <c r="N95" s="374"/>
      <c r="O95" s="374"/>
      <c r="P95" s="374"/>
      <c r="Q95" s="374"/>
      <c r="R95" s="374"/>
      <c r="S95" s="374"/>
      <c r="T95" s="374"/>
      <c r="U95" s="374"/>
      <c r="V95" s="374"/>
      <c r="W95" s="374"/>
      <c r="X95" s="374"/>
      <c r="Y95" s="374"/>
      <c r="Z95" s="374"/>
      <c r="AA95" s="374"/>
      <c r="AB95" s="374"/>
      <c r="AC95" s="374"/>
      <c r="AD95" s="374"/>
      <c r="AE95" s="374"/>
    </row>
    <row r="96" ht="15.75" customHeight="1">
      <c r="A96" s="68"/>
      <c r="B96" s="69"/>
      <c r="C96" s="69"/>
      <c r="D96" s="70"/>
      <c r="E96" s="70"/>
      <c r="F96" s="70"/>
      <c r="G96" s="70"/>
      <c r="H96" s="70"/>
      <c r="I96" s="70"/>
      <c r="J96" s="70"/>
      <c r="K96" s="70"/>
      <c r="L96" s="374"/>
      <c r="M96" s="374"/>
      <c r="N96" s="374"/>
      <c r="O96" s="374"/>
      <c r="P96" s="374"/>
      <c r="Q96" s="374"/>
      <c r="R96" s="374"/>
      <c r="S96" s="374"/>
      <c r="T96" s="374"/>
      <c r="U96" s="374"/>
      <c r="V96" s="374"/>
      <c r="W96" s="374"/>
      <c r="X96" s="374"/>
      <c r="Y96" s="374"/>
      <c r="Z96" s="374"/>
      <c r="AA96" s="374"/>
      <c r="AB96" s="374"/>
      <c r="AC96" s="374"/>
      <c r="AD96" s="374"/>
      <c r="AE96" s="374"/>
    </row>
    <row r="97" ht="15.75" customHeight="1">
      <c r="A97" s="68"/>
      <c r="B97" s="69"/>
      <c r="C97" s="69"/>
      <c r="D97" s="70"/>
      <c r="E97" s="70"/>
      <c r="F97" s="70"/>
      <c r="G97" s="70"/>
      <c r="H97" s="70"/>
      <c r="I97" s="70"/>
      <c r="J97" s="70"/>
      <c r="K97" s="70"/>
      <c r="L97" s="374"/>
      <c r="M97" s="374"/>
      <c r="N97" s="374"/>
      <c r="O97" s="374"/>
      <c r="P97" s="374"/>
      <c r="Q97" s="374"/>
      <c r="R97" s="374"/>
      <c r="S97" s="374"/>
      <c r="T97" s="374"/>
      <c r="U97" s="374"/>
      <c r="V97" s="374"/>
      <c r="W97" s="374"/>
      <c r="X97" s="374"/>
      <c r="Y97" s="374"/>
      <c r="Z97" s="374"/>
      <c r="AA97" s="374"/>
      <c r="AB97" s="374"/>
      <c r="AC97" s="374"/>
      <c r="AD97" s="374"/>
      <c r="AE97" s="374"/>
    </row>
    <row r="98" ht="15.75" customHeight="1">
      <c r="A98" s="68"/>
      <c r="B98" s="69"/>
      <c r="C98" s="69"/>
      <c r="D98" s="70"/>
      <c r="E98" s="70"/>
      <c r="F98" s="70"/>
      <c r="G98" s="70"/>
      <c r="H98" s="70"/>
      <c r="I98" s="70"/>
      <c r="J98" s="70"/>
      <c r="K98" s="70"/>
      <c r="L98" s="374"/>
      <c r="M98" s="374"/>
      <c r="N98" s="374"/>
      <c r="O98" s="374"/>
      <c r="P98" s="374"/>
      <c r="Q98" s="374"/>
      <c r="R98" s="374"/>
      <c r="S98" s="374"/>
      <c r="T98" s="374"/>
      <c r="U98" s="374"/>
      <c r="V98" s="374"/>
      <c r="W98" s="374"/>
      <c r="X98" s="374"/>
      <c r="Y98" s="374"/>
      <c r="Z98" s="374"/>
      <c r="AA98" s="374"/>
      <c r="AB98" s="374"/>
      <c r="AC98" s="374"/>
      <c r="AD98" s="374"/>
      <c r="AE98" s="374"/>
    </row>
    <row r="99" ht="15.75" customHeight="1">
      <c r="A99" s="68"/>
      <c r="B99" s="69"/>
      <c r="C99" s="69"/>
      <c r="D99" s="70"/>
      <c r="E99" s="70"/>
      <c r="F99" s="70"/>
      <c r="G99" s="70"/>
      <c r="H99" s="70"/>
      <c r="I99" s="70"/>
      <c r="J99" s="70"/>
      <c r="K99" s="70"/>
      <c r="L99" s="374"/>
      <c r="M99" s="374"/>
      <c r="N99" s="374"/>
      <c r="O99" s="374"/>
      <c r="P99" s="374"/>
      <c r="Q99" s="374"/>
      <c r="R99" s="374"/>
      <c r="S99" s="374"/>
      <c r="T99" s="374"/>
      <c r="U99" s="374"/>
      <c r="V99" s="374"/>
      <c r="W99" s="374"/>
      <c r="X99" s="374"/>
      <c r="Y99" s="374"/>
      <c r="Z99" s="374"/>
      <c r="AA99" s="374"/>
      <c r="AB99" s="374"/>
      <c r="AC99" s="374"/>
      <c r="AD99" s="374"/>
      <c r="AE99" s="374"/>
    </row>
    <row r="100" ht="15.75" customHeight="1">
      <c r="A100" s="68"/>
      <c r="B100" s="69"/>
      <c r="C100" s="69"/>
      <c r="D100" s="70"/>
      <c r="E100" s="70"/>
      <c r="F100" s="70"/>
      <c r="G100" s="70"/>
      <c r="H100" s="70"/>
      <c r="I100" s="70"/>
      <c r="J100" s="70"/>
      <c r="K100" s="70"/>
      <c r="L100" s="374"/>
      <c r="M100" s="374"/>
      <c r="N100" s="374"/>
      <c r="O100" s="374"/>
      <c r="P100" s="374"/>
      <c r="Q100" s="374"/>
      <c r="R100" s="374"/>
      <c r="S100" s="374"/>
      <c r="T100" s="374"/>
      <c r="U100" s="374"/>
      <c r="V100" s="374"/>
      <c r="W100" s="374"/>
      <c r="X100" s="374"/>
      <c r="Y100" s="374"/>
      <c r="Z100" s="374"/>
      <c r="AA100" s="374"/>
      <c r="AB100" s="374"/>
      <c r="AC100" s="374"/>
      <c r="AD100" s="374"/>
      <c r="AE100" s="374"/>
    </row>
    <row r="101" ht="15.75" customHeight="1">
      <c r="A101" s="68"/>
      <c r="B101" s="69"/>
      <c r="C101" s="69"/>
      <c r="D101" s="70"/>
      <c r="E101" s="70"/>
      <c r="F101" s="70"/>
      <c r="G101" s="70"/>
      <c r="H101" s="70"/>
      <c r="I101" s="70"/>
      <c r="J101" s="70"/>
      <c r="K101" s="70"/>
      <c r="L101" s="374"/>
      <c r="M101" s="374"/>
      <c r="N101" s="374"/>
      <c r="O101" s="374"/>
      <c r="P101" s="374"/>
      <c r="Q101" s="374"/>
      <c r="R101" s="374"/>
      <c r="S101" s="374"/>
      <c r="T101" s="374"/>
      <c r="U101" s="374"/>
      <c r="V101" s="374"/>
      <c r="W101" s="374"/>
      <c r="X101" s="374"/>
      <c r="Y101" s="374"/>
      <c r="Z101" s="374"/>
      <c r="AA101" s="374"/>
      <c r="AB101" s="374"/>
      <c r="AC101" s="374"/>
      <c r="AD101" s="374"/>
      <c r="AE101" s="374"/>
    </row>
    <row r="102" ht="15.75" customHeight="1">
      <c r="A102" s="68"/>
      <c r="B102" s="69"/>
      <c r="C102" s="69"/>
      <c r="D102" s="70"/>
      <c r="E102" s="70"/>
      <c r="F102" s="70"/>
      <c r="G102" s="70"/>
      <c r="H102" s="70"/>
      <c r="I102" s="70"/>
      <c r="J102" s="70"/>
      <c r="K102" s="70"/>
      <c r="L102" s="374"/>
      <c r="M102" s="374"/>
      <c r="N102" s="374"/>
      <c r="O102" s="374"/>
      <c r="P102" s="374"/>
      <c r="Q102" s="374"/>
      <c r="R102" s="374"/>
      <c r="S102" s="374"/>
      <c r="T102" s="374"/>
      <c r="U102" s="374"/>
      <c r="V102" s="374"/>
      <c r="W102" s="374"/>
      <c r="X102" s="374"/>
      <c r="Y102" s="374"/>
      <c r="Z102" s="374"/>
      <c r="AA102" s="374"/>
      <c r="AB102" s="374"/>
      <c r="AC102" s="374"/>
      <c r="AD102" s="374"/>
      <c r="AE102" s="374"/>
    </row>
    <row r="103" ht="15.75" customHeight="1">
      <c r="A103" s="68"/>
      <c r="B103" s="69"/>
      <c r="C103" s="69"/>
      <c r="D103" s="70"/>
      <c r="E103" s="70"/>
      <c r="F103" s="70"/>
      <c r="G103" s="70"/>
      <c r="H103" s="70"/>
      <c r="I103" s="70"/>
      <c r="J103" s="70"/>
      <c r="K103" s="70"/>
      <c r="L103" s="374"/>
      <c r="M103" s="374"/>
      <c r="N103" s="374"/>
      <c r="O103" s="374"/>
      <c r="P103" s="374"/>
      <c r="Q103" s="374"/>
      <c r="R103" s="374"/>
      <c r="S103" s="374"/>
      <c r="T103" s="374"/>
      <c r="U103" s="374"/>
      <c r="V103" s="374"/>
      <c r="W103" s="374"/>
      <c r="X103" s="374"/>
      <c r="Y103" s="374"/>
      <c r="Z103" s="374"/>
      <c r="AA103" s="374"/>
      <c r="AB103" s="374"/>
      <c r="AC103" s="374"/>
      <c r="AD103" s="374"/>
      <c r="AE103" s="374"/>
    </row>
    <row r="104" ht="15.75" customHeight="1">
      <c r="A104" s="68"/>
      <c r="B104" s="69"/>
      <c r="C104" s="69"/>
      <c r="D104" s="70"/>
      <c r="E104" s="70"/>
      <c r="F104" s="70"/>
      <c r="G104" s="70"/>
      <c r="H104" s="70"/>
      <c r="I104" s="70"/>
      <c r="J104" s="70"/>
      <c r="K104" s="70"/>
      <c r="L104" s="374"/>
      <c r="M104" s="374"/>
      <c r="N104" s="374"/>
      <c r="O104" s="374"/>
      <c r="P104" s="374"/>
      <c r="Q104" s="374"/>
      <c r="R104" s="374"/>
      <c r="S104" s="374"/>
      <c r="T104" s="374"/>
      <c r="U104" s="374"/>
      <c r="V104" s="374"/>
      <c r="W104" s="374"/>
      <c r="X104" s="374"/>
      <c r="Y104" s="374"/>
      <c r="Z104" s="374"/>
      <c r="AA104" s="374"/>
      <c r="AB104" s="374"/>
      <c r="AC104" s="374"/>
      <c r="AD104" s="374"/>
      <c r="AE104" s="374"/>
    </row>
    <row r="105" ht="15.75" customHeight="1">
      <c r="A105" s="68"/>
      <c r="B105" s="69"/>
      <c r="C105" s="69"/>
      <c r="D105" s="70"/>
      <c r="E105" s="70"/>
      <c r="F105" s="70"/>
      <c r="G105" s="70"/>
      <c r="H105" s="70"/>
      <c r="I105" s="70"/>
      <c r="J105" s="70"/>
      <c r="K105" s="70"/>
      <c r="L105" s="374"/>
      <c r="M105" s="374"/>
      <c r="N105" s="374"/>
      <c r="O105" s="374"/>
      <c r="P105" s="374"/>
      <c r="Q105" s="374"/>
      <c r="R105" s="374"/>
      <c r="S105" s="374"/>
      <c r="T105" s="374"/>
      <c r="U105" s="374"/>
      <c r="V105" s="374"/>
      <c r="W105" s="374"/>
      <c r="X105" s="374"/>
      <c r="Y105" s="374"/>
      <c r="Z105" s="374"/>
      <c r="AA105" s="374"/>
      <c r="AB105" s="374"/>
      <c r="AC105" s="374"/>
      <c r="AD105" s="374"/>
      <c r="AE105" s="374"/>
    </row>
    <row r="106" ht="15.75" customHeight="1">
      <c r="A106" s="68"/>
      <c r="B106" s="69"/>
      <c r="C106" s="69"/>
      <c r="D106" s="70"/>
      <c r="E106" s="70"/>
      <c r="F106" s="70"/>
      <c r="G106" s="70"/>
      <c r="H106" s="70"/>
      <c r="I106" s="70"/>
      <c r="J106" s="70"/>
      <c r="K106" s="70"/>
      <c r="L106" s="374"/>
      <c r="M106" s="374"/>
      <c r="N106" s="374"/>
      <c r="O106" s="374"/>
      <c r="P106" s="374"/>
      <c r="Q106" s="374"/>
      <c r="R106" s="374"/>
      <c r="S106" s="374"/>
      <c r="T106" s="374"/>
      <c r="U106" s="374"/>
      <c r="V106" s="374"/>
      <c r="W106" s="374"/>
      <c r="X106" s="374"/>
      <c r="Y106" s="374"/>
      <c r="Z106" s="374"/>
      <c r="AA106" s="374"/>
      <c r="AB106" s="374"/>
      <c r="AC106" s="374"/>
      <c r="AD106" s="374"/>
      <c r="AE106" s="374"/>
    </row>
    <row r="107" ht="15.75" customHeight="1">
      <c r="A107" s="68"/>
      <c r="B107" s="69"/>
      <c r="C107" s="69"/>
      <c r="D107" s="70"/>
      <c r="E107" s="70"/>
      <c r="F107" s="70"/>
      <c r="G107" s="70"/>
      <c r="H107" s="70"/>
      <c r="I107" s="70"/>
      <c r="J107" s="70"/>
      <c r="K107" s="70"/>
      <c r="L107" s="374"/>
      <c r="M107" s="374"/>
      <c r="N107" s="374"/>
      <c r="O107" s="374"/>
      <c r="P107" s="374"/>
      <c r="Q107" s="374"/>
      <c r="R107" s="374"/>
      <c r="S107" s="374"/>
      <c r="T107" s="374"/>
      <c r="U107" s="374"/>
      <c r="V107" s="374"/>
      <c r="W107" s="374"/>
      <c r="X107" s="374"/>
      <c r="Y107" s="374"/>
      <c r="Z107" s="374"/>
      <c r="AA107" s="374"/>
      <c r="AB107" s="374"/>
      <c r="AC107" s="374"/>
      <c r="AD107" s="374"/>
      <c r="AE107" s="374"/>
    </row>
    <row r="108" ht="15.75" customHeight="1">
      <c r="A108" s="68"/>
      <c r="B108" s="69"/>
      <c r="C108" s="69"/>
      <c r="D108" s="70"/>
      <c r="E108" s="70"/>
      <c r="F108" s="70"/>
      <c r="G108" s="70"/>
      <c r="H108" s="70"/>
      <c r="I108" s="70"/>
      <c r="J108" s="70"/>
      <c r="K108" s="70"/>
      <c r="L108" s="374"/>
      <c r="M108" s="374"/>
      <c r="N108" s="374"/>
      <c r="O108" s="374"/>
      <c r="P108" s="374"/>
      <c r="Q108" s="374"/>
      <c r="R108" s="374"/>
      <c r="S108" s="374"/>
      <c r="T108" s="374"/>
      <c r="U108" s="374"/>
      <c r="V108" s="374"/>
      <c r="W108" s="374"/>
      <c r="X108" s="374"/>
      <c r="Y108" s="374"/>
      <c r="Z108" s="374"/>
      <c r="AA108" s="374"/>
      <c r="AB108" s="374"/>
      <c r="AC108" s="374"/>
      <c r="AD108" s="374"/>
      <c r="AE108" s="374"/>
    </row>
    <row r="109" ht="15.75" customHeight="1">
      <c r="A109" s="68"/>
      <c r="B109" s="69"/>
      <c r="C109" s="69"/>
      <c r="D109" s="70"/>
      <c r="E109" s="70"/>
      <c r="F109" s="70"/>
      <c r="G109" s="70"/>
      <c r="H109" s="70"/>
      <c r="I109" s="70"/>
      <c r="J109" s="70"/>
      <c r="K109" s="70"/>
      <c r="L109" s="374"/>
      <c r="M109" s="374"/>
      <c r="N109" s="374"/>
      <c r="O109" s="374"/>
      <c r="P109" s="374"/>
      <c r="Q109" s="374"/>
      <c r="R109" s="374"/>
      <c r="S109" s="374"/>
      <c r="T109" s="374"/>
      <c r="U109" s="374"/>
      <c r="V109" s="374"/>
      <c r="W109" s="374"/>
      <c r="X109" s="374"/>
      <c r="Y109" s="374"/>
      <c r="Z109" s="374"/>
      <c r="AA109" s="374"/>
      <c r="AB109" s="374"/>
      <c r="AC109" s="374"/>
      <c r="AD109" s="374"/>
      <c r="AE109" s="374"/>
    </row>
    <row r="110" ht="15.75" customHeight="1">
      <c r="A110" s="68"/>
      <c r="B110" s="69"/>
      <c r="C110" s="69"/>
      <c r="D110" s="70"/>
      <c r="E110" s="70"/>
      <c r="F110" s="70"/>
      <c r="G110" s="70"/>
      <c r="H110" s="70"/>
      <c r="I110" s="70"/>
      <c r="J110" s="70"/>
      <c r="K110" s="70"/>
      <c r="L110" s="374"/>
      <c r="M110" s="374"/>
      <c r="N110" s="374"/>
      <c r="O110" s="374"/>
      <c r="P110" s="374"/>
      <c r="Q110" s="374"/>
      <c r="R110" s="374"/>
      <c r="S110" s="374"/>
      <c r="T110" s="374"/>
      <c r="U110" s="374"/>
      <c r="V110" s="374"/>
      <c r="W110" s="374"/>
      <c r="X110" s="374"/>
      <c r="Y110" s="374"/>
      <c r="Z110" s="374"/>
      <c r="AA110" s="374"/>
      <c r="AB110" s="374"/>
      <c r="AC110" s="374"/>
      <c r="AD110" s="374"/>
      <c r="AE110" s="374"/>
    </row>
    <row r="111" ht="15.75" customHeight="1">
      <c r="A111" s="68"/>
      <c r="B111" s="69"/>
      <c r="C111" s="69"/>
      <c r="D111" s="70"/>
      <c r="E111" s="70"/>
      <c r="F111" s="70"/>
      <c r="G111" s="70"/>
      <c r="H111" s="70"/>
      <c r="I111" s="70"/>
      <c r="J111" s="70"/>
      <c r="K111" s="70"/>
      <c r="L111" s="374"/>
      <c r="M111" s="374"/>
      <c r="N111" s="374"/>
      <c r="O111" s="374"/>
      <c r="P111" s="374"/>
      <c r="Q111" s="374"/>
      <c r="R111" s="374"/>
      <c r="S111" s="374"/>
      <c r="T111" s="374"/>
      <c r="U111" s="374"/>
      <c r="V111" s="374"/>
      <c r="W111" s="374"/>
      <c r="X111" s="374"/>
      <c r="Y111" s="374"/>
      <c r="Z111" s="374"/>
      <c r="AA111" s="374"/>
      <c r="AB111" s="374"/>
      <c r="AC111" s="374"/>
      <c r="AD111" s="374"/>
      <c r="AE111" s="374"/>
    </row>
    <row r="112" ht="15.75" customHeight="1">
      <c r="A112" s="68"/>
      <c r="B112" s="69"/>
      <c r="C112" s="69"/>
      <c r="D112" s="70"/>
      <c r="E112" s="70"/>
      <c r="F112" s="70"/>
      <c r="G112" s="70"/>
      <c r="H112" s="70"/>
      <c r="I112" s="70"/>
      <c r="J112" s="70"/>
      <c r="K112" s="70"/>
      <c r="L112" s="374"/>
      <c r="M112" s="374"/>
      <c r="N112" s="374"/>
      <c r="O112" s="374"/>
      <c r="P112" s="374"/>
      <c r="Q112" s="374"/>
      <c r="R112" s="374"/>
      <c r="S112" s="374"/>
      <c r="T112" s="374"/>
      <c r="U112" s="374"/>
      <c r="V112" s="374"/>
      <c r="W112" s="374"/>
      <c r="X112" s="374"/>
      <c r="Y112" s="374"/>
      <c r="Z112" s="374"/>
      <c r="AA112" s="374"/>
      <c r="AB112" s="374"/>
      <c r="AC112" s="374"/>
      <c r="AD112" s="374"/>
      <c r="AE112" s="374"/>
    </row>
    <row r="113" ht="15.75" customHeight="1">
      <c r="A113" s="68"/>
      <c r="B113" s="69"/>
      <c r="C113" s="69"/>
      <c r="D113" s="70"/>
      <c r="E113" s="70"/>
      <c r="F113" s="70"/>
      <c r="G113" s="70"/>
      <c r="H113" s="70"/>
      <c r="I113" s="70"/>
      <c r="J113" s="70"/>
      <c r="K113" s="70"/>
      <c r="L113" s="374"/>
      <c r="M113" s="374"/>
      <c r="N113" s="374"/>
      <c r="O113" s="374"/>
      <c r="P113" s="374"/>
      <c r="Q113" s="374"/>
      <c r="R113" s="374"/>
      <c r="S113" s="374"/>
      <c r="T113" s="374"/>
      <c r="U113" s="374"/>
      <c r="V113" s="374"/>
      <c r="W113" s="374"/>
      <c r="X113" s="374"/>
      <c r="Y113" s="374"/>
      <c r="Z113" s="374"/>
      <c r="AA113" s="374"/>
      <c r="AB113" s="374"/>
      <c r="AC113" s="374"/>
      <c r="AD113" s="374"/>
      <c r="AE113" s="374"/>
    </row>
    <row r="114" ht="15.75" customHeight="1">
      <c r="A114" s="68"/>
      <c r="B114" s="69"/>
      <c r="C114" s="69"/>
      <c r="D114" s="70"/>
      <c r="E114" s="70"/>
      <c r="F114" s="70"/>
      <c r="G114" s="70"/>
      <c r="H114" s="70"/>
      <c r="I114" s="70"/>
      <c r="J114" s="70"/>
      <c r="K114" s="70"/>
      <c r="L114" s="374"/>
      <c r="M114" s="374"/>
      <c r="N114" s="374"/>
      <c r="O114" s="374"/>
      <c r="P114" s="374"/>
      <c r="Q114" s="374"/>
      <c r="R114" s="374"/>
      <c r="S114" s="374"/>
      <c r="T114" s="374"/>
      <c r="U114" s="374"/>
      <c r="V114" s="374"/>
      <c r="W114" s="374"/>
      <c r="X114" s="374"/>
      <c r="Y114" s="374"/>
      <c r="Z114" s="374"/>
      <c r="AA114" s="374"/>
      <c r="AB114" s="374"/>
      <c r="AC114" s="374"/>
      <c r="AD114" s="374"/>
      <c r="AE114" s="374"/>
    </row>
    <row r="115" ht="15.75" customHeight="1">
      <c r="A115" s="68"/>
      <c r="B115" s="69"/>
      <c r="C115" s="69"/>
      <c r="D115" s="70"/>
      <c r="E115" s="70"/>
      <c r="F115" s="70"/>
      <c r="G115" s="70"/>
      <c r="H115" s="70"/>
      <c r="I115" s="70"/>
      <c r="J115" s="70"/>
      <c r="K115" s="70"/>
      <c r="L115" s="374"/>
      <c r="M115" s="374"/>
      <c r="N115" s="374"/>
      <c r="O115" s="374"/>
      <c r="P115" s="374"/>
      <c r="Q115" s="374"/>
      <c r="R115" s="374"/>
      <c r="S115" s="374"/>
      <c r="T115" s="374"/>
      <c r="U115" s="374"/>
      <c r="V115" s="374"/>
      <c r="W115" s="374"/>
      <c r="X115" s="374"/>
      <c r="Y115" s="374"/>
      <c r="Z115" s="374"/>
      <c r="AA115" s="374"/>
      <c r="AB115" s="374"/>
      <c r="AC115" s="374"/>
      <c r="AD115" s="374"/>
      <c r="AE115" s="374"/>
    </row>
    <row r="116" ht="15.75" customHeight="1">
      <c r="A116" s="68"/>
      <c r="B116" s="69"/>
      <c r="C116" s="69"/>
      <c r="D116" s="70"/>
      <c r="E116" s="70"/>
      <c r="F116" s="70"/>
      <c r="G116" s="70"/>
      <c r="H116" s="70"/>
      <c r="I116" s="70"/>
      <c r="J116" s="70"/>
      <c r="K116" s="70"/>
      <c r="L116" s="374"/>
      <c r="M116" s="374"/>
      <c r="N116" s="374"/>
      <c r="O116" s="374"/>
      <c r="P116" s="374"/>
      <c r="Q116" s="374"/>
      <c r="R116" s="374"/>
      <c r="S116" s="374"/>
      <c r="T116" s="374"/>
      <c r="U116" s="374"/>
      <c r="V116" s="374"/>
      <c r="W116" s="374"/>
      <c r="X116" s="374"/>
      <c r="Y116" s="374"/>
      <c r="Z116" s="374"/>
      <c r="AA116" s="374"/>
      <c r="AB116" s="374"/>
      <c r="AC116" s="374"/>
      <c r="AD116" s="374"/>
      <c r="AE116" s="374"/>
    </row>
    <row r="117" ht="15.75" customHeight="1">
      <c r="A117" s="68"/>
      <c r="B117" s="69"/>
      <c r="C117" s="69"/>
      <c r="D117" s="70"/>
      <c r="E117" s="70"/>
      <c r="F117" s="70"/>
      <c r="G117" s="70"/>
      <c r="H117" s="70"/>
      <c r="I117" s="70"/>
      <c r="J117" s="70"/>
      <c r="K117" s="70"/>
      <c r="L117" s="374"/>
      <c r="M117" s="374"/>
      <c r="N117" s="374"/>
      <c r="O117" s="374"/>
      <c r="P117" s="374"/>
      <c r="Q117" s="374"/>
      <c r="R117" s="374"/>
      <c r="S117" s="374"/>
      <c r="T117" s="374"/>
      <c r="U117" s="374"/>
      <c r="V117" s="374"/>
      <c r="W117" s="374"/>
      <c r="X117" s="374"/>
      <c r="Y117" s="374"/>
      <c r="Z117" s="374"/>
      <c r="AA117" s="374"/>
      <c r="AB117" s="374"/>
      <c r="AC117" s="374"/>
      <c r="AD117" s="374"/>
      <c r="AE117" s="374"/>
    </row>
    <row r="118" ht="15.75" customHeight="1">
      <c r="A118" s="68"/>
      <c r="B118" s="69"/>
      <c r="C118" s="69"/>
      <c r="D118" s="70"/>
      <c r="E118" s="70"/>
      <c r="F118" s="70"/>
      <c r="G118" s="70"/>
      <c r="H118" s="70"/>
      <c r="I118" s="70"/>
      <c r="J118" s="70"/>
      <c r="K118" s="70"/>
      <c r="L118" s="374"/>
      <c r="M118" s="374"/>
      <c r="N118" s="374"/>
      <c r="O118" s="374"/>
      <c r="P118" s="374"/>
      <c r="Q118" s="374"/>
      <c r="R118" s="374"/>
      <c r="S118" s="374"/>
      <c r="T118" s="374"/>
      <c r="U118" s="374"/>
      <c r="V118" s="374"/>
      <c r="W118" s="374"/>
      <c r="X118" s="374"/>
      <c r="Y118" s="374"/>
      <c r="Z118" s="374"/>
      <c r="AA118" s="374"/>
      <c r="AB118" s="374"/>
      <c r="AC118" s="374"/>
      <c r="AD118" s="374"/>
      <c r="AE118" s="374"/>
    </row>
    <row r="119" ht="15.75" customHeight="1">
      <c r="A119" s="68"/>
      <c r="B119" s="69"/>
      <c r="C119" s="69"/>
      <c r="D119" s="70"/>
      <c r="E119" s="70"/>
      <c r="F119" s="70"/>
      <c r="G119" s="70"/>
      <c r="H119" s="70"/>
      <c r="I119" s="70"/>
      <c r="J119" s="70"/>
      <c r="K119" s="70"/>
      <c r="L119" s="374"/>
      <c r="M119" s="374"/>
      <c r="N119" s="374"/>
      <c r="O119" s="374"/>
      <c r="P119" s="374"/>
      <c r="Q119" s="374"/>
      <c r="R119" s="374"/>
      <c r="S119" s="374"/>
      <c r="T119" s="374"/>
      <c r="U119" s="374"/>
      <c r="V119" s="374"/>
      <c r="W119" s="374"/>
      <c r="X119" s="374"/>
      <c r="Y119" s="374"/>
      <c r="Z119" s="374"/>
      <c r="AA119" s="374"/>
      <c r="AB119" s="374"/>
      <c r="AC119" s="374"/>
      <c r="AD119" s="374"/>
      <c r="AE119" s="374"/>
    </row>
    <row r="120" ht="15.75" customHeight="1">
      <c r="A120" s="68"/>
      <c r="B120" s="69"/>
      <c r="C120" s="69"/>
      <c r="D120" s="70"/>
      <c r="E120" s="70"/>
      <c r="F120" s="70"/>
      <c r="G120" s="70"/>
      <c r="H120" s="70"/>
      <c r="I120" s="70"/>
      <c r="J120" s="70"/>
      <c r="K120" s="70"/>
      <c r="L120" s="374"/>
      <c r="M120" s="374"/>
      <c r="N120" s="374"/>
      <c r="O120" s="374"/>
      <c r="P120" s="374"/>
      <c r="Q120" s="374"/>
      <c r="R120" s="374"/>
      <c r="S120" s="374"/>
      <c r="T120" s="374"/>
      <c r="U120" s="374"/>
      <c r="V120" s="374"/>
      <c r="W120" s="374"/>
      <c r="X120" s="374"/>
      <c r="Y120" s="374"/>
      <c r="Z120" s="374"/>
      <c r="AA120" s="374"/>
      <c r="AB120" s="374"/>
      <c r="AC120" s="374"/>
      <c r="AD120" s="374"/>
      <c r="AE120" s="374"/>
    </row>
    <row r="121" ht="15.75" customHeight="1">
      <c r="A121" s="68"/>
      <c r="B121" s="69"/>
      <c r="C121" s="69"/>
      <c r="D121" s="70"/>
      <c r="E121" s="70"/>
      <c r="F121" s="70"/>
      <c r="G121" s="70"/>
      <c r="H121" s="70"/>
      <c r="I121" s="70"/>
      <c r="J121" s="70"/>
      <c r="K121" s="70"/>
      <c r="L121" s="374"/>
      <c r="M121" s="374"/>
      <c r="N121" s="374"/>
      <c r="O121" s="374"/>
      <c r="P121" s="374"/>
      <c r="Q121" s="374"/>
      <c r="R121" s="374"/>
      <c r="S121" s="374"/>
      <c r="T121" s="374"/>
      <c r="U121" s="374"/>
      <c r="V121" s="374"/>
      <c r="W121" s="374"/>
      <c r="X121" s="374"/>
      <c r="Y121" s="374"/>
      <c r="Z121" s="374"/>
      <c r="AA121" s="374"/>
      <c r="AB121" s="374"/>
      <c r="AC121" s="374"/>
      <c r="AD121" s="374"/>
      <c r="AE121" s="374"/>
    </row>
    <row r="122" ht="15.75" customHeight="1">
      <c r="A122" s="68"/>
      <c r="B122" s="69"/>
      <c r="C122" s="69"/>
      <c r="D122" s="70"/>
      <c r="E122" s="70"/>
      <c r="F122" s="70"/>
      <c r="G122" s="70"/>
      <c r="H122" s="70"/>
      <c r="I122" s="70"/>
      <c r="J122" s="70"/>
      <c r="K122" s="70"/>
      <c r="L122" s="374"/>
      <c r="M122" s="374"/>
      <c r="N122" s="374"/>
      <c r="O122" s="374"/>
      <c r="P122" s="374"/>
      <c r="Q122" s="374"/>
      <c r="R122" s="374"/>
      <c r="S122" s="374"/>
      <c r="T122" s="374"/>
      <c r="U122" s="374"/>
      <c r="V122" s="374"/>
      <c r="W122" s="374"/>
      <c r="X122" s="374"/>
      <c r="Y122" s="374"/>
      <c r="Z122" s="374"/>
      <c r="AA122" s="374"/>
      <c r="AB122" s="374"/>
      <c r="AC122" s="374"/>
      <c r="AD122" s="374"/>
      <c r="AE122" s="374"/>
    </row>
    <row r="123" ht="15.75" customHeight="1">
      <c r="A123" s="68"/>
      <c r="B123" s="69"/>
      <c r="C123" s="69"/>
      <c r="D123" s="70"/>
      <c r="E123" s="70"/>
      <c r="F123" s="70"/>
      <c r="G123" s="70"/>
      <c r="H123" s="70"/>
      <c r="I123" s="70"/>
      <c r="J123" s="70"/>
      <c r="K123" s="70"/>
      <c r="L123" s="374"/>
      <c r="M123" s="374"/>
      <c r="N123" s="374"/>
      <c r="O123" s="374"/>
      <c r="P123" s="374"/>
      <c r="Q123" s="374"/>
      <c r="R123" s="374"/>
      <c r="S123" s="374"/>
      <c r="T123" s="374"/>
      <c r="U123" s="374"/>
      <c r="V123" s="374"/>
      <c r="W123" s="374"/>
      <c r="X123" s="374"/>
      <c r="Y123" s="374"/>
      <c r="Z123" s="374"/>
      <c r="AA123" s="374"/>
      <c r="AB123" s="374"/>
      <c r="AC123" s="374"/>
      <c r="AD123" s="374"/>
      <c r="AE123" s="374"/>
    </row>
    <row r="124" ht="15.75" customHeight="1">
      <c r="A124" s="68"/>
      <c r="B124" s="69"/>
      <c r="C124" s="69"/>
      <c r="D124" s="70"/>
      <c r="E124" s="70"/>
      <c r="F124" s="70"/>
      <c r="G124" s="70"/>
      <c r="H124" s="70"/>
      <c r="I124" s="70"/>
      <c r="J124" s="70"/>
      <c r="K124" s="70"/>
      <c r="L124" s="374"/>
      <c r="M124" s="374"/>
      <c r="N124" s="374"/>
      <c r="O124" s="374"/>
      <c r="P124" s="374"/>
      <c r="Q124" s="374"/>
      <c r="R124" s="374"/>
      <c r="S124" s="374"/>
      <c r="T124" s="374"/>
      <c r="U124" s="374"/>
      <c r="V124" s="374"/>
      <c r="W124" s="374"/>
      <c r="X124" s="374"/>
      <c r="Y124" s="374"/>
      <c r="Z124" s="374"/>
      <c r="AA124" s="374"/>
      <c r="AB124" s="374"/>
      <c r="AC124" s="374"/>
      <c r="AD124" s="374"/>
      <c r="AE124" s="374"/>
    </row>
    <row r="125" ht="15.75" customHeight="1">
      <c r="A125" s="68"/>
      <c r="B125" s="69"/>
      <c r="C125" s="69"/>
      <c r="D125" s="70"/>
      <c r="E125" s="70"/>
      <c r="F125" s="70"/>
      <c r="G125" s="70"/>
      <c r="H125" s="70"/>
      <c r="I125" s="70"/>
      <c r="J125" s="70"/>
      <c r="K125" s="70"/>
      <c r="L125" s="374"/>
      <c r="M125" s="374"/>
      <c r="N125" s="374"/>
      <c r="O125" s="374"/>
      <c r="P125" s="374"/>
      <c r="Q125" s="374"/>
      <c r="R125" s="374"/>
      <c r="S125" s="374"/>
      <c r="T125" s="374"/>
      <c r="U125" s="374"/>
      <c r="V125" s="374"/>
      <c r="W125" s="374"/>
      <c r="X125" s="374"/>
      <c r="Y125" s="374"/>
      <c r="Z125" s="374"/>
      <c r="AA125" s="374"/>
      <c r="AB125" s="374"/>
      <c r="AC125" s="374"/>
      <c r="AD125" s="374"/>
      <c r="AE125" s="374"/>
    </row>
    <row r="126" ht="15.75" customHeight="1">
      <c r="A126" s="68"/>
      <c r="B126" s="69"/>
      <c r="C126" s="69"/>
      <c r="D126" s="70"/>
      <c r="E126" s="70"/>
      <c r="F126" s="70"/>
      <c r="G126" s="70"/>
      <c r="H126" s="70"/>
      <c r="I126" s="70"/>
      <c r="J126" s="70"/>
      <c r="K126" s="70"/>
      <c r="L126" s="374"/>
      <c r="M126" s="374"/>
      <c r="N126" s="374"/>
      <c r="O126" s="374"/>
      <c r="P126" s="374"/>
      <c r="Q126" s="374"/>
      <c r="R126" s="374"/>
      <c r="S126" s="374"/>
      <c r="T126" s="374"/>
      <c r="U126" s="374"/>
      <c r="V126" s="374"/>
      <c r="W126" s="374"/>
      <c r="X126" s="374"/>
      <c r="Y126" s="374"/>
      <c r="Z126" s="374"/>
      <c r="AA126" s="374"/>
      <c r="AB126" s="374"/>
      <c r="AC126" s="374"/>
      <c r="AD126" s="374"/>
      <c r="AE126" s="374"/>
    </row>
    <row r="127" ht="15.75" customHeight="1">
      <c r="A127" s="68"/>
      <c r="B127" s="69"/>
      <c r="C127" s="69"/>
      <c r="D127" s="70"/>
      <c r="E127" s="70"/>
      <c r="F127" s="70"/>
      <c r="G127" s="70"/>
      <c r="H127" s="70"/>
      <c r="I127" s="70"/>
      <c r="J127" s="70"/>
      <c r="K127" s="70"/>
      <c r="L127" s="374"/>
      <c r="M127" s="374"/>
      <c r="N127" s="374"/>
      <c r="O127" s="374"/>
      <c r="P127" s="374"/>
      <c r="Q127" s="374"/>
      <c r="R127" s="374"/>
      <c r="S127" s="374"/>
      <c r="T127" s="374"/>
      <c r="U127" s="374"/>
      <c r="V127" s="374"/>
      <c r="W127" s="374"/>
      <c r="X127" s="374"/>
      <c r="Y127" s="374"/>
      <c r="Z127" s="374"/>
      <c r="AA127" s="374"/>
      <c r="AB127" s="374"/>
      <c r="AC127" s="374"/>
      <c r="AD127" s="374"/>
      <c r="AE127" s="374"/>
    </row>
    <row r="128" ht="15.75" customHeight="1">
      <c r="A128" s="68"/>
      <c r="B128" s="69"/>
      <c r="C128" s="69"/>
      <c r="D128" s="70"/>
      <c r="E128" s="70"/>
      <c r="F128" s="70"/>
      <c r="G128" s="70"/>
      <c r="H128" s="70"/>
      <c r="I128" s="70"/>
      <c r="J128" s="70"/>
      <c r="K128" s="70"/>
      <c r="L128" s="374"/>
      <c r="M128" s="374"/>
      <c r="N128" s="374"/>
      <c r="O128" s="374"/>
      <c r="P128" s="374"/>
      <c r="Q128" s="374"/>
      <c r="R128" s="374"/>
      <c r="S128" s="374"/>
      <c r="T128" s="374"/>
      <c r="U128" s="374"/>
      <c r="V128" s="374"/>
      <c r="W128" s="374"/>
      <c r="X128" s="374"/>
      <c r="Y128" s="374"/>
      <c r="Z128" s="374"/>
      <c r="AA128" s="374"/>
      <c r="AB128" s="374"/>
      <c r="AC128" s="374"/>
      <c r="AD128" s="374"/>
      <c r="AE128" s="374"/>
    </row>
    <row r="129" ht="15.75" customHeight="1">
      <c r="A129" s="68"/>
      <c r="B129" s="69"/>
      <c r="C129" s="69"/>
      <c r="D129" s="70"/>
      <c r="E129" s="70"/>
      <c r="F129" s="70"/>
      <c r="G129" s="70"/>
      <c r="H129" s="70"/>
      <c r="I129" s="70"/>
      <c r="J129" s="70"/>
      <c r="K129" s="70"/>
      <c r="L129" s="374"/>
      <c r="M129" s="374"/>
      <c r="N129" s="374"/>
      <c r="O129" s="374"/>
      <c r="P129" s="374"/>
      <c r="Q129" s="374"/>
      <c r="R129" s="374"/>
      <c r="S129" s="374"/>
      <c r="T129" s="374"/>
      <c r="U129" s="374"/>
      <c r="V129" s="374"/>
      <c r="W129" s="374"/>
      <c r="X129" s="374"/>
      <c r="Y129" s="374"/>
      <c r="Z129" s="374"/>
      <c r="AA129" s="374"/>
      <c r="AB129" s="374"/>
      <c r="AC129" s="374"/>
      <c r="AD129" s="374"/>
      <c r="AE129" s="374"/>
    </row>
    <row r="130" ht="15.75" customHeight="1">
      <c r="A130" s="68"/>
      <c r="B130" s="69"/>
      <c r="C130" s="69"/>
      <c r="D130" s="70"/>
      <c r="E130" s="70"/>
      <c r="F130" s="70"/>
      <c r="G130" s="70"/>
      <c r="H130" s="70"/>
      <c r="I130" s="70"/>
      <c r="J130" s="70"/>
      <c r="K130" s="70"/>
      <c r="L130" s="374"/>
      <c r="M130" s="374"/>
      <c r="N130" s="374"/>
      <c r="O130" s="374"/>
      <c r="P130" s="374"/>
      <c r="Q130" s="374"/>
      <c r="R130" s="374"/>
      <c r="S130" s="374"/>
      <c r="T130" s="374"/>
      <c r="U130" s="374"/>
      <c r="V130" s="374"/>
      <c r="W130" s="374"/>
      <c r="X130" s="374"/>
      <c r="Y130" s="374"/>
      <c r="Z130" s="374"/>
      <c r="AA130" s="374"/>
      <c r="AB130" s="374"/>
      <c r="AC130" s="374"/>
      <c r="AD130" s="374"/>
      <c r="AE130" s="374"/>
    </row>
    <row r="131" ht="15.75" customHeight="1">
      <c r="A131" s="68"/>
      <c r="B131" s="69"/>
      <c r="C131" s="69"/>
      <c r="D131" s="70"/>
      <c r="E131" s="70"/>
      <c r="F131" s="70"/>
      <c r="G131" s="70"/>
      <c r="H131" s="70"/>
      <c r="I131" s="70"/>
      <c r="J131" s="70"/>
      <c r="K131" s="70"/>
      <c r="L131" s="374"/>
      <c r="M131" s="374"/>
      <c r="N131" s="374"/>
      <c r="O131" s="374"/>
      <c r="P131" s="374"/>
      <c r="Q131" s="374"/>
      <c r="R131" s="374"/>
      <c r="S131" s="374"/>
      <c r="T131" s="374"/>
      <c r="U131" s="374"/>
      <c r="V131" s="374"/>
      <c r="W131" s="374"/>
      <c r="X131" s="374"/>
      <c r="Y131" s="374"/>
      <c r="Z131" s="374"/>
      <c r="AA131" s="374"/>
      <c r="AB131" s="374"/>
      <c r="AC131" s="374"/>
      <c r="AD131" s="374"/>
      <c r="AE131" s="374"/>
    </row>
    <row r="132" ht="15.75" customHeight="1">
      <c r="A132" s="68"/>
      <c r="B132" s="69"/>
      <c r="C132" s="69"/>
      <c r="D132" s="70"/>
      <c r="E132" s="70"/>
      <c r="F132" s="70"/>
      <c r="G132" s="70"/>
      <c r="H132" s="70"/>
      <c r="I132" s="70"/>
      <c r="J132" s="70"/>
      <c r="K132" s="70"/>
      <c r="L132" s="374"/>
      <c r="M132" s="374"/>
      <c r="N132" s="374"/>
      <c r="O132" s="374"/>
      <c r="P132" s="374"/>
      <c r="Q132" s="374"/>
      <c r="R132" s="374"/>
      <c r="S132" s="374"/>
      <c r="T132" s="374"/>
      <c r="U132" s="374"/>
      <c r="V132" s="374"/>
      <c r="W132" s="374"/>
      <c r="X132" s="374"/>
      <c r="Y132" s="374"/>
      <c r="Z132" s="374"/>
      <c r="AA132" s="374"/>
      <c r="AB132" s="374"/>
      <c r="AC132" s="374"/>
      <c r="AD132" s="374"/>
      <c r="AE132" s="374"/>
    </row>
    <row r="133" ht="15.75" customHeight="1">
      <c r="A133" s="68"/>
      <c r="B133" s="69"/>
      <c r="C133" s="69"/>
      <c r="D133" s="70"/>
      <c r="E133" s="70"/>
      <c r="F133" s="70"/>
      <c r="G133" s="70"/>
      <c r="H133" s="70"/>
      <c r="I133" s="70"/>
      <c r="J133" s="70"/>
      <c r="K133" s="70"/>
      <c r="L133" s="374"/>
      <c r="M133" s="374"/>
      <c r="N133" s="374"/>
      <c r="O133" s="374"/>
      <c r="P133" s="374"/>
      <c r="Q133" s="374"/>
      <c r="R133" s="374"/>
      <c r="S133" s="374"/>
      <c r="T133" s="374"/>
      <c r="U133" s="374"/>
      <c r="V133" s="374"/>
      <c r="W133" s="374"/>
      <c r="X133" s="374"/>
      <c r="Y133" s="374"/>
      <c r="Z133" s="374"/>
      <c r="AA133" s="374"/>
      <c r="AB133" s="374"/>
      <c r="AC133" s="374"/>
      <c r="AD133" s="374"/>
      <c r="AE133" s="374"/>
    </row>
    <row r="134" ht="15.75" customHeight="1">
      <c r="A134" s="68"/>
      <c r="B134" s="69"/>
      <c r="C134" s="69"/>
      <c r="D134" s="70"/>
      <c r="E134" s="70"/>
      <c r="F134" s="70"/>
      <c r="G134" s="70"/>
      <c r="H134" s="70"/>
      <c r="I134" s="70"/>
      <c r="J134" s="70"/>
      <c r="K134" s="70"/>
      <c r="L134" s="374"/>
      <c r="M134" s="374"/>
      <c r="N134" s="374"/>
      <c r="O134" s="374"/>
      <c r="P134" s="374"/>
      <c r="Q134" s="374"/>
      <c r="R134" s="374"/>
      <c r="S134" s="374"/>
      <c r="T134" s="374"/>
      <c r="U134" s="374"/>
      <c r="V134" s="374"/>
      <c r="W134" s="374"/>
      <c r="X134" s="374"/>
      <c r="Y134" s="374"/>
      <c r="Z134" s="374"/>
      <c r="AA134" s="374"/>
      <c r="AB134" s="374"/>
      <c r="AC134" s="374"/>
      <c r="AD134" s="374"/>
      <c r="AE134" s="374"/>
    </row>
    <row r="135" ht="15.75" customHeight="1">
      <c r="A135" s="68"/>
      <c r="B135" s="69"/>
      <c r="C135" s="69"/>
      <c r="D135" s="70"/>
      <c r="E135" s="70"/>
      <c r="F135" s="70"/>
      <c r="G135" s="70"/>
      <c r="H135" s="70"/>
      <c r="I135" s="70"/>
      <c r="J135" s="70"/>
      <c r="K135" s="70"/>
      <c r="L135" s="374"/>
      <c r="M135" s="374"/>
      <c r="N135" s="374"/>
      <c r="O135" s="374"/>
      <c r="P135" s="374"/>
      <c r="Q135" s="374"/>
      <c r="R135" s="374"/>
      <c r="S135" s="374"/>
      <c r="T135" s="374"/>
      <c r="U135" s="374"/>
      <c r="V135" s="374"/>
      <c r="W135" s="374"/>
      <c r="X135" s="374"/>
      <c r="Y135" s="374"/>
      <c r="Z135" s="374"/>
      <c r="AA135" s="374"/>
      <c r="AB135" s="374"/>
      <c r="AC135" s="374"/>
      <c r="AD135" s="374"/>
      <c r="AE135" s="374"/>
    </row>
    <row r="136" ht="15.75" customHeight="1">
      <c r="A136" s="68"/>
      <c r="B136" s="69"/>
      <c r="C136" s="69"/>
      <c r="D136" s="70"/>
      <c r="E136" s="70"/>
      <c r="F136" s="70"/>
      <c r="G136" s="70"/>
      <c r="H136" s="70"/>
      <c r="I136" s="70"/>
      <c r="J136" s="70"/>
      <c r="K136" s="70"/>
      <c r="L136" s="374"/>
      <c r="M136" s="374"/>
      <c r="N136" s="374"/>
      <c r="O136" s="374"/>
      <c r="P136" s="374"/>
      <c r="Q136" s="374"/>
      <c r="R136" s="374"/>
      <c r="S136" s="374"/>
      <c r="T136" s="374"/>
      <c r="U136" s="374"/>
      <c r="V136" s="374"/>
      <c r="W136" s="374"/>
      <c r="X136" s="374"/>
      <c r="Y136" s="374"/>
      <c r="Z136" s="374"/>
      <c r="AA136" s="374"/>
      <c r="AB136" s="374"/>
      <c r="AC136" s="374"/>
      <c r="AD136" s="374"/>
      <c r="AE136" s="374"/>
    </row>
    <row r="137" ht="15.75" customHeight="1">
      <c r="A137" s="68"/>
      <c r="B137" s="69"/>
      <c r="C137" s="69"/>
      <c r="D137" s="70"/>
      <c r="E137" s="70"/>
      <c r="F137" s="70"/>
      <c r="G137" s="70"/>
      <c r="H137" s="70"/>
      <c r="I137" s="70"/>
      <c r="J137" s="70"/>
      <c r="K137" s="70"/>
      <c r="L137" s="374"/>
      <c r="M137" s="374"/>
      <c r="N137" s="374"/>
      <c r="O137" s="374"/>
      <c r="P137" s="374"/>
      <c r="Q137" s="374"/>
      <c r="R137" s="374"/>
      <c r="S137" s="374"/>
      <c r="T137" s="374"/>
      <c r="U137" s="374"/>
      <c r="V137" s="374"/>
      <c r="W137" s="374"/>
      <c r="X137" s="374"/>
      <c r="Y137" s="374"/>
      <c r="Z137" s="374"/>
      <c r="AA137" s="374"/>
      <c r="AB137" s="374"/>
      <c r="AC137" s="374"/>
      <c r="AD137" s="374"/>
      <c r="AE137" s="374"/>
    </row>
    <row r="138" ht="15.75" customHeight="1">
      <c r="A138" s="68"/>
      <c r="B138" s="69"/>
      <c r="C138" s="69"/>
      <c r="D138" s="70"/>
      <c r="E138" s="70"/>
      <c r="F138" s="70"/>
      <c r="G138" s="70"/>
      <c r="H138" s="70"/>
      <c r="I138" s="70"/>
      <c r="J138" s="70"/>
      <c r="K138" s="70"/>
      <c r="L138" s="374"/>
      <c r="M138" s="374"/>
      <c r="N138" s="374"/>
      <c r="O138" s="374"/>
      <c r="P138" s="374"/>
      <c r="Q138" s="374"/>
      <c r="R138" s="374"/>
      <c r="S138" s="374"/>
      <c r="T138" s="374"/>
      <c r="U138" s="374"/>
      <c r="V138" s="374"/>
      <c r="W138" s="374"/>
      <c r="X138" s="374"/>
      <c r="Y138" s="374"/>
      <c r="Z138" s="374"/>
      <c r="AA138" s="374"/>
      <c r="AB138" s="374"/>
      <c r="AC138" s="374"/>
      <c r="AD138" s="374"/>
      <c r="AE138" s="374"/>
    </row>
    <row r="139" ht="15.75" customHeight="1">
      <c r="A139" s="68"/>
      <c r="B139" s="69"/>
      <c r="C139" s="69"/>
      <c r="D139" s="70"/>
      <c r="E139" s="70"/>
      <c r="F139" s="70"/>
      <c r="G139" s="70"/>
      <c r="H139" s="70"/>
      <c r="I139" s="70"/>
      <c r="J139" s="70"/>
      <c r="K139" s="70"/>
      <c r="L139" s="374"/>
      <c r="M139" s="374"/>
      <c r="N139" s="374"/>
      <c r="O139" s="374"/>
      <c r="P139" s="374"/>
      <c r="Q139" s="374"/>
      <c r="R139" s="374"/>
      <c r="S139" s="374"/>
      <c r="T139" s="374"/>
      <c r="U139" s="374"/>
      <c r="V139" s="374"/>
      <c r="W139" s="374"/>
      <c r="X139" s="374"/>
      <c r="Y139" s="374"/>
      <c r="Z139" s="374"/>
      <c r="AA139" s="374"/>
      <c r="AB139" s="374"/>
      <c r="AC139" s="374"/>
      <c r="AD139" s="374"/>
      <c r="AE139" s="374"/>
    </row>
    <row r="140" ht="15.75" customHeight="1">
      <c r="A140" s="68"/>
      <c r="B140" s="69"/>
      <c r="C140" s="69"/>
      <c r="D140" s="70"/>
      <c r="E140" s="70"/>
      <c r="F140" s="70"/>
      <c r="G140" s="70"/>
      <c r="H140" s="70"/>
      <c r="I140" s="70"/>
      <c r="J140" s="70"/>
      <c r="K140" s="70"/>
      <c r="L140" s="374"/>
      <c r="M140" s="374"/>
      <c r="N140" s="374"/>
      <c r="O140" s="374"/>
      <c r="P140" s="374"/>
      <c r="Q140" s="374"/>
      <c r="R140" s="374"/>
      <c r="S140" s="374"/>
      <c r="T140" s="374"/>
      <c r="U140" s="374"/>
      <c r="V140" s="374"/>
      <c r="W140" s="374"/>
      <c r="X140" s="374"/>
      <c r="Y140" s="374"/>
      <c r="Z140" s="374"/>
      <c r="AA140" s="374"/>
      <c r="AB140" s="374"/>
      <c r="AC140" s="374"/>
      <c r="AD140" s="374"/>
      <c r="AE140" s="374"/>
    </row>
    <row r="141" ht="15.75" customHeight="1">
      <c r="A141" s="68"/>
      <c r="B141" s="69"/>
      <c r="C141" s="69"/>
      <c r="D141" s="70"/>
      <c r="E141" s="70"/>
      <c r="F141" s="70"/>
      <c r="G141" s="70"/>
      <c r="H141" s="70"/>
      <c r="I141" s="70"/>
      <c r="J141" s="70"/>
      <c r="K141" s="70"/>
      <c r="L141" s="374"/>
      <c r="M141" s="374"/>
      <c r="N141" s="374"/>
      <c r="O141" s="374"/>
      <c r="P141" s="374"/>
      <c r="Q141" s="374"/>
      <c r="R141" s="374"/>
      <c r="S141" s="374"/>
      <c r="T141" s="374"/>
      <c r="U141" s="374"/>
      <c r="V141" s="374"/>
      <c r="W141" s="374"/>
      <c r="X141" s="374"/>
      <c r="Y141" s="374"/>
      <c r="Z141" s="374"/>
      <c r="AA141" s="374"/>
      <c r="AB141" s="374"/>
      <c r="AC141" s="374"/>
      <c r="AD141" s="374"/>
      <c r="AE141" s="374"/>
    </row>
    <row r="142" ht="15.75" customHeight="1">
      <c r="A142" s="68"/>
      <c r="B142" s="69"/>
      <c r="C142" s="69"/>
      <c r="D142" s="70"/>
      <c r="E142" s="70"/>
      <c r="F142" s="70"/>
      <c r="G142" s="70"/>
      <c r="H142" s="70"/>
      <c r="I142" s="70"/>
      <c r="J142" s="70"/>
      <c r="K142" s="70"/>
      <c r="L142" s="374"/>
      <c r="M142" s="374"/>
      <c r="N142" s="374"/>
      <c r="O142" s="374"/>
      <c r="P142" s="374"/>
      <c r="Q142" s="374"/>
      <c r="R142" s="374"/>
      <c r="S142" s="374"/>
      <c r="T142" s="374"/>
      <c r="U142" s="374"/>
      <c r="V142" s="374"/>
      <c r="W142" s="374"/>
      <c r="X142" s="374"/>
      <c r="Y142" s="374"/>
      <c r="Z142" s="374"/>
      <c r="AA142" s="374"/>
      <c r="AB142" s="374"/>
      <c r="AC142" s="374"/>
      <c r="AD142" s="374"/>
      <c r="AE142" s="374"/>
    </row>
    <row r="143" ht="15.75" customHeight="1">
      <c r="A143" s="68"/>
      <c r="B143" s="69"/>
      <c r="C143" s="69"/>
      <c r="D143" s="70"/>
      <c r="E143" s="70"/>
      <c r="F143" s="70"/>
      <c r="G143" s="70"/>
      <c r="H143" s="70"/>
      <c r="I143" s="70"/>
      <c r="J143" s="70"/>
      <c r="K143" s="70"/>
      <c r="L143" s="374"/>
      <c r="M143" s="374"/>
      <c r="N143" s="374"/>
      <c r="O143" s="374"/>
      <c r="P143" s="374"/>
      <c r="Q143" s="374"/>
      <c r="R143" s="374"/>
      <c r="S143" s="374"/>
      <c r="T143" s="374"/>
      <c r="U143" s="374"/>
      <c r="V143" s="374"/>
      <c r="W143" s="374"/>
      <c r="X143" s="374"/>
      <c r="Y143" s="374"/>
      <c r="Z143" s="374"/>
      <c r="AA143" s="374"/>
      <c r="AB143" s="374"/>
      <c r="AC143" s="374"/>
      <c r="AD143" s="374"/>
      <c r="AE143" s="374"/>
    </row>
    <row r="144" ht="15.75" customHeight="1">
      <c r="A144" s="68"/>
      <c r="B144" s="69"/>
      <c r="C144" s="69"/>
      <c r="D144" s="70"/>
      <c r="E144" s="70"/>
      <c r="F144" s="70"/>
      <c r="G144" s="70"/>
      <c r="H144" s="70"/>
      <c r="I144" s="70"/>
      <c r="J144" s="70"/>
      <c r="K144" s="70"/>
      <c r="L144" s="374"/>
      <c r="M144" s="374"/>
      <c r="N144" s="374"/>
      <c r="O144" s="374"/>
      <c r="P144" s="374"/>
      <c r="Q144" s="374"/>
      <c r="R144" s="374"/>
      <c r="S144" s="374"/>
      <c r="T144" s="374"/>
      <c r="U144" s="374"/>
      <c r="V144" s="374"/>
      <c r="W144" s="374"/>
      <c r="X144" s="374"/>
      <c r="Y144" s="374"/>
      <c r="Z144" s="374"/>
      <c r="AA144" s="374"/>
      <c r="AB144" s="374"/>
      <c r="AC144" s="374"/>
      <c r="AD144" s="374"/>
      <c r="AE144" s="374"/>
    </row>
    <row r="145" ht="15.75" customHeight="1">
      <c r="A145" s="68"/>
      <c r="B145" s="69"/>
      <c r="C145" s="69"/>
      <c r="D145" s="70"/>
      <c r="E145" s="70"/>
      <c r="F145" s="70"/>
      <c r="G145" s="70"/>
      <c r="H145" s="70"/>
      <c r="I145" s="70"/>
      <c r="J145" s="70"/>
      <c r="K145" s="70"/>
      <c r="L145" s="374"/>
      <c r="M145" s="374"/>
      <c r="N145" s="374"/>
      <c r="O145" s="374"/>
      <c r="P145" s="374"/>
      <c r="Q145" s="374"/>
      <c r="R145" s="374"/>
      <c r="S145" s="374"/>
      <c r="T145" s="374"/>
      <c r="U145" s="374"/>
      <c r="V145" s="374"/>
      <c r="W145" s="374"/>
      <c r="X145" s="374"/>
      <c r="Y145" s="374"/>
      <c r="Z145" s="374"/>
      <c r="AA145" s="374"/>
      <c r="AB145" s="374"/>
      <c r="AC145" s="374"/>
      <c r="AD145" s="374"/>
      <c r="AE145" s="374"/>
    </row>
    <row r="146" ht="15.75" customHeight="1">
      <c r="A146" s="68"/>
      <c r="B146" s="69"/>
      <c r="C146" s="69"/>
      <c r="D146" s="70"/>
      <c r="E146" s="70"/>
      <c r="F146" s="70"/>
      <c r="G146" s="70"/>
      <c r="H146" s="70"/>
      <c r="I146" s="70"/>
      <c r="J146" s="70"/>
      <c r="K146" s="70"/>
      <c r="L146" s="374"/>
      <c r="M146" s="374"/>
      <c r="N146" s="374"/>
      <c r="O146" s="374"/>
      <c r="P146" s="374"/>
      <c r="Q146" s="374"/>
      <c r="R146" s="374"/>
      <c r="S146" s="374"/>
      <c r="T146" s="374"/>
      <c r="U146" s="374"/>
      <c r="V146" s="374"/>
      <c r="W146" s="374"/>
      <c r="X146" s="374"/>
      <c r="Y146" s="374"/>
      <c r="Z146" s="374"/>
      <c r="AA146" s="374"/>
      <c r="AB146" s="374"/>
      <c r="AC146" s="374"/>
      <c r="AD146" s="374"/>
      <c r="AE146" s="374"/>
    </row>
    <row r="147" ht="15.75" customHeight="1">
      <c r="A147" s="68"/>
      <c r="B147" s="69"/>
      <c r="C147" s="69"/>
      <c r="D147" s="70"/>
      <c r="E147" s="70"/>
      <c r="F147" s="70"/>
      <c r="G147" s="70"/>
      <c r="H147" s="70"/>
      <c r="I147" s="70"/>
      <c r="J147" s="70"/>
      <c r="K147" s="70"/>
      <c r="L147" s="374"/>
      <c r="M147" s="374"/>
      <c r="N147" s="374"/>
      <c r="O147" s="374"/>
      <c r="P147" s="374"/>
      <c r="Q147" s="374"/>
      <c r="R147" s="374"/>
      <c r="S147" s="374"/>
      <c r="T147" s="374"/>
      <c r="U147" s="374"/>
      <c r="V147" s="374"/>
      <c r="W147" s="374"/>
      <c r="X147" s="374"/>
      <c r="Y147" s="374"/>
      <c r="Z147" s="374"/>
      <c r="AA147" s="374"/>
      <c r="AB147" s="374"/>
      <c r="AC147" s="374"/>
      <c r="AD147" s="374"/>
      <c r="AE147" s="374"/>
    </row>
    <row r="148" ht="15.75" customHeight="1">
      <c r="A148" s="68"/>
      <c r="B148" s="69"/>
      <c r="C148" s="69"/>
      <c r="D148" s="70"/>
      <c r="E148" s="70"/>
      <c r="F148" s="70"/>
      <c r="G148" s="70"/>
      <c r="H148" s="70"/>
      <c r="I148" s="70"/>
      <c r="J148" s="70"/>
      <c r="K148" s="70"/>
      <c r="L148" s="374"/>
      <c r="M148" s="374"/>
      <c r="N148" s="374"/>
      <c r="O148" s="374"/>
      <c r="P148" s="374"/>
      <c r="Q148" s="374"/>
      <c r="R148" s="374"/>
      <c r="S148" s="374"/>
      <c r="T148" s="374"/>
      <c r="U148" s="374"/>
      <c r="V148" s="374"/>
      <c r="W148" s="374"/>
      <c r="X148" s="374"/>
      <c r="Y148" s="374"/>
      <c r="Z148" s="374"/>
      <c r="AA148" s="374"/>
      <c r="AB148" s="374"/>
      <c r="AC148" s="374"/>
      <c r="AD148" s="374"/>
      <c r="AE148" s="374"/>
    </row>
    <row r="149" ht="15.75" customHeight="1">
      <c r="A149" s="68"/>
      <c r="B149" s="69"/>
      <c r="C149" s="69"/>
      <c r="D149" s="70"/>
      <c r="E149" s="70"/>
      <c r="F149" s="70"/>
      <c r="G149" s="70"/>
      <c r="H149" s="70"/>
      <c r="I149" s="70"/>
      <c r="J149" s="70"/>
      <c r="K149" s="70"/>
      <c r="L149" s="374"/>
      <c r="M149" s="374"/>
      <c r="N149" s="374"/>
      <c r="O149" s="374"/>
      <c r="P149" s="374"/>
      <c r="Q149" s="374"/>
      <c r="R149" s="374"/>
      <c r="S149" s="374"/>
      <c r="T149" s="374"/>
      <c r="U149" s="374"/>
      <c r="V149" s="374"/>
      <c r="W149" s="374"/>
      <c r="X149" s="374"/>
      <c r="Y149" s="374"/>
      <c r="Z149" s="374"/>
      <c r="AA149" s="374"/>
      <c r="AB149" s="374"/>
      <c r="AC149" s="374"/>
      <c r="AD149" s="374"/>
      <c r="AE149" s="374"/>
    </row>
    <row r="150" ht="15.75" customHeight="1">
      <c r="A150" s="68"/>
      <c r="B150" s="69"/>
      <c r="C150" s="69"/>
      <c r="D150" s="70"/>
      <c r="E150" s="70"/>
      <c r="F150" s="70"/>
      <c r="G150" s="70"/>
      <c r="H150" s="70"/>
      <c r="I150" s="70"/>
      <c r="J150" s="70"/>
      <c r="K150" s="70"/>
      <c r="L150" s="374"/>
      <c r="M150" s="374"/>
      <c r="N150" s="374"/>
      <c r="O150" s="374"/>
      <c r="P150" s="374"/>
      <c r="Q150" s="374"/>
      <c r="R150" s="374"/>
      <c r="S150" s="374"/>
      <c r="T150" s="374"/>
      <c r="U150" s="374"/>
      <c r="V150" s="374"/>
      <c r="W150" s="374"/>
      <c r="X150" s="374"/>
      <c r="Y150" s="374"/>
      <c r="Z150" s="374"/>
      <c r="AA150" s="374"/>
      <c r="AB150" s="374"/>
      <c r="AC150" s="374"/>
      <c r="AD150" s="374"/>
      <c r="AE150" s="374"/>
    </row>
    <row r="151" ht="15.75" customHeight="1">
      <c r="A151" s="68"/>
      <c r="B151" s="69"/>
      <c r="C151" s="69"/>
      <c r="D151" s="70"/>
      <c r="E151" s="70"/>
      <c r="F151" s="70"/>
      <c r="G151" s="70"/>
      <c r="H151" s="70"/>
      <c r="I151" s="70"/>
      <c r="J151" s="70"/>
      <c r="K151" s="70"/>
      <c r="L151" s="374"/>
      <c r="M151" s="374"/>
      <c r="N151" s="374"/>
      <c r="O151" s="374"/>
      <c r="P151" s="374"/>
      <c r="Q151" s="374"/>
      <c r="R151" s="374"/>
      <c r="S151" s="374"/>
      <c r="T151" s="374"/>
      <c r="U151" s="374"/>
      <c r="V151" s="374"/>
      <c r="W151" s="374"/>
      <c r="X151" s="374"/>
      <c r="Y151" s="374"/>
      <c r="Z151" s="374"/>
      <c r="AA151" s="374"/>
      <c r="AB151" s="374"/>
      <c r="AC151" s="374"/>
      <c r="AD151" s="374"/>
      <c r="AE151" s="374"/>
    </row>
    <row r="152" ht="15.75" customHeight="1">
      <c r="A152" s="68"/>
      <c r="B152" s="69"/>
      <c r="C152" s="69"/>
      <c r="D152" s="70"/>
      <c r="E152" s="70"/>
      <c r="F152" s="70"/>
      <c r="G152" s="70"/>
      <c r="H152" s="70"/>
      <c r="I152" s="70"/>
      <c r="J152" s="70"/>
      <c r="K152" s="70"/>
      <c r="L152" s="374"/>
      <c r="M152" s="374"/>
      <c r="N152" s="374"/>
      <c r="O152" s="374"/>
      <c r="P152" s="374"/>
      <c r="Q152" s="374"/>
      <c r="R152" s="374"/>
      <c r="S152" s="374"/>
      <c r="T152" s="374"/>
      <c r="U152" s="374"/>
      <c r="V152" s="374"/>
      <c r="W152" s="374"/>
      <c r="X152" s="374"/>
      <c r="Y152" s="374"/>
      <c r="Z152" s="374"/>
      <c r="AA152" s="374"/>
      <c r="AB152" s="374"/>
      <c r="AC152" s="374"/>
      <c r="AD152" s="374"/>
      <c r="AE152" s="374"/>
    </row>
    <row r="153" ht="15.75" customHeight="1">
      <c r="A153" s="68"/>
      <c r="B153" s="69"/>
      <c r="C153" s="69"/>
      <c r="D153" s="70"/>
      <c r="E153" s="70"/>
      <c r="F153" s="70"/>
      <c r="G153" s="70"/>
      <c r="H153" s="70"/>
      <c r="I153" s="70"/>
      <c r="J153" s="70"/>
      <c r="K153" s="70"/>
      <c r="L153" s="374"/>
      <c r="M153" s="374"/>
      <c r="N153" s="374"/>
      <c r="O153" s="374"/>
      <c r="P153" s="374"/>
      <c r="Q153" s="374"/>
      <c r="R153" s="374"/>
      <c r="S153" s="374"/>
      <c r="T153" s="374"/>
      <c r="U153" s="374"/>
      <c r="V153" s="374"/>
      <c r="W153" s="374"/>
      <c r="X153" s="374"/>
      <c r="Y153" s="374"/>
      <c r="Z153" s="374"/>
      <c r="AA153" s="374"/>
      <c r="AB153" s="374"/>
      <c r="AC153" s="374"/>
      <c r="AD153" s="374"/>
      <c r="AE153" s="374"/>
    </row>
    <row r="154" ht="15.75" customHeight="1">
      <c r="A154" s="68"/>
      <c r="B154" s="69"/>
      <c r="C154" s="69"/>
      <c r="D154" s="70"/>
      <c r="E154" s="70"/>
      <c r="F154" s="70"/>
      <c r="G154" s="70"/>
      <c r="H154" s="70"/>
      <c r="I154" s="70"/>
      <c r="J154" s="70"/>
      <c r="K154" s="70"/>
      <c r="L154" s="374"/>
      <c r="M154" s="374"/>
      <c r="N154" s="374"/>
      <c r="O154" s="374"/>
      <c r="P154" s="374"/>
      <c r="Q154" s="374"/>
      <c r="R154" s="374"/>
      <c r="S154" s="374"/>
      <c r="T154" s="374"/>
      <c r="U154" s="374"/>
      <c r="V154" s="374"/>
      <c r="W154" s="374"/>
      <c r="X154" s="374"/>
      <c r="Y154" s="374"/>
      <c r="Z154" s="374"/>
      <c r="AA154" s="374"/>
      <c r="AB154" s="374"/>
      <c r="AC154" s="374"/>
      <c r="AD154" s="374"/>
      <c r="AE154" s="374"/>
    </row>
    <row r="155" ht="15.75" customHeight="1">
      <c r="A155" s="68"/>
      <c r="B155" s="69"/>
      <c r="C155" s="69"/>
      <c r="D155" s="70"/>
      <c r="E155" s="70"/>
      <c r="F155" s="70"/>
      <c r="G155" s="70"/>
      <c r="H155" s="70"/>
      <c r="I155" s="70"/>
      <c r="J155" s="70"/>
      <c r="K155" s="70"/>
      <c r="L155" s="374"/>
      <c r="M155" s="374"/>
      <c r="N155" s="374"/>
      <c r="O155" s="374"/>
      <c r="P155" s="374"/>
      <c r="Q155" s="374"/>
      <c r="R155" s="374"/>
      <c r="S155" s="374"/>
      <c r="T155" s="374"/>
      <c r="U155" s="374"/>
      <c r="V155" s="374"/>
      <c r="W155" s="374"/>
      <c r="X155" s="374"/>
      <c r="Y155" s="374"/>
      <c r="Z155" s="374"/>
      <c r="AA155" s="374"/>
      <c r="AB155" s="374"/>
      <c r="AC155" s="374"/>
      <c r="AD155" s="374"/>
      <c r="AE155" s="374"/>
    </row>
    <row r="156" ht="15.75" customHeight="1">
      <c r="A156" s="68"/>
      <c r="B156" s="69"/>
      <c r="C156" s="69"/>
      <c r="D156" s="70"/>
      <c r="E156" s="70"/>
      <c r="F156" s="70"/>
      <c r="G156" s="70"/>
      <c r="H156" s="70"/>
      <c r="I156" s="70"/>
      <c r="J156" s="70"/>
      <c r="K156" s="70"/>
      <c r="L156" s="374"/>
      <c r="M156" s="374"/>
      <c r="N156" s="374"/>
      <c r="O156" s="374"/>
      <c r="P156" s="374"/>
      <c r="Q156" s="374"/>
      <c r="R156" s="374"/>
      <c r="S156" s="374"/>
      <c r="T156" s="374"/>
      <c r="U156" s="374"/>
      <c r="V156" s="374"/>
      <c r="W156" s="374"/>
      <c r="X156" s="374"/>
      <c r="Y156" s="374"/>
      <c r="Z156" s="374"/>
      <c r="AA156" s="374"/>
      <c r="AB156" s="374"/>
      <c r="AC156" s="374"/>
      <c r="AD156" s="374"/>
      <c r="AE156" s="374"/>
    </row>
    <row r="157" ht="15.75" customHeight="1">
      <c r="A157" s="68"/>
      <c r="B157" s="69"/>
      <c r="C157" s="69"/>
      <c r="D157" s="70"/>
      <c r="E157" s="70"/>
      <c r="F157" s="70"/>
      <c r="G157" s="70"/>
      <c r="H157" s="70"/>
      <c r="I157" s="70"/>
      <c r="J157" s="70"/>
      <c r="K157" s="70"/>
      <c r="L157" s="374"/>
      <c r="M157" s="374"/>
      <c r="N157" s="374"/>
      <c r="O157" s="374"/>
      <c r="P157" s="374"/>
      <c r="Q157" s="374"/>
      <c r="R157" s="374"/>
      <c r="S157" s="374"/>
      <c r="T157" s="374"/>
      <c r="U157" s="374"/>
      <c r="V157" s="374"/>
      <c r="W157" s="374"/>
      <c r="X157" s="374"/>
      <c r="Y157" s="374"/>
      <c r="Z157" s="374"/>
      <c r="AA157" s="374"/>
      <c r="AB157" s="374"/>
      <c r="AC157" s="374"/>
      <c r="AD157" s="374"/>
      <c r="AE157" s="374"/>
    </row>
    <row r="158" ht="15.75" customHeight="1">
      <c r="A158" s="68"/>
      <c r="B158" s="69"/>
      <c r="C158" s="69"/>
      <c r="D158" s="70"/>
      <c r="E158" s="70"/>
      <c r="F158" s="70"/>
      <c r="G158" s="70"/>
      <c r="H158" s="70"/>
      <c r="I158" s="70"/>
      <c r="J158" s="70"/>
      <c r="K158" s="70"/>
      <c r="L158" s="374"/>
      <c r="M158" s="374"/>
      <c r="N158" s="374"/>
      <c r="O158" s="374"/>
      <c r="P158" s="374"/>
      <c r="Q158" s="374"/>
      <c r="R158" s="374"/>
      <c r="S158" s="374"/>
      <c r="T158" s="374"/>
      <c r="U158" s="374"/>
      <c r="V158" s="374"/>
      <c r="W158" s="374"/>
      <c r="X158" s="374"/>
      <c r="Y158" s="374"/>
      <c r="Z158" s="374"/>
      <c r="AA158" s="374"/>
      <c r="AB158" s="374"/>
      <c r="AC158" s="374"/>
      <c r="AD158" s="374"/>
      <c r="AE158" s="374"/>
    </row>
    <row r="159" ht="15.75" customHeight="1">
      <c r="A159" s="68"/>
      <c r="B159" s="69"/>
      <c r="C159" s="69"/>
      <c r="D159" s="70"/>
      <c r="E159" s="70"/>
      <c r="F159" s="70"/>
      <c r="G159" s="70"/>
      <c r="H159" s="70"/>
      <c r="I159" s="70"/>
      <c r="J159" s="70"/>
      <c r="K159" s="70"/>
      <c r="L159" s="374"/>
      <c r="M159" s="374"/>
      <c r="N159" s="374"/>
      <c r="O159" s="374"/>
      <c r="P159" s="374"/>
      <c r="Q159" s="374"/>
      <c r="R159" s="374"/>
      <c r="S159" s="374"/>
      <c r="T159" s="374"/>
      <c r="U159" s="374"/>
      <c r="V159" s="374"/>
      <c r="W159" s="374"/>
      <c r="X159" s="374"/>
      <c r="Y159" s="374"/>
      <c r="Z159" s="374"/>
      <c r="AA159" s="374"/>
      <c r="AB159" s="374"/>
      <c r="AC159" s="374"/>
      <c r="AD159" s="374"/>
      <c r="AE159" s="374"/>
    </row>
    <row r="160" ht="15.75" customHeight="1">
      <c r="A160" s="68"/>
      <c r="B160" s="69"/>
      <c r="C160" s="69"/>
      <c r="D160" s="70"/>
      <c r="E160" s="70"/>
      <c r="F160" s="70"/>
      <c r="G160" s="70"/>
      <c r="H160" s="70"/>
      <c r="I160" s="70"/>
      <c r="J160" s="70"/>
      <c r="K160" s="70"/>
      <c r="L160" s="374"/>
      <c r="M160" s="374"/>
      <c r="N160" s="374"/>
      <c r="O160" s="374"/>
      <c r="P160" s="374"/>
      <c r="Q160" s="374"/>
      <c r="R160" s="374"/>
      <c r="S160" s="374"/>
      <c r="T160" s="374"/>
      <c r="U160" s="374"/>
      <c r="V160" s="374"/>
      <c r="W160" s="374"/>
      <c r="X160" s="374"/>
      <c r="Y160" s="374"/>
      <c r="Z160" s="374"/>
      <c r="AA160" s="374"/>
      <c r="AB160" s="374"/>
      <c r="AC160" s="374"/>
      <c r="AD160" s="374"/>
      <c r="AE160" s="374"/>
    </row>
    <row r="161" ht="15.75" customHeight="1">
      <c r="A161" s="68"/>
      <c r="B161" s="69"/>
      <c r="C161" s="69"/>
      <c r="D161" s="70"/>
      <c r="E161" s="70"/>
      <c r="F161" s="70"/>
      <c r="G161" s="70"/>
      <c r="H161" s="70"/>
      <c r="I161" s="70"/>
      <c r="J161" s="70"/>
      <c r="K161" s="70"/>
      <c r="L161" s="374"/>
      <c r="M161" s="374"/>
      <c r="N161" s="374"/>
      <c r="O161" s="374"/>
      <c r="P161" s="374"/>
      <c r="Q161" s="374"/>
      <c r="R161" s="374"/>
      <c r="S161" s="374"/>
      <c r="T161" s="374"/>
      <c r="U161" s="374"/>
      <c r="V161" s="374"/>
      <c r="W161" s="374"/>
      <c r="X161" s="374"/>
      <c r="Y161" s="374"/>
      <c r="Z161" s="374"/>
      <c r="AA161" s="374"/>
      <c r="AB161" s="374"/>
      <c r="AC161" s="374"/>
      <c r="AD161" s="374"/>
      <c r="AE161" s="374"/>
    </row>
    <row r="162" ht="15.75" customHeight="1">
      <c r="A162" s="68"/>
      <c r="B162" s="69"/>
      <c r="C162" s="69"/>
      <c r="D162" s="70"/>
      <c r="E162" s="70"/>
      <c r="F162" s="70"/>
      <c r="G162" s="70"/>
      <c r="H162" s="70"/>
      <c r="I162" s="70"/>
      <c r="J162" s="70"/>
      <c r="K162" s="70"/>
      <c r="L162" s="374"/>
      <c r="M162" s="374"/>
      <c r="N162" s="374"/>
      <c r="O162" s="374"/>
      <c r="P162" s="374"/>
      <c r="Q162" s="374"/>
      <c r="R162" s="374"/>
      <c r="S162" s="374"/>
      <c r="T162" s="374"/>
      <c r="U162" s="374"/>
      <c r="V162" s="374"/>
      <c r="W162" s="374"/>
      <c r="X162" s="374"/>
      <c r="Y162" s="374"/>
      <c r="Z162" s="374"/>
      <c r="AA162" s="374"/>
      <c r="AB162" s="374"/>
      <c r="AC162" s="374"/>
      <c r="AD162" s="374"/>
      <c r="AE162" s="374"/>
    </row>
    <row r="163" ht="15.75" customHeight="1">
      <c r="A163" s="68"/>
      <c r="B163" s="69"/>
      <c r="C163" s="69"/>
      <c r="D163" s="70"/>
      <c r="E163" s="70"/>
      <c r="F163" s="70"/>
      <c r="G163" s="70"/>
      <c r="H163" s="70"/>
      <c r="I163" s="70"/>
      <c r="J163" s="70"/>
      <c r="K163" s="70"/>
      <c r="L163" s="374"/>
      <c r="M163" s="374"/>
      <c r="N163" s="374"/>
      <c r="O163" s="374"/>
      <c r="P163" s="374"/>
      <c r="Q163" s="374"/>
      <c r="R163" s="374"/>
      <c r="S163" s="374"/>
      <c r="T163" s="374"/>
      <c r="U163" s="374"/>
      <c r="V163" s="374"/>
      <c r="W163" s="374"/>
      <c r="X163" s="374"/>
      <c r="Y163" s="374"/>
      <c r="Z163" s="374"/>
      <c r="AA163" s="374"/>
      <c r="AB163" s="374"/>
      <c r="AC163" s="374"/>
      <c r="AD163" s="374"/>
      <c r="AE163" s="374"/>
    </row>
    <row r="164" ht="15.75" customHeight="1">
      <c r="A164" s="68"/>
      <c r="B164" s="69"/>
      <c r="C164" s="69"/>
      <c r="D164" s="70"/>
      <c r="E164" s="70"/>
      <c r="F164" s="70"/>
      <c r="G164" s="70"/>
      <c r="H164" s="70"/>
      <c r="I164" s="70"/>
      <c r="J164" s="70"/>
      <c r="K164" s="70"/>
      <c r="L164" s="374"/>
      <c r="M164" s="374"/>
      <c r="N164" s="374"/>
      <c r="O164" s="374"/>
      <c r="P164" s="374"/>
      <c r="Q164" s="374"/>
      <c r="R164" s="374"/>
      <c r="S164" s="374"/>
      <c r="T164" s="374"/>
      <c r="U164" s="374"/>
      <c r="V164" s="374"/>
      <c r="W164" s="374"/>
      <c r="X164" s="374"/>
      <c r="Y164" s="374"/>
      <c r="Z164" s="374"/>
      <c r="AA164" s="374"/>
      <c r="AB164" s="374"/>
      <c r="AC164" s="374"/>
      <c r="AD164" s="374"/>
      <c r="AE164" s="374"/>
    </row>
    <row r="165" ht="15.75" customHeight="1">
      <c r="A165" s="68"/>
      <c r="B165" s="69"/>
      <c r="C165" s="69"/>
      <c r="D165" s="70"/>
      <c r="E165" s="70"/>
      <c r="F165" s="70"/>
      <c r="G165" s="70"/>
      <c r="H165" s="70"/>
      <c r="I165" s="70"/>
      <c r="J165" s="70"/>
      <c r="K165" s="70"/>
      <c r="L165" s="374"/>
      <c r="M165" s="374"/>
      <c r="N165" s="374"/>
      <c r="O165" s="374"/>
      <c r="P165" s="374"/>
      <c r="Q165" s="374"/>
      <c r="R165" s="374"/>
      <c r="S165" s="374"/>
      <c r="T165" s="374"/>
      <c r="U165" s="374"/>
      <c r="V165" s="374"/>
      <c r="W165" s="374"/>
      <c r="X165" s="374"/>
      <c r="Y165" s="374"/>
      <c r="Z165" s="374"/>
      <c r="AA165" s="374"/>
      <c r="AB165" s="374"/>
      <c r="AC165" s="374"/>
      <c r="AD165" s="374"/>
      <c r="AE165" s="374"/>
    </row>
    <row r="166" ht="15.75" customHeight="1">
      <c r="A166" s="68"/>
      <c r="B166" s="69"/>
      <c r="C166" s="69"/>
      <c r="D166" s="70"/>
      <c r="E166" s="70"/>
      <c r="F166" s="70"/>
      <c r="G166" s="70"/>
      <c r="H166" s="70"/>
      <c r="I166" s="70"/>
      <c r="J166" s="70"/>
      <c r="K166" s="70"/>
      <c r="L166" s="374"/>
      <c r="M166" s="374"/>
      <c r="N166" s="374"/>
      <c r="O166" s="374"/>
      <c r="P166" s="374"/>
      <c r="Q166" s="374"/>
      <c r="R166" s="374"/>
      <c r="S166" s="374"/>
      <c r="T166" s="374"/>
      <c r="U166" s="374"/>
      <c r="V166" s="374"/>
      <c r="W166" s="374"/>
      <c r="X166" s="374"/>
      <c r="Y166" s="374"/>
      <c r="Z166" s="374"/>
      <c r="AA166" s="374"/>
      <c r="AB166" s="374"/>
      <c r="AC166" s="374"/>
      <c r="AD166" s="374"/>
      <c r="AE166" s="374"/>
    </row>
    <row r="167" ht="15.75" customHeight="1">
      <c r="A167" s="68"/>
      <c r="B167" s="69"/>
      <c r="C167" s="69"/>
      <c r="D167" s="70"/>
      <c r="E167" s="70"/>
      <c r="F167" s="70"/>
      <c r="G167" s="70"/>
      <c r="H167" s="70"/>
      <c r="I167" s="70"/>
      <c r="J167" s="70"/>
      <c r="K167" s="70"/>
      <c r="L167" s="374"/>
      <c r="M167" s="374"/>
      <c r="N167" s="374"/>
      <c r="O167" s="374"/>
      <c r="P167" s="374"/>
      <c r="Q167" s="374"/>
      <c r="R167" s="374"/>
      <c r="S167" s="374"/>
      <c r="T167" s="374"/>
      <c r="U167" s="374"/>
      <c r="V167" s="374"/>
      <c r="W167" s="374"/>
      <c r="X167" s="374"/>
      <c r="Y167" s="374"/>
      <c r="Z167" s="374"/>
      <c r="AA167" s="374"/>
      <c r="AB167" s="374"/>
      <c r="AC167" s="374"/>
      <c r="AD167" s="374"/>
      <c r="AE167" s="374"/>
    </row>
    <row r="168" ht="15.75" customHeight="1">
      <c r="A168" s="68"/>
      <c r="B168" s="69"/>
      <c r="C168" s="69"/>
      <c r="D168" s="70"/>
      <c r="E168" s="70"/>
      <c r="F168" s="70"/>
      <c r="G168" s="70"/>
      <c r="H168" s="70"/>
      <c r="I168" s="70"/>
      <c r="J168" s="70"/>
      <c r="K168" s="70"/>
      <c r="L168" s="374"/>
      <c r="M168" s="374"/>
      <c r="N168" s="374"/>
      <c r="O168" s="374"/>
      <c r="P168" s="374"/>
      <c r="Q168" s="374"/>
      <c r="R168" s="374"/>
      <c r="S168" s="374"/>
      <c r="T168" s="374"/>
      <c r="U168" s="374"/>
      <c r="V168" s="374"/>
      <c r="W168" s="374"/>
      <c r="X168" s="374"/>
      <c r="Y168" s="374"/>
      <c r="Z168" s="374"/>
      <c r="AA168" s="374"/>
      <c r="AB168" s="374"/>
      <c r="AC168" s="374"/>
      <c r="AD168" s="374"/>
      <c r="AE168" s="374"/>
    </row>
    <row r="169" ht="15.75" customHeight="1">
      <c r="A169" s="68"/>
      <c r="B169" s="69"/>
      <c r="C169" s="69"/>
      <c r="D169" s="70"/>
      <c r="E169" s="70"/>
      <c r="F169" s="70"/>
      <c r="G169" s="70"/>
      <c r="H169" s="70"/>
      <c r="I169" s="70"/>
      <c r="J169" s="70"/>
      <c r="K169" s="70"/>
      <c r="L169" s="374"/>
      <c r="M169" s="374"/>
      <c r="N169" s="374"/>
      <c r="O169" s="374"/>
      <c r="P169" s="374"/>
      <c r="Q169" s="374"/>
      <c r="R169" s="374"/>
      <c r="S169" s="374"/>
      <c r="T169" s="374"/>
      <c r="U169" s="374"/>
      <c r="V169" s="374"/>
      <c r="W169" s="374"/>
      <c r="X169" s="374"/>
      <c r="Y169" s="374"/>
      <c r="Z169" s="374"/>
      <c r="AA169" s="374"/>
      <c r="AB169" s="374"/>
      <c r="AC169" s="374"/>
      <c r="AD169" s="374"/>
      <c r="AE169" s="374"/>
    </row>
    <row r="170" ht="15.75" customHeight="1">
      <c r="A170" s="68"/>
      <c r="B170" s="69"/>
      <c r="C170" s="69"/>
      <c r="D170" s="70"/>
      <c r="E170" s="70"/>
      <c r="F170" s="70"/>
      <c r="G170" s="70"/>
      <c r="H170" s="70"/>
      <c r="I170" s="70"/>
      <c r="J170" s="70"/>
      <c r="K170" s="70"/>
      <c r="L170" s="374"/>
      <c r="M170" s="374"/>
      <c r="N170" s="374"/>
      <c r="O170" s="374"/>
      <c r="P170" s="374"/>
      <c r="Q170" s="374"/>
      <c r="R170" s="374"/>
      <c r="S170" s="374"/>
      <c r="T170" s="374"/>
      <c r="U170" s="374"/>
      <c r="V170" s="374"/>
      <c r="W170" s="374"/>
      <c r="X170" s="374"/>
      <c r="Y170" s="374"/>
      <c r="Z170" s="374"/>
      <c r="AA170" s="374"/>
      <c r="AB170" s="374"/>
      <c r="AC170" s="374"/>
      <c r="AD170" s="374"/>
      <c r="AE170" s="374"/>
    </row>
    <row r="171" ht="15.75" customHeight="1">
      <c r="A171" s="68"/>
      <c r="B171" s="69"/>
      <c r="C171" s="69"/>
      <c r="D171" s="70"/>
      <c r="E171" s="70"/>
      <c r="F171" s="70"/>
      <c r="G171" s="70"/>
      <c r="H171" s="70"/>
      <c r="I171" s="70"/>
      <c r="J171" s="70"/>
      <c r="K171" s="70"/>
      <c r="L171" s="374"/>
      <c r="M171" s="374"/>
      <c r="N171" s="374"/>
      <c r="O171" s="374"/>
      <c r="P171" s="374"/>
      <c r="Q171" s="374"/>
      <c r="R171" s="374"/>
      <c r="S171" s="374"/>
      <c r="T171" s="374"/>
      <c r="U171" s="374"/>
      <c r="V171" s="374"/>
      <c r="W171" s="374"/>
      <c r="X171" s="374"/>
      <c r="Y171" s="374"/>
      <c r="Z171" s="374"/>
      <c r="AA171" s="374"/>
      <c r="AB171" s="374"/>
      <c r="AC171" s="374"/>
      <c r="AD171" s="374"/>
      <c r="AE171" s="374"/>
    </row>
    <row r="172" ht="15.75" customHeight="1">
      <c r="A172" s="68"/>
      <c r="B172" s="69"/>
      <c r="C172" s="69"/>
      <c r="D172" s="70"/>
      <c r="E172" s="70"/>
      <c r="F172" s="70"/>
      <c r="G172" s="70"/>
      <c r="H172" s="70"/>
      <c r="I172" s="70"/>
      <c r="J172" s="70"/>
      <c r="K172" s="70"/>
      <c r="L172" s="374"/>
      <c r="M172" s="374"/>
      <c r="N172" s="374"/>
      <c r="O172" s="374"/>
      <c r="P172" s="374"/>
      <c r="Q172" s="374"/>
      <c r="R172" s="374"/>
      <c r="S172" s="374"/>
      <c r="T172" s="374"/>
      <c r="U172" s="374"/>
      <c r="V172" s="374"/>
      <c r="W172" s="374"/>
      <c r="X172" s="374"/>
      <c r="Y172" s="374"/>
      <c r="Z172" s="374"/>
      <c r="AA172" s="374"/>
      <c r="AB172" s="374"/>
      <c r="AC172" s="374"/>
      <c r="AD172" s="374"/>
      <c r="AE172" s="374"/>
    </row>
    <row r="173" ht="15.75" customHeight="1">
      <c r="A173" s="68"/>
      <c r="B173" s="69"/>
      <c r="C173" s="69"/>
      <c r="D173" s="70"/>
      <c r="E173" s="70"/>
      <c r="F173" s="70"/>
      <c r="G173" s="70"/>
      <c r="H173" s="70"/>
      <c r="I173" s="70"/>
      <c r="J173" s="70"/>
      <c r="K173" s="70"/>
      <c r="L173" s="374"/>
      <c r="M173" s="374"/>
      <c r="N173" s="374"/>
      <c r="O173" s="374"/>
      <c r="P173" s="374"/>
      <c r="Q173" s="374"/>
      <c r="R173" s="374"/>
      <c r="S173" s="374"/>
      <c r="T173" s="374"/>
      <c r="U173" s="374"/>
      <c r="V173" s="374"/>
      <c r="W173" s="374"/>
      <c r="X173" s="374"/>
      <c r="Y173" s="374"/>
      <c r="Z173" s="374"/>
      <c r="AA173" s="374"/>
      <c r="AB173" s="374"/>
      <c r="AC173" s="374"/>
      <c r="AD173" s="374"/>
      <c r="AE173" s="374"/>
    </row>
    <row r="174" ht="15.75" customHeight="1">
      <c r="A174" s="68"/>
      <c r="B174" s="69"/>
      <c r="C174" s="69"/>
      <c r="D174" s="70"/>
      <c r="E174" s="70"/>
      <c r="F174" s="70"/>
      <c r="G174" s="70"/>
      <c r="H174" s="70"/>
      <c r="I174" s="70"/>
      <c r="J174" s="70"/>
      <c r="K174" s="70"/>
      <c r="L174" s="374"/>
      <c r="M174" s="374"/>
      <c r="N174" s="374"/>
      <c r="O174" s="374"/>
      <c r="P174" s="374"/>
      <c r="Q174" s="374"/>
      <c r="R174" s="374"/>
      <c r="S174" s="374"/>
      <c r="T174" s="374"/>
      <c r="U174" s="374"/>
      <c r="V174" s="374"/>
      <c r="W174" s="374"/>
      <c r="X174" s="374"/>
      <c r="Y174" s="374"/>
      <c r="Z174" s="374"/>
      <c r="AA174" s="374"/>
      <c r="AB174" s="374"/>
      <c r="AC174" s="374"/>
      <c r="AD174" s="374"/>
      <c r="AE174" s="374"/>
    </row>
    <row r="175" ht="15.75" customHeight="1">
      <c r="A175" s="68"/>
      <c r="B175" s="69"/>
      <c r="C175" s="69"/>
      <c r="D175" s="70"/>
      <c r="E175" s="70"/>
      <c r="F175" s="70"/>
      <c r="G175" s="70"/>
      <c r="H175" s="70"/>
      <c r="I175" s="70"/>
      <c r="J175" s="70"/>
      <c r="K175" s="70"/>
      <c r="L175" s="374"/>
      <c r="M175" s="374"/>
      <c r="N175" s="374"/>
      <c r="O175" s="374"/>
      <c r="P175" s="374"/>
      <c r="Q175" s="374"/>
      <c r="R175" s="374"/>
      <c r="S175" s="374"/>
      <c r="T175" s="374"/>
      <c r="U175" s="374"/>
      <c r="V175" s="374"/>
      <c r="W175" s="374"/>
      <c r="X175" s="374"/>
      <c r="Y175" s="374"/>
      <c r="Z175" s="374"/>
      <c r="AA175" s="374"/>
      <c r="AB175" s="374"/>
      <c r="AC175" s="374"/>
      <c r="AD175" s="374"/>
      <c r="AE175" s="374"/>
    </row>
    <row r="176" ht="15.75" customHeight="1">
      <c r="A176" s="68"/>
      <c r="B176" s="69"/>
      <c r="C176" s="69"/>
      <c r="D176" s="70"/>
      <c r="E176" s="70"/>
      <c r="F176" s="70"/>
      <c r="G176" s="70"/>
      <c r="H176" s="70"/>
      <c r="I176" s="70"/>
      <c r="J176" s="70"/>
      <c r="K176" s="70"/>
      <c r="L176" s="374"/>
      <c r="M176" s="374"/>
      <c r="N176" s="374"/>
      <c r="O176" s="374"/>
      <c r="P176" s="374"/>
      <c r="Q176" s="374"/>
      <c r="R176" s="374"/>
      <c r="S176" s="374"/>
      <c r="T176" s="374"/>
      <c r="U176" s="374"/>
      <c r="V176" s="374"/>
      <c r="W176" s="374"/>
      <c r="X176" s="374"/>
      <c r="Y176" s="374"/>
      <c r="Z176" s="374"/>
      <c r="AA176" s="374"/>
      <c r="AB176" s="374"/>
      <c r="AC176" s="374"/>
      <c r="AD176" s="374"/>
      <c r="AE176" s="374"/>
    </row>
    <row r="177" ht="15.75" customHeight="1">
      <c r="A177" s="68"/>
      <c r="B177" s="69"/>
      <c r="C177" s="69"/>
      <c r="D177" s="70"/>
      <c r="E177" s="70"/>
      <c r="F177" s="70"/>
      <c r="G177" s="70"/>
      <c r="H177" s="70"/>
      <c r="I177" s="70"/>
      <c r="J177" s="70"/>
      <c r="K177" s="70"/>
      <c r="L177" s="374"/>
      <c r="M177" s="374"/>
      <c r="N177" s="374"/>
      <c r="O177" s="374"/>
      <c r="P177" s="374"/>
      <c r="Q177" s="374"/>
      <c r="R177" s="374"/>
      <c r="S177" s="374"/>
      <c r="T177" s="374"/>
      <c r="U177" s="374"/>
      <c r="V177" s="374"/>
      <c r="W177" s="374"/>
      <c r="X177" s="374"/>
      <c r="Y177" s="374"/>
      <c r="Z177" s="374"/>
      <c r="AA177" s="374"/>
      <c r="AB177" s="374"/>
      <c r="AC177" s="374"/>
      <c r="AD177" s="374"/>
      <c r="AE177" s="374"/>
    </row>
    <row r="178" ht="15.75" customHeight="1">
      <c r="A178" s="68"/>
      <c r="B178" s="69"/>
      <c r="C178" s="69"/>
      <c r="D178" s="70"/>
      <c r="E178" s="70"/>
      <c r="F178" s="70"/>
      <c r="G178" s="70"/>
      <c r="H178" s="70"/>
      <c r="I178" s="70"/>
      <c r="J178" s="70"/>
      <c r="K178" s="70"/>
      <c r="L178" s="374"/>
      <c r="M178" s="374"/>
      <c r="N178" s="374"/>
      <c r="O178" s="374"/>
      <c r="P178" s="374"/>
      <c r="Q178" s="374"/>
      <c r="R178" s="374"/>
      <c r="S178" s="374"/>
      <c r="T178" s="374"/>
      <c r="U178" s="374"/>
      <c r="V178" s="374"/>
      <c r="W178" s="374"/>
      <c r="X178" s="374"/>
      <c r="Y178" s="374"/>
      <c r="Z178" s="374"/>
      <c r="AA178" s="374"/>
      <c r="AB178" s="374"/>
      <c r="AC178" s="374"/>
      <c r="AD178" s="374"/>
      <c r="AE178" s="374"/>
    </row>
    <row r="179" ht="15.75" customHeight="1">
      <c r="A179" s="68"/>
      <c r="B179" s="69"/>
      <c r="C179" s="69"/>
      <c r="D179" s="70"/>
      <c r="E179" s="70"/>
      <c r="F179" s="70"/>
      <c r="G179" s="70"/>
      <c r="H179" s="70"/>
      <c r="I179" s="70"/>
      <c r="J179" s="70"/>
      <c r="K179" s="70"/>
      <c r="L179" s="374"/>
      <c r="M179" s="374"/>
      <c r="N179" s="374"/>
      <c r="O179" s="374"/>
      <c r="P179" s="374"/>
      <c r="Q179" s="374"/>
      <c r="R179" s="374"/>
      <c r="S179" s="374"/>
      <c r="T179" s="374"/>
      <c r="U179" s="374"/>
      <c r="V179" s="374"/>
      <c r="W179" s="374"/>
      <c r="X179" s="374"/>
      <c r="Y179" s="374"/>
      <c r="Z179" s="374"/>
      <c r="AA179" s="374"/>
      <c r="AB179" s="374"/>
      <c r="AC179" s="374"/>
      <c r="AD179" s="374"/>
      <c r="AE179" s="374"/>
    </row>
    <row r="180" ht="15.75" customHeight="1">
      <c r="A180" s="68"/>
      <c r="B180" s="69"/>
      <c r="C180" s="69"/>
      <c r="D180" s="70"/>
      <c r="E180" s="70"/>
      <c r="F180" s="70"/>
      <c r="G180" s="70"/>
      <c r="H180" s="70"/>
      <c r="I180" s="70"/>
      <c r="J180" s="70"/>
      <c r="K180" s="70"/>
      <c r="L180" s="374"/>
      <c r="M180" s="374"/>
      <c r="N180" s="374"/>
      <c r="O180" s="374"/>
      <c r="P180" s="374"/>
      <c r="Q180" s="374"/>
      <c r="R180" s="374"/>
      <c r="S180" s="374"/>
      <c r="T180" s="374"/>
      <c r="U180" s="374"/>
      <c r="V180" s="374"/>
      <c r="W180" s="374"/>
      <c r="X180" s="374"/>
      <c r="Y180" s="374"/>
      <c r="Z180" s="374"/>
      <c r="AA180" s="374"/>
      <c r="AB180" s="374"/>
      <c r="AC180" s="374"/>
      <c r="AD180" s="374"/>
      <c r="AE180" s="374"/>
    </row>
    <row r="181" ht="15.75" customHeight="1">
      <c r="A181" s="68"/>
      <c r="B181" s="69"/>
      <c r="C181" s="69"/>
      <c r="D181" s="70"/>
      <c r="E181" s="70"/>
      <c r="F181" s="70"/>
      <c r="G181" s="70"/>
      <c r="H181" s="70"/>
      <c r="I181" s="70"/>
      <c r="J181" s="70"/>
      <c r="K181" s="70"/>
      <c r="L181" s="374"/>
      <c r="M181" s="374"/>
      <c r="N181" s="374"/>
      <c r="O181" s="374"/>
      <c r="P181" s="374"/>
      <c r="Q181" s="374"/>
      <c r="R181" s="374"/>
      <c r="S181" s="374"/>
      <c r="T181" s="374"/>
      <c r="U181" s="374"/>
      <c r="V181" s="374"/>
      <c r="W181" s="374"/>
      <c r="X181" s="374"/>
      <c r="Y181" s="374"/>
      <c r="Z181" s="374"/>
      <c r="AA181" s="374"/>
      <c r="AB181" s="374"/>
      <c r="AC181" s="374"/>
      <c r="AD181" s="374"/>
      <c r="AE181" s="374"/>
    </row>
    <row r="182" ht="15.75" customHeight="1">
      <c r="A182" s="68"/>
      <c r="B182" s="69"/>
      <c r="C182" s="69"/>
      <c r="D182" s="70"/>
      <c r="E182" s="70"/>
      <c r="F182" s="70"/>
      <c r="G182" s="70"/>
      <c r="H182" s="70"/>
      <c r="I182" s="70"/>
      <c r="J182" s="70"/>
      <c r="K182" s="70"/>
      <c r="L182" s="374"/>
      <c r="M182" s="374"/>
      <c r="N182" s="374"/>
      <c r="O182" s="374"/>
      <c r="P182" s="374"/>
      <c r="Q182" s="374"/>
      <c r="R182" s="374"/>
      <c r="S182" s="374"/>
      <c r="T182" s="374"/>
      <c r="U182" s="374"/>
      <c r="V182" s="374"/>
      <c r="W182" s="374"/>
      <c r="X182" s="374"/>
      <c r="Y182" s="374"/>
      <c r="Z182" s="374"/>
      <c r="AA182" s="374"/>
      <c r="AB182" s="374"/>
      <c r="AC182" s="374"/>
      <c r="AD182" s="374"/>
      <c r="AE182" s="374"/>
    </row>
    <row r="183" ht="15.75" customHeight="1">
      <c r="A183" s="68"/>
      <c r="B183" s="69"/>
      <c r="C183" s="69"/>
      <c r="D183" s="70"/>
      <c r="E183" s="70"/>
      <c r="F183" s="70"/>
      <c r="G183" s="70"/>
      <c r="H183" s="70"/>
      <c r="I183" s="70"/>
      <c r="J183" s="70"/>
      <c r="K183" s="70"/>
      <c r="L183" s="374"/>
      <c r="M183" s="374"/>
      <c r="N183" s="374"/>
      <c r="O183" s="374"/>
      <c r="P183" s="374"/>
      <c r="Q183" s="374"/>
      <c r="R183" s="374"/>
      <c r="S183" s="374"/>
      <c r="T183" s="374"/>
      <c r="U183" s="374"/>
      <c r="V183" s="374"/>
      <c r="W183" s="374"/>
      <c r="X183" s="374"/>
      <c r="Y183" s="374"/>
      <c r="Z183" s="374"/>
      <c r="AA183" s="374"/>
      <c r="AB183" s="374"/>
      <c r="AC183" s="374"/>
      <c r="AD183" s="374"/>
      <c r="AE183" s="374"/>
    </row>
    <row r="184" ht="15.75" customHeight="1">
      <c r="A184" s="68"/>
      <c r="B184" s="69"/>
      <c r="C184" s="69"/>
      <c r="D184" s="70"/>
      <c r="E184" s="70"/>
      <c r="F184" s="70"/>
      <c r="G184" s="70"/>
      <c r="H184" s="70"/>
      <c r="I184" s="70"/>
      <c r="J184" s="70"/>
      <c r="K184" s="70"/>
      <c r="L184" s="374"/>
      <c r="M184" s="374"/>
      <c r="N184" s="374"/>
      <c r="O184" s="374"/>
      <c r="P184" s="374"/>
      <c r="Q184" s="374"/>
      <c r="R184" s="374"/>
      <c r="S184" s="374"/>
      <c r="T184" s="374"/>
      <c r="U184" s="374"/>
      <c r="V184" s="374"/>
      <c r="W184" s="374"/>
      <c r="X184" s="374"/>
      <c r="Y184" s="374"/>
      <c r="Z184" s="374"/>
      <c r="AA184" s="374"/>
      <c r="AB184" s="374"/>
      <c r="AC184" s="374"/>
      <c r="AD184" s="374"/>
      <c r="AE184" s="374"/>
    </row>
    <row r="185" ht="15.75" customHeight="1">
      <c r="A185" s="68"/>
      <c r="B185" s="69"/>
      <c r="C185" s="69"/>
      <c r="D185" s="70"/>
      <c r="E185" s="70"/>
      <c r="F185" s="70"/>
      <c r="G185" s="70"/>
      <c r="H185" s="70"/>
      <c r="I185" s="70"/>
      <c r="J185" s="70"/>
      <c r="K185" s="70"/>
      <c r="L185" s="374"/>
      <c r="M185" s="374"/>
      <c r="N185" s="374"/>
      <c r="O185" s="374"/>
      <c r="P185" s="374"/>
      <c r="Q185" s="374"/>
      <c r="R185" s="374"/>
      <c r="S185" s="374"/>
      <c r="T185" s="374"/>
      <c r="U185" s="374"/>
      <c r="V185" s="374"/>
      <c r="W185" s="374"/>
      <c r="X185" s="374"/>
      <c r="Y185" s="374"/>
      <c r="Z185" s="374"/>
      <c r="AA185" s="374"/>
      <c r="AB185" s="374"/>
      <c r="AC185" s="374"/>
      <c r="AD185" s="374"/>
      <c r="AE185" s="374"/>
    </row>
    <row r="186" ht="15.75" customHeight="1">
      <c r="A186" s="68"/>
      <c r="B186" s="69"/>
      <c r="C186" s="69"/>
      <c r="D186" s="70"/>
      <c r="E186" s="70"/>
      <c r="F186" s="70"/>
      <c r="G186" s="70"/>
      <c r="H186" s="70"/>
      <c r="I186" s="70"/>
      <c r="J186" s="70"/>
      <c r="K186" s="70"/>
      <c r="L186" s="374"/>
      <c r="M186" s="374"/>
      <c r="N186" s="374"/>
      <c r="O186" s="374"/>
      <c r="P186" s="374"/>
      <c r="Q186" s="374"/>
      <c r="R186" s="374"/>
      <c r="S186" s="374"/>
      <c r="T186" s="374"/>
      <c r="U186" s="374"/>
      <c r="V186" s="374"/>
      <c r="W186" s="374"/>
      <c r="X186" s="374"/>
      <c r="Y186" s="374"/>
      <c r="Z186" s="374"/>
      <c r="AA186" s="374"/>
      <c r="AB186" s="374"/>
      <c r="AC186" s="374"/>
      <c r="AD186" s="374"/>
      <c r="AE186" s="374"/>
    </row>
    <row r="187" ht="15.75" customHeight="1">
      <c r="A187" s="68"/>
      <c r="B187" s="69"/>
      <c r="C187" s="69"/>
      <c r="D187" s="70"/>
      <c r="E187" s="70"/>
      <c r="F187" s="70"/>
      <c r="G187" s="70"/>
      <c r="H187" s="70"/>
      <c r="I187" s="70"/>
      <c r="J187" s="70"/>
      <c r="K187" s="70"/>
      <c r="L187" s="374"/>
      <c r="M187" s="374"/>
      <c r="N187" s="374"/>
      <c r="O187" s="374"/>
      <c r="P187" s="374"/>
      <c r="Q187" s="374"/>
      <c r="R187" s="374"/>
      <c r="S187" s="374"/>
      <c r="T187" s="374"/>
      <c r="U187" s="374"/>
      <c r="V187" s="374"/>
      <c r="W187" s="374"/>
      <c r="X187" s="374"/>
      <c r="Y187" s="374"/>
      <c r="Z187" s="374"/>
      <c r="AA187" s="374"/>
      <c r="AB187" s="374"/>
      <c r="AC187" s="374"/>
      <c r="AD187" s="374"/>
      <c r="AE187" s="374"/>
    </row>
    <row r="188" ht="15.75" customHeight="1">
      <c r="A188" s="68"/>
      <c r="B188" s="69"/>
      <c r="C188" s="69"/>
      <c r="D188" s="70"/>
      <c r="E188" s="70"/>
      <c r="F188" s="70"/>
      <c r="G188" s="70"/>
      <c r="H188" s="70"/>
      <c r="I188" s="70"/>
      <c r="J188" s="70"/>
      <c r="K188" s="70"/>
      <c r="L188" s="374"/>
      <c r="M188" s="374"/>
      <c r="N188" s="374"/>
      <c r="O188" s="374"/>
      <c r="P188" s="374"/>
      <c r="Q188" s="374"/>
      <c r="R188" s="374"/>
      <c r="S188" s="374"/>
      <c r="T188" s="374"/>
      <c r="U188" s="374"/>
      <c r="V188" s="374"/>
      <c r="W188" s="374"/>
      <c r="X188" s="374"/>
      <c r="Y188" s="374"/>
      <c r="Z188" s="374"/>
      <c r="AA188" s="374"/>
      <c r="AB188" s="374"/>
      <c r="AC188" s="374"/>
      <c r="AD188" s="374"/>
      <c r="AE188" s="374"/>
    </row>
    <row r="189" ht="15.75" customHeight="1">
      <c r="A189" s="68"/>
      <c r="B189" s="69"/>
      <c r="C189" s="69"/>
      <c r="D189" s="70"/>
      <c r="E189" s="70"/>
      <c r="F189" s="70"/>
      <c r="G189" s="70"/>
      <c r="H189" s="70"/>
      <c r="I189" s="70"/>
      <c r="J189" s="70"/>
      <c r="K189" s="70"/>
      <c r="L189" s="374"/>
      <c r="M189" s="374"/>
      <c r="N189" s="374"/>
      <c r="O189" s="374"/>
      <c r="P189" s="374"/>
      <c r="Q189" s="374"/>
      <c r="R189" s="374"/>
      <c r="S189" s="374"/>
      <c r="T189" s="374"/>
      <c r="U189" s="374"/>
      <c r="V189" s="374"/>
      <c r="W189" s="374"/>
      <c r="X189" s="374"/>
      <c r="Y189" s="374"/>
      <c r="Z189" s="374"/>
      <c r="AA189" s="374"/>
      <c r="AB189" s="374"/>
      <c r="AC189" s="374"/>
      <c r="AD189" s="374"/>
      <c r="AE189" s="374"/>
    </row>
    <row r="190" ht="15.75" customHeight="1">
      <c r="A190" s="68"/>
      <c r="B190" s="69"/>
      <c r="C190" s="69"/>
      <c r="D190" s="70"/>
      <c r="E190" s="70"/>
      <c r="F190" s="70"/>
      <c r="G190" s="70"/>
      <c r="H190" s="70"/>
      <c r="I190" s="70"/>
      <c r="J190" s="70"/>
      <c r="K190" s="70"/>
      <c r="L190" s="374"/>
      <c r="M190" s="374"/>
      <c r="N190" s="374"/>
      <c r="O190" s="374"/>
      <c r="P190" s="374"/>
      <c r="Q190" s="374"/>
      <c r="R190" s="374"/>
      <c r="S190" s="374"/>
      <c r="T190" s="374"/>
      <c r="U190" s="374"/>
      <c r="V190" s="374"/>
      <c r="W190" s="374"/>
      <c r="X190" s="374"/>
      <c r="Y190" s="374"/>
      <c r="Z190" s="374"/>
      <c r="AA190" s="374"/>
      <c r="AB190" s="374"/>
      <c r="AC190" s="374"/>
      <c r="AD190" s="374"/>
      <c r="AE190" s="374"/>
    </row>
    <row r="191" ht="15.75" customHeight="1">
      <c r="A191" s="68"/>
      <c r="B191" s="69"/>
      <c r="C191" s="69"/>
      <c r="D191" s="70"/>
      <c r="E191" s="70"/>
      <c r="F191" s="70"/>
      <c r="G191" s="70"/>
      <c r="H191" s="70"/>
      <c r="I191" s="70"/>
      <c r="J191" s="70"/>
      <c r="K191" s="70"/>
      <c r="L191" s="374"/>
      <c r="M191" s="374"/>
      <c r="N191" s="374"/>
      <c r="O191" s="374"/>
      <c r="P191" s="374"/>
      <c r="Q191" s="374"/>
      <c r="R191" s="374"/>
      <c r="S191" s="374"/>
      <c r="T191" s="374"/>
      <c r="U191" s="374"/>
      <c r="V191" s="374"/>
      <c r="W191" s="374"/>
      <c r="X191" s="374"/>
      <c r="Y191" s="374"/>
      <c r="Z191" s="374"/>
      <c r="AA191" s="374"/>
      <c r="AB191" s="374"/>
      <c r="AC191" s="374"/>
      <c r="AD191" s="374"/>
      <c r="AE191" s="374"/>
    </row>
    <row r="192" ht="15.75" customHeight="1">
      <c r="A192" s="68"/>
      <c r="B192" s="69"/>
      <c r="C192" s="69"/>
      <c r="D192" s="70"/>
      <c r="E192" s="70"/>
      <c r="F192" s="70"/>
      <c r="G192" s="70"/>
      <c r="H192" s="70"/>
      <c r="I192" s="70"/>
      <c r="J192" s="70"/>
      <c r="K192" s="70"/>
      <c r="L192" s="374"/>
      <c r="M192" s="374"/>
      <c r="N192" s="374"/>
      <c r="O192" s="374"/>
      <c r="P192" s="374"/>
      <c r="Q192" s="374"/>
      <c r="R192" s="374"/>
      <c r="S192" s="374"/>
      <c r="T192" s="374"/>
      <c r="U192" s="374"/>
      <c r="V192" s="374"/>
      <c r="W192" s="374"/>
      <c r="X192" s="374"/>
      <c r="Y192" s="374"/>
      <c r="Z192" s="374"/>
      <c r="AA192" s="374"/>
      <c r="AB192" s="374"/>
      <c r="AC192" s="374"/>
      <c r="AD192" s="374"/>
      <c r="AE192" s="374"/>
    </row>
    <row r="193" ht="15.75" customHeight="1">
      <c r="A193" s="68"/>
      <c r="B193" s="69"/>
      <c r="C193" s="69"/>
      <c r="D193" s="70"/>
      <c r="E193" s="70"/>
      <c r="F193" s="70"/>
      <c r="G193" s="70"/>
      <c r="H193" s="70"/>
      <c r="I193" s="70"/>
      <c r="J193" s="70"/>
      <c r="K193" s="70"/>
      <c r="L193" s="374"/>
      <c r="M193" s="374"/>
      <c r="N193" s="374"/>
      <c r="O193" s="374"/>
      <c r="P193" s="374"/>
      <c r="Q193" s="374"/>
      <c r="R193" s="374"/>
      <c r="S193" s="374"/>
      <c r="T193" s="374"/>
      <c r="U193" s="374"/>
      <c r="V193" s="374"/>
      <c r="W193" s="374"/>
      <c r="X193" s="374"/>
      <c r="Y193" s="374"/>
      <c r="Z193" s="374"/>
      <c r="AA193" s="374"/>
      <c r="AB193" s="374"/>
      <c r="AC193" s="374"/>
      <c r="AD193" s="374"/>
      <c r="AE193" s="374"/>
    </row>
    <row r="194" ht="15.75" customHeight="1">
      <c r="A194" s="68"/>
      <c r="B194" s="69"/>
      <c r="C194" s="69"/>
      <c r="D194" s="70"/>
      <c r="E194" s="70"/>
      <c r="F194" s="70"/>
      <c r="G194" s="70"/>
      <c r="H194" s="70"/>
      <c r="I194" s="70"/>
      <c r="J194" s="70"/>
      <c r="K194" s="70"/>
      <c r="L194" s="374"/>
      <c r="M194" s="374"/>
      <c r="N194" s="374"/>
      <c r="O194" s="374"/>
      <c r="P194" s="374"/>
      <c r="Q194" s="374"/>
      <c r="R194" s="374"/>
      <c r="S194" s="374"/>
      <c r="T194" s="374"/>
      <c r="U194" s="374"/>
      <c r="V194" s="374"/>
      <c r="W194" s="374"/>
      <c r="X194" s="374"/>
      <c r="Y194" s="374"/>
      <c r="Z194" s="374"/>
      <c r="AA194" s="374"/>
      <c r="AB194" s="374"/>
      <c r="AC194" s="374"/>
      <c r="AD194" s="374"/>
      <c r="AE194" s="374"/>
    </row>
    <row r="195" ht="15.75" customHeight="1">
      <c r="A195" s="68"/>
      <c r="B195" s="69"/>
      <c r="C195" s="69"/>
      <c r="D195" s="70"/>
      <c r="E195" s="70"/>
      <c r="F195" s="70"/>
      <c r="G195" s="70"/>
      <c r="H195" s="70"/>
      <c r="I195" s="70"/>
      <c r="J195" s="70"/>
      <c r="K195" s="70"/>
      <c r="L195" s="374"/>
      <c r="M195" s="374"/>
      <c r="N195" s="374"/>
      <c r="O195" s="374"/>
      <c r="P195" s="374"/>
      <c r="Q195" s="374"/>
      <c r="R195" s="374"/>
      <c r="S195" s="374"/>
      <c r="T195" s="374"/>
      <c r="U195" s="374"/>
      <c r="V195" s="374"/>
      <c r="W195" s="374"/>
      <c r="X195" s="374"/>
      <c r="Y195" s="374"/>
      <c r="Z195" s="374"/>
      <c r="AA195" s="374"/>
      <c r="AB195" s="374"/>
      <c r="AC195" s="374"/>
      <c r="AD195" s="374"/>
      <c r="AE195" s="374"/>
    </row>
    <row r="196" ht="15.75" customHeight="1">
      <c r="A196" s="68"/>
      <c r="B196" s="69"/>
      <c r="C196" s="69"/>
      <c r="D196" s="70"/>
      <c r="E196" s="70"/>
      <c r="F196" s="70"/>
      <c r="G196" s="70"/>
      <c r="H196" s="70"/>
      <c r="I196" s="70"/>
      <c r="J196" s="70"/>
      <c r="K196" s="70"/>
      <c r="L196" s="374"/>
      <c r="M196" s="374"/>
      <c r="N196" s="374"/>
      <c r="O196" s="374"/>
      <c r="P196" s="374"/>
      <c r="Q196" s="374"/>
      <c r="R196" s="374"/>
      <c r="S196" s="374"/>
      <c r="T196" s="374"/>
      <c r="U196" s="374"/>
      <c r="V196" s="374"/>
      <c r="W196" s="374"/>
      <c r="X196" s="374"/>
      <c r="Y196" s="374"/>
      <c r="Z196" s="374"/>
      <c r="AA196" s="374"/>
      <c r="AB196" s="374"/>
      <c r="AC196" s="374"/>
      <c r="AD196" s="374"/>
      <c r="AE196" s="374"/>
    </row>
    <row r="197" ht="15.75" customHeight="1">
      <c r="A197" s="68"/>
      <c r="B197" s="69"/>
      <c r="C197" s="69"/>
      <c r="D197" s="70"/>
      <c r="E197" s="70"/>
      <c r="F197" s="70"/>
      <c r="G197" s="70"/>
      <c r="H197" s="70"/>
      <c r="I197" s="70"/>
      <c r="J197" s="70"/>
      <c r="K197" s="70"/>
      <c r="L197" s="374"/>
      <c r="M197" s="374"/>
      <c r="N197" s="374"/>
      <c r="O197" s="374"/>
      <c r="P197" s="374"/>
      <c r="Q197" s="374"/>
      <c r="R197" s="374"/>
      <c r="S197" s="374"/>
      <c r="T197" s="374"/>
      <c r="U197" s="374"/>
      <c r="V197" s="374"/>
      <c r="W197" s="374"/>
      <c r="X197" s="374"/>
      <c r="Y197" s="374"/>
      <c r="Z197" s="374"/>
      <c r="AA197" s="374"/>
      <c r="AB197" s="374"/>
      <c r="AC197" s="374"/>
      <c r="AD197" s="374"/>
      <c r="AE197" s="374"/>
    </row>
    <row r="198" ht="15.75" customHeight="1">
      <c r="A198" s="68"/>
      <c r="B198" s="69"/>
      <c r="C198" s="69"/>
      <c r="D198" s="70"/>
      <c r="E198" s="70"/>
      <c r="F198" s="70"/>
      <c r="G198" s="70"/>
      <c r="H198" s="70"/>
      <c r="I198" s="70"/>
      <c r="J198" s="70"/>
      <c r="K198" s="70"/>
      <c r="L198" s="374"/>
      <c r="M198" s="374"/>
      <c r="N198" s="374"/>
      <c r="O198" s="374"/>
      <c r="P198" s="374"/>
      <c r="Q198" s="374"/>
      <c r="R198" s="374"/>
      <c r="S198" s="374"/>
      <c r="T198" s="374"/>
      <c r="U198" s="374"/>
      <c r="V198" s="374"/>
      <c r="W198" s="374"/>
      <c r="X198" s="374"/>
      <c r="Y198" s="374"/>
      <c r="Z198" s="374"/>
      <c r="AA198" s="374"/>
      <c r="AB198" s="374"/>
      <c r="AC198" s="374"/>
      <c r="AD198" s="374"/>
      <c r="AE198" s="374"/>
    </row>
    <row r="199" ht="15.75" customHeight="1">
      <c r="A199" s="68"/>
      <c r="B199" s="69"/>
      <c r="C199" s="69"/>
      <c r="D199" s="70"/>
      <c r="E199" s="70"/>
      <c r="F199" s="70"/>
      <c r="G199" s="70"/>
      <c r="H199" s="70"/>
      <c r="I199" s="70"/>
      <c r="J199" s="70"/>
      <c r="K199" s="70"/>
      <c r="L199" s="374"/>
      <c r="M199" s="374"/>
      <c r="N199" s="374"/>
      <c r="O199" s="374"/>
      <c r="P199" s="374"/>
      <c r="Q199" s="374"/>
      <c r="R199" s="374"/>
      <c r="S199" s="374"/>
      <c r="T199" s="374"/>
      <c r="U199" s="374"/>
      <c r="V199" s="374"/>
      <c r="W199" s="374"/>
      <c r="X199" s="374"/>
      <c r="Y199" s="374"/>
      <c r="Z199" s="374"/>
      <c r="AA199" s="374"/>
      <c r="AB199" s="374"/>
      <c r="AC199" s="374"/>
      <c r="AD199" s="374"/>
      <c r="AE199" s="374"/>
    </row>
    <row r="200" ht="15.75" customHeight="1">
      <c r="A200" s="68"/>
      <c r="B200" s="69"/>
      <c r="C200" s="69"/>
      <c r="D200" s="70"/>
      <c r="E200" s="70"/>
      <c r="F200" s="70"/>
      <c r="G200" s="70"/>
      <c r="H200" s="70"/>
      <c r="I200" s="70"/>
      <c r="J200" s="70"/>
      <c r="K200" s="70"/>
      <c r="L200" s="374"/>
      <c r="M200" s="374"/>
      <c r="N200" s="374"/>
      <c r="O200" s="374"/>
      <c r="P200" s="374"/>
      <c r="Q200" s="374"/>
      <c r="R200" s="374"/>
      <c r="S200" s="374"/>
      <c r="T200" s="374"/>
      <c r="U200" s="374"/>
      <c r="V200" s="374"/>
      <c r="W200" s="374"/>
      <c r="X200" s="374"/>
      <c r="Y200" s="374"/>
      <c r="Z200" s="374"/>
      <c r="AA200" s="374"/>
      <c r="AB200" s="374"/>
      <c r="AC200" s="374"/>
      <c r="AD200" s="374"/>
      <c r="AE200" s="374"/>
    </row>
    <row r="201" ht="15.75" customHeight="1">
      <c r="A201" s="68"/>
      <c r="B201" s="69"/>
      <c r="C201" s="69"/>
      <c r="D201" s="70"/>
      <c r="E201" s="70"/>
      <c r="F201" s="70"/>
      <c r="G201" s="70"/>
      <c r="H201" s="70"/>
      <c r="I201" s="70"/>
      <c r="J201" s="70"/>
      <c r="K201" s="70"/>
      <c r="L201" s="374"/>
      <c r="M201" s="374"/>
      <c r="N201" s="374"/>
      <c r="O201" s="374"/>
      <c r="P201" s="374"/>
      <c r="Q201" s="374"/>
      <c r="R201" s="374"/>
      <c r="S201" s="374"/>
      <c r="T201" s="374"/>
      <c r="U201" s="374"/>
      <c r="V201" s="374"/>
      <c r="W201" s="374"/>
      <c r="X201" s="374"/>
      <c r="Y201" s="374"/>
      <c r="Z201" s="374"/>
      <c r="AA201" s="374"/>
      <c r="AB201" s="374"/>
      <c r="AC201" s="374"/>
      <c r="AD201" s="374"/>
      <c r="AE201" s="374"/>
    </row>
    <row r="202" ht="15.75" customHeight="1">
      <c r="A202" s="68"/>
      <c r="B202" s="69"/>
      <c r="C202" s="69"/>
      <c r="D202" s="70"/>
      <c r="E202" s="70"/>
      <c r="F202" s="70"/>
      <c r="G202" s="70"/>
      <c r="H202" s="70"/>
      <c r="I202" s="70"/>
      <c r="J202" s="70"/>
      <c r="K202" s="70"/>
      <c r="L202" s="374"/>
      <c r="M202" s="374"/>
      <c r="N202" s="374"/>
      <c r="O202" s="374"/>
      <c r="P202" s="374"/>
      <c r="Q202" s="374"/>
      <c r="R202" s="374"/>
      <c r="S202" s="374"/>
      <c r="T202" s="374"/>
      <c r="U202" s="374"/>
      <c r="V202" s="374"/>
      <c r="W202" s="374"/>
      <c r="X202" s="374"/>
      <c r="Y202" s="374"/>
      <c r="Z202" s="374"/>
      <c r="AA202" s="374"/>
      <c r="AB202" s="374"/>
      <c r="AC202" s="374"/>
      <c r="AD202" s="374"/>
      <c r="AE202" s="374"/>
    </row>
    <row r="203" ht="15.75" customHeight="1">
      <c r="A203" s="68"/>
      <c r="B203" s="69"/>
      <c r="C203" s="69"/>
      <c r="D203" s="70"/>
      <c r="E203" s="70"/>
      <c r="F203" s="70"/>
      <c r="G203" s="70"/>
      <c r="H203" s="70"/>
      <c r="I203" s="70"/>
      <c r="J203" s="70"/>
      <c r="K203" s="70"/>
      <c r="L203" s="374"/>
      <c r="M203" s="374"/>
      <c r="N203" s="374"/>
      <c r="O203" s="374"/>
      <c r="P203" s="374"/>
      <c r="Q203" s="374"/>
      <c r="R203" s="374"/>
      <c r="S203" s="374"/>
      <c r="T203" s="374"/>
      <c r="U203" s="374"/>
      <c r="V203" s="374"/>
      <c r="W203" s="374"/>
      <c r="X203" s="374"/>
      <c r="Y203" s="374"/>
      <c r="Z203" s="374"/>
      <c r="AA203" s="374"/>
      <c r="AB203" s="374"/>
      <c r="AC203" s="374"/>
      <c r="AD203" s="374"/>
      <c r="AE203" s="374"/>
    </row>
    <row r="204" ht="15.75" customHeight="1">
      <c r="A204" s="68"/>
      <c r="B204" s="69"/>
      <c r="C204" s="69"/>
      <c r="D204" s="70"/>
      <c r="E204" s="70"/>
      <c r="F204" s="70"/>
      <c r="G204" s="70"/>
      <c r="H204" s="70"/>
      <c r="I204" s="70"/>
      <c r="J204" s="70"/>
      <c r="K204" s="70"/>
      <c r="L204" s="374"/>
      <c r="M204" s="374"/>
      <c r="N204" s="374"/>
      <c r="O204" s="374"/>
      <c r="P204" s="374"/>
      <c r="Q204" s="374"/>
      <c r="R204" s="374"/>
      <c r="S204" s="374"/>
      <c r="T204" s="374"/>
      <c r="U204" s="374"/>
      <c r="V204" s="374"/>
      <c r="W204" s="374"/>
      <c r="X204" s="374"/>
      <c r="Y204" s="374"/>
      <c r="Z204" s="374"/>
      <c r="AA204" s="374"/>
      <c r="AB204" s="374"/>
      <c r="AC204" s="374"/>
      <c r="AD204" s="374"/>
      <c r="AE204" s="374"/>
    </row>
    <row r="205" ht="15.75" customHeight="1">
      <c r="A205" s="68"/>
      <c r="B205" s="69"/>
      <c r="C205" s="69"/>
      <c r="D205" s="70"/>
      <c r="E205" s="70"/>
      <c r="F205" s="70"/>
      <c r="G205" s="70"/>
      <c r="H205" s="70"/>
      <c r="I205" s="70"/>
      <c r="J205" s="70"/>
      <c r="K205" s="70"/>
      <c r="L205" s="374"/>
      <c r="M205" s="374"/>
      <c r="N205" s="374"/>
      <c r="O205" s="374"/>
      <c r="P205" s="374"/>
      <c r="Q205" s="374"/>
      <c r="R205" s="374"/>
      <c r="S205" s="374"/>
      <c r="T205" s="374"/>
      <c r="U205" s="374"/>
      <c r="V205" s="374"/>
      <c r="W205" s="374"/>
      <c r="X205" s="374"/>
      <c r="Y205" s="374"/>
      <c r="Z205" s="374"/>
      <c r="AA205" s="374"/>
      <c r="AB205" s="374"/>
      <c r="AC205" s="374"/>
      <c r="AD205" s="374"/>
      <c r="AE205" s="374"/>
    </row>
    <row r="206" ht="15.75" customHeight="1">
      <c r="A206" s="68"/>
      <c r="B206" s="69"/>
      <c r="C206" s="69"/>
      <c r="D206" s="70"/>
      <c r="E206" s="70"/>
      <c r="F206" s="70"/>
      <c r="G206" s="70"/>
      <c r="H206" s="70"/>
      <c r="I206" s="70"/>
      <c r="J206" s="70"/>
      <c r="K206" s="70"/>
      <c r="L206" s="374"/>
      <c r="M206" s="374"/>
      <c r="N206" s="374"/>
      <c r="O206" s="374"/>
      <c r="P206" s="374"/>
      <c r="Q206" s="374"/>
      <c r="R206" s="374"/>
      <c r="S206" s="374"/>
      <c r="T206" s="374"/>
      <c r="U206" s="374"/>
      <c r="V206" s="374"/>
      <c r="W206" s="374"/>
      <c r="X206" s="374"/>
      <c r="Y206" s="374"/>
      <c r="Z206" s="374"/>
      <c r="AA206" s="374"/>
      <c r="AB206" s="374"/>
      <c r="AC206" s="374"/>
      <c r="AD206" s="374"/>
      <c r="AE206" s="374"/>
    </row>
    <row r="207" ht="15.75" customHeight="1">
      <c r="A207" s="68"/>
      <c r="B207" s="69"/>
      <c r="C207" s="69"/>
      <c r="D207" s="70"/>
      <c r="E207" s="70"/>
      <c r="F207" s="70"/>
      <c r="G207" s="70"/>
      <c r="H207" s="70"/>
      <c r="I207" s="70"/>
      <c r="J207" s="70"/>
      <c r="K207" s="70"/>
      <c r="L207" s="374"/>
      <c r="M207" s="374"/>
      <c r="N207" s="374"/>
      <c r="O207" s="374"/>
      <c r="P207" s="374"/>
      <c r="Q207" s="374"/>
      <c r="R207" s="374"/>
      <c r="S207" s="374"/>
      <c r="T207" s="374"/>
      <c r="U207" s="374"/>
      <c r="V207" s="374"/>
      <c r="W207" s="374"/>
      <c r="X207" s="374"/>
      <c r="Y207" s="374"/>
      <c r="Z207" s="374"/>
      <c r="AA207" s="374"/>
      <c r="AB207" s="374"/>
      <c r="AC207" s="374"/>
      <c r="AD207" s="374"/>
      <c r="AE207" s="374"/>
    </row>
    <row r="208" ht="15.75" customHeight="1">
      <c r="A208" s="68"/>
      <c r="B208" s="69"/>
      <c r="C208" s="69"/>
      <c r="D208" s="70"/>
      <c r="E208" s="70"/>
      <c r="F208" s="70"/>
      <c r="G208" s="70"/>
      <c r="H208" s="70"/>
      <c r="I208" s="70"/>
      <c r="J208" s="70"/>
      <c r="K208" s="70"/>
      <c r="L208" s="374"/>
      <c r="M208" s="374"/>
      <c r="N208" s="374"/>
      <c r="O208" s="374"/>
      <c r="P208" s="374"/>
      <c r="Q208" s="374"/>
      <c r="R208" s="374"/>
      <c r="S208" s="374"/>
      <c r="T208" s="374"/>
      <c r="U208" s="374"/>
      <c r="V208" s="374"/>
      <c r="W208" s="374"/>
      <c r="X208" s="374"/>
      <c r="Y208" s="374"/>
      <c r="Z208" s="374"/>
      <c r="AA208" s="374"/>
      <c r="AB208" s="374"/>
      <c r="AC208" s="374"/>
      <c r="AD208" s="374"/>
      <c r="AE208" s="374"/>
    </row>
    <row r="209" ht="15.75" customHeight="1">
      <c r="A209" s="68"/>
      <c r="B209" s="69"/>
      <c r="C209" s="69"/>
      <c r="D209" s="70"/>
      <c r="E209" s="70"/>
      <c r="F209" s="70"/>
      <c r="G209" s="70"/>
      <c r="H209" s="70"/>
      <c r="I209" s="70"/>
      <c r="J209" s="70"/>
      <c r="K209" s="70"/>
      <c r="L209" s="374"/>
      <c r="M209" s="374"/>
      <c r="N209" s="374"/>
      <c r="O209" s="374"/>
      <c r="P209" s="374"/>
      <c r="Q209" s="374"/>
      <c r="R209" s="374"/>
      <c r="S209" s="374"/>
      <c r="T209" s="374"/>
      <c r="U209" s="374"/>
      <c r="V209" s="374"/>
      <c r="W209" s="374"/>
      <c r="X209" s="374"/>
      <c r="Y209" s="374"/>
      <c r="Z209" s="374"/>
      <c r="AA209" s="374"/>
      <c r="AB209" s="374"/>
      <c r="AC209" s="374"/>
      <c r="AD209" s="374"/>
      <c r="AE209" s="374"/>
    </row>
    <row r="210" ht="15.75" customHeight="1">
      <c r="A210" s="68"/>
      <c r="B210" s="69"/>
      <c r="C210" s="69"/>
      <c r="D210" s="70"/>
      <c r="E210" s="70"/>
      <c r="F210" s="70"/>
      <c r="G210" s="70"/>
      <c r="H210" s="70"/>
      <c r="I210" s="70"/>
      <c r="J210" s="70"/>
      <c r="K210" s="70"/>
      <c r="L210" s="374"/>
      <c r="M210" s="374"/>
      <c r="N210" s="374"/>
      <c r="O210" s="374"/>
      <c r="P210" s="374"/>
      <c r="Q210" s="374"/>
      <c r="R210" s="374"/>
      <c r="S210" s="374"/>
      <c r="T210" s="374"/>
      <c r="U210" s="374"/>
      <c r="V210" s="374"/>
      <c r="W210" s="374"/>
      <c r="X210" s="374"/>
      <c r="Y210" s="374"/>
      <c r="Z210" s="374"/>
      <c r="AA210" s="374"/>
      <c r="AB210" s="374"/>
      <c r="AC210" s="374"/>
      <c r="AD210" s="374"/>
      <c r="AE210" s="374"/>
    </row>
    <row r="211" ht="15.75" customHeight="1">
      <c r="A211" s="68"/>
      <c r="B211" s="69"/>
      <c r="C211" s="69"/>
      <c r="D211" s="70"/>
      <c r="E211" s="70"/>
      <c r="F211" s="70"/>
      <c r="G211" s="70"/>
      <c r="H211" s="70"/>
      <c r="I211" s="70"/>
      <c r="J211" s="70"/>
      <c r="K211" s="70"/>
      <c r="L211" s="374"/>
      <c r="M211" s="374"/>
      <c r="N211" s="374"/>
      <c r="O211" s="374"/>
      <c r="P211" s="374"/>
      <c r="Q211" s="374"/>
      <c r="R211" s="374"/>
      <c r="S211" s="374"/>
      <c r="T211" s="374"/>
      <c r="U211" s="374"/>
      <c r="V211" s="374"/>
      <c r="W211" s="374"/>
      <c r="X211" s="374"/>
      <c r="Y211" s="374"/>
      <c r="Z211" s="374"/>
      <c r="AA211" s="374"/>
      <c r="AB211" s="374"/>
      <c r="AC211" s="374"/>
      <c r="AD211" s="374"/>
      <c r="AE211" s="374"/>
    </row>
    <row r="212" ht="15.75" customHeight="1">
      <c r="A212" s="68"/>
      <c r="B212" s="69"/>
      <c r="C212" s="69"/>
      <c r="D212" s="70"/>
      <c r="E212" s="70"/>
      <c r="F212" s="70"/>
      <c r="G212" s="70"/>
      <c r="H212" s="70"/>
      <c r="I212" s="70"/>
      <c r="J212" s="70"/>
      <c r="K212" s="70"/>
      <c r="L212" s="374"/>
      <c r="M212" s="374"/>
      <c r="N212" s="374"/>
      <c r="O212" s="374"/>
      <c r="P212" s="374"/>
      <c r="Q212" s="374"/>
      <c r="R212" s="374"/>
      <c r="S212" s="374"/>
      <c r="T212" s="374"/>
      <c r="U212" s="374"/>
      <c r="V212" s="374"/>
      <c r="W212" s="374"/>
      <c r="X212" s="374"/>
      <c r="Y212" s="374"/>
      <c r="Z212" s="374"/>
      <c r="AA212" s="374"/>
      <c r="AB212" s="374"/>
      <c r="AC212" s="374"/>
      <c r="AD212" s="374"/>
      <c r="AE212" s="374"/>
    </row>
    <row r="213" ht="15.75" customHeight="1">
      <c r="A213" s="68"/>
      <c r="B213" s="69"/>
      <c r="C213" s="69"/>
      <c r="D213" s="70"/>
      <c r="E213" s="70"/>
      <c r="F213" s="70"/>
      <c r="G213" s="70"/>
      <c r="H213" s="70"/>
      <c r="I213" s="70"/>
      <c r="J213" s="70"/>
      <c r="K213" s="70"/>
      <c r="L213" s="374"/>
      <c r="M213" s="374"/>
      <c r="N213" s="374"/>
      <c r="O213" s="374"/>
      <c r="P213" s="374"/>
      <c r="Q213" s="374"/>
      <c r="R213" s="374"/>
      <c r="S213" s="374"/>
      <c r="T213" s="374"/>
      <c r="U213" s="374"/>
      <c r="V213" s="374"/>
      <c r="W213" s="374"/>
      <c r="X213" s="374"/>
      <c r="Y213" s="374"/>
      <c r="Z213" s="374"/>
      <c r="AA213" s="374"/>
      <c r="AB213" s="374"/>
      <c r="AC213" s="374"/>
      <c r="AD213" s="374"/>
      <c r="AE213" s="374"/>
    </row>
    <row r="214" ht="15.75" customHeight="1">
      <c r="A214" s="68"/>
      <c r="B214" s="69"/>
      <c r="C214" s="69"/>
      <c r="D214" s="70"/>
      <c r="E214" s="70"/>
      <c r="F214" s="70"/>
      <c r="G214" s="70"/>
      <c r="H214" s="70"/>
      <c r="I214" s="70"/>
      <c r="J214" s="70"/>
      <c r="K214" s="70"/>
      <c r="L214" s="374"/>
      <c r="M214" s="374"/>
      <c r="N214" s="374"/>
      <c r="O214" s="374"/>
      <c r="P214" s="374"/>
      <c r="Q214" s="374"/>
      <c r="R214" s="374"/>
      <c r="S214" s="374"/>
      <c r="T214" s="374"/>
      <c r="U214" s="374"/>
      <c r="V214" s="374"/>
      <c r="W214" s="374"/>
      <c r="X214" s="374"/>
      <c r="Y214" s="374"/>
      <c r="Z214" s="374"/>
      <c r="AA214" s="374"/>
      <c r="AB214" s="374"/>
      <c r="AC214" s="374"/>
      <c r="AD214" s="374"/>
      <c r="AE214" s="374"/>
    </row>
    <row r="215" ht="15.75" customHeight="1">
      <c r="A215" s="68"/>
      <c r="B215" s="69"/>
      <c r="C215" s="69"/>
      <c r="D215" s="70"/>
      <c r="E215" s="70"/>
      <c r="F215" s="70"/>
      <c r="G215" s="70"/>
      <c r="H215" s="70"/>
      <c r="I215" s="70"/>
      <c r="J215" s="70"/>
      <c r="K215" s="70"/>
      <c r="L215" s="374"/>
      <c r="M215" s="374"/>
      <c r="N215" s="374"/>
      <c r="O215" s="374"/>
      <c r="P215" s="374"/>
      <c r="Q215" s="374"/>
      <c r="R215" s="374"/>
      <c r="S215" s="374"/>
      <c r="T215" s="374"/>
      <c r="U215" s="374"/>
      <c r="V215" s="374"/>
      <c r="W215" s="374"/>
      <c r="X215" s="374"/>
      <c r="Y215" s="374"/>
      <c r="Z215" s="374"/>
      <c r="AA215" s="374"/>
      <c r="AB215" s="374"/>
      <c r="AC215" s="374"/>
      <c r="AD215" s="374"/>
      <c r="AE215" s="374"/>
    </row>
    <row r="216" ht="15.75" customHeight="1">
      <c r="A216" s="68"/>
      <c r="B216" s="69"/>
      <c r="C216" s="69"/>
      <c r="D216" s="70"/>
      <c r="E216" s="70"/>
      <c r="F216" s="70"/>
      <c r="G216" s="70"/>
      <c r="H216" s="70"/>
      <c r="I216" s="70"/>
      <c r="J216" s="70"/>
      <c r="K216" s="70"/>
      <c r="L216" s="374"/>
      <c r="M216" s="374"/>
      <c r="N216" s="374"/>
      <c r="O216" s="374"/>
      <c r="P216" s="374"/>
      <c r="Q216" s="374"/>
      <c r="R216" s="374"/>
      <c r="S216" s="374"/>
      <c r="T216" s="374"/>
      <c r="U216" s="374"/>
      <c r="V216" s="374"/>
      <c r="W216" s="374"/>
      <c r="X216" s="374"/>
      <c r="Y216" s="374"/>
      <c r="Z216" s="374"/>
      <c r="AA216" s="374"/>
      <c r="AB216" s="374"/>
      <c r="AC216" s="374"/>
      <c r="AD216" s="374"/>
      <c r="AE216" s="374"/>
    </row>
    <row r="217" ht="15.75" customHeight="1">
      <c r="A217" s="68"/>
      <c r="B217" s="69"/>
      <c r="C217" s="69"/>
      <c r="D217" s="70"/>
      <c r="E217" s="70"/>
      <c r="F217" s="70"/>
      <c r="G217" s="70"/>
      <c r="H217" s="70"/>
      <c r="I217" s="70"/>
      <c r="J217" s="70"/>
      <c r="K217" s="70"/>
      <c r="L217" s="374"/>
      <c r="M217" s="374"/>
      <c r="N217" s="374"/>
      <c r="O217" s="374"/>
      <c r="P217" s="374"/>
      <c r="Q217" s="374"/>
      <c r="R217" s="374"/>
      <c r="S217" s="374"/>
      <c r="T217" s="374"/>
      <c r="U217" s="374"/>
      <c r="V217" s="374"/>
      <c r="W217" s="374"/>
      <c r="X217" s="374"/>
      <c r="Y217" s="374"/>
      <c r="Z217" s="374"/>
      <c r="AA217" s="374"/>
      <c r="AB217" s="374"/>
      <c r="AC217" s="374"/>
      <c r="AD217" s="374"/>
      <c r="AE217" s="374"/>
    </row>
    <row r="218" ht="15.75" customHeight="1">
      <c r="A218" s="68"/>
      <c r="B218" s="69"/>
      <c r="C218" s="69"/>
      <c r="D218" s="70"/>
      <c r="E218" s="70"/>
      <c r="F218" s="70"/>
      <c r="G218" s="70"/>
      <c r="H218" s="70"/>
      <c r="I218" s="70"/>
      <c r="J218" s="70"/>
      <c r="K218" s="70"/>
      <c r="L218" s="374"/>
      <c r="M218" s="374"/>
      <c r="N218" s="374"/>
      <c r="O218" s="374"/>
      <c r="P218" s="374"/>
      <c r="Q218" s="374"/>
      <c r="R218" s="374"/>
      <c r="S218" s="374"/>
      <c r="T218" s="374"/>
      <c r="U218" s="374"/>
      <c r="V218" s="374"/>
      <c r="W218" s="374"/>
      <c r="X218" s="374"/>
      <c r="Y218" s="374"/>
      <c r="Z218" s="374"/>
      <c r="AA218" s="374"/>
      <c r="AB218" s="374"/>
      <c r="AC218" s="374"/>
      <c r="AD218" s="374"/>
      <c r="AE218" s="374"/>
    </row>
    <row r="219" ht="15.75" customHeight="1">
      <c r="A219" s="68"/>
      <c r="B219" s="69"/>
      <c r="C219" s="69"/>
      <c r="D219" s="70"/>
      <c r="E219" s="70"/>
      <c r="F219" s="70"/>
      <c r="G219" s="70"/>
      <c r="H219" s="70"/>
      <c r="I219" s="70"/>
      <c r="J219" s="70"/>
      <c r="K219" s="70"/>
      <c r="L219" s="374"/>
      <c r="M219" s="374"/>
      <c r="N219" s="374"/>
      <c r="O219" s="374"/>
      <c r="P219" s="374"/>
      <c r="Q219" s="374"/>
      <c r="R219" s="374"/>
      <c r="S219" s="374"/>
      <c r="T219" s="374"/>
      <c r="U219" s="374"/>
      <c r="V219" s="374"/>
      <c r="W219" s="374"/>
      <c r="X219" s="374"/>
      <c r="Y219" s="374"/>
      <c r="Z219" s="374"/>
      <c r="AA219" s="374"/>
      <c r="AB219" s="374"/>
      <c r="AC219" s="374"/>
      <c r="AD219" s="374"/>
      <c r="AE219" s="374"/>
    </row>
    <row r="220" ht="15.75" customHeight="1">
      <c r="A220" s="68"/>
      <c r="B220" s="69"/>
      <c r="C220" s="69"/>
      <c r="D220" s="70"/>
      <c r="E220" s="70"/>
      <c r="F220" s="70"/>
      <c r="G220" s="70"/>
      <c r="H220" s="70"/>
      <c r="I220" s="70"/>
      <c r="J220" s="70"/>
      <c r="K220" s="70"/>
      <c r="L220" s="374"/>
      <c r="M220" s="374"/>
      <c r="N220" s="374"/>
      <c r="O220" s="374"/>
      <c r="P220" s="374"/>
      <c r="Q220" s="374"/>
      <c r="R220" s="374"/>
      <c r="S220" s="374"/>
      <c r="T220" s="374"/>
      <c r="U220" s="374"/>
      <c r="V220" s="374"/>
      <c r="W220" s="374"/>
      <c r="X220" s="374"/>
      <c r="Y220" s="374"/>
      <c r="Z220" s="374"/>
      <c r="AA220" s="374"/>
      <c r="AB220" s="374"/>
      <c r="AC220" s="374"/>
      <c r="AD220" s="374"/>
      <c r="AE220" s="374"/>
    </row>
    <row r="221" ht="15.75" customHeight="1">
      <c r="A221" s="68"/>
      <c r="B221" s="69"/>
      <c r="C221" s="69"/>
      <c r="D221" s="70"/>
      <c r="E221" s="70"/>
      <c r="F221" s="70"/>
      <c r="G221" s="70"/>
      <c r="H221" s="70"/>
      <c r="I221" s="70"/>
      <c r="J221" s="70"/>
      <c r="K221" s="70"/>
      <c r="L221" s="374"/>
      <c r="M221" s="374"/>
      <c r="N221" s="374"/>
      <c r="O221" s="374"/>
      <c r="P221" s="374"/>
      <c r="Q221" s="374"/>
      <c r="R221" s="374"/>
      <c r="S221" s="374"/>
      <c r="T221" s="374"/>
      <c r="U221" s="374"/>
      <c r="V221" s="374"/>
      <c r="W221" s="374"/>
      <c r="X221" s="374"/>
      <c r="Y221" s="374"/>
      <c r="Z221" s="374"/>
      <c r="AA221" s="374"/>
      <c r="AB221" s="374"/>
      <c r="AC221" s="374"/>
      <c r="AD221" s="374"/>
      <c r="AE221" s="374"/>
    </row>
    <row r="222" ht="15.75" customHeight="1">
      <c r="A222" s="68"/>
      <c r="B222" s="69"/>
      <c r="C222" s="69"/>
      <c r="D222" s="70"/>
      <c r="E222" s="70"/>
      <c r="F222" s="70"/>
      <c r="G222" s="70"/>
      <c r="H222" s="70"/>
      <c r="I222" s="70"/>
      <c r="J222" s="70"/>
      <c r="K222" s="70"/>
      <c r="L222" s="374"/>
      <c r="M222" s="374"/>
      <c r="N222" s="374"/>
      <c r="O222" s="374"/>
      <c r="P222" s="374"/>
      <c r="Q222" s="374"/>
      <c r="R222" s="374"/>
      <c r="S222" s="374"/>
      <c r="T222" s="374"/>
      <c r="U222" s="374"/>
      <c r="V222" s="374"/>
      <c r="W222" s="374"/>
      <c r="X222" s="374"/>
      <c r="Y222" s="374"/>
      <c r="Z222" s="374"/>
      <c r="AA222" s="374"/>
      <c r="AB222" s="374"/>
      <c r="AC222" s="374"/>
      <c r="AD222" s="374"/>
      <c r="AE222" s="374"/>
    </row>
    <row r="223" ht="15.75" customHeight="1">
      <c r="A223" s="68"/>
      <c r="B223" s="69"/>
      <c r="C223" s="69"/>
      <c r="D223" s="70"/>
      <c r="E223" s="70"/>
      <c r="F223" s="70"/>
      <c r="G223" s="70"/>
      <c r="H223" s="70"/>
      <c r="I223" s="70"/>
      <c r="J223" s="70"/>
      <c r="K223" s="70"/>
      <c r="L223" s="374"/>
      <c r="M223" s="374"/>
      <c r="N223" s="374"/>
      <c r="O223" s="374"/>
      <c r="P223" s="374"/>
      <c r="Q223" s="374"/>
      <c r="R223" s="374"/>
      <c r="S223" s="374"/>
      <c r="T223" s="374"/>
      <c r="U223" s="374"/>
      <c r="V223" s="374"/>
      <c r="W223" s="374"/>
      <c r="X223" s="374"/>
      <c r="Y223" s="374"/>
      <c r="Z223" s="374"/>
      <c r="AA223" s="374"/>
      <c r="AB223" s="374"/>
      <c r="AC223" s="374"/>
      <c r="AD223" s="374"/>
      <c r="AE223" s="374"/>
    </row>
    <row r="224" ht="15.75" customHeight="1">
      <c r="A224" s="68"/>
      <c r="B224" s="69"/>
      <c r="C224" s="69"/>
      <c r="D224" s="70"/>
      <c r="E224" s="70"/>
      <c r="F224" s="70"/>
      <c r="G224" s="70"/>
      <c r="H224" s="70"/>
      <c r="I224" s="70"/>
      <c r="J224" s="70"/>
      <c r="K224" s="70"/>
      <c r="L224" s="374"/>
      <c r="M224" s="374"/>
      <c r="N224" s="374"/>
      <c r="O224" s="374"/>
      <c r="P224" s="374"/>
      <c r="Q224" s="374"/>
      <c r="R224" s="374"/>
      <c r="S224" s="374"/>
      <c r="T224" s="374"/>
      <c r="U224" s="374"/>
      <c r="V224" s="374"/>
      <c r="W224" s="374"/>
      <c r="X224" s="374"/>
      <c r="Y224" s="374"/>
      <c r="Z224" s="374"/>
      <c r="AA224" s="374"/>
      <c r="AB224" s="374"/>
      <c r="AC224" s="374"/>
      <c r="AD224" s="374"/>
      <c r="AE224" s="374"/>
    </row>
    <row r="225" ht="15.75" customHeight="1">
      <c r="A225" s="68"/>
      <c r="B225" s="69"/>
      <c r="C225" s="69"/>
      <c r="D225" s="70"/>
      <c r="E225" s="70"/>
      <c r="F225" s="70"/>
      <c r="G225" s="70"/>
      <c r="H225" s="70"/>
      <c r="I225" s="70"/>
      <c r="J225" s="70"/>
      <c r="K225" s="70"/>
      <c r="L225" s="374"/>
      <c r="M225" s="374"/>
      <c r="N225" s="374"/>
      <c r="O225" s="374"/>
      <c r="P225" s="374"/>
      <c r="Q225" s="374"/>
      <c r="R225" s="374"/>
      <c r="S225" s="374"/>
      <c r="T225" s="374"/>
      <c r="U225" s="374"/>
      <c r="V225" s="374"/>
      <c r="W225" s="374"/>
      <c r="X225" s="374"/>
      <c r="Y225" s="374"/>
      <c r="Z225" s="374"/>
      <c r="AA225" s="374"/>
      <c r="AB225" s="374"/>
      <c r="AC225" s="374"/>
      <c r="AD225" s="374"/>
      <c r="AE225" s="374"/>
    </row>
    <row r="226" ht="15.75" customHeight="1">
      <c r="A226" s="68"/>
      <c r="B226" s="69"/>
      <c r="C226" s="69"/>
      <c r="D226" s="70"/>
      <c r="E226" s="70"/>
      <c r="F226" s="70"/>
      <c r="G226" s="70"/>
      <c r="H226" s="70"/>
      <c r="I226" s="70"/>
      <c r="J226" s="70"/>
      <c r="K226" s="70"/>
      <c r="L226" s="374"/>
      <c r="M226" s="374"/>
      <c r="N226" s="374"/>
      <c r="O226" s="374"/>
      <c r="P226" s="374"/>
      <c r="Q226" s="374"/>
      <c r="R226" s="374"/>
      <c r="S226" s="374"/>
      <c r="T226" s="374"/>
      <c r="U226" s="374"/>
      <c r="V226" s="374"/>
      <c r="W226" s="374"/>
      <c r="X226" s="374"/>
      <c r="Y226" s="374"/>
      <c r="Z226" s="374"/>
      <c r="AA226" s="374"/>
      <c r="AB226" s="374"/>
      <c r="AC226" s="374"/>
      <c r="AD226" s="374"/>
      <c r="AE226" s="374"/>
    </row>
    <row r="227" ht="15.75" customHeight="1">
      <c r="A227" s="68"/>
      <c r="B227" s="69"/>
      <c r="C227" s="69"/>
      <c r="D227" s="70"/>
      <c r="E227" s="70"/>
      <c r="F227" s="70"/>
      <c r="G227" s="70"/>
      <c r="H227" s="70"/>
      <c r="I227" s="70"/>
      <c r="J227" s="70"/>
      <c r="K227" s="70"/>
      <c r="L227" s="374"/>
      <c r="M227" s="374"/>
      <c r="N227" s="374"/>
      <c r="O227" s="374"/>
      <c r="P227" s="374"/>
      <c r="Q227" s="374"/>
      <c r="R227" s="374"/>
      <c r="S227" s="374"/>
      <c r="T227" s="374"/>
      <c r="U227" s="374"/>
      <c r="V227" s="374"/>
      <c r="W227" s="374"/>
      <c r="X227" s="374"/>
      <c r="Y227" s="374"/>
      <c r="Z227" s="374"/>
      <c r="AA227" s="374"/>
      <c r="AB227" s="374"/>
      <c r="AC227" s="374"/>
      <c r="AD227" s="374"/>
      <c r="AE227" s="374"/>
    </row>
    <row r="228" ht="15.75" customHeight="1">
      <c r="A228" s="68"/>
      <c r="B228" s="69"/>
      <c r="C228" s="69"/>
      <c r="D228" s="70"/>
      <c r="E228" s="70"/>
      <c r="F228" s="70"/>
      <c r="G228" s="70"/>
      <c r="H228" s="70"/>
      <c r="I228" s="70"/>
      <c r="J228" s="70"/>
      <c r="K228" s="70"/>
      <c r="L228" s="374"/>
      <c r="M228" s="374"/>
      <c r="N228" s="374"/>
      <c r="O228" s="374"/>
      <c r="P228" s="374"/>
      <c r="Q228" s="374"/>
      <c r="R228" s="374"/>
      <c r="S228" s="374"/>
      <c r="T228" s="374"/>
      <c r="U228" s="374"/>
      <c r="V228" s="374"/>
      <c r="W228" s="374"/>
      <c r="X228" s="374"/>
      <c r="Y228" s="374"/>
      <c r="Z228" s="374"/>
      <c r="AA228" s="374"/>
      <c r="AB228" s="374"/>
      <c r="AC228" s="374"/>
      <c r="AD228" s="374"/>
      <c r="AE228" s="374"/>
    </row>
    <row r="229" ht="15.75" customHeight="1">
      <c r="A229" s="68"/>
      <c r="B229" s="69"/>
      <c r="C229" s="69"/>
      <c r="D229" s="70"/>
      <c r="E229" s="70"/>
      <c r="F229" s="70"/>
      <c r="G229" s="70"/>
      <c r="H229" s="70"/>
      <c r="I229" s="70"/>
      <c r="J229" s="70"/>
      <c r="K229" s="70"/>
      <c r="L229" s="374"/>
      <c r="M229" s="374"/>
      <c r="N229" s="374"/>
      <c r="O229" s="374"/>
      <c r="P229" s="374"/>
      <c r="Q229" s="374"/>
      <c r="R229" s="374"/>
      <c r="S229" s="374"/>
      <c r="T229" s="374"/>
      <c r="U229" s="374"/>
      <c r="V229" s="374"/>
      <c r="W229" s="374"/>
      <c r="X229" s="374"/>
      <c r="Y229" s="374"/>
      <c r="Z229" s="374"/>
      <c r="AA229" s="374"/>
      <c r="AB229" s="374"/>
      <c r="AC229" s="374"/>
      <c r="AD229" s="374"/>
      <c r="AE229" s="374"/>
    </row>
    <row r="230" ht="15.75" customHeight="1">
      <c r="A230" s="68"/>
      <c r="B230" s="69"/>
      <c r="C230" s="69"/>
      <c r="D230" s="70"/>
      <c r="E230" s="70"/>
      <c r="F230" s="70"/>
      <c r="G230" s="70"/>
      <c r="H230" s="70"/>
      <c r="I230" s="70"/>
      <c r="J230" s="70"/>
      <c r="K230" s="70"/>
      <c r="L230" s="374"/>
      <c r="M230" s="374"/>
      <c r="N230" s="374"/>
      <c r="O230" s="374"/>
      <c r="P230" s="374"/>
      <c r="Q230" s="374"/>
      <c r="R230" s="374"/>
      <c r="S230" s="374"/>
      <c r="T230" s="374"/>
      <c r="U230" s="374"/>
      <c r="V230" s="374"/>
      <c r="W230" s="374"/>
      <c r="X230" s="374"/>
      <c r="Y230" s="374"/>
      <c r="Z230" s="374"/>
      <c r="AA230" s="374"/>
      <c r="AB230" s="374"/>
      <c r="AC230" s="374"/>
      <c r="AD230" s="374"/>
      <c r="AE230" s="374"/>
    </row>
    <row r="231" ht="15.75" customHeight="1">
      <c r="A231" s="68"/>
      <c r="B231" s="69"/>
      <c r="C231" s="69"/>
      <c r="D231" s="70"/>
      <c r="E231" s="70"/>
      <c r="F231" s="70"/>
      <c r="G231" s="70"/>
      <c r="H231" s="70"/>
      <c r="I231" s="70"/>
      <c r="J231" s="70"/>
      <c r="K231" s="70"/>
      <c r="L231" s="374"/>
      <c r="M231" s="374"/>
      <c r="N231" s="374"/>
      <c r="O231" s="374"/>
      <c r="P231" s="374"/>
      <c r="Q231" s="374"/>
      <c r="R231" s="374"/>
      <c r="S231" s="374"/>
      <c r="T231" s="374"/>
      <c r="U231" s="374"/>
      <c r="V231" s="374"/>
      <c r="W231" s="374"/>
      <c r="X231" s="374"/>
      <c r="Y231" s="374"/>
      <c r="Z231" s="374"/>
      <c r="AA231" s="374"/>
      <c r="AB231" s="374"/>
      <c r="AC231" s="374"/>
      <c r="AD231" s="374"/>
      <c r="AE231" s="374"/>
    </row>
    <row r="232" ht="15.75" customHeight="1">
      <c r="A232" s="68"/>
      <c r="B232" s="69"/>
      <c r="C232" s="69"/>
      <c r="D232" s="70"/>
      <c r="E232" s="70"/>
      <c r="F232" s="70"/>
      <c r="G232" s="70"/>
      <c r="H232" s="70"/>
      <c r="I232" s="70"/>
      <c r="J232" s="70"/>
      <c r="K232" s="70"/>
      <c r="L232" s="374"/>
      <c r="M232" s="374"/>
      <c r="N232" s="374"/>
      <c r="O232" s="374"/>
      <c r="P232" s="374"/>
      <c r="Q232" s="374"/>
      <c r="R232" s="374"/>
      <c r="S232" s="374"/>
      <c r="T232" s="374"/>
      <c r="U232" s="374"/>
      <c r="V232" s="374"/>
      <c r="W232" s="374"/>
      <c r="X232" s="374"/>
      <c r="Y232" s="374"/>
      <c r="Z232" s="374"/>
      <c r="AA232" s="374"/>
      <c r="AB232" s="374"/>
      <c r="AC232" s="374"/>
      <c r="AD232" s="374"/>
      <c r="AE232" s="374"/>
    </row>
    <row r="233" ht="15.75" customHeight="1">
      <c r="A233" s="68"/>
      <c r="B233" s="69"/>
      <c r="C233" s="69"/>
      <c r="D233" s="70"/>
      <c r="E233" s="70"/>
      <c r="F233" s="70"/>
      <c r="G233" s="70"/>
      <c r="H233" s="70"/>
      <c r="I233" s="70"/>
      <c r="J233" s="70"/>
      <c r="K233" s="70"/>
      <c r="L233" s="374"/>
      <c r="M233" s="374"/>
      <c r="N233" s="374"/>
      <c r="O233" s="374"/>
      <c r="P233" s="374"/>
      <c r="Q233" s="374"/>
      <c r="R233" s="374"/>
      <c r="S233" s="374"/>
      <c r="T233" s="374"/>
      <c r="U233" s="374"/>
      <c r="V233" s="374"/>
      <c r="W233" s="374"/>
      <c r="X233" s="374"/>
      <c r="Y233" s="374"/>
      <c r="Z233" s="374"/>
      <c r="AA233" s="374"/>
      <c r="AB233" s="374"/>
      <c r="AC233" s="374"/>
      <c r="AD233" s="374"/>
      <c r="AE233" s="374"/>
    </row>
    <row r="234" ht="15.75" customHeight="1">
      <c r="A234" s="68"/>
      <c r="B234" s="69"/>
      <c r="C234" s="69"/>
      <c r="D234" s="70"/>
      <c r="E234" s="70"/>
      <c r="F234" s="70"/>
      <c r="G234" s="70"/>
      <c r="H234" s="70"/>
      <c r="I234" s="70"/>
      <c r="J234" s="70"/>
      <c r="K234" s="70"/>
      <c r="L234" s="374"/>
      <c r="M234" s="374"/>
      <c r="N234" s="374"/>
      <c r="O234" s="374"/>
      <c r="P234" s="374"/>
      <c r="Q234" s="374"/>
      <c r="R234" s="374"/>
      <c r="S234" s="374"/>
      <c r="T234" s="374"/>
      <c r="U234" s="374"/>
      <c r="V234" s="374"/>
      <c r="W234" s="374"/>
      <c r="X234" s="374"/>
      <c r="Y234" s="374"/>
      <c r="Z234" s="374"/>
      <c r="AA234" s="374"/>
      <c r="AB234" s="374"/>
      <c r="AC234" s="374"/>
      <c r="AD234" s="374"/>
      <c r="AE234" s="374"/>
    </row>
    <row r="235" ht="15.75" customHeight="1">
      <c r="A235" s="68"/>
      <c r="B235" s="69"/>
      <c r="C235" s="69"/>
      <c r="D235" s="70"/>
      <c r="E235" s="70"/>
      <c r="F235" s="70"/>
      <c r="G235" s="70"/>
      <c r="H235" s="70"/>
      <c r="I235" s="70"/>
      <c r="J235" s="70"/>
      <c r="K235" s="70"/>
      <c r="L235" s="374"/>
      <c r="M235" s="374"/>
      <c r="N235" s="374"/>
      <c r="O235" s="374"/>
      <c r="P235" s="374"/>
      <c r="Q235" s="374"/>
      <c r="R235" s="374"/>
      <c r="S235" s="374"/>
      <c r="T235" s="374"/>
      <c r="U235" s="374"/>
      <c r="V235" s="374"/>
      <c r="W235" s="374"/>
      <c r="X235" s="374"/>
      <c r="Y235" s="374"/>
      <c r="Z235" s="374"/>
      <c r="AA235" s="374"/>
      <c r="AB235" s="374"/>
      <c r="AC235" s="374"/>
      <c r="AD235" s="374"/>
      <c r="AE235" s="374"/>
    </row>
    <row r="236" ht="15.75" customHeight="1">
      <c r="A236" s="68"/>
      <c r="B236" s="69"/>
      <c r="C236" s="69"/>
      <c r="D236" s="70"/>
      <c r="E236" s="70"/>
      <c r="F236" s="70"/>
      <c r="G236" s="70"/>
      <c r="H236" s="70"/>
      <c r="I236" s="70"/>
      <c r="J236" s="70"/>
      <c r="K236" s="70"/>
      <c r="L236" s="374"/>
      <c r="M236" s="374"/>
      <c r="N236" s="374"/>
      <c r="O236" s="374"/>
      <c r="P236" s="374"/>
      <c r="Q236" s="374"/>
      <c r="R236" s="374"/>
      <c r="S236" s="374"/>
      <c r="T236" s="374"/>
      <c r="U236" s="374"/>
      <c r="V236" s="374"/>
      <c r="W236" s="374"/>
      <c r="X236" s="374"/>
      <c r="Y236" s="374"/>
      <c r="Z236" s="374"/>
      <c r="AA236" s="374"/>
      <c r="AB236" s="374"/>
      <c r="AC236" s="374"/>
      <c r="AD236" s="374"/>
      <c r="AE236" s="374"/>
    </row>
    <row r="237" ht="15.75" customHeight="1">
      <c r="A237" s="68"/>
      <c r="B237" s="69"/>
      <c r="C237" s="69"/>
      <c r="D237" s="70"/>
      <c r="E237" s="70"/>
      <c r="F237" s="70"/>
      <c r="G237" s="70"/>
      <c r="H237" s="70"/>
      <c r="I237" s="70"/>
      <c r="J237" s="70"/>
      <c r="K237" s="70"/>
      <c r="L237" s="374"/>
      <c r="M237" s="374"/>
      <c r="N237" s="374"/>
      <c r="O237" s="374"/>
      <c r="P237" s="374"/>
      <c r="Q237" s="374"/>
      <c r="R237" s="374"/>
      <c r="S237" s="374"/>
      <c r="T237" s="374"/>
      <c r="U237" s="374"/>
      <c r="V237" s="374"/>
      <c r="W237" s="374"/>
      <c r="X237" s="374"/>
      <c r="Y237" s="374"/>
      <c r="Z237" s="374"/>
      <c r="AA237" s="374"/>
      <c r="AB237" s="374"/>
      <c r="AC237" s="374"/>
      <c r="AD237" s="374"/>
      <c r="AE237" s="374"/>
    </row>
    <row r="238" ht="15.75" customHeight="1">
      <c r="A238" s="68"/>
      <c r="B238" s="69"/>
      <c r="C238" s="69"/>
      <c r="D238" s="70"/>
      <c r="E238" s="70"/>
      <c r="F238" s="70"/>
      <c r="G238" s="70"/>
      <c r="H238" s="70"/>
      <c r="I238" s="70"/>
      <c r="J238" s="70"/>
      <c r="K238" s="70"/>
      <c r="L238" s="374"/>
      <c r="M238" s="374"/>
      <c r="N238" s="374"/>
      <c r="O238" s="374"/>
      <c r="P238" s="374"/>
      <c r="Q238" s="374"/>
      <c r="R238" s="374"/>
      <c r="S238" s="374"/>
      <c r="T238" s="374"/>
      <c r="U238" s="374"/>
      <c r="V238" s="374"/>
      <c r="W238" s="374"/>
      <c r="X238" s="374"/>
      <c r="Y238" s="374"/>
      <c r="Z238" s="374"/>
      <c r="AA238" s="374"/>
      <c r="AB238" s="374"/>
      <c r="AC238" s="374"/>
      <c r="AD238" s="374"/>
      <c r="AE238" s="374"/>
    </row>
    <row r="239" ht="15.75" customHeight="1">
      <c r="A239" s="68"/>
      <c r="B239" s="69"/>
      <c r="C239" s="69"/>
      <c r="D239" s="70"/>
      <c r="E239" s="70"/>
      <c r="F239" s="70"/>
      <c r="G239" s="70"/>
      <c r="H239" s="70"/>
      <c r="I239" s="70"/>
      <c r="J239" s="70"/>
      <c r="K239" s="70"/>
      <c r="L239" s="374"/>
      <c r="M239" s="374"/>
      <c r="N239" s="374"/>
      <c r="O239" s="374"/>
      <c r="P239" s="374"/>
      <c r="Q239" s="374"/>
      <c r="R239" s="374"/>
      <c r="S239" s="374"/>
      <c r="T239" s="374"/>
      <c r="U239" s="374"/>
      <c r="V239" s="374"/>
      <c r="W239" s="374"/>
      <c r="X239" s="374"/>
      <c r="Y239" s="374"/>
      <c r="Z239" s="374"/>
      <c r="AA239" s="374"/>
      <c r="AB239" s="374"/>
      <c r="AC239" s="374"/>
      <c r="AD239" s="374"/>
      <c r="AE239" s="374"/>
    </row>
    <row r="240" ht="15.75" customHeight="1">
      <c r="A240" s="68"/>
      <c r="B240" s="69"/>
      <c r="C240" s="69"/>
      <c r="D240" s="70"/>
      <c r="E240" s="70"/>
      <c r="F240" s="70"/>
      <c r="G240" s="70"/>
      <c r="H240" s="70"/>
      <c r="I240" s="70"/>
      <c r="J240" s="70"/>
      <c r="K240" s="70"/>
      <c r="L240" s="374"/>
      <c r="M240" s="374"/>
      <c r="N240" s="374"/>
      <c r="O240" s="374"/>
      <c r="P240" s="374"/>
      <c r="Q240" s="374"/>
      <c r="R240" s="374"/>
      <c r="S240" s="374"/>
      <c r="T240" s="374"/>
      <c r="U240" s="374"/>
      <c r="V240" s="374"/>
      <c r="W240" s="374"/>
      <c r="X240" s="374"/>
      <c r="Y240" s="374"/>
      <c r="Z240" s="374"/>
      <c r="AA240" s="374"/>
      <c r="AB240" s="374"/>
      <c r="AC240" s="374"/>
      <c r="AD240" s="374"/>
      <c r="AE240" s="374"/>
    </row>
    <row r="241" ht="15.75" customHeight="1">
      <c r="A241" s="68"/>
      <c r="B241" s="69"/>
      <c r="C241" s="69"/>
      <c r="D241" s="70"/>
      <c r="E241" s="70"/>
      <c r="F241" s="70"/>
      <c r="G241" s="70"/>
      <c r="H241" s="70"/>
      <c r="I241" s="70"/>
      <c r="J241" s="70"/>
      <c r="K241" s="70"/>
      <c r="L241" s="374"/>
      <c r="M241" s="374"/>
      <c r="N241" s="374"/>
      <c r="O241" s="374"/>
      <c r="P241" s="374"/>
      <c r="Q241" s="374"/>
      <c r="R241" s="374"/>
      <c r="S241" s="374"/>
      <c r="T241" s="374"/>
      <c r="U241" s="374"/>
      <c r="V241" s="374"/>
      <c r="W241" s="374"/>
      <c r="X241" s="374"/>
      <c r="Y241" s="374"/>
      <c r="Z241" s="374"/>
      <c r="AA241" s="374"/>
      <c r="AB241" s="374"/>
      <c r="AC241" s="374"/>
      <c r="AD241" s="374"/>
      <c r="AE241" s="374"/>
    </row>
    <row r="242" ht="15.75" customHeight="1">
      <c r="A242" s="68"/>
      <c r="B242" s="69"/>
      <c r="C242" s="69"/>
      <c r="D242" s="70"/>
      <c r="E242" s="70"/>
      <c r="F242" s="70"/>
      <c r="G242" s="70"/>
      <c r="H242" s="70"/>
      <c r="I242" s="70"/>
      <c r="J242" s="70"/>
      <c r="K242" s="70"/>
      <c r="L242" s="374"/>
      <c r="M242" s="374"/>
      <c r="N242" s="374"/>
      <c r="O242" s="374"/>
      <c r="P242" s="374"/>
      <c r="Q242" s="374"/>
      <c r="R242" s="374"/>
      <c r="S242" s="374"/>
      <c r="T242" s="374"/>
      <c r="U242" s="374"/>
      <c r="V242" s="374"/>
      <c r="W242" s="374"/>
      <c r="X242" s="374"/>
      <c r="Y242" s="374"/>
      <c r="Z242" s="374"/>
      <c r="AA242" s="374"/>
      <c r="AB242" s="374"/>
      <c r="AC242" s="374"/>
      <c r="AD242" s="374"/>
      <c r="AE242" s="374"/>
    </row>
    <row r="243" ht="15.75" customHeight="1">
      <c r="A243" s="68"/>
      <c r="B243" s="69"/>
      <c r="C243" s="69"/>
      <c r="D243" s="70"/>
      <c r="E243" s="70"/>
      <c r="F243" s="70"/>
      <c r="G243" s="70"/>
      <c r="H243" s="70"/>
      <c r="I243" s="70"/>
      <c r="J243" s="70"/>
      <c r="K243" s="70"/>
      <c r="L243" s="374"/>
      <c r="M243" s="374"/>
      <c r="N243" s="374"/>
      <c r="O243" s="374"/>
      <c r="P243" s="374"/>
      <c r="Q243" s="374"/>
      <c r="R243" s="374"/>
      <c r="S243" s="374"/>
      <c r="T243" s="374"/>
      <c r="U243" s="374"/>
      <c r="V243" s="374"/>
      <c r="W243" s="374"/>
      <c r="X243" s="374"/>
      <c r="Y243" s="374"/>
      <c r="Z243" s="374"/>
      <c r="AA243" s="374"/>
      <c r="AB243" s="374"/>
      <c r="AC243" s="374"/>
      <c r="AD243" s="374"/>
      <c r="AE243" s="374"/>
    </row>
    <row r="244" ht="15.75" customHeight="1">
      <c r="A244" s="68"/>
      <c r="B244" s="69"/>
      <c r="C244" s="69"/>
      <c r="D244" s="70"/>
      <c r="E244" s="70"/>
      <c r="F244" s="70"/>
      <c r="G244" s="70"/>
      <c r="H244" s="70"/>
      <c r="I244" s="70"/>
      <c r="J244" s="70"/>
      <c r="K244" s="70"/>
      <c r="L244" s="374"/>
      <c r="M244" s="374"/>
      <c r="N244" s="374"/>
      <c r="O244" s="374"/>
      <c r="P244" s="374"/>
      <c r="Q244" s="374"/>
      <c r="R244" s="374"/>
      <c r="S244" s="374"/>
      <c r="T244" s="374"/>
      <c r="U244" s="374"/>
      <c r="V244" s="374"/>
      <c r="W244" s="374"/>
      <c r="X244" s="374"/>
      <c r="Y244" s="374"/>
      <c r="Z244" s="374"/>
      <c r="AA244" s="374"/>
      <c r="AB244" s="374"/>
      <c r="AC244" s="374"/>
      <c r="AD244" s="374"/>
      <c r="AE244" s="374"/>
    </row>
    <row r="245" ht="15.75" customHeight="1">
      <c r="A245" s="68"/>
      <c r="B245" s="69"/>
      <c r="C245" s="69"/>
      <c r="D245" s="70"/>
      <c r="E245" s="70"/>
      <c r="F245" s="70"/>
      <c r="G245" s="70"/>
      <c r="H245" s="70"/>
      <c r="I245" s="70"/>
      <c r="J245" s="70"/>
      <c r="K245" s="70"/>
      <c r="L245" s="374"/>
      <c r="M245" s="374"/>
      <c r="N245" s="374"/>
      <c r="O245" s="374"/>
      <c r="P245" s="374"/>
      <c r="Q245" s="374"/>
      <c r="R245" s="374"/>
      <c r="S245" s="374"/>
      <c r="T245" s="374"/>
      <c r="U245" s="374"/>
      <c r="V245" s="374"/>
      <c r="W245" s="374"/>
      <c r="X245" s="374"/>
      <c r="Y245" s="374"/>
      <c r="Z245" s="374"/>
      <c r="AA245" s="374"/>
      <c r="AB245" s="374"/>
      <c r="AC245" s="374"/>
      <c r="AD245" s="374"/>
      <c r="AE245" s="374"/>
    </row>
    <row r="246" ht="15.75" customHeight="1">
      <c r="A246" s="68"/>
      <c r="B246" s="69"/>
      <c r="C246" s="69"/>
      <c r="D246" s="70"/>
      <c r="E246" s="70"/>
      <c r="F246" s="70"/>
      <c r="G246" s="70"/>
      <c r="H246" s="70"/>
      <c r="I246" s="70"/>
      <c r="J246" s="70"/>
      <c r="K246" s="70"/>
      <c r="L246" s="374"/>
      <c r="M246" s="374"/>
      <c r="N246" s="374"/>
      <c r="O246" s="374"/>
      <c r="P246" s="374"/>
      <c r="Q246" s="374"/>
      <c r="R246" s="374"/>
      <c r="S246" s="374"/>
      <c r="T246" s="374"/>
      <c r="U246" s="374"/>
      <c r="V246" s="374"/>
      <c r="W246" s="374"/>
      <c r="X246" s="374"/>
      <c r="Y246" s="374"/>
      <c r="Z246" s="374"/>
      <c r="AA246" s="374"/>
      <c r="AB246" s="374"/>
      <c r="AC246" s="374"/>
      <c r="AD246" s="374"/>
      <c r="AE246" s="374"/>
    </row>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46:H46"/>
    <mergeCell ref="A2:M2"/>
    <mergeCell ref="A4:M4"/>
    <mergeCell ref="A5:M5"/>
    <mergeCell ref="A6:M6"/>
    <mergeCell ref="A7:M7"/>
    <mergeCell ref="A8:M8"/>
    <mergeCell ref="A9:M9"/>
  </mergeCells>
  <hyperlinks>
    <hyperlink r:id="rId1" ref="D18"/>
    <hyperlink r:id="rId2" ref="D19"/>
    <hyperlink r:id="rId3" ref="D20"/>
    <hyperlink r:id="rId4" ref="D21"/>
    <hyperlink r:id="rId5" ref="D22"/>
    <hyperlink r:id="rId6" ref="D23"/>
    <hyperlink r:id="rId7" ref="D24"/>
    <hyperlink r:id="rId8" ref="D25"/>
  </hyperlinks>
  <printOptions/>
  <pageMargins bottom="1.0" footer="0.0" header="0.0" left="0.75" right="0.75" top="1.0"/>
  <pageSetup orientation="landscape"/>
  <drawing r:id="rId9"/>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30.43"/>
    <col customWidth="1" min="3" max="3" width="16.86"/>
    <col customWidth="1" min="4" max="4" width="22.43"/>
    <col customWidth="1" min="5" max="5" width="14.14"/>
    <col customWidth="1" min="6" max="6" width="20.0"/>
    <col customWidth="1" min="7" max="7" width="9.57"/>
    <col customWidth="1" min="8" max="8" width="12.0"/>
    <col customWidth="1" min="9" max="9" width="10.14"/>
    <col customWidth="1" min="10" max="10" width="8.0"/>
    <col customWidth="1" min="11" max="11" width="8.29"/>
    <col customWidth="1" min="12" max="26" width="8.0"/>
  </cols>
  <sheetData>
    <row r="1">
      <c r="A1" s="68"/>
      <c r="B1" s="69"/>
      <c r="C1" s="69"/>
      <c r="D1" s="69"/>
      <c r="E1" s="70"/>
      <c r="F1" s="70"/>
      <c r="G1" s="374"/>
      <c r="H1" s="374"/>
      <c r="I1" s="374"/>
      <c r="J1" s="374"/>
      <c r="K1" s="374"/>
      <c r="L1" s="374"/>
      <c r="M1" s="374"/>
      <c r="N1" s="374"/>
      <c r="O1" s="374"/>
      <c r="P1" s="374"/>
      <c r="Q1" s="374"/>
      <c r="R1" s="374"/>
      <c r="S1" s="374"/>
      <c r="T1" s="374"/>
      <c r="U1" s="374"/>
      <c r="V1" s="374"/>
      <c r="W1" s="374"/>
      <c r="X1" s="374"/>
      <c r="Y1" s="374"/>
      <c r="Z1" s="374"/>
    </row>
    <row r="2" ht="29.25" customHeight="1">
      <c r="A2" s="1159" t="s">
        <v>7657</v>
      </c>
      <c r="B2" s="586"/>
      <c r="C2" s="586"/>
      <c r="D2" s="586"/>
      <c r="E2" s="586"/>
      <c r="F2" s="586"/>
      <c r="G2" s="586"/>
      <c r="H2" s="586"/>
      <c r="I2" s="586"/>
      <c r="J2" s="587"/>
      <c r="K2" s="75"/>
      <c r="L2" s="75"/>
      <c r="M2" s="75"/>
      <c r="N2" s="75"/>
      <c r="O2" s="75"/>
      <c r="P2" s="75"/>
      <c r="Q2" s="75"/>
      <c r="R2" s="75"/>
      <c r="S2" s="75"/>
      <c r="T2" s="75"/>
      <c r="U2" s="75"/>
      <c r="V2" s="75"/>
      <c r="W2" s="75"/>
      <c r="X2" s="75"/>
      <c r="Y2" s="75"/>
      <c r="Z2" s="75"/>
    </row>
    <row r="3">
      <c r="A3" s="592"/>
      <c r="B3" s="592"/>
      <c r="C3" s="592"/>
      <c r="D3" s="592"/>
      <c r="E3" s="592"/>
      <c r="F3" s="74"/>
      <c r="G3" s="75"/>
      <c r="H3" s="75"/>
      <c r="I3" s="75"/>
      <c r="J3" s="75"/>
      <c r="K3" s="75"/>
      <c r="L3" s="75"/>
      <c r="M3" s="75"/>
      <c r="N3" s="75"/>
      <c r="O3" s="75"/>
      <c r="P3" s="75"/>
      <c r="Q3" s="75"/>
      <c r="R3" s="75"/>
      <c r="S3" s="75"/>
      <c r="T3" s="75"/>
      <c r="U3" s="75"/>
      <c r="V3" s="75"/>
      <c r="W3" s="75"/>
      <c r="X3" s="75"/>
      <c r="Y3" s="75"/>
      <c r="Z3" s="75"/>
    </row>
    <row r="4" ht="42.75" customHeight="1">
      <c r="A4" s="76" t="s">
        <v>7658</v>
      </c>
      <c r="B4" s="72"/>
      <c r="C4" s="72"/>
      <c r="D4" s="72"/>
      <c r="E4" s="72"/>
      <c r="F4" s="72"/>
      <c r="G4" s="72"/>
      <c r="H4" s="72"/>
      <c r="I4" s="72"/>
      <c r="J4" s="73"/>
      <c r="K4" s="75"/>
      <c r="L4" s="75"/>
      <c r="M4" s="75"/>
      <c r="N4" s="75"/>
      <c r="O4" s="75"/>
      <c r="P4" s="75"/>
      <c r="Q4" s="75"/>
      <c r="R4" s="75"/>
      <c r="S4" s="75"/>
      <c r="T4" s="75"/>
      <c r="U4" s="75"/>
      <c r="V4" s="75"/>
      <c r="W4" s="75"/>
      <c r="X4" s="75"/>
      <c r="Y4" s="75"/>
      <c r="Z4" s="75"/>
    </row>
    <row r="5" ht="16.5" customHeight="1">
      <c r="A5" s="76" t="s">
        <v>7659</v>
      </c>
      <c r="B5" s="72"/>
      <c r="C5" s="72"/>
      <c r="D5" s="72"/>
      <c r="E5" s="72"/>
      <c r="F5" s="72"/>
      <c r="G5" s="72"/>
      <c r="H5" s="72"/>
      <c r="I5" s="72"/>
      <c r="J5" s="73"/>
      <c r="K5" s="75"/>
      <c r="L5" s="75"/>
      <c r="M5" s="75"/>
      <c r="N5" s="75"/>
      <c r="O5" s="75"/>
      <c r="P5" s="75"/>
      <c r="Q5" s="75"/>
      <c r="R5" s="75"/>
      <c r="S5" s="75"/>
      <c r="T5" s="75"/>
      <c r="U5" s="75"/>
      <c r="V5" s="75"/>
      <c r="W5" s="75"/>
      <c r="X5" s="75"/>
      <c r="Y5" s="75"/>
      <c r="Z5" s="75"/>
    </row>
    <row r="6" ht="14.25" customHeight="1">
      <c r="A6" s="76" t="s">
        <v>7660</v>
      </c>
      <c r="B6" s="72"/>
      <c r="C6" s="72"/>
      <c r="D6" s="72"/>
      <c r="E6" s="72"/>
      <c r="F6" s="72"/>
      <c r="G6" s="72"/>
      <c r="H6" s="72"/>
      <c r="I6" s="72"/>
      <c r="J6" s="73"/>
      <c r="K6" s="75"/>
      <c r="L6" s="75"/>
      <c r="M6" s="75"/>
      <c r="N6" s="75"/>
      <c r="O6" s="75"/>
      <c r="P6" s="75"/>
      <c r="Q6" s="75"/>
      <c r="R6" s="75"/>
      <c r="S6" s="75"/>
      <c r="T6" s="75"/>
      <c r="U6" s="75"/>
      <c r="V6" s="75"/>
      <c r="W6" s="75"/>
      <c r="X6" s="75"/>
      <c r="Y6" s="75"/>
      <c r="Z6" s="75"/>
    </row>
    <row r="7" ht="32.25" customHeight="1">
      <c r="A7" s="76" t="s">
        <v>7661</v>
      </c>
      <c r="B7" s="72"/>
      <c r="C7" s="72"/>
      <c r="D7" s="72"/>
      <c r="E7" s="72"/>
      <c r="F7" s="72"/>
      <c r="G7" s="72"/>
      <c r="H7" s="72"/>
      <c r="I7" s="72"/>
      <c r="J7" s="73"/>
      <c r="K7" s="75"/>
      <c r="L7" s="75"/>
      <c r="M7" s="75"/>
      <c r="N7" s="75"/>
      <c r="O7" s="75"/>
      <c r="P7" s="75"/>
      <c r="Q7" s="75"/>
      <c r="R7" s="75"/>
      <c r="S7" s="75"/>
      <c r="T7" s="75"/>
      <c r="U7" s="75"/>
      <c r="V7" s="75"/>
      <c r="W7" s="75"/>
      <c r="X7" s="75"/>
      <c r="Y7" s="75"/>
      <c r="Z7" s="75"/>
    </row>
    <row r="8" ht="15.0" customHeight="1">
      <c r="A8" s="76" t="s">
        <v>7662</v>
      </c>
      <c r="B8" s="72"/>
      <c r="C8" s="72"/>
      <c r="D8" s="72"/>
      <c r="E8" s="72"/>
      <c r="F8" s="72"/>
      <c r="G8" s="72"/>
      <c r="H8" s="72"/>
      <c r="I8" s="72"/>
      <c r="J8" s="73"/>
      <c r="K8" s="75"/>
      <c r="L8" s="75"/>
      <c r="M8" s="75"/>
      <c r="N8" s="75"/>
      <c r="O8" s="75"/>
      <c r="P8" s="75"/>
      <c r="Q8" s="75"/>
      <c r="R8" s="75"/>
      <c r="S8" s="75"/>
      <c r="T8" s="75"/>
      <c r="U8" s="75"/>
      <c r="V8" s="75"/>
      <c r="W8" s="75"/>
      <c r="X8" s="75"/>
      <c r="Y8" s="75"/>
      <c r="Z8" s="75"/>
    </row>
    <row r="9" ht="19.5" customHeight="1">
      <c r="A9" s="76" t="s">
        <v>7663</v>
      </c>
      <c r="B9" s="72"/>
      <c r="C9" s="72"/>
      <c r="D9" s="72"/>
      <c r="E9" s="72"/>
      <c r="F9" s="72"/>
      <c r="G9" s="72"/>
      <c r="H9" s="72"/>
      <c r="I9" s="72"/>
      <c r="J9" s="73"/>
      <c r="K9" s="75"/>
      <c r="L9" s="75"/>
      <c r="M9" s="75"/>
      <c r="N9" s="75"/>
      <c r="O9" s="75"/>
      <c r="P9" s="75"/>
      <c r="Q9" s="75"/>
      <c r="R9" s="75"/>
      <c r="S9" s="75"/>
      <c r="T9" s="75"/>
      <c r="U9" s="75"/>
      <c r="V9" s="75"/>
      <c r="W9" s="75"/>
      <c r="X9" s="75"/>
      <c r="Y9" s="75"/>
      <c r="Z9" s="75"/>
    </row>
    <row r="10" ht="72.75" customHeight="1">
      <c r="A10" s="79" t="s">
        <v>7664</v>
      </c>
      <c r="B10" s="72"/>
      <c r="C10" s="72"/>
      <c r="D10" s="72"/>
      <c r="E10" s="72"/>
      <c r="F10" s="72"/>
      <c r="G10" s="72"/>
      <c r="H10" s="72"/>
      <c r="I10" s="72"/>
      <c r="J10" s="73"/>
      <c r="K10" s="75"/>
      <c r="L10" s="75"/>
      <c r="M10" s="75"/>
      <c r="N10" s="75"/>
      <c r="O10" s="75"/>
      <c r="P10" s="75"/>
      <c r="Q10" s="75"/>
      <c r="R10" s="75"/>
      <c r="S10" s="75"/>
      <c r="T10" s="75"/>
      <c r="U10" s="75"/>
      <c r="V10" s="75"/>
      <c r="W10" s="75"/>
      <c r="X10" s="75"/>
      <c r="Y10" s="75"/>
      <c r="Z10" s="75"/>
    </row>
    <row r="11">
      <c r="A11" s="68"/>
      <c r="B11" s="69"/>
      <c r="C11" s="69"/>
      <c r="D11" s="69"/>
      <c r="E11" s="70"/>
      <c r="F11" s="70"/>
      <c r="G11" s="75"/>
      <c r="H11" s="75"/>
      <c r="I11" s="75"/>
      <c r="J11" s="75"/>
      <c r="K11" s="75"/>
      <c r="L11" s="75"/>
      <c r="M11" s="75"/>
      <c r="N11" s="75"/>
      <c r="O11" s="75"/>
      <c r="P11" s="75"/>
      <c r="Q11" s="75"/>
      <c r="R11" s="75"/>
      <c r="S11" s="75"/>
      <c r="T11" s="75"/>
      <c r="U11" s="75"/>
      <c r="V11" s="75"/>
      <c r="W11" s="75"/>
      <c r="X11" s="75"/>
      <c r="Y11" s="75"/>
      <c r="Z11" s="75"/>
    </row>
    <row r="12" ht="38.25" customHeight="1">
      <c r="A12" s="1071" t="s">
        <v>7</v>
      </c>
      <c r="B12" s="1063" t="s">
        <v>2062</v>
      </c>
      <c r="C12" s="1063" t="s">
        <v>7665</v>
      </c>
      <c r="D12" s="1063" t="s">
        <v>2065</v>
      </c>
      <c r="E12" s="84" t="s">
        <v>8</v>
      </c>
      <c r="F12" s="1063" t="s">
        <v>7666</v>
      </c>
      <c r="G12" s="82" t="s">
        <v>7667</v>
      </c>
      <c r="H12" s="82" t="s">
        <v>7668</v>
      </c>
      <c r="I12" s="82" t="s">
        <v>2070</v>
      </c>
      <c r="J12" s="82" t="s">
        <v>253</v>
      </c>
      <c r="K12" s="86" t="s">
        <v>2051</v>
      </c>
      <c r="L12" s="374"/>
      <c r="M12" s="374"/>
      <c r="N12" s="374"/>
      <c r="O12" s="374"/>
      <c r="P12" s="374"/>
      <c r="Q12" s="374"/>
      <c r="R12" s="374"/>
      <c r="S12" s="374"/>
      <c r="T12" s="374"/>
      <c r="U12" s="374"/>
      <c r="V12" s="374"/>
      <c r="W12" s="374"/>
      <c r="X12" s="374"/>
      <c r="Y12" s="374"/>
      <c r="Z12" s="374"/>
    </row>
    <row r="13">
      <c r="A13" s="1030" t="s">
        <v>7669</v>
      </c>
      <c r="B13" s="1030" t="s">
        <v>7670</v>
      </c>
      <c r="C13" s="1189" t="s">
        <v>7671</v>
      </c>
      <c r="D13" s="1189" t="s">
        <v>7669</v>
      </c>
      <c r="E13" s="1189" t="s">
        <v>52</v>
      </c>
      <c r="F13" s="1190">
        <v>2022.0</v>
      </c>
      <c r="G13" s="1191" t="s">
        <v>7672</v>
      </c>
      <c r="H13" s="1191" t="s">
        <v>7672</v>
      </c>
      <c r="I13" s="1189">
        <v>200.0</v>
      </c>
      <c r="J13" s="1192">
        <v>200.0</v>
      </c>
      <c r="K13" s="95" t="s">
        <v>64</v>
      </c>
      <c r="L13" s="374"/>
      <c r="M13" s="374"/>
      <c r="N13" s="374"/>
      <c r="O13" s="374"/>
      <c r="P13" s="374"/>
      <c r="Q13" s="374"/>
      <c r="R13" s="374"/>
      <c r="S13" s="374"/>
      <c r="T13" s="374"/>
      <c r="U13" s="374"/>
      <c r="V13" s="374"/>
      <c r="W13" s="374"/>
      <c r="X13" s="374"/>
      <c r="Y13" s="374"/>
      <c r="Z13" s="374"/>
    </row>
    <row r="14" ht="15.0" customHeight="1">
      <c r="A14" s="162" t="s">
        <v>114</v>
      </c>
      <c r="B14" s="162" t="s">
        <v>7673</v>
      </c>
      <c r="C14" s="161" t="s">
        <v>7674</v>
      </c>
      <c r="D14" s="163" t="s">
        <v>7675</v>
      </c>
      <c r="E14" s="696" t="s">
        <v>101</v>
      </c>
      <c r="F14" s="1163" t="s">
        <v>7676</v>
      </c>
      <c r="G14" s="94" t="s">
        <v>7677</v>
      </c>
      <c r="H14" s="94"/>
      <c r="I14" s="94">
        <v>300.0</v>
      </c>
      <c r="J14" s="94">
        <v>30.0</v>
      </c>
      <c r="K14" s="168" t="s">
        <v>114</v>
      </c>
    </row>
    <row r="15" ht="15.0" customHeight="1">
      <c r="A15" s="162" t="s">
        <v>114</v>
      </c>
      <c r="B15" s="162" t="s">
        <v>7678</v>
      </c>
      <c r="C15" s="161" t="s">
        <v>7679</v>
      </c>
      <c r="D15" s="163" t="s">
        <v>7680</v>
      </c>
      <c r="E15" s="696" t="s">
        <v>101</v>
      </c>
      <c r="F15" s="1193" t="s">
        <v>7681</v>
      </c>
      <c r="G15" s="94" t="s">
        <v>7682</v>
      </c>
      <c r="H15" s="94"/>
      <c r="I15" s="94">
        <v>300.0</v>
      </c>
      <c r="J15" s="94">
        <v>150.0</v>
      </c>
      <c r="K15" s="168" t="s">
        <v>114</v>
      </c>
    </row>
    <row r="16" ht="15.0" customHeight="1">
      <c r="A16" s="162" t="s">
        <v>112</v>
      </c>
      <c r="B16" s="162" t="s">
        <v>7683</v>
      </c>
      <c r="C16" s="161" t="s">
        <v>7679</v>
      </c>
      <c r="D16" s="163" t="s">
        <v>7680</v>
      </c>
      <c r="E16" s="696" t="s">
        <v>101</v>
      </c>
      <c r="F16" s="1193" t="s">
        <v>7684</v>
      </c>
      <c r="G16" s="94" t="s">
        <v>7682</v>
      </c>
      <c r="H16" s="94" t="s">
        <v>7682</v>
      </c>
      <c r="I16" s="94" t="s">
        <v>7685</v>
      </c>
      <c r="J16" s="94">
        <v>150.0</v>
      </c>
      <c r="K16" s="168" t="s">
        <v>112</v>
      </c>
    </row>
    <row r="17" ht="15.0" customHeight="1">
      <c r="A17" s="162" t="s">
        <v>113</v>
      </c>
      <c r="B17" s="162" t="s">
        <v>7686</v>
      </c>
      <c r="C17" s="207"/>
      <c r="D17" s="163" t="s">
        <v>113</v>
      </c>
      <c r="E17" s="696" t="s">
        <v>101</v>
      </c>
      <c r="F17" s="1163"/>
      <c r="G17" s="94" t="s">
        <v>7687</v>
      </c>
      <c r="H17" s="94"/>
      <c r="I17" s="94">
        <v>400.0</v>
      </c>
      <c r="J17" s="1194">
        <v>400.0</v>
      </c>
      <c r="K17" s="168" t="s">
        <v>113</v>
      </c>
    </row>
    <row r="18">
      <c r="A18" s="162"/>
      <c r="B18" s="162"/>
      <c r="C18" s="161"/>
      <c r="D18" s="163"/>
      <c r="E18" s="1080"/>
      <c r="F18" s="1163"/>
      <c r="G18" s="94"/>
      <c r="H18" s="94"/>
      <c r="I18" s="94"/>
      <c r="J18" s="94"/>
      <c r="K18" s="374"/>
      <c r="L18" s="374"/>
      <c r="M18" s="374"/>
      <c r="N18" s="374"/>
      <c r="O18" s="374"/>
      <c r="P18" s="374"/>
      <c r="Q18" s="374"/>
      <c r="R18" s="374"/>
      <c r="S18" s="374"/>
      <c r="T18" s="374"/>
      <c r="U18" s="374"/>
      <c r="V18" s="374"/>
      <c r="W18" s="374"/>
      <c r="X18" s="374"/>
      <c r="Y18" s="374"/>
      <c r="Z18" s="374"/>
    </row>
    <row r="19">
      <c r="A19" s="162"/>
      <c r="B19" s="162"/>
      <c r="C19" s="161"/>
      <c r="D19" s="163"/>
      <c r="E19" s="1080"/>
      <c r="F19" s="1163"/>
      <c r="G19" s="94"/>
      <c r="H19" s="94"/>
      <c r="I19" s="94"/>
      <c r="J19" s="94"/>
      <c r="K19" s="374"/>
      <c r="L19" s="374"/>
      <c r="M19" s="374"/>
      <c r="N19" s="374"/>
      <c r="O19" s="374"/>
      <c r="P19" s="374"/>
      <c r="Q19" s="374"/>
      <c r="R19" s="374"/>
      <c r="S19" s="374"/>
      <c r="T19" s="374"/>
      <c r="U19" s="374"/>
      <c r="V19" s="374"/>
      <c r="W19" s="374"/>
      <c r="X19" s="374"/>
      <c r="Y19" s="374"/>
      <c r="Z19" s="374"/>
    </row>
    <row r="20">
      <c r="A20" s="162"/>
      <c r="B20" s="162"/>
      <c r="C20" s="161"/>
      <c r="D20" s="163"/>
      <c r="E20" s="1080"/>
      <c r="F20" s="1163"/>
      <c r="G20" s="94"/>
      <c r="H20" s="94"/>
      <c r="I20" s="94"/>
      <c r="J20" s="94"/>
      <c r="K20" s="374"/>
      <c r="L20" s="374"/>
      <c r="M20" s="374"/>
      <c r="N20" s="374"/>
      <c r="O20" s="374"/>
      <c r="P20" s="374"/>
      <c r="Q20" s="374"/>
      <c r="R20" s="374"/>
      <c r="S20" s="374"/>
      <c r="T20" s="374"/>
      <c r="U20" s="374"/>
      <c r="V20" s="374"/>
      <c r="W20" s="374"/>
      <c r="X20" s="374"/>
      <c r="Y20" s="374"/>
      <c r="Z20" s="374"/>
    </row>
    <row r="21" ht="15.75" customHeight="1">
      <c r="A21" s="162"/>
      <c r="B21" s="162"/>
      <c r="C21" s="161"/>
      <c r="D21" s="163"/>
      <c r="E21" s="1080"/>
      <c r="F21" s="1163"/>
      <c r="G21" s="94"/>
      <c r="H21" s="94"/>
      <c r="I21" s="94"/>
      <c r="J21" s="94"/>
      <c r="K21" s="374"/>
      <c r="L21" s="374"/>
      <c r="M21" s="374"/>
      <c r="N21" s="374"/>
      <c r="O21" s="374"/>
      <c r="P21" s="374"/>
      <c r="Q21" s="374"/>
      <c r="R21" s="374"/>
      <c r="S21" s="374"/>
      <c r="T21" s="374"/>
      <c r="U21" s="374"/>
      <c r="V21" s="374"/>
      <c r="W21" s="374"/>
      <c r="X21" s="374"/>
      <c r="Y21" s="374"/>
      <c r="Z21" s="374"/>
    </row>
    <row r="22" ht="15.75" customHeight="1">
      <c r="A22" s="162"/>
      <c r="B22" s="162"/>
      <c r="C22" s="161"/>
      <c r="D22" s="163"/>
      <c r="E22" s="1080"/>
      <c r="F22" s="1163"/>
      <c r="G22" s="94"/>
      <c r="H22" s="94"/>
      <c r="I22" s="94"/>
      <c r="J22" s="94"/>
      <c r="K22" s="374"/>
      <c r="L22" s="374"/>
      <c r="M22" s="374"/>
      <c r="N22" s="374"/>
      <c r="O22" s="374"/>
      <c r="P22" s="374"/>
      <c r="Q22" s="374"/>
      <c r="R22" s="374"/>
      <c r="S22" s="374"/>
      <c r="T22" s="374"/>
      <c r="U22" s="374"/>
      <c r="V22" s="374"/>
      <c r="W22" s="374"/>
      <c r="X22" s="374"/>
      <c r="Y22" s="374"/>
      <c r="Z22" s="374"/>
    </row>
    <row r="23" ht="15.75" customHeight="1">
      <c r="A23" s="583" t="s">
        <v>217</v>
      </c>
      <c r="B23" s="69"/>
      <c r="C23" s="69"/>
      <c r="D23" s="69"/>
      <c r="E23" s="74"/>
      <c r="F23" s="374"/>
      <c r="G23" s="374"/>
      <c r="H23" s="374"/>
      <c r="I23" s="374"/>
      <c r="J23" s="1158">
        <f>SUM(J13:J22)</f>
        <v>930</v>
      </c>
      <c r="K23" s="374"/>
      <c r="L23" s="374"/>
      <c r="M23" s="374"/>
      <c r="N23" s="374"/>
      <c r="O23" s="374"/>
      <c r="P23" s="374"/>
      <c r="Q23" s="374"/>
      <c r="R23" s="374"/>
      <c r="S23" s="374"/>
      <c r="T23" s="374"/>
      <c r="U23" s="374"/>
      <c r="V23" s="374"/>
      <c r="W23" s="374"/>
      <c r="X23" s="374"/>
      <c r="Y23" s="374"/>
      <c r="Z23" s="374"/>
    </row>
    <row r="24" ht="15.75" customHeight="1">
      <c r="A24" s="68"/>
      <c r="B24" s="69"/>
      <c r="C24" s="69"/>
      <c r="D24" s="69"/>
      <c r="E24" s="70"/>
      <c r="F24" s="70"/>
      <c r="G24" s="374"/>
      <c r="H24" s="374"/>
      <c r="I24" s="374"/>
      <c r="J24" s="374"/>
      <c r="K24" s="374"/>
      <c r="L24" s="374"/>
      <c r="M24" s="374"/>
      <c r="N24" s="374"/>
      <c r="O24" s="374"/>
      <c r="P24" s="374"/>
      <c r="Q24" s="374"/>
      <c r="R24" s="374"/>
      <c r="S24" s="374"/>
      <c r="T24" s="374"/>
      <c r="U24" s="374"/>
      <c r="V24" s="374"/>
      <c r="W24" s="374"/>
      <c r="X24" s="374"/>
      <c r="Y24" s="374"/>
      <c r="Z24" s="374"/>
    </row>
    <row r="25" ht="15.75" customHeight="1">
      <c r="A25" s="1188" t="s">
        <v>2052</v>
      </c>
      <c r="B25" s="586"/>
      <c r="C25" s="586"/>
      <c r="D25" s="586"/>
      <c r="E25" s="586"/>
      <c r="F25" s="587"/>
      <c r="G25" s="374"/>
      <c r="H25" s="374"/>
      <c r="I25" s="374"/>
      <c r="J25" s="374"/>
      <c r="K25" s="374"/>
      <c r="L25" s="374"/>
      <c r="M25" s="374"/>
      <c r="N25" s="374"/>
      <c r="O25" s="374"/>
      <c r="P25" s="374"/>
      <c r="Q25" s="374"/>
      <c r="R25" s="374"/>
      <c r="S25" s="374"/>
      <c r="T25" s="374"/>
      <c r="U25" s="374"/>
      <c r="V25" s="374"/>
      <c r="W25" s="374"/>
      <c r="X25" s="374"/>
      <c r="Y25" s="374"/>
      <c r="Z25" s="374"/>
    </row>
    <row r="26" ht="15.75" customHeight="1">
      <c r="A26" s="68"/>
      <c r="B26" s="69"/>
      <c r="C26" s="69"/>
      <c r="D26" s="69"/>
      <c r="E26" s="70"/>
      <c r="F26" s="70"/>
      <c r="G26" s="374"/>
      <c r="H26" s="374"/>
      <c r="I26" s="374"/>
      <c r="J26" s="374"/>
      <c r="K26" s="374"/>
      <c r="L26" s="374"/>
      <c r="M26" s="374"/>
      <c r="N26" s="374"/>
      <c r="O26" s="374"/>
      <c r="P26" s="374"/>
      <c r="Q26" s="374"/>
      <c r="R26" s="374"/>
      <c r="S26" s="374"/>
      <c r="T26" s="374"/>
      <c r="U26" s="374"/>
      <c r="V26" s="374"/>
      <c r="W26" s="374"/>
      <c r="X26" s="374"/>
      <c r="Y26" s="374"/>
      <c r="Z26" s="374"/>
    </row>
    <row r="27" ht="15.75" customHeight="1">
      <c r="A27" s="68"/>
      <c r="B27" s="69"/>
      <c r="C27" s="69"/>
      <c r="D27" s="69"/>
      <c r="E27" s="70"/>
      <c r="F27" s="70"/>
      <c r="G27" s="374"/>
      <c r="H27" s="374"/>
      <c r="I27" s="374"/>
      <c r="J27" s="374"/>
      <c r="K27" s="374"/>
      <c r="L27" s="374"/>
      <c r="M27" s="374"/>
      <c r="N27" s="374"/>
      <c r="O27" s="374"/>
      <c r="P27" s="374"/>
      <c r="Q27" s="374"/>
      <c r="R27" s="374"/>
      <c r="S27" s="374"/>
      <c r="T27" s="374"/>
      <c r="U27" s="374"/>
      <c r="V27" s="374"/>
      <c r="W27" s="374"/>
      <c r="X27" s="374"/>
      <c r="Y27" s="374"/>
      <c r="Z27" s="374"/>
    </row>
    <row r="28" ht="15.75" customHeight="1">
      <c r="A28" s="68"/>
      <c r="B28" s="69"/>
      <c r="C28" s="69"/>
      <c r="D28" s="69"/>
      <c r="E28" s="70"/>
      <c r="F28" s="70"/>
      <c r="G28" s="374"/>
      <c r="H28" s="374"/>
      <c r="I28" s="374"/>
      <c r="J28" s="374"/>
      <c r="K28" s="374"/>
      <c r="L28" s="374"/>
      <c r="M28" s="374"/>
      <c r="N28" s="374"/>
      <c r="O28" s="374"/>
      <c r="P28" s="374"/>
      <c r="Q28" s="374"/>
      <c r="R28" s="374"/>
      <c r="S28" s="374"/>
      <c r="T28" s="374"/>
      <c r="U28" s="374"/>
      <c r="V28" s="374"/>
      <c r="W28" s="374"/>
      <c r="X28" s="374"/>
      <c r="Y28" s="374"/>
      <c r="Z28" s="374"/>
    </row>
    <row r="29" ht="15.75" customHeight="1">
      <c r="A29" s="68"/>
      <c r="B29" s="69"/>
      <c r="C29" s="69"/>
      <c r="D29" s="69"/>
      <c r="E29" s="70"/>
      <c r="F29" s="70"/>
      <c r="G29" s="374"/>
      <c r="H29" s="374"/>
      <c r="I29" s="374"/>
      <c r="J29" s="374"/>
      <c r="K29" s="374"/>
      <c r="L29" s="374"/>
      <c r="M29" s="374"/>
      <c r="N29" s="374"/>
      <c r="O29" s="374"/>
      <c r="P29" s="374"/>
      <c r="Q29" s="374"/>
      <c r="R29" s="374"/>
      <c r="S29" s="374"/>
      <c r="T29" s="374"/>
      <c r="U29" s="374"/>
      <c r="V29" s="374"/>
      <c r="W29" s="374"/>
      <c r="X29" s="374"/>
      <c r="Y29" s="374"/>
      <c r="Z29" s="374"/>
    </row>
    <row r="30" ht="15.75" customHeight="1">
      <c r="A30" s="68"/>
      <c r="B30" s="69"/>
      <c r="C30" s="69"/>
      <c r="D30" s="69"/>
      <c r="E30" s="70"/>
      <c r="F30" s="70"/>
      <c r="G30" s="374"/>
      <c r="H30" s="374"/>
      <c r="I30" s="374"/>
      <c r="J30" s="374"/>
      <c r="K30" s="374"/>
      <c r="L30" s="374"/>
      <c r="M30" s="374"/>
      <c r="N30" s="374"/>
      <c r="O30" s="374"/>
      <c r="P30" s="374"/>
      <c r="Q30" s="374"/>
      <c r="R30" s="374"/>
      <c r="S30" s="374"/>
      <c r="T30" s="374"/>
      <c r="U30" s="374"/>
      <c r="V30" s="374"/>
      <c r="W30" s="374"/>
      <c r="X30" s="374"/>
      <c r="Y30" s="374"/>
      <c r="Z30" s="374"/>
    </row>
    <row r="31" ht="15.75" customHeight="1">
      <c r="A31" s="68"/>
      <c r="B31" s="69"/>
      <c r="C31" s="69"/>
      <c r="D31" s="69"/>
      <c r="E31" s="70"/>
      <c r="F31" s="70"/>
      <c r="G31" s="374"/>
      <c r="H31" s="374"/>
      <c r="I31" s="374"/>
      <c r="J31" s="374"/>
      <c r="K31" s="374"/>
      <c r="L31" s="374"/>
      <c r="M31" s="374"/>
      <c r="N31" s="374"/>
      <c r="O31" s="374"/>
      <c r="P31" s="374"/>
      <c r="Q31" s="374"/>
      <c r="R31" s="374"/>
      <c r="S31" s="374"/>
      <c r="T31" s="374"/>
      <c r="U31" s="374"/>
      <c r="V31" s="374"/>
      <c r="W31" s="374"/>
      <c r="X31" s="374"/>
      <c r="Y31" s="374"/>
      <c r="Z31" s="374"/>
    </row>
    <row r="32" ht="15.75" customHeight="1">
      <c r="A32" s="68"/>
      <c r="B32" s="69"/>
      <c r="C32" s="69"/>
      <c r="D32" s="69"/>
      <c r="E32" s="70"/>
      <c r="F32" s="70"/>
      <c r="G32" s="374"/>
      <c r="H32" s="374"/>
      <c r="I32" s="374"/>
      <c r="J32" s="374"/>
      <c r="K32" s="374"/>
      <c r="L32" s="374"/>
      <c r="M32" s="374"/>
      <c r="N32" s="374"/>
      <c r="O32" s="374"/>
      <c r="P32" s="374"/>
      <c r="Q32" s="374"/>
      <c r="R32" s="374"/>
      <c r="S32" s="374"/>
      <c r="T32" s="374"/>
      <c r="U32" s="374"/>
      <c r="V32" s="374"/>
      <c r="W32" s="374"/>
      <c r="X32" s="374"/>
      <c r="Y32" s="374"/>
      <c r="Z32" s="374"/>
    </row>
    <row r="33" ht="15.75" customHeight="1">
      <c r="A33" s="68"/>
      <c r="B33" s="69"/>
      <c r="C33" s="69"/>
      <c r="D33" s="69"/>
      <c r="E33" s="70"/>
      <c r="F33" s="70"/>
      <c r="G33" s="374"/>
      <c r="H33" s="374"/>
      <c r="I33" s="374"/>
      <c r="J33" s="374"/>
      <c r="K33" s="374"/>
      <c r="L33" s="374"/>
      <c r="M33" s="374"/>
      <c r="N33" s="374"/>
      <c r="O33" s="374"/>
      <c r="P33" s="374"/>
      <c r="Q33" s="374"/>
      <c r="R33" s="374"/>
      <c r="S33" s="374"/>
      <c r="T33" s="374"/>
      <c r="U33" s="374"/>
      <c r="V33" s="374"/>
      <c r="W33" s="374"/>
      <c r="X33" s="374"/>
      <c r="Y33" s="374"/>
      <c r="Z33" s="374"/>
    </row>
    <row r="34" ht="15.75" customHeight="1">
      <c r="A34" s="68"/>
      <c r="B34" s="69"/>
      <c r="C34" s="69"/>
      <c r="D34" s="69"/>
      <c r="E34" s="70"/>
      <c r="F34" s="70"/>
      <c r="G34" s="374"/>
      <c r="H34" s="374"/>
      <c r="I34" s="374"/>
      <c r="J34" s="374"/>
      <c r="K34" s="374"/>
      <c r="L34" s="374"/>
      <c r="M34" s="374"/>
      <c r="N34" s="374"/>
      <c r="O34" s="374"/>
      <c r="P34" s="374"/>
      <c r="Q34" s="374"/>
      <c r="R34" s="374"/>
      <c r="S34" s="374"/>
      <c r="T34" s="374"/>
      <c r="U34" s="374"/>
      <c r="V34" s="374"/>
      <c r="W34" s="374"/>
      <c r="X34" s="374"/>
      <c r="Y34" s="374"/>
      <c r="Z34" s="374"/>
    </row>
    <row r="35" ht="15.75" customHeight="1">
      <c r="A35" s="68"/>
      <c r="B35" s="69"/>
      <c r="C35" s="69"/>
      <c r="D35" s="69"/>
      <c r="E35" s="70"/>
      <c r="F35" s="70"/>
      <c r="G35" s="374"/>
      <c r="H35" s="374"/>
      <c r="I35" s="374"/>
      <c r="J35" s="374"/>
      <c r="K35" s="374"/>
      <c r="L35" s="374"/>
      <c r="M35" s="374"/>
      <c r="N35" s="374"/>
      <c r="O35" s="374"/>
      <c r="P35" s="374"/>
      <c r="Q35" s="374"/>
      <c r="R35" s="374"/>
      <c r="S35" s="374"/>
      <c r="T35" s="374"/>
      <c r="U35" s="374"/>
      <c r="V35" s="374"/>
      <c r="W35" s="374"/>
      <c r="X35" s="374"/>
      <c r="Y35" s="374"/>
      <c r="Z35" s="374"/>
    </row>
    <row r="36" ht="15.75" customHeight="1">
      <c r="A36" s="68"/>
      <c r="B36" s="69"/>
      <c r="C36" s="69"/>
      <c r="D36" s="69"/>
      <c r="E36" s="70"/>
      <c r="F36" s="70"/>
      <c r="G36" s="374"/>
      <c r="H36" s="374"/>
      <c r="I36" s="374"/>
      <c r="J36" s="374"/>
      <c r="K36" s="374"/>
      <c r="L36" s="374"/>
      <c r="M36" s="374"/>
      <c r="N36" s="374"/>
      <c r="O36" s="374"/>
      <c r="P36" s="374"/>
      <c r="Q36" s="374"/>
      <c r="R36" s="374"/>
      <c r="S36" s="374"/>
      <c r="T36" s="374"/>
      <c r="U36" s="374"/>
      <c r="V36" s="374"/>
      <c r="W36" s="374"/>
      <c r="X36" s="374"/>
      <c r="Y36" s="374"/>
      <c r="Z36" s="374"/>
    </row>
    <row r="37" ht="15.75" customHeight="1">
      <c r="A37" s="68"/>
      <c r="B37" s="69"/>
      <c r="C37" s="69"/>
      <c r="D37" s="69"/>
      <c r="E37" s="70"/>
      <c r="F37" s="70"/>
      <c r="G37" s="374"/>
      <c r="H37" s="374"/>
      <c r="I37" s="374"/>
      <c r="J37" s="374"/>
      <c r="K37" s="374"/>
      <c r="L37" s="374"/>
      <c r="M37" s="374"/>
      <c r="N37" s="374"/>
      <c r="O37" s="374"/>
      <c r="P37" s="374"/>
      <c r="Q37" s="374"/>
      <c r="R37" s="374"/>
      <c r="S37" s="374"/>
      <c r="T37" s="374"/>
      <c r="U37" s="374"/>
      <c r="V37" s="374"/>
      <c r="W37" s="374"/>
      <c r="X37" s="374"/>
      <c r="Y37" s="374"/>
      <c r="Z37" s="374"/>
    </row>
    <row r="38" ht="15.75" customHeight="1">
      <c r="A38" s="68"/>
      <c r="B38" s="69"/>
      <c r="C38" s="69"/>
      <c r="D38" s="69"/>
      <c r="E38" s="70"/>
      <c r="F38" s="70"/>
      <c r="G38" s="374"/>
      <c r="H38" s="374"/>
      <c r="I38" s="374"/>
      <c r="J38" s="374"/>
      <c r="K38" s="374"/>
      <c r="L38" s="374"/>
      <c r="M38" s="374"/>
      <c r="N38" s="374"/>
      <c r="O38" s="374"/>
      <c r="P38" s="374"/>
      <c r="Q38" s="374"/>
      <c r="R38" s="374"/>
      <c r="S38" s="374"/>
      <c r="T38" s="374"/>
      <c r="U38" s="374"/>
      <c r="V38" s="374"/>
      <c r="W38" s="374"/>
      <c r="X38" s="374"/>
      <c r="Y38" s="374"/>
      <c r="Z38" s="374"/>
    </row>
    <row r="39" ht="15.75" customHeight="1">
      <c r="A39" s="68"/>
      <c r="B39" s="69"/>
      <c r="C39" s="69"/>
      <c r="D39" s="69"/>
      <c r="E39" s="70"/>
      <c r="F39" s="70"/>
      <c r="G39" s="374"/>
      <c r="H39" s="374"/>
      <c r="I39" s="374"/>
      <c r="J39" s="374"/>
      <c r="K39" s="374"/>
      <c r="L39" s="374"/>
      <c r="M39" s="374"/>
      <c r="N39" s="374"/>
      <c r="O39" s="374"/>
      <c r="P39" s="374"/>
      <c r="Q39" s="374"/>
      <c r="R39" s="374"/>
      <c r="S39" s="374"/>
      <c r="T39" s="374"/>
      <c r="U39" s="374"/>
      <c r="V39" s="374"/>
      <c r="W39" s="374"/>
      <c r="X39" s="374"/>
      <c r="Y39" s="374"/>
      <c r="Z39" s="374"/>
    </row>
    <row r="40" ht="15.75" customHeight="1">
      <c r="A40" s="68"/>
      <c r="B40" s="69"/>
      <c r="C40" s="69"/>
      <c r="D40" s="69"/>
      <c r="E40" s="70"/>
      <c r="F40" s="70"/>
      <c r="G40" s="374"/>
      <c r="H40" s="374"/>
      <c r="I40" s="374"/>
      <c r="J40" s="374"/>
      <c r="K40" s="374"/>
      <c r="L40" s="374"/>
      <c r="M40" s="374"/>
      <c r="N40" s="374"/>
      <c r="O40" s="374"/>
      <c r="P40" s="374"/>
      <c r="Q40" s="374"/>
      <c r="R40" s="374"/>
      <c r="S40" s="374"/>
      <c r="T40" s="374"/>
      <c r="U40" s="374"/>
      <c r="V40" s="374"/>
      <c r="W40" s="374"/>
      <c r="X40" s="374"/>
      <c r="Y40" s="374"/>
      <c r="Z40" s="374"/>
    </row>
    <row r="41" ht="15.75" customHeight="1">
      <c r="A41" s="68"/>
      <c r="B41" s="69"/>
      <c r="C41" s="69"/>
      <c r="D41" s="69"/>
      <c r="E41" s="70"/>
      <c r="F41" s="70"/>
      <c r="G41" s="374"/>
      <c r="H41" s="374"/>
      <c r="I41" s="374"/>
      <c r="J41" s="374"/>
      <c r="K41" s="374"/>
      <c r="L41" s="374"/>
      <c r="M41" s="374"/>
      <c r="N41" s="374"/>
      <c r="O41" s="374"/>
      <c r="P41" s="374"/>
      <c r="Q41" s="374"/>
      <c r="R41" s="374"/>
      <c r="S41" s="374"/>
      <c r="T41" s="374"/>
      <c r="U41" s="374"/>
      <c r="V41" s="374"/>
      <c r="W41" s="374"/>
      <c r="X41" s="374"/>
      <c r="Y41" s="374"/>
      <c r="Z41" s="374"/>
    </row>
    <row r="42" ht="15.75" customHeight="1">
      <c r="A42" s="68"/>
      <c r="B42" s="69"/>
      <c r="C42" s="69"/>
      <c r="D42" s="69"/>
      <c r="E42" s="70"/>
      <c r="F42" s="70"/>
      <c r="G42" s="374"/>
      <c r="H42" s="374"/>
      <c r="I42" s="374"/>
      <c r="J42" s="374"/>
      <c r="K42" s="374"/>
      <c r="L42" s="374"/>
      <c r="M42" s="374"/>
      <c r="N42" s="374"/>
      <c r="O42" s="374"/>
      <c r="P42" s="374"/>
      <c r="Q42" s="374"/>
      <c r="R42" s="374"/>
      <c r="S42" s="374"/>
      <c r="T42" s="374"/>
      <c r="U42" s="374"/>
      <c r="V42" s="374"/>
      <c r="W42" s="374"/>
      <c r="X42" s="374"/>
      <c r="Y42" s="374"/>
      <c r="Z42" s="374"/>
    </row>
    <row r="43" ht="15.75" customHeight="1">
      <c r="A43" s="68"/>
      <c r="B43" s="69"/>
      <c r="C43" s="69"/>
      <c r="D43" s="69"/>
      <c r="E43" s="70"/>
      <c r="F43" s="70"/>
      <c r="G43" s="374"/>
      <c r="H43" s="374"/>
      <c r="I43" s="374"/>
      <c r="J43" s="374"/>
      <c r="K43" s="374"/>
      <c r="L43" s="374"/>
      <c r="M43" s="374"/>
      <c r="N43" s="374"/>
      <c r="O43" s="374"/>
      <c r="P43" s="374"/>
      <c r="Q43" s="374"/>
      <c r="R43" s="374"/>
      <c r="S43" s="374"/>
      <c r="T43" s="374"/>
      <c r="U43" s="374"/>
      <c r="V43" s="374"/>
      <c r="W43" s="374"/>
      <c r="X43" s="374"/>
      <c r="Y43" s="374"/>
      <c r="Z43" s="374"/>
    </row>
    <row r="44" ht="15.75" customHeight="1">
      <c r="A44" s="68"/>
      <c r="B44" s="69"/>
      <c r="C44" s="69"/>
      <c r="D44" s="69"/>
      <c r="E44" s="70"/>
      <c r="F44" s="70"/>
      <c r="G44" s="374"/>
      <c r="H44" s="374"/>
      <c r="I44" s="374"/>
      <c r="J44" s="374"/>
      <c r="K44" s="374"/>
      <c r="L44" s="374"/>
      <c r="M44" s="374"/>
      <c r="N44" s="374"/>
      <c r="O44" s="374"/>
      <c r="P44" s="374"/>
      <c r="Q44" s="374"/>
      <c r="R44" s="374"/>
      <c r="S44" s="374"/>
      <c r="T44" s="374"/>
      <c r="U44" s="374"/>
      <c r="V44" s="374"/>
      <c r="W44" s="374"/>
      <c r="X44" s="374"/>
      <c r="Y44" s="374"/>
      <c r="Z44" s="374"/>
    </row>
    <row r="45" ht="15.75" customHeight="1">
      <c r="A45" s="68"/>
      <c r="B45" s="69"/>
      <c r="C45" s="69"/>
      <c r="D45" s="69"/>
      <c r="E45" s="70"/>
      <c r="F45" s="70"/>
      <c r="G45" s="374"/>
      <c r="H45" s="374"/>
      <c r="I45" s="374"/>
      <c r="J45" s="374"/>
      <c r="K45" s="374"/>
      <c r="L45" s="374"/>
      <c r="M45" s="374"/>
      <c r="N45" s="374"/>
      <c r="O45" s="374"/>
      <c r="P45" s="374"/>
      <c r="Q45" s="374"/>
      <c r="R45" s="374"/>
      <c r="S45" s="374"/>
      <c r="T45" s="374"/>
      <c r="U45" s="374"/>
      <c r="V45" s="374"/>
      <c r="W45" s="374"/>
      <c r="X45" s="374"/>
      <c r="Y45" s="374"/>
      <c r="Z45" s="374"/>
    </row>
    <row r="46" ht="15.75" customHeight="1">
      <c r="A46" s="68"/>
      <c r="B46" s="69"/>
      <c r="C46" s="69"/>
      <c r="D46" s="69"/>
      <c r="E46" s="70"/>
      <c r="F46" s="70"/>
      <c r="G46" s="374"/>
      <c r="H46" s="374"/>
      <c r="I46" s="374"/>
      <c r="J46" s="374"/>
      <c r="K46" s="374"/>
      <c r="L46" s="374"/>
      <c r="M46" s="374"/>
      <c r="N46" s="374"/>
      <c r="O46" s="374"/>
      <c r="P46" s="374"/>
      <c r="Q46" s="374"/>
      <c r="R46" s="374"/>
      <c r="S46" s="374"/>
      <c r="T46" s="374"/>
      <c r="U46" s="374"/>
      <c r="V46" s="374"/>
      <c r="W46" s="374"/>
      <c r="X46" s="374"/>
      <c r="Y46" s="374"/>
      <c r="Z46" s="374"/>
    </row>
    <row r="47" ht="15.75" customHeight="1">
      <c r="A47" s="68"/>
      <c r="B47" s="69"/>
      <c r="C47" s="69"/>
      <c r="D47" s="69"/>
      <c r="E47" s="70"/>
      <c r="F47" s="70"/>
      <c r="G47" s="374"/>
      <c r="H47" s="374"/>
      <c r="I47" s="374"/>
      <c r="J47" s="374"/>
      <c r="K47" s="374"/>
      <c r="L47" s="374"/>
      <c r="M47" s="374"/>
      <c r="N47" s="374"/>
      <c r="O47" s="374"/>
      <c r="P47" s="374"/>
      <c r="Q47" s="374"/>
      <c r="R47" s="374"/>
      <c r="S47" s="374"/>
      <c r="T47" s="374"/>
      <c r="U47" s="374"/>
      <c r="V47" s="374"/>
      <c r="W47" s="374"/>
      <c r="X47" s="374"/>
      <c r="Y47" s="374"/>
      <c r="Z47" s="374"/>
    </row>
    <row r="48" ht="15.75" customHeight="1">
      <c r="A48" s="68"/>
      <c r="B48" s="69"/>
      <c r="C48" s="69"/>
      <c r="D48" s="69"/>
      <c r="E48" s="70"/>
      <c r="F48" s="70"/>
      <c r="G48" s="374"/>
      <c r="H48" s="374"/>
      <c r="I48" s="374"/>
      <c r="J48" s="374"/>
      <c r="K48" s="374"/>
      <c r="L48" s="374"/>
      <c r="M48" s="374"/>
      <c r="N48" s="374"/>
      <c r="O48" s="374"/>
      <c r="P48" s="374"/>
      <c r="Q48" s="374"/>
      <c r="R48" s="374"/>
      <c r="S48" s="374"/>
      <c r="T48" s="374"/>
      <c r="U48" s="374"/>
      <c r="V48" s="374"/>
      <c r="W48" s="374"/>
      <c r="X48" s="374"/>
      <c r="Y48" s="374"/>
      <c r="Z48" s="374"/>
    </row>
    <row r="49" ht="15.75" customHeight="1">
      <c r="A49" s="68"/>
      <c r="B49" s="69"/>
      <c r="C49" s="69"/>
      <c r="D49" s="69"/>
      <c r="E49" s="70"/>
      <c r="F49" s="70"/>
      <c r="G49" s="374"/>
      <c r="H49" s="374"/>
      <c r="I49" s="374"/>
      <c r="J49" s="374"/>
      <c r="K49" s="374"/>
      <c r="L49" s="374"/>
      <c r="M49" s="374"/>
      <c r="N49" s="374"/>
      <c r="O49" s="374"/>
      <c r="P49" s="374"/>
      <c r="Q49" s="374"/>
      <c r="R49" s="374"/>
      <c r="S49" s="374"/>
      <c r="T49" s="374"/>
      <c r="U49" s="374"/>
      <c r="V49" s="374"/>
      <c r="W49" s="374"/>
      <c r="X49" s="374"/>
      <c r="Y49" s="374"/>
      <c r="Z49" s="374"/>
    </row>
    <row r="50" ht="15.75" customHeight="1">
      <c r="A50" s="68"/>
      <c r="B50" s="69"/>
      <c r="C50" s="69"/>
      <c r="D50" s="69"/>
      <c r="E50" s="70"/>
      <c r="F50" s="70"/>
      <c r="G50" s="374"/>
      <c r="H50" s="374"/>
      <c r="I50" s="374"/>
      <c r="J50" s="374"/>
      <c r="K50" s="374"/>
      <c r="L50" s="374"/>
      <c r="M50" s="374"/>
      <c r="N50" s="374"/>
      <c r="O50" s="374"/>
      <c r="P50" s="374"/>
      <c r="Q50" s="374"/>
      <c r="R50" s="374"/>
      <c r="S50" s="374"/>
      <c r="T50" s="374"/>
      <c r="U50" s="374"/>
      <c r="V50" s="374"/>
      <c r="W50" s="374"/>
      <c r="X50" s="374"/>
      <c r="Y50" s="374"/>
      <c r="Z50" s="374"/>
    </row>
    <row r="51" ht="15.75" customHeight="1">
      <c r="A51" s="68"/>
      <c r="B51" s="69"/>
      <c r="C51" s="69"/>
      <c r="D51" s="69"/>
      <c r="E51" s="70"/>
      <c r="F51" s="70"/>
      <c r="G51" s="374"/>
      <c r="H51" s="374"/>
      <c r="I51" s="374"/>
      <c r="J51" s="374"/>
      <c r="K51" s="374"/>
      <c r="L51" s="374"/>
      <c r="M51" s="374"/>
      <c r="N51" s="374"/>
      <c r="O51" s="374"/>
      <c r="P51" s="374"/>
      <c r="Q51" s="374"/>
      <c r="R51" s="374"/>
      <c r="S51" s="374"/>
      <c r="T51" s="374"/>
      <c r="U51" s="374"/>
      <c r="V51" s="374"/>
      <c r="W51" s="374"/>
      <c r="X51" s="374"/>
      <c r="Y51" s="374"/>
      <c r="Z51" s="374"/>
    </row>
    <row r="52" ht="15.75" customHeight="1">
      <c r="A52" s="68"/>
      <c r="B52" s="69"/>
      <c r="C52" s="69"/>
      <c r="D52" s="69"/>
      <c r="E52" s="70"/>
      <c r="F52" s="70"/>
      <c r="G52" s="374"/>
      <c r="H52" s="374"/>
      <c r="I52" s="374"/>
      <c r="J52" s="374"/>
      <c r="K52" s="374"/>
      <c r="L52" s="374"/>
      <c r="M52" s="374"/>
      <c r="N52" s="374"/>
      <c r="O52" s="374"/>
      <c r="P52" s="374"/>
      <c r="Q52" s="374"/>
      <c r="R52" s="374"/>
      <c r="S52" s="374"/>
      <c r="T52" s="374"/>
      <c r="U52" s="374"/>
      <c r="V52" s="374"/>
      <c r="W52" s="374"/>
      <c r="X52" s="374"/>
      <c r="Y52" s="374"/>
      <c r="Z52" s="374"/>
    </row>
    <row r="53" ht="15.75" customHeight="1">
      <c r="A53" s="68"/>
      <c r="B53" s="69"/>
      <c r="C53" s="69"/>
      <c r="D53" s="69"/>
      <c r="E53" s="70"/>
      <c r="F53" s="70"/>
      <c r="G53" s="374"/>
      <c r="H53" s="374"/>
      <c r="I53" s="374"/>
      <c r="J53" s="374"/>
      <c r="K53" s="374"/>
      <c r="L53" s="374"/>
      <c r="M53" s="374"/>
      <c r="N53" s="374"/>
      <c r="O53" s="374"/>
      <c r="P53" s="374"/>
      <c r="Q53" s="374"/>
      <c r="R53" s="374"/>
      <c r="S53" s="374"/>
      <c r="T53" s="374"/>
      <c r="U53" s="374"/>
      <c r="V53" s="374"/>
      <c r="W53" s="374"/>
      <c r="X53" s="374"/>
      <c r="Y53" s="374"/>
      <c r="Z53" s="374"/>
    </row>
    <row r="54" ht="15.75" customHeight="1">
      <c r="A54" s="68"/>
      <c r="B54" s="69"/>
      <c r="C54" s="69"/>
      <c r="D54" s="69"/>
      <c r="E54" s="70"/>
      <c r="F54" s="70"/>
      <c r="G54" s="374"/>
      <c r="H54" s="374"/>
      <c r="I54" s="374"/>
      <c r="J54" s="374"/>
      <c r="K54" s="374"/>
      <c r="L54" s="374"/>
      <c r="M54" s="374"/>
      <c r="N54" s="374"/>
      <c r="O54" s="374"/>
      <c r="P54" s="374"/>
      <c r="Q54" s="374"/>
      <c r="R54" s="374"/>
      <c r="S54" s="374"/>
      <c r="T54" s="374"/>
      <c r="U54" s="374"/>
      <c r="V54" s="374"/>
      <c r="W54" s="374"/>
      <c r="X54" s="374"/>
      <c r="Y54" s="374"/>
      <c r="Z54" s="374"/>
    </row>
    <row r="55" ht="15.75" customHeight="1">
      <c r="A55" s="68"/>
      <c r="B55" s="69"/>
      <c r="C55" s="69"/>
      <c r="D55" s="69"/>
      <c r="E55" s="70"/>
      <c r="F55" s="70"/>
      <c r="G55" s="374"/>
      <c r="H55" s="374"/>
      <c r="I55" s="374"/>
      <c r="J55" s="374"/>
      <c r="K55" s="374"/>
      <c r="L55" s="374"/>
      <c r="M55" s="374"/>
      <c r="N55" s="374"/>
      <c r="O55" s="374"/>
      <c r="P55" s="374"/>
      <c r="Q55" s="374"/>
      <c r="R55" s="374"/>
      <c r="S55" s="374"/>
      <c r="T55" s="374"/>
      <c r="U55" s="374"/>
      <c r="V55" s="374"/>
      <c r="W55" s="374"/>
      <c r="X55" s="374"/>
      <c r="Y55" s="374"/>
      <c r="Z55" s="374"/>
    </row>
    <row r="56" ht="15.75" customHeight="1">
      <c r="A56" s="68"/>
      <c r="B56" s="69"/>
      <c r="C56" s="69"/>
      <c r="D56" s="69"/>
      <c r="E56" s="70"/>
      <c r="F56" s="70"/>
      <c r="G56" s="374"/>
      <c r="H56" s="374"/>
      <c r="I56" s="374"/>
      <c r="J56" s="374"/>
      <c r="K56" s="374"/>
      <c r="L56" s="374"/>
      <c r="M56" s="374"/>
      <c r="N56" s="374"/>
      <c r="O56" s="374"/>
      <c r="P56" s="374"/>
      <c r="Q56" s="374"/>
      <c r="R56" s="374"/>
      <c r="S56" s="374"/>
      <c r="T56" s="374"/>
      <c r="U56" s="374"/>
      <c r="V56" s="374"/>
      <c r="W56" s="374"/>
      <c r="X56" s="374"/>
      <c r="Y56" s="374"/>
      <c r="Z56" s="374"/>
    </row>
    <row r="57" ht="15.75" customHeight="1">
      <c r="A57" s="68"/>
      <c r="B57" s="69"/>
      <c r="C57" s="69"/>
      <c r="D57" s="69"/>
      <c r="E57" s="70"/>
      <c r="F57" s="70"/>
      <c r="G57" s="374"/>
      <c r="H57" s="374"/>
      <c r="I57" s="374"/>
      <c r="J57" s="374"/>
      <c r="K57" s="374"/>
      <c r="L57" s="374"/>
      <c r="M57" s="374"/>
      <c r="N57" s="374"/>
      <c r="O57" s="374"/>
      <c r="P57" s="374"/>
      <c r="Q57" s="374"/>
      <c r="R57" s="374"/>
      <c r="S57" s="374"/>
      <c r="T57" s="374"/>
      <c r="U57" s="374"/>
      <c r="V57" s="374"/>
      <c r="W57" s="374"/>
      <c r="X57" s="374"/>
      <c r="Y57" s="374"/>
      <c r="Z57" s="374"/>
    </row>
    <row r="58" ht="15.75" customHeight="1">
      <c r="A58" s="68"/>
      <c r="B58" s="69"/>
      <c r="C58" s="69"/>
      <c r="D58" s="69"/>
      <c r="E58" s="70"/>
      <c r="F58" s="70"/>
      <c r="G58" s="374"/>
      <c r="H58" s="374"/>
      <c r="I58" s="374"/>
      <c r="J58" s="374"/>
      <c r="K58" s="374"/>
      <c r="L58" s="374"/>
      <c r="M58" s="374"/>
      <c r="N58" s="374"/>
      <c r="O58" s="374"/>
      <c r="P58" s="374"/>
      <c r="Q58" s="374"/>
      <c r="R58" s="374"/>
      <c r="S58" s="374"/>
      <c r="T58" s="374"/>
      <c r="U58" s="374"/>
      <c r="V58" s="374"/>
      <c r="W58" s="374"/>
      <c r="X58" s="374"/>
      <c r="Y58" s="374"/>
      <c r="Z58" s="374"/>
    </row>
    <row r="59" ht="15.75" customHeight="1">
      <c r="A59" s="68"/>
      <c r="B59" s="69"/>
      <c r="C59" s="69"/>
      <c r="D59" s="69"/>
      <c r="E59" s="70"/>
      <c r="F59" s="70"/>
      <c r="G59" s="374"/>
      <c r="H59" s="374"/>
      <c r="I59" s="374"/>
      <c r="J59" s="374"/>
      <c r="K59" s="374"/>
      <c r="L59" s="374"/>
      <c r="M59" s="374"/>
      <c r="N59" s="374"/>
      <c r="O59" s="374"/>
      <c r="P59" s="374"/>
      <c r="Q59" s="374"/>
      <c r="R59" s="374"/>
      <c r="S59" s="374"/>
      <c r="T59" s="374"/>
      <c r="U59" s="374"/>
      <c r="V59" s="374"/>
      <c r="W59" s="374"/>
      <c r="X59" s="374"/>
      <c r="Y59" s="374"/>
      <c r="Z59" s="374"/>
    </row>
    <row r="60" ht="15.75" customHeight="1">
      <c r="A60" s="68"/>
      <c r="B60" s="69"/>
      <c r="C60" s="69"/>
      <c r="D60" s="69"/>
      <c r="E60" s="70"/>
      <c r="F60" s="70"/>
      <c r="G60" s="374"/>
      <c r="H60" s="374"/>
      <c r="I60" s="374"/>
      <c r="J60" s="374"/>
      <c r="K60" s="374"/>
      <c r="L60" s="374"/>
      <c r="M60" s="374"/>
      <c r="N60" s="374"/>
      <c r="O60" s="374"/>
      <c r="P60" s="374"/>
      <c r="Q60" s="374"/>
      <c r="R60" s="374"/>
      <c r="S60" s="374"/>
      <c r="T60" s="374"/>
      <c r="U60" s="374"/>
      <c r="V60" s="374"/>
      <c r="W60" s="374"/>
      <c r="X60" s="374"/>
      <c r="Y60" s="374"/>
      <c r="Z60" s="374"/>
    </row>
    <row r="61" ht="15.75" customHeight="1">
      <c r="A61" s="68"/>
      <c r="B61" s="69"/>
      <c r="C61" s="69"/>
      <c r="D61" s="69"/>
      <c r="E61" s="70"/>
      <c r="F61" s="70"/>
      <c r="G61" s="374"/>
      <c r="H61" s="374"/>
      <c r="I61" s="374"/>
      <c r="J61" s="374"/>
      <c r="K61" s="374"/>
      <c r="L61" s="374"/>
      <c r="M61" s="374"/>
      <c r="N61" s="374"/>
      <c r="O61" s="374"/>
      <c r="P61" s="374"/>
      <c r="Q61" s="374"/>
      <c r="R61" s="374"/>
      <c r="S61" s="374"/>
      <c r="T61" s="374"/>
      <c r="U61" s="374"/>
      <c r="V61" s="374"/>
      <c r="W61" s="374"/>
      <c r="X61" s="374"/>
      <c r="Y61" s="374"/>
      <c r="Z61" s="374"/>
    </row>
    <row r="62" ht="15.75" customHeight="1">
      <c r="A62" s="68"/>
      <c r="B62" s="69"/>
      <c r="C62" s="69"/>
      <c r="D62" s="69"/>
      <c r="E62" s="70"/>
      <c r="F62" s="70"/>
      <c r="G62" s="374"/>
      <c r="H62" s="374"/>
      <c r="I62" s="374"/>
      <c r="J62" s="374"/>
      <c r="K62" s="374"/>
      <c r="L62" s="374"/>
      <c r="M62" s="374"/>
      <c r="N62" s="374"/>
      <c r="O62" s="374"/>
      <c r="P62" s="374"/>
      <c r="Q62" s="374"/>
      <c r="R62" s="374"/>
      <c r="S62" s="374"/>
      <c r="T62" s="374"/>
      <c r="U62" s="374"/>
      <c r="V62" s="374"/>
      <c r="W62" s="374"/>
      <c r="X62" s="374"/>
      <c r="Y62" s="374"/>
      <c r="Z62" s="374"/>
    </row>
    <row r="63" ht="15.75" customHeight="1">
      <c r="A63" s="68"/>
      <c r="B63" s="69"/>
      <c r="C63" s="69"/>
      <c r="D63" s="69"/>
      <c r="E63" s="70"/>
      <c r="F63" s="70"/>
      <c r="G63" s="374"/>
      <c r="H63" s="374"/>
      <c r="I63" s="374"/>
      <c r="J63" s="374"/>
      <c r="K63" s="374"/>
      <c r="L63" s="374"/>
      <c r="M63" s="374"/>
      <c r="N63" s="374"/>
      <c r="O63" s="374"/>
      <c r="P63" s="374"/>
      <c r="Q63" s="374"/>
      <c r="R63" s="374"/>
      <c r="S63" s="374"/>
      <c r="T63" s="374"/>
      <c r="U63" s="374"/>
      <c r="V63" s="374"/>
      <c r="W63" s="374"/>
      <c r="X63" s="374"/>
      <c r="Y63" s="374"/>
      <c r="Z63" s="374"/>
    </row>
    <row r="64" ht="15.75" customHeight="1">
      <c r="A64" s="68"/>
      <c r="B64" s="69"/>
      <c r="C64" s="69"/>
      <c r="D64" s="69"/>
      <c r="E64" s="70"/>
      <c r="F64" s="70"/>
      <c r="G64" s="374"/>
      <c r="H64" s="374"/>
      <c r="I64" s="374"/>
      <c r="J64" s="374"/>
      <c r="K64" s="374"/>
      <c r="L64" s="374"/>
      <c r="M64" s="374"/>
      <c r="N64" s="374"/>
      <c r="O64" s="374"/>
      <c r="P64" s="374"/>
      <c r="Q64" s="374"/>
      <c r="R64" s="374"/>
      <c r="S64" s="374"/>
      <c r="T64" s="374"/>
      <c r="U64" s="374"/>
      <c r="V64" s="374"/>
      <c r="W64" s="374"/>
      <c r="X64" s="374"/>
      <c r="Y64" s="374"/>
      <c r="Z64" s="374"/>
    </row>
    <row r="65" ht="15.75" customHeight="1">
      <c r="A65" s="68"/>
      <c r="B65" s="69"/>
      <c r="C65" s="69"/>
      <c r="D65" s="69"/>
      <c r="E65" s="70"/>
      <c r="F65" s="70"/>
      <c r="G65" s="374"/>
      <c r="H65" s="374"/>
      <c r="I65" s="374"/>
      <c r="J65" s="374"/>
      <c r="K65" s="374"/>
      <c r="L65" s="374"/>
      <c r="M65" s="374"/>
      <c r="N65" s="374"/>
      <c r="O65" s="374"/>
      <c r="P65" s="374"/>
      <c r="Q65" s="374"/>
      <c r="R65" s="374"/>
      <c r="S65" s="374"/>
      <c r="T65" s="374"/>
      <c r="U65" s="374"/>
      <c r="V65" s="374"/>
      <c r="W65" s="374"/>
      <c r="X65" s="374"/>
      <c r="Y65" s="374"/>
      <c r="Z65" s="374"/>
    </row>
    <row r="66" ht="15.75" customHeight="1">
      <c r="A66" s="68"/>
      <c r="B66" s="69"/>
      <c r="C66" s="69"/>
      <c r="D66" s="69"/>
      <c r="E66" s="70"/>
      <c r="F66" s="70"/>
      <c r="G66" s="374"/>
      <c r="H66" s="374"/>
      <c r="I66" s="374"/>
      <c r="J66" s="374"/>
      <c r="K66" s="374"/>
      <c r="L66" s="374"/>
      <c r="M66" s="374"/>
      <c r="N66" s="374"/>
      <c r="O66" s="374"/>
      <c r="P66" s="374"/>
      <c r="Q66" s="374"/>
      <c r="R66" s="374"/>
      <c r="S66" s="374"/>
      <c r="T66" s="374"/>
      <c r="U66" s="374"/>
      <c r="V66" s="374"/>
      <c r="W66" s="374"/>
      <c r="X66" s="374"/>
      <c r="Y66" s="374"/>
      <c r="Z66" s="374"/>
    </row>
    <row r="67" ht="15.75" customHeight="1">
      <c r="A67" s="68"/>
      <c r="B67" s="69"/>
      <c r="C67" s="69"/>
      <c r="D67" s="69"/>
      <c r="E67" s="70"/>
      <c r="F67" s="70"/>
      <c r="G67" s="374"/>
      <c r="H67" s="374"/>
      <c r="I67" s="374"/>
      <c r="J67" s="374"/>
      <c r="K67" s="374"/>
      <c r="L67" s="374"/>
      <c r="M67" s="374"/>
      <c r="N67" s="374"/>
      <c r="O67" s="374"/>
      <c r="P67" s="374"/>
      <c r="Q67" s="374"/>
      <c r="R67" s="374"/>
      <c r="S67" s="374"/>
      <c r="T67" s="374"/>
      <c r="U67" s="374"/>
      <c r="V67" s="374"/>
      <c r="W67" s="374"/>
      <c r="X67" s="374"/>
      <c r="Y67" s="374"/>
      <c r="Z67" s="374"/>
    </row>
    <row r="68" ht="15.75" customHeight="1">
      <c r="A68" s="68"/>
      <c r="B68" s="69"/>
      <c r="C68" s="69"/>
      <c r="D68" s="69"/>
      <c r="E68" s="70"/>
      <c r="F68" s="70"/>
      <c r="G68" s="374"/>
      <c r="H68" s="374"/>
      <c r="I68" s="374"/>
      <c r="J68" s="374"/>
      <c r="K68" s="374"/>
      <c r="L68" s="374"/>
      <c r="M68" s="374"/>
      <c r="N68" s="374"/>
      <c r="O68" s="374"/>
      <c r="P68" s="374"/>
      <c r="Q68" s="374"/>
      <c r="R68" s="374"/>
      <c r="S68" s="374"/>
      <c r="T68" s="374"/>
      <c r="U68" s="374"/>
      <c r="V68" s="374"/>
      <c r="W68" s="374"/>
      <c r="X68" s="374"/>
      <c r="Y68" s="374"/>
      <c r="Z68" s="374"/>
    </row>
    <row r="69" ht="15.75" customHeight="1">
      <c r="A69" s="68"/>
      <c r="B69" s="69"/>
      <c r="C69" s="69"/>
      <c r="D69" s="69"/>
      <c r="E69" s="70"/>
      <c r="F69" s="70"/>
      <c r="G69" s="374"/>
      <c r="H69" s="374"/>
      <c r="I69" s="374"/>
      <c r="J69" s="374"/>
      <c r="K69" s="374"/>
      <c r="L69" s="374"/>
      <c r="M69" s="374"/>
      <c r="N69" s="374"/>
      <c r="O69" s="374"/>
      <c r="P69" s="374"/>
      <c r="Q69" s="374"/>
      <c r="R69" s="374"/>
      <c r="S69" s="374"/>
      <c r="T69" s="374"/>
      <c r="U69" s="374"/>
      <c r="V69" s="374"/>
      <c r="W69" s="374"/>
      <c r="X69" s="374"/>
      <c r="Y69" s="374"/>
      <c r="Z69" s="374"/>
    </row>
    <row r="70" ht="15.75" customHeight="1">
      <c r="A70" s="68"/>
      <c r="B70" s="69"/>
      <c r="C70" s="69"/>
      <c r="D70" s="69"/>
      <c r="E70" s="70"/>
      <c r="F70" s="70"/>
      <c r="G70" s="374"/>
      <c r="H70" s="374"/>
      <c r="I70" s="374"/>
      <c r="J70" s="374"/>
      <c r="K70" s="374"/>
      <c r="L70" s="374"/>
      <c r="M70" s="374"/>
      <c r="N70" s="374"/>
      <c r="O70" s="374"/>
      <c r="P70" s="374"/>
      <c r="Q70" s="374"/>
      <c r="R70" s="374"/>
      <c r="S70" s="374"/>
      <c r="T70" s="374"/>
      <c r="U70" s="374"/>
      <c r="V70" s="374"/>
      <c r="W70" s="374"/>
      <c r="X70" s="374"/>
      <c r="Y70" s="374"/>
      <c r="Z70" s="374"/>
    </row>
    <row r="71" ht="15.75" customHeight="1">
      <c r="A71" s="68"/>
      <c r="B71" s="69"/>
      <c r="C71" s="69"/>
      <c r="D71" s="69"/>
      <c r="E71" s="70"/>
      <c r="F71" s="70"/>
      <c r="G71" s="374"/>
      <c r="H71" s="374"/>
      <c r="I71" s="374"/>
      <c r="J71" s="374"/>
      <c r="K71" s="374"/>
      <c r="L71" s="374"/>
      <c r="M71" s="374"/>
      <c r="N71" s="374"/>
      <c r="O71" s="374"/>
      <c r="P71" s="374"/>
      <c r="Q71" s="374"/>
      <c r="R71" s="374"/>
      <c r="S71" s="374"/>
      <c r="T71" s="374"/>
      <c r="U71" s="374"/>
      <c r="V71" s="374"/>
      <c r="W71" s="374"/>
      <c r="X71" s="374"/>
      <c r="Y71" s="374"/>
      <c r="Z71" s="374"/>
    </row>
    <row r="72" ht="15.75" customHeight="1">
      <c r="A72" s="68"/>
      <c r="B72" s="69"/>
      <c r="C72" s="69"/>
      <c r="D72" s="69"/>
      <c r="E72" s="70"/>
      <c r="F72" s="70"/>
      <c r="G72" s="374"/>
      <c r="H72" s="374"/>
      <c r="I72" s="374"/>
      <c r="J72" s="374"/>
      <c r="K72" s="374"/>
      <c r="L72" s="374"/>
      <c r="M72" s="374"/>
      <c r="N72" s="374"/>
      <c r="O72" s="374"/>
      <c r="P72" s="374"/>
      <c r="Q72" s="374"/>
      <c r="R72" s="374"/>
      <c r="S72" s="374"/>
      <c r="T72" s="374"/>
      <c r="U72" s="374"/>
      <c r="V72" s="374"/>
      <c r="W72" s="374"/>
      <c r="X72" s="374"/>
      <c r="Y72" s="374"/>
      <c r="Z72" s="374"/>
    </row>
    <row r="73" ht="15.75" customHeight="1">
      <c r="A73" s="68"/>
      <c r="B73" s="69"/>
      <c r="C73" s="69"/>
      <c r="D73" s="69"/>
      <c r="E73" s="70"/>
      <c r="F73" s="70"/>
      <c r="G73" s="374"/>
      <c r="H73" s="374"/>
      <c r="I73" s="374"/>
      <c r="J73" s="374"/>
      <c r="K73" s="374"/>
      <c r="L73" s="374"/>
      <c r="M73" s="374"/>
      <c r="N73" s="374"/>
      <c r="O73" s="374"/>
      <c r="P73" s="374"/>
      <c r="Q73" s="374"/>
      <c r="R73" s="374"/>
      <c r="S73" s="374"/>
      <c r="T73" s="374"/>
      <c r="U73" s="374"/>
      <c r="V73" s="374"/>
      <c r="W73" s="374"/>
      <c r="X73" s="374"/>
      <c r="Y73" s="374"/>
      <c r="Z73" s="374"/>
    </row>
    <row r="74" ht="15.75" customHeight="1">
      <c r="A74" s="68"/>
      <c r="B74" s="69"/>
      <c r="C74" s="69"/>
      <c r="D74" s="69"/>
      <c r="E74" s="70"/>
      <c r="F74" s="70"/>
      <c r="G74" s="374"/>
      <c r="H74" s="374"/>
      <c r="I74" s="374"/>
      <c r="J74" s="374"/>
      <c r="K74" s="374"/>
      <c r="L74" s="374"/>
      <c r="M74" s="374"/>
      <c r="N74" s="374"/>
      <c r="O74" s="374"/>
      <c r="P74" s="374"/>
      <c r="Q74" s="374"/>
      <c r="R74" s="374"/>
      <c r="S74" s="374"/>
      <c r="T74" s="374"/>
      <c r="U74" s="374"/>
      <c r="V74" s="374"/>
      <c r="W74" s="374"/>
      <c r="X74" s="374"/>
      <c r="Y74" s="374"/>
      <c r="Z74" s="374"/>
    </row>
    <row r="75" ht="15.75" customHeight="1">
      <c r="A75" s="68"/>
      <c r="B75" s="69"/>
      <c r="C75" s="69"/>
      <c r="D75" s="69"/>
      <c r="E75" s="70"/>
      <c r="F75" s="70"/>
      <c r="G75" s="374"/>
      <c r="H75" s="374"/>
      <c r="I75" s="374"/>
      <c r="J75" s="374"/>
      <c r="K75" s="374"/>
      <c r="L75" s="374"/>
      <c r="M75" s="374"/>
      <c r="N75" s="374"/>
      <c r="O75" s="374"/>
      <c r="P75" s="374"/>
      <c r="Q75" s="374"/>
      <c r="R75" s="374"/>
      <c r="S75" s="374"/>
      <c r="T75" s="374"/>
      <c r="U75" s="374"/>
      <c r="V75" s="374"/>
      <c r="W75" s="374"/>
      <c r="X75" s="374"/>
      <c r="Y75" s="374"/>
      <c r="Z75" s="374"/>
    </row>
    <row r="76" ht="15.75" customHeight="1">
      <c r="A76" s="68"/>
      <c r="B76" s="69"/>
      <c r="C76" s="69"/>
      <c r="D76" s="69"/>
      <c r="E76" s="70"/>
      <c r="F76" s="70"/>
      <c r="G76" s="374"/>
      <c r="H76" s="374"/>
      <c r="I76" s="374"/>
      <c r="J76" s="374"/>
      <c r="K76" s="374"/>
      <c r="L76" s="374"/>
      <c r="M76" s="374"/>
      <c r="N76" s="374"/>
      <c r="O76" s="374"/>
      <c r="P76" s="374"/>
      <c r="Q76" s="374"/>
      <c r="R76" s="374"/>
      <c r="S76" s="374"/>
      <c r="T76" s="374"/>
      <c r="U76" s="374"/>
      <c r="V76" s="374"/>
      <c r="W76" s="374"/>
      <c r="X76" s="374"/>
      <c r="Y76" s="374"/>
      <c r="Z76" s="374"/>
    </row>
    <row r="77" ht="15.75" customHeight="1">
      <c r="A77" s="68"/>
      <c r="B77" s="69"/>
      <c r="C77" s="69"/>
      <c r="D77" s="69"/>
      <c r="E77" s="70"/>
      <c r="F77" s="70"/>
      <c r="G77" s="374"/>
      <c r="H77" s="374"/>
      <c r="I77" s="374"/>
      <c r="J77" s="374"/>
      <c r="K77" s="374"/>
      <c r="L77" s="374"/>
      <c r="M77" s="374"/>
      <c r="N77" s="374"/>
      <c r="O77" s="374"/>
      <c r="P77" s="374"/>
      <c r="Q77" s="374"/>
      <c r="R77" s="374"/>
      <c r="S77" s="374"/>
      <c r="T77" s="374"/>
      <c r="U77" s="374"/>
      <c r="V77" s="374"/>
      <c r="W77" s="374"/>
      <c r="X77" s="374"/>
      <c r="Y77" s="374"/>
      <c r="Z77" s="374"/>
    </row>
    <row r="78" ht="15.75" customHeight="1">
      <c r="A78" s="68"/>
      <c r="B78" s="69"/>
      <c r="C78" s="69"/>
      <c r="D78" s="69"/>
      <c r="E78" s="70"/>
      <c r="F78" s="70"/>
      <c r="G78" s="374"/>
      <c r="H78" s="374"/>
      <c r="I78" s="374"/>
      <c r="J78" s="374"/>
      <c r="K78" s="374"/>
      <c r="L78" s="374"/>
      <c r="M78" s="374"/>
      <c r="N78" s="374"/>
      <c r="O78" s="374"/>
      <c r="P78" s="374"/>
      <c r="Q78" s="374"/>
      <c r="R78" s="374"/>
      <c r="S78" s="374"/>
      <c r="T78" s="374"/>
      <c r="U78" s="374"/>
      <c r="V78" s="374"/>
      <c r="W78" s="374"/>
      <c r="X78" s="374"/>
      <c r="Y78" s="374"/>
      <c r="Z78" s="374"/>
    </row>
    <row r="79" ht="15.75" customHeight="1">
      <c r="A79" s="68"/>
      <c r="B79" s="69"/>
      <c r="C79" s="69"/>
      <c r="D79" s="69"/>
      <c r="E79" s="70"/>
      <c r="F79" s="70"/>
      <c r="G79" s="374"/>
      <c r="H79" s="374"/>
      <c r="I79" s="374"/>
      <c r="J79" s="374"/>
      <c r="K79" s="374"/>
      <c r="L79" s="374"/>
      <c r="M79" s="374"/>
      <c r="N79" s="374"/>
      <c r="O79" s="374"/>
      <c r="P79" s="374"/>
      <c r="Q79" s="374"/>
      <c r="R79" s="374"/>
      <c r="S79" s="374"/>
      <c r="T79" s="374"/>
      <c r="U79" s="374"/>
      <c r="V79" s="374"/>
      <c r="W79" s="374"/>
      <c r="X79" s="374"/>
      <c r="Y79" s="374"/>
      <c r="Z79" s="374"/>
    </row>
    <row r="80" ht="15.75" customHeight="1">
      <c r="A80" s="68"/>
      <c r="B80" s="69"/>
      <c r="C80" s="69"/>
      <c r="D80" s="69"/>
      <c r="E80" s="70"/>
      <c r="F80" s="70"/>
      <c r="G80" s="374"/>
      <c r="H80" s="374"/>
      <c r="I80" s="374"/>
      <c r="J80" s="374"/>
      <c r="K80" s="374"/>
      <c r="L80" s="374"/>
      <c r="M80" s="374"/>
      <c r="N80" s="374"/>
      <c r="O80" s="374"/>
      <c r="P80" s="374"/>
      <c r="Q80" s="374"/>
      <c r="R80" s="374"/>
      <c r="S80" s="374"/>
      <c r="T80" s="374"/>
      <c r="U80" s="374"/>
      <c r="V80" s="374"/>
      <c r="W80" s="374"/>
      <c r="X80" s="374"/>
      <c r="Y80" s="374"/>
      <c r="Z80" s="374"/>
    </row>
    <row r="81" ht="15.75" customHeight="1">
      <c r="A81" s="68"/>
      <c r="B81" s="69"/>
      <c r="C81" s="69"/>
      <c r="D81" s="69"/>
      <c r="E81" s="70"/>
      <c r="F81" s="70"/>
      <c r="G81" s="374"/>
      <c r="H81" s="374"/>
      <c r="I81" s="374"/>
      <c r="J81" s="374"/>
      <c r="K81" s="374"/>
      <c r="L81" s="374"/>
      <c r="M81" s="374"/>
      <c r="N81" s="374"/>
      <c r="O81" s="374"/>
      <c r="P81" s="374"/>
      <c r="Q81" s="374"/>
      <c r="R81" s="374"/>
      <c r="S81" s="374"/>
      <c r="T81" s="374"/>
      <c r="U81" s="374"/>
      <c r="V81" s="374"/>
      <c r="W81" s="374"/>
      <c r="X81" s="374"/>
      <c r="Y81" s="374"/>
      <c r="Z81" s="374"/>
    </row>
    <row r="82" ht="15.75" customHeight="1">
      <c r="A82" s="68"/>
      <c r="B82" s="69"/>
      <c r="C82" s="69"/>
      <c r="D82" s="69"/>
      <c r="E82" s="70"/>
      <c r="F82" s="70"/>
      <c r="G82" s="374"/>
      <c r="H82" s="374"/>
      <c r="I82" s="374"/>
      <c r="J82" s="374"/>
      <c r="K82" s="374"/>
      <c r="L82" s="374"/>
      <c r="M82" s="374"/>
      <c r="N82" s="374"/>
      <c r="O82" s="374"/>
      <c r="P82" s="374"/>
      <c r="Q82" s="374"/>
      <c r="R82" s="374"/>
      <c r="S82" s="374"/>
      <c r="T82" s="374"/>
      <c r="U82" s="374"/>
      <c r="V82" s="374"/>
      <c r="W82" s="374"/>
      <c r="X82" s="374"/>
      <c r="Y82" s="374"/>
      <c r="Z82" s="374"/>
    </row>
    <row r="83" ht="15.75" customHeight="1">
      <c r="A83" s="68"/>
      <c r="B83" s="69"/>
      <c r="C83" s="69"/>
      <c r="D83" s="69"/>
      <c r="E83" s="70"/>
      <c r="F83" s="70"/>
      <c r="G83" s="374"/>
      <c r="H83" s="374"/>
      <c r="I83" s="374"/>
      <c r="J83" s="374"/>
      <c r="K83" s="374"/>
      <c r="L83" s="374"/>
      <c r="M83" s="374"/>
      <c r="N83" s="374"/>
      <c r="O83" s="374"/>
      <c r="P83" s="374"/>
      <c r="Q83" s="374"/>
      <c r="R83" s="374"/>
      <c r="S83" s="374"/>
      <c r="T83" s="374"/>
      <c r="U83" s="374"/>
      <c r="V83" s="374"/>
      <c r="W83" s="374"/>
      <c r="X83" s="374"/>
      <c r="Y83" s="374"/>
      <c r="Z83" s="374"/>
    </row>
    <row r="84" ht="15.75" customHeight="1">
      <c r="A84" s="68"/>
      <c r="B84" s="69"/>
      <c r="C84" s="69"/>
      <c r="D84" s="69"/>
      <c r="E84" s="70"/>
      <c r="F84" s="70"/>
      <c r="G84" s="374"/>
      <c r="H84" s="374"/>
      <c r="I84" s="374"/>
      <c r="J84" s="374"/>
      <c r="K84" s="374"/>
      <c r="L84" s="374"/>
      <c r="M84" s="374"/>
      <c r="N84" s="374"/>
      <c r="O84" s="374"/>
      <c r="P84" s="374"/>
      <c r="Q84" s="374"/>
      <c r="R84" s="374"/>
      <c r="S84" s="374"/>
      <c r="T84" s="374"/>
      <c r="U84" s="374"/>
      <c r="V84" s="374"/>
      <c r="W84" s="374"/>
      <c r="X84" s="374"/>
      <c r="Y84" s="374"/>
      <c r="Z84" s="374"/>
    </row>
    <row r="85" ht="15.75" customHeight="1">
      <c r="A85" s="68"/>
      <c r="B85" s="69"/>
      <c r="C85" s="69"/>
      <c r="D85" s="69"/>
      <c r="E85" s="70"/>
      <c r="F85" s="70"/>
      <c r="G85" s="374"/>
      <c r="H85" s="374"/>
      <c r="I85" s="374"/>
      <c r="J85" s="374"/>
      <c r="K85" s="374"/>
      <c r="L85" s="374"/>
      <c r="M85" s="374"/>
      <c r="N85" s="374"/>
      <c r="O85" s="374"/>
      <c r="P85" s="374"/>
      <c r="Q85" s="374"/>
      <c r="R85" s="374"/>
      <c r="S85" s="374"/>
      <c r="T85" s="374"/>
      <c r="U85" s="374"/>
      <c r="V85" s="374"/>
      <c r="W85" s="374"/>
      <c r="X85" s="374"/>
      <c r="Y85" s="374"/>
      <c r="Z85" s="374"/>
    </row>
    <row r="86" ht="15.75" customHeight="1">
      <c r="A86" s="68"/>
      <c r="B86" s="69"/>
      <c r="C86" s="69"/>
      <c r="D86" s="69"/>
      <c r="E86" s="70"/>
      <c r="F86" s="70"/>
      <c r="G86" s="374"/>
      <c r="H86" s="374"/>
      <c r="I86" s="374"/>
      <c r="J86" s="374"/>
      <c r="K86" s="374"/>
      <c r="L86" s="374"/>
      <c r="M86" s="374"/>
      <c r="N86" s="374"/>
      <c r="O86" s="374"/>
      <c r="P86" s="374"/>
      <c r="Q86" s="374"/>
      <c r="R86" s="374"/>
      <c r="S86" s="374"/>
      <c r="T86" s="374"/>
      <c r="U86" s="374"/>
      <c r="V86" s="374"/>
      <c r="W86" s="374"/>
      <c r="X86" s="374"/>
      <c r="Y86" s="374"/>
      <c r="Z86" s="374"/>
    </row>
    <row r="87" ht="15.75" customHeight="1">
      <c r="A87" s="68"/>
      <c r="B87" s="69"/>
      <c r="C87" s="69"/>
      <c r="D87" s="69"/>
      <c r="E87" s="70"/>
      <c r="F87" s="70"/>
      <c r="G87" s="374"/>
      <c r="H87" s="374"/>
      <c r="I87" s="374"/>
      <c r="J87" s="374"/>
      <c r="K87" s="374"/>
      <c r="L87" s="374"/>
      <c r="M87" s="374"/>
      <c r="N87" s="374"/>
      <c r="O87" s="374"/>
      <c r="P87" s="374"/>
      <c r="Q87" s="374"/>
      <c r="R87" s="374"/>
      <c r="S87" s="374"/>
      <c r="T87" s="374"/>
      <c r="U87" s="374"/>
      <c r="V87" s="374"/>
      <c r="W87" s="374"/>
      <c r="X87" s="374"/>
      <c r="Y87" s="374"/>
      <c r="Z87" s="374"/>
    </row>
    <row r="88" ht="15.75" customHeight="1">
      <c r="A88" s="68"/>
      <c r="B88" s="69"/>
      <c r="C88" s="69"/>
      <c r="D88" s="69"/>
      <c r="E88" s="70"/>
      <c r="F88" s="70"/>
      <c r="G88" s="374"/>
      <c r="H88" s="374"/>
      <c r="I88" s="374"/>
      <c r="J88" s="374"/>
      <c r="K88" s="374"/>
      <c r="L88" s="374"/>
      <c r="M88" s="374"/>
      <c r="N88" s="374"/>
      <c r="O88" s="374"/>
      <c r="P88" s="374"/>
      <c r="Q88" s="374"/>
      <c r="R88" s="374"/>
      <c r="S88" s="374"/>
      <c r="T88" s="374"/>
      <c r="U88" s="374"/>
      <c r="V88" s="374"/>
      <c r="W88" s="374"/>
      <c r="X88" s="374"/>
      <c r="Y88" s="374"/>
      <c r="Z88" s="374"/>
    </row>
    <row r="89" ht="15.75" customHeight="1">
      <c r="A89" s="68"/>
      <c r="B89" s="69"/>
      <c r="C89" s="69"/>
      <c r="D89" s="69"/>
      <c r="E89" s="70"/>
      <c r="F89" s="70"/>
      <c r="G89" s="374"/>
      <c r="H89" s="374"/>
      <c r="I89" s="374"/>
      <c r="J89" s="374"/>
      <c r="K89" s="374"/>
      <c r="L89" s="374"/>
      <c r="M89" s="374"/>
      <c r="N89" s="374"/>
      <c r="O89" s="374"/>
      <c r="P89" s="374"/>
      <c r="Q89" s="374"/>
      <c r="R89" s="374"/>
      <c r="S89" s="374"/>
      <c r="T89" s="374"/>
      <c r="U89" s="374"/>
      <c r="V89" s="374"/>
      <c r="W89" s="374"/>
      <c r="X89" s="374"/>
      <c r="Y89" s="374"/>
      <c r="Z89" s="374"/>
    </row>
    <row r="90" ht="15.75" customHeight="1">
      <c r="A90" s="68"/>
      <c r="B90" s="69"/>
      <c r="C90" s="69"/>
      <c r="D90" s="69"/>
      <c r="E90" s="70"/>
      <c r="F90" s="70"/>
      <c r="G90" s="374"/>
      <c r="H90" s="374"/>
      <c r="I90" s="374"/>
      <c r="J90" s="374"/>
      <c r="K90" s="374"/>
      <c r="L90" s="374"/>
      <c r="M90" s="374"/>
      <c r="N90" s="374"/>
      <c r="O90" s="374"/>
      <c r="P90" s="374"/>
      <c r="Q90" s="374"/>
      <c r="R90" s="374"/>
      <c r="S90" s="374"/>
      <c r="T90" s="374"/>
      <c r="U90" s="374"/>
      <c r="V90" s="374"/>
      <c r="W90" s="374"/>
      <c r="X90" s="374"/>
      <c r="Y90" s="374"/>
      <c r="Z90" s="374"/>
    </row>
    <row r="91" ht="15.75" customHeight="1">
      <c r="A91" s="68"/>
      <c r="B91" s="69"/>
      <c r="C91" s="69"/>
      <c r="D91" s="69"/>
      <c r="E91" s="70"/>
      <c r="F91" s="70"/>
      <c r="G91" s="374"/>
      <c r="H91" s="374"/>
      <c r="I91" s="374"/>
      <c r="J91" s="374"/>
      <c r="K91" s="374"/>
      <c r="L91" s="374"/>
      <c r="M91" s="374"/>
      <c r="N91" s="374"/>
      <c r="O91" s="374"/>
      <c r="P91" s="374"/>
      <c r="Q91" s="374"/>
      <c r="R91" s="374"/>
      <c r="S91" s="374"/>
      <c r="T91" s="374"/>
      <c r="U91" s="374"/>
      <c r="V91" s="374"/>
      <c r="W91" s="374"/>
      <c r="X91" s="374"/>
      <c r="Y91" s="374"/>
      <c r="Z91" s="374"/>
    </row>
    <row r="92" ht="15.75" customHeight="1">
      <c r="A92" s="68"/>
      <c r="B92" s="69"/>
      <c r="C92" s="69"/>
      <c r="D92" s="69"/>
      <c r="E92" s="70"/>
      <c r="F92" s="70"/>
      <c r="G92" s="374"/>
      <c r="H92" s="374"/>
      <c r="I92" s="374"/>
      <c r="J92" s="374"/>
      <c r="K92" s="374"/>
      <c r="L92" s="374"/>
      <c r="M92" s="374"/>
      <c r="N92" s="374"/>
      <c r="O92" s="374"/>
      <c r="P92" s="374"/>
      <c r="Q92" s="374"/>
      <c r="R92" s="374"/>
      <c r="S92" s="374"/>
      <c r="T92" s="374"/>
      <c r="U92" s="374"/>
      <c r="V92" s="374"/>
      <c r="W92" s="374"/>
      <c r="X92" s="374"/>
      <c r="Y92" s="374"/>
      <c r="Z92" s="374"/>
    </row>
    <row r="93" ht="15.75" customHeight="1">
      <c r="A93" s="68"/>
      <c r="B93" s="69"/>
      <c r="C93" s="69"/>
      <c r="D93" s="69"/>
      <c r="E93" s="70"/>
      <c r="F93" s="70"/>
      <c r="G93" s="374"/>
      <c r="H93" s="374"/>
      <c r="I93" s="374"/>
      <c r="J93" s="374"/>
      <c r="K93" s="374"/>
      <c r="L93" s="374"/>
      <c r="M93" s="374"/>
      <c r="N93" s="374"/>
      <c r="O93" s="374"/>
      <c r="P93" s="374"/>
      <c r="Q93" s="374"/>
      <c r="R93" s="374"/>
      <c r="S93" s="374"/>
      <c r="T93" s="374"/>
      <c r="U93" s="374"/>
      <c r="V93" s="374"/>
      <c r="W93" s="374"/>
      <c r="X93" s="374"/>
      <c r="Y93" s="374"/>
      <c r="Z93" s="374"/>
    </row>
    <row r="94" ht="15.75" customHeight="1">
      <c r="A94" s="68"/>
      <c r="B94" s="69"/>
      <c r="C94" s="69"/>
      <c r="D94" s="69"/>
      <c r="E94" s="70"/>
      <c r="F94" s="70"/>
      <c r="G94" s="374"/>
      <c r="H94" s="374"/>
      <c r="I94" s="374"/>
      <c r="J94" s="374"/>
      <c r="K94" s="374"/>
      <c r="L94" s="374"/>
      <c r="M94" s="374"/>
      <c r="N94" s="374"/>
      <c r="O94" s="374"/>
      <c r="P94" s="374"/>
      <c r="Q94" s="374"/>
      <c r="R94" s="374"/>
      <c r="S94" s="374"/>
      <c r="T94" s="374"/>
      <c r="U94" s="374"/>
      <c r="V94" s="374"/>
      <c r="W94" s="374"/>
      <c r="X94" s="374"/>
      <c r="Y94" s="374"/>
      <c r="Z94" s="374"/>
    </row>
    <row r="95" ht="15.75" customHeight="1">
      <c r="A95" s="68"/>
      <c r="B95" s="69"/>
      <c r="C95" s="69"/>
      <c r="D95" s="69"/>
      <c r="E95" s="70"/>
      <c r="F95" s="70"/>
      <c r="G95" s="374"/>
      <c r="H95" s="374"/>
      <c r="I95" s="374"/>
      <c r="J95" s="374"/>
      <c r="K95" s="374"/>
      <c r="L95" s="374"/>
      <c r="M95" s="374"/>
      <c r="N95" s="374"/>
      <c r="O95" s="374"/>
      <c r="P95" s="374"/>
      <c r="Q95" s="374"/>
      <c r="R95" s="374"/>
      <c r="S95" s="374"/>
      <c r="T95" s="374"/>
      <c r="U95" s="374"/>
      <c r="V95" s="374"/>
      <c r="W95" s="374"/>
      <c r="X95" s="374"/>
      <c r="Y95" s="374"/>
      <c r="Z95" s="374"/>
    </row>
    <row r="96" ht="15.75" customHeight="1">
      <c r="A96" s="68"/>
      <c r="B96" s="69"/>
      <c r="C96" s="69"/>
      <c r="D96" s="69"/>
      <c r="E96" s="70"/>
      <c r="F96" s="70"/>
      <c r="G96" s="374"/>
      <c r="H96" s="374"/>
      <c r="I96" s="374"/>
      <c r="J96" s="374"/>
      <c r="K96" s="374"/>
      <c r="L96" s="374"/>
      <c r="M96" s="374"/>
      <c r="N96" s="374"/>
      <c r="O96" s="374"/>
      <c r="P96" s="374"/>
      <c r="Q96" s="374"/>
      <c r="R96" s="374"/>
      <c r="S96" s="374"/>
      <c r="T96" s="374"/>
      <c r="U96" s="374"/>
      <c r="V96" s="374"/>
      <c r="W96" s="374"/>
      <c r="X96" s="374"/>
      <c r="Y96" s="374"/>
      <c r="Z96" s="374"/>
    </row>
    <row r="97" ht="15.75" customHeight="1">
      <c r="A97" s="68"/>
      <c r="B97" s="69"/>
      <c r="C97" s="69"/>
      <c r="D97" s="69"/>
      <c r="E97" s="70"/>
      <c r="F97" s="70"/>
      <c r="G97" s="374"/>
      <c r="H97" s="374"/>
      <c r="I97" s="374"/>
      <c r="J97" s="374"/>
      <c r="K97" s="374"/>
      <c r="L97" s="374"/>
      <c r="M97" s="374"/>
      <c r="N97" s="374"/>
      <c r="O97" s="374"/>
      <c r="P97" s="374"/>
      <c r="Q97" s="374"/>
      <c r="R97" s="374"/>
      <c r="S97" s="374"/>
      <c r="T97" s="374"/>
      <c r="U97" s="374"/>
      <c r="V97" s="374"/>
      <c r="W97" s="374"/>
      <c r="X97" s="374"/>
      <c r="Y97" s="374"/>
      <c r="Z97" s="374"/>
    </row>
    <row r="98" ht="15.75" customHeight="1">
      <c r="A98" s="68"/>
      <c r="B98" s="69"/>
      <c r="C98" s="69"/>
      <c r="D98" s="69"/>
      <c r="E98" s="70"/>
      <c r="F98" s="70"/>
      <c r="G98" s="374"/>
      <c r="H98" s="374"/>
      <c r="I98" s="374"/>
      <c r="J98" s="374"/>
      <c r="K98" s="374"/>
      <c r="L98" s="374"/>
      <c r="M98" s="374"/>
      <c r="N98" s="374"/>
      <c r="O98" s="374"/>
      <c r="P98" s="374"/>
      <c r="Q98" s="374"/>
      <c r="R98" s="374"/>
      <c r="S98" s="374"/>
      <c r="T98" s="374"/>
      <c r="U98" s="374"/>
      <c r="V98" s="374"/>
      <c r="W98" s="374"/>
      <c r="X98" s="374"/>
      <c r="Y98" s="374"/>
      <c r="Z98" s="374"/>
    </row>
    <row r="99" ht="15.75" customHeight="1">
      <c r="A99" s="68"/>
      <c r="B99" s="69"/>
      <c r="C99" s="69"/>
      <c r="D99" s="69"/>
      <c r="E99" s="70"/>
      <c r="F99" s="70"/>
      <c r="G99" s="374"/>
      <c r="H99" s="374"/>
      <c r="I99" s="374"/>
      <c r="J99" s="374"/>
      <c r="K99" s="374"/>
      <c r="L99" s="374"/>
      <c r="M99" s="374"/>
      <c r="N99" s="374"/>
      <c r="O99" s="374"/>
      <c r="P99" s="374"/>
      <c r="Q99" s="374"/>
      <c r="R99" s="374"/>
      <c r="S99" s="374"/>
      <c r="T99" s="374"/>
      <c r="U99" s="374"/>
      <c r="V99" s="374"/>
      <c r="W99" s="374"/>
      <c r="X99" s="374"/>
      <c r="Y99" s="374"/>
      <c r="Z99" s="374"/>
    </row>
    <row r="100" ht="15.75" customHeight="1">
      <c r="A100" s="68"/>
      <c r="B100" s="69"/>
      <c r="C100" s="69"/>
      <c r="D100" s="69"/>
      <c r="E100" s="70"/>
      <c r="F100" s="70"/>
      <c r="G100" s="374"/>
      <c r="H100" s="374"/>
      <c r="I100" s="374"/>
      <c r="J100" s="374"/>
      <c r="K100" s="374"/>
      <c r="L100" s="374"/>
      <c r="M100" s="374"/>
      <c r="N100" s="374"/>
      <c r="O100" s="374"/>
      <c r="P100" s="374"/>
      <c r="Q100" s="374"/>
      <c r="R100" s="374"/>
      <c r="S100" s="374"/>
      <c r="T100" s="374"/>
      <c r="U100" s="374"/>
      <c r="V100" s="374"/>
      <c r="W100" s="374"/>
      <c r="X100" s="374"/>
      <c r="Y100" s="374"/>
      <c r="Z100" s="374"/>
    </row>
    <row r="101" ht="15.75" customHeight="1">
      <c r="A101" s="68"/>
      <c r="B101" s="69"/>
      <c r="C101" s="69"/>
      <c r="D101" s="69"/>
      <c r="E101" s="70"/>
      <c r="F101" s="70"/>
      <c r="G101" s="374"/>
      <c r="H101" s="374"/>
      <c r="I101" s="374"/>
      <c r="J101" s="374"/>
      <c r="K101" s="374"/>
      <c r="L101" s="374"/>
      <c r="M101" s="374"/>
      <c r="N101" s="374"/>
      <c r="O101" s="374"/>
      <c r="P101" s="374"/>
      <c r="Q101" s="374"/>
      <c r="R101" s="374"/>
      <c r="S101" s="374"/>
      <c r="T101" s="374"/>
      <c r="U101" s="374"/>
      <c r="V101" s="374"/>
      <c r="W101" s="374"/>
      <c r="X101" s="374"/>
      <c r="Y101" s="374"/>
      <c r="Z101" s="374"/>
    </row>
    <row r="102" ht="15.75" customHeight="1">
      <c r="A102" s="68"/>
      <c r="B102" s="69"/>
      <c r="C102" s="69"/>
      <c r="D102" s="69"/>
      <c r="E102" s="70"/>
      <c r="F102" s="70"/>
      <c r="G102" s="374"/>
      <c r="H102" s="374"/>
      <c r="I102" s="374"/>
      <c r="J102" s="374"/>
      <c r="K102" s="374"/>
      <c r="L102" s="374"/>
      <c r="M102" s="374"/>
      <c r="N102" s="374"/>
      <c r="O102" s="374"/>
      <c r="P102" s="374"/>
      <c r="Q102" s="374"/>
      <c r="R102" s="374"/>
      <c r="S102" s="374"/>
      <c r="T102" s="374"/>
      <c r="U102" s="374"/>
      <c r="V102" s="374"/>
      <c r="W102" s="374"/>
      <c r="X102" s="374"/>
      <c r="Y102" s="374"/>
      <c r="Z102" s="374"/>
    </row>
    <row r="103" ht="15.75" customHeight="1">
      <c r="A103" s="68"/>
      <c r="B103" s="69"/>
      <c r="C103" s="69"/>
      <c r="D103" s="69"/>
      <c r="E103" s="70"/>
      <c r="F103" s="70"/>
      <c r="G103" s="374"/>
      <c r="H103" s="374"/>
      <c r="I103" s="374"/>
      <c r="J103" s="374"/>
      <c r="K103" s="374"/>
      <c r="L103" s="374"/>
      <c r="M103" s="374"/>
      <c r="N103" s="374"/>
      <c r="O103" s="374"/>
      <c r="P103" s="374"/>
      <c r="Q103" s="374"/>
      <c r="R103" s="374"/>
      <c r="S103" s="374"/>
      <c r="T103" s="374"/>
      <c r="U103" s="374"/>
      <c r="V103" s="374"/>
      <c r="W103" s="374"/>
      <c r="X103" s="374"/>
      <c r="Y103" s="374"/>
      <c r="Z103" s="374"/>
    </row>
    <row r="104" ht="15.75" customHeight="1">
      <c r="A104" s="68"/>
      <c r="B104" s="69"/>
      <c r="C104" s="69"/>
      <c r="D104" s="69"/>
      <c r="E104" s="70"/>
      <c r="F104" s="70"/>
      <c r="G104" s="374"/>
      <c r="H104" s="374"/>
      <c r="I104" s="374"/>
      <c r="J104" s="374"/>
      <c r="K104" s="374"/>
      <c r="L104" s="374"/>
      <c r="M104" s="374"/>
      <c r="N104" s="374"/>
      <c r="O104" s="374"/>
      <c r="P104" s="374"/>
      <c r="Q104" s="374"/>
      <c r="R104" s="374"/>
      <c r="S104" s="374"/>
      <c r="T104" s="374"/>
      <c r="U104" s="374"/>
      <c r="V104" s="374"/>
      <c r="W104" s="374"/>
      <c r="X104" s="374"/>
      <c r="Y104" s="374"/>
      <c r="Z104" s="374"/>
    </row>
    <row r="105" ht="15.75" customHeight="1">
      <c r="A105" s="68"/>
      <c r="B105" s="69"/>
      <c r="C105" s="69"/>
      <c r="D105" s="69"/>
      <c r="E105" s="70"/>
      <c r="F105" s="70"/>
      <c r="G105" s="374"/>
      <c r="H105" s="374"/>
      <c r="I105" s="374"/>
      <c r="J105" s="374"/>
      <c r="K105" s="374"/>
      <c r="L105" s="374"/>
      <c r="M105" s="374"/>
      <c r="N105" s="374"/>
      <c r="O105" s="374"/>
      <c r="P105" s="374"/>
      <c r="Q105" s="374"/>
      <c r="R105" s="374"/>
      <c r="S105" s="374"/>
      <c r="T105" s="374"/>
      <c r="U105" s="374"/>
      <c r="V105" s="374"/>
      <c r="W105" s="374"/>
      <c r="X105" s="374"/>
      <c r="Y105" s="374"/>
      <c r="Z105" s="374"/>
    </row>
    <row r="106" ht="15.75" customHeight="1">
      <c r="A106" s="68"/>
      <c r="B106" s="69"/>
      <c r="C106" s="69"/>
      <c r="D106" s="69"/>
      <c r="E106" s="70"/>
      <c r="F106" s="70"/>
      <c r="G106" s="374"/>
      <c r="H106" s="374"/>
      <c r="I106" s="374"/>
      <c r="J106" s="374"/>
      <c r="K106" s="374"/>
      <c r="L106" s="374"/>
      <c r="M106" s="374"/>
      <c r="N106" s="374"/>
      <c r="O106" s="374"/>
      <c r="P106" s="374"/>
      <c r="Q106" s="374"/>
      <c r="R106" s="374"/>
      <c r="S106" s="374"/>
      <c r="T106" s="374"/>
      <c r="U106" s="374"/>
      <c r="V106" s="374"/>
      <c r="W106" s="374"/>
      <c r="X106" s="374"/>
      <c r="Y106" s="374"/>
      <c r="Z106" s="374"/>
    </row>
    <row r="107" ht="15.75" customHeight="1">
      <c r="A107" s="68"/>
      <c r="B107" s="69"/>
      <c r="C107" s="69"/>
      <c r="D107" s="69"/>
      <c r="E107" s="70"/>
      <c r="F107" s="70"/>
      <c r="G107" s="374"/>
      <c r="H107" s="374"/>
      <c r="I107" s="374"/>
      <c r="J107" s="374"/>
      <c r="K107" s="374"/>
      <c r="L107" s="374"/>
      <c r="M107" s="374"/>
      <c r="N107" s="374"/>
      <c r="O107" s="374"/>
      <c r="P107" s="374"/>
      <c r="Q107" s="374"/>
      <c r="R107" s="374"/>
      <c r="S107" s="374"/>
      <c r="T107" s="374"/>
      <c r="U107" s="374"/>
      <c r="V107" s="374"/>
      <c r="W107" s="374"/>
      <c r="X107" s="374"/>
      <c r="Y107" s="374"/>
      <c r="Z107" s="374"/>
    </row>
    <row r="108" ht="15.75" customHeight="1">
      <c r="A108" s="68"/>
      <c r="B108" s="69"/>
      <c r="C108" s="69"/>
      <c r="D108" s="69"/>
      <c r="E108" s="70"/>
      <c r="F108" s="70"/>
      <c r="G108" s="374"/>
      <c r="H108" s="374"/>
      <c r="I108" s="374"/>
      <c r="J108" s="374"/>
      <c r="K108" s="374"/>
      <c r="L108" s="374"/>
      <c r="M108" s="374"/>
      <c r="N108" s="374"/>
      <c r="O108" s="374"/>
      <c r="P108" s="374"/>
      <c r="Q108" s="374"/>
      <c r="R108" s="374"/>
      <c r="S108" s="374"/>
      <c r="T108" s="374"/>
      <c r="U108" s="374"/>
      <c r="V108" s="374"/>
      <c r="W108" s="374"/>
      <c r="X108" s="374"/>
      <c r="Y108" s="374"/>
      <c r="Z108" s="374"/>
    </row>
    <row r="109" ht="15.75" customHeight="1">
      <c r="A109" s="68"/>
      <c r="B109" s="69"/>
      <c r="C109" s="69"/>
      <c r="D109" s="69"/>
      <c r="E109" s="70"/>
      <c r="F109" s="70"/>
      <c r="G109" s="374"/>
      <c r="H109" s="374"/>
      <c r="I109" s="374"/>
      <c r="J109" s="374"/>
      <c r="K109" s="374"/>
      <c r="L109" s="374"/>
      <c r="M109" s="374"/>
      <c r="N109" s="374"/>
      <c r="O109" s="374"/>
      <c r="P109" s="374"/>
      <c r="Q109" s="374"/>
      <c r="R109" s="374"/>
      <c r="S109" s="374"/>
      <c r="T109" s="374"/>
      <c r="U109" s="374"/>
      <c r="V109" s="374"/>
      <c r="W109" s="374"/>
      <c r="X109" s="374"/>
      <c r="Y109" s="374"/>
      <c r="Z109" s="374"/>
    </row>
    <row r="110" ht="15.75" customHeight="1">
      <c r="A110" s="68"/>
      <c r="B110" s="69"/>
      <c r="C110" s="69"/>
      <c r="D110" s="69"/>
      <c r="E110" s="70"/>
      <c r="F110" s="70"/>
      <c r="G110" s="374"/>
      <c r="H110" s="374"/>
      <c r="I110" s="374"/>
      <c r="J110" s="374"/>
      <c r="K110" s="374"/>
      <c r="L110" s="374"/>
      <c r="M110" s="374"/>
      <c r="N110" s="374"/>
      <c r="O110" s="374"/>
      <c r="P110" s="374"/>
      <c r="Q110" s="374"/>
      <c r="R110" s="374"/>
      <c r="S110" s="374"/>
      <c r="T110" s="374"/>
      <c r="U110" s="374"/>
      <c r="V110" s="374"/>
      <c r="W110" s="374"/>
      <c r="X110" s="374"/>
      <c r="Y110" s="374"/>
      <c r="Z110" s="374"/>
    </row>
    <row r="111" ht="15.75" customHeight="1">
      <c r="A111" s="68"/>
      <c r="B111" s="69"/>
      <c r="C111" s="69"/>
      <c r="D111" s="69"/>
      <c r="E111" s="70"/>
      <c r="F111" s="70"/>
      <c r="G111" s="374"/>
      <c r="H111" s="374"/>
      <c r="I111" s="374"/>
      <c r="J111" s="374"/>
      <c r="K111" s="374"/>
      <c r="L111" s="374"/>
      <c r="M111" s="374"/>
      <c r="N111" s="374"/>
      <c r="O111" s="374"/>
      <c r="P111" s="374"/>
      <c r="Q111" s="374"/>
      <c r="R111" s="374"/>
      <c r="S111" s="374"/>
      <c r="T111" s="374"/>
      <c r="U111" s="374"/>
      <c r="V111" s="374"/>
      <c r="W111" s="374"/>
      <c r="X111" s="374"/>
      <c r="Y111" s="374"/>
      <c r="Z111" s="374"/>
    </row>
    <row r="112" ht="15.75" customHeight="1">
      <c r="A112" s="68"/>
      <c r="B112" s="69"/>
      <c r="C112" s="69"/>
      <c r="D112" s="69"/>
      <c r="E112" s="70"/>
      <c r="F112" s="70"/>
      <c r="G112" s="374"/>
      <c r="H112" s="374"/>
      <c r="I112" s="374"/>
      <c r="J112" s="374"/>
      <c r="K112" s="374"/>
      <c r="L112" s="374"/>
      <c r="M112" s="374"/>
      <c r="N112" s="374"/>
      <c r="O112" s="374"/>
      <c r="P112" s="374"/>
      <c r="Q112" s="374"/>
      <c r="R112" s="374"/>
      <c r="S112" s="374"/>
      <c r="T112" s="374"/>
      <c r="U112" s="374"/>
      <c r="V112" s="374"/>
      <c r="W112" s="374"/>
      <c r="X112" s="374"/>
      <c r="Y112" s="374"/>
      <c r="Z112" s="374"/>
    </row>
    <row r="113" ht="15.75" customHeight="1">
      <c r="A113" s="68"/>
      <c r="B113" s="69"/>
      <c r="C113" s="69"/>
      <c r="D113" s="69"/>
      <c r="E113" s="70"/>
      <c r="F113" s="70"/>
      <c r="G113" s="374"/>
      <c r="H113" s="374"/>
      <c r="I113" s="374"/>
      <c r="J113" s="374"/>
      <c r="K113" s="374"/>
      <c r="L113" s="374"/>
      <c r="M113" s="374"/>
      <c r="N113" s="374"/>
      <c r="O113" s="374"/>
      <c r="P113" s="374"/>
      <c r="Q113" s="374"/>
      <c r="R113" s="374"/>
      <c r="S113" s="374"/>
      <c r="T113" s="374"/>
      <c r="U113" s="374"/>
      <c r="V113" s="374"/>
      <c r="W113" s="374"/>
      <c r="X113" s="374"/>
      <c r="Y113" s="374"/>
      <c r="Z113" s="374"/>
    </row>
    <row r="114" ht="15.75" customHeight="1">
      <c r="A114" s="68"/>
      <c r="B114" s="69"/>
      <c r="C114" s="69"/>
      <c r="D114" s="69"/>
      <c r="E114" s="70"/>
      <c r="F114" s="70"/>
      <c r="G114" s="374"/>
      <c r="H114" s="374"/>
      <c r="I114" s="374"/>
      <c r="J114" s="374"/>
      <c r="K114" s="374"/>
      <c r="L114" s="374"/>
      <c r="M114" s="374"/>
      <c r="N114" s="374"/>
      <c r="O114" s="374"/>
      <c r="P114" s="374"/>
      <c r="Q114" s="374"/>
      <c r="R114" s="374"/>
      <c r="S114" s="374"/>
      <c r="T114" s="374"/>
      <c r="U114" s="374"/>
      <c r="V114" s="374"/>
      <c r="W114" s="374"/>
      <c r="X114" s="374"/>
      <c r="Y114" s="374"/>
      <c r="Z114" s="374"/>
    </row>
    <row r="115" ht="15.75" customHeight="1">
      <c r="A115" s="68"/>
      <c r="B115" s="69"/>
      <c r="C115" s="69"/>
      <c r="D115" s="69"/>
      <c r="E115" s="70"/>
      <c r="F115" s="70"/>
      <c r="G115" s="374"/>
      <c r="H115" s="374"/>
      <c r="I115" s="374"/>
      <c r="J115" s="374"/>
      <c r="K115" s="374"/>
      <c r="L115" s="374"/>
      <c r="M115" s="374"/>
      <c r="N115" s="374"/>
      <c r="O115" s="374"/>
      <c r="P115" s="374"/>
      <c r="Q115" s="374"/>
      <c r="R115" s="374"/>
      <c r="S115" s="374"/>
      <c r="T115" s="374"/>
      <c r="U115" s="374"/>
      <c r="V115" s="374"/>
      <c r="W115" s="374"/>
      <c r="X115" s="374"/>
      <c r="Y115" s="374"/>
      <c r="Z115" s="374"/>
    </row>
    <row r="116" ht="15.75" customHeight="1">
      <c r="A116" s="68"/>
      <c r="B116" s="69"/>
      <c r="C116" s="69"/>
      <c r="D116" s="69"/>
      <c r="E116" s="70"/>
      <c r="F116" s="70"/>
      <c r="G116" s="374"/>
      <c r="H116" s="374"/>
      <c r="I116" s="374"/>
      <c r="J116" s="374"/>
      <c r="K116" s="374"/>
      <c r="L116" s="374"/>
      <c r="M116" s="374"/>
      <c r="N116" s="374"/>
      <c r="O116" s="374"/>
      <c r="P116" s="374"/>
      <c r="Q116" s="374"/>
      <c r="R116" s="374"/>
      <c r="S116" s="374"/>
      <c r="T116" s="374"/>
      <c r="U116" s="374"/>
      <c r="V116" s="374"/>
      <c r="W116" s="374"/>
      <c r="X116" s="374"/>
      <c r="Y116" s="374"/>
      <c r="Z116" s="374"/>
    </row>
    <row r="117" ht="15.75" customHeight="1">
      <c r="A117" s="68"/>
      <c r="B117" s="69"/>
      <c r="C117" s="69"/>
      <c r="D117" s="69"/>
      <c r="E117" s="70"/>
      <c r="F117" s="70"/>
      <c r="G117" s="374"/>
      <c r="H117" s="374"/>
      <c r="I117" s="374"/>
      <c r="J117" s="374"/>
      <c r="K117" s="374"/>
      <c r="L117" s="374"/>
      <c r="M117" s="374"/>
      <c r="N117" s="374"/>
      <c r="O117" s="374"/>
      <c r="P117" s="374"/>
      <c r="Q117" s="374"/>
      <c r="R117" s="374"/>
      <c r="S117" s="374"/>
      <c r="T117" s="374"/>
      <c r="U117" s="374"/>
      <c r="V117" s="374"/>
      <c r="W117" s="374"/>
      <c r="X117" s="374"/>
      <c r="Y117" s="374"/>
      <c r="Z117" s="374"/>
    </row>
    <row r="118" ht="15.75" customHeight="1">
      <c r="A118" s="68"/>
      <c r="B118" s="69"/>
      <c r="C118" s="69"/>
      <c r="D118" s="69"/>
      <c r="E118" s="70"/>
      <c r="F118" s="70"/>
      <c r="G118" s="374"/>
      <c r="H118" s="374"/>
      <c r="I118" s="374"/>
      <c r="J118" s="374"/>
      <c r="K118" s="374"/>
      <c r="L118" s="374"/>
      <c r="M118" s="374"/>
      <c r="N118" s="374"/>
      <c r="O118" s="374"/>
      <c r="P118" s="374"/>
      <c r="Q118" s="374"/>
      <c r="R118" s="374"/>
      <c r="S118" s="374"/>
      <c r="T118" s="374"/>
      <c r="U118" s="374"/>
      <c r="V118" s="374"/>
      <c r="W118" s="374"/>
      <c r="X118" s="374"/>
      <c r="Y118" s="374"/>
      <c r="Z118" s="374"/>
    </row>
    <row r="119" ht="15.75" customHeight="1">
      <c r="A119" s="68"/>
      <c r="B119" s="69"/>
      <c r="C119" s="69"/>
      <c r="D119" s="69"/>
      <c r="E119" s="70"/>
      <c r="F119" s="70"/>
      <c r="G119" s="374"/>
      <c r="H119" s="374"/>
      <c r="I119" s="374"/>
      <c r="J119" s="374"/>
      <c r="K119" s="374"/>
      <c r="L119" s="374"/>
      <c r="M119" s="374"/>
      <c r="N119" s="374"/>
      <c r="O119" s="374"/>
      <c r="P119" s="374"/>
      <c r="Q119" s="374"/>
      <c r="R119" s="374"/>
      <c r="S119" s="374"/>
      <c r="T119" s="374"/>
      <c r="U119" s="374"/>
      <c r="V119" s="374"/>
      <c r="W119" s="374"/>
      <c r="X119" s="374"/>
      <c r="Y119" s="374"/>
      <c r="Z119" s="374"/>
    </row>
    <row r="120" ht="15.75" customHeight="1">
      <c r="A120" s="68"/>
      <c r="B120" s="69"/>
      <c r="C120" s="69"/>
      <c r="D120" s="69"/>
      <c r="E120" s="70"/>
      <c r="F120" s="70"/>
      <c r="G120" s="374"/>
      <c r="H120" s="374"/>
      <c r="I120" s="374"/>
      <c r="J120" s="374"/>
      <c r="K120" s="374"/>
      <c r="L120" s="374"/>
      <c r="M120" s="374"/>
      <c r="N120" s="374"/>
      <c r="O120" s="374"/>
      <c r="P120" s="374"/>
      <c r="Q120" s="374"/>
      <c r="R120" s="374"/>
      <c r="S120" s="374"/>
      <c r="T120" s="374"/>
      <c r="U120" s="374"/>
      <c r="V120" s="374"/>
      <c r="W120" s="374"/>
      <c r="X120" s="374"/>
      <c r="Y120" s="374"/>
      <c r="Z120" s="374"/>
    </row>
    <row r="121" ht="15.75" customHeight="1">
      <c r="A121" s="68"/>
      <c r="B121" s="69"/>
      <c r="C121" s="69"/>
      <c r="D121" s="69"/>
      <c r="E121" s="70"/>
      <c r="F121" s="70"/>
      <c r="G121" s="374"/>
      <c r="H121" s="374"/>
      <c r="I121" s="374"/>
      <c r="J121" s="374"/>
      <c r="K121" s="374"/>
      <c r="L121" s="374"/>
      <c r="M121" s="374"/>
      <c r="N121" s="374"/>
      <c r="O121" s="374"/>
      <c r="P121" s="374"/>
      <c r="Q121" s="374"/>
      <c r="R121" s="374"/>
      <c r="S121" s="374"/>
      <c r="T121" s="374"/>
      <c r="U121" s="374"/>
      <c r="V121" s="374"/>
      <c r="W121" s="374"/>
      <c r="X121" s="374"/>
      <c r="Y121" s="374"/>
      <c r="Z121" s="374"/>
    </row>
    <row r="122" ht="15.75" customHeight="1">
      <c r="A122" s="68"/>
      <c r="B122" s="69"/>
      <c r="C122" s="69"/>
      <c r="D122" s="69"/>
      <c r="E122" s="70"/>
      <c r="F122" s="70"/>
      <c r="G122" s="374"/>
      <c r="H122" s="374"/>
      <c r="I122" s="374"/>
      <c r="J122" s="374"/>
      <c r="K122" s="374"/>
      <c r="L122" s="374"/>
      <c r="M122" s="374"/>
      <c r="N122" s="374"/>
      <c r="O122" s="374"/>
      <c r="P122" s="374"/>
      <c r="Q122" s="374"/>
      <c r="R122" s="374"/>
      <c r="S122" s="374"/>
      <c r="T122" s="374"/>
      <c r="U122" s="374"/>
      <c r="V122" s="374"/>
      <c r="W122" s="374"/>
      <c r="X122" s="374"/>
      <c r="Y122" s="374"/>
      <c r="Z122" s="374"/>
    </row>
    <row r="123" ht="15.75" customHeight="1">
      <c r="A123" s="68"/>
      <c r="B123" s="69"/>
      <c r="C123" s="69"/>
      <c r="D123" s="69"/>
      <c r="E123" s="70"/>
      <c r="F123" s="70"/>
      <c r="G123" s="374"/>
      <c r="H123" s="374"/>
      <c r="I123" s="374"/>
      <c r="J123" s="374"/>
      <c r="K123" s="374"/>
      <c r="L123" s="374"/>
      <c r="M123" s="374"/>
      <c r="N123" s="374"/>
      <c r="O123" s="374"/>
      <c r="P123" s="374"/>
      <c r="Q123" s="374"/>
      <c r="R123" s="374"/>
      <c r="S123" s="374"/>
      <c r="T123" s="374"/>
      <c r="U123" s="374"/>
      <c r="V123" s="374"/>
      <c r="W123" s="374"/>
      <c r="X123" s="374"/>
      <c r="Y123" s="374"/>
      <c r="Z123" s="374"/>
    </row>
    <row r="124" ht="15.75" customHeight="1">
      <c r="A124" s="68"/>
      <c r="B124" s="69"/>
      <c r="C124" s="69"/>
      <c r="D124" s="69"/>
      <c r="E124" s="70"/>
      <c r="F124" s="70"/>
      <c r="G124" s="374"/>
      <c r="H124" s="374"/>
      <c r="I124" s="374"/>
      <c r="J124" s="374"/>
      <c r="K124" s="374"/>
      <c r="L124" s="374"/>
      <c r="M124" s="374"/>
      <c r="N124" s="374"/>
      <c r="O124" s="374"/>
      <c r="P124" s="374"/>
      <c r="Q124" s="374"/>
      <c r="R124" s="374"/>
      <c r="S124" s="374"/>
      <c r="T124" s="374"/>
      <c r="U124" s="374"/>
      <c r="V124" s="374"/>
      <c r="W124" s="374"/>
      <c r="X124" s="374"/>
      <c r="Y124" s="374"/>
      <c r="Z124" s="374"/>
    </row>
    <row r="125" ht="15.75" customHeight="1">
      <c r="A125" s="68"/>
      <c r="B125" s="69"/>
      <c r="C125" s="69"/>
      <c r="D125" s="69"/>
      <c r="E125" s="70"/>
      <c r="F125" s="70"/>
      <c r="G125" s="374"/>
      <c r="H125" s="374"/>
      <c r="I125" s="374"/>
      <c r="J125" s="374"/>
      <c r="K125" s="374"/>
      <c r="L125" s="374"/>
      <c r="M125" s="374"/>
      <c r="N125" s="374"/>
      <c r="O125" s="374"/>
      <c r="P125" s="374"/>
      <c r="Q125" s="374"/>
      <c r="R125" s="374"/>
      <c r="S125" s="374"/>
      <c r="T125" s="374"/>
      <c r="U125" s="374"/>
      <c r="V125" s="374"/>
      <c r="W125" s="374"/>
      <c r="X125" s="374"/>
      <c r="Y125" s="374"/>
      <c r="Z125" s="374"/>
    </row>
    <row r="126" ht="15.75" customHeight="1">
      <c r="A126" s="68"/>
      <c r="B126" s="69"/>
      <c r="C126" s="69"/>
      <c r="D126" s="69"/>
      <c r="E126" s="70"/>
      <c r="F126" s="70"/>
      <c r="G126" s="374"/>
      <c r="H126" s="374"/>
      <c r="I126" s="374"/>
      <c r="J126" s="374"/>
      <c r="K126" s="374"/>
      <c r="L126" s="374"/>
      <c r="M126" s="374"/>
      <c r="N126" s="374"/>
      <c r="O126" s="374"/>
      <c r="P126" s="374"/>
      <c r="Q126" s="374"/>
      <c r="R126" s="374"/>
      <c r="S126" s="374"/>
      <c r="T126" s="374"/>
      <c r="U126" s="374"/>
      <c r="V126" s="374"/>
      <c r="W126" s="374"/>
      <c r="X126" s="374"/>
      <c r="Y126" s="374"/>
      <c r="Z126" s="374"/>
    </row>
    <row r="127" ht="15.75" customHeight="1">
      <c r="A127" s="68"/>
      <c r="B127" s="69"/>
      <c r="C127" s="69"/>
      <c r="D127" s="69"/>
      <c r="E127" s="70"/>
      <c r="F127" s="70"/>
      <c r="G127" s="374"/>
      <c r="H127" s="374"/>
      <c r="I127" s="374"/>
      <c r="J127" s="374"/>
      <c r="K127" s="374"/>
      <c r="L127" s="374"/>
      <c r="M127" s="374"/>
      <c r="N127" s="374"/>
      <c r="O127" s="374"/>
      <c r="P127" s="374"/>
      <c r="Q127" s="374"/>
      <c r="R127" s="374"/>
      <c r="S127" s="374"/>
      <c r="T127" s="374"/>
      <c r="U127" s="374"/>
      <c r="V127" s="374"/>
      <c r="W127" s="374"/>
      <c r="X127" s="374"/>
      <c r="Y127" s="374"/>
      <c r="Z127" s="374"/>
    </row>
    <row r="128" ht="15.75" customHeight="1">
      <c r="A128" s="68"/>
      <c r="B128" s="69"/>
      <c r="C128" s="69"/>
      <c r="D128" s="69"/>
      <c r="E128" s="70"/>
      <c r="F128" s="70"/>
      <c r="G128" s="374"/>
      <c r="H128" s="374"/>
      <c r="I128" s="374"/>
      <c r="J128" s="374"/>
      <c r="K128" s="374"/>
      <c r="L128" s="374"/>
      <c r="M128" s="374"/>
      <c r="N128" s="374"/>
      <c r="O128" s="374"/>
      <c r="P128" s="374"/>
      <c r="Q128" s="374"/>
      <c r="R128" s="374"/>
      <c r="S128" s="374"/>
      <c r="T128" s="374"/>
      <c r="U128" s="374"/>
      <c r="V128" s="374"/>
      <c r="W128" s="374"/>
      <c r="X128" s="374"/>
      <c r="Y128" s="374"/>
      <c r="Z128" s="374"/>
    </row>
    <row r="129" ht="15.75" customHeight="1">
      <c r="A129" s="68"/>
      <c r="B129" s="69"/>
      <c r="C129" s="69"/>
      <c r="D129" s="69"/>
      <c r="E129" s="70"/>
      <c r="F129" s="70"/>
      <c r="G129" s="374"/>
      <c r="H129" s="374"/>
      <c r="I129" s="374"/>
      <c r="J129" s="374"/>
      <c r="K129" s="374"/>
      <c r="L129" s="374"/>
      <c r="M129" s="374"/>
      <c r="N129" s="374"/>
      <c r="O129" s="374"/>
      <c r="P129" s="374"/>
      <c r="Q129" s="374"/>
      <c r="R129" s="374"/>
      <c r="S129" s="374"/>
      <c r="T129" s="374"/>
      <c r="U129" s="374"/>
      <c r="V129" s="374"/>
      <c r="W129" s="374"/>
      <c r="X129" s="374"/>
      <c r="Y129" s="374"/>
      <c r="Z129" s="374"/>
    </row>
    <row r="130" ht="15.75" customHeight="1">
      <c r="A130" s="68"/>
      <c r="B130" s="69"/>
      <c r="C130" s="69"/>
      <c r="D130" s="69"/>
      <c r="E130" s="70"/>
      <c r="F130" s="70"/>
      <c r="G130" s="374"/>
      <c r="H130" s="374"/>
      <c r="I130" s="374"/>
      <c r="J130" s="374"/>
      <c r="K130" s="374"/>
      <c r="L130" s="374"/>
      <c r="M130" s="374"/>
      <c r="N130" s="374"/>
      <c r="O130" s="374"/>
      <c r="P130" s="374"/>
      <c r="Q130" s="374"/>
      <c r="R130" s="374"/>
      <c r="S130" s="374"/>
      <c r="T130" s="374"/>
      <c r="U130" s="374"/>
      <c r="V130" s="374"/>
      <c r="W130" s="374"/>
      <c r="X130" s="374"/>
      <c r="Y130" s="374"/>
      <c r="Z130" s="374"/>
    </row>
    <row r="131" ht="15.75" customHeight="1">
      <c r="A131" s="68"/>
      <c r="B131" s="69"/>
      <c r="C131" s="69"/>
      <c r="D131" s="69"/>
      <c r="E131" s="70"/>
      <c r="F131" s="70"/>
      <c r="G131" s="374"/>
      <c r="H131" s="374"/>
      <c r="I131" s="374"/>
      <c r="J131" s="374"/>
      <c r="K131" s="374"/>
      <c r="L131" s="374"/>
      <c r="M131" s="374"/>
      <c r="N131" s="374"/>
      <c r="O131" s="374"/>
      <c r="P131" s="374"/>
      <c r="Q131" s="374"/>
      <c r="R131" s="374"/>
      <c r="S131" s="374"/>
      <c r="T131" s="374"/>
      <c r="U131" s="374"/>
      <c r="V131" s="374"/>
      <c r="W131" s="374"/>
      <c r="X131" s="374"/>
      <c r="Y131" s="374"/>
      <c r="Z131" s="374"/>
    </row>
    <row r="132" ht="15.75" customHeight="1">
      <c r="A132" s="68"/>
      <c r="B132" s="69"/>
      <c r="C132" s="69"/>
      <c r="D132" s="69"/>
      <c r="E132" s="70"/>
      <c r="F132" s="70"/>
      <c r="G132" s="374"/>
      <c r="H132" s="374"/>
      <c r="I132" s="374"/>
      <c r="J132" s="374"/>
      <c r="K132" s="374"/>
      <c r="L132" s="374"/>
      <c r="M132" s="374"/>
      <c r="N132" s="374"/>
      <c r="O132" s="374"/>
      <c r="P132" s="374"/>
      <c r="Q132" s="374"/>
      <c r="R132" s="374"/>
      <c r="S132" s="374"/>
      <c r="T132" s="374"/>
      <c r="U132" s="374"/>
      <c r="V132" s="374"/>
      <c r="W132" s="374"/>
      <c r="X132" s="374"/>
      <c r="Y132" s="374"/>
      <c r="Z132" s="374"/>
    </row>
    <row r="133" ht="15.75" customHeight="1">
      <c r="A133" s="68"/>
      <c r="B133" s="69"/>
      <c r="C133" s="69"/>
      <c r="D133" s="69"/>
      <c r="E133" s="70"/>
      <c r="F133" s="70"/>
      <c r="G133" s="374"/>
      <c r="H133" s="374"/>
      <c r="I133" s="374"/>
      <c r="J133" s="374"/>
      <c r="K133" s="374"/>
      <c r="L133" s="374"/>
      <c r="M133" s="374"/>
      <c r="N133" s="374"/>
      <c r="O133" s="374"/>
      <c r="P133" s="374"/>
      <c r="Q133" s="374"/>
      <c r="R133" s="374"/>
      <c r="S133" s="374"/>
      <c r="T133" s="374"/>
      <c r="U133" s="374"/>
      <c r="V133" s="374"/>
      <c r="W133" s="374"/>
      <c r="X133" s="374"/>
      <c r="Y133" s="374"/>
      <c r="Z133" s="374"/>
    </row>
    <row r="134" ht="15.75" customHeight="1">
      <c r="A134" s="68"/>
      <c r="B134" s="69"/>
      <c r="C134" s="69"/>
      <c r="D134" s="69"/>
      <c r="E134" s="70"/>
      <c r="F134" s="70"/>
      <c r="G134" s="374"/>
      <c r="H134" s="374"/>
      <c r="I134" s="374"/>
      <c r="J134" s="374"/>
      <c r="K134" s="374"/>
      <c r="L134" s="374"/>
      <c r="M134" s="374"/>
      <c r="N134" s="374"/>
      <c r="O134" s="374"/>
      <c r="P134" s="374"/>
      <c r="Q134" s="374"/>
      <c r="R134" s="374"/>
      <c r="S134" s="374"/>
      <c r="T134" s="374"/>
      <c r="U134" s="374"/>
      <c r="V134" s="374"/>
      <c r="W134" s="374"/>
      <c r="X134" s="374"/>
      <c r="Y134" s="374"/>
      <c r="Z134" s="374"/>
    </row>
    <row r="135" ht="15.75" customHeight="1">
      <c r="A135" s="68"/>
      <c r="B135" s="69"/>
      <c r="C135" s="69"/>
      <c r="D135" s="69"/>
      <c r="E135" s="70"/>
      <c r="F135" s="70"/>
      <c r="G135" s="374"/>
      <c r="H135" s="374"/>
      <c r="I135" s="374"/>
      <c r="J135" s="374"/>
      <c r="K135" s="374"/>
      <c r="L135" s="374"/>
      <c r="M135" s="374"/>
      <c r="N135" s="374"/>
      <c r="O135" s="374"/>
      <c r="P135" s="374"/>
      <c r="Q135" s="374"/>
      <c r="R135" s="374"/>
      <c r="S135" s="374"/>
      <c r="T135" s="374"/>
      <c r="U135" s="374"/>
      <c r="V135" s="374"/>
      <c r="W135" s="374"/>
      <c r="X135" s="374"/>
      <c r="Y135" s="374"/>
      <c r="Z135" s="374"/>
    </row>
    <row r="136" ht="15.75" customHeight="1">
      <c r="A136" s="68"/>
      <c r="B136" s="69"/>
      <c r="C136" s="69"/>
      <c r="D136" s="69"/>
      <c r="E136" s="70"/>
      <c r="F136" s="70"/>
      <c r="G136" s="374"/>
      <c r="H136" s="374"/>
      <c r="I136" s="374"/>
      <c r="J136" s="374"/>
      <c r="K136" s="374"/>
      <c r="L136" s="374"/>
      <c r="M136" s="374"/>
      <c r="N136" s="374"/>
      <c r="O136" s="374"/>
      <c r="P136" s="374"/>
      <c r="Q136" s="374"/>
      <c r="R136" s="374"/>
      <c r="S136" s="374"/>
      <c r="T136" s="374"/>
      <c r="U136" s="374"/>
      <c r="V136" s="374"/>
      <c r="W136" s="374"/>
      <c r="X136" s="374"/>
      <c r="Y136" s="374"/>
      <c r="Z136" s="374"/>
    </row>
    <row r="137" ht="15.75" customHeight="1">
      <c r="A137" s="68"/>
      <c r="B137" s="69"/>
      <c r="C137" s="69"/>
      <c r="D137" s="69"/>
      <c r="E137" s="70"/>
      <c r="F137" s="70"/>
      <c r="G137" s="374"/>
      <c r="H137" s="374"/>
      <c r="I137" s="374"/>
      <c r="J137" s="374"/>
      <c r="K137" s="374"/>
      <c r="L137" s="374"/>
      <c r="M137" s="374"/>
      <c r="N137" s="374"/>
      <c r="O137" s="374"/>
      <c r="P137" s="374"/>
      <c r="Q137" s="374"/>
      <c r="R137" s="374"/>
      <c r="S137" s="374"/>
      <c r="T137" s="374"/>
      <c r="U137" s="374"/>
      <c r="V137" s="374"/>
      <c r="W137" s="374"/>
      <c r="X137" s="374"/>
      <c r="Y137" s="374"/>
      <c r="Z137" s="374"/>
    </row>
    <row r="138" ht="15.75" customHeight="1">
      <c r="A138" s="68"/>
      <c r="B138" s="69"/>
      <c r="C138" s="69"/>
      <c r="D138" s="69"/>
      <c r="E138" s="70"/>
      <c r="F138" s="70"/>
      <c r="G138" s="374"/>
      <c r="H138" s="374"/>
      <c r="I138" s="374"/>
      <c r="J138" s="374"/>
      <c r="K138" s="374"/>
      <c r="L138" s="374"/>
      <c r="M138" s="374"/>
      <c r="N138" s="374"/>
      <c r="O138" s="374"/>
      <c r="P138" s="374"/>
      <c r="Q138" s="374"/>
      <c r="R138" s="374"/>
      <c r="S138" s="374"/>
      <c r="T138" s="374"/>
      <c r="U138" s="374"/>
      <c r="V138" s="374"/>
      <c r="W138" s="374"/>
      <c r="X138" s="374"/>
      <c r="Y138" s="374"/>
      <c r="Z138" s="374"/>
    </row>
    <row r="139" ht="15.75" customHeight="1">
      <c r="A139" s="68"/>
      <c r="B139" s="69"/>
      <c r="C139" s="69"/>
      <c r="D139" s="69"/>
      <c r="E139" s="70"/>
      <c r="F139" s="70"/>
      <c r="G139" s="374"/>
      <c r="H139" s="374"/>
      <c r="I139" s="374"/>
      <c r="J139" s="374"/>
      <c r="K139" s="374"/>
      <c r="L139" s="374"/>
      <c r="M139" s="374"/>
      <c r="N139" s="374"/>
      <c r="O139" s="374"/>
      <c r="P139" s="374"/>
      <c r="Q139" s="374"/>
      <c r="R139" s="374"/>
      <c r="S139" s="374"/>
      <c r="T139" s="374"/>
      <c r="U139" s="374"/>
      <c r="V139" s="374"/>
      <c r="W139" s="374"/>
      <c r="X139" s="374"/>
      <c r="Y139" s="374"/>
      <c r="Z139" s="374"/>
    </row>
    <row r="140" ht="15.75" customHeight="1">
      <c r="A140" s="68"/>
      <c r="B140" s="69"/>
      <c r="C140" s="69"/>
      <c r="D140" s="69"/>
      <c r="E140" s="70"/>
      <c r="F140" s="70"/>
      <c r="G140" s="374"/>
      <c r="H140" s="374"/>
      <c r="I140" s="374"/>
      <c r="J140" s="374"/>
      <c r="K140" s="374"/>
      <c r="L140" s="374"/>
      <c r="M140" s="374"/>
      <c r="N140" s="374"/>
      <c r="O140" s="374"/>
      <c r="P140" s="374"/>
      <c r="Q140" s="374"/>
      <c r="R140" s="374"/>
      <c r="S140" s="374"/>
      <c r="T140" s="374"/>
      <c r="U140" s="374"/>
      <c r="V140" s="374"/>
      <c r="W140" s="374"/>
      <c r="X140" s="374"/>
      <c r="Y140" s="374"/>
      <c r="Z140" s="374"/>
    </row>
    <row r="141" ht="15.75" customHeight="1">
      <c r="A141" s="68"/>
      <c r="B141" s="69"/>
      <c r="C141" s="69"/>
      <c r="D141" s="69"/>
      <c r="E141" s="70"/>
      <c r="F141" s="70"/>
      <c r="G141" s="374"/>
      <c r="H141" s="374"/>
      <c r="I141" s="374"/>
      <c r="J141" s="374"/>
      <c r="K141" s="374"/>
      <c r="L141" s="374"/>
      <c r="M141" s="374"/>
      <c r="N141" s="374"/>
      <c r="O141" s="374"/>
      <c r="P141" s="374"/>
      <c r="Q141" s="374"/>
      <c r="R141" s="374"/>
      <c r="S141" s="374"/>
      <c r="T141" s="374"/>
      <c r="U141" s="374"/>
      <c r="V141" s="374"/>
      <c r="W141" s="374"/>
      <c r="X141" s="374"/>
      <c r="Y141" s="374"/>
      <c r="Z141" s="374"/>
    </row>
    <row r="142" ht="15.75" customHeight="1">
      <c r="A142" s="68"/>
      <c r="B142" s="69"/>
      <c r="C142" s="69"/>
      <c r="D142" s="69"/>
      <c r="E142" s="70"/>
      <c r="F142" s="70"/>
      <c r="G142" s="374"/>
      <c r="H142" s="374"/>
      <c r="I142" s="374"/>
      <c r="J142" s="374"/>
      <c r="K142" s="374"/>
      <c r="L142" s="374"/>
      <c r="M142" s="374"/>
      <c r="N142" s="374"/>
      <c r="O142" s="374"/>
      <c r="P142" s="374"/>
      <c r="Q142" s="374"/>
      <c r="R142" s="374"/>
      <c r="S142" s="374"/>
      <c r="T142" s="374"/>
      <c r="U142" s="374"/>
      <c r="V142" s="374"/>
      <c r="W142" s="374"/>
      <c r="X142" s="374"/>
      <c r="Y142" s="374"/>
      <c r="Z142" s="374"/>
    </row>
    <row r="143" ht="15.75" customHeight="1">
      <c r="A143" s="68"/>
      <c r="B143" s="69"/>
      <c r="C143" s="69"/>
      <c r="D143" s="69"/>
      <c r="E143" s="70"/>
      <c r="F143" s="70"/>
      <c r="G143" s="374"/>
      <c r="H143" s="374"/>
      <c r="I143" s="374"/>
      <c r="J143" s="374"/>
      <c r="K143" s="374"/>
      <c r="L143" s="374"/>
      <c r="M143" s="374"/>
      <c r="N143" s="374"/>
      <c r="O143" s="374"/>
      <c r="P143" s="374"/>
      <c r="Q143" s="374"/>
      <c r="R143" s="374"/>
      <c r="S143" s="374"/>
      <c r="T143" s="374"/>
      <c r="U143" s="374"/>
      <c r="V143" s="374"/>
      <c r="W143" s="374"/>
      <c r="X143" s="374"/>
      <c r="Y143" s="374"/>
      <c r="Z143" s="374"/>
    </row>
    <row r="144" ht="15.75" customHeight="1">
      <c r="A144" s="68"/>
      <c r="B144" s="69"/>
      <c r="C144" s="69"/>
      <c r="D144" s="69"/>
      <c r="E144" s="70"/>
      <c r="F144" s="70"/>
      <c r="G144" s="374"/>
      <c r="H144" s="374"/>
      <c r="I144" s="374"/>
      <c r="J144" s="374"/>
      <c r="K144" s="374"/>
      <c r="L144" s="374"/>
      <c r="M144" s="374"/>
      <c r="N144" s="374"/>
      <c r="O144" s="374"/>
      <c r="P144" s="374"/>
      <c r="Q144" s="374"/>
      <c r="R144" s="374"/>
      <c r="S144" s="374"/>
      <c r="T144" s="374"/>
      <c r="U144" s="374"/>
      <c r="V144" s="374"/>
      <c r="W144" s="374"/>
      <c r="X144" s="374"/>
      <c r="Y144" s="374"/>
      <c r="Z144" s="374"/>
    </row>
    <row r="145" ht="15.75" customHeight="1">
      <c r="A145" s="68"/>
      <c r="B145" s="69"/>
      <c r="C145" s="69"/>
      <c r="D145" s="69"/>
      <c r="E145" s="70"/>
      <c r="F145" s="70"/>
      <c r="G145" s="374"/>
      <c r="H145" s="374"/>
      <c r="I145" s="374"/>
      <c r="J145" s="374"/>
      <c r="K145" s="374"/>
      <c r="L145" s="374"/>
      <c r="M145" s="374"/>
      <c r="N145" s="374"/>
      <c r="O145" s="374"/>
      <c r="P145" s="374"/>
      <c r="Q145" s="374"/>
      <c r="R145" s="374"/>
      <c r="S145" s="374"/>
      <c r="T145" s="374"/>
      <c r="U145" s="374"/>
      <c r="V145" s="374"/>
      <c r="W145" s="374"/>
      <c r="X145" s="374"/>
      <c r="Y145" s="374"/>
      <c r="Z145" s="374"/>
    </row>
    <row r="146" ht="15.75" customHeight="1">
      <c r="A146" s="68"/>
      <c r="B146" s="69"/>
      <c r="C146" s="69"/>
      <c r="D146" s="69"/>
      <c r="E146" s="70"/>
      <c r="F146" s="70"/>
      <c r="G146" s="374"/>
      <c r="H146" s="374"/>
      <c r="I146" s="374"/>
      <c r="J146" s="374"/>
      <c r="K146" s="374"/>
      <c r="L146" s="374"/>
      <c r="M146" s="374"/>
      <c r="N146" s="374"/>
      <c r="O146" s="374"/>
      <c r="P146" s="374"/>
      <c r="Q146" s="374"/>
      <c r="R146" s="374"/>
      <c r="S146" s="374"/>
      <c r="T146" s="374"/>
      <c r="U146" s="374"/>
      <c r="V146" s="374"/>
      <c r="W146" s="374"/>
      <c r="X146" s="374"/>
      <c r="Y146" s="374"/>
      <c r="Z146" s="374"/>
    </row>
    <row r="147" ht="15.75" customHeight="1">
      <c r="A147" s="68"/>
      <c r="B147" s="69"/>
      <c r="C147" s="69"/>
      <c r="D147" s="69"/>
      <c r="E147" s="70"/>
      <c r="F147" s="70"/>
      <c r="G147" s="374"/>
      <c r="H147" s="374"/>
      <c r="I147" s="374"/>
      <c r="J147" s="374"/>
      <c r="K147" s="374"/>
      <c r="L147" s="374"/>
      <c r="M147" s="374"/>
      <c r="N147" s="374"/>
      <c r="O147" s="374"/>
      <c r="P147" s="374"/>
      <c r="Q147" s="374"/>
      <c r="R147" s="374"/>
      <c r="S147" s="374"/>
      <c r="T147" s="374"/>
      <c r="U147" s="374"/>
      <c r="V147" s="374"/>
      <c r="W147" s="374"/>
      <c r="X147" s="374"/>
      <c r="Y147" s="374"/>
      <c r="Z147" s="374"/>
    </row>
    <row r="148" ht="15.75" customHeight="1">
      <c r="A148" s="68"/>
      <c r="B148" s="69"/>
      <c r="C148" s="69"/>
      <c r="D148" s="69"/>
      <c r="E148" s="70"/>
      <c r="F148" s="70"/>
      <c r="G148" s="374"/>
      <c r="H148" s="374"/>
      <c r="I148" s="374"/>
      <c r="J148" s="374"/>
      <c r="K148" s="374"/>
      <c r="L148" s="374"/>
      <c r="M148" s="374"/>
      <c r="N148" s="374"/>
      <c r="O148" s="374"/>
      <c r="P148" s="374"/>
      <c r="Q148" s="374"/>
      <c r="R148" s="374"/>
      <c r="S148" s="374"/>
      <c r="T148" s="374"/>
      <c r="U148" s="374"/>
      <c r="V148" s="374"/>
      <c r="W148" s="374"/>
      <c r="X148" s="374"/>
      <c r="Y148" s="374"/>
      <c r="Z148" s="374"/>
    </row>
    <row r="149" ht="15.75" customHeight="1">
      <c r="A149" s="68"/>
      <c r="B149" s="69"/>
      <c r="C149" s="69"/>
      <c r="D149" s="69"/>
      <c r="E149" s="70"/>
      <c r="F149" s="70"/>
      <c r="G149" s="374"/>
      <c r="H149" s="374"/>
      <c r="I149" s="374"/>
      <c r="J149" s="374"/>
      <c r="K149" s="374"/>
      <c r="L149" s="374"/>
      <c r="M149" s="374"/>
      <c r="N149" s="374"/>
      <c r="O149" s="374"/>
      <c r="P149" s="374"/>
      <c r="Q149" s="374"/>
      <c r="R149" s="374"/>
      <c r="S149" s="374"/>
      <c r="T149" s="374"/>
      <c r="U149" s="374"/>
      <c r="V149" s="374"/>
      <c r="W149" s="374"/>
      <c r="X149" s="374"/>
      <c r="Y149" s="374"/>
      <c r="Z149" s="374"/>
    </row>
    <row r="150" ht="15.75" customHeight="1">
      <c r="A150" s="68"/>
      <c r="B150" s="69"/>
      <c r="C150" s="69"/>
      <c r="D150" s="69"/>
      <c r="E150" s="70"/>
      <c r="F150" s="70"/>
      <c r="G150" s="374"/>
      <c r="H150" s="374"/>
      <c r="I150" s="374"/>
      <c r="J150" s="374"/>
      <c r="K150" s="374"/>
      <c r="L150" s="374"/>
      <c r="M150" s="374"/>
      <c r="N150" s="374"/>
      <c r="O150" s="374"/>
      <c r="P150" s="374"/>
      <c r="Q150" s="374"/>
      <c r="R150" s="374"/>
      <c r="S150" s="374"/>
      <c r="T150" s="374"/>
      <c r="U150" s="374"/>
      <c r="V150" s="374"/>
      <c r="W150" s="374"/>
      <c r="X150" s="374"/>
      <c r="Y150" s="374"/>
      <c r="Z150" s="374"/>
    </row>
    <row r="151" ht="15.75" customHeight="1">
      <c r="A151" s="68"/>
      <c r="B151" s="69"/>
      <c r="C151" s="69"/>
      <c r="D151" s="69"/>
      <c r="E151" s="70"/>
      <c r="F151" s="70"/>
      <c r="G151" s="374"/>
      <c r="H151" s="374"/>
      <c r="I151" s="374"/>
      <c r="J151" s="374"/>
      <c r="K151" s="374"/>
      <c r="L151" s="374"/>
      <c r="M151" s="374"/>
      <c r="N151" s="374"/>
      <c r="O151" s="374"/>
      <c r="P151" s="374"/>
      <c r="Q151" s="374"/>
      <c r="R151" s="374"/>
      <c r="S151" s="374"/>
      <c r="T151" s="374"/>
      <c r="U151" s="374"/>
      <c r="V151" s="374"/>
      <c r="W151" s="374"/>
      <c r="X151" s="374"/>
      <c r="Y151" s="374"/>
      <c r="Z151" s="374"/>
    </row>
    <row r="152" ht="15.75" customHeight="1">
      <c r="A152" s="68"/>
      <c r="B152" s="69"/>
      <c r="C152" s="69"/>
      <c r="D152" s="69"/>
      <c r="E152" s="70"/>
      <c r="F152" s="70"/>
      <c r="G152" s="374"/>
      <c r="H152" s="374"/>
      <c r="I152" s="374"/>
      <c r="J152" s="374"/>
      <c r="K152" s="374"/>
      <c r="L152" s="374"/>
      <c r="M152" s="374"/>
      <c r="N152" s="374"/>
      <c r="O152" s="374"/>
      <c r="P152" s="374"/>
      <c r="Q152" s="374"/>
      <c r="R152" s="374"/>
      <c r="S152" s="374"/>
      <c r="T152" s="374"/>
      <c r="U152" s="374"/>
      <c r="V152" s="374"/>
      <c r="W152" s="374"/>
      <c r="X152" s="374"/>
      <c r="Y152" s="374"/>
      <c r="Z152" s="374"/>
    </row>
    <row r="153" ht="15.75" customHeight="1">
      <c r="A153" s="68"/>
      <c r="B153" s="69"/>
      <c r="C153" s="69"/>
      <c r="D153" s="69"/>
      <c r="E153" s="70"/>
      <c r="F153" s="70"/>
      <c r="G153" s="374"/>
      <c r="H153" s="374"/>
      <c r="I153" s="374"/>
      <c r="J153" s="374"/>
      <c r="K153" s="374"/>
      <c r="L153" s="374"/>
      <c r="M153" s="374"/>
      <c r="N153" s="374"/>
      <c r="O153" s="374"/>
      <c r="P153" s="374"/>
      <c r="Q153" s="374"/>
      <c r="R153" s="374"/>
      <c r="S153" s="374"/>
      <c r="T153" s="374"/>
      <c r="U153" s="374"/>
      <c r="V153" s="374"/>
      <c r="W153" s="374"/>
      <c r="X153" s="374"/>
      <c r="Y153" s="374"/>
      <c r="Z153" s="374"/>
    </row>
    <row r="154" ht="15.75" customHeight="1">
      <c r="A154" s="68"/>
      <c r="B154" s="69"/>
      <c r="C154" s="69"/>
      <c r="D154" s="69"/>
      <c r="E154" s="70"/>
      <c r="F154" s="70"/>
      <c r="G154" s="374"/>
      <c r="H154" s="374"/>
      <c r="I154" s="374"/>
      <c r="J154" s="374"/>
      <c r="K154" s="374"/>
      <c r="L154" s="374"/>
      <c r="M154" s="374"/>
      <c r="N154" s="374"/>
      <c r="O154" s="374"/>
      <c r="P154" s="374"/>
      <c r="Q154" s="374"/>
      <c r="R154" s="374"/>
      <c r="S154" s="374"/>
      <c r="T154" s="374"/>
      <c r="U154" s="374"/>
      <c r="V154" s="374"/>
      <c r="W154" s="374"/>
      <c r="X154" s="374"/>
      <c r="Y154" s="374"/>
      <c r="Z154" s="374"/>
    </row>
    <row r="155" ht="15.75" customHeight="1">
      <c r="A155" s="68"/>
      <c r="B155" s="69"/>
      <c r="C155" s="69"/>
      <c r="D155" s="69"/>
      <c r="E155" s="70"/>
      <c r="F155" s="70"/>
      <c r="G155" s="374"/>
      <c r="H155" s="374"/>
      <c r="I155" s="374"/>
      <c r="J155" s="374"/>
      <c r="K155" s="374"/>
      <c r="L155" s="374"/>
      <c r="M155" s="374"/>
      <c r="N155" s="374"/>
      <c r="O155" s="374"/>
      <c r="P155" s="374"/>
      <c r="Q155" s="374"/>
      <c r="R155" s="374"/>
      <c r="S155" s="374"/>
      <c r="T155" s="374"/>
      <c r="U155" s="374"/>
      <c r="V155" s="374"/>
      <c r="W155" s="374"/>
      <c r="X155" s="374"/>
      <c r="Y155" s="374"/>
      <c r="Z155" s="374"/>
    </row>
    <row r="156" ht="15.75" customHeight="1">
      <c r="A156" s="68"/>
      <c r="B156" s="69"/>
      <c r="C156" s="69"/>
      <c r="D156" s="69"/>
      <c r="E156" s="70"/>
      <c r="F156" s="70"/>
      <c r="G156" s="374"/>
      <c r="H156" s="374"/>
      <c r="I156" s="374"/>
      <c r="J156" s="374"/>
      <c r="K156" s="374"/>
      <c r="L156" s="374"/>
      <c r="M156" s="374"/>
      <c r="N156" s="374"/>
      <c r="O156" s="374"/>
      <c r="P156" s="374"/>
      <c r="Q156" s="374"/>
      <c r="R156" s="374"/>
      <c r="S156" s="374"/>
      <c r="T156" s="374"/>
      <c r="U156" s="374"/>
      <c r="V156" s="374"/>
      <c r="W156" s="374"/>
      <c r="X156" s="374"/>
      <c r="Y156" s="374"/>
      <c r="Z156" s="374"/>
    </row>
    <row r="157" ht="15.75" customHeight="1">
      <c r="A157" s="68"/>
      <c r="B157" s="69"/>
      <c r="C157" s="69"/>
      <c r="D157" s="69"/>
      <c r="E157" s="70"/>
      <c r="F157" s="70"/>
      <c r="G157" s="374"/>
      <c r="H157" s="374"/>
      <c r="I157" s="374"/>
      <c r="J157" s="374"/>
      <c r="K157" s="374"/>
      <c r="L157" s="374"/>
      <c r="M157" s="374"/>
      <c r="N157" s="374"/>
      <c r="O157" s="374"/>
      <c r="P157" s="374"/>
      <c r="Q157" s="374"/>
      <c r="R157" s="374"/>
      <c r="S157" s="374"/>
      <c r="T157" s="374"/>
      <c r="U157" s="374"/>
      <c r="V157" s="374"/>
      <c r="W157" s="374"/>
      <c r="X157" s="374"/>
      <c r="Y157" s="374"/>
      <c r="Z157" s="374"/>
    </row>
    <row r="158" ht="15.75" customHeight="1">
      <c r="A158" s="68"/>
      <c r="B158" s="69"/>
      <c r="C158" s="69"/>
      <c r="D158" s="69"/>
      <c r="E158" s="70"/>
      <c r="F158" s="70"/>
      <c r="G158" s="374"/>
      <c r="H158" s="374"/>
      <c r="I158" s="374"/>
      <c r="J158" s="374"/>
      <c r="K158" s="374"/>
      <c r="L158" s="374"/>
      <c r="M158" s="374"/>
      <c r="N158" s="374"/>
      <c r="O158" s="374"/>
      <c r="P158" s="374"/>
      <c r="Q158" s="374"/>
      <c r="R158" s="374"/>
      <c r="S158" s="374"/>
      <c r="T158" s="374"/>
      <c r="U158" s="374"/>
      <c r="V158" s="374"/>
      <c r="W158" s="374"/>
      <c r="X158" s="374"/>
      <c r="Y158" s="374"/>
      <c r="Z158" s="374"/>
    </row>
    <row r="159" ht="15.75" customHeight="1">
      <c r="A159" s="68"/>
      <c r="B159" s="69"/>
      <c r="C159" s="69"/>
      <c r="D159" s="69"/>
      <c r="E159" s="70"/>
      <c r="F159" s="70"/>
      <c r="G159" s="374"/>
      <c r="H159" s="374"/>
      <c r="I159" s="374"/>
      <c r="J159" s="374"/>
      <c r="K159" s="374"/>
      <c r="L159" s="374"/>
      <c r="M159" s="374"/>
      <c r="N159" s="374"/>
      <c r="O159" s="374"/>
      <c r="P159" s="374"/>
      <c r="Q159" s="374"/>
      <c r="R159" s="374"/>
      <c r="S159" s="374"/>
      <c r="T159" s="374"/>
      <c r="U159" s="374"/>
      <c r="V159" s="374"/>
      <c r="W159" s="374"/>
      <c r="X159" s="374"/>
      <c r="Y159" s="374"/>
      <c r="Z159" s="374"/>
    </row>
    <row r="160" ht="15.75" customHeight="1">
      <c r="A160" s="68"/>
      <c r="B160" s="69"/>
      <c r="C160" s="69"/>
      <c r="D160" s="69"/>
      <c r="E160" s="70"/>
      <c r="F160" s="70"/>
      <c r="G160" s="374"/>
      <c r="H160" s="374"/>
      <c r="I160" s="374"/>
      <c r="J160" s="374"/>
      <c r="K160" s="374"/>
      <c r="L160" s="374"/>
      <c r="M160" s="374"/>
      <c r="N160" s="374"/>
      <c r="O160" s="374"/>
      <c r="P160" s="374"/>
      <c r="Q160" s="374"/>
      <c r="R160" s="374"/>
      <c r="S160" s="374"/>
      <c r="T160" s="374"/>
      <c r="U160" s="374"/>
      <c r="V160" s="374"/>
      <c r="W160" s="374"/>
      <c r="X160" s="374"/>
      <c r="Y160" s="374"/>
      <c r="Z160" s="374"/>
    </row>
    <row r="161" ht="15.75" customHeight="1">
      <c r="A161" s="68"/>
      <c r="B161" s="69"/>
      <c r="C161" s="69"/>
      <c r="D161" s="69"/>
      <c r="E161" s="70"/>
      <c r="F161" s="70"/>
      <c r="G161" s="374"/>
      <c r="H161" s="374"/>
      <c r="I161" s="374"/>
      <c r="J161" s="374"/>
      <c r="K161" s="374"/>
      <c r="L161" s="374"/>
      <c r="M161" s="374"/>
      <c r="N161" s="374"/>
      <c r="O161" s="374"/>
      <c r="P161" s="374"/>
      <c r="Q161" s="374"/>
      <c r="R161" s="374"/>
      <c r="S161" s="374"/>
      <c r="T161" s="374"/>
      <c r="U161" s="374"/>
      <c r="V161" s="374"/>
      <c r="W161" s="374"/>
      <c r="X161" s="374"/>
      <c r="Y161" s="374"/>
      <c r="Z161" s="374"/>
    </row>
    <row r="162" ht="15.75" customHeight="1">
      <c r="A162" s="68"/>
      <c r="B162" s="69"/>
      <c r="C162" s="69"/>
      <c r="D162" s="69"/>
      <c r="E162" s="70"/>
      <c r="F162" s="70"/>
      <c r="G162" s="374"/>
      <c r="H162" s="374"/>
      <c r="I162" s="374"/>
      <c r="J162" s="374"/>
      <c r="K162" s="374"/>
      <c r="L162" s="374"/>
      <c r="M162" s="374"/>
      <c r="N162" s="374"/>
      <c r="O162" s="374"/>
      <c r="P162" s="374"/>
      <c r="Q162" s="374"/>
      <c r="R162" s="374"/>
      <c r="S162" s="374"/>
      <c r="T162" s="374"/>
      <c r="U162" s="374"/>
      <c r="V162" s="374"/>
      <c r="W162" s="374"/>
      <c r="X162" s="374"/>
      <c r="Y162" s="374"/>
      <c r="Z162" s="374"/>
    </row>
    <row r="163" ht="15.75" customHeight="1">
      <c r="A163" s="68"/>
      <c r="B163" s="69"/>
      <c r="C163" s="69"/>
      <c r="D163" s="69"/>
      <c r="E163" s="70"/>
      <c r="F163" s="70"/>
      <c r="G163" s="374"/>
      <c r="H163" s="374"/>
      <c r="I163" s="374"/>
      <c r="J163" s="374"/>
      <c r="K163" s="374"/>
      <c r="L163" s="374"/>
      <c r="M163" s="374"/>
      <c r="N163" s="374"/>
      <c r="O163" s="374"/>
      <c r="P163" s="374"/>
      <c r="Q163" s="374"/>
      <c r="R163" s="374"/>
      <c r="S163" s="374"/>
      <c r="T163" s="374"/>
      <c r="U163" s="374"/>
      <c r="V163" s="374"/>
      <c r="W163" s="374"/>
      <c r="X163" s="374"/>
      <c r="Y163" s="374"/>
      <c r="Z163" s="374"/>
    </row>
    <row r="164" ht="15.75" customHeight="1">
      <c r="A164" s="68"/>
      <c r="B164" s="69"/>
      <c r="C164" s="69"/>
      <c r="D164" s="69"/>
      <c r="E164" s="70"/>
      <c r="F164" s="70"/>
      <c r="G164" s="374"/>
      <c r="H164" s="374"/>
      <c r="I164" s="374"/>
      <c r="J164" s="374"/>
      <c r="K164" s="374"/>
      <c r="L164" s="374"/>
      <c r="M164" s="374"/>
      <c r="N164" s="374"/>
      <c r="O164" s="374"/>
      <c r="P164" s="374"/>
      <c r="Q164" s="374"/>
      <c r="R164" s="374"/>
      <c r="S164" s="374"/>
      <c r="T164" s="374"/>
      <c r="U164" s="374"/>
      <c r="V164" s="374"/>
      <c r="W164" s="374"/>
      <c r="X164" s="374"/>
      <c r="Y164" s="374"/>
      <c r="Z164" s="374"/>
    </row>
    <row r="165" ht="15.75" customHeight="1">
      <c r="A165" s="68"/>
      <c r="B165" s="69"/>
      <c r="C165" s="69"/>
      <c r="D165" s="69"/>
      <c r="E165" s="70"/>
      <c r="F165" s="70"/>
      <c r="G165" s="374"/>
      <c r="H165" s="374"/>
      <c r="I165" s="374"/>
      <c r="J165" s="374"/>
      <c r="K165" s="374"/>
      <c r="L165" s="374"/>
      <c r="M165" s="374"/>
      <c r="N165" s="374"/>
      <c r="O165" s="374"/>
      <c r="P165" s="374"/>
      <c r="Q165" s="374"/>
      <c r="R165" s="374"/>
      <c r="S165" s="374"/>
      <c r="T165" s="374"/>
      <c r="U165" s="374"/>
      <c r="V165" s="374"/>
      <c r="W165" s="374"/>
      <c r="X165" s="374"/>
      <c r="Y165" s="374"/>
      <c r="Z165" s="374"/>
    </row>
    <row r="166" ht="15.75" customHeight="1">
      <c r="A166" s="68"/>
      <c r="B166" s="69"/>
      <c r="C166" s="69"/>
      <c r="D166" s="69"/>
      <c r="E166" s="70"/>
      <c r="F166" s="70"/>
      <c r="G166" s="374"/>
      <c r="H166" s="374"/>
      <c r="I166" s="374"/>
      <c r="J166" s="374"/>
      <c r="K166" s="374"/>
      <c r="L166" s="374"/>
      <c r="M166" s="374"/>
      <c r="N166" s="374"/>
      <c r="O166" s="374"/>
      <c r="P166" s="374"/>
      <c r="Q166" s="374"/>
      <c r="R166" s="374"/>
      <c r="S166" s="374"/>
      <c r="T166" s="374"/>
      <c r="U166" s="374"/>
      <c r="V166" s="374"/>
      <c r="W166" s="374"/>
      <c r="X166" s="374"/>
      <c r="Y166" s="374"/>
      <c r="Z166" s="374"/>
    </row>
    <row r="167" ht="15.75" customHeight="1">
      <c r="A167" s="68"/>
      <c r="B167" s="69"/>
      <c r="C167" s="69"/>
      <c r="D167" s="69"/>
      <c r="E167" s="70"/>
      <c r="F167" s="70"/>
      <c r="G167" s="374"/>
      <c r="H167" s="374"/>
      <c r="I167" s="374"/>
      <c r="J167" s="374"/>
      <c r="K167" s="374"/>
      <c r="L167" s="374"/>
      <c r="M167" s="374"/>
      <c r="N167" s="374"/>
      <c r="O167" s="374"/>
      <c r="P167" s="374"/>
      <c r="Q167" s="374"/>
      <c r="R167" s="374"/>
      <c r="S167" s="374"/>
      <c r="T167" s="374"/>
      <c r="U167" s="374"/>
      <c r="V167" s="374"/>
      <c r="W167" s="374"/>
      <c r="X167" s="374"/>
      <c r="Y167" s="374"/>
      <c r="Z167" s="374"/>
    </row>
    <row r="168" ht="15.75" customHeight="1">
      <c r="A168" s="68"/>
      <c r="B168" s="69"/>
      <c r="C168" s="69"/>
      <c r="D168" s="69"/>
      <c r="E168" s="70"/>
      <c r="F168" s="70"/>
      <c r="G168" s="374"/>
      <c r="H168" s="374"/>
      <c r="I168" s="374"/>
      <c r="J168" s="374"/>
      <c r="K168" s="374"/>
      <c r="L168" s="374"/>
      <c r="M168" s="374"/>
      <c r="N168" s="374"/>
      <c r="O168" s="374"/>
      <c r="P168" s="374"/>
      <c r="Q168" s="374"/>
      <c r="R168" s="374"/>
      <c r="S168" s="374"/>
      <c r="T168" s="374"/>
      <c r="U168" s="374"/>
      <c r="V168" s="374"/>
      <c r="W168" s="374"/>
      <c r="X168" s="374"/>
      <c r="Y168" s="374"/>
      <c r="Z168" s="374"/>
    </row>
    <row r="169" ht="15.75" customHeight="1">
      <c r="A169" s="68"/>
      <c r="B169" s="69"/>
      <c r="C169" s="69"/>
      <c r="D169" s="69"/>
      <c r="E169" s="70"/>
      <c r="F169" s="70"/>
      <c r="G169" s="374"/>
      <c r="H169" s="374"/>
      <c r="I169" s="374"/>
      <c r="J169" s="374"/>
      <c r="K169" s="374"/>
      <c r="L169" s="374"/>
      <c r="M169" s="374"/>
      <c r="N169" s="374"/>
      <c r="O169" s="374"/>
      <c r="P169" s="374"/>
      <c r="Q169" s="374"/>
      <c r="R169" s="374"/>
      <c r="S169" s="374"/>
      <c r="T169" s="374"/>
      <c r="U169" s="374"/>
      <c r="V169" s="374"/>
      <c r="W169" s="374"/>
      <c r="X169" s="374"/>
      <c r="Y169" s="374"/>
      <c r="Z169" s="374"/>
    </row>
    <row r="170" ht="15.75" customHeight="1">
      <c r="A170" s="68"/>
      <c r="B170" s="69"/>
      <c r="C170" s="69"/>
      <c r="D170" s="69"/>
      <c r="E170" s="70"/>
      <c r="F170" s="70"/>
      <c r="G170" s="374"/>
      <c r="H170" s="374"/>
      <c r="I170" s="374"/>
      <c r="J170" s="374"/>
      <c r="K170" s="374"/>
      <c r="L170" s="374"/>
      <c r="M170" s="374"/>
      <c r="N170" s="374"/>
      <c r="O170" s="374"/>
      <c r="P170" s="374"/>
      <c r="Q170" s="374"/>
      <c r="R170" s="374"/>
      <c r="S170" s="374"/>
      <c r="T170" s="374"/>
      <c r="U170" s="374"/>
      <c r="V170" s="374"/>
      <c r="W170" s="374"/>
      <c r="X170" s="374"/>
      <c r="Y170" s="374"/>
      <c r="Z170" s="374"/>
    </row>
    <row r="171" ht="15.75" customHeight="1">
      <c r="A171" s="68"/>
      <c r="B171" s="69"/>
      <c r="C171" s="69"/>
      <c r="D171" s="69"/>
      <c r="E171" s="70"/>
      <c r="F171" s="70"/>
      <c r="G171" s="374"/>
      <c r="H171" s="374"/>
      <c r="I171" s="374"/>
      <c r="J171" s="374"/>
      <c r="K171" s="374"/>
      <c r="L171" s="374"/>
      <c r="M171" s="374"/>
      <c r="N171" s="374"/>
      <c r="O171" s="374"/>
      <c r="P171" s="374"/>
      <c r="Q171" s="374"/>
      <c r="R171" s="374"/>
      <c r="S171" s="374"/>
      <c r="T171" s="374"/>
      <c r="U171" s="374"/>
      <c r="V171" s="374"/>
      <c r="W171" s="374"/>
      <c r="X171" s="374"/>
      <c r="Y171" s="374"/>
      <c r="Z171" s="374"/>
    </row>
    <row r="172" ht="15.75" customHeight="1">
      <c r="A172" s="68"/>
      <c r="B172" s="69"/>
      <c r="C172" s="69"/>
      <c r="D172" s="69"/>
      <c r="E172" s="70"/>
      <c r="F172" s="70"/>
      <c r="G172" s="374"/>
      <c r="H172" s="374"/>
      <c r="I172" s="374"/>
      <c r="J172" s="374"/>
      <c r="K172" s="374"/>
      <c r="L172" s="374"/>
      <c r="M172" s="374"/>
      <c r="N172" s="374"/>
      <c r="O172" s="374"/>
      <c r="P172" s="374"/>
      <c r="Q172" s="374"/>
      <c r="R172" s="374"/>
      <c r="S172" s="374"/>
      <c r="T172" s="374"/>
      <c r="U172" s="374"/>
      <c r="V172" s="374"/>
      <c r="W172" s="374"/>
      <c r="X172" s="374"/>
      <c r="Y172" s="374"/>
      <c r="Z172" s="374"/>
    </row>
    <row r="173" ht="15.75" customHeight="1">
      <c r="A173" s="68"/>
      <c r="B173" s="69"/>
      <c r="C173" s="69"/>
      <c r="D173" s="69"/>
      <c r="E173" s="70"/>
      <c r="F173" s="70"/>
      <c r="G173" s="374"/>
      <c r="H173" s="374"/>
      <c r="I173" s="374"/>
      <c r="J173" s="374"/>
      <c r="K173" s="374"/>
      <c r="L173" s="374"/>
      <c r="M173" s="374"/>
      <c r="N173" s="374"/>
      <c r="O173" s="374"/>
      <c r="P173" s="374"/>
      <c r="Q173" s="374"/>
      <c r="R173" s="374"/>
      <c r="S173" s="374"/>
      <c r="T173" s="374"/>
      <c r="U173" s="374"/>
      <c r="V173" s="374"/>
      <c r="W173" s="374"/>
      <c r="X173" s="374"/>
      <c r="Y173" s="374"/>
      <c r="Z173" s="374"/>
    </row>
    <row r="174" ht="15.75" customHeight="1">
      <c r="A174" s="68"/>
      <c r="B174" s="69"/>
      <c r="C174" s="69"/>
      <c r="D174" s="69"/>
      <c r="E174" s="70"/>
      <c r="F174" s="70"/>
      <c r="G174" s="374"/>
      <c r="H174" s="374"/>
      <c r="I174" s="374"/>
      <c r="J174" s="374"/>
      <c r="K174" s="374"/>
      <c r="L174" s="374"/>
      <c r="M174" s="374"/>
      <c r="N174" s="374"/>
      <c r="O174" s="374"/>
      <c r="P174" s="374"/>
      <c r="Q174" s="374"/>
      <c r="R174" s="374"/>
      <c r="S174" s="374"/>
      <c r="T174" s="374"/>
      <c r="U174" s="374"/>
      <c r="V174" s="374"/>
      <c r="W174" s="374"/>
      <c r="X174" s="374"/>
      <c r="Y174" s="374"/>
      <c r="Z174" s="374"/>
    </row>
    <row r="175" ht="15.75" customHeight="1">
      <c r="A175" s="68"/>
      <c r="B175" s="69"/>
      <c r="C175" s="69"/>
      <c r="D175" s="69"/>
      <c r="E175" s="70"/>
      <c r="F175" s="70"/>
      <c r="G175" s="374"/>
      <c r="H175" s="374"/>
      <c r="I175" s="374"/>
      <c r="J175" s="374"/>
      <c r="K175" s="374"/>
      <c r="L175" s="374"/>
      <c r="M175" s="374"/>
      <c r="N175" s="374"/>
      <c r="O175" s="374"/>
      <c r="P175" s="374"/>
      <c r="Q175" s="374"/>
      <c r="R175" s="374"/>
      <c r="S175" s="374"/>
      <c r="T175" s="374"/>
      <c r="U175" s="374"/>
      <c r="V175" s="374"/>
      <c r="W175" s="374"/>
      <c r="X175" s="374"/>
      <c r="Y175" s="374"/>
      <c r="Z175" s="374"/>
    </row>
    <row r="176" ht="15.75" customHeight="1">
      <c r="A176" s="68"/>
      <c r="B176" s="69"/>
      <c r="C176" s="69"/>
      <c r="D176" s="69"/>
      <c r="E176" s="70"/>
      <c r="F176" s="70"/>
      <c r="G176" s="374"/>
      <c r="H176" s="374"/>
      <c r="I176" s="374"/>
      <c r="J176" s="374"/>
      <c r="K176" s="374"/>
      <c r="L176" s="374"/>
      <c r="M176" s="374"/>
      <c r="N176" s="374"/>
      <c r="O176" s="374"/>
      <c r="P176" s="374"/>
      <c r="Q176" s="374"/>
      <c r="R176" s="374"/>
      <c r="S176" s="374"/>
      <c r="T176" s="374"/>
      <c r="U176" s="374"/>
      <c r="V176" s="374"/>
      <c r="W176" s="374"/>
      <c r="X176" s="374"/>
      <c r="Y176" s="374"/>
      <c r="Z176" s="374"/>
    </row>
    <row r="177" ht="15.75" customHeight="1">
      <c r="A177" s="68"/>
      <c r="B177" s="69"/>
      <c r="C177" s="69"/>
      <c r="D177" s="69"/>
      <c r="E177" s="70"/>
      <c r="F177" s="70"/>
      <c r="G177" s="374"/>
      <c r="H177" s="374"/>
      <c r="I177" s="374"/>
      <c r="J177" s="374"/>
      <c r="K177" s="374"/>
      <c r="L177" s="374"/>
      <c r="M177" s="374"/>
      <c r="N177" s="374"/>
      <c r="O177" s="374"/>
      <c r="P177" s="374"/>
      <c r="Q177" s="374"/>
      <c r="R177" s="374"/>
      <c r="S177" s="374"/>
      <c r="T177" s="374"/>
      <c r="U177" s="374"/>
      <c r="V177" s="374"/>
      <c r="W177" s="374"/>
      <c r="X177" s="374"/>
      <c r="Y177" s="374"/>
      <c r="Z177" s="374"/>
    </row>
    <row r="178" ht="15.75" customHeight="1">
      <c r="A178" s="68"/>
      <c r="B178" s="69"/>
      <c r="C178" s="69"/>
      <c r="D178" s="69"/>
      <c r="E178" s="70"/>
      <c r="F178" s="70"/>
      <c r="G178" s="374"/>
      <c r="H178" s="374"/>
      <c r="I178" s="374"/>
      <c r="J178" s="374"/>
      <c r="K178" s="374"/>
      <c r="L178" s="374"/>
      <c r="M178" s="374"/>
      <c r="N178" s="374"/>
      <c r="O178" s="374"/>
      <c r="P178" s="374"/>
      <c r="Q178" s="374"/>
      <c r="R178" s="374"/>
      <c r="S178" s="374"/>
      <c r="T178" s="374"/>
      <c r="U178" s="374"/>
      <c r="V178" s="374"/>
      <c r="W178" s="374"/>
      <c r="X178" s="374"/>
      <c r="Y178" s="374"/>
      <c r="Z178" s="374"/>
    </row>
    <row r="179" ht="15.75" customHeight="1">
      <c r="A179" s="68"/>
      <c r="B179" s="69"/>
      <c r="C179" s="69"/>
      <c r="D179" s="69"/>
      <c r="E179" s="70"/>
      <c r="F179" s="70"/>
      <c r="G179" s="374"/>
      <c r="H179" s="374"/>
      <c r="I179" s="374"/>
      <c r="J179" s="374"/>
      <c r="K179" s="374"/>
      <c r="L179" s="374"/>
      <c r="M179" s="374"/>
      <c r="N179" s="374"/>
      <c r="O179" s="374"/>
      <c r="P179" s="374"/>
      <c r="Q179" s="374"/>
      <c r="R179" s="374"/>
      <c r="S179" s="374"/>
      <c r="T179" s="374"/>
      <c r="U179" s="374"/>
      <c r="V179" s="374"/>
      <c r="W179" s="374"/>
      <c r="X179" s="374"/>
      <c r="Y179" s="374"/>
      <c r="Z179" s="374"/>
    </row>
    <row r="180" ht="15.75" customHeight="1">
      <c r="A180" s="68"/>
      <c r="B180" s="69"/>
      <c r="C180" s="69"/>
      <c r="D180" s="69"/>
      <c r="E180" s="70"/>
      <c r="F180" s="70"/>
      <c r="G180" s="374"/>
      <c r="H180" s="374"/>
      <c r="I180" s="374"/>
      <c r="J180" s="374"/>
      <c r="K180" s="374"/>
      <c r="L180" s="374"/>
      <c r="M180" s="374"/>
      <c r="N180" s="374"/>
      <c r="O180" s="374"/>
      <c r="P180" s="374"/>
      <c r="Q180" s="374"/>
      <c r="R180" s="374"/>
      <c r="S180" s="374"/>
      <c r="T180" s="374"/>
      <c r="U180" s="374"/>
      <c r="V180" s="374"/>
      <c r="W180" s="374"/>
      <c r="X180" s="374"/>
      <c r="Y180" s="374"/>
      <c r="Z180" s="374"/>
    </row>
    <row r="181" ht="15.75" customHeight="1">
      <c r="A181" s="68"/>
      <c r="B181" s="69"/>
      <c r="C181" s="69"/>
      <c r="D181" s="69"/>
      <c r="E181" s="70"/>
      <c r="F181" s="70"/>
      <c r="G181" s="374"/>
      <c r="H181" s="374"/>
      <c r="I181" s="374"/>
      <c r="J181" s="374"/>
      <c r="K181" s="374"/>
      <c r="L181" s="374"/>
      <c r="M181" s="374"/>
      <c r="N181" s="374"/>
      <c r="O181" s="374"/>
      <c r="P181" s="374"/>
      <c r="Q181" s="374"/>
      <c r="R181" s="374"/>
      <c r="S181" s="374"/>
      <c r="T181" s="374"/>
      <c r="U181" s="374"/>
      <c r="V181" s="374"/>
      <c r="W181" s="374"/>
      <c r="X181" s="374"/>
      <c r="Y181" s="374"/>
      <c r="Z181" s="374"/>
    </row>
    <row r="182" ht="15.75" customHeight="1">
      <c r="A182" s="68"/>
      <c r="B182" s="69"/>
      <c r="C182" s="69"/>
      <c r="D182" s="69"/>
      <c r="E182" s="70"/>
      <c r="F182" s="70"/>
      <c r="G182" s="374"/>
      <c r="H182" s="374"/>
      <c r="I182" s="374"/>
      <c r="J182" s="374"/>
      <c r="K182" s="374"/>
      <c r="L182" s="374"/>
      <c r="M182" s="374"/>
      <c r="N182" s="374"/>
      <c r="O182" s="374"/>
      <c r="P182" s="374"/>
      <c r="Q182" s="374"/>
      <c r="R182" s="374"/>
      <c r="S182" s="374"/>
      <c r="T182" s="374"/>
      <c r="U182" s="374"/>
      <c r="V182" s="374"/>
      <c r="W182" s="374"/>
      <c r="X182" s="374"/>
      <c r="Y182" s="374"/>
      <c r="Z182" s="374"/>
    </row>
    <row r="183" ht="15.75" customHeight="1">
      <c r="A183" s="68"/>
      <c r="B183" s="69"/>
      <c r="C183" s="69"/>
      <c r="D183" s="69"/>
      <c r="E183" s="70"/>
      <c r="F183" s="70"/>
      <c r="G183" s="374"/>
      <c r="H183" s="374"/>
      <c r="I183" s="374"/>
      <c r="J183" s="374"/>
      <c r="K183" s="374"/>
      <c r="L183" s="374"/>
      <c r="M183" s="374"/>
      <c r="N183" s="374"/>
      <c r="O183" s="374"/>
      <c r="P183" s="374"/>
      <c r="Q183" s="374"/>
      <c r="R183" s="374"/>
      <c r="S183" s="374"/>
      <c r="T183" s="374"/>
      <c r="U183" s="374"/>
      <c r="V183" s="374"/>
      <c r="W183" s="374"/>
      <c r="X183" s="374"/>
      <c r="Y183" s="374"/>
      <c r="Z183" s="374"/>
    </row>
    <row r="184" ht="15.75" customHeight="1">
      <c r="A184" s="68"/>
      <c r="B184" s="69"/>
      <c r="C184" s="69"/>
      <c r="D184" s="69"/>
      <c r="E184" s="70"/>
      <c r="F184" s="70"/>
      <c r="G184" s="374"/>
      <c r="H184" s="374"/>
      <c r="I184" s="374"/>
      <c r="J184" s="374"/>
      <c r="K184" s="374"/>
      <c r="L184" s="374"/>
      <c r="M184" s="374"/>
      <c r="N184" s="374"/>
      <c r="O184" s="374"/>
      <c r="P184" s="374"/>
      <c r="Q184" s="374"/>
      <c r="R184" s="374"/>
      <c r="S184" s="374"/>
      <c r="T184" s="374"/>
      <c r="U184" s="374"/>
      <c r="V184" s="374"/>
      <c r="W184" s="374"/>
      <c r="X184" s="374"/>
      <c r="Y184" s="374"/>
      <c r="Z184" s="374"/>
    </row>
    <row r="185" ht="15.75" customHeight="1">
      <c r="A185" s="68"/>
      <c r="B185" s="69"/>
      <c r="C185" s="69"/>
      <c r="D185" s="69"/>
      <c r="E185" s="70"/>
      <c r="F185" s="70"/>
      <c r="G185" s="374"/>
      <c r="H185" s="374"/>
      <c r="I185" s="374"/>
      <c r="J185" s="374"/>
      <c r="K185" s="374"/>
      <c r="L185" s="374"/>
      <c r="M185" s="374"/>
      <c r="N185" s="374"/>
      <c r="O185" s="374"/>
      <c r="P185" s="374"/>
      <c r="Q185" s="374"/>
      <c r="R185" s="374"/>
      <c r="S185" s="374"/>
      <c r="T185" s="374"/>
      <c r="U185" s="374"/>
      <c r="V185" s="374"/>
      <c r="W185" s="374"/>
      <c r="X185" s="374"/>
      <c r="Y185" s="374"/>
      <c r="Z185" s="374"/>
    </row>
    <row r="186" ht="15.75" customHeight="1">
      <c r="A186" s="68"/>
      <c r="B186" s="69"/>
      <c r="C186" s="69"/>
      <c r="D186" s="69"/>
      <c r="E186" s="70"/>
      <c r="F186" s="70"/>
      <c r="G186" s="374"/>
      <c r="H186" s="374"/>
      <c r="I186" s="374"/>
      <c r="J186" s="374"/>
      <c r="K186" s="374"/>
      <c r="L186" s="374"/>
      <c r="M186" s="374"/>
      <c r="N186" s="374"/>
      <c r="O186" s="374"/>
      <c r="P186" s="374"/>
      <c r="Q186" s="374"/>
      <c r="R186" s="374"/>
      <c r="S186" s="374"/>
      <c r="T186" s="374"/>
      <c r="U186" s="374"/>
      <c r="V186" s="374"/>
      <c r="W186" s="374"/>
      <c r="X186" s="374"/>
      <c r="Y186" s="374"/>
      <c r="Z186" s="374"/>
    </row>
    <row r="187" ht="15.75" customHeight="1">
      <c r="A187" s="68"/>
      <c r="B187" s="69"/>
      <c r="C187" s="69"/>
      <c r="D187" s="69"/>
      <c r="E187" s="70"/>
      <c r="F187" s="70"/>
      <c r="G187" s="374"/>
      <c r="H187" s="374"/>
      <c r="I187" s="374"/>
      <c r="J187" s="374"/>
      <c r="K187" s="374"/>
      <c r="L187" s="374"/>
      <c r="M187" s="374"/>
      <c r="N187" s="374"/>
      <c r="O187" s="374"/>
      <c r="P187" s="374"/>
      <c r="Q187" s="374"/>
      <c r="R187" s="374"/>
      <c r="S187" s="374"/>
      <c r="T187" s="374"/>
      <c r="U187" s="374"/>
      <c r="V187" s="374"/>
      <c r="W187" s="374"/>
      <c r="X187" s="374"/>
      <c r="Y187" s="374"/>
      <c r="Z187" s="374"/>
    </row>
    <row r="188" ht="15.75" customHeight="1">
      <c r="A188" s="68"/>
      <c r="B188" s="69"/>
      <c r="C188" s="69"/>
      <c r="D188" s="69"/>
      <c r="E188" s="70"/>
      <c r="F188" s="70"/>
      <c r="G188" s="374"/>
      <c r="H188" s="374"/>
      <c r="I188" s="374"/>
      <c r="J188" s="374"/>
      <c r="K188" s="374"/>
      <c r="L188" s="374"/>
      <c r="M188" s="374"/>
      <c r="N188" s="374"/>
      <c r="O188" s="374"/>
      <c r="P188" s="374"/>
      <c r="Q188" s="374"/>
      <c r="R188" s="374"/>
      <c r="S188" s="374"/>
      <c r="T188" s="374"/>
      <c r="U188" s="374"/>
      <c r="V188" s="374"/>
      <c r="W188" s="374"/>
      <c r="X188" s="374"/>
      <c r="Y188" s="374"/>
      <c r="Z188" s="374"/>
    </row>
    <row r="189" ht="15.75" customHeight="1">
      <c r="A189" s="68"/>
      <c r="B189" s="69"/>
      <c r="C189" s="69"/>
      <c r="D189" s="69"/>
      <c r="E189" s="70"/>
      <c r="F189" s="70"/>
      <c r="G189" s="374"/>
      <c r="H189" s="374"/>
      <c r="I189" s="374"/>
      <c r="J189" s="374"/>
      <c r="K189" s="374"/>
      <c r="L189" s="374"/>
      <c r="M189" s="374"/>
      <c r="N189" s="374"/>
      <c r="O189" s="374"/>
      <c r="P189" s="374"/>
      <c r="Q189" s="374"/>
      <c r="R189" s="374"/>
      <c r="S189" s="374"/>
      <c r="T189" s="374"/>
      <c r="U189" s="374"/>
      <c r="V189" s="374"/>
      <c r="W189" s="374"/>
      <c r="X189" s="374"/>
      <c r="Y189" s="374"/>
      <c r="Z189" s="374"/>
    </row>
    <row r="190" ht="15.75" customHeight="1">
      <c r="A190" s="68"/>
      <c r="B190" s="69"/>
      <c r="C190" s="69"/>
      <c r="D190" s="69"/>
      <c r="E190" s="70"/>
      <c r="F190" s="70"/>
      <c r="G190" s="374"/>
      <c r="H190" s="374"/>
      <c r="I190" s="374"/>
      <c r="J190" s="374"/>
      <c r="K190" s="374"/>
      <c r="L190" s="374"/>
      <c r="M190" s="374"/>
      <c r="N190" s="374"/>
      <c r="O190" s="374"/>
      <c r="P190" s="374"/>
      <c r="Q190" s="374"/>
      <c r="R190" s="374"/>
      <c r="S190" s="374"/>
      <c r="T190" s="374"/>
      <c r="U190" s="374"/>
      <c r="V190" s="374"/>
      <c r="W190" s="374"/>
      <c r="X190" s="374"/>
      <c r="Y190" s="374"/>
      <c r="Z190" s="374"/>
    </row>
    <row r="191" ht="15.75" customHeight="1">
      <c r="A191" s="68"/>
      <c r="B191" s="69"/>
      <c r="C191" s="69"/>
      <c r="D191" s="69"/>
      <c r="E191" s="70"/>
      <c r="F191" s="70"/>
      <c r="G191" s="374"/>
      <c r="H191" s="374"/>
      <c r="I191" s="374"/>
      <c r="J191" s="374"/>
      <c r="K191" s="374"/>
      <c r="L191" s="374"/>
      <c r="M191" s="374"/>
      <c r="N191" s="374"/>
      <c r="O191" s="374"/>
      <c r="P191" s="374"/>
      <c r="Q191" s="374"/>
      <c r="R191" s="374"/>
      <c r="S191" s="374"/>
      <c r="T191" s="374"/>
      <c r="U191" s="374"/>
      <c r="V191" s="374"/>
      <c r="W191" s="374"/>
      <c r="X191" s="374"/>
      <c r="Y191" s="374"/>
      <c r="Z191" s="374"/>
    </row>
    <row r="192" ht="15.75" customHeight="1">
      <c r="A192" s="68"/>
      <c r="B192" s="69"/>
      <c r="C192" s="69"/>
      <c r="D192" s="69"/>
      <c r="E192" s="70"/>
      <c r="F192" s="70"/>
      <c r="G192" s="374"/>
      <c r="H192" s="374"/>
      <c r="I192" s="374"/>
      <c r="J192" s="374"/>
      <c r="K192" s="374"/>
      <c r="L192" s="374"/>
      <c r="M192" s="374"/>
      <c r="N192" s="374"/>
      <c r="O192" s="374"/>
      <c r="P192" s="374"/>
      <c r="Q192" s="374"/>
      <c r="R192" s="374"/>
      <c r="S192" s="374"/>
      <c r="T192" s="374"/>
      <c r="U192" s="374"/>
      <c r="V192" s="374"/>
      <c r="W192" s="374"/>
      <c r="X192" s="374"/>
      <c r="Y192" s="374"/>
      <c r="Z192" s="374"/>
    </row>
    <row r="193" ht="15.75" customHeight="1">
      <c r="A193" s="68"/>
      <c r="B193" s="69"/>
      <c r="C193" s="69"/>
      <c r="D193" s="69"/>
      <c r="E193" s="70"/>
      <c r="F193" s="70"/>
      <c r="G193" s="374"/>
      <c r="H193" s="374"/>
      <c r="I193" s="374"/>
      <c r="J193" s="374"/>
      <c r="K193" s="374"/>
      <c r="L193" s="374"/>
      <c r="M193" s="374"/>
      <c r="N193" s="374"/>
      <c r="O193" s="374"/>
      <c r="P193" s="374"/>
      <c r="Q193" s="374"/>
      <c r="R193" s="374"/>
      <c r="S193" s="374"/>
      <c r="T193" s="374"/>
      <c r="U193" s="374"/>
      <c r="V193" s="374"/>
      <c r="W193" s="374"/>
      <c r="X193" s="374"/>
      <c r="Y193" s="374"/>
      <c r="Z193" s="374"/>
    </row>
    <row r="194" ht="15.75" customHeight="1">
      <c r="A194" s="68"/>
      <c r="B194" s="69"/>
      <c r="C194" s="69"/>
      <c r="D194" s="69"/>
      <c r="E194" s="70"/>
      <c r="F194" s="70"/>
      <c r="G194" s="374"/>
      <c r="H194" s="374"/>
      <c r="I194" s="374"/>
      <c r="J194" s="374"/>
      <c r="K194" s="374"/>
      <c r="L194" s="374"/>
      <c r="M194" s="374"/>
      <c r="N194" s="374"/>
      <c r="O194" s="374"/>
      <c r="P194" s="374"/>
      <c r="Q194" s="374"/>
      <c r="R194" s="374"/>
      <c r="S194" s="374"/>
      <c r="T194" s="374"/>
      <c r="U194" s="374"/>
      <c r="V194" s="374"/>
      <c r="W194" s="374"/>
      <c r="X194" s="374"/>
      <c r="Y194" s="374"/>
      <c r="Z194" s="374"/>
    </row>
    <row r="195" ht="15.75" customHeight="1">
      <c r="A195" s="68"/>
      <c r="B195" s="69"/>
      <c r="C195" s="69"/>
      <c r="D195" s="69"/>
      <c r="E195" s="70"/>
      <c r="F195" s="70"/>
      <c r="G195" s="374"/>
      <c r="H195" s="374"/>
      <c r="I195" s="374"/>
      <c r="J195" s="374"/>
      <c r="K195" s="374"/>
      <c r="L195" s="374"/>
      <c r="M195" s="374"/>
      <c r="N195" s="374"/>
      <c r="O195" s="374"/>
      <c r="P195" s="374"/>
      <c r="Q195" s="374"/>
      <c r="R195" s="374"/>
      <c r="S195" s="374"/>
      <c r="T195" s="374"/>
      <c r="U195" s="374"/>
      <c r="V195" s="374"/>
      <c r="W195" s="374"/>
      <c r="X195" s="374"/>
      <c r="Y195" s="374"/>
      <c r="Z195" s="374"/>
    </row>
    <row r="196" ht="15.75" customHeight="1">
      <c r="A196" s="68"/>
      <c r="B196" s="69"/>
      <c r="C196" s="69"/>
      <c r="D196" s="69"/>
      <c r="E196" s="70"/>
      <c r="F196" s="70"/>
      <c r="G196" s="374"/>
      <c r="H196" s="374"/>
      <c r="I196" s="374"/>
      <c r="J196" s="374"/>
      <c r="K196" s="374"/>
      <c r="L196" s="374"/>
      <c r="M196" s="374"/>
      <c r="N196" s="374"/>
      <c r="O196" s="374"/>
      <c r="P196" s="374"/>
      <c r="Q196" s="374"/>
      <c r="R196" s="374"/>
      <c r="S196" s="374"/>
      <c r="T196" s="374"/>
      <c r="U196" s="374"/>
      <c r="V196" s="374"/>
      <c r="W196" s="374"/>
      <c r="X196" s="374"/>
      <c r="Y196" s="374"/>
      <c r="Z196" s="374"/>
    </row>
    <row r="197" ht="15.75" customHeight="1">
      <c r="A197" s="68"/>
      <c r="B197" s="69"/>
      <c r="C197" s="69"/>
      <c r="D197" s="69"/>
      <c r="E197" s="70"/>
      <c r="F197" s="70"/>
      <c r="G197" s="374"/>
      <c r="H197" s="374"/>
      <c r="I197" s="374"/>
      <c r="J197" s="374"/>
      <c r="K197" s="374"/>
      <c r="L197" s="374"/>
      <c r="M197" s="374"/>
      <c r="N197" s="374"/>
      <c r="O197" s="374"/>
      <c r="P197" s="374"/>
      <c r="Q197" s="374"/>
      <c r="R197" s="374"/>
      <c r="S197" s="374"/>
      <c r="T197" s="374"/>
      <c r="U197" s="374"/>
      <c r="V197" s="374"/>
      <c r="W197" s="374"/>
      <c r="X197" s="374"/>
      <c r="Y197" s="374"/>
      <c r="Z197" s="374"/>
    </row>
    <row r="198" ht="15.75" customHeight="1">
      <c r="A198" s="68"/>
      <c r="B198" s="69"/>
      <c r="C198" s="69"/>
      <c r="D198" s="69"/>
      <c r="E198" s="70"/>
      <c r="F198" s="70"/>
      <c r="G198" s="374"/>
      <c r="H198" s="374"/>
      <c r="I198" s="374"/>
      <c r="J198" s="374"/>
      <c r="K198" s="374"/>
      <c r="L198" s="374"/>
      <c r="M198" s="374"/>
      <c r="N198" s="374"/>
      <c r="O198" s="374"/>
      <c r="P198" s="374"/>
      <c r="Q198" s="374"/>
      <c r="R198" s="374"/>
      <c r="S198" s="374"/>
      <c r="T198" s="374"/>
      <c r="U198" s="374"/>
      <c r="V198" s="374"/>
      <c r="W198" s="374"/>
      <c r="X198" s="374"/>
      <c r="Y198" s="374"/>
      <c r="Z198" s="374"/>
    </row>
    <row r="199" ht="15.75" customHeight="1">
      <c r="A199" s="68"/>
      <c r="B199" s="69"/>
      <c r="C199" s="69"/>
      <c r="D199" s="69"/>
      <c r="E199" s="70"/>
      <c r="F199" s="70"/>
      <c r="G199" s="374"/>
      <c r="H199" s="374"/>
      <c r="I199" s="374"/>
      <c r="J199" s="374"/>
      <c r="K199" s="374"/>
      <c r="L199" s="374"/>
      <c r="M199" s="374"/>
      <c r="N199" s="374"/>
      <c r="O199" s="374"/>
      <c r="P199" s="374"/>
      <c r="Q199" s="374"/>
      <c r="R199" s="374"/>
      <c r="S199" s="374"/>
      <c r="T199" s="374"/>
      <c r="U199" s="374"/>
      <c r="V199" s="374"/>
      <c r="W199" s="374"/>
      <c r="X199" s="374"/>
      <c r="Y199" s="374"/>
      <c r="Z199" s="374"/>
    </row>
    <row r="200" ht="15.75" customHeight="1">
      <c r="A200" s="68"/>
      <c r="B200" s="69"/>
      <c r="C200" s="69"/>
      <c r="D200" s="69"/>
      <c r="E200" s="70"/>
      <c r="F200" s="70"/>
      <c r="G200" s="374"/>
      <c r="H200" s="374"/>
      <c r="I200" s="374"/>
      <c r="J200" s="374"/>
      <c r="K200" s="374"/>
      <c r="L200" s="374"/>
      <c r="M200" s="374"/>
      <c r="N200" s="374"/>
      <c r="O200" s="374"/>
      <c r="P200" s="374"/>
      <c r="Q200" s="374"/>
      <c r="R200" s="374"/>
      <c r="S200" s="374"/>
      <c r="T200" s="374"/>
      <c r="U200" s="374"/>
      <c r="V200" s="374"/>
      <c r="W200" s="374"/>
      <c r="X200" s="374"/>
      <c r="Y200" s="374"/>
      <c r="Z200" s="374"/>
    </row>
    <row r="201" ht="15.75" customHeight="1">
      <c r="A201" s="68"/>
      <c r="B201" s="69"/>
      <c r="C201" s="69"/>
      <c r="D201" s="69"/>
      <c r="E201" s="70"/>
      <c r="F201" s="70"/>
      <c r="G201" s="374"/>
      <c r="H201" s="374"/>
      <c r="I201" s="374"/>
      <c r="J201" s="374"/>
      <c r="K201" s="374"/>
      <c r="L201" s="374"/>
      <c r="M201" s="374"/>
      <c r="N201" s="374"/>
      <c r="O201" s="374"/>
      <c r="P201" s="374"/>
      <c r="Q201" s="374"/>
      <c r="R201" s="374"/>
      <c r="S201" s="374"/>
      <c r="T201" s="374"/>
      <c r="U201" s="374"/>
      <c r="V201" s="374"/>
      <c r="W201" s="374"/>
      <c r="X201" s="374"/>
      <c r="Y201" s="374"/>
      <c r="Z201" s="374"/>
    </row>
    <row r="202" ht="15.75" customHeight="1">
      <c r="A202" s="68"/>
      <c r="B202" s="69"/>
      <c r="C202" s="69"/>
      <c r="D202" s="69"/>
      <c r="E202" s="70"/>
      <c r="F202" s="70"/>
      <c r="G202" s="374"/>
      <c r="H202" s="374"/>
      <c r="I202" s="374"/>
      <c r="J202" s="374"/>
      <c r="K202" s="374"/>
      <c r="L202" s="374"/>
      <c r="M202" s="374"/>
      <c r="N202" s="374"/>
      <c r="O202" s="374"/>
      <c r="P202" s="374"/>
      <c r="Q202" s="374"/>
      <c r="R202" s="374"/>
      <c r="S202" s="374"/>
      <c r="T202" s="374"/>
      <c r="U202" s="374"/>
      <c r="V202" s="374"/>
      <c r="W202" s="374"/>
      <c r="X202" s="374"/>
      <c r="Y202" s="374"/>
      <c r="Z202" s="374"/>
    </row>
    <row r="203" ht="15.75" customHeight="1">
      <c r="A203" s="68"/>
      <c r="B203" s="69"/>
      <c r="C203" s="69"/>
      <c r="D203" s="69"/>
      <c r="E203" s="70"/>
      <c r="F203" s="70"/>
      <c r="G203" s="374"/>
      <c r="H203" s="374"/>
      <c r="I203" s="374"/>
      <c r="J203" s="374"/>
      <c r="K203" s="374"/>
      <c r="L203" s="374"/>
      <c r="M203" s="374"/>
      <c r="N203" s="374"/>
      <c r="O203" s="374"/>
      <c r="P203" s="374"/>
      <c r="Q203" s="374"/>
      <c r="R203" s="374"/>
      <c r="S203" s="374"/>
      <c r="T203" s="374"/>
      <c r="U203" s="374"/>
      <c r="V203" s="374"/>
      <c r="W203" s="374"/>
      <c r="X203" s="374"/>
      <c r="Y203" s="374"/>
      <c r="Z203" s="374"/>
    </row>
    <row r="204" ht="15.75" customHeight="1">
      <c r="A204" s="68"/>
      <c r="B204" s="69"/>
      <c r="C204" s="69"/>
      <c r="D204" s="69"/>
      <c r="E204" s="70"/>
      <c r="F204" s="70"/>
      <c r="G204" s="374"/>
      <c r="H204" s="374"/>
      <c r="I204" s="374"/>
      <c r="J204" s="374"/>
      <c r="K204" s="374"/>
      <c r="L204" s="374"/>
      <c r="M204" s="374"/>
      <c r="N204" s="374"/>
      <c r="O204" s="374"/>
      <c r="P204" s="374"/>
      <c r="Q204" s="374"/>
      <c r="R204" s="374"/>
      <c r="S204" s="374"/>
      <c r="T204" s="374"/>
      <c r="U204" s="374"/>
      <c r="V204" s="374"/>
      <c r="W204" s="374"/>
      <c r="X204" s="374"/>
      <c r="Y204" s="374"/>
      <c r="Z204" s="374"/>
    </row>
    <row r="205" ht="15.75" customHeight="1">
      <c r="A205" s="68"/>
      <c r="B205" s="69"/>
      <c r="C205" s="69"/>
      <c r="D205" s="69"/>
      <c r="E205" s="70"/>
      <c r="F205" s="70"/>
      <c r="G205" s="374"/>
      <c r="H205" s="374"/>
      <c r="I205" s="374"/>
      <c r="J205" s="374"/>
      <c r="K205" s="374"/>
      <c r="L205" s="374"/>
      <c r="M205" s="374"/>
      <c r="N205" s="374"/>
      <c r="O205" s="374"/>
      <c r="P205" s="374"/>
      <c r="Q205" s="374"/>
      <c r="R205" s="374"/>
      <c r="S205" s="374"/>
      <c r="T205" s="374"/>
      <c r="U205" s="374"/>
      <c r="V205" s="374"/>
      <c r="W205" s="374"/>
      <c r="X205" s="374"/>
      <c r="Y205" s="374"/>
      <c r="Z205" s="374"/>
    </row>
    <row r="206" ht="15.75" customHeight="1">
      <c r="A206" s="68"/>
      <c r="B206" s="69"/>
      <c r="C206" s="69"/>
      <c r="D206" s="69"/>
      <c r="E206" s="70"/>
      <c r="F206" s="70"/>
      <c r="G206" s="374"/>
      <c r="H206" s="374"/>
      <c r="I206" s="374"/>
      <c r="J206" s="374"/>
      <c r="K206" s="374"/>
      <c r="L206" s="374"/>
      <c r="M206" s="374"/>
      <c r="N206" s="374"/>
      <c r="O206" s="374"/>
      <c r="P206" s="374"/>
      <c r="Q206" s="374"/>
      <c r="R206" s="374"/>
      <c r="S206" s="374"/>
      <c r="T206" s="374"/>
      <c r="U206" s="374"/>
      <c r="V206" s="374"/>
      <c r="W206" s="374"/>
      <c r="X206" s="374"/>
      <c r="Y206" s="374"/>
      <c r="Z206" s="374"/>
    </row>
    <row r="207" ht="15.75" customHeight="1">
      <c r="A207" s="68"/>
      <c r="B207" s="69"/>
      <c r="C207" s="69"/>
      <c r="D207" s="69"/>
      <c r="E207" s="70"/>
      <c r="F207" s="70"/>
      <c r="G207" s="374"/>
      <c r="H207" s="374"/>
      <c r="I207" s="374"/>
      <c r="J207" s="374"/>
      <c r="K207" s="374"/>
      <c r="L207" s="374"/>
      <c r="M207" s="374"/>
      <c r="N207" s="374"/>
      <c r="O207" s="374"/>
      <c r="P207" s="374"/>
      <c r="Q207" s="374"/>
      <c r="R207" s="374"/>
      <c r="S207" s="374"/>
      <c r="T207" s="374"/>
      <c r="U207" s="374"/>
      <c r="V207" s="374"/>
      <c r="W207" s="374"/>
      <c r="X207" s="374"/>
      <c r="Y207" s="374"/>
      <c r="Z207" s="374"/>
    </row>
    <row r="208" ht="15.75" customHeight="1">
      <c r="A208" s="68"/>
      <c r="B208" s="69"/>
      <c r="C208" s="69"/>
      <c r="D208" s="69"/>
      <c r="E208" s="70"/>
      <c r="F208" s="70"/>
      <c r="G208" s="374"/>
      <c r="H208" s="374"/>
      <c r="I208" s="374"/>
      <c r="J208" s="374"/>
      <c r="K208" s="374"/>
      <c r="L208" s="374"/>
      <c r="M208" s="374"/>
      <c r="N208" s="374"/>
      <c r="O208" s="374"/>
      <c r="P208" s="374"/>
      <c r="Q208" s="374"/>
      <c r="R208" s="374"/>
      <c r="S208" s="374"/>
      <c r="T208" s="374"/>
      <c r="U208" s="374"/>
      <c r="V208" s="374"/>
      <c r="W208" s="374"/>
      <c r="X208" s="374"/>
      <c r="Y208" s="374"/>
      <c r="Z208" s="374"/>
    </row>
    <row r="209" ht="15.75" customHeight="1">
      <c r="A209" s="68"/>
      <c r="B209" s="69"/>
      <c r="C209" s="69"/>
      <c r="D209" s="69"/>
      <c r="E209" s="70"/>
      <c r="F209" s="70"/>
      <c r="G209" s="374"/>
      <c r="H209" s="374"/>
      <c r="I209" s="374"/>
      <c r="J209" s="374"/>
      <c r="K209" s="374"/>
      <c r="L209" s="374"/>
      <c r="M209" s="374"/>
      <c r="N209" s="374"/>
      <c r="O209" s="374"/>
      <c r="P209" s="374"/>
      <c r="Q209" s="374"/>
      <c r="R209" s="374"/>
      <c r="S209" s="374"/>
      <c r="T209" s="374"/>
      <c r="U209" s="374"/>
      <c r="V209" s="374"/>
      <c r="W209" s="374"/>
      <c r="X209" s="374"/>
      <c r="Y209" s="374"/>
      <c r="Z209" s="374"/>
    </row>
    <row r="210" ht="15.75" customHeight="1">
      <c r="A210" s="68"/>
      <c r="B210" s="69"/>
      <c r="C210" s="69"/>
      <c r="D210" s="69"/>
      <c r="E210" s="70"/>
      <c r="F210" s="70"/>
      <c r="G210" s="374"/>
      <c r="H210" s="374"/>
      <c r="I210" s="374"/>
      <c r="J210" s="374"/>
      <c r="K210" s="374"/>
      <c r="L210" s="374"/>
      <c r="M210" s="374"/>
      <c r="N210" s="374"/>
      <c r="O210" s="374"/>
      <c r="P210" s="374"/>
      <c r="Q210" s="374"/>
      <c r="R210" s="374"/>
      <c r="S210" s="374"/>
      <c r="T210" s="374"/>
      <c r="U210" s="374"/>
      <c r="V210" s="374"/>
      <c r="W210" s="374"/>
      <c r="X210" s="374"/>
      <c r="Y210" s="374"/>
      <c r="Z210" s="374"/>
    </row>
    <row r="211" ht="15.75" customHeight="1">
      <c r="A211" s="68"/>
      <c r="B211" s="69"/>
      <c r="C211" s="69"/>
      <c r="D211" s="69"/>
      <c r="E211" s="70"/>
      <c r="F211" s="70"/>
      <c r="G211" s="374"/>
      <c r="H211" s="374"/>
      <c r="I211" s="374"/>
      <c r="J211" s="374"/>
      <c r="K211" s="374"/>
      <c r="L211" s="374"/>
      <c r="M211" s="374"/>
      <c r="N211" s="374"/>
      <c r="O211" s="374"/>
      <c r="P211" s="374"/>
      <c r="Q211" s="374"/>
      <c r="R211" s="374"/>
      <c r="S211" s="374"/>
      <c r="T211" s="374"/>
      <c r="U211" s="374"/>
      <c r="V211" s="374"/>
      <c r="W211" s="374"/>
      <c r="X211" s="374"/>
      <c r="Y211" s="374"/>
      <c r="Z211" s="374"/>
    </row>
    <row r="212" ht="15.75" customHeight="1">
      <c r="A212" s="68"/>
      <c r="B212" s="69"/>
      <c r="C212" s="69"/>
      <c r="D212" s="69"/>
      <c r="E212" s="70"/>
      <c r="F212" s="70"/>
      <c r="G212" s="374"/>
      <c r="H212" s="374"/>
      <c r="I212" s="374"/>
      <c r="J212" s="374"/>
      <c r="K212" s="374"/>
      <c r="L212" s="374"/>
      <c r="M212" s="374"/>
      <c r="N212" s="374"/>
      <c r="O212" s="374"/>
      <c r="P212" s="374"/>
      <c r="Q212" s="374"/>
      <c r="R212" s="374"/>
      <c r="S212" s="374"/>
      <c r="T212" s="374"/>
      <c r="U212" s="374"/>
      <c r="V212" s="374"/>
      <c r="W212" s="374"/>
      <c r="X212" s="374"/>
      <c r="Y212" s="374"/>
      <c r="Z212" s="374"/>
    </row>
    <row r="213" ht="15.75" customHeight="1">
      <c r="A213" s="68"/>
      <c r="B213" s="69"/>
      <c r="C213" s="69"/>
      <c r="D213" s="69"/>
      <c r="E213" s="70"/>
      <c r="F213" s="70"/>
      <c r="G213" s="374"/>
      <c r="H213" s="374"/>
      <c r="I213" s="374"/>
      <c r="J213" s="374"/>
      <c r="K213" s="374"/>
      <c r="L213" s="374"/>
      <c r="M213" s="374"/>
      <c r="N213" s="374"/>
      <c r="O213" s="374"/>
      <c r="P213" s="374"/>
      <c r="Q213" s="374"/>
      <c r="R213" s="374"/>
      <c r="S213" s="374"/>
      <c r="T213" s="374"/>
      <c r="U213" s="374"/>
      <c r="V213" s="374"/>
      <c r="W213" s="374"/>
      <c r="X213" s="374"/>
      <c r="Y213" s="374"/>
      <c r="Z213" s="374"/>
    </row>
    <row r="214" ht="15.75" customHeight="1">
      <c r="A214" s="68"/>
      <c r="B214" s="69"/>
      <c r="C214" s="69"/>
      <c r="D214" s="69"/>
      <c r="E214" s="70"/>
      <c r="F214" s="70"/>
      <c r="G214" s="374"/>
      <c r="H214" s="374"/>
      <c r="I214" s="374"/>
      <c r="J214" s="374"/>
      <c r="K214" s="374"/>
      <c r="L214" s="374"/>
      <c r="M214" s="374"/>
      <c r="N214" s="374"/>
      <c r="O214" s="374"/>
      <c r="P214" s="374"/>
      <c r="Q214" s="374"/>
      <c r="R214" s="374"/>
      <c r="S214" s="374"/>
      <c r="T214" s="374"/>
      <c r="U214" s="374"/>
      <c r="V214" s="374"/>
      <c r="W214" s="374"/>
      <c r="X214" s="374"/>
      <c r="Y214" s="374"/>
      <c r="Z214" s="374"/>
    </row>
    <row r="215" ht="15.75" customHeight="1">
      <c r="A215" s="68"/>
      <c r="B215" s="69"/>
      <c r="C215" s="69"/>
      <c r="D215" s="69"/>
      <c r="E215" s="70"/>
      <c r="F215" s="70"/>
      <c r="G215" s="374"/>
      <c r="H215" s="374"/>
      <c r="I215" s="374"/>
      <c r="J215" s="374"/>
      <c r="K215" s="374"/>
      <c r="L215" s="374"/>
      <c r="M215" s="374"/>
      <c r="N215" s="374"/>
      <c r="O215" s="374"/>
      <c r="P215" s="374"/>
      <c r="Q215" s="374"/>
      <c r="R215" s="374"/>
      <c r="S215" s="374"/>
      <c r="T215" s="374"/>
      <c r="U215" s="374"/>
      <c r="V215" s="374"/>
      <c r="W215" s="374"/>
      <c r="X215" s="374"/>
      <c r="Y215" s="374"/>
      <c r="Z215" s="374"/>
    </row>
    <row r="216" ht="15.75" customHeight="1">
      <c r="A216" s="68"/>
      <c r="B216" s="69"/>
      <c r="C216" s="69"/>
      <c r="D216" s="69"/>
      <c r="E216" s="70"/>
      <c r="F216" s="70"/>
      <c r="G216" s="374"/>
      <c r="H216" s="374"/>
      <c r="I216" s="374"/>
      <c r="J216" s="374"/>
      <c r="K216" s="374"/>
      <c r="L216" s="374"/>
      <c r="M216" s="374"/>
      <c r="N216" s="374"/>
      <c r="O216" s="374"/>
      <c r="P216" s="374"/>
      <c r="Q216" s="374"/>
      <c r="R216" s="374"/>
      <c r="S216" s="374"/>
      <c r="T216" s="374"/>
      <c r="U216" s="374"/>
      <c r="V216" s="374"/>
      <c r="W216" s="374"/>
      <c r="X216" s="374"/>
      <c r="Y216" s="374"/>
      <c r="Z216" s="374"/>
    </row>
    <row r="217" ht="15.75" customHeight="1">
      <c r="A217" s="68"/>
      <c r="B217" s="69"/>
      <c r="C217" s="69"/>
      <c r="D217" s="69"/>
      <c r="E217" s="70"/>
      <c r="F217" s="70"/>
      <c r="G217" s="374"/>
      <c r="H217" s="374"/>
      <c r="I217" s="374"/>
      <c r="J217" s="374"/>
      <c r="K217" s="374"/>
      <c r="L217" s="374"/>
      <c r="M217" s="374"/>
      <c r="N217" s="374"/>
      <c r="O217" s="374"/>
      <c r="P217" s="374"/>
      <c r="Q217" s="374"/>
      <c r="R217" s="374"/>
      <c r="S217" s="374"/>
      <c r="T217" s="374"/>
      <c r="U217" s="374"/>
      <c r="V217" s="374"/>
      <c r="W217" s="374"/>
      <c r="X217" s="374"/>
      <c r="Y217" s="374"/>
      <c r="Z217" s="374"/>
    </row>
    <row r="218" ht="15.75" customHeight="1">
      <c r="A218" s="68"/>
      <c r="B218" s="69"/>
      <c r="C218" s="69"/>
      <c r="D218" s="69"/>
      <c r="E218" s="70"/>
      <c r="F218" s="70"/>
      <c r="G218" s="374"/>
      <c r="H218" s="374"/>
      <c r="I218" s="374"/>
      <c r="J218" s="374"/>
      <c r="K218" s="374"/>
      <c r="L218" s="374"/>
      <c r="M218" s="374"/>
      <c r="N218" s="374"/>
      <c r="O218" s="374"/>
      <c r="P218" s="374"/>
      <c r="Q218" s="374"/>
      <c r="R218" s="374"/>
      <c r="S218" s="374"/>
      <c r="T218" s="374"/>
      <c r="U218" s="374"/>
      <c r="V218" s="374"/>
      <c r="W218" s="374"/>
      <c r="X218" s="374"/>
      <c r="Y218" s="374"/>
      <c r="Z218" s="374"/>
    </row>
    <row r="219" ht="15.75" customHeight="1">
      <c r="A219" s="68"/>
      <c r="B219" s="69"/>
      <c r="C219" s="69"/>
      <c r="D219" s="69"/>
      <c r="E219" s="70"/>
      <c r="F219" s="70"/>
      <c r="G219" s="374"/>
      <c r="H219" s="374"/>
      <c r="I219" s="374"/>
      <c r="J219" s="374"/>
      <c r="K219" s="374"/>
      <c r="L219" s="374"/>
      <c r="M219" s="374"/>
      <c r="N219" s="374"/>
      <c r="O219" s="374"/>
      <c r="P219" s="374"/>
      <c r="Q219" s="374"/>
      <c r="R219" s="374"/>
      <c r="S219" s="374"/>
      <c r="T219" s="374"/>
      <c r="U219" s="374"/>
      <c r="V219" s="374"/>
      <c r="W219" s="374"/>
      <c r="X219" s="374"/>
      <c r="Y219" s="374"/>
      <c r="Z219" s="374"/>
    </row>
    <row r="220" ht="15.75" customHeight="1">
      <c r="A220" s="68"/>
      <c r="B220" s="69"/>
      <c r="C220" s="69"/>
      <c r="D220" s="69"/>
      <c r="E220" s="70"/>
      <c r="F220" s="70"/>
      <c r="G220" s="374"/>
      <c r="H220" s="374"/>
      <c r="I220" s="374"/>
      <c r="J220" s="374"/>
      <c r="K220" s="374"/>
      <c r="L220" s="374"/>
      <c r="M220" s="374"/>
      <c r="N220" s="374"/>
      <c r="O220" s="374"/>
      <c r="P220" s="374"/>
      <c r="Q220" s="374"/>
      <c r="R220" s="374"/>
      <c r="S220" s="374"/>
      <c r="T220" s="374"/>
      <c r="U220" s="374"/>
      <c r="V220" s="374"/>
      <c r="W220" s="374"/>
      <c r="X220" s="374"/>
      <c r="Y220" s="374"/>
      <c r="Z220" s="374"/>
    </row>
    <row r="221" ht="15.75" customHeight="1">
      <c r="A221" s="68"/>
      <c r="B221" s="69"/>
      <c r="C221" s="69"/>
      <c r="D221" s="69"/>
      <c r="E221" s="70"/>
      <c r="F221" s="70"/>
      <c r="G221" s="374"/>
      <c r="H221" s="374"/>
      <c r="I221" s="374"/>
      <c r="J221" s="374"/>
      <c r="K221" s="374"/>
      <c r="L221" s="374"/>
      <c r="M221" s="374"/>
      <c r="N221" s="374"/>
      <c r="O221" s="374"/>
      <c r="P221" s="374"/>
      <c r="Q221" s="374"/>
      <c r="R221" s="374"/>
      <c r="S221" s="374"/>
      <c r="T221" s="374"/>
      <c r="U221" s="374"/>
      <c r="V221" s="374"/>
      <c r="W221" s="374"/>
      <c r="X221" s="374"/>
      <c r="Y221" s="374"/>
      <c r="Z221" s="374"/>
    </row>
    <row r="222" ht="15.75" customHeight="1">
      <c r="A222" s="68"/>
      <c r="B222" s="69"/>
      <c r="C222" s="69"/>
      <c r="D222" s="69"/>
      <c r="E222" s="70"/>
      <c r="F222" s="70"/>
      <c r="G222" s="374"/>
      <c r="H222" s="374"/>
      <c r="I222" s="374"/>
      <c r="J222" s="374"/>
      <c r="K222" s="374"/>
      <c r="L222" s="374"/>
      <c r="M222" s="374"/>
      <c r="N222" s="374"/>
      <c r="O222" s="374"/>
      <c r="P222" s="374"/>
      <c r="Q222" s="374"/>
      <c r="R222" s="374"/>
      <c r="S222" s="374"/>
      <c r="T222" s="374"/>
      <c r="U222" s="374"/>
      <c r="V222" s="374"/>
      <c r="W222" s="374"/>
      <c r="X222" s="374"/>
      <c r="Y222" s="374"/>
      <c r="Z222" s="374"/>
    </row>
    <row r="223" ht="15.75" customHeight="1">
      <c r="A223" s="68"/>
      <c r="B223" s="69"/>
      <c r="C223" s="69"/>
      <c r="D223" s="69"/>
      <c r="E223" s="70"/>
      <c r="F223" s="70"/>
      <c r="G223" s="374"/>
      <c r="H223" s="374"/>
      <c r="I223" s="374"/>
      <c r="J223" s="374"/>
      <c r="K223" s="374"/>
      <c r="L223" s="374"/>
      <c r="M223" s="374"/>
      <c r="N223" s="374"/>
      <c r="O223" s="374"/>
      <c r="P223" s="374"/>
      <c r="Q223" s="374"/>
      <c r="R223" s="374"/>
      <c r="S223" s="374"/>
      <c r="T223" s="374"/>
      <c r="U223" s="374"/>
      <c r="V223" s="374"/>
      <c r="W223" s="374"/>
      <c r="X223" s="374"/>
      <c r="Y223" s="374"/>
      <c r="Z223" s="374"/>
    </row>
    <row r="224" ht="15.75" customHeight="1">
      <c r="A224" s="68"/>
      <c r="B224" s="69"/>
      <c r="C224" s="69"/>
      <c r="D224" s="69"/>
      <c r="E224" s="70"/>
      <c r="F224" s="70"/>
      <c r="G224" s="374"/>
      <c r="H224" s="374"/>
      <c r="I224" s="374"/>
      <c r="J224" s="374"/>
      <c r="K224" s="374"/>
      <c r="L224" s="374"/>
      <c r="M224" s="374"/>
      <c r="N224" s="374"/>
      <c r="O224" s="374"/>
      <c r="P224" s="374"/>
      <c r="Q224" s="374"/>
      <c r="R224" s="374"/>
      <c r="S224" s="374"/>
      <c r="T224" s="374"/>
      <c r="U224" s="374"/>
      <c r="V224" s="374"/>
      <c r="W224" s="374"/>
      <c r="X224" s="374"/>
      <c r="Y224" s="374"/>
      <c r="Z224" s="374"/>
    </row>
    <row r="225" ht="15.75" customHeight="1">
      <c r="A225" s="68"/>
      <c r="B225" s="69"/>
      <c r="C225" s="69"/>
      <c r="D225" s="69"/>
      <c r="E225" s="70"/>
      <c r="F225" s="70"/>
      <c r="G225" s="374"/>
      <c r="H225" s="374"/>
      <c r="I225" s="374"/>
      <c r="J225" s="374"/>
      <c r="K225" s="374"/>
      <c r="L225" s="374"/>
      <c r="M225" s="374"/>
      <c r="N225" s="374"/>
      <c r="O225" s="374"/>
      <c r="P225" s="374"/>
      <c r="Q225" s="374"/>
      <c r="R225" s="374"/>
      <c r="S225" s="374"/>
      <c r="T225" s="374"/>
      <c r="U225" s="374"/>
      <c r="V225" s="374"/>
      <c r="W225" s="374"/>
      <c r="X225" s="374"/>
      <c r="Y225" s="374"/>
      <c r="Z225" s="374"/>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J10"/>
    <mergeCell ref="A25:F25"/>
    <mergeCell ref="A2:J2"/>
    <mergeCell ref="A4:J4"/>
    <mergeCell ref="A5:J5"/>
    <mergeCell ref="A6:J6"/>
    <mergeCell ref="A7:J7"/>
    <mergeCell ref="A8:J8"/>
    <mergeCell ref="A9:J9"/>
  </mergeCells>
  <printOptions/>
  <pageMargins bottom="1.0" footer="0.0" header="0.0" left="0.75" right="0.75" top="1.0"/>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11" width="8.0"/>
    <col customWidth="1" min="12" max="12" width="8.71"/>
    <col customWidth="1" min="13" max="26" width="8.0"/>
  </cols>
  <sheetData>
    <row r="1">
      <c r="A1" s="68"/>
      <c r="B1" s="69"/>
      <c r="C1" s="69"/>
      <c r="D1" s="69"/>
      <c r="E1" s="69"/>
      <c r="F1" s="69"/>
      <c r="G1" s="69"/>
      <c r="H1" s="70"/>
      <c r="I1" s="374"/>
      <c r="J1" s="374"/>
      <c r="K1" s="374"/>
      <c r="L1" s="374"/>
      <c r="M1" s="374"/>
      <c r="N1" s="374"/>
      <c r="O1" s="374"/>
      <c r="P1" s="374"/>
      <c r="Q1" s="374"/>
      <c r="R1" s="374"/>
      <c r="S1" s="374"/>
      <c r="T1" s="374"/>
      <c r="U1" s="374"/>
      <c r="V1" s="374"/>
      <c r="W1" s="374"/>
      <c r="X1" s="374"/>
      <c r="Y1" s="374"/>
      <c r="Z1" s="374"/>
    </row>
    <row r="2" ht="15.75" customHeight="1">
      <c r="A2" s="1159" t="s">
        <v>7688</v>
      </c>
      <c r="B2" s="586"/>
      <c r="C2" s="586"/>
      <c r="D2" s="586"/>
      <c r="E2" s="586"/>
      <c r="F2" s="586"/>
      <c r="G2" s="586"/>
      <c r="H2" s="586"/>
      <c r="I2" s="586"/>
      <c r="J2" s="586"/>
      <c r="K2" s="587"/>
      <c r="L2" s="75"/>
      <c r="M2" s="75"/>
      <c r="N2" s="75"/>
      <c r="O2" s="75"/>
      <c r="P2" s="75"/>
      <c r="Q2" s="75"/>
      <c r="R2" s="75"/>
      <c r="S2" s="75"/>
      <c r="T2" s="75"/>
      <c r="U2" s="75"/>
      <c r="V2" s="75"/>
      <c r="W2" s="75"/>
      <c r="X2" s="75"/>
      <c r="Y2" s="75"/>
      <c r="Z2" s="75"/>
    </row>
    <row r="3">
      <c r="A3" s="592"/>
      <c r="B3" s="592"/>
      <c r="C3" s="592"/>
      <c r="D3" s="592"/>
      <c r="E3" s="592"/>
      <c r="F3" s="592"/>
      <c r="G3" s="592"/>
      <c r="H3" s="74"/>
      <c r="I3" s="75"/>
      <c r="J3" s="75"/>
      <c r="K3" s="75"/>
      <c r="L3" s="75"/>
      <c r="M3" s="75"/>
      <c r="N3" s="75"/>
      <c r="O3" s="75"/>
      <c r="P3" s="75"/>
      <c r="Q3" s="75"/>
      <c r="R3" s="75"/>
      <c r="S3" s="75"/>
      <c r="T3" s="75"/>
      <c r="U3" s="75"/>
      <c r="V3" s="75"/>
      <c r="W3" s="75"/>
      <c r="X3" s="75"/>
      <c r="Y3" s="75"/>
      <c r="Z3" s="75"/>
    </row>
    <row r="4" ht="27.75" customHeight="1">
      <c r="A4" s="76" t="s">
        <v>7689</v>
      </c>
      <c r="B4" s="72"/>
      <c r="C4" s="72"/>
      <c r="D4" s="72"/>
      <c r="E4" s="72"/>
      <c r="F4" s="72"/>
      <c r="G4" s="72"/>
      <c r="H4" s="72"/>
      <c r="I4" s="72"/>
      <c r="J4" s="72"/>
      <c r="K4" s="73"/>
      <c r="L4" s="591"/>
      <c r="M4" s="591"/>
      <c r="N4" s="591"/>
      <c r="O4" s="591"/>
      <c r="P4" s="591"/>
      <c r="Q4" s="591"/>
      <c r="R4" s="591"/>
      <c r="S4" s="591"/>
      <c r="T4" s="591"/>
      <c r="U4" s="591"/>
      <c r="V4" s="591"/>
      <c r="W4" s="591"/>
      <c r="X4" s="591"/>
      <c r="Y4" s="591"/>
      <c r="Z4" s="591"/>
    </row>
    <row r="5" ht="28.5" customHeight="1">
      <c r="A5" s="76" t="s">
        <v>7690</v>
      </c>
      <c r="B5" s="72"/>
      <c r="C5" s="72"/>
      <c r="D5" s="72"/>
      <c r="E5" s="72"/>
      <c r="F5" s="72"/>
      <c r="G5" s="72"/>
      <c r="H5" s="72"/>
      <c r="I5" s="72"/>
      <c r="J5" s="72"/>
      <c r="K5" s="73"/>
      <c r="L5" s="591"/>
      <c r="M5" s="591"/>
      <c r="N5" s="591"/>
      <c r="O5" s="591"/>
      <c r="P5" s="591"/>
      <c r="Q5" s="591"/>
      <c r="R5" s="591"/>
      <c r="S5" s="591"/>
      <c r="T5" s="591"/>
      <c r="U5" s="591"/>
      <c r="V5" s="591"/>
      <c r="W5" s="591"/>
      <c r="X5" s="591"/>
      <c r="Y5" s="591"/>
      <c r="Z5" s="591"/>
    </row>
    <row r="6" ht="18.0" customHeight="1">
      <c r="A6" s="76" t="s">
        <v>7691</v>
      </c>
      <c r="B6" s="72"/>
      <c r="C6" s="72"/>
      <c r="D6" s="72"/>
      <c r="E6" s="72"/>
      <c r="F6" s="72"/>
      <c r="G6" s="72"/>
      <c r="H6" s="72"/>
      <c r="I6" s="72"/>
      <c r="J6" s="72"/>
      <c r="K6" s="73"/>
      <c r="L6" s="591"/>
      <c r="M6" s="591"/>
      <c r="N6" s="591"/>
      <c r="O6" s="591"/>
      <c r="P6" s="591"/>
      <c r="Q6" s="591"/>
      <c r="R6" s="591"/>
      <c r="S6" s="591"/>
      <c r="T6" s="591"/>
      <c r="U6" s="591"/>
      <c r="V6" s="591"/>
      <c r="W6" s="591"/>
      <c r="X6" s="591"/>
      <c r="Y6" s="591"/>
      <c r="Z6" s="591"/>
    </row>
    <row r="7" ht="14.25" customHeight="1">
      <c r="A7" s="76" t="s">
        <v>7692</v>
      </c>
      <c r="B7" s="72"/>
      <c r="C7" s="72"/>
      <c r="D7" s="72"/>
      <c r="E7" s="72"/>
      <c r="F7" s="72"/>
      <c r="G7" s="72"/>
      <c r="H7" s="72"/>
      <c r="I7" s="72"/>
      <c r="J7" s="72"/>
      <c r="K7" s="73"/>
      <c r="L7" s="591"/>
      <c r="M7" s="591"/>
      <c r="N7" s="591"/>
      <c r="O7" s="591"/>
      <c r="P7" s="591"/>
      <c r="Q7" s="591"/>
      <c r="R7" s="591"/>
      <c r="S7" s="591"/>
      <c r="T7" s="591"/>
      <c r="U7" s="591"/>
      <c r="V7" s="591"/>
      <c r="W7" s="591"/>
      <c r="X7" s="591"/>
      <c r="Y7" s="591"/>
      <c r="Z7" s="591"/>
    </row>
    <row r="8" ht="25.5" customHeight="1">
      <c r="A8" s="76" t="s">
        <v>7693</v>
      </c>
      <c r="B8" s="72"/>
      <c r="C8" s="72"/>
      <c r="D8" s="72"/>
      <c r="E8" s="72"/>
      <c r="F8" s="72"/>
      <c r="G8" s="72"/>
      <c r="H8" s="72"/>
      <c r="I8" s="72"/>
      <c r="J8" s="72"/>
      <c r="K8" s="73"/>
      <c r="L8" s="591"/>
      <c r="M8" s="591"/>
      <c r="N8" s="591"/>
      <c r="O8" s="591"/>
      <c r="P8" s="591"/>
      <c r="Q8" s="591"/>
      <c r="R8" s="591"/>
      <c r="S8" s="591"/>
      <c r="T8" s="591"/>
      <c r="U8" s="591"/>
      <c r="V8" s="591"/>
      <c r="W8" s="591"/>
      <c r="X8" s="591"/>
      <c r="Y8" s="591"/>
      <c r="Z8" s="591"/>
    </row>
    <row r="9" ht="26.25" customHeight="1">
      <c r="A9" s="76" t="s">
        <v>7694</v>
      </c>
      <c r="B9" s="72"/>
      <c r="C9" s="72"/>
      <c r="D9" s="72"/>
      <c r="E9" s="72"/>
      <c r="F9" s="72"/>
      <c r="G9" s="72"/>
      <c r="H9" s="72"/>
      <c r="I9" s="72"/>
      <c r="J9" s="72"/>
      <c r="K9" s="73"/>
      <c r="L9" s="591"/>
      <c r="M9" s="591"/>
      <c r="N9" s="591"/>
      <c r="O9" s="591"/>
      <c r="P9" s="591"/>
      <c r="Q9" s="591"/>
      <c r="R9" s="591"/>
      <c r="S9" s="591"/>
      <c r="T9" s="591"/>
      <c r="U9" s="591"/>
      <c r="V9" s="591"/>
      <c r="W9" s="591"/>
      <c r="X9" s="591"/>
      <c r="Y9" s="591"/>
      <c r="Z9" s="591"/>
    </row>
    <row r="10" ht="15.75" customHeight="1">
      <c r="A10" s="594" t="s">
        <v>2099</v>
      </c>
      <c r="B10" s="72"/>
      <c r="C10" s="72"/>
      <c r="D10" s="72"/>
      <c r="E10" s="72"/>
      <c r="F10" s="72"/>
      <c r="G10" s="72"/>
      <c r="H10" s="72"/>
      <c r="I10" s="72"/>
      <c r="J10" s="72"/>
      <c r="K10" s="73"/>
      <c r="L10" s="591"/>
      <c r="M10" s="591"/>
      <c r="N10" s="591"/>
      <c r="O10" s="591"/>
      <c r="P10" s="591"/>
      <c r="Q10" s="591"/>
      <c r="R10" s="591"/>
      <c r="S10" s="591"/>
      <c r="T10" s="591"/>
      <c r="U10" s="591"/>
      <c r="V10" s="591"/>
      <c r="W10" s="591"/>
      <c r="X10" s="591"/>
      <c r="Y10" s="591"/>
      <c r="Z10" s="591"/>
    </row>
    <row r="11" ht="14.25" customHeight="1">
      <c r="A11" s="76" t="s">
        <v>7695</v>
      </c>
      <c r="B11" s="72"/>
      <c r="C11" s="72"/>
      <c r="D11" s="72"/>
      <c r="E11" s="72"/>
      <c r="F11" s="72"/>
      <c r="G11" s="72"/>
      <c r="H11" s="72"/>
      <c r="I11" s="72"/>
      <c r="J11" s="72"/>
      <c r="K11" s="73"/>
      <c r="L11" s="591"/>
      <c r="M11" s="591"/>
      <c r="N11" s="591"/>
      <c r="O11" s="591"/>
      <c r="P11" s="591"/>
      <c r="Q11" s="591"/>
      <c r="R11" s="591"/>
      <c r="S11" s="591"/>
      <c r="T11" s="591"/>
      <c r="U11" s="591"/>
      <c r="V11" s="591"/>
      <c r="W11" s="591"/>
      <c r="X11" s="591"/>
      <c r="Y11" s="591"/>
      <c r="Z11" s="591"/>
    </row>
    <row r="12" ht="41.25" customHeight="1">
      <c r="A12" s="79" t="s">
        <v>7696</v>
      </c>
      <c r="B12" s="72"/>
      <c r="C12" s="72"/>
      <c r="D12" s="72"/>
      <c r="E12" s="72"/>
      <c r="F12" s="72"/>
      <c r="G12" s="72"/>
      <c r="H12" s="72"/>
      <c r="I12" s="72"/>
      <c r="J12" s="72"/>
      <c r="K12" s="73"/>
      <c r="L12" s="591"/>
      <c r="M12" s="591"/>
      <c r="N12" s="591"/>
      <c r="O12" s="591"/>
      <c r="P12" s="591"/>
      <c r="Q12" s="591"/>
      <c r="R12" s="591"/>
      <c r="S12" s="591"/>
      <c r="T12" s="591"/>
      <c r="U12" s="591"/>
      <c r="V12" s="591"/>
      <c r="W12" s="591"/>
      <c r="X12" s="591"/>
      <c r="Y12" s="591"/>
      <c r="Z12" s="591"/>
    </row>
    <row r="13">
      <c r="A13" s="80"/>
      <c r="B13" s="81"/>
      <c r="C13" s="81"/>
      <c r="D13" s="81"/>
      <c r="E13" s="81"/>
      <c r="F13" s="81"/>
      <c r="G13" s="81"/>
      <c r="H13" s="74"/>
      <c r="I13" s="75"/>
      <c r="J13" s="75"/>
      <c r="K13" s="75"/>
      <c r="L13" s="75"/>
      <c r="M13" s="75"/>
      <c r="N13" s="75"/>
      <c r="O13" s="75"/>
      <c r="P13" s="75"/>
      <c r="Q13" s="75"/>
      <c r="R13" s="75"/>
      <c r="S13" s="75"/>
      <c r="T13" s="75"/>
      <c r="U13" s="75"/>
      <c r="V13" s="75"/>
      <c r="W13" s="75"/>
      <c r="X13" s="75"/>
      <c r="Y13" s="75"/>
      <c r="Z13" s="75"/>
    </row>
    <row r="14" ht="61.5" customHeight="1">
      <c r="A14" s="596" t="s">
        <v>2103</v>
      </c>
      <c r="B14" s="84" t="s">
        <v>7697</v>
      </c>
      <c r="C14" s="84" t="s">
        <v>8</v>
      </c>
      <c r="D14" s="1160" t="s">
        <v>7698</v>
      </c>
      <c r="E14" s="1071" t="s">
        <v>2106</v>
      </c>
      <c r="F14" s="1160" t="s">
        <v>7699</v>
      </c>
      <c r="G14" s="83" t="s">
        <v>2108</v>
      </c>
      <c r="H14" s="83" t="s">
        <v>247</v>
      </c>
      <c r="I14" s="83" t="s">
        <v>248</v>
      </c>
      <c r="J14" s="82" t="s">
        <v>249</v>
      </c>
      <c r="K14" s="596" t="s">
        <v>253</v>
      </c>
      <c r="L14" s="86" t="s">
        <v>2051</v>
      </c>
      <c r="M14" s="75"/>
      <c r="N14" s="75"/>
      <c r="O14" s="75"/>
      <c r="P14" s="75"/>
      <c r="Q14" s="75"/>
      <c r="R14" s="75"/>
      <c r="S14" s="75"/>
      <c r="T14" s="75"/>
      <c r="U14" s="75"/>
      <c r="V14" s="75"/>
      <c r="W14" s="75"/>
      <c r="X14" s="75"/>
      <c r="Y14" s="75"/>
      <c r="Z14" s="75"/>
    </row>
    <row r="15" ht="15.75" customHeight="1">
      <c r="A15" s="421" t="s">
        <v>2162</v>
      </c>
      <c r="B15" s="421" t="s">
        <v>726</v>
      </c>
      <c r="C15" s="421" t="s">
        <v>52</v>
      </c>
      <c r="D15" s="421" t="s">
        <v>2163</v>
      </c>
      <c r="E15" s="625" t="s">
        <v>2164</v>
      </c>
      <c r="F15" s="421" t="s">
        <v>3937</v>
      </c>
      <c r="G15" s="421">
        <v>6.0</v>
      </c>
      <c r="H15" s="641">
        <v>6.0</v>
      </c>
      <c r="I15" s="567">
        <v>6.0</v>
      </c>
      <c r="J15" s="567">
        <v>20.0</v>
      </c>
      <c r="K15" s="567">
        <v>3.33</v>
      </c>
      <c r="L15" s="555" t="s">
        <v>58</v>
      </c>
      <c r="M15" s="555"/>
      <c r="N15" s="555"/>
      <c r="O15" s="75"/>
      <c r="P15" s="75"/>
      <c r="Q15" s="75"/>
      <c r="R15" s="75"/>
      <c r="S15" s="75"/>
      <c r="T15" s="75"/>
      <c r="U15" s="75"/>
      <c r="V15" s="75"/>
      <c r="W15" s="75"/>
      <c r="X15" s="75"/>
      <c r="Y15" s="75"/>
      <c r="Z15" s="75"/>
    </row>
    <row r="16" ht="15.75" customHeight="1">
      <c r="A16" s="421" t="s">
        <v>2162</v>
      </c>
      <c r="B16" s="421" t="s">
        <v>726</v>
      </c>
      <c r="C16" s="421" t="s">
        <v>52</v>
      </c>
      <c r="D16" s="1195" t="s">
        <v>7700</v>
      </c>
      <c r="E16" s="1196" t="s">
        <v>7701</v>
      </c>
      <c r="F16" s="442" t="s">
        <v>3937</v>
      </c>
      <c r="G16" s="421">
        <v>6.0</v>
      </c>
      <c r="H16" s="641">
        <v>6.0</v>
      </c>
      <c r="I16" s="567">
        <v>6.0</v>
      </c>
      <c r="J16" s="567">
        <v>20.0</v>
      </c>
      <c r="K16" s="567">
        <v>3.33</v>
      </c>
      <c r="L16" s="555" t="s">
        <v>58</v>
      </c>
      <c r="M16" s="246"/>
      <c r="N16" s="246"/>
      <c r="O16" s="246"/>
      <c r="P16" s="246"/>
      <c r="Q16" s="246"/>
      <c r="R16" s="246"/>
      <c r="S16" s="246"/>
      <c r="T16" s="246"/>
      <c r="U16" s="246"/>
      <c r="V16" s="246"/>
      <c r="W16" s="246"/>
      <c r="X16" s="246"/>
      <c r="Y16" s="246"/>
      <c r="Z16" s="246"/>
    </row>
    <row r="17" ht="15.75" customHeight="1">
      <c r="A17" s="421" t="s">
        <v>2162</v>
      </c>
      <c r="B17" s="421" t="s">
        <v>726</v>
      </c>
      <c r="C17" s="421" t="s">
        <v>52</v>
      </c>
      <c r="D17" s="421" t="s">
        <v>7702</v>
      </c>
      <c r="E17" s="625" t="s">
        <v>7703</v>
      </c>
      <c r="F17" s="421" t="s">
        <v>3937</v>
      </c>
      <c r="G17" s="421">
        <v>6.0</v>
      </c>
      <c r="H17" s="641">
        <v>6.0</v>
      </c>
      <c r="I17" s="567">
        <v>6.0</v>
      </c>
      <c r="J17" s="567">
        <v>20.0</v>
      </c>
      <c r="K17" s="1197">
        <v>3.33</v>
      </c>
      <c r="L17" s="555" t="s">
        <v>58</v>
      </c>
      <c r="M17" s="246"/>
      <c r="N17" s="246"/>
      <c r="O17" s="246"/>
      <c r="P17" s="246"/>
      <c r="Q17" s="246"/>
      <c r="R17" s="246"/>
      <c r="S17" s="246"/>
      <c r="T17" s="246"/>
      <c r="U17" s="246"/>
      <c r="V17" s="246"/>
      <c r="W17" s="246"/>
      <c r="X17" s="246"/>
      <c r="Y17" s="246"/>
      <c r="Z17" s="246"/>
    </row>
    <row r="18" ht="15.75" customHeight="1">
      <c r="A18" s="421" t="s">
        <v>2162</v>
      </c>
      <c r="B18" s="421" t="s">
        <v>726</v>
      </c>
      <c r="C18" s="421" t="s">
        <v>52</v>
      </c>
      <c r="D18" s="1198" t="s">
        <v>7704</v>
      </c>
      <c r="E18" s="625" t="s">
        <v>7705</v>
      </c>
      <c r="F18" s="421" t="s">
        <v>3937</v>
      </c>
      <c r="G18" s="421">
        <v>6.0</v>
      </c>
      <c r="H18" s="641">
        <v>6.0</v>
      </c>
      <c r="I18" s="567">
        <v>6.0</v>
      </c>
      <c r="J18" s="567">
        <v>20.0</v>
      </c>
      <c r="K18" s="1197">
        <v>3.33</v>
      </c>
      <c r="L18" s="555" t="s">
        <v>58</v>
      </c>
      <c r="M18" s="246"/>
      <c r="N18" s="246"/>
      <c r="O18" s="246"/>
      <c r="P18" s="246"/>
      <c r="Q18" s="246"/>
      <c r="R18" s="246"/>
      <c r="S18" s="246"/>
      <c r="T18" s="246"/>
      <c r="U18" s="246"/>
      <c r="V18" s="246"/>
      <c r="W18" s="246"/>
      <c r="X18" s="246"/>
      <c r="Y18" s="246"/>
      <c r="Z18" s="246"/>
    </row>
    <row r="19" ht="15.75" customHeight="1">
      <c r="A19" s="1199" t="s">
        <v>2134</v>
      </c>
      <c r="B19" s="1199" t="s">
        <v>2135</v>
      </c>
      <c r="C19" s="1199" t="s">
        <v>52</v>
      </c>
      <c r="D19" s="1198" t="s">
        <v>7706</v>
      </c>
      <c r="E19" s="625" t="s">
        <v>5302</v>
      </c>
      <c r="F19" s="421" t="s">
        <v>3937</v>
      </c>
      <c r="G19" s="1200">
        <v>6.0</v>
      </c>
      <c r="H19" s="1201">
        <v>5.0</v>
      </c>
      <c r="I19" s="421">
        <v>6.0</v>
      </c>
      <c r="J19" s="421">
        <v>20.0</v>
      </c>
      <c r="K19" s="679">
        <v>4.0</v>
      </c>
      <c r="L19" s="555" t="s">
        <v>58</v>
      </c>
      <c r="M19" s="246"/>
      <c r="N19" s="246"/>
      <c r="O19" s="246"/>
      <c r="P19" s="246"/>
      <c r="Q19" s="246"/>
      <c r="R19" s="246"/>
      <c r="S19" s="246"/>
      <c r="T19" s="246"/>
      <c r="U19" s="246"/>
      <c r="V19" s="246"/>
      <c r="W19" s="246"/>
      <c r="X19" s="246"/>
      <c r="Y19" s="246"/>
      <c r="Z19" s="246"/>
    </row>
    <row r="20" ht="15.75" customHeight="1">
      <c r="A20" s="1199" t="s">
        <v>2134</v>
      </c>
      <c r="B20" s="1199" t="s">
        <v>2135</v>
      </c>
      <c r="C20" s="1199" t="s">
        <v>52</v>
      </c>
      <c r="D20" s="421" t="s">
        <v>7707</v>
      </c>
      <c r="E20" s="625" t="s">
        <v>7708</v>
      </c>
      <c r="F20" s="421" t="s">
        <v>3937</v>
      </c>
      <c r="G20" s="1200">
        <v>6.0</v>
      </c>
      <c r="H20" s="1201">
        <v>5.0</v>
      </c>
      <c r="I20" s="421">
        <v>6.0</v>
      </c>
      <c r="J20" s="421">
        <v>20.0</v>
      </c>
      <c r="K20" s="679">
        <v>4.0</v>
      </c>
      <c r="L20" s="555" t="s">
        <v>58</v>
      </c>
      <c r="M20" s="374"/>
      <c r="N20" s="374"/>
      <c r="O20" s="374"/>
      <c r="P20" s="374"/>
      <c r="Q20" s="374"/>
      <c r="R20" s="374"/>
      <c r="S20" s="374"/>
      <c r="T20" s="374"/>
      <c r="U20" s="374"/>
      <c r="V20" s="374"/>
      <c r="W20" s="374"/>
      <c r="X20" s="374"/>
      <c r="Y20" s="374"/>
      <c r="Z20" s="374"/>
    </row>
    <row r="21" ht="15.75" customHeight="1">
      <c r="A21" s="1199" t="s">
        <v>2134</v>
      </c>
      <c r="B21" s="1199" t="s">
        <v>2135</v>
      </c>
      <c r="C21" s="1199" t="s">
        <v>52</v>
      </c>
      <c r="D21" s="421" t="s">
        <v>7709</v>
      </c>
      <c r="E21" s="625" t="s">
        <v>7710</v>
      </c>
      <c r="F21" s="421" t="s">
        <v>3937</v>
      </c>
      <c r="G21" s="1200">
        <v>6.0</v>
      </c>
      <c r="H21" s="1201">
        <v>5.0</v>
      </c>
      <c r="I21" s="421">
        <v>6.0</v>
      </c>
      <c r="J21" s="421">
        <v>20.0</v>
      </c>
      <c r="K21" s="679">
        <v>4.0</v>
      </c>
      <c r="L21" s="555" t="s">
        <v>58</v>
      </c>
      <c r="M21" s="374"/>
      <c r="N21" s="374"/>
      <c r="O21" s="374"/>
      <c r="P21" s="374"/>
      <c r="Q21" s="374"/>
      <c r="R21" s="374"/>
      <c r="S21" s="374"/>
      <c r="T21" s="374"/>
      <c r="U21" s="374"/>
      <c r="V21" s="374"/>
      <c r="W21" s="374"/>
      <c r="X21" s="374"/>
      <c r="Y21" s="374"/>
      <c r="Z21" s="374"/>
    </row>
    <row r="22" ht="15.75" customHeight="1">
      <c r="A22" s="1199" t="s">
        <v>2134</v>
      </c>
      <c r="B22" s="1199" t="s">
        <v>2135</v>
      </c>
      <c r="C22" s="1199" t="s">
        <v>52</v>
      </c>
      <c r="D22" s="421" t="s">
        <v>7711</v>
      </c>
      <c r="E22" s="570" t="s">
        <v>7712</v>
      </c>
      <c r="F22" s="421" t="s">
        <v>3937</v>
      </c>
      <c r="G22" s="1200">
        <v>6.0</v>
      </c>
      <c r="H22" s="1201">
        <v>5.0</v>
      </c>
      <c r="I22" s="421">
        <v>6.0</v>
      </c>
      <c r="J22" s="421">
        <v>20.0</v>
      </c>
      <c r="K22" s="679">
        <v>4.0</v>
      </c>
      <c r="L22" s="555" t="s">
        <v>58</v>
      </c>
      <c r="M22" s="374"/>
      <c r="N22" s="374"/>
      <c r="O22" s="374"/>
      <c r="P22" s="374"/>
      <c r="Q22" s="374"/>
      <c r="R22" s="374"/>
      <c r="S22" s="374"/>
      <c r="T22" s="374"/>
      <c r="U22" s="374"/>
      <c r="V22" s="374"/>
      <c r="W22" s="374"/>
      <c r="X22" s="374"/>
      <c r="Y22" s="374"/>
      <c r="Z22" s="374"/>
    </row>
    <row r="23" ht="15.75" customHeight="1">
      <c r="A23" s="1199" t="s">
        <v>2134</v>
      </c>
      <c r="B23" s="1199" t="s">
        <v>2135</v>
      </c>
      <c r="C23" s="1199" t="s">
        <v>52</v>
      </c>
      <c r="D23" s="421" t="s">
        <v>7713</v>
      </c>
      <c r="E23" s="421" t="s">
        <v>7712</v>
      </c>
      <c r="F23" s="421" t="s">
        <v>3937</v>
      </c>
      <c r="G23" s="1200">
        <v>6.0</v>
      </c>
      <c r="H23" s="1201">
        <v>5.0</v>
      </c>
      <c r="I23" s="421">
        <v>6.0</v>
      </c>
      <c r="J23" s="421">
        <v>20.0</v>
      </c>
      <c r="K23" s="679">
        <v>4.0</v>
      </c>
      <c r="L23" s="555" t="s">
        <v>58</v>
      </c>
      <c r="M23" s="374"/>
      <c r="N23" s="374"/>
      <c r="O23" s="374"/>
      <c r="P23" s="374"/>
      <c r="Q23" s="374"/>
      <c r="R23" s="374"/>
      <c r="S23" s="374"/>
      <c r="T23" s="374"/>
      <c r="U23" s="374"/>
      <c r="V23" s="374"/>
      <c r="W23" s="374"/>
      <c r="X23" s="374"/>
      <c r="Y23" s="374"/>
      <c r="Z23" s="374"/>
    </row>
    <row r="24" ht="15.75" customHeight="1">
      <c r="A24" s="421" t="s">
        <v>7714</v>
      </c>
      <c r="B24" s="421" t="s">
        <v>7715</v>
      </c>
      <c r="C24" s="421" t="s">
        <v>52</v>
      </c>
      <c r="D24" s="1198" t="s">
        <v>7716</v>
      </c>
      <c r="E24" s="625" t="s">
        <v>7717</v>
      </c>
      <c r="F24" s="421" t="s">
        <v>3937</v>
      </c>
      <c r="G24" s="1200">
        <v>5.0</v>
      </c>
      <c r="H24" s="1202">
        <v>4.0</v>
      </c>
      <c r="I24" s="348">
        <v>5.0</v>
      </c>
      <c r="J24" s="348">
        <v>20.0</v>
      </c>
      <c r="K24" s="628">
        <v>5.0</v>
      </c>
      <c r="L24" s="555" t="s">
        <v>58</v>
      </c>
      <c r="M24" s="374"/>
      <c r="N24" s="374"/>
      <c r="O24" s="374"/>
      <c r="P24" s="374"/>
      <c r="Q24" s="374"/>
      <c r="R24" s="374"/>
      <c r="S24" s="374"/>
      <c r="T24" s="374"/>
      <c r="U24" s="374"/>
      <c r="V24" s="374"/>
      <c r="W24" s="374"/>
      <c r="X24" s="374"/>
      <c r="Y24" s="374"/>
      <c r="Z24" s="374"/>
    </row>
    <row r="25" ht="15.75" customHeight="1">
      <c r="A25" s="421" t="s">
        <v>7714</v>
      </c>
      <c r="B25" s="421" t="s">
        <v>7715</v>
      </c>
      <c r="C25" s="421" t="s">
        <v>52</v>
      </c>
      <c r="D25" s="421" t="s">
        <v>7718</v>
      </c>
      <c r="E25" s="625" t="s">
        <v>7719</v>
      </c>
      <c r="F25" s="421" t="s">
        <v>3937</v>
      </c>
      <c r="G25" s="1200">
        <v>5.0</v>
      </c>
      <c r="H25" s="1202">
        <v>4.0</v>
      </c>
      <c r="I25" s="348">
        <v>5.0</v>
      </c>
      <c r="J25" s="348">
        <v>20.0</v>
      </c>
      <c r="K25" s="628">
        <v>5.0</v>
      </c>
      <c r="L25" s="555" t="s">
        <v>58</v>
      </c>
      <c r="M25" s="374"/>
      <c r="N25" s="374"/>
      <c r="O25" s="374"/>
      <c r="P25" s="374"/>
      <c r="Q25" s="374"/>
      <c r="R25" s="374"/>
      <c r="S25" s="374"/>
      <c r="T25" s="374"/>
      <c r="U25" s="374"/>
      <c r="V25" s="374"/>
      <c r="W25" s="374"/>
      <c r="X25" s="374"/>
      <c r="Y25" s="374"/>
      <c r="Z25" s="374"/>
    </row>
    <row r="26" ht="15.75" customHeight="1">
      <c r="A26" s="348" t="s">
        <v>7720</v>
      </c>
      <c r="B26" s="631" t="s">
        <v>2206</v>
      </c>
      <c r="C26" s="348" t="s">
        <v>52</v>
      </c>
      <c r="D26" s="348" t="s">
        <v>7721</v>
      </c>
      <c r="E26" s="348" t="s">
        <v>7722</v>
      </c>
      <c r="F26" s="348" t="s">
        <v>7170</v>
      </c>
      <c r="G26" s="253">
        <v>9.0</v>
      </c>
      <c r="H26" s="253">
        <v>9.0</v>
      </c>
      <c r="I26" s="253">
        <v>9.0</v>
      </c>
      <c r="J26" s="253">
        <v>20.0</v>
      </c>
      <c r="K26" s="1203">
        <f t="shared" ref="K26:K65" si="1">J26/G26</f>
        <v>2.222222222</v>
      </c>
      <c r="L26" s="555" t="s">
        <v>285</v>
      </c>
      <c r="M26" s="374"/>
      <c r="N26" s="374"/>
      <c r="O26" s="374"/>
      <c r="P26" s="374"/>
      <c r="Q26" s="374"/>
      <c r="R26" s="374"/>
      <c r="S26" s="374"/>
      <c r="T26" s="374"/>
      <c r="U26" s="374"/>
      <c r="V26" s="374"/>
      <c r="W26" s="374"/>
      <c r="X26" s="374"/>
      <c r="Y26" s="374"/>
      <c r="Z26" s="374"/>
    </row>
    <row r="27" ht="15.75" customHeight="1">
      <c r="A27" s="348" t="s">
        <v>7720</v>
      </c>
      <c r="B27" s="631" t="s">
        <v>2206</v>
      </c>
      <c r="C27" s="348" t="s">
        <v>52</v>
      </c>
      <c r="D27" s="348" t="s">
        <v>7723</v>
      </c>
      <c r="E27" s="348" t="s">
        <v>7724</v>
      </c>
      <c r="F27" s="348" t="s">
        <v>7170</v>
      </c>
      <c r="G27" s="253">
        <v>9.0</v>
      </c>
      <c r="H27" s="253">
        <v>9.0</v>
      </c>
      <c r="I27" s="253">
        <v>9.0</v>
      </c>
      <c r="J27" s="253">
        <v>20.0</v>
      </c>
      <c r="K27" s="1203">
        <f t="shared" si="1"/>
        <v>2.222222222</v>
      </c>
      <c r="L27" s="555" t="s">
        <v>285</v>
      </c>
      <c r="M27" s="374"/>
      <c r="N27" s="374"/>
      <c r="O27" s="374"/>
      <c r="P27" s="374"/>
      <c r="Q27" s="374"/>
      <c r="R27" s="374"/>
      <c r="S27" s="374"/>
      <c r="T27" s="374"/>
      <c r="U27" s="374"/>
      <c r="V27" s="374"/>
      <c r="W27" s="374"/>
      <c r="X27" s="374"/>
      <c r="Y27" s="374"/>
      <c r="Z27" s="374"/>
    </row>
    <row r="28" ht="15.75" customHeight="1">
      <c r="A28" s="348" t="s">
        <v>7720</v>
      </c>
      <c r="B28" s="631" t="s">
        <v>2206</v>
      </c>
      <c r="C28" s="348" t="s">
        <v>52</v>
      </c>
      <c r="D28" s="348" t="s">
        <v>7725</v>
      </c>
      <c r="E28" s="348" t="s">
        <v>7726</v>
      </c>
      <c r="F28" s="348" t="s">
        <v>7170</v>
      </c>
      <c r="G28" s="253">
        <v>9.0</v>
      </c>
      <c r="H28" s="253">
        <v>9.0</v>
      </c>
      <c r="I28" s="253">
        <v>9.0</v>
      </c>
      <c r="J28" s="253">
        <v>20.0</v>
      </c>
      <c r="K28" s="1203">
        <f t="shared" si="1"/>
        <v>2.222222222</v>
      </c>
      <c r="L28" s="555" t="s">
        <v>285</v>
      </c>
      <c r="M28" s="374"/>
      <c r="N28" s="374"/>
      <c r="O28" s="374"/>
      <c r="P28" s="374"/>
      <c r="Q28" s="374"/>
      <c r="R28" s="374"/>
      <c r="S28" s="374"/>
      <c r="T28" s="374"/>
      <c r="U28" s="374"/>
      <c r="V28" s="374"/>
      <c r="W28" s="374"/>
      <c r="X28" s="374"/>
      <c r="Y28" s="374"/>
      <c r="Z28" s="374"/>
    </row>
    <row r="29" ht="15.75" customHeight="1">
      <c r="A29" s="348" t="s">
        <v>2223</v>
      </c>
      <c r="B29" s="348" t="s">
        <v>2224</v>
      </c>
      <c r="C29" s="348" t="s">
        <v>52</v>
      </c>
      <c r="D29" s="348" t="s">
        <v>7727</v>
      </c>
      <c r="E29" s="348" t="s">
        <v>7728</v>
      </c>
      <c r="F29" s="348" t="s">
        <v>7170</v>
      </c>
      <c r="G29" s="348">
        <v>14.0</v>
      </c>
      <c r="H29" s="348">
        <v>14.0</v>
      </c>
      <c r="I29" s="348">
        <v>14.0</v>
      </c>
      <c r="J29" s="253">
        <v>20.0</v>
      </c>
      <c r="K29" s="1203">
        <f t="shared" si="1"/>
        <v>1.428571429</v>
      </c>
      <c r="L29" s="555" t="s">
        <v>285</v>
      </c>
      <c r="M29" s="374"/>
      <c r="N29" s="374"/>
      <c r="O29" s="374"/>
      <c r="P29" s="374"/>
      <c r="Q29" s="374"/>
      <c r="R29" s="374"/>
      <c r="S29" s="374"/>
      <c r="T29" s="374"/>
      <c r="U29" s="374"/>
      <c r="V29" s="374"/>
      <c r="W29" s="374"/>
      <c r="X29" s="374"/>
      <c r="Y29" s="374"/>
      <c r="Z29" s="374"/>
    </row>
    <row r="30" ht="15.75" customHeight="1">
      <c r="A30" s="348" t="s">
        <v>2223</v>
      </c>
      <c r="B30" s="348" t="s">
        <v>2224</v>
      </c>
      <c r="C30" s="348" t="s">
        <v>52</v>
      </c>
      <c r="D30" s="348" t="s">
        <v>7729</v>
      </c>
      <c r="E30" s="348" t="s">
        <v>2825</v>
      </c>
      <c r="F30" s="348" t="s">
        <v>7170</v>
      </c>
      <c r="G30" s="348">
        <v>14.0</v>
      </c>
      <c r="H30" s="348">
        <v>14.0</v>
      </c>
      <c r="I30" s="348">
        <v>14.0</v>
      </c>
      <c r="J30" s="253">
        <v>20.0</v>
      </c>
      <c r="K30" s="1203">
        <f t="shared" si="1"/>
        <v>1.428571429</v>
      </c>
      <c r="L30" s="555" t="s">
        <v>285</v>
      </c>
      <c r="M30" s="374"/>
      <c r="N30" s="374"/>
      <c r="O30" s="374"/>
      <c r="P30" s="374"/>
      <c r="Q30" s="374"/>
      <c r="R30" s="374"/>
      <c r="S30" s="374"/>
      <c r="T30" s="374"/>
      <c r="U30" s="374"/>
      <c r="V30" s="374"/>
      <c r="W30" s="374"/>
      <c r="X30" s="374"/>
      <c r="Y30" s="374"/>
      <c r="Z30" s="374"/>
    </row>
    <row r="31" ht="15.75" customHeight="1">
      <c r="A31" s="348" t="s">
        <v>2223</v>
      </c>
      <c r="B31" s="348" t="s">
        <v>2224</v>
      </c>
      <c r="C31" s="348" t="s">
        <v>52</v>
      </c>
      <c r="D31" s="348" t="s">
        <v>7730</v>
      </c>
      <c r="E31" s="348" t="s">
        <v>7731</v>
      </c>
      <c r="F31" s="348" t="s">
        <v>7170</v>
      </c>
      <c r="G31" s="348">
        <v>14.0</v>
      </c>
      <c r="H31" s="348">
        <v>14.0</v>
      </c>
      <c r="I31" s="348">
        <v>14.0</v>
      </c>
      <c r="J31" s="253">
        <v>20.0</v>
      </c>
      <c r="K31" s="1203">
        <f t="shared" si="1"/>
        <v>1.428571429</v>
      </c>
      <c r="L31" s="555" t="s">
        <v>285</v>
      </c>
      <c r="M31" s="374"/>
      <c r="N31" s="374"/>
      <c r="O31" s="374"/>
      <c r="P31" s="374"/>
      <c r="Q31" s="374"/>
      <c r="R31" s="374"/>
      <c r="S31" s="374"/>
      <c r="T31" s="374"/>
      <c r="U31" s="374"/>
      <c r="V31" s="374"/>
      <c r="W31" s="374"/>
      <c r="X31" s="374"/>
      <c r="Y31" s="374"/>
      <c r="Z31" s="374"/>
    </row>
    <row r="32" ht="15.75" customHeight="1">
      <c r="A32" s="348" t="s">
        <v>2223</v>
      </c>
      <c r="B32" s="348" t="s">
        <v>2224</v>
      </c>
      <c r="C32" s="348" t="s">
        <v>52</v>
      </c>
      <c r="D32" s="348" t="s">
        <v>7732</v>
      </c>
      <c r="E32" s="348" t="s">
        <v>2877</v>
      </c>
      <c r="F32" s="348" t="s">
        <v>7170</v>
      </c>
      <c r="G32" s="348">
        <v>14.0</v>
      </c>
      <c r="H32" s="348">
        <v>14.0</v>
      </c>
      <c r="I32" s="348">
        <v>14.0</v>
      </c>
      <c r="J32" s="253">
        <v>20.0</v>
      </c>
      <c r="K32" s="1203">
        <f t="shared" si="1"/>
        <v>1.428571429</v>
      </c>
      <c r="L32" s="555" t="s">
        <v>285</v>
      </c>
      <c r="M32" s="374"/>
      <c r="N32" s="374"/>
      <c r="O32" s="374"/>
      <c r="P32" s="374"/>
      <c r="Q32" s="374"/>
      <c r="R32" s="374"/>
      <c r="S32" s="374"/>
      <c r="T32" s="374"/>
      <c r="U32" s="374"/>
      <c r="V32" s="374"/>
      <c r="W32" s="374"/>
      <c r="X32" s="374"/>
      <c r="Y32" s="374"/>
      <c r="Z32" s="374"/>
    </row>
    <row r="33" ht="15.75" customHeight="1">
      <c r="A33" s="348" t="s">
        <v>2223</v>
      </c>
      <c r="B33" s="348" t="s">
        <v>2224</v>
      </c>
      <c r="C33" s="348" t="s">
        <v>52</v>
      </c>
      <c r="D33" s="348" t="s">
        <v>7733</v>
      </c>
      <c r="E33" s="348" t="s">
        <v>7734</v>
      </c>
      <c r="F33" s="348" t="s">
        <v>7170</v>
      </c>
      <c r="G33" s="348">
        <v>14.0</v>
      </c>
      <c r="H33" s="348">
        <v>14.0</v>
      </c>
      <c r="I33" s="348">
        <v>14.0</v>
      </c>
      <c r="J33" s="253">
        <v>20.0</v>
      </c>
      <c r="K33" s="1203">
        <f t="shared" si="1"/>
        <v>1.428571429</v>
      </c>
      <c r="L33" s="555" t="s">
        <v>285</v>
      </c>
      <c r="M33" s="374"/>
      <c r="N33" s="374"/>
      <c r="O33" s="374"/>
      <c r="P33" s="374"/>
      <c r="Q33" s="374"/>
      <c r="R33" s="374"/>
      <c r="S33" s="374"/>
      <c r="T33" s="374"/>
      <c r="U33" s="374"/>
      <c r="V33" s="374"/>
      <c r="W33" s="374"/>
      <c r="X33" s="374"/>
      <c r="Y33" s="374"/>
      <c r="Z33" s="374"/>
    </row>
    <row r="34" ht="15.75" customHeight="1">
      <c r="A34" s="348" t="s">
        <v>2223</v>
      </c>
      <c r="B34" s="348" t="s">
        <v>2224</v>
      </c>
      <c r="C34" s="348" t="s">
        <v>52</v>
      </c>
      <c r="D34" s="348" t="s">
        <v>7735</v>
      </c>
      <c r="E34" s="348" t="s">
        <v>7736</v>
      </c>
      <c r="F34" s="348" t="s">
        <v>7170</v>
      </c>
      <c r="G34" s="348">
        <v>14.0</v>
      </c>
      <c r="H34" s="348">
        <v>14.0</v>
      </c>
      <c r="I34" s="348">
        <v>14.0</v>
      </c>
      <c r="J34" s="253">
        <v>20.0</v>
      </c>
      <c r="K34" s="1203">
        <f t="shared" si="1"/>
        <v>1.428571429</v>
      </c>
      <c r="L34" s="555" t="s">
        <v>285</v>
      </c>
      <c r="M34" s="374"/>
      <c r="N34" s="374"/>
      <c r="O34" s="374"/>
      <c r="P34" s="374"/>
      <c r="Q34" s="374"/>
      <c r="R34" s="374"/>
      <c r="S34" s="374"/>
      <c r="T34" s="374"/>
      <c r="U34" s="374"/>
      <c r="V34" s="374"/>
      <c r="W34" s="374"/>
      <c r="X34" s="374"/>
      <c r="Y34" s="374"/>
      <c r="Z34" s="374"/>
    </row>
    <row r="35" ht="15.75" customHeight="1">
      <c r="A35" s="348" t="s">
        <v>2223</v>
      </c>
      <c r="B35" s="348" t="s">
        <v>2224</v>
      </c>
      <c r="C35" s="348" t="s">
        <v>52</v>
      </c>
      <c r="D35" s="348" t="s">
        <v>7737</v>
      </c>
      <c r="E35" s="348" t="s">
        <v>7738</v>
      </c>
      <c r="F35" s="348" t="s">
        <v>7170</v>
      </c>
      <c r="G35" s="348">
        <v>14.0</v>
      </c>
      <c r="H35" s="348">
        <v>14.0</v>
      </c>
      <c r="I35" s="348">
        <v>14.0</v>
      </c>
      <c r="J35" s="253">
        <v>20.0</v>
      </c>
      <c r="K35" s="1203">
        <f t="shared" si="1"/>
        <v>1.428571429</v>
      </c>
      <c r="L35" s="555" t="s">
        <v>285</v>
      </c>
      <c r="M35" s="374"/>
      <c r="N35" s="374"/>
      <c r="O35" s="374"/>
      <c r="P35" s="374"/>
      <c r="Q35" s="374"/>
      <c r="R35" s="374"/>
      <c r="S35" s="374"/>
      <c r="T35" s="374"/>
      <c r="U35" s="374"/>
      <c r="V35" s="374"/>
      <c r="W35" s="374"/>
      <c r="X35" s="374"/>
      <c r="Y35" s="374"/>
      <c r="Z35" s="374"/>
    </row>
    <row r="36" ht="15.75" customHeight="1">
      <c r="A36" s="348" t="s">
        <v>2223</v>
      </c>
      <c r="B36" s="348" t="s">
        <v>2224</v>
      </c>
      <c r="C36" s="348" t="s">
        <v>52</v>
      </c>
      <c r="D36" s="348" t="s">
        <v>7739</v>
      </c>
      <c r="E36" s="348" t="s">
        <v>7740</v>
      </c>
      <c r="F36" s="348" t="s">
        <v>7170</v>
      </c>
      <c r="G36" s="348">
        <v>14.0</v>
      </c>
      <c r="H36" s="348">
        <v>14.0</v>
      </c>
      <c r="I36" s="348">
        <v>14.0</v>
      </c>
      <c r="J36" s="253">
        <v>20.0</v>
      </c>
      <c r="K36" s="1203">
        <f t="shared" si="1"/>
        <v>1.428571429</v>
      </c>
      <c r="L36" s="555" t="s">
        <v>285</v>
      </c>
      <c r="M36" s="374"/>
      <c r="N36" s="374"/>
      <c r="O36" s="374"/>
      <c r="P36" s="374"/>
      <c r="Q36" s="374"/>
      <c r="R36" s="374"/>
      <c r="S36" s="374"/>
      <c r="T36" s="374"/>
      <c r="U36" s="374"/>
      <c r="V36" s="374"/>
      <c r="W36" s="374"/>
      <c r="X36" s="374"/>
      <c r="Y36" s="374"/>
      <c r="Z36" s="374"/>
    </row>
    <row r="37" ht="15.75" customHeight="1">
      <c r="A37" s="348" t="s">
        <v>2223</v>
      </c>
      <c r="B37" s="348" t="s">
        <v>2224</v>
      </c>
      <c r="C37" s="348" t="s">
        <v>52</v>
      </c>
      <c r="D37" s="348" t="s">
        <v>7741</v>
      </c>
      <c r="E37" s="348" t="s">
        <v>7742</v>
      </c>
      <c r="F37" s="348" t="s">
        <v>7170</v>
      </c>
      <c r="G37" s="348">
        <v>14.0</v>
      </c>
      <c r="H37" s="348">
        <v>14.0</v>
      </c>
      <c r="I37" s="348">
        <v>14.0</v>
      </c>
      <c r="J37" s="253">
        <v>20.0</v>
      </c>
      <c r="K37" s="1203">
        <f t="shared" si="1"/>
        <v>1.428571429</v>
      </c>
      <c r="L37" s="555" t="s">
        <v>285</v>
      </c>
      <c r="M37" s="374"/>
      <c r="N37" s="374"/>
      <c r="O37" s="374"/>
      <c r="P37" s="374"/>
      <c r="Q37" s="374"/>
      <c r="R37" s="374"/>
      <c r="S37" s="374"/>
      <c r="T37" s="374"/>
      <c r="U37" s="374"/>
      <c r="V37" s="374"/>
      <c r="W37" s="374"/>
      <c r="X37" s="374"/>
      <c r="Y37" s="374"/>
      <c r="Z37" s="374"/>
    </row>
    <row r="38" ht="15.75" customHeight="1">
      <c r="A38" s="348" t="s">
        <v>2223</v>
      </c>
      <c r="B38" s="348" t="s">
        <v>2224</v>
      </c>
      <c r="C38" s="348" t="s">
        <v>52</v>
      </c>
      <c r="D38" s="348" t="s">
        <v>7743</v>
      </c>
      <c r="E38" s="348" t="s">
        <v>7744</v>
      </c>
      <c r="F38" s="348" t="s">
        <v>7170</v>
      </c>
      <c r="G38" s="348">
        <v>14.0</v>
      </c>
      <c r="H38" s="348">
        <v>14.0</v>
      </c>
      <c r="I38" s="348">
        <v>14.0</v>
      </c>
      <c r="J38" s="253">
        <v>20.0</v>
      </c>
      <c r="K38" s="1203">
        <f t="shared" si="1"/>
        <v>1.428571429</v>
      </c>
      <c r="L38" s="555" t="s">
        <v>285</v>
      </c>
      <c r="M38" s="374"/>
      <c r="N38" s="374"/>
      <c r="O38" s="374"/>
      <c r="P38" s="374"/>
      <c r="Q38" s="374"/>
      <c r="R38" s="374"/>
      <c r="S38" s="374"/>
      <c r="T38" s="374"/>
      <c r="U38" s="374"/>
      <c r="V38" s="374"/>
      <c r="W38" s="374"/>
      <c r="X38" s="374"/>
      <c r="Y38" s="374"/>
      <c r="Z38" s="374"/>
    </row>
    <row r="39" ht="15.75" customHeight="1">
      <c r="A39" s="348" t="s">
        <v>2223</v>
      </c>
      <c r="B39" s="348" t="s">
        <v>2224</v>
      </c>
      <c r="C39" s="348" t="s">
        <v>52</v>
      </c>
      <c r="D39" s="348" t="s">
        <v>7745</v>
      </c>
      <c r="E39" s="348" t="s">
        <v>7746</v>
      </c>
      <c r="F39" s="348" t="s">
        <v>7170</v>
      </c>
      <c r="G39" s="348">
        <v>14.0</v>
      </c>
      <c r="H39" s="348">
        <v>14.0</v>
      </c>
      <c r="I39" s="348">
        <v>14.0</v>
      </c>
      <c r="J39" s="253">
        <v>20.0</v>
      </c>
      <c r="K39" s="1203">
        <f t="shared" si="1"/>
        <v>1.428571429</v>
      </c>
      <c r="L39" s="555" t="s">
        <v>285</v>
      </c>
      <c r="M39" s="374"/>
      <c r="N39" s="374"/>
      <c r="O39" s="374"/>
      <c r="P39" s="374"/>
      <c r="Q39" s="374"/>
      <c r="R39" s="374"/>
      <c r="S39" s="374"/>
      <c r="T39" s="374"/>
      <c r="U39" s="374"/>
      <c r="V39" s="374"/>
      <c r="W39" s="374"/>
      <c r="X39" s="374"/>
      <c r="Y39" s="374"/>
      <c r="Z39" s="374"/>
    </row>
    <row r="40" ht="15.75" customHeight="1">
      <c r="A40" s="348" t="s">
        <v>2223</v>
      </c>
      <c r="B40" s="348" t="s">
        <v>2224</v>
      </c>
      <c r="C40" s="348" t="s">
        <v>52</v>
      </c>
      <c r="D40" s="348" t="s">
        <v>7747</v>
      </c>
      <c r="E40" s="348" t="s">
        <v>7748</v>
      </c>
      <c r="F40" s="348" t="s">
        <v>7170</v>
      </c>
      <c r="G40" s="348">
        <v>14.0</v>
      </c>
      <c r="H40" s="348">
        <v>14.0</v>
      </c>
      <c r="I40" s="348">
        <v>14.0</v>
      </c>
      <c r="J40" s="253">
        <v>20.0</v>
      </c>
      <c r="K40" s="1203">
        <f t="shared" si="1"/>
        <v>1.428571429</v>
      </c>
      <c r="L40" s="555" t="s">
        <v>285</v>
      </c>
      <c r="M40" s="374"/>
      <c r="N40" s="374"/>
      <c r="O40" s="374"/>
      <c r="P40" s="374"/>
      <c r="Q40" s="374"/>
      <c r="R40" s="374"/>
      <c r="S40" s="374"/>
      <c r="T40" s="374"/>
      <c r="U40" s="374"/>
      <c r="V40" s="374"/>
      <c r="W40" s="374"/>
      <c r="X40" s="374"/>
      <c r="Y40" s="374"/>
      <c r="Z40" s="374"/>
    </row>
    <row r="41" ht="15.75" customHeight="1">
      <c r="A41" s="348" t="s">
        <v>2223</v>
      </c>
      <c r="B41" s="348" t="s">
        <v>2224</v>
      </c>
      <c r="C41" s="348" t="s">
        <v>52</v>
      </c>
      <c r="D41" s="348" t="s">
        <v>7749</v>
      </c>
      <c r="E41" s="348" t="s">
        <v>7750</v>
      </c>
      <c r="F41" s="348" t="s">
        <v>7170</v>
      </c>
      <c r="G41" s="348">
        <v>14.0</v>
      </c>
      <c r="H41" s="348">
        <v>14.0</v>
      </c>
      <c r="I41" s="348">
        <v>14.0</v>
      </c>
      <c r="J41" s="253">
        <v>20.0</v>
      </c>
      <c r="K41" s="1203">
        <f t="shared" si="1"/>
        <v>1.428571429</v>
      </c>
      <c r="L41" s="555" t="s">
        <v>285</v>
      </c>
      <c r="M41" s="374"/>
      <c r="N41" s="374"/>
      <c r="O41" s="374"/>
      <c r="P41" s="374"/>
      <c r="Q41" s="374"/>
      <c r="R41" s="374"/>
      <c r="S41" s="374"/>
      <c r="T41" s="374"/>
      <c r="U41" s="374"/>
      <c r="V41" s="374"/>
      <c r="W41" s="374"/>
      <c r="X41" s="374"/>
      <c r="Y41" s="374"/>
      <c r="Z41" s="374"/>
    </row>
    <row r="42" ht="15.75" customHeight="1">
      <c r="A42" s="348" t="s">
        <v>2223</v>
      </c>
      <c r="B42" s="348" t="s">
        <v>2224</v>
      </c>
      <c r="C42" s="348" t="s">
        <v>52</v>
      </c>
      <c r="D42" s="348" t="s">
        <v>7751</v>
      </c>
      <c r="E42" s="348" t="s">
        <v>7752</v>
      </c>
      <c r="F42" s="348" t="s">
        <v>7170</v>
      </c>
      <c r="G42" s="348">
        <v>14.0</v>
      </c>
      <c r="H42" s="348">
        <v>14.0</v>
      </c>
      <c r="I42" s="348">
        <v>14.0</v>
      </c>
      <c r="J42" s="253">
        <v>20.0</v>
      </c>
      <c r="K42" s="1203">
        <f t="shared" si="1"/>
        <v>1.428571429</v>
      </c>
      <c r="L42" s="555" t="s">
        <v>285</v>
      </c>
      <c r="M42" s="374"/>
      <c r="N42" s="374"/>
      <c r="O42" s="374"/>
      <c r="P42" s="374"/>
      <c r="Q42" s="374"/>
      <c r="R42" s="374"/>
      <c r="S42" s="374"/>
      <c r="T42" s="374"/>
      <c r="U42" s="374"/>
      <c r="V42" s="374"/>
      <c r="W42" s="374"/>
      <c r="X42" s="374"/>
      <c r="Y42" s="374"/>
      <c r="Z42" s="374"/>
    </row>
    <row r="43" ht="15.75" customHeight="1">
      <c r="A43" s="348" t="s">
        <v>2223</v>
      </c>
      <c r="B43" s="348" t="s">
        <v>2224</v>
      </c>
      <c r="C43" s="348" t="s">
        <v>52</v>
      </c>
      <c r="D43" s="348" t="s">
        <v>7753</v>
      </c>
      <c r="E43" s="348" t="s">
        <v>7754</v>
      </c>
      <c r="F43" s="348" t="s">
        <v>7170</v>
      </c>
      <c r="G43" s="348">
        <v>14.0</v>
      </c>
      <c r="H43" s="348">
        <v>14.0</v>
      </c>
      <c r="I43" s="348">
        <v>14.0</v>
      </c>
      <c r="J43" s="253">
        <v>20.0</v>
      </c>
      <c r="K43" s="1203">
        <f t="shared" si="1"/>
        <v>1.428571429</v>
      </c>
      <c r="L43" s="555" t="s">
        <v>285</v>
      </c>
      <c r="M43" s="374"/>
      <c r="N43" s="374"/>
      <c r="O43" s="374"/>
      <c r="P43" s="374"/>
      <c r="Q43" s="374"/>
      <c r="R43" s="374"/>
      <c r="S43" s="374"/>
      <c r="T43" s="374"/>
      <c r="U43" s="374"/>
      <c r="V43" s="374"/>
      <c r="W43" s="374"/>
      <c r="X43" s="374"/>
      <c r="Y43" s="374"/>
      <c r="Z43" s="374"/>
    </row>
    <row r="44" ht="15.75" customHeight="1">
      <c r="A44" s="348" t="s">
        <v>2223</v>
      </c>
      <c r="B44" s="348" t="s">
        <v>2224</v>
      </c>
      <c r="C44" s="348" t="s">
        <v>52</v>
      </c>
      <c r="D44" s="348" t="s">
        <v>7755</v>
      </c>
      <c r="E44" s="348" t="s">
        <v>7756</v>
      </c>
      <c r="F44" s="348" t="s">
        <v>7170</v>
      </c>
      <c r="G44" s="348">
        <v>14.0</v>
      </c>
      <c r="H44" s="348">
        <v>14.0</v>
      </c>
      <c r="I44" s="348">
        <v>14.0</v>
      </c>
      <c r="J44" s="253">
        <v>20.0</v>
      </c>
      <c r="K44" s="1203">
        <f t="shared" si="1"/>
        <v>1.428571429</v>
      </c>
      <c r="L44" s="555" t="s">
        <v>285</v>
      </c>
      <c r="M44" s="374"/>
      <c r="N44" s="374"/>
      <c r="O44" s="374"/>
      <c r="P44" s="374"/>
      <c r="Q44" s="374"/>
      <c r="R44" s="374"/>
      <c r="S44" s="374"/>
      <c r="T44" s="374"/>
      <c r="U44" s="374"/>
      <c r="V44" s="374"/>
      <c r="W44" s="374"/>
      <c r="X44" s="374"/>
      <c r="Y44" s="374"/>
      <c r="Z44" s="374"/>
    </row>
    <row r="45" ht="15.75" customHeight="1">
      <c r="A45" s="348" t="s">
        <v>3479</v>
      </c>
      <c r="B45" s="348" t="s">
        <v>2577</v>
      </c>
      <c r="C45" s="348" t="s">
        <v>52</v>
      </c>
      <c r="D45" s="348" t="s">
        <v>7757</v>
      </c>
      <c r="E45" s="672" t="s">
        <v>3490</v>
      </c>
      <c r="F45" s="348" t="s">
        <v>7170</v>
      </c>
      <c r="G45" s="348">
        <v>7.0</v>
      </c>
      <c r="H45" s="348">
        <v>7.0</v>
      </c>
      <c r="I45" s="348">
        <v>9.0</v>
      </c>
      <c r="J45" s="253">
        <v>20.0</v>
      </c>
      <c r="K45" s="1203">
        <f t="shared" si="1"/>
        <v>2.857142857</v>
      </c>
      <c r="L45" s="555" t="s">
        <v>73</v>
      </c>
      <c r="M45" s="374"/>
      <c r="N45" s="374"/>
      <c r="O45" s="374"/>
      <c r="P45" s="374"/>
      <c r="Q45" s="374"/>
      <c r="R45" s="374"/>
      <c r="S45" s="374"/>
      <c r="T45" s="374"/>
      <c r="U45" s="374"/>
      <c r="V45" s="374"/>
      <c r="W45" s="374"/>
      <c r="X45" s="374"/>
      <c r="Y45" s="374"/>
      <c r="Z45" s="374"/>
    </row>
    <row r="46" ht="15.75" customHeight="1">
      <c r="A46" s="348" t="s">
        <v>2582</v>
      </c>
      <c r="B46" s="348" t="s">
        <v>2554</v>
      </c>
      <c r="C46" s="348" t="s">
        <v>52</v>
      </c>
      <c r="D46" s="348" t="s">
        <v>7758</v>
      </c>
      <c r="E46" s="348" t="s">
        <v>7759</v>
      </c>
      <c r="F46" s="348" t="s">
        <v>7170</v>
      </c>
      <c r="G46" s="348">
        <v>10.0</v>
      </c>
      <c r="H46" s="348">
        <v>7.0</v>
      </c>
      <c r="I46" s="348">
        <v>10.0</v>
      </c>
      <c r="J46" s="253">
        <v>20.0</v>
      </c>
      <c r="K46" s="1203">
        <f t="shared" si="1"/>
        <v>2</v>
      </c>
      <c r="L46" s="555" t="s">
        <v>73</v>
      </c>
      <c r="M46" s="374"/>
      <c r="N46" s="374"/>
      <c r="O46" s="374"/>
      <c r="P46" s="374"/>
      <c r="Q46" s="374"/>
      <c r="R46" s="374"/>
      <c r="S46" s="374"/>
      <c r="T46" s="374"/>
      <c r="U46" s="374"/>
      <c r="V46" s="374"/>
      <c r="W46" s="374"/>
      <c r="X46" s="374"/>
      <c r="Y46" s="374"/>
      <c r="Z46" s="374"/>
    </row>
    <row r="47" ht="15.75" customHeight="1">
      <c r="A47" s="348" t="s">
        <v>2582</v>
      </c>
      <c r="B47" s="348" t="s">
        <v>2554</v>
      </c>
      <c r="C47" s="348" t="s">
        <v>52</v>
      </c>
      <c r="D47" s="348" t="s">
        <v>7760</v>
      </c>
      <c r="E47" s="348" t="s">
        <v>7761</v>
      </c>
      <c r="F47" s="348" t="s">
        <v>7170</v>
      </c>
      <c r="G47" s="348">
        <v>10.0</v>
      </c>
      <c r="H47" s="348">
        <v>7.0</v>
      </c>
      <c r="I47" s="348">
        <v>10.0</v>
      </c>
      <c r="J47" s="253">
        <v>20.0</v>
      </c>
      <c r="K47" s="1203">
        <f t="shared" si="1"/>
        <v>2</v>
      </c>
      <c r="L47" s="555" t="s">
        <v>73</v>
      </c>
      <c r="M47" s="374"/>
      <c r="N47" s="374"/>
      <c r="O47" s="374"/>
      <c r="P47" s="374"/>
      <c r="Q47" s="374"/>
      <c r="R47" s="374"/>
      <c r="S47" s="374"/>
      <c r="T47" s="374"/>
      <c r="U47" s="374"/>
      <c r="V47" s="374"/>
      <c r="W47" s="374"/>
      <c r="X47" s="374"/>
      <c r="Y47" s="374"/>
      <c r="Z47" s="374"/>
    </row>
    <row r="48" ht="15.75" customHeight="1">
      <c r="A48" s="348" t="s">
        <v>2582</v>
      </c>
      <c r="B48" s="348" t="s">
        <v>2554</v>
      </c>
      <c r="C48" s="348" t="s">
        <v>52</v>
      </c>
      <c r="D48" s="348" t="s">
        <v>7762</v>
      </c>
      <c r="E48" s="348" t="s">
        <v>7763</v>
      </c>
      <c r="F48" s="348" t="s">
        <v>7170</v>
      </c>
      <c r="G48" s="348">
        <v>10.0</v>
      </c>
      <c r="H48" s="348">
        <v>7.0</v>
      </c>
      <c r="I48" s="348">
        <v>10.0</v>
      </c>
      <c r="J48" s="253">
        <v>20.0</v>
      </c>
      <c r="K48" s="1203">
        <f t="shared" si="1"/>
        <v>2</v>
      </c>
      <c r="L48" s="555" t="s">
        <v>73</v>
      </c>
      <c r="M48" s="374"/>
      <c r="N48" s="374"/>
      <c r="O48" s="374"/>
      <c r="P48" s="374"/>
      <c r="Q48" s="374"/>
      <c r="R48" s="374"/>
      <c r="S48" s="374"/>
      <c r="T48" s="374"/>
      <c r="U48" s="374"/>
      <c r="V48" s="374"/>
      <c r="W48" s="374"/>
      <c r="X48" s="374"/>
      <c r="Y48" s="374"/>
      <c r="Z48" s="374"/>
    </row>
    <row r="49" ht="15.75" customHeight="1">
      <c r="A49" s="348" t="s">
        <v>2582</v>
      </c>
      <c r="B49" s="348" t="s">
        <v>2554</v>
      </c>
      <c r="C49" s="348" t="s">
        <v>52</v>
      </c>
      <c r="D49" s="348" t="s">
        <v>7764</v>
      </c>
      <c r="E49" s="348" t="s">
        <v>7765</v>
      </c>
      <c r="F49" s="348" t="s">
        <v>7170</v>
      </c>
      <c r="G49" s="348">
        <v>10.0</v>
      </c>
      <c r="H49" s="348">
        <v>7.0</v>
      </c>
      <c r="I49" s="348">
        <v>10.0</v>
      </c>
      <c r="J49" s="253">
        <v>20.0</v>
      </c>
      <c r="K49" s="1203">
        <f t="shared" si="1"/>
        <v>2</v>
      </c>
      <c r="L49" s="555" t="s">
        <v>73</v>
      </c>
      <c r="M49" s="374"/>
      <c r="N49" s="374"/>
      <c r="O49" s="374"/>
      <c r="P49" s="374"/>
      <c r="Q49" s="374"/>
      <c r="R49" s="374"/>
      <c r="S49" s="374"/>
      <c r="T49" s="374"/>
      <c r="U49" s="374"/>
      <c r="V49" s="374"/>
      <c r="W49" s="374"/>
      <c r="X49" s="374"/>
      <c r="Y49" s="374"/>
      <c r="Z49" s="374"/>
    </row>
    <row r="50" ht="15.75" customHeight="1">
      <c r="A50" s="348" t="s">
        <v>2223</v>
      </c>
      <c r="B50" s="348" t="s">
        <v>2224</v>
      </c>
      <c r="C50" s="348" t="s">
        <v>52</v>
      </c>
      <c r="D50" s="348" t="s">
        <v>7727</v>
      </c>
      <c r="E50" s="348" t="s">
        <v>7728</v>
      </c>
      <c r="F50" s="348" t="s">
        <v>7170</v>
      </c>
      <c r="G50" s="348">
        <v>14.0</v>
      </c>
      <c r="H50" s="348">
        <v>14.0</v>
      </c>
      <c r="I50" s="348">
        <v>14.0</v>
      </c>
      <c r="J50" s="253">
        <v>20.0</v>
      </c>
      <c r="K50" s="1203">
        <f t="shared" si="1"/>
        <v>1.428571429</v>
      </c>
      <c r="L50" s="555" t="s">
        <v>73</v>
      </c>
      <c r="M50" s="374"/>
      <c r="N50" s="374"/>
      <c r="O50" s="374"/>
      <c r="P50" s="374"/>
      <c r="Q50" s="374"/>
      <c r="R50" s="374"/>
      <c r="S50" s="374"/>
      <c r="T50" s="374"/>
      <c r="U50" s="374"/>
      <c r="V50" s="374"/>
      <c r="W50" s="374"/>
      <c r="X50" s="374"/>
      <c r="Y50" s="374"/>
      <c r="Z50" s="374"/>
    </row>
    <row r="51" ht="15.75" customHeight="1">
      <c r="A51" s="348" t="s">
        <v>2223</v>
      </c>
      <c r="B51" s="348" t="s">
        <v>2224</v>
      </c>
      <c r="C51" s="348" t="s">
        <v>52</v>
      </c>
      <c r="D51" s="348" t="s">
        <v>7729</v>
      </c>
      <c r="E51" s="348" t="s">
        <v>2825</v>
      </c>
      <c r="F51" s="348" t="s">
        <v>7170</v>
      </c>
      <c r="G51" s="348">
        <v>14.0</v>
      </c>
      <c r="H51" s="348">
        <v>14.0</v>
      </c>
      <c r="I51" s="348">
        <v>14.0</v>
      </c>
      <c r="J51" s="253">
        <v>20.0</v>
      </c>
      <c r="K51" s="1203">
        <f t="shared" si="1"/>
        <v>1.428571429</v>
      </c>
      <c r="L51" s="555" t="s">
        <v>73</v>
      </c>
      <c r="M51" s="374"/>
      <c r="N51" s="374"/>
      <c r="O51" s="374"/>
      <c r="P51" s="374"/>
      <c r="Q51" s="374"/>
      <c r="R51" s="374"/>
      <c r="S51" s="374"/>
      <c r="T51" s="374"/>
      <c r="U51" s="374"/>
      <c r="V51" s="374"/>
      <c r="W51" s="374"/>
      <c r="X51" s="374"/>
      <c r="Y51" s="374"/>
      <c r="Z51" s="374"/>
    </row>
    <row r="52" ht="15.75" customHeight="1">
      <c r="A52" s="348" t="s">
        <v>2223</v>
      </c>
      <c r="B52" s="348" t="s">
        <v>2224</v>
      </c>
      <c r="C52" s="348" t="s">
        <v>52</v>
      </c>
      <c r="D52" s="348" t="s">
        <v>7730</v>
      </c>
      <c r="E52" s="348" t="s">
        <v>7731</v>
      </c>
      <c r="F52" s="348" t="s">
        <v>7170</v>
      </c>
      <c r="G52" s="348">
        <v>14.0</v>
      </c>
      <c r="H52" s="348">
        <v>14.0</v>
      </c>
      <c r="I52" s="348">
        <v>14.0</v>
      </c>
      <c r="J52" s="253">
        <v>20.0</v>
      </c>
      <c r="K52" s="1203">
        <f t="shared" si="1"/>
        <v>1.428571429</v>
      </c>
      <c r="L52" s="555" t="s">
        <v>73</v>
      </c>
      <c r="M52" s="374"/>
      <c r="N52" s="374"/>
      <c r="O52" s="374"/>
      <c r="P52" s="374"/>
      <c r="Q52" s="374"/>
      <c r="R52" s="374"/>
      <c r="S52" s="374"/>
      <c r="T52" s="374"/>
      <c r="U52" s="374"/>
      <c r="V52" s="374"/>
      <c r="W52" s="374"/>
      <c r="X52" s="374"/>
      <c r="Y52" s="374"/>
      <c r="Z52" s="374"/>
    </row>
    <row r="53" ht="15.75" customHeight="1">
      <c r="A53" s="348" t="s">
        <v>2223</v>
      </c>
      <c r="B53" s="348" t="s">
        <v>2224</v>
      </c>
      <c r="C53" s="348" t="s">
        <v>52</v>
      </c>
      <c r="D53" s="348" t="s">
        <v>7732</v>
      </c>
      <c r="E53" s="348" t="s">
        <v>2877</v>
      </c>
      <c r="F53" s="348" t="s">
        <v>7170</v>
      </c>
      <c r="G53" s="348">
        <v>14.0</v>
      </c>
      <c r="H53" s="348">
        <v>14.0</v>
      </c>
      <c r="I53" s="348">
        <v>14.0</v>
      </c>
      <c r="J53" s="253">
        <v>20.0</v>
      </c>
      <c r="K53" s="1203">
        <f t="shared" si="1"/>
        <v>1.428571429</v>
      </c>
      <c r="L53" s="555" t="s">
        <v>73</v>
      </c>
      <c r="M53" s="374"/>
      <c r="N53" s="374"/>
      <c r="O53" s="374"/>
      <c r="P53" s="374"/>
      <c r="Q53" s="374"/>
      <c r="R53" s="374"/>
      <c r="S53" s="374"/>
      <c r="T53" s="374"/>
      <c r="U53" s="374"/>
      <c r="V53" s="374"/>
      <c r="W53" s="374"/>
      <c r="X53" s="374"/>
      <c r="Y53" s="374"/>
      <c r="Z53" s="374"/>
    </row>
    <row r="54" ht="15.75" customHeight="1">
      <c r="A54" s="348" t="s">
        <v>2223</v>
      </c>
      <c r="B54" s="348" t="s">
        <v>2224</v>
      </c>
      <c r="C54" s="348" t="s">
        <v>52</v>
      </c>
      <c r="D54" s="348" t="s">
        <v>7733</v>
      </c>
      <c r="E54" s="348" t="s">
        <v>7734</v>
      </c>
      <c r="F54" s="348" t="s">
        <v>7170</v>
      </c>
      <c r="G54" s="348">
        <v>14.0</v>
      </c>
      <c r="H54" s="348">
        <v>14.0</v>
      </c>
      <c r="I54" s="348">
        <v>14.0</v>
      </c>
      <c r="J54" s="253">
        <v>20.0</v>
      </c>
      <c r="K54" s="1203">
        <f t="shared" si="1"/>
        <v>1.428571429</v>
      </c>
      <c r="L54" s="555" t="s">
        <v>73</v>
      </c>
      <c r="M54" s="374"/>
      <c r="N54" s="374"/>
      <c r="O54" s="374"/>
      <c r="P54" s="374"/>
      <c r="Q54" s="374"/>
      <c r="R54" s="374"/>
      <c r="S54" s="374"/>
      <c r="T54" s="374"/>
      <c r="U54" s="374"/>
      <c r="V54" s="374"/>
      <c r="W54" s="374"/>
      <c r="X54" s="374"/>
      <c r="Y54" s="374"/>
      <c r="Z54" s="374"/>
    </row>
    <row r="55" ht="15.75" customHeight="1">
      <c r="A55" s="348" t="s">
        <v>2223</v>
      </c>
      <c r="B55" s="348" t="s">
        <v>2224</v>
      </c>
      <c r="C55" s="348" t="s">
        <v>52</v>
      </c>
      <c r="D55" s="348" t="s">
        <v>7735</v>
      </c>
      <c r="E55" s="348" t="s">
        <v>7736</v>
      </c>
      <c r="F55" s="348" t="s">
        <v>7170</v>
      </c>
      <c r="G55" s="348">
        <v>14.0</v>
      </c>
      <c r="H55" s="348">
        <v>14.0</v>
      </c>
      <c r="I55" s="348">
        <v>14.0</v>
      </c>
      <c r="J55" s="253">
        <v>20.0</v>
      </c>
      <c r="K55" s="1203">
        <f t="shared" si="1"/>
        <v>1.428571429</v>
      </c>
      <c r="L55" s="555" t="s">
        <v>73</v>
      </c>
      <c r="M55" s="374"/>
      <c r="N55" s="374"/>
      <c r="O55" s="374"/>
      <c r="P55" s="374"/>
      <c r="Q55" s="374"/>
      <c r="R55" s="374"/>
      <c r="S55" s="374"/>
      <c r="T55" s="374"/>
      <c r="U55" s="374"/>
      <c r="V55" s="374"/>
      <c r="W55" s="374"/>
      <c r="X55" s="374"/>
      <c r="Y55" s="374"/>
      <c r="Z55" s="374"/>
    </row>
    <row r="56" ht="15.75" customHeight="1">
      <c r="A56" s="348" t="s">
        <v>2223</v>
      </c>
      <c r="B56" s="348" t="s">
        <v>2224</v>
      </c>
      <c r="C56" s="348" t="s">
        <v>52</v>
      </c>
      <c r="D56" s="348" t="s">
        <v>7737</v>
      </c>
      <c r="E56" s="348" t="s">
        <v>7738</v>
      </c>
      <c r="F56" s="348" t="s">
        <v>7170</v>
      </c>
      <c r="G56" s="348">
        <v>14.0</v>
      </c>
      <c r="H56" s="348">
        <v>14.0</v>
      </c>
      <c r="I56" s="348">
        <v>14.0</v>
      </c>
      <c r="J56" s="253">
        <v>20.0</v>
      </c>
      <c r="K56" s="1203">
        <f t="shared" si="1"/>
        <v>1.428571429</v>
      </c>
      <c r="L56" s="555" t="s">
        <v>73</v>
      </c>
      <c r="M56" s="374"/>
      <c r="N56" s="374"/>
      <c r="O56" s="374"/>
      <c r="P56" s="374"/>
      <c r="Q56" s="374"/>
      <c r="R56" s="374"/>
      <c r="S56" s="374"/>
      <c r="T56" s="374"/>
      <c r="U56" s="374"/>
      <c r="V56" s="374"/>
      <c r="W56" s="374"/>
      <c r="X56" s="374"/>
      <c r="Y56" s="374"/>
      <c r="Z56" s="374"/>
    </row>
    <row r="57" ht="15.75" customHeight="1">
      <c r="A57" s="348" t="s">
        <v>2223</v>
      </c>
      <c r="B57" s="348" t="s">
        <v>2224</v>
      </c>
      <c r="C57" s="348" t="s">
        <v>52</v>
      </c>
      <c r="D57" s="348" t="s">
        <v>7739</v>
      </c>
      <c r="E57" s="348" t="s">
        <v>7740</v>
      </c>
      <c r="F57" s="348" t="s">
        <v>7170</v>
      </c>
      <c r="G57" s="348">
        <v>14.0</v>
      </c>
      <c r="H57" s="348">
        <v>14.0</v>
      </c>
      <c r="I57" s="348">
        <v>14.0</v>
      </c>
      <c r="J57" s="253">
        <v>20.0</v>
      </c>
      <c r="K57" s="1203">
        <f t="shared" si="1"/>
        <v>1.428571429</v>
      </c>
      <c r="L57" s="555" t="s">
        <v>73</v>
      </c>
      <c r="M57" s="374"/>
      <c r="N57" s="374"/>
      <c r="O57" s="374"/>
      <c r="P57" s="374"/>
      <c r="Q57" s="374"/>
      <c r="R57" s="374"/>
      <c r="S57" s="374"/>
      <c r="T57" s="374"/>
      <c r="U57" s="374"/>
      <c r="V57" s="374"/>
      <c r="W57" s="374"/>
      <c r="X57" s="374"/>
      <c r="Y57" s="374"/>
      <c r="Z57" s="374"/>
    </row>
    <row r="58" ht="15.75" customHeight="1">
      <c r="A58" s="348" t="s">
        <v>2223</v>
      </c>
      <c r="B58" s="348" t="s">
        <v>2224</v>
      </c>
      <c r="C58" s="348" t="s">
        <v>52</v>
      </c>
      <c r="D58" s="348" t="s">
        <v>7741</v>
      </c>
      <c r="E58" s="348" t="s">
        <v>7742</v>
      </c>
      <c r="F58" s="348" t="s">
        <v>7170</v>
      </c>
      <c r="G58" s="348">
        <v>14.0</v>
      </c>
      <c r="H58" s="348">
        <v>14.0</v>
      </c>
      <c r="I58" s="348">
        <v>14.0</v>
      </c>
      <c r="J58" s="253">
        <v>20.0</v>
      </c>
      <c r="K58" s="1203">
        <f t="shared" si="1"/>
        <v>1.428571429</v>
      </c>
      <c r="L58" s="555" t="s">
        <v>73</v>
      </c>
      <c r="M58" s="374"/>
      <c r="N58" s="374"/>
      <c r="O58" s="374"/>
      <c r="P58" s="374"/>
      <c r="Q58" s="374"/>
      <c r="R58" s="374"/>
      <c r="S58" s="374"/>
      <c r="T58" s="374"/>
      <c r="U58" s="374"/>
      <c r="V58" s="374"/>
      <c r="W58" s="374"/>
      <c r="X58" s="374"/>
      <c r="Y58" s="374"/>
      <c r="Z58" s="374"/>
    </row>
    <row r="59" ht="15.75" customHeight="1">
      <c r="A59" s="348" t="s">
        <v>2223</v>
      </c>
      <c r="B59" s="348" t="s">
        <v>2224</v>
      </c>
      <c r="C59" s="348" t="s">
        <v>52</v>
      </c>
      <c r="D59" s="348" t="s">
        <v>7743</v>
      </c>
      <c r="E59" s="348" t="s">
        <v>7744</v>
      </c>
      <c r="F59" s="348" t="s">
        <v>7170</v>
      </c>
      <c r="G59" s="348">
        <v>14.0</v>
      </c>
      <c r="H59" s="348">
        <v>14.0</v>
      </c>
      <c r="I59" s="348">
        <v>14.0</v>
      </c>
      <c r="J59" s="253">
        <v>20.0</v>
      </c>
      <c r="K59" s="1203">
        <f t="shared" si="1"/>
        <v>1.428571429</v>
      </c>
      <c r="L59" s="555" t="s">
        <v>73</v>
      </c>
      <c r="M59" s="374"/>
      <c r="N59" s="374"/>
      <c r="O59" s="374"/>
      <c r="P59" s="374"/>
      <c r="Q59" s="374"/>
      <c r="R59" s="374"/>
      <c r="S59" s="374"/>
      <c r="T59" s="374"/>
      <c r="U59" s="374"/>
      <c r="V59" s="374"/>
      <c r="W59" s="374"/>
      <c r="X59" s="374"/>
      <c r="Y59" s="374"/>
      <c r="Z59" s="374"/>
    </row>
    <row r="60" ht="15.75" customHeight="1">
      <c r="A60" s="348" t="s">
        <v>2223</v>
      </c>
      <c r="B60" s="348" t="s">
        <v>2224</v>
      </c>
      <c r="C60" s="348" t="s">
        <v>52</v>
      </c>
      <c r="D60" s="348" t="s">
        <v>7745</v>
      </c>
      <c r="E60" s="348" t="s">
        <v>7746</v>
      </c>
      <c r="F60" s="348" t="s">
        <v>7170</v>
      </c>
      <c r="G60" s="348">
        <v>14.0</v>
      </c>
      <c r="H60" s="348">
        <v>14.0</v>
      </c>
      <c r="I60" s="348">
        <v>14.0</v>
      </c>
      <c r="J60" s="253">
        <v>20.0</v>
      </c>
      <c r="K60" s="1203">
        <f t="shared" si="1"/>
        <v>1.428571429</v>
      </c>
      <c r="L60" s="555" t="s">
        <v>73</v>
      </c>
      <c r="M60" s="374"/>
      <c r="N60" s="374"/>
      <c r="O60" s="374"/>
      <c r="P60" s="374"/>
      <c r="Q60" s="374"/>
      <c r="R60" s="374"/>
      <c r="S60" s="374"/>
      <c r="T60" s="374"/>
      <c r="U60" s="374"/>
      <c r="V60" s="374"/>
      <c r="W60" s="374"/>
      <c r="X60" s="374"/>
      <c r="Y60" s="374"/>
      <c r="Z60" s="374"/>
    </row>
    <row r="61" ht="15.75" customHeight="1">
      <c r="A61" s="348" t="s">
        <v>2223</v>
      </c>
      <c r="B61" s="348" t="s">
        <v>2224</v>
      </c>
      <c r="C61" s="348" t="s">
        <v>52</v>
      </c>
      <c r="D61" s="348" t="s">
        <v>7747</v>
      </c>
      <c r="E61" s="348" t="s">
        <v>7748</v>
      </c>
      <c r="F61" s="348" t="s">
        <v>7170</v>
      </c>
      <c r="G61" s="348">
        <v>14.0</v>
      </c>
      <c r="H61" s="348">
        <v>14.0</v>
      </c>
      <c r="I61" s="348">
        <v>14.0</v>
      </c>
      <c r="J61" s="253">
        <v>20.0</v>
      </c>
      <c r="K61" s="1203">
        <f t="shared" si="1"/>
        <v>1.428571429</v>
      </c>
      <c r="L61" s="555" t="s">
        <v>73</v>
      </c>
      <c r="M61" s="374"/>
      <c r="N61" s="374"/>
      <c r="O61" s="374"/>
      <c r="P61" s="374"/>
      <c r="Q61" s="374"/>
      <c r="R61" s="374"/>
      <c r="S61" s="374"/>
      <c r="T61" s="374"/>
      <c r="U61" s="374"/>
      <c r="V61" s="374"/>
      <c r="W61" s="374"/>
      <c r="X61" s="374"/>
      <c r="Y61" s="374"/>
      <c r="Z61" s="374"/>
    </row>
    <row r="62" ht="15.75" customHeight="1">
      <c r="A62" s="348" t="s">
        <v>2223</v>
      </c>
      <c r="B62" s="348" t="s">
        <v>2224</v>
      </c>
      <c r="C62" s="348" t="s">
        <v>52</v>
      </c>
      <c r="D62" s="348" t="s">
        <v>7749</v>
      </c>
      <c r="E62" s="348" t="s">
        <v>7750</v>
      </c>
      <c r="F62" s="348" t="s">
        <v>7170</v>
      </c>
      <c r="G62" s="348">
        <v>14.0</v>
      </c>
      <c r="H62" s="348">
        <v>14.0</v>
      </c>
      <c r="I62" s="348">
        <v>14.0</v>
      </c>
      <c r="J62" s="253">
        <v>20.0</v>
      </c>
      <c r="K62" s="1203">
        <f t="shared" si="1"/>
        <v>1.428571429</v>
      </c>
      <c r="L62" s="555" t="s">
        <v>73</v>
      </c>
      <c r="M62" s="374"/>
      <c r="N62" s="374"/>
      <c r="O62" s="374"/>
      <c r="P62" s="374"/>
      <c r="Q62" s="374"/>
      <c r="R62" s="374"/>
      <c r="S62" s="374"/>
      <c r="T62" s="374"/>
      <c r="U62" s="374"/>
      <c r="V62" s="374"/>
      <c r="W62" s="374"/>
      <c r="X62" s="374"/>
      <c r="Y62" s="374"/>
      <c r="Z62" s="374"/>
    </row>
    <row r="63" ht="15.75" customHeight="1">
      <c r="A63" s="348" t="s">
        <v>2223</v>
      </c>
      <c r="B63" s="348" t="s">
        <v>2224</v>
      </c>
      <c r="C63" s="348" t="s">
        <v>52</v>
      </c>
      <c r="D63" s="348" t="s">
        <v>7751</v>
      </c>
      <c r="E63" s="348" t="s">
        <v>7752</v>
      </c>
      <c r="F63" s="348" t="s">
        <v>7170</v>
      </c>
      <c r="G63" s="348">
        <v>14.0</v>
      </c>
      <c r="H63" s="348">
        <v>14.0</v>
      </c>
      <c r="I63" s="348">
        <v>14.0</v>
      </c>
      <c r="J63" s="253">
        <v>20.0</v>
      </c>
      <c r="K63" s="1203">
        <f t="shared" si="1"/>
        <v>1.428571429</v>
      </c>
      <c r="L63" s="555" t="s">
        <v>73</v>
      </c>
      <c r="M63" s="374"/>
      <c r="N63" s="374"/>
      <c r="O63" s="374"/>
      <c r="P63" s="374"/>
      <c r="Q63" s="374"/>
      <c r="R63" s="374"/>
      <c r="S63" s="374"/>
      <c r="T63" s="374"/>
      <c r="U63" s="374"/>
      <c r="V63" s="374"/>
      <c r="W63" s="374"/>
      <c r="X63" s="374"/>
      <c r="Y63" s="374"/>
      <c r="Z63" s="374"/>
    </row>
    <row r="64" ht="15.75" customHeight="1">
      <c r="A64" s="348" t="s">
        <v>2223</v>
      </c>
      <c r="B64" s="348" t="s">
        <v>2224</v>
      </c>
      <c r="C64" s="348" t="s">
        <v>52</v>
      </c>
      <c r="D64" s="348" t="s">
        <v>7753</v>
      </c>
      <c r="E64" s="348" t="s">
        <v>7754</v>
      </c>
      <c r="F64" s="348" t="s">
        <v>7170</v>
      </c>
      <c r="G64" s="348">
        <v>14.0</v>
      </c>
      <c r="H64" s="348">
        <v>14.0</v>
      </c>
      <c r="I64" s="348">
        <v>14.0</v>
      </c>
      <c r="J64" s="253">
        <v>20.0</v>
      </c>
      <c r="K64" s="1203">
        <f t="shared" si="1"/>
        <v>1.428571429</v>
      </c>
      <c r="L64" s="555" t="s">
        <v>73</v>
      </c>
      <c r="M64" s="374"/>
      <c r="N64" s="374"/>
      <c r="O64" s="374"/>
      <c r="P64" s="374"/>
      <c r="Q64" s="374"/>
      <c r="R64" s="374"/>
      <c r="S64" s="374"/>
      <c r="T64" s="374"/>
      <c r="U64" s="374"/>
      <c r="V64" s="374"/>
      <c r="W64" s="374"/>
      <c r="X64" s="374"/>
      <c r="Y64" s="374"/>
      <c r="Z64" s="374"/>
    </row>
    <row r="65" ht="15.75" customHeight="1">
      <c r="A65" s="348" t="s">
        <v>2223</v>
      </c>
      <c r="B65" s="348" t="s">
        <v>2224</v>
      </c>
      <c r="C65" s="348" t="s">
        <v>52</v>
      </c>
      <c r="D65" s="348" t="s">
        <v>7755</v>
      </c>
      <c r="E65" s="348" t="s">
        <v>7756</v>
      </c>
      <c r="F65" s="348" t="s">
        <v>7170</v>
      </c>
      <c r="G65" s="348">
        <v>14.0</v>
      </c>
      <c r="H65" s="348">
        <v>14.0</v>
      </c>
      <c r="I65" s="348">
        <v>14.0</v>
      </c>
      <c r="J65" s="253">
        <v>20.0</v>
      </c>
      <c r="K65" s="1203">
        <f t="shared" si="1"/>
        <v>1.428571429</v>
      </c>
      <c r="L65" s="555" t="s">
        <v>73</v>
      </c>
      <c r="M65" s="374"/>
      <c r="N65" s="374"/>
      <c r="O65" s="374"/>
      <c r="P65" s="374"/>
      <c r="Q65" s="374"/>
      <c r="R65" s="374"/>
      <c r="S65" s="374"/>
      <c r="T65" s="374"/>
      <c r="U65" s="374"/>
      <c r="V65" s="374"/>
      <c r="W65" s="374"/>
      <c r="X65" s="374"/>
      <c r="Y65" s="374"/>
      <c r="Z65" s="374"/>
    </row>
    <row r="66" ht="17.25" customHeight="1">
      <c r="A66" s="348" t="s">
        <v>2909</v>
      </c>
      <c r="B66" s="631" t="s">
        <v>2910</v>
      </c>
      <c r="C66" s="631" t="s">
        <v>52</v>
      </c>
      <c r="D66" s="348" t="s">
        <v>7766</v>
      </c>
      <c r="E66" s="1204" t="s">
        <v>7767</v>
      </c>
      <c r="F66" s="626" t="s">
        <v>7170</v>
      </c>
      <c r="G66" s="348">
        <v>3.0</v>
      </c>
      <c r="H66" s="348">
        <v>3.0</v>
      </c>
      <c r="I66" s="348">
        <v>3.0</v>
      </c>
      <c r="J66" s="1205">
        <v>20.0</v>
      </c>
      <c r="K66" s="1203">
        <v>6.66</v>
      </c>
      <c r="L66" s="555" t="s">
        <v>75</v>
      </c>
      <c r="M66" s="374"/>
      <c r="N66" s="374"/>
      <c r="O66" s="374"/>
      <c r="P66" s="374"/>
      <c r="Q66" s="374"/>
      <c r="R66" s="374"/>
      <c r="S66" s="374"/>
      <c r="T66" s="374"/>
      <c r="U66" s="374"/>
      <c r="V66" s="374"/>
      <c r="W66" s="374"/>
      <c r="X66" s="374"/>
      <c r="Y66" s="374"/>
      <c r="Z66" s="374"/>
    </row>
    <row r="67" ht="15.75" customHeight="1">
      <c r="A67" s="348" t="s">
        <v>2223</v>
      </c>
      <c r="B67" s="348" t="s">
        <v>2224</v>
      </c>
      <c r="C67" s="348" t="s">
        <v>52</v>
      </c>
      <c r="D67" s="348" t="s">
        <v>7727</v>
      </c>
      <c r="E67" s="348" t="s">
        <v>7728</v>
      </c>
      <c r="F67" s="348" t="s">
        <v>7170</v>
      </c>
      <c r="G67" s="348">
        <v>14.0</v>
      </c>
      <c r="H67" s="348">
        <v>14.0</v>
      </c>
      <c r="I67" s="348">
        <v>14.0</v>
      </c>
      <c r="J67" s="253">
        <v>20.0</v>
      </c>
      <c r="K67" s="1203">
        <f t="shared" ref="K67:K86" si="2">J67/G67</f>
        <v>1.428571429</v>
      </c>
      <c r="L67" s="555" t="s">
        <v>76</v>
      </c>
      <c r="M67" s="374"/>
      <c r="N67" s="374"/>
      <c r="O67" s="374"/>
      <c r="P67" s="374"/>
      <c r="Q67" s="374"/>
      <c r="R67" s="374"/>
      <c r="S67" s="374"/>
      <c r="T67" s="374"/>
      <c r="U67" s="374"/>
      <c r="V67" s="374"/>
      <c r="W67" s="374"/>
      <c r="X67" s="374"/>
      <c r="Y67" s="374"/>
      <c r="Z67" s="374"/>
    </row>
    <row r="68" ht="15.75" customHeight="1">
      <c r="A68" s="348" t="s">
        <v>2223</v>
      </c>
      <c r="B68" s="348" t="s">
        <v>2224</v>
      </c>
      <c r="C68" s="348" t="s">
        <v>52</v>
      </c>
      <c r="D68" s="348" t="s">
        <v>7729</v>
      </c>
      <c r="E68" s="348" t="s">
        <v>2825</v>
      </c>
      <c r="F68" s="348" t="s">
        <v>7170</v>
      </c>
      <c r="G68" s="348">
        <v>14.0</v>
      </c>
      <c r="H68" s="348">
        <v>14.0</v>
      </c>
      <c r="I68" s="348">
        <v>14.0</v>
      </c>
      <c r="J68" s="253">
        <v>20.0</v>
      </c>
      <c r="K68" s="1203">
        <f t="shared" si="2"/>
        <v>1.428571429</v>
      </c>
      <c r="L68" s="555" t="s">
        <v>76</v>
      </c>
      <c r="M68" s="374"/>
      <c r="N68" s="374"/>
      <c r="O68" s="374"/>
      <c r="P68" s="374"/>
      <c r="Q68" s="374"/>
      <c r="R68" s="374"/>
      <c r="S68" s="374"/>
      <c r="T68" s="374"/>
      <c r="U68" s="374"/>
      <c r="V68" s="374"/>
      <c r="W68" s="374"/>
      <c r="X68" s="374"/>
      <c r="Y68" s="374"/>
      <c r="Z68" s="374"/>
    </row>
    <row r="69" ht="15.75" customHeight="1">
      <c r="A69" s="348" t="s">
        <v>2223</v>
      </c>
      <c r="B69" s="348" t="s">
        <v>2224</v>
      </c>
      <c r="C69" s="348" t="s">
        <v>52</v>
      </c>
      <c r="D69" s="348" t="s">
        <v>7730</v>
      </c>
      <c r="E69" s="348" t="s">
        <v>7731</v>
      </c>
      <c r="F69" s="348" t="s">
        <v>7170</v>
      </c>
      <c r="G69" s="348">
        <v>14.0</v>
      </c>
      <c r="H69" s="348">
        <v>14.0</v>
      </c>
      <c r="I69" s="348">
        <v>14.0</v>
      </c>
      <c r="J69" s="253">
        <v>20.0</v>
      </c>
      <c r="K69" s="1203">
        <f t="shared" si="2"/>
        <v>1.428571429</v>
      </c>
      <c r="L69" s="555" t="s">
        <v>76</v>
      </c>
      <c r="M69" s="374"/>
      <c r="N69" s="374"/>
      <c r="O69" s="374"/>
      <c r="P69" s="374"/>
      <c r="Q69" s="374"/>
      <c r="R69" s="374"/>
      <c r="S69" s="374"/>
      <c r="T69" s="374"/>
      <c r="U69" s="374"/>
      <c r="V69" s="374"/>
      <c r="W69" s="374"/>
      <c r="X69" s="374"/>
      <c r="Y69" s="374"/>
      <c r="Z69" s="374"/>
    </row>
    <row r="70" ht="15.75" customHeight="1">
      <c r="A70" s="348" t="s">
        <v>2223</v>
      </c>
      <c r="B70" s="348" t="s">
        <v>2224</v>
      </c>
      <c r="C70" s="348" t="s">
        <v>52</v>
      </c>
      <c r="D70" s="348" t="s">
        <v>7732</v>
      </c>
      <c r="E70" s="348" t="s">
        <v>2877</v>
      </c>
      <c r="F70" s="348" t="s">
        <v>7170</v>
      </c>
      <c r="G70" s="348">
        <v>14.0</v>
      </c>
      <c r="H70" s="348">
        <v>14.0</v>
      </c>
      <c r="I70" s="348">
        <v>14.0</v>
      </c>
      <c r="J70" s="253">
        <v>20.0</v>
      </c>
      <c r="K70" s="1203">
        <f t="shared" si="2"/>
        <v>1.428571429</v>
      </c>
      <c r="L70" s="555" t="s">
        <v>76</v>
      </c>
      <c r="M70" s="374"/>
      <c r="N70" s="374"/>
      <c r="O70" s="374"/>
      <c r="P70" s="374"/>
      <c r="Q70" s="374"/>
      <c r="R70" s="374"/>
      <c r="S70" s="374"/>
      <c r="T70" s="374"/>
      <c r="U70" s="374"/>
      <c r="V70" s="374"/>
      <c r="W70" s="374"/>
      <c r="X70" s="374"/>
      <c r="Y70" s="374"/>
      <c r="Z70" s="374"/>
    </row>
    <row r="71" ht="15.75" customHeight="1">
      <c r="A71" s="348" t="s">
        <v>2223</v>
      </c>
      <c r="B71" s="348" t="s">
        <v>2224</v>
      </c>
      <c r="C71" s="348" t="s">
        <v>52</v>
      </c>
      <c r="D71" s="348" t="s">
        <v>7733</v>
      </c>
      <c r="E71" s="348" t="s">
        <v>7734</v>
      </c>
      <c r="F71" s="348" t="s">
        <v>7170</v>
      </c>
      <c r="G71" s="348">
        <v>14.0</v>
      </c>
      <c r="H71" s="348">
        <v>14.0</v>
      </c>
      <c r="I71" s="348">
        <v>14.0</v>
      </c>
      <c r="J71" s="253">
        <v>20.0</v>
      </c>
      <c r="K71" s="1203">
        <f t="shared" si="2"/>
        <v>1.428571429</v>
      </c>
      <c r="L71" s="555" t="s">
        <v>76</v>
      </c>
      <c r="M71" s="374"/>
      <c r="N71" s="374"/>
      <c r="O71" s="374"/>
      <c r="P71" s="374"/>
      <c r="Q71" s="374"/>
      <c r="R71" s="374"/>
      <c r="S71" s="374"/>
      <c r="T71" s="374"/>
      <c r="U71" s="374"/>
      <c r="V71" s="374"/>
      <c r="W71" s="374"/>
      <c r="X71" s="374"/>
      <c r="Y71" s="374"/>
      <c r="Z71" s="374"/>
    </row>
    <row r="72" ht="15.75" customHeight="1">
      <c r="A72" s="348" t="s">
        <v>2223</v>
      </c>
      <c r="B72" s="348" t="s">
        <v>2224</v>
      </c>
      <c r="C72" s="348" t="s">
        <v>52</v>
      </c>
      <c r="D72" s="348" t="s">
        <v>7735</v>
      </c>
      <c r="E72" s="348" t="s">
        <v>7736</v>
      </c>
      <c r="F72" s="348" t="s">
        <v>7170</v>
      </c>
      <c r="G72" s="348">
        <v>14.0</v>
      </c>
      <c r="H72" s="348">
        <v>14.0</v>
      </c>
      <c r="I72" s="348">
        <v>14.0</v>
      </c>
      <c r="J72" s="253">
        <v>20.0</v>
      </c>
      <c r="K72" s="1203">
        <f t="shared" si="2"/>
        <v>1.428571429</v>
      </c>
      <c r="L72" s="555" t="s">
        <v>76</v>
      </c>
      <c r="M72" s="374"/>
      <c r="N72" s="374"/>
      <c r="O72" s="374"/>
      <c r="P72" s="374"/>
      <c r="Q72" s="374"/>
      <c r="R72" s="374"/>
      <c r="S72" s="374"/>
      <c r="T72" s="374"/>
      <c r="U72" s="374"/>
      <c r="V72" s="374"/>
      <c r="W72" s="374"/>
      <c r="X72" s="374"/>
      <c r="Y72" s="374"/>
      <c r="Z72" s="374"/>
    </row>
    <row r="73" ht="15.75" customHeight="1">
      <c r="A73" s="348" t="s">
        <v>2223</v>
      </c>
      <c r="B73" s="348" t="s">
        <v>2224</v>
      </c>
      <c r="C73" s="348" t="s">
        <v>52</v>
      </c>
      <c r="D73" s="348" t="s">
        <v>7737</v>
      </c>
      <c r="E73" s="348" t="s">
        <v>7738</v>
      </c>
      <c r="F73" s="348" t="s">
        <v>7170</v>
      </c>
      <c r="G73" s="348">
        <v>14.0</v>
      </c>
      <c r="H73" s="348">
        <v>14.0</v>
      </c>
      <c r="I73" s="348">
        <v>14.0</v>
      </c>
      <c r="J73" s="253">
        <v>20.0</v>
      </c>
      <c r="K73" s="1203">
        <f t="shared" si="2"/>
        <v>1.428571429</v>
      </c>
      <c r="L73" s="555" t="s">
        <v>76</v>
      </c>
      <c r="M73" s="374"/>
      <c r="N73" s="374"/>
      <c r="O73" s="374"/>
      <c r="P73" s="374"/>
      <c r="Q73" s="374"/>
      <c r="R73" s="374"/>
      <c r="S73" s="374"/>
      <c r="T73" s="374"/>
      <c r="U73" s="374"/>
      <c r="V73" s="374"/>
      <c r="W73" s="374"/>
      <c r="X73" s="374"/>
      <c r="Y73" s="374"/>
      <c r="Z73" s="374"/>
    </row>
    <row r="74" ht="15.75" customHeight="1">
      <c r="A74" s="348" t="s">
        <v>2223</v>
      </c>
      <c r="B74" s="348" t="s">
        <v>2224</v>
      </c>
      <c r="C74" s="348" t="s">
        <v>52</v>
      </c>
      <c r="D74" s="348" t="s">
        <v>7739</v>
      </c>
      <c r="E74" s="348" t="s">
        <v>7740</v>
      </c>
      <c r="F74" s="348" t="s">
        <v>7170</v>
      </c>
      <c r="G74" s="348">
        <v>14.0</v>
      </c>
      <c r="H74" s="348">
        <v>14.0</v>
      </c>
      <c r="I74" s="348">
        <v>14.0</v>
      </c>
      <c r="J74" s="253">
        <v>20.0</v>
      </c>
      <c r="K74" s="1203">
        <f t="shared" si="2"/>
        <v>1.428571429</v>
      </c>
      <c r="L74" s="555" t="s">
        <v>76</v>
      </c>
      <c r="M74" s="374"/>
      <c r="N74" s="374"/>
      <c r="O74" s="374"/>
      <c r="P74" s="374"/>
      <c r="Q74" s="374"/>
      <c r="R74" s="374"/>
      <c r="S74" s="374"/>
      <c r="T74" s="374"/>
      <c r="U74" s="374"/>
      <c r="V74" s="374"/>
      <c r="W74" s="374"/>
      <c r="X74" s="374"/>
      <c r="Y74" s="374"/>
      <c r="Z74" s="374"/>
    </row>
    <row r="75" ht="15.75" customHeight="1">
      <c r="A75" s="348" t="s">
        <v>2223</v>
      </c>
      <c r="B75" s="348" t="s">
        <v>2224</v>
      </c>
      <c r="C75" s="348" t="s">
        <v>52</v>
      </c>
      <c r="D75" s="348" t="s">
        <v>7741</v>
      </c>
      <c r="E75" s="348" t="s">
        <v>7742</v>
      </c>
      <c r="F75" s="348" t="s">
        <v>7170</v>
      </c>
      <c r="G75" s="348">
        <v>14.0</v>
      </c>
      <c r="H75" s="348">
        <v>14.0</v>
      </c>
      <c r="I75" s="348">
        <v>14.0</v>
      </c>
      <c r="J75" s="253">
        <v>20.0</v>
      </c>
      <c r="K75" s="1203">
        <f t="shared" si="2"/>
        <v>1.428571429</v>
      </c>
      <c r="L75" s="555" t="s">
        <v>76</v>
      </c>
      <c r="M75" s="374"/>
      <c r="N75" s="374"/>
      <c r="O75" s="374"/>
      <c r="P75" s="374"/>
      <c r="Q75" s="374"/>
      <c r="R75" s="374"/>
      <c r="S75" s="374"/>
      <c r="T75" s="374"/>
      <c r="U75" s="374"/>
      <c r="V75" s="374"/>
      <c r="W75" s="374"/>
      <c r="X75" s="374"/>
      <c r="Y75" s="374"/>
      <c r="Z75" s="374"/>
    </row>
    <row r="76" ht="15.75" customHeight="1">
      <c r="A76" s="348" t="s">
        <v>2223</v>
      </c>
      <c r="B76" s="348" t="s">
        <v>2224</v>
      </c>
      <c r="C76" s="348" t="s">
        <v>52</v>
      </c>
      <c r="D76" s="348" t="s">
        <v>7743</v>
      </c>
      <c r="E76" s="348" t="s">
        <v>7744</v>
      </c>
      <c r="F76" s="348" t="s">
        <v>7170</v>
      </c>
      <c r="G76" s="348">
        <v>14.0</v>
      </c>
      <c r="H76" s="348">
        <v>14.0</v>
      </c>
      <c r="I76" s="348">
        <v>14.0</v>
      </c>
      <c r="J76" s="253">
        <v>20.0</v>
      </c>
      <c r="K76" s="1203">
        <f t="shared" si="2"/>
        <v>1.428571429</v>
      </c>
      <c r="L76" s="555" t="s">
        <v>76</v>
      </c>
      <c r="M76" s="374"/>
      <c r="N76" s="374"/>
      <c r="O76" s="374"/>
      <c r="P76" s="374"/>
      <c r="Q76" s="374"/>
      <c r="R76" s="374"/>
      <c r="S76" s="374"/>
      <c r="T76" s="374"/>
      <c r="U76" s="374"/>
      <c r="V76" s="374"/>
      <c r="W76" s="374"/>
      <c r="X76" s="374"/>
      <c r="Y76" s="374"/>
      <c r="Z76" s="374"/>
    </row>
    <row r="77" ht="15.75" customHeight="1">
      <c r="A77" s="348" t="s">
        <v>2223</v>
      </c>
      <c r="B77" s="348" t="s">
        <v>2224</v>
      </c>
      <c r="C77" s="348" t="s">
        <v>52</v>
      </c>
      <c r="D77" s="348" t="s">
        <v>7745</v>
      </c>
      <c r="E77" s="348" t="s">
        <v>7746</v>
      </c>
      <c r="F77" s="348" t="s">
        <v>7170</v>
      </c>
      <c r="G77" s="348">
        <v>14.0</v>
      </c>
      <c r="H77" s="348">
        <v>14.0</v>
      </c>
      <c r="I77" s="348">
        <v>14.0</v>
      </c>
      <c r="J77" s="253">
        <v>20.0</v>
      </c>
      <c r="K77" s="1203">
        <f t="shared" si="2"/>
        <v>1.428571429</v>
      </c>
      <c r="L77" s="555" t="s">
        <v>76</v>
      </c>
      <c r="M77" s="374"/>
      <c r="N77" s="374"/>
      <c r="O77" s="374"/>
      <c r="P77" s="374"/>
      <c r="Q77" s="374"/>
      <c r="R77" s="374"/>
      <c r="S77" s="374"/>
      <c r="T77" s="374"/>
      <c r="U77" s="374"/>
      <c r="V77" s="374"/>
      <c r="W77" s="374"/>
      <c r="X77" s="374"/>
      <c r="Y77" s="374"/>
      <c r="Z77" s="374"/>
    </row>
    <row r="78" ht="15.75" customHeight="1">
      <c r="A78" s="348" t="s">
        <v>2223</v>
      </c>
      <c r="B78" s="348" t="s">
        <v>2224</v>
      </c>
      <c r="C78" s="348" t="s">
        <v>52</v>
      </c>
      <c r="D78" s="348" t="s">
        <v>7747</v>
      </c>
      <c r="E78" s="348" t="s">
        <v>7748</v>
      </c>
      <c r="F78" s="348" t="s">
        <v>7170</v>
      </c>
      <c r="G78" s="348">
        <v>14.0</v>
      </c>
      <c r="H78" s="348">
        <v>14.0</v>
      </c>
      <c r="I78" s="348">
        <v>14.0</v>
      </c>
      <c r="J78" s="253">
        <v>20.0</v>
      </c>
      <c r="K78" s="1203">
        <f t="shared" si="2"/>
        <v>1.428571429</v>
      </c>
      <c r="L78" s="555" t="s">
        <v>76</v>
      </c>
      <c r="M78" s="374"/>
      <c r="N78" s="374"/>
      <c r="O78" s="374"/>
      <c r="P78" s="374"/>
      <c r="Q78" s="374"/>
      <c r="R78" s="374"/>
      <c r="S78" s="374"/>
      <c r="T78" s="374"/>
      <c r="U78" s="374"/>
      <c r="V78" s="374"/>
      <c r="W78" s="374"/>
      <c r="X78" s="374"/>
      <c r="Y78" s="374"/>
      <c r="Z78" s="374"/>
    </row>
    <row r="79" ht="15.75" customHeight="1">
      <c r="A79" s="348" t="s">
        <v>2223</v>
      </c>
      <c r="B79" s="348" t="s">
        <v>2224</v>
      </c>
      <c r="C79" s="348" t="s">
        <v>52</v>
      </c>
      <c r="D79" s="348" t="s">
        <v>7749</v>
      </c>
      <c r="E79" s="348" t="s">
        <v>7750</v>
      </c>
      <c r="F79" s="348" t="s">
        <v>7170</v>
      </c>
      <c r="G79" s="348">
        <v>14.0</v>
      </c>
      <c r="H79" s="348">
        <v>14.0</v>
      </c>
      <c r="I79" s="348">
        <v>14.0</v>
      </c>
      <c r="J79" s="253">
        <v>20.0</v>
      </c>
      <c r="K79" s="1203">
        <f t="shared" si="2"/>
        <v>1.428571429</v>
      </c>
      <c r="L79" s="555" t="s">
        <v>76</v>
      </c>
      <c r="M79" s="374"/>
      <c r="N79" s="374"/>
      <c r="O79" s="374"/>
      <c r="P79" s="374"/>
      <c r="Q79" s="374"/>
      <c r="R79" s="374"/>
      <c r="S79" s="374"/>
      <c r="T79" s="374"/>
      <c r="U79" s="374"/>
      <c r="V79" s="374"/>
      <c r="W79" s="374"/>
      <c r="X79" s="374"/>
      <c r="Y79" s="374"/>
      <c r="Z79" s="374"/>
    </row>
    <row r="80" ht="15.75" customHeight="1">
      <c r="A80" s="348" t="s">
        <v>2223</v>
      </c>
      <c r="B80" s="348" t="s">
        <v>2224</v>
      </c>
      <c r="C80" s="348" t="s">
        <v>52</v>
      </c>
      <c r="D80" s="348" t="s">
        <v>7751</v>
      </c>
      <c r="E80" s="348" t="s">
        <v>7752</v>
      </c>
      <c r="F80" s="348" t="s">
        <v>7170</v>
      </c>
      <c r="G80" s="348">
        <v>14.0</v>
      </c>
      <c r="H80" s="348">
        <v>14.0</v>
      </c>
      <c r="I80" s="348">
        <v>14.0</v>
      </c>
      <c r="J80" s="253">
        <v>20.0</v>
      </c>
      <c r="K80" s="1203">
        <f t="shared" si="2"/>
        <v>1.428571429</v>
      </c>
      <c r="L80" s="555" t="s">
        <v>76</v>
      </c>
      <c r="M80" s="374"/>
      <c r="N80" s="374"/>
      <c r="O80" s="374"/>
      <c r="P80" s="374"/>
      <c r="Q80" s="374"/>
      <c r="R80" s="374"/>
      <c r="S80" s="374"/>
      <c r="T80" s="374"/>
      <c r="U80" s="374"/>
      <c r="V80" s="374"/>
      <c r="W80" s="374"/>
      <c r="X80" s="374"/>
      <c r="Y80" s="374"/>
      <c r="Z80" s="374"/>
    </row>
    <row r="81" ht="15.75" customHeight="1">
      <c r="A81" s="348" t="s">
        <v>2223</v>
      </c>
      <c r="B81" s="348" t="s">
        <v>2224</v>
      </c>
      <c r="C81" s="348" t="s">
        <v>52</v>
      </c>
      <c r="D81" s="348" t="s">
        <v>7753</v>
      </c>
      <c r="E81" s="348" t="s">
        <v>7754</v>
      </c>
      <c r="F81" s="348" t="s">
        <v>7170</v>
      </c>
      <c r="G81" s="348">
        <v>14.0</v>
      </c>
      <c r="H81" s="348">
        <v>14.0</v>
      </c>
      <c r="I81" s="348">
        <v>14.0</v>
      </c>
      <c r="J81" s="253">
        <v>20.0</v>
      </c>
      <c r="K81" s="1203">
        <f t="shared" si="2"/>
        <v>1.428571429</v>
      </c>
      <c r="L81" s="555" t="s">
        <v>76</v>
      </c>
      <c r="M81" s="374"/>
      <c r="N81" s="374"/>
      <c r="O81" s="374"/>
      <c r="P81" s="374"/>
      <c r="Q81" s="374"/>
      <c r="R81" s="374"/>
      <c r="S81" s="374"/>
      <c r="T81" s="374"/>
      <c r="U81" s="374"/>
      <c r="V81" s="374"/>
      <c r="W81" s="374"/>
      <c r="X81" s="374"/>
      <c r="Y81" s="374"/>
      <c r="Z81" s="374"/>
    </row>
    <row r="82" ht="15.75" customHeight="1">
      <c r="A82" s="348" t="s">
        <v>2223</v>
      </c>
      <c r="B82" s="348" t="s">
        <v>2224</v>
      </c>
      <c r="C82" s="348" t="s">
        <v>52</v>
      </c>
      <c r="D82" s="348" t="s">
        <v>7755</v>
      </c>
      <c r="E82" s="348" t="s">
        <v>7756</v>
      </c>
      <c r="F82" s="348" t="s">
        <v>7170</v>
      </c>
      <c r="G82" s="348">
        <v>14.0</v>
      </c>
      <c r="H82" s="348">
        <v>14.0</v>
      </c>
      <c r="I82" s="348">
        <v>14.0</v>
      </c>
      <c r="J82" s="253">
        <v>20.0</v>
      </c>
      <c r="K82" s="1203">
        <f t="shared" si="2"/>
        <v>1.428571429</v>
      </c>
      <c r="L82" s="555" t="s">
        <v>76</v>
      </c>
      <c r="M82" s="374"/>
      <c r="N82" s="374"/>
      <c r="O82" s="374"/>
      <c r="P82" s="374"/>
      <c r="Q82" s="374"/>
      <c r="R82" s="374"/>
      <c r="S82" s="374"/>
      <c r="T82" s="374"/>
      <c r="U82" s="374"/>
      <c r="V82" s="374"/>
      <c r="W82" s="374"/>
      <c r="X82" s="374"/>
      <c r="Y82" s="374"/>
      <c r="Z82" s="374"/>
    </row>
    <row r="83" ht="15.75" customHeight="1">
      <c r="A83" s="348" t="s">
        <v>2607</v>
      </c>
      <c r="B83" s="631" t="s">
        <v>2206</v>
      </c>
      <c r="C83" s="348" t="s">
        <v>52</v>
      </c>
      <c r="D83" s="348" t="s">
        <v>7721</v>
      </c>
      <c r="E83" s="348" t="s">
        <v>7722</v>
      </c>
      <c r="F83" s="348" t="s">
        <v>7170</v>
      </c>
      <c r="G83" s="253">
        <v>9.0</v>
      </c>
      <c r="H83" s="253">
        <v>9.0</v>
      </c>
      <c r="I83" s="253">
        <v>9.0</v>
      </c>
      <c r="J83" s="253">
        <v>20.0</v>
      </c>
      <c r="K83" s="1203">
        <f t="shared" si="2"/>
        <v>2.222222222</v>
      </c>
      <c r="L83" s="555" t="s">
        <v>76</v>
      </c>
      <c r="M83" s="374"/>
      <c r="N83" s="374"/>
      <c r="O83" s="374"/>
      <c r="P83" s="374"/>
      <c r="Q83" s="374"/>
      <c r="R83" s="374"/>
      <c r="S83" s="374"/>
      <c r="T83" s="374"/>
      <c r="U83" s="374"/>
      <c r="V83" s="374"/>
      <c r="W83" s="374"/>
      <c r="X83" s="374"/>
      <c r="Y83" s="374"/>
      <c r="Z83" s="374"/>
    </row>
    <row r="84" ht="15.75" customHeight="1">
      <c r="A84" s="348" t="s">
        <v>2607</v>
      </c>
      <c r="B84" s="631" t="s">
        <v>2206</v>
      </c>
      <c r="C84" s="348" t="s">
        <v>52</v>
      </c>
      <c r="D84" s="348" t="s">
        <v>7723</v>
      </c>
      <c r="E84" s="348" t="s">
        <v>7724</v>
      </c>
      <c r="F84" s="348" t="s">
        <v>7170</v>
      </c>
      <c r="G84" s="253">
        <v>9.0</v>
      </c>
      <c r="H84" s="253">
        <v>9.0</v>
      </c>
      <c r="I84" s="253">
        <v>9.0</v>
      </c>
      <c r="J84" s="253">
        <v>20.0</v>
      </c>
      <c r="K84" s="1203">
        <f t="shared" si="2"/>
        <v>2.222222222</v>
      </c>
      <c r="L84" s="555" t="s">
        <v>76</v>
      </c>
      <c r="M84" s="374"/>
      <c r="N84" s="374"/>
      <c r="O84" s="374"/>
      <c r="P84" s="374"/>
      <c r="Q84" s="374"/>
      <c r="R84" s="374"/>
      <c r="S84" s="374"/>
      <c r="T84" s="374"/>
      <c r="U84" s="374"/>
      <c r="V84" s="374"/>
      <c r="W84" s="374"/>
      <c r="X84" s="374"/>
      <c r="Y84" s="374"/>
      <c r="Z84" s="374"/>
    </row>
    <row r="85" ht="15.75" customHeight="1">
      <c r="A85" s="348" t="s">
        <v>2607</v>
      </c>
      <c r="B85" s="631" t="s">
        <v>2206</v>
      </c>
      <c r="C85" s="348" t="s">
        <v>52</v>
      </c>
      <c r="D85" s="348" t="s">
        <v>7725</v>
      </c>
      <c r="E85" s="348" t="s">
        <v>7726</v>
      </c>
      <c r="F85" s="348" t="s">
        <v>7170</v>
      </c>
      <c r="G85" s="253">
        <v>9.0</v>
      </c>
      <c r="H85" s="253">
        <v>9.0</v>
      </c>
      <c r="I85" s="253">
        <v>9.0</v>
      </c>
      <c r="J85" s="253">
        <v>20.0</v>
      </c>
      <c r="K85" s="1203">
        <f t="shared" si="2"/>
        <v>2.222222222</v>
      </c>
      <c r="L85" s="555" t="s">
        <v>76</v>
      </c>
      <c r="M85" s="374"/>
      <c r="N85" s="374"/>
      <c r="O85" s="374"/>
      <c r="P85" s="374"/>
      <c r="Q85" s="374"/>
      <c r="R85" s="374"/>
      <c r="S85" s="374"/>
      <c r="T85" s="374"/>
      <c r="U85" s="374"/>
      <c r="V85" s="374"/>
      <c r="W85" s="374"/>
      <c r="X85" s="374"/>
      <c r="Y85" s="374"/>
      <c r="Z85" s="374"/>
    </row>
    <row r="86" ht="15.75" customHeight="1">
      <c r="A86" s="348" t="s">
        <v>3159</v>
      </c>
      <c r="B86" s="348" t="s">
        <v>3160</v>
      </c>
      <c r="C86" s="1024" t="s">
        <v>52</v>
      </c>
      <c r="D86" s="348" t="s">
        <v>7768</v>
      </c>
      <c r="E86" s="1204" t="s">
        <v>7769</v>
      </c>
      <c r="F86" s="348" t="s">
        <v>7170</v>
      </c>
      <c r="G86" s="348">
        <v>5.0</v>
      </c>
      <c r="H86" s="640">
        <v>5.0</v>
      </c>
      <c r="I86" s="256">
        <v>5.0</v>
      </c>
      <c r="J86" s="256">
        <v>20.0</v>
      </c>
      <c r="K86" s="256">
        <f t="shared" si="2"/>
        <v>4</v>
      </c>
      <c r="L86" s="555" t="s">
        <v>76</v>
      </c>
      <c r="M86" s="374"/>
      <c r="N86" s="374"/>
      <c r="O86" s="374"/>
      <c r="P86" s="374"/>
      <c r="Q86" s="374"/>
      <c r="R86" s="374"/>
      <c r="S86" s="374"/>
      <c r="T86" s="374"/>
      <c r="U86" s="374"/>
      <c r="V86" s="374"/>
      <c r="W86" s="374"/>
      <c r="X86" s="374"/>
      <c r="Y86" s="374"/>
      <c r="Z86" s="374"/>
    </row>
    <row r="87" ht="15.75" customHeight="1">
      <c r="A87" s="678" t="s">
        <v>7770</v>
      </c>
      <c r="B87" s="1206" t="s">
        <v>7771</v>
      </c>
      <c r="C87" s="348" t="s">
        <v>52</v>
      </c>
      <c r="D87" s="1207" t="s">
        <v>7772</v>
      </c>
      <c r="E87" s="348" t="s">
        <v>3057</v>
      </c>
      <c r="F87" s="348" t="s">
        <v>3937</v>
      </c>
      <c r="G87" s="348">
        <v>5.0</v>
      </c>
      <c r="H87" s="640">
        <v>5.0</v>
      </c>
      <c r="I87" s="256">
        <v>5.0</v>
      </c>
      <c r="J87" s="256">
        <v>10.0</v>
      </c>
      <c r="K87" s="256">
        <v>2.0</v>
      </c>
      <c r="L87" s="555" t="s">
        <v>63</v>
      </c>
      <c r="M87" s="374"/>
      <c r="N87" s="374"/>
      <c r="O87" s="374"/>
      <c r="P87" s="374"/>
      <c r="Q87" s="374"/>
      <c r="R87" s="374"/>
      <c r="S87" s="374"/>
      <c r="T87" s="374"/>
      <c r="U87" s="374"/>
      <c r="V87" s="374"/>
      <c r="W87" s="374"/>
      <c r="X87" s="374"/>
      <c r="Y87" s="374"/>
      <c r="Z87" s="374"/>
    </row>
    <row r="88" ht="15.75" customHeight="1">
      <c r="A88" s="678" t="s">
        <v>7770</v>
      </c>
      <c r="B88" s="1206" t="s">
        <v>7771</v>
      </c>
      <c r="C88" s="421" t="s">
        <v>52</v>
      </c>
      <c r="D88" s="1100" t="s">
        <v>7773</v>
      </c>
      <c r="E88" s="631" t="s">
        <v>7774</v>
      </c>
      <c r="F88" s="348" t="s">
        <v>3937</v>
      </c>
      <c r="G88" s="348">
        <v>5.0</v>
      </c>
      <c r="H88" s="640">
        <v>5.0</v>
      </c>
      <c r="I88" s="256">
        <v>5.0</v>
      </c>
      <c r="J88" s="256">
        <v>10.0</v>
      </c>
      <c r="K88" s="256">
        <v>2.0</v>
      </c>
      <c r="L88" s="555" t="s">
        <v>63</v>
      </c>
      <c r="M88" s="374"/>
      <c r="N88" s="374"/>
      <c r="O88" s="374"/>
      <c r="P88" s="374"/>
      <c r="Q88" s="374"/>
      <c r="R88" s="374"/>
      <c r="S88" s="374"/>
      <c r="T88" s="374"/>
      <c r="U88" s="374"/>
      <c r="V88" s="374"/>
      <c r="W88" s="374"/>
      <c r="X88" s="374"/>
      <c r="Y88" s="374"/>
      <c r="Z88" s="374"/>
    </row>
    <row r="89" ht="15.75" customHeight="1">
      <c r="A89" s="678" t="s">
        <v>7770</v>
      </c>
      <c r="B89" s="1206" t="s">
        <v>7771</v>
      </c>
      <c r="C89" s="421" t="s">
        <v>52</v>
      </c>
      <c r="D89" s="1207" t="s">
        <v>7775</v>
      </c>
      <c r="E89" s="348" t="s">
        <v>7776</v>
      </c>
      <c r="F89" s="348" t="s">
        <v>3937</v>
      </c>
      <c r="G89" s="348">
        <v>5.0</v>
      </c>
      <c r="H89" s="640">
        <v>5.0</v>
      </c>
      <c r="I89" s="256">
        <v>5.0</v>
      </c>
      <c r="J89" s="256">
        <v>10.0</v>
      </c>
      <c r="K89" s="256">
        <v>2.0</v>
      </c>
      <c r="L89" s="555" t="s">
        <v>63</v>
      </c>
      <c r="M89" s="1208"/>
      <c r="N89" s="374"/>
      <c r="O89" s="374"/>
      <c r="P89" s="374"/>
      <c r="Q89" s="374"/>
      <c r="R89" s="374"/>
      <c r="S89" s="374"/>
      <c r="T89" s="374"/>
      <c r="U89" s="374"/>
      <c r="V89" s="374"/>
      <c r="W89" s="374"/>
      <c r="X89" s="374"/>
      <c r="Y89" s="374"/>
      <c r="Z89" s="374"/>
    </row>
    <row r="90" ht="15.75" customHeight="1">
      <c r="A90" s="678" t="s">
        <v>7770</v>
      </c>
      <c r="B90" s="1206" t="s">
        <v>7771</v>
      </c>
      <c r="C90" s="421" t="s">
        <v>52</v>
      </c>
      <c r="D90" s="1100" t="s">
        <v>7777</v>
      </c>
      <c r="E90" s="348" t="s">
        <v>7778</v>
      </c>
      <c r="F90" s="348" t="s">
        <v>3937</v>
      </c>
      <c r="G90" s="348">
        <v>5.0</v>
      </c>
      <c r="H90" s="640">
        <v>5.0</v>
      </c>
      <c r="I90" s="256">
        <v>5.0</v>
      </c>
      <c r="J90" s="256">
        <v>10.0</v>
      </c>
      <c r="K90" s="256">
        <v>2.0</v>
      </c>
      <c r="L90" s="555" t="s">
        <v>63</v>
      </c>
      <c r="M90" s="374"/>
      <c r="N90" s="374"/>
      <c r="O90" s="374"/>
      <c r="P90" s="374"/>
      <c r="Q90" s="374"/>
      <c r="R90" s="374"/>
      <c r="S90" s="374"/>
      <c r="T90" s="374"/>
      <c r="U90" s="374"/>
      <c r="V90" s="374"/>
      <c r="W90" s="374"/>
      <c r="X90" s="374"/>
      <c r="Y90" s="374"/>
      <c r="Z90" s="374"/>
    </row>
    <row r="91" ht="15.75" customHeight="1">
      <c r="A91" s="678" t="s">
        <v>7770</v>
      </c>
      <c r="B91" s="1206" t="s">
        <v>7771</v>
      </c>
      <c r="C91" s="421" t="s">
        <v>52</v>
      </c>
      <c r="D91" s="1100" t="s">
        <v>7779</v>
      </c>
      <c r="E91" s="421" t="s">
        <v>7780</v>
      </c>
      <c r="F91" s="348" t="s">
        <v>3937</v>
      </c>
      <c r="G91" s="348">
        <v>5.0</v>
      </c>
      <c r="H91" s="640">
        <v>5.0</v>
      </c>
      <c r="I91" s="256">
        <v>5.0</v>
      </c>
      <c r="J91" s="256">
        <v>10.0</v>
      </c>
      <c r="K91" s="256">
        <v>2.0</v>
      </c>
      <c r="L91" s="555" t="s">
        <v>63</v>
      </c>
      <c r="M91" s="374"/>
      <c r="N91" s="374"/>
      <c r="O91" s="374"/>
      <c r="P91" s="374"/>
      <c r="Q91" s="374"/>
      <c r="R91" s="374"/>
      <c r="S91" s="374"/>
      <c r="T91" s="374"/>
      <c r="U91" s="374"/>
      <c r="V91" s="374"/>
      <c r="W91" s="374"/>
      <c r="X91" s="374"/>
      <c r="Y91" s="374"/>
      <c r="Z91" s="374"/>
    </row>
    <row r="92" ht="15.75" customHeight="1">
      <c r="A92" s="678" t="s">
        <v>7781</v>
      </c>
      <c r="B92" s="1209" t="s">
        <v>7782</v>
      </c>
      <c r="C92" s="421" t="s">
        <v>52</v>
      </c>
      <c r="D92" s="1100" t="s">
        <v>7783</v>
      </c>
      <c r="E92" s="421" t="s">
        <v>7784</v>
      </c>
      <c r="F92" s="348" t="s">
        <v>3937</v>
      </c>
      <c r="G92" s="348">
        <v>7.0</v>
      </c>
      <c r="H92" s="640">
        <v>1.0</v>
      </c>
      <c r="I92" s="256">
        <v>7.0</v>
      </c>
      <c r="J92" s="256">
        <v>10.0</v>
      </c>
      <c r="K92" s="256">
        <v>1.43</v>
      </c>
      <c r="L92" s="555" t="s">
        <v>63</v>
      </c>
      <c r="M92" s="374"/>
      <c r="N92" s="374"/>
      <c r="O92" s="374"/>
      <c r="P92" s="374"/>
      <c r="Q92" s="374"/>
      <c r="R92" s="374"/>
      <c r="S92" s="374"/>
      <c r="T92" s="374"/>
      <c r="U92" s="374"/>
      <c r="V92" s="374"/>
      <c r="W92" s="374"/>
      <c r="X92" s="374"/>
      <c r="Y92" s="374"/>
      <c r="Z92" s="374"/>
    </row>
    <row r="93" ht="15.75" customHeight="1">
      <c r="A93" s="678" t="s">
        <v>7781</v>
      </c>
      <c r="B93" s="1210" t="s">
        <v>7782</v>
      </c>
      <c r="C93" s="421" t="s">
        <v>52</v>
      </c>
      <c r="D93" s="1207" t="s">
        <v>7785</v>
      </c>
      <c r="E93" s="421" t="s">
        <v>7786</v>
      </c>
      <c r="F93" s="348" t="s">
        <v>3937</v>
      </c>
      <c r="G93" s="348">
        <v>7.0</v>
      </c>
      <c r="H93" s="640">
        <v>1.0</v>
      </c>
      <c r="I93" s="256">
        <v>7.0</v>
      </c>
      <c r="J93" s="256">
        <v>10.0</v>
      </c>
      <c r="K93" s="256">
        <v>1.43</v>
      </c>
      <c r="L93" s="555" t="s">
        <v>63</v>
      </c>
      <c r="M93" s="374"/>
      <c r="N93" s="374"/>
      <c r="O93" s="374"/>
      <c r="P93" s="374"/>
      <c r="Q93" s="374"/>
      <c r="R93" s="374"/>
      <c r="S93" s="374"/>
      <c r="T93" s="374"/>
      <c r="U93" s="374"/>
      <c r="V93" s="374"/>
      <c r="W93" s="374"/>
      <c r="X93" s="374"/>
      <c r="Y93" s="374"/>
      <c r="Z93" s="374"/>
    </row>
    <row r="94" ht="15.75" customHeight="1">
      <c r="A94" s="678" t="s">
        <v>7781</v>
      </c>
      <c r="B94" s="1210" t="s">
        <v>7782</v>
      </c>
      <c r="C94" s="421" t="s">
        <v>52</v>
      </c>
      <c r="D94" s="1100" t="s">
        <v>7787</v>
      </c>
      <c r="E94" s="421" t="s">
        <v>7788</v>
      </c>
      <c r="F94" s="348" t="s">
        <v>3937</v>
      </c>
      <c r="G94" s="348">
        <v>7.0</v>
      </c>
      <c r="H94" s="640">
        <v>1.0</v>
      </c>
      <c r="I94" s="256">
        <v>7.0</v>
      </c>
      <c r="J94" s="256">
        <v>10.0</v>
      </c>
      <c r="K94" s="256">
        <v>1.43</v>
      </c>
      <c r="L94" s="555" t="s">
        <v>63</v>
      </c>
      <c r="M94" s="374"/>
      <c r="N94" s="374"/>
      <c r="O94" s="374"/>
      <c r="P94" s="374"/>
      <c r="Q94" s="374"/>
      <c r="R94" s="374"/>
      <c r="S94" s="374"/>
      <c r="T94" s="374"/>
      <c r="U94" s="374"/>
      <c r="V94" s="374"/>
      <c r="W94" s="374"/>
      <c r="X94" s="374"/>
      <c r="Y94" s="374"/>
      <c r="Z94" s="374"/>
    </row>
    <row r="95" ht="15.75" customHeight="1">
      <c r="A95" s="678" t="s">
        <v>7781</v>
      </c>
      <c r="B95" s="1210" t="s">
        <v>7782</v>
      </c>
      <c r="C95" s="421" t="s">
        <v>52</v>
      </c>
      <c r="D95" s="1100" t="s">
        <v>7789</v>
      </c>
      <c r="E95" s="421" t="s">
        <v>7790</v>
      </c>
      <c r="F95" s="348" t="s">
        <v>3937</v>
      </c>
      <c r="G95" s="348">
        <v>7.0</v>
      </c>
      <c r="H95" s="640">
        <v>1.0</v>
      </c>
      <c r="I95" s="256">
        <v>7.0</v>
      </c>
      <c r="J95" s="256">
        <v>10.0</v>
      </c>
      <c r="K95" s="256">
        <v>1.43</v>
      </c>
      <c r="L95" s="555" t="s">
        <v>63</v>
      </c>
      <c r="M95" s="374"/>
      <c r="N95" s="374"/>
      <c r="O95" s="374"/>
      <c r="P95" s="374"/>
      <c r="Q95" s="374"/>
      <c r="R95" s="374"/>
      <c r="S95" s="374"/>
      <c r="T95" s="374"/>
      <c r="U95" s="374"/>
      <c r="V95" s="374"/>
      <c r="W95" s="374"/>
      <c r="X95" s="374"/>
      <c r="Y95" s="374"/>
      <c r="Z95" s="374"/>
    </row>
    <row r="96" ht="15.75" customHeight="1">
      <c r="A96" s="365" t="s">
        <v>7791</v>
      </c>
      <c r="B96" s="415" t="s">
        <v>2955</v>
      </c>
      <c r="C96" s="421" t="s">
        <v>52</v>
      </c>
      <c r="D96" s="1100" t="s">
        <v>7792</v>
      </c>
      <c r="E96" s="421" t="s">
        <v>2968</v>
      </c>
      <c r="F96" s="348" t="s">
        <v>3937</v>
      </c>
      <c r="G96" s="348">
        <v>8.0</v>
      </c>
      <c r="H96" s="640">
        <v>1.0</v>
      </c>
      <c r="I96" s="256">
        <v>8.0</v>
      </c>
      <c r="J96" s="256">
        <v>10.0</v>
      </c>
      <c r="K96" s="256">
        <v>1.25</v>
      </c>
      <c r="L96" s="555" t="s">
        <v>63</v>
      </c>
      <c r="M96" s="374"/>
      <c r="N96" s="374"/>
      <c r="O96" s="374"/>
      <c r="P96" s="374"/>
      <c r="Q96" s="374"/>
      <c r="R96" s="374"/>
      <c r="S96" s="374"/>
      <c r="T96" s="374"/>
      <c r="U96" s="374"/>
      <c r="V96" s="374"/>
      <c r="W96" s="374"/>
      <c r="X96" s="374"/>
      <c r="Y96" s="374"/>
      <c r="Z96" s="374"/>
    </row>
    <row r="97" ht="15.75" customHeight="1">
      <c r="A97" s="365" t="s">
        <v>7791</v>
      </c>
      <c r="B97" s="415" t="s">
        <v>2955</v>
      </c>
      <c r="C97" s="421" t="s">
        <v>52</v>
      </c>
      <c r="D97" s="1100" t="s">
        <v>7793</v>
      </c>
      <c r="E97" s="421" t="s">
        <v>2974</v>
      </c>
      <c r="F97" s="348" t="s">
        <v>3937</v>
      </c>
      <c r="G97" s="348">
        <v>8.0</v>
      </c>
      <c r="H97" s="640">
        <v>1.0</v>
      </c>
      <c r="I97" s="256">
        <v>8.0</v>
      </c>
      <c r="J97" s="256">
        <v>10.0</v>
      </c>
      <c r="K97" s="256">
        <v>1.0</v>
      </c>
      <c r="L97" s="555" t="s">
        <v>63</v>
      </c>
      <c r="M97" s="374"/>
      <c r="N97" s="374"/>
      <c r="O97" s="374"/>
      <c r="P97" s="374"/>
      <c r="Q97" s="374"/>
      <c r="R97" s="374"/>
      <c r="S97" s="374"/>
      <c r="T97" s="374"/>
      <c r="U97" s="374"/>
      <c r="V97" s="374"/>
      <c r="W97" s="374"/>
      <c r="X97" s="374"/>
      <c r="Y97" s="374"/>
      <c r="Z97" s="374"/>
    </row>
    <row r="98" ht="15.75" customHeight="1">
      <c r="A98" s="365" t="s">
        <v>7791</v>
      </c>
      <c r="B98" s="415" t="s">
        <v>2955</v>
      </c>
      <c r="C98" s="421" t="s">
        <v>52</v>
      </c>
      <c r="D98" s="1100" t="s">
        <v>7794</v>
      </c>
      <c r="E98" s="421" t="s">
        <v>2974</v>
      </c>
      <c r="F98" s="348" t="s">
        <v>3937</v>
      </c>
      <c r="G98" s="348">
        <v>8.0</v>
      </c>
      <c r="H98" s="640">
        <v>1.0</v>
      </c>
      <c r="I98" s="256">
        <v>8.0</v>
      </c>
      <c r="J98" s="256">
        <v>10.0</v>
      </c>
      <c r="K98" s="256">
        <v>1.31</v>
      </c>
      <c r="L98" s="555" t="s">
        <v>63</v>
      </c>
      <c r="M98" s="374"/>
      <c r="N98" s="374"/>
      <c r="O98" s="374"/>
      <c r="P98" s="374"/>
      <c r="Q98" s="374"/>
      <c r="R98" s="374"/>
      <c r="S98" s="374"/>
      <c r="T98" s="374"/>
      <c r="U98" s="374"/>
      <c r="V98" s="374"/>
      <c r="W98" s="374"/>
      <c r="X98" s="374"/>
      <c r="Y98" s="374"/>
      <c r="Z98" s="374"/>
    </row>
    <row r="99" ht="15.75" customHeight="1">
      <c r="A99" s="678" t="s">
        <v>7795</v>
      </c>
      <c r="B99" s="365" t="s">
        <v>7796</v>
      </c>
      <c r="C99" s="421" t="s">
        <v>52</v>
      </c>
      <c r="D99" s="1207" t="s">
        <v>7797</v>
      </c>
      <c r="E99" s="421" t="s">
        <v>7798</v>
      </c>
      <c r="F99" s="348" t="s">
        <v>3937</v>
      </c>
      <c r="G99" s="348">
        <v>3.0</v>
      </c>
      <c r="H99" s="640">
        <v>3.0</v>
      </c>
      <c r="I99" s="256">
        <v>3.0</v>
      </c>
      <c r="J99" s="256">
        <v>10.0</v>
      </c>
      <c r="K99" s="256">
        <v>10.0</v>
      </c>
      <c r="L99" s="555" t="s">
        <v>63</v>
      </c>
      <c r="M99" s="374"/>
      <c r="N99" s="374"/>
      <c r="O99" s="374"/>
      <c r="P99" s="374"/>
      <c r="Q99" s="374"/>
      <c r="R99" s="374"/>
      <c r="S99" s="374"/>
      <c r="T99" s="374"/>
      <c r="U99" s="374"/>
      <c r="V99" s="374"/>
      <c r="W99" s="374"/>
      <c r="X99" s="374"/>
      <c r="Y99" s="374"/>
      <c r="Z99" s="374"/>
    </row>
    <row r="100" ht="15.75" customHeight="1">
      <c r="A100" s="365" t="s">
        <v>7799</v>
      </c>
      <c r="B100" s="1211" t="s">
        <v>3443</v>
      </c>
      <c r="C100" s="421" t="s">
        <v>52</v>
      </c>
      <c r="D100" s="1207" t="s">
        <v>7800</v>
      </c>
      <c r="E100" s="421" t="s">
        <v>3445</v>
      </c>
      <c r="F100" s="348" t="s">
        <v>3937</v>
      </c>
      <c r="G100" s="348">
        <v>3.0</v>
      </c>
      <c r="H100" s="640">
        <v>3.0</v>
      </c>
      <c r="I100" s="256">
        <v>3.0</v>
      </c>
      <c r="J100" s="256">
        <v>10.0</v>
      </c>
      <c r="K100" s="256">
        <v>3.33</v>
      </c>
      <c r="L100" s="555" t="s">
        <v>63</v>
      </c>
      <c r="M100" s="374"/>
      <c r="N100" s="374"/>
      <c r="O100" s="374"/>
      <c r="P100" s="374"/>
      <c r="Q100" s="374"/>
      <c r="R100" s="374"/>
      <c r="S100" s="374"/>
      <c r="T100" s="374"/>
      <c r="U100" s="374"/>
      <c r="V100" s="374"/>
      <c r="W100" s="374"/>
      <c r="X100" s="374"/>
      <c r="Y100" s="374"/>
      <c r="Z100" s="374"/>
    </row>
    <row r="101" ht="15.75" customHeight="1">
      <c r="A101" s="678" t="s">
        <v>7795</v>
      </c>
      <c r="B101" s="365" t="s">
        <v>7796</v>
      </c>
      <c r="C101" s="421" t="s">
        <v>52</v>
      </c>
      <c r="D101" s="1207" t="s">
        <v>7801</v>
      </c>
      <c r="E101" s="421" t="s">
        <v>7798</v>
      </c>
      <c r="F101" s="348" t="s">
        <v>3937</v>
      </c>
      <c r="G101" s="348">
        <v>3.0</v>
      </c>
      <c r="H101" s="640">
        <v>3.0</v>
      </c>
      <c r="I101" s="256">
        <v>3.0</v>
      </c>
      <c r="J101" s="256">
        <v>10.0</v>
      </c>
      <c r="K101" s="256">
        <v>10.0</v>
      </c>
      <c r="L101" s="555" t="s">
        <v>63</v>
      </c>
      <c r="M101" s="374"/>
      <c r="N101" s="374"/>
      <c r="O101" s="374"/>
      <c r="P101" s="374"/>
      <c r="Q101" s="374"/>
      <c r="R101" s="374"/>
      <c r="S101" s="374"/>
      <c r="T101" s="374"/>
      <c r="U101" s="374"/>
      <c r="V101" s="374"/>
      <c r="W101" s="374"/>
      <c r="X101" s="374"/>
      <c r="Y101" s="374"/>
      <c r="Z101" s="374"/>
    </row>
    <row r="102" ht="15.75" customHeight="1">
      <c r="A102" s="365" t="s">
        <v>7799</v>
      </c>
      <c r="B102" s="1211" t="s">
        <v>3443</v>
      </c>
      <c r="C102" s="421" t="s">
        <v>52</v>
      </c>
      <c r="D102" s="1207" t="s">
        <v>7802</v>
      </c>
      <c r="E102" s="421" t="s">
        <v>3445</v>
      </c>
      <c r="F102" s="348" t="s">
        <v>3937</v>
      </c>
      <c r="G102" s="348">
        <v>3.0</v>
      </c>
      <c r="H102" s="640">
        <v>3.0</v>
      </c>
      <c r="I102" s="256">
        <v>3.0</v>
      </c>
      <c r="J102" s="256">
        <v>10.0</v>
      </c>
      <c r="K102" s="256">
        <v>3.33</v>
      </c>
      <c r="L102" s="555" t="s">
        <v>63</v>
      </c>
      <c r="M102" s="374"/>
      <c r="N102" s="374"/>
      <c r="O102" s="374"/>
      <c r="P102" s="374"/>
      <c r="Q102" s="374"/>
      <c r="R102" s="374"/>
      <c r="S102" s="374"/>
      <c r="T102" s="374"/>
      <c r="U102" s="374"/>
      <c r="V102" s="374"/>
      <c r="W102" s="374"/>
      <c r="X102" s="374"/>
      <c r="Y102" s="374"/>
      <c r="Z102" s="374"/>
    </row>
    <row r="103" ht="15.75" customHeight="1">
      <c r="A103" s="348" t="s">
        <v>2223</v>
      </c>
      <c r="B103" s="348" t="s">
        <v>2224</v>
      </c>
      <c r="C103" s="348" t="s">
        <v>52</v>
      </c>
      <c r="D103" s="348" t="s">
        <v>7727</v>
      </c>
      <c r="E103" s="348" t="s">
        <v>7728</v>
      </c>
      <c r="F103" s="348" t="s">
        <v>7170</v>
      </c>
      <c r="G103" s="348">
        <v>14.0</v>
      </c>
      <c r="H103" s="348">
        <v>14.0</v>
      </c>
      <c r="I103" s="348">
        <v>14.0</v>
      </c>
      <c r="J103" s="253">
        <v>20.0</v>
      </c>
      <c r="K103" s="1203">
        <f t="shared" ref="K103:K144" si="3">J103/G103</f>
        <v>1.428571429</v>
      </c>
      <c r="L103" s="555" t="s">
        <v>427</v>
      </c>
      <c r="M103" s="374"/>
      <c r="N103" s="374"/>
      <c r="O103" s="374"/>
      <c r="P103" s="374"/>
      <c r="Q103" s="374"/>
      <c r="R103" s="374"/>
      <c r="S103" s="374"/>
      <c r="T103" s="374"/>
      <c r="U103" s="374"/>
      <c r="V103" s="374"/>
      <c r="W103" s="374"/>
      <c r="X103" s="374"/>
      <c r="Y103" s="374"/>
      <c r="Z103" s="374"/>
    </row>
    <row r="104" ht="15.75" customHeight="1">
      <c r="A104" s="348" t="s">
        <v>2223</v>
      </c>
      <c r="B104" s="348" t="s">
        <v>2224</v>
      </c>
      <c r="C104" s="348" t="s">
        <v>52</v>
      </c>
      <c r="D104" s="348" t="s">
        <v>7729</v>
      </c>
      <c r="E104" s="348" t="s">
        <v>2825</v>
      </c>
      <c r="F104" s="348" t="s">
        <v>7170</v>
      </c>
      <c r="G104" s="348">
        <v>14.0</v>
      </c>
      <c r="H104" s="348">
        <v>14.0</v>
      </c>
      <c r="I104" s="348">
        <v>14.0</v>
      </c>
      <c r="J104" s="253">
        <v>20.0</v>
      </c>
      <c r="K104" s="1203">
        <f t="shared" si="3"/>
        <v>1.428571429</v>
      </c>
      <c r="L104" s="555" t="s">
        <v>427</v>
      </c>
      <c r="M104" s="374"/>
      <c r="N104" s="374"/>
      <c r="O104" s="374"/>
      <c r="P104" s="374"/>
      <c r="Q104" s="374"/>
      <c r="R104" s="374"/>
      <c r="S104" s="374"/>
      <c r="T104" s="374"/>
      <c r="U104" s="374"/>
      <c r="V104" s="374"/>
      <c r="W104" s="374"/>
      <c r="X104" s="374"/>
      <c r="Y104" s="374"/>
      <c r="Z104" s="374"/>
    </row>
    <row r="105" ht="15.75" customHeight="1">
      <c r="A105" s="348" t="s">
        <v>2223</v>
      </c>
      <c r="B105" s="348" t="s">
        <v>2224</v>
      </c>
      <c r="C105" s="348" t="s">
        <v>52</v>
      </c>
      <c r="D105" s="348" t="s">
        <v>7730</v>
      </c>
      <c r="E105" s="348" t="s">
        <v>7731</v>
      </c>
      <c r="F105" s="348" t="s">
        <v>7170</v>
      </c>
      <c r="G105" s="348">
        <v>14.0</v>
      </c>
      <c r="H105" s="348">
        <v>14.0</v>
      </c>
      <c r="I105" s="348">
        <v>14.0</v>
      </c>
      <c r="J105" s="253">
        <v>20.0</v>
      </c>
      <c r="K105" s="1203">
        <f t="shared" si="3"/>
        <v>1.428571429</v>
      </c>
      <c r="L105" s="555" t="s">
        <v>427</v>
      </c>
      <c r="M105" s="374"/>
      <c r="N105" s="374"/>
      <c r="O105" s="374"/>
      <c r="P105" s="374"/>
      <c r="Q105" s="374"/>
      <c r="R105" s="374"/>
      <c r="S105" s="374"/>
      <c r="T105" s="374"/>
      <c r="U105" s="374"/>
      <c r="V105" s="374"/>
      <c r="W105" s="374"/>
      <c r="X105" s="374"/>
      <c r="Y105" s="374"/>
      <c r="Z105" s="374"/>
    </row>
    <row r="106" ht="15.75" customHeight="1">
      <c r="A106" s="348" t="s">
        <v>2223</v>
      </c>
      <c r="B106" s="348" t="s">
        <v>2224</v>
      </c>
      <c r="C106" s="348" t="s">
        <v>52</v>
      </c>
      <c r="D106" s="348" t="s">
        <v>7732</v>
      </c>
      <c r="E106" s="348" t="s">
        <v>2877</v>
      </c>
      <c r="F106" s="348" t="s">
        <v>7170</v>
      </c>
      <c r="G106" s="348">
        <v>14.0</v>
      </c>
      <c r="H106" s="348">
        <v>14.0</v>
      </c>
      <c r="I106" s="348">
        <v>14.0</v>
      </c>
      <c r="J106" s="253">
        <v>20.0</v>
      </c>
      <c r="K106" s="1203">
        <f t="shared" si="3"/>
        <v>1.428571429</v>
      </c>
      <c r="L106" s="555" t="s">
        <v>427</v>
      </c>
      <c r="M106" s="374"/>
      <c r="N106" s="374"/>
      <c r="O106" s="374"/>
      <c r="P106" s="374"/>
      <c r="Q106" s="374"/>
      <c r="R106" s="374"/>
      <c r="S106" s="374"/>
      <c r="T106" s="374"/>
      <c r="U106" s="374"/>
      <c r="V106" s="374"/>
      <c r="W106" s="374"/>
      <c r="X106" s="374"/>
      <c r="Y106" s="374"/>
      <c r="Z106" s="374"/>
    </row>
    <row r="107" ht="15.75" customHeight="1">
      <c r="A107" s="348" t="s">
        <v>2223</v>
      </c>
      <c r="B107" s="348" t="s">
        <v>2224</v>
      </c>
      <c r="C107" s="348" t="s">
        <v>52</v>
      </c>
      <c r="D107" s="348" t="s">
        <v>7733</v>
      </c>
      <c r="E107" s="348" t="s">
        <v>7734</v>
      </c>
      <c r="F107" s="348" t="s">
        <v>7170</v>
      </c>
      <c r="G107" s="348">
        <v>14.0</v>
      </c>
      <c r="H107" s="348">
        <v>14.0</v>
      </c>
      <c r="I107" s="348">
        <v>14.0</v>
      </c>
      <c r="J107" s="253">
        <v>20.0</v>
      </c>
      <c r="K107" s="1203">
        <f t="shared" si="3"/>
        <v>1.428571429</v>
      </c>
      <c r="L107" s="555" t="s">
        <v>427</v>
      </c>
      <c r="M107" s="374"/>
      <c r="N107" s="374"/>
      <c r="O107" s="374"/>
      <c r="P107" s="374"/>
      <c r="Q107" s="374"/>
      <c r="R107" s="374"/>
      <c r="S107" s="374"/>
      <c r="T107" s="374"/>
      <c r="U107" s="374"/>
      <c r="V107" s="374"/>
      <c r="W107" s="374"/>
      <c r="X107" s="374"/>
      <c r="Y107" s="374"/>
      <c r="Z107" s="374"/>
    </row>
    <row r="108" ht="15.75" customHeight="1">
      <c r="A108" s="348" t="s">
        <v>2223</v>
      </c>
      <c r="B108" s="348" t="s">
        <v>2224</v>
      </c>
      <c r="C108" s="348" t="s">
        <v>52</v>
      </c>
      <c r="D108" s="348" t="s">
        <v>7735</v>
      </c>
      <c r="E108" s="348" t="s">
        <v>7736</v>
      </c>
      <c r="F108" s="348" t="s">
        <v>7170</v>
      </c>
      <c r="G108" s="348">
        <v>14.0</v>
      </c>
      <c r="H108" s="348">
        <v>14.0</v>
      </c>
      <c r="I108" s="348">
        <v>14.0</v>
      </c>
      <c r="J108" s="253">
        <v>20.0</v>
      </c>
      <c r="K108" s="1203">
        <f t="shared" si="3"/>
        <v>1.428571429</v>
      </c>
      <c r="L108" s="555" t="s">
        <v>427</v>
      </c>
      <c r="M108" s="374"/>
      <c r="N108" s="374"/>
      <c r="O108" s="374"/>
      <c r="P108" s="374"/>
      <c r="Q108" s="374"/>
      <c r="R108" s="374"/>
      <c r="S108" s="374"/>
      <c r="T108" s="374"/>
      <c r="U108" s="374"/>
      <c r="V108" s="374"/>
      <c r="W108" s="374"/>
      <c r="X108" s="374"/>
      <c r="Y108" s="374"/>
      <c r="Z108" s="374"/>
    </row>
    <row r="109" ht="15.75" customHeight="1">
      <c r="A109" s="348" t="s">
        <v>2223</v>
      </c>
      <c r="B109" s="348" t="s">
        <v>2224</v>
      </c>
      <c r="C109" s="348" t="s">
        <v>52</v>
      </c>
      <c r="D109" s="348" t="s">
        <v>7737</v>
      </c>
      <c r="E109" s="348" t="s">
        <v>7738</v>
      </c>
      <c r="F109" s="348" t="s">
        <v>7170</v>
      </c>
      <c r="G109" s="348">
        <v>14.0</v>
      </c>
      <c r="H109" s="348">
        <v>14.0</v>
      </c>
      <c r="I109" s="348">
        <v>14.0</v>
      </c>
      <c r="J109" s="253">
        <v>20.0</v>
      </c>
      <c r="K109" s="1203">
        <f t="shared" si="3"/>
        <v>1.428571429</v>
      </c>
      <c r="L109" s="555" t="s">
        <v>427</v>
      </c>
      <c r="M109" s="374"/>
      <c r="N109" s="374"/>
      <c r="O109" s="374"/>
      <c r="P109" s="374"/>
      <c r="Q109" s="374"/>
      <c r="R109" s="374"/>
      <c r="S109" s="374"/>
      <c r="T109" s="374"/>
      <c r="U109" s="374"/>
      <c r="V109" s="374"/>
      <c r="W109" s="374"/>
      <c r="X109" s="374"/>
      <c r="Y109" s="374"/>
      <c r="Z109" s="374"/>
    </row>
    <row r="110" ht="15.75" customHeight="1">
      <c r="A110" s="348" t="s">
        <v>2223</v>
      </c>
      <c r="B110" s="348" t="s">
        <v>2224</v>
      </c>
      <c r="C110" s="348" t="s">
        <v>52</v>
      </c>
      <c r="D110" s="348" t="s">
        <v>7739</v>
      </c>
      <c r="E110" s="348" t="s">
        <v>7740</v>
      </c>
      <c r="F110" s="348" t="s">
        <v>7170</v>
      </c>
      <c r="G110" s="348">
        <v>14.0</v>
      </c>
      <c r="H110" s="348">
        <v>14.0</v>
      </c>
      <c r="I110" s="348">
        <v>14.0</v>
      </c>
      <c r="J110" s="253">
        <v>20.0</v>
      </c>
      <c r="K110" s="1203">
        <f t="shared" si="3"/>
        <v>1.428571429</v>
      </c>
      <c r="L110" s="555" t="s">
        <v>427</v>
      </c>
      <c r="M110" s="374"/>
      <c r="N110" s="374"/>
      <c r="O110" s="374"/>
      <c r="P110" s="374"/>
      <c r="Q110" s="374"/>
      <c r="R110" s="374"/>
      <c r="S110" s="374"/>
      <c r="T110" s="374"/>
      <c r="U110" s="374"/>
      <c r="V110" s="374"/>
      <c r="W110" s="374"/>
      <c r="X110" s="374"/>
      <c r="Y110" s="374"/>
      <c r="Z110" s="374"/>
    </row>
    <row r="111" ht="15.75" customHeight="1">
      <c r="A111" s="348" t="s">
        <v>2223</v>
      </c>
      <c r="B111" s="348" t="s">
        <v>2224</v>
      </c>
      <c r="C111" s="348" t="s">
        <v>52</v>
      </c>
      <c r="D111" s="348" t="s">
        <v>7741</v>
      </c>
      <c r="E111" s="348" t="s">
        <v>7742</v>
      </c>
      <c r="F111" s="348" t="s">
        <v>7170</v>
      </c>
      <c r="G111" s="348">
        <v>14.0</v>
      </c>
      <c r="H111" s="348">
        <v>14.0</v>
      </c>
      <c r="I111" s="348">
        <v>14.0</v>
      </c>
      <c r="J111" s="253">
        <v>20.0</v>
      </c>
      <c r="K111" s="1203">
        <f t="shared" si="3"/>
        <v>1.428571429</v>
      </c>
      <c r="L111" s="555" t="s">
        <v>427</v>
      </c>
      <c r="M111" s="374"/>
      <c r="N111" s="374"/>
      <c r="O111" s="374"/>
      <c r="P111" s="374"/>
      <c r="Q111" s="374"/>
      <c r="R111" s="374"/>
      <c r="S111" s="374"/>
      <c r="T111" s="374"/>
      <c r="U111" s="374"/>
      <c r="V111" s="374"/>
      <c r="W111" s="374"/>
      <c r="X111" s="374"/>
      <c r="Y111" s="374"/>
      <c r="Z111" s="374"/>
    </row>
    <row r="112" ht="15.75" customHeight="1">
      <c r="A112" s="348" t="s">
        <v>2223</v>
      </c>
      <c r="B112" s="348" t="s">
        <v>2224</v>
      </c>
      <c r="C112" s="348" t="s">
        <v>52</v>
      </c>
      <c r="D112" s="348" t="s">
        <v>7743</v>
      </c>
      <c r="E112" s="348" t="s">
        <v>7744</v>
      </c>
      <c r="F112" s="348" t="s">
        <v>7170</v>
      </c>
      <c r="G112" s="348">
        <v>14.0</v>
      </c>
      <c r="H112" s="348">
        <v>14.0</v>
      </c>
      <c r="I112" s="348">
        <v>14.0</v>
      </c>
      <c r="J112" s="253">
        <v>20.0</v>
      </c>
      <c r="K112" s="1203">
        <f t="shared" si="3"/>
        <v>1.428571429</v>
      </c>
      <c r="L112" s="555" t="s">
        <v>427</v>
      </c>
      <c r="M112" s="374"/>
      <c r="N112" s="374"/>
      <c r="O112" s="374"/>
      <c r="P112" s="374"/>
      <c r="Q112" s="374"/>
      <c r="R112" s="374"/>
      <c r="S112" s="374"/>
      <c r="T112" s="374"/>
      <c r="U112" s="374"/>
      <c r="V112" s="374"/>
      <c r="W112" s="374"/>
      <c r="X112" s="374"/>
      <c r="Y112" s="374"/>
      <c r="Z112" s="374"/>
    </row>
    <row r="113" ht="15.75" customHeight="1">
      <c r="A113" s="348" t="s">
        <v>2223</v>
      </c>
      <c r="B113" s="348" t="s">
        <v>2224</v>
      </c>
      <c r="C113" s="348" t="s">
        <v>52</v>
      </c>
      <c r="D113" s="348" t="s">
        <v>7745</v>
      </c>
      <c r="E113" s="348" t="s">
        <v>7746</v>
      </c>
      <c r="F113" s="348" t="s">
        <v>7170</v>
      </c>
      <c r="G113" s="348">
        <v>14.0</v>
      </c>
      <c r="H113" s="348">
        <v>14.0</v>
      </c>
      <c r="I113" s="348">
        <v>14.0</v>
      </c>
      <c r="J113" s="253">
        <v>20.0</v>
      </c>
      <c r="K113" s="1203">
        <f t="shared" si="3"/>
        <v>1.428571429</v>
      </c>
      <c r="L113" s="555" t="s">
        <v>427</v>
      </c>
      <c r="M113" s="374"/>
      <c r="N113" s="374"/>
      <c r="O113" s="374"/>
      <c r="P113" s="374"/>
      <c r="Q113" s="374"/>
      <c r="R113" s="374"/>
      <c r="S113" s="374"/>
      <c r="T113" s="374"/>
      <c r="U113" s="374"/>
      <c r="V113" s="374"/>
      <c r="W113" s="374"/>
      <c r="X113" s="374"/>
      <c r="Y113" s="374"/>
      <c r="Z113" s="374"/>
    </row>
    <row r="114" ht="15.75" customHeight="1">
      <c r="A114" s="348" t="s">
        <v>2223</v>
      </c>
      <c r="B114" s="348" t="s">
        <v>2224</v>
      </c>
      <c r="C114" s="348" t="s">
        <v>52</v>
      </c>
      <c r="D114" s="348" t="s">
        <v>7747</v>
      </c>
      <c r="E114" s="348" t="s">
        <v>7748</v>
      </c>
      <c r="F114" s="348" t="s">
        <v>7170</v>
      </c>
      <c r="G114" s="348">
        <v>14.0</v>
      </c>
      <c r="H114" s="348">
        <v>14.0</v>
      </c>
      <c r="I114" s="348">
        <v>14.0</v>
      </c>
      <c r="J114" s="253">
        <v>20.0</v>
      </c>
      <c r="K114" s="1203">
        <f t="shared" si="3"/>
        <v>1.428571429</v>
      </c>
      <c r="L114" s="555" t="s">
        <v>427</v>
      </c>
      <c r="M114" s="374"/>
      <c r="N114" s="374"/>
      <c r="O114" s="374"/>
      <c r="P114" s="374"/>
      <c r="Q114" s="374"/>
      <c r="R114" s="374"/>
      <c r="S114" s="374"/>
      <c r="T114" s="374"/>
      <c r="U114" s="374"/>
      <c r="V114" s="374"/>
      <c r="W114" s="374"/>
      <c r="X114" s="374"/>
      <c r="Y114" s="374"/>
      <c r="Z114" s="374"/>
    </row>
    <row r="115" ht="15.75" customHeight="1">
      <c r="A115" s="348" t="s">
        <v>2223</v>
      </c>
      <c r="B115" s="348" t="s">
        <v>2224</v>
      </c>
      <c r="C115" s="348" t="s">
        <v>52</v>
      </c>
      <c r="D115" s="348" t="s">
        <v>7749</v>
      </c>
      <c r="E115" s="348" t="s">
        <v>7750</v>
      </c>
      <c r="F115" s="348" t="s">
        <v>7170</v>
      </c>
      <c r="G115" s="348">
        <v>14.0</v>
      </c>
      <c r="H115" s="348">
        <v>14.0</v>
      </c>
      <c r="I115" s="348">
        <v>14.0</v>
      </c>
      <c r="J115" s="253">
        <v>20.0</v>
      </c>
      <c r="K115" s="1203">
        <f t="shared" si="3"/>
        <v>1.428571429</v>
      </c>
      <c r="L115" s="555" t="s">
        <v>427</v>
      </c>
      <c r="M115" s="374"/>
      <c r="N115" s="374"/>
      <c r="O115" s="374"/>
      <c r="P115" s="374"/>
      <c r="Q115" s="374"/>
      <c r="R115" s="374"/>
      <c r="S115" s="374"/>
      <c r="T115" s="374"/>
      <c r="U115" s="374"/>
      <c r="V115" s="374"/>
      <c r="W115" s="374"/>
      <c r="X115" s="374"/>
      <c r="Y115" s="374"/>
      <c r="Z115" s="374"/>
    </row>
    <row r="116" ht="15.75" customHeight="1">
      <c r="A116" s="348" t="s">
        <v>2223</v>
      </c>
      <c r="B116" s="348" t="s">
        <v>2224</v>
      </c>
      <c r="C116" s="348" t="s">
        <v>52</v>
      </c>
      <c r="D116" s="348" t="s">
        <v>7751</v>
      </c>
      <c r="E116" s="348" t="s">
        <v>7752</v>
      </c>
      <c r="F116" s="348" t="s">
        <v>7170</v>
      </c>
      <c r="G116" s="348">
        <v>14.0</v>
      </c>
      <c r="H116" s="348">
        <v>14.0</v>
      </c>
      <c r="I116" s="348">
        <v>14.0</v>
      </c>
      <c r="J116" s="253">
        <v>20.0</v>
      </c>
      <c r="K116" s="1203">
        <f t="shared" si="3"/>
        <v>1.428571429</v>
      </c>
      <c r="L116" s="555" t="s">
        <v>427</v>
      </c>
      <c r="M116" s="374"/>
      <c r="N116" s="374"/>
      <c r="O116" s="374"/>
      <c r="P116" s="374"/>
      <c r="Q116" s="374"/>
      <c r="R116" s="374"/>
      <c r="S116" s="374"/>
      <c r="T116" s="374"/>
      <c r="U116" s="374"/>
      <c r="V116" s="374"/>
      <c r="W116" s="374"/>
      <c r="X116" s="374"/>
      <c r="Y116" s="374"/>
      <c r="Z116" s="374"/>
    </row>
    <row r="117" ht="15.75" customHeight="1">
      <c r="A117" s="348" t="s">
        <v>2223</v>
      </c>
      <c r="B117" s="348" t="s">
        <v>2224</v>
      </c>
      <c r="C117" s="348" t="s">
        <v>52</v>
      </c>
      <c r="D117" s="348" t="s">
        <v>7753</v>
      </c>
      <c r="E117" s="348" t="s">
        <v>7754</v>
      </c>
      <c r="F117" s="348" t="s">
        <v>7170</v>
      </c>
      <c r="G117" s="348">
        <v>14.0</v>
      </c>
      <c r="H117" s="348">
        <v>14.0</v>
      </c>
      <c r="I117" s="348">
        <v>14.0</v>
      </c>
      <c r="J117" s="253">
        <v>20.0</v>
      </c>
      <c r="K117" s="1203">
        <f t="shared" si="3"/>
        <v>1.428571429</v>
      </c>
      <c r="L117" s="555" t="s">
        <v>427</v>
      </c>
      <c r="M117" s="374"/>
      <c r="N117" s="374"/>
      <c r="O117" s="374"/>
      <c r="P117" s="374"/>
      <c r="Q117" s="374"/>
      <c r="R117" s="374"/>
      <c r="S117" s="374"/>
      <c r="T117" s="374"/>
      <c r="U117" s="374"/>
      <c r="V117" s="374"/>
      <c r="W117" s="374"/>
      <c r="X117" s="374"/>
      <c r="Y117" s="374"/>
      <c r="Z117" s="374"/>
    </row>
    <row r="118" ht="15.75" customHeight="1">
      <c r="A118" s="348" t="s">
        <v>2223</v>
      </c>
      <c r="B118" s="348" t="s">
        <v>2224</v>
      </c>
      <c r="C118" s="348" t="s">
        <v>52</v>
      </c>
      <c r="D118" s="348" t="s">
        <v>7755</v>
      </c>
      <c r="E118" s="348" t="s">
        <v>7756</v>
      </c>
      <c r="F118" s="348" t="s">
        <v>7170</v>
      </c>
      <c r="G118" s="348">
        <v>14.0</v>
      </c>
      <c r="H118" s="348">
        <v>14.0</v>
      </c>
      <c r="I118" s="348">
        <v>14.0</v>
      </c>
      <c r="J118" s="253">
        <v>20.0</v>
      </c>
      <c r="K118" s="1203">
        <f t="shared" si="3"/>
        <v>1.428571429</v>
      </c>
      <c r="L118" s="555" t="s">
        <v>427</v>
      </c>
      <c r="M118" s="374"/>
      <c r="N118" s="374"/>
      <c r="O118" s="374"/>
      <c r="P118" s="374"/>
      <c r="Q118" s="374"/>
      <c r="R118" s="374"/>
      <c r="S118" s="374"/>
      <c r="T118" s="374"/>
      <c r="U118" s="374"/>
      <c r="V118" s="374"/>
      <c r="W118" s="374"/>
      <c r="X118" s="374"/>
      <c r="Y118" s="374"/>
      <c r="Z118" s="374"/>
    </row>
    <row r="119" ht="15.75" customHeight="1">
      <c r="A119" s="348" t="s">
        <v>2607</v>
      </c>
      <c r="B119" s="631" t="s">
        <v>2206</v>
      </c>
      <c r="C119" s="348" t="s">
        <v>52</v>
      </c>
      <c r="D119" s="348" t="s">
        <v>7721</v>
      </c>
      <c r="E119" s="348" t="s">
        <v>7722</v>
      </c>
      <c r="F119" s="348" t="s">
        <v>7170</v>
      </c>
      <c r="G119" s="253">
        <v>9.0</v>
      </c>
      <c r="H119" s="253">
        <v>9.0</v>
      </c>
      <c r="I119" s="253">
        <v>9.0</v>
      </c>
      <c r="J119" s="253">
        <v>20.0</v>
      </c>
      <c r="K119" s="1203">
        <f t="shared" si="3"/>
        <v>2.222222222</v>
      </c>
      <c r="L119" s="555" t="s">
        <v>427</v>
      </c>
      <c r="M119" s="374"/>
      <c r="N119" s="374"/>
      <c r="O119" s="374"/>
      <c r="P119" s="374"/>
      <c r="Q119" s="374"/>
      <c r="R119" s="374"/>
      <c r="S119" s="374"/>
      <c r="T119" s="374"/>
      <c r="U119" s="374"/>
      <c r="V119" s="374"/>
      <c r="W119" s="374"/>
      <c r="X119" s="374"/>
      <c r="Y119" s="374"/>
      <c r="Z119" s="374"/>
    </row>
    <row r="120" ht="15.75" customHeight="1">
      <c r="A120" s="348" t="s">
        <v>2607</v>
      </c>
      <c r="B120" s="631" t="s">
        <v>2206</v>
      </c>
      <c r="C120" s="348" t="s">
        <v>52</v>
      </c>
      <c r="D120" s="348" t="s">
        <v>7723</v>
      </c>
      <c r="E120" s="348" t="s">
        <v>7724</v>
      </c>
      <c r="F120" s="348" t="s">
        <v>7170</v>
      </c>
      <c r="G120" s="253">
        <v>9.0</v>
      </c>
      <c r="H120" s="253">
        <v>9.0</v>
      </c>
      <c r="I120" s="253">
        <v>9.0</v>
      </c>
      <c r="J120" s="253">
        <v>20.0</v>
      </c>
      <c r="K120" s="1203">
        <f t="shared" si="3"/>
        <v>2.222222222</v>
      </c>
      <c r="L120" s="555" t="s">
        <v>427</v>
      </c>
      <c r="M120" s="374"/>
      <c r="N120" s="374"/>
      <c r="O120" s="374"/>
      <c r="P120" s="374"/>
      <c r="Q120" s="374"/>
      <c r="R120" s="374"/>
      <c r="S120" s="374"/>
      <c r="T120" s="374"/>
      <c r="U120" s="374"/>
      <c r="V120" s="374"/>
      <c r="W120" s="374"/>
      <c r="X120" s="374"/>
      <c r="Y120" s="374"/>
      <c r="Z120" s="374"/>
    </row>
    <row r="121" ht="15.75" customHeight="1">
      <c r="A121" s="348" t="s">
        <v>2607</v>
      </c>
      <c r="B121" s="631" t="s">
        <v>2206</v>
      </c>
      <c r="C121" s="348" t="s">
        <v>52</v>
      </c>
      <c r="D121" s="348" t="s">
        <v>7725</v>
      </c>
      <c r="E121" s="348" t="s">
        <v>7726</v>
      </c>
      <c r="F121" s="348" t="s">
        <v>7170</v>
      </c>
      <c r="G121" s="253">
        <v>9.0</v>
      </c>
      <c r="H121" s="253">
        <v>9.0</v>
      </c>
      <c r="I121" s="253">
        <v>9.0</v>
      </c>
      <c r="J121" s="253">
        <v>20.0</v>
      </c>
      <c r="K121" s="1203">
        <f t="shared" si="3"/>
        <v>2.222222222</v>
      </c>
      <c r="L121" s="555" t="s">
        <v>427</v>
      </c>
      <c r="M121" s="374"/>
      <c r="N121" s="374"/>
      <c r="O121" s="374"/>
      <c r="P121" s="374"/>
      <c r="Q121" s="374"/>
      <c r="R121" s="374"/>
      <c r="S121" s="374"/>
      <c r="T121" s="374"/>
      <c r="U121" s="374"/>
      <c r="V121" s="374"/>
      <c r="W121" s="374"/>
      <c r="X121" s="374"/>
      <c r="Y121" s="374"/>
      <c r="Z121" s="374"/>
    </row>
    <row r="122" ht="15.75" customHeight="1">
      <c r="A122" s="1024" t="s">
        <v>3159</v>
      </c>
      <c r="B122" s="1024" t="s">
        <v>3160</v>
      </c>
      <c r="C122" s="1024" t="s">
        <v>52</v>
      </c>
      <c r="D122" s="348" t="s">
        <v>7768</v>
      </c>
      <c r="E122" s="1204" t="s">
        <v>7769</v>
      </c>
      <c r="F122" s="348" t="s">
        <v>7170</v>
      </c>
      <c r="G122" s="348">
        <v>5.0</v>
      </c>
      <c r="H122" s="640">
        <v>5.0</v>
      </c>
      <c r="I122" s="256">
        <v>5.0</v>
      </c>
      <c r="J122" s="256">
        <v>20.0</v>
      </c>
      <c r="K122" s="256">
        <f t="shared" si="3"/>
        <v>4</v>
      </c>
      <c r="L122" s="555" t="s">
        <v>427</v>
      </c>
      <c r="M122" s="374"/>
      <c r="N122" s="374"/>
      <c r="O122" s="374"/>
      <c r="P122" s="374"/>
      <c r="Q122" s="374"/>
      <c r="R122" s="374"/>
      <c r="S122" s="374"/>
      <c r="T122" s="374"/>
      <c r="U122" s="374"/>
      <c r="V122" s="374"/>
      <c r="W122" s="374"/>
      <c r="X122" s="374"/>
      <c r="Y122" s="374"/>
      <c r="Z122" s="374"/>
    </row>
    <row r="123" ht="15.75" customHeight="1">
      <c r="A123" s="421" t="s">
        <v>7803</v>
      </c>
      <c r="B123" s="421" t="s">
        <v>7804</v>
      </c>
      <c r="C123" s="421" t="s">
        <v>52</v>
      </c>
      <c r="D123" s="631" t="s">
        <v>7805</v>
      </c>
      <c r="E123" s="1212" t="s">
        <v>7806</v>
      </c>
      <c r="F123" s="631" t="s">
        <v>7170</v>
      </c>
      <c r="G123" s="1213">
        <v>1.0</v>
      </c>
      <c r="H123" s="1214">
        <v>1.0</v>
      </c>
      <c r="I123" s="1215">
        <v>1.0</v>
      </c>
      <c r="J123" s="1215">
        <v>20.0</v>
      </c>
      <c r="K123" s="1215">
        <f t="shared" si="3"/>
        <v>20</v>
      </c>
      <c r="L123" s="555" t="s">
        <v>77</v>
      </c>
      <c r="M123" s="555"/>
      <c r="N123" s="75"/>
      <c r="O123" s="374"/>
      <c r="P123" s="374"/>
      <c r="Q123" s="374"/>
      <c r="R123" s="374"/>
      <c r="S123" s="374"/>
      <c r="T123" s="374"/>
      <c r="U123" s="374"/>
      <c r="V123" s="374"/>
      <c r="W123" s="374"/>
      <c r="X123" s="374"/>
      <c r="Y123" s="374"/>
      <c r="Z123" s="374"/>
    </row>
    <row r="124" ht="15.75" customHeight="1">
      <c r="A124" s="421" t="s">
        <v>7807</v>
      </c>
      <c r="B124" s="421" t="s">
        <v>7808</v>
      </c>
      <c r="C124" s="421" t="s">
        <v>52</v>
      </c>
      <c r="D124" s="348" t="s">
        <v>7809</v>
      </c>
      <c r="E124" s="1204" t="s">
        <v>7810</v>
      </c>
      <c r="F124" s="348" t="s">
        <v>7811</v>
      </c>
      <c r="G124" s="674">
        <v>1.0</v>
      </c>
      <c r="H124" s="1216">
        <v>1.0</v>
      </c>
      <c r="I124" s="1215">
        <v>1.0</v>
      </c>
      <c r="J124" s="1215">
        <v>20.0</v>
      </c>
      <c r="K124" s="1215">
        <f t="shared" si="3"/>
        <v>20</v>
      </c>
      <c r="L124" s="555" t="s">
        <v>77</v>
      </c>
      <c r="M124" s="374"/>
      <c r="N124" s="374"/>
      <c r="O124" s="374"/>
      <c r="P124" s="374"/>
      <c r="Q124" s="374"/>
      <c r="R124" s="374"/>
      <c r="S124" s="374"/>
      <c r="T124" s="374"/>
      <c r="U124" s="374"/>
      <c r="V124" s="374"/>
      <c r="W124" s="374"/>
      <c r="X124" s="374"/>
      <c r="Y124" s="374"/>
      <c r="Z124" s="374"/>
    </row>
    <row r="125" ht="15.75" customHeight="1">
      <c r="A125" s="348" t="s">
        <v>2223</v>
      </c>
      <c r="B125" s="348" t="s">
        <v>2224</v>
      </c>
      <c r="C125" s="348" t="s">
        <v>52</v>
      </c>
      <c r="D125" s="348" t="s">
        <v>7727</v>
      </c>
      <c r="E125" s="348" t="s">
        <v>7728</v>
      </c>
      <c r="F125" s="348" t="s">
        <v>7170</v>
      </c>
      <c r="G125" s="348">
        <v>14.0</v>
      </c>
      <c r="H125" s="348">
        <v>14.0</v>
      </c>
      <c r="I125" s="348">
        <v>14.0</v>
      </c>
      <c r="J125" s="253">
        <v>20.0</v>
      </c>
      <c r="K125" s="1203">
        <f t="shared" si="3"/>
        <v>1.428571429</v>
      </c>
      <c r="L125" s="555" t="s">
        <v>77</v>
      </c>
      <c r="M125" s="374"/>
      <c r="N125" s="374"/>
      <c r="O125" s="374"/>
      <c r="P125" s="374"/>
      <c r="Q125" s="374"/>
      <c r="R125" s="374"/>
      <c r="S125" s="374"/>
      <c r="T125" s="374"/>
      <c r="U125" s="374"/>
      <c r="V125" s="374"/>
      <c r="W125" s="374"/>
      <c r="X125" s="374"/>
      <c r="Y125" s="374"/>
      <c r="Z125" s="374"/>
    </row>
    <row r="126" ht="15.75" customHeight="1">
      <c r="A126" s="348" t="s">
        <v>2223</v>
      </c>
      <c r="B126" s="348" t="s">
        <v>2224</v>
      </c>
      <c r="C126" s="348" t="s">
        <v>52</v>
      </c>
      <c r="D126" s="348" t="s">
        <v>7729</v>
      </c>
      <c r="E126" s="348" t="s">
        <v>2825</v>
      </c>
      <c r="F126" s="348" t="s">
        <v>7170</v>
      </c>
      <c r="G126" s="348">
        <v>14.0</v>
      </c>
      <c r="H126" s="348">
        <v>14.0</v>
      </c>
      <c r="I126" s="348">
        <v>14.0</v>
      </c>
      <c r="J126" s="253">
        <v>20.0</v>
      </c>
      <c r="K126" s="1203">
        <f t="shared" si="3"/>
        <v>1.428571429</v>
      </c>
      <c r="L126" s="555" t="s">
        <v>77</v>
      </c>
      <c r="M126" s="374"/>
      <c r="N126" s="374"/>
      <c r="O126" s="374"/>
      <c r="P126" s="374"/>
      <c r="Q126" s="374"/>
      <c r="R126" s="374"/>
      <c r="S126" s="374"/>
      <c r="T126" s="374"/>
      <c r="U126" s="374"/>
      <c r="V126" s="374"/>
      <c r="W126" s="374"/>
      <c r="X126" s="374"/>
      <c r="Y126" s="374"/>
      <c r="Z126" s="374"/>
    </row>
    <row r="127" ht="15.75" customHeight="1">
      <c r="A127" s="348" t="s">
        <v>2223</v>
      </c>
      <c r="B127" s="348" t="s">
        <v>2224</v>
      </c>
      <c r="C127" s="348" t="s">
        <v>52</v>
      </c>
      <c r="D127" s="348" t="s">
        <v>7730</v>
      </c>
      <c r="E127" s="348" t="s">
        <v>7731</v>
      </c>
      <c r="F127" s="348" t="s">
        <v>7170</v>
      </c>
      <c r="G127" s="348">
        <v>14.0</v>
      </c>
      <c r="H127" s="348">
        <v>14.0</v>
      </c>
      <c r="I127" s="348">
        <v>14.0</v>
      </c>
      <c r="J127" s="253">
        <v>20.0</v>
      </c>
      <c r="K127" s="1203">
        <f t="shared" si="3"/>
        <v>1.428571429</v>
      </c>
      <c r="L127" s="555" t="s">
        <v>77</v>
      </c>
      <c r="M127" s="374"/>
      <c r="N127" s="374"/>
      <c r="O127" s="374"/>
      <c r="P127" s="374"/>
      <c r="Q127" s="374"/>
      <c r="R127" s="374"/>
      <c r="S127" s="374"/>
      <c r="T127" s="374"/>
      <c r="U127" s="374"/>
      <c r="V127" s="374"/>
      <c r="W127" s="374"/>
      <c r="X127" s="374"/>
      <c r="Y127" s="374"/>
      <c r="Z127" s="374"/>
    </row>
    <row r="128" ht="15.75" customHeight="1">
      <c r="A128" s="348" t="s">
        <v>2223</v>
      </c>
      <c r="B128" s="348" t="s">
        <v>2224</v>
      </c>
      <c r="C128" s="348" t="s">
        <v>52</v>
      </c>
      <c r="D128" s="348" t="s">
        <v>7732</v>
      </c>
      <c r="E128" s="348" t="s">
        <v>2877</v>
      </c>
      <c r="F128" s="348" t="s">
        <v>7170</v>
      </c>
      <c r="G128" s="348">
        <v>14.0</v>
      </c>
      <c r="H128" s="348">
        <v>14.0</v>
      </c>
      <c r="I128" s="348">
        <v>14.0</v>
      </c>
      <c r="J128" s="253">
        <v>20.0</v>
      </c>
      <c r="K128" s="1203">
        <f t="shared" si="3"/>
        <v>1.428571429</v>
      </c>
      <c r="L128" s="555" t="s">
        <v>77</v>
      </c>
      <c r="M128" s="374"/>
      <c r="N128" s="374"/>
      <c r="O128" s="374"/>
      <c r="P128" s="374"/>
      <c r="Q128" s="374"/>
      <c r="R128" s="374"/>
      <c r="S128" s="374"/>
      <c r="T128" s="374"/>
      <c r="U128" s="374"/>
      <c r="V128" s="374"/>
      <c r="W128" s="374"/>
      <c r="X128" s="374"/>
      <c r="Y128" s="374"/>
      <c r="Z128" s="374"/>
    </row>
    <row r="129" ht="15.75" customHeight="1">
      <c r="A129" s="348" t="s">
        <v>2223</v>
      </c>
      <c r="B129" s="348" t="s">
        <v>2224</v>
      </c>
      <c r="C129" s="348" t="s">
        <v>52</v>
      </c>
      <c r="D129" s="348" t="s">
        <v>7733</v>
      </c>
      <c r="E129" s="348" t="s">
        <v>7734</v>
      </c>
      <c r="F129" s="348" t="s">
        <v>7170</v>
      </c>
      <c r="G129" s="348">
        <v>14.0</v>
      </c>
      <c r="H129" s="348">
        <v>14.0</v>
      </c>
      <c r="I129" s="348">
        <v>14.0</v>
      </c>
      <c r="J129" s="253">
        <v>20.0</v>
      </c>
      <c r="K129" s="1203">
        <f t="shared" si="3"/>
        <v>1.428571429</v>
      </c>
      <c r="L129" s="555" t="s">
        <v>77</v>
      </c>
      <c r="M129" s="374"/>
      <c r="N129" s="374"/>
      <c r="O129" s="374"/>
      <c r="P129" s="374"/>
      <c r="Q129" s="374"/>
      <c r="R129" s="374"/>
      <c r="S129" s="374"/>
      <c r="T129" s="374"/>
      <c r="U129" s="374"/>
      <c r="V129" s="374"/>
      <c r="W129" s="374"/>
      <c r="X129" s="374"/>
      <c r="Y129" s="374"/>
      <c r="Z129" s="374"/>
    </row>
    <row r="130" ht="15.75" customHeight="1">
      <c r="A130" s="348" t="s">
        <v>2223</v>
      </c>
      <c r="B130" s="348" t="s">
        <v>2224</v>
      </c>
      <c r="C130" s="348" t="s">
        <v>52</v>
      </c>
      <c r="D130" s="348" t="s">
        <v>7735</v>
      </c>
      <c r="E130" s="348" t="s">
        <v>7736</v>
      </c>
      <c r="F130" s="348" t="s">
        <v>7170</v>
      </c>
      <c r="G130" s="348">
        <v>14.0</v>
      </c>
      <c r="H130" s="348">
        <v>14.0</v>
      </c>
      <c r="I130" s="348">
        <v>14.0</v>
      </c>
      <c r="J130" s="253">
        <v>20.0</v>
      </c>
      <c r="K130" s="1203">
        <f t="shared" si="3"/>
        <v>1.428571429</v>
      </c>
      <c r="L130" s="555" t="s">
        <v>77</v>
      </c>
      <c r="M130" s="374"/>
      <c r="N130" s="374"/>
      <c r="O130" s="374"/>
      <c r="P130" s="374"/>
      <c r="Q130" s="374"/>
      <c r="R130" s="374"/>
      <c r="S130" s="374"/>
      <c r="T130" s="374"/>
      <c r="U130" s="374"/>
      <c r="V130" s="374"/>
      <c r="W130" s="374"/>
      <c r="X130" s="374"/>
      <c r="Y130" s="374"/>
      <c r="Z130" s="374"/>
    </row>
    <row r="131" ht="15.75" customHeight="1">
      <c r="A131" s="348" t="s">
        <v>2223</v>
      </c>
      <c r="B131" s="348" t="s">
        <v>2224</v>
      </c>
      <c r="C131" s="348" t="s">
        <v>52</v>
      </c>
      <c r="D131" s="348" t="s">
        <v>7737</v>
      </c>
      <c r="E131" s="348" t="s">
        <v>7738</v>
      </c>
      <c r="F131" s="348" t="s">
        <v>7170</v>
      </c>
      <c r="G131" s="348">
        <v>14.0</v>
      </c>
      <c r="H131" s="348">
        <v>14.0</v>
      </c>
      <c r="I131" s="348">
        <v>14.0</v>
      </c>
      <c r="J131" s="253">
        <v>20.0</v>
      </c>
      <c r="K131" s="1203">
        <f t="shared" si="3"/>
        <v>1.428571429</v>
      </c>
      <c r="L131" s="555" t="s">
        <v>77</v>
      </c>
      <c r="M131" s="374"/>
      <c r="N131" s="374"/>
      <c r="O131" s="374"/>
      <c r="P131" s="374"/>
      <c r="Q131" s="374"/>
      <c r="R131" s="374"/>
      <c r="S131" s="374"/>
      <c r="T131" s="374"/>
      <c r="U131" s="374"/>
      <c r="V131" s="374"/>
      <c r="W131" s="374"/>
      <c r="X131" s="374"/>
      <c r="Y131" s="374"/>
      <c r="Z131" s="374"/>
    </row>
    <row r="132" ht="15.75" customHeight="1">
      <c r="A132" s="348" t="s">
        <v>2223</v>
      </c>
      <c r="B132" s="348" t="s">
        <v>2224</v>
      </c>
      <c r="C132" s="348" t="s">
        <v>52</v>
      </c>
      <c r="D132" s="348" t="s">
        <v>7739</v>
      </c>
      <c r="E132" s="348" t="s">
        <v>7740</v>
      </c>
      <c r="F132" s="348" t="s">
        <v>7170</v>
      </c>
      <c r="G132" s="348">
        <v>14.0</v>
      </c>
      <c r="H132" s="348">
        <v>14.0</v>
      </c>
      <c r="I132" s="348">
        <v>14.0</v>
      </c>
      <c r="J132" s="253">
        <v>20.0</v>
      </c>
      <c r="K132" s="1203">
        <f t="shared" si="3"/>
        <v>1.428571429</v>
      </c>
      <c r="L132" s="555" t="s">
        <v>77</v>
      </c>
      <c r="M132" s="374"/>
      <c r="N132" s="374"/>
      <c r="O132" s="374"/>
      <c r="P132" s="374"/>
      <c r="Q132" s="374"/>
      <c r="R132" s="374"/>
      <c r="S132" s="374"/>
      <c r="T132" s="374"/>
      <c r="U132" s="374"/>
      <c r="V132" s="374"/>
      <c r="W132" s="374"/>
      <c r="X132" s="374"/>
      <c r="Y132" s="374"/>
      <c r="Z132" s="374"/>
    </row>
    <row r="133" ht="15.75" customHeight="1">
      <c r="A133" s="348" t="s">
        <v>2223</v>
      </c>
      <c r="B133" s="348" t="s">
        <v>2224</v>
      </c>
      <c r="C133" s="348" t="s">
        <v>52</v>
      </c>
      <c r="D133" s="348" t="s">
        <v>7741</v>
      </c>
      <c r="E133" s="348" t="s">
        <v>7742</v>
      </c>
      <c r="F133" s="348" t="s">
        <v>7170</v>
      </c>
      <c r="G133" s="348">
        <v>14.0</v>
      </c>
      <c r="H133" s="348">
        <v>14.0</v>
      </c>
      <c r="I133" s="348">
        <v>14.0</v>
      </c>
      <c r="J133" s="253">
        <v>20.0</v>
      </c>
      <c r="K133" s="1203">
        <f t="shared" si="3"/>
        <v>1.428571429</v>
      </c>
      <c r="L133" s="555" t="s">
        <v>77</v>
      </c>
      <c r="M133" s="374"/>
      <c r="N133" s="374"/>
      <c r="O133" s="374"/>
      <c r="P133" s="374"/>
      <c r="Q133" s="374"/>
      <c r="R133" s="374"/>
      <c r="S133" s="374"/>
      <c r="T133" s="374"/>
      <c r="U133" s="374"/>
      <c r="V133" s="374"/>
      <c r="W133" s="374"/>
      <c r="X133" s="374"/>
      <c r="Y133" s="374"/>
      <c r="Z133" s="374"/>
    </row>
    <row r="134" ht="15.75" customHeight="1">
      <c r="A134" s="348" t="s">
        <v>2223</v>
      </c>
      <c r="B134" s="348" t="s">
        <v>2224</v>
      </c>
      <c r="C134" s="348" t="s">
        <v>52</v>
      </c>
      <c r="D134" s="348" t="s">
        <v>7743</v>
      </c>
      <c r="E134" s="348" t="s">
        <v>7744</v>
      </c>
      <c r="F134" s="348" t="s">
        <v>7170</v>
      </c>
      <c r="G134" s="348">
        <v>14.0</v>
      </c>
      <c r="H134" s="348">
        <v>14.0</v>
      </c>
      <c r="I134" s="348">
        <v>14.0</v>
      </c>
      <c r="J134" s="253">
        <v>20.0</v>
      </c>
      <c r="K134" s="1203">
        <f t="shared" si="3"/>
        <v>1.428571429</v>
      </c>
      <c r="L134" s="555" t="s">
        <v>77</v>
      </c>
      <c r="M134" s="374"/>
      <c r="N134" s="374"/>
      <c r="O134" s="374"/>
      <c r="P134" s="374"/>
      <c r="Q134" s="374"/>
      <c r="R134" s="374"/>
      <c r="S134" s="374"/>
      <c r="T134" s="374"/>
      <c r="U134" s="374"/>
      <c r="V134" s="374"/>
      <c r="W134" s="374"/>
      <c r="X134" s="374"/>
      <c r="Y134" s="374"/>
      <c r="Z134" s="374"/>
    </row>
    <row r="135" ht="15.75" customHeight="1">
      <c r="A135" s="348" t="s">
        <v>2223</v>
      </c>
      <c r="B135" s="348" t="s">
        <v>2224</v>
      </c>
      <c r="C135" s="348" t="s">
        <v>52</v>
      </c>
      <c r="D135" s="348" t="s">
        <v>7745</v>
      </c>
      <c r="E135" s="348" t="s">
        <v>7746</v>
      </c>
      <c r="F135" s="348" t="s">
        <v>7170</v>
      </c>
      <c r="G135" s="348">
        <v>14.0</v>
      </c>
      <c r="H135" s="348">
        <v>14.0</v>
      </c>
      <c r="I135" s="348">
        <v>14.0</v>
      </c>
      <c r="J135" s="253">
        <v>20.0</v>
      </c>
      <c r="K135" s="1203">
        <f t="shared" si="3"/>
        <v>1.428571429</v>
      </c>
      <c r="L135" s="555" t="s">
        <v>77</v>
      </c>
      <c r="M135" s="374"/>
      <c r="N135" s="374"/>
      <c r="O135" s="374"/>
      <c r="P135" s="374"/>
      <c r="Q135" s="374"/>
      <c r="R135" s="374"/>
      <c r="S135" s="374"/>
      <c r="T135" s="374"/>
      <c r="U135" s="374"/>
      <c r="V135" s="374"/>
      <c r="W135" s="374"/>
      <c r="X135" s="374"/>
      <c r="Y135" s="374"/>
      <c r="Z135" s="374"/>
    </row>
    <row r="136" ht="15.75" customHeight="1">
      <c r="A136" s="348" t="s">
        <v>2223</v>
      </c>
      <c r="B136" s="348" t="s">
        <v>2224</v>
      </c>
      <c r="C136" s="348" t="s">
        <v>52</v>
      </c>
      <c r="D136" s="348" t="s">
        <v>7747</v>
      </c>
      <c r="E136" s="348" t="s">
        <v>7748</v>
      </c>
      <c r="F136" s="348" t="s">
        <v>7170</v>
      </c>
      <c r="G136" s="348">
        <v>14.0</v>
      </c>
      <c r="H136" s="348">
        <v>14.0</v>
      </c>
      <c r="I136" s="348">
        <v>14.0</v>
      </c>
      <c r="J136" s="253">
        <v>20.0</v>
      </c>
      <c r="K136" s="1203">
        <f t="shared" si="3"/>
        <v>1.428571429</v>
      </c>
      <c r="L136" s="555" t="s">
        <v>77</v>
      </c>
      <c r="M136" s="374"/>
      <c r="N136" s="374"/>
      <c r="O136" s="374"/>
      <c r="P136" s="374"/>
      <c r="Q136" s="374"/>
      <c r="R136" s="374"/>
      <c r="S136" s="374"/>
      <c r="T136" s="374"/>
      <c r="U136" s="374"/>
      <c r="V136" s="374"/>
      <c r="W136" s="374"/>
      <c r="X136" s="374"/>
      <c r="Y136" s="374"/>
      <c r="Z136" s="374"/>
    </row>
    <row r="137" ht="15.75" customHeight="1">
      <c r="A137" s="348" t="s">
        <v>2223</v>
      </c>
      <c r="B137" s="348" t="s">
        <v>2224</v>
      </c>
      <c r="C137" s="348" t="s">
        <v>52</v>
      </c>
      <c r="D137" s="348" t="s">
        <v>7749</v>
      </c>
      <c r="E137" s="348" t="s">
        <v>7750</v>
      </c>
      <c r="F137" s="348" t="s">
        <v>7170</v>
      </c>
      <c r="G137" s="348">
        <v>14.0</v>
      </c>
      <c r="H137" s="348">
        <v>14.0</v>
      </c>
      <c r="I137" s="348">
        <v>14.0</v>
      </c>
      <c r="J137" s="253">
        <v>20.0</v>
      </c>
      <c r="K137" s="1203">
        <f t="shared" si="3"/>
        <v>1.428571429</v>
      </c>
      <c r="L137" s="555" t="s">
        <v>77</v>
      </c>
      <c r="M137" s="374"/>
      <c r="N137" s="374"/>
      <c r="O137" s="374"/>
      <c r="P137" s="374"/>
      <c r="Q137" s="374"/>
      <c r="R137" s="374"/>
      <c r="S137" s="374"/>
      <c r="T137" s="374"/>
      <c r="U137" s="374"/>
      <c r="V137" s="374"/>
      <c r="W137" s="374"/>
      <c r="X137" s="374"/>
      <c r="Y137" s="374"/>
      <c r="Z137" s="374"/>
    </row>
    <row r="138" ht="15.75" customHeight="1">
      <c r="A138" s="348" t="s">
        <v>2223</v>
      </c>
      <c r="B138" s="348" t="s">
        <v>2224</v>
      </c>
      <c r="C138" s="348" t="s">
        <v>52</v>
      </c>
      <c r="D138" s="348" t="s">
        <v>7751</v>
      </c>
      <c r="E138" s="348" t="s">
        <v>7752</v>
      </c>
      <c r="F138" s="348" t="s">
        <v>7170</v>
      </c>
      <c r="G138" s="348">
        <v>14.0</v>
      </c>
      <c r="H138" s="348">
        <v>14.0</v>
      </c>
      <c r="I138" s="348">
        <v>14.0</v>
      </c>
      <c r="J138" s="253">
        <v>20.0</v>
      </c>
      <c r="K138" s="1203">
        <f t="shared" si="3"/>
        <v>1.428571429</v>
      </c>
      <c r="L138" s="555" t="s">
        <v>77</v>
      </c>
      <c r="M138" s="374"/>
      <c r="N138" s="374"/>
      <c r="O138" s="374"/>
      <c r="P138" s="374"/>
      <c r="Q138" s="374"/>
      <c r="R138" s="374"/>
      <c r="S138" s="374"/>
      <c r="T138" s="374"/>
      <c r="U138" s="374"/>
      <c r="V138" s="374"/>
      <c r="W138" s="374"/>
      <c r="X138" s="374"/>
      <c r="Y138" s="374"/>
      <c r="Z138" s="374"/>
    </row>
    <row r="139" ht="15.75" customHeight="1">
      <c r="A139" s="348" t="s">
        <v>2223</v>
      </c>
      <c r="B139" s="348" t="s">
        <v>2224</v>
      </c>
      <c r="C139" s="348" t="s">
        <v>52</v>
      </c>
      <c r="D139" s="348" t="s">
        <v>7753</v>
      </c>
      <c r="E139" s="348" t="s">
        <v>7754</v>
      </c>
      <c r="F139" s="348" t="s">
        <v>7170</v>
      </c>
      <c r="G139" s="348">
        <v>14.0</v>
      </c>
      <c r="H139" s="348">
        <v>14.0</v>
      </c>
      <c r="I139" s="348">
        <v>14.0</v>
      </c>
      <c r="J139" s="253">
        <v>20.0</v>
      </c>
      <c r="K139" s="1203">
        <f t="shared" si="3"/>
        <v>1.428571429</v>
      </c>
      <c r="L139" s="555" t="s">
        <v>77</v>
      </c>
      <c r="M139" s="374"/>
      <c r="N139" s="374"/>
      <c r="O139" s="374"/>
      <c r="P139" s="374"/>
      <c r="Q139" s="374"/>
      <c r="R139" s="374"/>
      <c r="S139" s="374"/>
      <c r="T139" s="374"/>
      <c r="U139" s="374"/>
      <c r="V139" s="374"/>
      <c r="W139" s="374"/>
      <c r="X139" s="374"/>
      <c r="Y139" s="374"/>
      <c r="Z139" s="374"/>
    </row>
    <row r="140" ht="15.75" customHeight="1">
      <c r="A140" s="348" t="s">
        <v>2223</v>
      </c>
      <c r="B140" s="348" t="s">
        <v>2224</v>
      </c>
      <c r="C140" s="348" t="s">
        <v>52</v>
      </c>
      <c r="D140" s="348" t="s">
        <v>7755</v>
      </c>
      <c r="E140" s="348" t="s">
        <v>7756</v>
      </c>
      <c r="F140" s="348" t="s">
        <v>7170</v>
      </c>
      <c r="G140" s="348">
        <v>14.0</v>
      </c>
      <c r="H140" s="348">
        <v>14.0</v>
      </c>
      <c r="I140" s="348">
        <v>14.0</v>
      </c>
      <c r="J140" s="253">
        <v>20.0</v>
      </c>
      <c r="K140" s="1203">
        <f t="shared" si="3"/>
        <v>1.428571429</v>
      </c>
      <c r="L140" s="555" t="s">
        <v>77</v>
      </c>
      <c r="M140" s="374"/>
      <c r="N140" s="374"/>
      <c r="O140" s="374"/>
      <c r="P140" s="374"/>
      <c r="Q140" s="374"/>
      <c r="R140" s="374"/>
      <c r="S140" s="374"/>
      <c r="T140" s="374"/>
      <c r="U140" s="374"/>
      <c r="V140" s="374"/>
      <c r="W140" s="374"/>
      <c r="X140" s="374"/>
      <c r="Y140" s="374"/>
      <c r="Z140" s="374"/>
    </row>
    <row r="141" ht="15.75" customHeight="1">
      <c r="A141" s="348" t="s">
        <v>2607</v>
      </c>
      <c r="B141" s="631" t="s">
        <v>2206</v>
      </c>
      <c r="C141" s="348" t="s">
        <v>52</v>
      </c>
      <c r="D141" s="348" t="s">
        <v>7721</v>
      </c>
      <c r="E141" s="348" t="s">
        <v>7722</v>
      </c>
      <c r="F141" s="348" t="s">
        <v>7170</v>
      </c>
      <c r="G141" s="253">
        <v>9.0</v>
      </c>
      <c r="H141" s="253">
        <v>9.0</v>
      </c>
      <c r="I141" s="253">
        <v>9.0</v>
      </c>
      <c r="J141" s="253">
        <v>20.0</v>
      </c>
      <c r="K141" s="1203">
        <f t="shared" si="3"/>
        <v>2.222222222</v>
      </c>
      <c r="L141" s="555" t="s">
        <v>77</v>
      </c>
      <c r="M141" s="374"/>
      <c r="N141" s="374"/>
      <c r="O141" s="374"/>
      <c r="P141" s="374"/>
      <c r="Q141" s="374"/>
      <c r="R141" s="374"/>
      <c r="S141" s="374"/>
      <c r="T141" s="374"/>
      <c r="U141" s="374"/>
      <c r="V141" s="374"/>
      <c r="W141" s="374"/>
      <c r="X141" s="374"/>
      <c r="Y141" s="374"/>
      <c r="Z141" s="374"/>
    </row>
    <row r="142" ht="15.75" customHeight="1">
      <c r="A142" s="348" t="s">
        <v>2607</v>
      </c>
      <c r="B142" s="631" t="s">
        <v>2206</v>
      </c>
      <c r="C142" s="348" t="s">
        <v>52</v>
      </c>
      <c r="D142" s="348" t="s">
        <v>7723</v>
      </c>
      <c r="E142" s="348" t="s">
        <v>7724</v>
      </c>
      <c r="F142" s="348" t="s">
        <v>7170</v>
      </c>
      <c r="G142" s="253">
        <v>9.0</v>
      </c>
      <c r="H142" s="253">
        <v>9.0</v>
      </c>
      <c r="I142" s="253">
        <v>9.0</v>
      </c>
      <c r="J142" s="253">
        <v>20.0</v>
      </c>
      <c r="K142" s="1203">
        <f t="shared" si="3"/>
        <v>2.222222222</v>
      </c>
      <c r="L142" s="555" t="s">
        <v>77</v>
      </c>
      <c r="M142" s="374"/>
      <c r="N142" s="374"/>
      <c r="O142" s="374"/>
      <c r="P142" s="374"/>
      <c r="Q142" s="374"/>
      <c r="R142" s="374"/>
      <c r="S142" s="374"/>
      <c r="T142" s="374"/>
      <c r="U142" s="374"/>
      <c r="V142" s="374"/>
      <c r="W142" s="374"/>
      <c r="X142" s="374"/>
      <c r="Y142" s="374"/>
      <c r="Z142" s="374"/>
    </row>
    <row r="143" ht="15.75" customHeight="1">
      <c r="A143" s="348" t="s">
        <v>2607</v>
      </c>
      <c r="B143" s="631" t="s">
        <v>2206</v>
      </c>
      <c r="C143" s="348" t="s">
        <v>52</v>
      </c>
      <c r="D143" s="348" t="s">
        <v>7725</v>
      </c>
      <c r="E143" s="348" t="s">
        <v>7726</v>
      </c>
      <c r="F143" s="348" t="s">
        <v>7170</v>
      </c>
      <c r="G143" s="253">
        <v>9.0</v>
      </c>
      <c r="H143" s="253">
        <v>9.0</v>
      </c>
      <c r="I143" s="253">
        <v>9.0</v>
      </c>
      <c r="J143" s="253">
        <v>20.0</v>
      </c>
      <c r="K143" s="1203">
        <f t="shared" si="3"/>
        <v>2.222222222</v>
      </c>
      <c r="L143" s="555" t="s">
        <v>77</v>
      </c>
      <c r="M143" s="374"/>
      <c r="N143" s="374"/>
      <c r="O143" s="374"/>
      <c r="P143" s="374"/>
      <c r="Q143" s="374"/>
      <c r="R143" s="374"/>
      <c r="S143" s="374"/>
      <c r="T143" s="374"/>
      <c r="U143" s="374"/>
      <c r="V143" s="374"/>
      <c r="W143" s="374"/>
      <c r="X143" s="374"/>
      <c r="Y143" s="374"/>
      <c r="Z143" s="374"/>
    </row>
    <row r="144" ht="15.75" customHeight="1">
      <c r="A144" s="1024" t="s">
        <v>3159</v>
      </c>
      <c r="B144" s="1024" t="s">
        <v>3160</v>
      </c>
      <c r="C144" s="1024" t="s">
        <v>52</v>
      </c>
      <c r="D144" s="348" t="s">
        <v>7768</v>
      </c>
      <c r="E144" s="1204" t="s">
        <v>7769</v>
      </c>
      <c r="F144" s="348" t="s">
        <v>7170</v>
      </c>
      <c r="G144" s="348">
        <v>5.0</v>
      </c>
      <c r="H144" s="640">
        <v>5.0</v>
      </c>
      <c r="I144" s="256">
        <v>5.0</v>
      </c>
      <c r="J144" s="256">
        <v>20.0</v>
      </c>
      <c r="K144" s="256">
        <f t="shared" si="3"/>
        <v>4</v>
      </c>
      <c r="L144" s="555" t="s">
        <v>77</v>
      </c>
      <c r="M144" s="374"/>
      <c r="N144" s="374"/>
      <c r="O144" s="374"/>
      <c r="P144" s="374"/>
      <c r="Q144" s="374"/>
      <c r="R144" s="374"/>
      <c r="S144" s="374"/>
      <c r="T144" s="374"/>
      <c r="U144" s="374"/>
      <c r="V144" s="374"/>
      <c r="W144" s="374"/>
      <c r="X144" s="374"/>
      <c r="Y144" s="374"/>
      <c r="Z144" s="374"/>
    </row>
    <row r="145" ht="15.75" customHeight="1">
      <c r="A145" s="348" t="s">
        <v>2909</v>
      </c>
      <c r="B145" s="631" t="s">
        <v>2910</v>
      </c>
      <c r="C145" s="631" t="s">
        <v>52</v>
      </c>
      <c r="D145" s="348" t="s">
        <v>7766</v>
      </c>
      <c r="E145" s="1204" t="s">
        <v>7767</v>
      </c>
      <c r="F145" s="626" t="s">
        <v>7170</v>
      </c>
      <c r="G145" s="348">
        <v>3.0</v>
      </c>
      <c r="H145" s="348">
        <v>3.0</v>
      </c>
      <c r="I145" s="348">
        <v>3.0</v>
      </c>
      <c r="J145" s="1205">
        <v>20.0</v>
      </c>
      <c r="K145" s="1203">
        <v>6.66</v>
      </c>
      <c r="L145" s="555" t="s">
        <v>57</v>
      </c>
      <c r="M145" s="374"/>
      <c r="N145" s="374"/>
      <c r="O145" s="374"/>
      <c r="P145" s="374"/>
      <c r="Q145" s="374"/>
      <c r="R145" s="374"/>
      <c r="S145" s="374"/>
      <c r="T145" s="374"/>
      <c r="U145" s="374"/>
      <c r="V145" s="374"/>
      <c r="W145" s="374"/>
      <c r="X145" s="374"/>
      <c r="Y145" s="374"/>
      <c r="Z145" s="374"/>
    </row>
    <row r="146" ht="15.75" customHeight="1">
      <c r="A146" s="348" t="s">
        <v>3422</v>
      </c>
      <c r="B146" s="631" t="s">
        <v>3423</v>
      </c>
      <c r="C146" s="348" t="s">
        <v>52</v>
      </c>
      <c r="D146" s="348" t="s">
        <v>7812</v>
      </c>
      <c r="E146" s="1204" t="s">
        <v>7774</v>
      </c>
      <c r="F146" s="348" t="s">
        <v>7170</v>
      </c>
      <c r="G146" s="253">
        <v>4.0</v>
      </c>
      <c r="H146" s="253">
        <v>4.0</v>
      </c>
      <c r="I146" s="253">
        <v>5.0</v>
      </c>
      <c r="J146" s="253">
        <v>20.0</v>
      </c>
      <c r="K146" s="415">
        <v>5.0</v>
      </c>
      <c r="L146" s="555" t="s">
        <v>57</v>
      </c>
      <c r="M146" s="374"/>
      <c r="N146" s="374"/>
      <c r="O146" s="374"/>
      <c r="P146" s="374"/>
      <c r="Q146" s="374"/>
      <c r="R146" s="374"/>
      <c r="S146" s="374"/>
      <c r="T146" s="374"/>
      <c r="U146" s="374"/>
      <c r="V146" s="374"/>
      <c r="W146" s="374"/>
      <c r="X146" s="374"/>
      <c r="Y146" s="374"/>
      <c r="Z146" s="374"/>
    </row>
    <row r="147" ht="15.75" customHeight="1">
      <c r="A147" s="348" t="s">
        <v>3422</v>
      </c>
      <c r="B147" s="631" t="s">
        <v>3423</v>
      </c>
      <c r="C147" s="348" t="s">
        <v>52</v>
      </c>
      <c r="D147" s="348" t="s">
        <v>7813</v>
      </c>
      <c r="E147" s="1204" t="s">
        <v>7776</v>
      </c>
      <c r="F147" s="348" t="s">
        <v>7814</v>
      </c>
      <c r="G147" s="253">
        <v>4.0</v>
      </c>
      <c r="H147" s="253">
        <v>4.0</v>
      </c>
      <c r="I147" s="253">
        <v>5.0</v>
      </c>
      <c r="J147" s="253">
        <v>20.0</v>
      </c>
      <c r="K147" s="415">
        <v>5.0</v>
      </c>
      <c r="L147" s="555" t="s">
        <v>57</v>
      </c>
      <c r="M147" s="374"/>
      <c r="N147" s="374"/>
      <c r="O147" s="374"/>
      <c r="P147" s="374"/>
      <c r="Q147" s="374"/>
      <c r="R147" s="374"/>
      <c r="S147" s="374"/>
      <c r="T147" s="374"/>
      <c r="U147" s="374"/>
      <c r="V147" s="374"/>
      <c r="W147" s="374"/>
      <c r="X147" s="374"/>
      <c r="Y147" s="374"/>
      <c r="Z147" s="374"/>
    </row>
    <row r="148" ht="15.75" customHeight="1">
      <c r="A148" s="348" t="s">
        <v>3422</v>
      </c>
      <c r="B148" s="631" t="s">
        <v>3423</v>
      </c>
      <c r="C148" s="348" t="s">
        <v>52</v>
      </c>
      <c r="D148" s="348" t="s">
        <v>7815</v>
      </c>
      <c r="E148" s="1204" t="s">
        <v>7816</v>
      </c>
      <c r="F148" s="348" t="s">
        <v>7817</v>
      </c>
      <c r="G148" s="253">
        <v>4.0</v>
      </c>
      <c r="H148" s="253">
        <v>4.0</v>
      </c>
      <c r="I148" s="253">
        <v>5.0</v>
      </c>
      <c r="J148" s="253">
        <v>10.0</v>
      </c>
      <c r="K148" s="415">
        <v>2.5</v>
      </c>
      <c r="L148" s="555" t="s">
        <v>57</v>
      </c>
      <c r="M148" s="374"/>
      <c r="N148" s="374"/>
      <c r="O148" s="374"/>
      <c r="P148" s="374"/>
      <c r="Q148" s="374"/>
      <c r="R148" s="374"/>
      <c r="S148" s="374"/>
      <c r="T148" s="374"/>
      <c r="U148" s="374"/>
      <c r="V148" s="374"/>
      <c r="W148" s="374"/>
      <c r="X148" s="374"/>
      <c r="Y148" s="374"/>
      <c r="Z148" s="374"/>
    </row>
    <row r="149" ht="15.75" customHeight="1">
      <c r="A149" s="348" t="s">
        <v>3422</v>
      </c>
      <c r="B149" s="631" t="s">
        <v>3423</v>
      </c>
      <c r="C149" s="348" t="s">
        <v>52</v>
      </c>
      <c r="D149" s="348" t="s">
        <v>7818</v>
      </c>
      <c r="E149" s="1204" t="s">
        <v>7819</v>
      </c>
      <c r="F149" s="348" t="s">
        <v>7817</v>
      </c>
      <c r="G149" s="253">
        <v>4.0</v>
      </c>
      <c r="H149" s="253">
        <v>4.0</v>
      </c>
      <c r="I149" s="253">
        <v>5.0</v>
      </c>
      <c r="J149" s="253">
        <v>10.0</v>
      </c>
      <c r="K149" s="415">
        <v>2.5</v>
      </c>
      <c r="L149" s="555" t="s">
        <v>57</v>
      </c>
      <c r="M149" s="374"/>
      <c r="N149" s="374"/>
      <c r="O149" s="374"/>
      <c r="P149" s="374"/>
      <c r="Q149" s="374"/>
      <c r="R149" s="374"/>
      <c r="S149" s="374"/>
      <c r="T149" s="374"/>
      <c r="U149" s="374"/>
      <c r="V149" s="374"/>
      <c r="W149" s="374"/>
      <c r="X149" s="374"/>
      <c r="Y149" s="374"/>
      <c r="Z149" s="374"/>
    </row>
    <row r="150" ht="15.75" customHeight="1">
      <c r="A150" s="348" t="s">
        <v>3422</v>
      </c>
      <c r="B150" s="631" t="s">
        <v>3423</v>
      </c>
      <c r="C150" s="348" t="s">
        <v>52</v>
      </c>
      <c r="D150" s="348" t="s">
        <v>7820</v>
      </c>
      <c r="E150" s="1204" t="s">
        <v>7780</v>
      </c>
      <c r="F150" s="348" t="s">
        <v>7821</v>
      </c>
      <c r="G150" s="253">
        <v>4.0</v>
      </c>
      <c r="H150" s="253">
        <v>4.0</v>
      </c>
      <c r="I150" s="253">
        <v>5.0</v>
      </c>
      <c r="J150" s="253">
        <v>10.0</v>
      </c>
      <c r="K150" s="415">
        <v>2.5</v>
      </c>
      <c r="L150" s="555" t="s">
        <v>57</v>
      </c>
      <c r="M150" s="374"/>
      <c r="N150" s="374"/>
      <c r="O150" s="374"/>
      <c r="P150" s="374"/>
      <c r="Q150" s="374"/>
      <c r="R150" s="374"/>
      <c r="S150" s="374"/>
      <c r="T150" s="374"/>
      <c r="U150" s="374"/>
      <c r="V150" s="374"/>
      <c r="W150" s="374"/>
      <c r="X150" s="374"/>
      <c r="Y150" s="374"/>
      <c r="Z150" s="374"/>
    </row>
    <row r="151" ht="15.75" customHeight="1">
      <c r="A151" s="365" t="s">
        <v>3426</v>
      </c>
      <c r="B151" s="365" t="s">
        <v>3427</v>
      </c>
      <c r="C151" s="631" t="s">
        <v>52</v>
      </c>
      <c r="D151" s="365" t="s">
        <v>7822</v>
      </c>
      <c r="E151" s="1204" t="s">
        <v>7823</v>
      </c>
      <c r="F151" s="626" t="s">
        <v>7824</v>
      </c>
      <c r="G151" s="1217">
        <v>3.0</v>
      </c>
      <c r="H151" s="1217">
        <v>3.0</v>
      </c>
      <c r="I151" s="1217">
        <v>3.0</v>
      </c>
      <c r="J151" s="1205">
        <v>20.0</v>
      </c>
      <c r="K151" s="1203">
        <v>6.66</v>
      </c>
      <c r="L151" s="555" t="s">
        <v>57</v>
      </c>
      <c r="M151" s="374"/>
      <c r="N151" s="374"/>
      <c r="O151" s="374"/>
      <c r="P151" s="374"/>
      <c r="Q151" s="374"/>
      <c r="R151" s="374"/>
      <c r="S151" s="374"/>
      <c r="T151" s="374"/>
      <c r="U151" s="374"/>
      <c r="V151" s="374"/>
      <c r="W151" s="374"/>
      <c r="X151" s="374"/>
      <c r="Y151" s="374"/>
      <c r="Z151" s="374"/>
    </row>
    <row r="152" ht="15.75" customHeight="1">
      <c r="A152" s="421" t="s">
        <v>7825</v>
      </c>
      <c r="B152" s="421" t="s">
        <v>7826</v>
      </c>
      <c r="C152" s="631" t="s">
        <v>52</v>
      </c>
      <c r="D152" s="348" t="s">
        <v>7827</v>
      </c>
      <c r="E152" s="1204" t="s">
        <v>7828</v>
      </c>
      <c r="F152" s="348" t="s">
        <v>7170</v>
      </c>
      <c r="G152" s="1217">
        <v>3.0</v>
      </c>
      <c r="H152" s="1217">
        <v>3.0</v>
      </c>
      <c r="I152" s="1217">
        <v>3.0</v>
      </c>
      <c r="J152" s="1205">
        <v>20.0</v>
      </c>
      <c r="K152" s="1203">
        <v>6.66</v>
      </c>
      <c r="L152" s="555" t="s">
        <v>57</v>
      </c>
      <c r="M152" s="374"/>
      <c r="N152" s="374"/>
      <c r="O152" s="374"/>
      <c r="P152" s="374"/>
      <c r="Q152" s="374"/>
      <c r="R152" s="374"/>
      <c r="S152" s="374"/>
      <c r="T152" s="374"/>
      <c r="U152" s="374"/>
      <c r="V152" s="374"/>
      <c r="W152" s="374"/>
      <c r="X152" s="374"/>
      <c r="Y152" s="374"/>
      <c r="Z152" s="374"/>
    </row>
    <row r="153" ht="15.75" customHeight="1">
      <c r="A153" s="365" t="s">
        <v>3426</v>
      </c>
      <c r="B153" s="365" t="s">
        <v>3427</v>
      </c>
      <c r="C153" s="631" t="s">
        <v>52</v>
      </c>
      <c r="D153" s="365" t="s">
        <v>7822</v>
      </c>
      <c r="E153" s="1204" t="s">
        <v>7823</v>
      </c>
      <c r="F153" s="626" t="s">
        <v>7824</v>
      </c>
      <c r="G153" s="1217">
        <v>3.0</v>
      </c>
      <c r="H153" s="1217">
        <v>3.0</v>
      </c>
      <c r="I153" s="1217">
        <v>3.0</v>
      </c>
      <c r="J153" s="1205">
        <v>20.0</v>
      </c>
      <c r="K153" s="1203">
        <v>6.66</v>
      </c>
      <c r="L153" s="555" t="s">
        <v>57</v>
      </c>
      <c r="M153" s="374"/>
      <c r="N153" s="374"/>
      <c r="O153" s="374"/>
      <c r="P153" s="374"/>
      <c r="Q153" s="374"/>
      <c r="R153" s="374"/>
      <c r="S153" s="374"/>
      <c r="T153" s="374"/>
      <c r="U153" s="374"/>
      <c r="V153" s="374"/>
      <c r="W153" s="374"/>
      <c r="X153" s="374"/>
      <c r="Y153" s="374"/>
      <c r="Z153" s="374"/>
    </row>
    <row r="154" ht="15.75" customHeight="1">
      <c r="A154" s="421" t="s">
        <v>7825</v>
      </c>
      <c r="B154" s="421" t="s">
        <v>7826</v>
      </c>
      <c r="C154" s="631" t="s">
        <v>52</v>
      </c>
      <c r="D154" s="348" t="s">
        <v>7827</v>
      </c>
      <c r="E154" s="1204" t="s">
        <v>7828</v>
      </c>
      <c r="F154" s="348" t="s">
        <v>7170</v>
      </c>
      <c r="G154" s="1217">
        <v>3.0</v>
      </c>
      <c r="H154" s="1217">
        <v>3.0</v>
      </c>
      <c r="I154" s="1217">
        <v>3.0</v>
      </c>
      <c r="J154" s="1205">
        <v>20.0</v>
      </c>
      <c r="K154" s="1203">
        <v>6.66</v>
      </c>
      <c r="L154" s="555" t="s">
        <v>57</v>
      </c>
      <c r="M154" s="374"/>
      <c r="N154" s="374"/>
      <c r="O154" s="374"/>
      <c r="P154" s="374"/>
      <c r="Q154" s="374"/>
      <c r="R154" s="374"/>
      <c r="S154" s="374"/>
      <c r="T154" s="374"/>
      <c r="U154" s="374"/>
      <c r="V154" s="374"/>
      <c r="W154" s="374"/>
      <c r="X154" s="374"/>
      <c r="Y154" s="374"/>
      <c r="Z154" s="374"/>
    </row>
    <row r="155" ht="15.75" customHeight="1">
      <c r="A155" s="365" t="s">
        <v>7829</v>
      </c>
      <c r="B155" s="421" t="s">
        <v>7830</v>
      </c>
      <c r="C155" s="631" t="s">
        <v>52</v>
      </c>
      <c r="D155" s="348" t="s">
        <v>7831</v>
      </c>
      <c r="E155" s="1204" t="s">
        <v>7832</v>
      </c>
      <c r="F155" s="348" t="s">
        <v>7821</v>
      </c>
      <c r="G155" s="253">
        <v>2.0</v>
      </c>
      <c r="H155" s="253">
        <v>2.0</v>
      </c>
      <c r="I155" s="253">
        <v>2.0</v>
      </c>
      <c r="J155" s="253">
        <v>10.0</v>
      </c>
      <c r="K155" s="415">
        <v>5.0</v>
      </c>
      <c r="L155" s="555" t="s">
        <v>57</v>
      </c>
      <c r="M155" s="374"/>
      <c r="N155" s="374"/>
      <c r="O155" s="374"/>
      <c r="P155" s="374"/>
      <c r="Q155" s="374"/>
      <c r="R155" s="374"/>
      <c r="S155" s="374"/>
      <c r="T155" s="374"/>
      <c r="U155" s="374"/>
      <c r="V155" s="374"/>
      <c r="W155" s="374"/>
      <c r="X155" s="374"/>
      <c r="Y155" s="374"/>
      <c r="Z155" s="374"/>
    </row>
    <row r="156" ht="15.75" customHeight="1">
      <c r="A156" s="348" t="s">
        <v>2607</v>
      </c>
      <c r="B156" s="631" t="s">
        <v>2206</v>
      </c>
      <c r="C156" s="348" t="s">
        <v>52</v>
      </c>
      <c r="D156" s="348" t="s">
        <v>7721</v>
      </c>
      <c r="E156" s="348" t="s">
        <v>7722</v>
      </c>
      <c r="F156" s="348" t="s">
        <v>7170</v>
      </c>
      <c r="G156" s="253">
        <v>9.0</v>
      </c>
      <c r="H156" s="253">
        <v>9.0</v>
      </c>
      <c r="I156" s="253">
        <v>9.0</v>
      </c>
      <c r="J156" s="253">
        <v>20.0</v>
      </c>
      <c r="K156" s="1203">
        <v>2.2222222222222223</v>
      </c>
      <c r="L156" s="555" t="s">
        <v>3446</v>
      </c>
      <c r="M156" s="374"/>
      <c r="N156" s="374"/>
      <c r="O156" s="374"/>
      <c r="P156" s="374"/>
      <c r="Q156" s="374"/>
      <c r="R156" s="374"/>
      <c r="S156" s="374"/>
      <c r="T156" s="374"/>
      <c r="U156" s="374"/>
      <c r="V156" s="374"/>
      <c r="W156" s="374"/>
      <c r="X156" s="374"/>
      <c r="Y156" s="374"/>
      <c r="Z156" s="374"/>
    </row>
    <row r="157" ht="15.75" customHeight="1">
      <c r="A157" s="348" t="s">
        <v>2607</v>
      </c>
      <c r="B157" s="631" t="s">
        <v>2206</v>
      </c>
      <c r="C157" s="348" t="s">
        <v>52</v>
      </c>
      <c r="D157" s="348" t="s">
        <v>7723</v>
      </c>
      <c r="E157" s="348" t="s">
        <v>7724</v>
      </c>
      <c r="F157" s="348" t="s">
        <v>7170</v>
      </c>
      <c r="G157" s="253">
        <v>9.0</v>
      </c>
      <c r="H157" s="253">
        <v>9.0</v>
      </c>
      <c r="I157" s="253">
        <v>9.0</v>
      </c>
      <c r="J157" s="253">
        <v>20.0</v>
      </c>
      <c r="K157" s="1203">
        <v>2.2222222222222223</v>
      </c>
      <c r="L157" s="555" t="s">
        <v>3446</v>
      </c>
      <c r="M157" s="374"/>
      <c r="N157" s="374"/>
      <c r="O157" s="374"/>
      <c r="P157" s="374"/>
      <c r="Q157" s="374"/>
      <c r="R157" s="374"/>
      <c r="S157" s="374"/>
      <c r="T157" s="374"/>
      <c r="U157" s="374"/>
      <c r="V157" s="374"/>
      <c r="W157" s="374"/>
      <c r="X157" s="374"/>
      <c r="Y157" s="374"/>
      <c r="Z157" s="374"/>
    </row>
    <row r="158" ht="15.75" customHeight="1">
      <c r="A158" s="348" t="s">
        <v>2607</v>
      </c>
      <c r="B158" s="631" t="s">
        <v>2206</v>
      </c>
      <c r="C158" s="348" t="s">
        <v>52</v>
      </c>
      <c r="D158" s="348" t="s">
        <v>7725</v>
      </c>
      <c r="E158" s="348" t="s">
        <v>7726</v>
      </c>
      <c r="F158" s="348" t="s">
        <v>7170</v>
      </c>
      <c r="G158" s="253">
        <v>9.0</v>
      </c>
      <c r="H158" s="253">
        <v>9.0</v>
      </c>
      <c r="I158" s="253">
        <v>9.0</v>
      </c>
      <c r="J158" s="253">
        <v>20.0</v>
      </c>
      <c r="K158" s="1203">
        <v>2.2222222222222223</v>
      </c>
      <c r="L158" s="555" t="s">
        <v>3446</v>
      </c>
      <c r="M158" s="374"/>
      <c r="N158" s="374"/>
      <c r="O158" s="374"/>
      <c r="P158" s="374"/>
      <c r="Q158" s="374"/>
      <c r="R158" s="374"/>
      <c r="S158" s="374"/>
      <c r="T158" s="374"/>
      <c r="U158" s="374"/>
      <c r="V158" s="374"/>
      <c r="W158" s="374"/>
      <c r="X158" s="374"/>
      <c r="Y158" s="374"/>
      <c r="Z158" s="374"/>
    </row>
    <row r="159" ht="15.75" customHeight="1">
      <c r="A159" s="348" t="s">
        <v>3479</v>
      </c>
      <c r="B159" s="348" t="s">
        <v>2577</v>
      </c>
      <c r="C159" s="348" t="s">
        <v>52</v>
      </c>
      <c r="D159" s="348" t="s">
        <v>7757</v>
      </c>
      <c r="E159" s="348" t="s">
        <v>3490</v>
      </c>
      <c r="F159" s="348" t="s">
        <v>7170</v>
      </c>
      <c r="G159" s="348">
        <v>7.0</v>
      </c>
      <c r="H159" s="348">
        <v>7.0</v>
      </c>
      <c r="I159" s="348">
        <v>9.0</v>
      </c>
      <c r="J159" s="253">
        <v>20.0</v>
      </c>
      <c r="K159" s="1203">
        <v>2.857142857142857</v>
      </c>
      <c r="L159" s="555" t="s">
        <v>3446</v>
      </c>
      <c r="M159" s="374"/>
      <c r="N159" s="374"/>
      <c r="O159" s="374"/>
      <c r="P159" s="374"/>
      <c r="Q159" s="374"/>
      <c r="R159" s="374"/>
      <c r="S159" s="374"/>
      <c r="T159" s="374"/>
      <c r="U159" s="374"/>
      <c r="V159" s="374"/>
      <c r="W159" s="374"/>
      <c r="X159" s="374"/>
      <c r="Y159" s="374"/>
      <c r="Z159" s="374"/>
    </row>
    <row r="160" ht="15.75" customHeight="1">
      <c r="A160" s="348" t="s">
        <v>2582</v>
      </c>
      <c r="B160" s="348" t="s">
        <v>2554</v>
      </c>
      <c r="C160" s="348" t="s">
        <v>52</v>
      </c>
      <c r="D160" s="348" t="s">
        <v>7758</v>
      </c>
      <c r="E160" s="348" t="s">
        <v>7759</v>
      </c>
      <c r="F160" s="348" t="s">
        <v>7170</v>
      </c>
      <c r="G160" s="348">
        <v>10.0</v>
      </c>
      <c r="H160" s="348">
        <v>7.0</v>
      </c>
      <c r="I160" s="348">
        <v>10.0</v>
      </c>
      <c r="J160" s="253">
        <v>20.0</v>
      </c>
      <c r="K160" s="1203">
        <v>2.0</v>
      </c>
      <c r="L160" s="555" t="s">
        <v>3446</v>
      </c>
      <c r="M160" s="374"/>
      <c r="N160" s="374"/>
      <c r="O160" s="374"/>
      <c r="P160" s="374"/>
      <c r="Q160" s="374"/>
      <c r="R160" s="374"/>
      <c r="S160" s="374"/>
      <c r="T160" s="374"/>
      <c r="U160" s="374"/>
      <c r="V160" s="374"/>
      <c r="W160" s="374"/>
      <c r="X160" s="374"/>
      <c r="Y160" s="374"/>
      <c r="Z160" s="374"/>
    </row>
    <row r="161" ht="15.75" customHeight="1">
      <c r="A161" s="348" t="s">
        <v>2582</v>
      </c>
      <c r="B161" s="348" t="s">
        <v>2554</v>
      </c>
      <c r="C161" s="348" t="s">
        <v>52</v>
      </c>
      <c r="D161" s="348" t="s">
        <v>7760</v>
      </c>
      <c r="E161" s="348" t="s">
        <v>7761</v>
      </c>
      <c r="F161" s="348" t="s">
        <v>7170</v>
      </c>
      <c r="G161" s="348">
        <v>10.0</v>
      </c>
      <c r="H161" s="348">
        <v>7.0</v>
      </c>
      <c r="I161" s="348">
        <v>10.0</v>
      </c>
      <c r="J161" s="253">
        <v>20.0</v>
      </c>
      <c r="K161" s="1203">
        <v>2.0</v>
      </c>
      <c r="L161" s="555" t="s">
        <v>3446</v>
      </c>
      <c r="M161" s="374"/>
      <c r="N161" s="374"/>
      <c r="O161" s="374"/>
      <c r="P161" s="374"/>
      <c r="Q161" s="374"/>
      <c r="R161" s="374"/>
      <c r="S161" s="374"/>
      <c r="T161" s="374"/>
      <c r="U161" s="374"/>
      <c r="V161" s="374"/>
      <c r="W161" s="374"/>
      <c r="X161" s="374"/>
      <c r="Y161" s="374"/>
      <c r="Z161" s="374"/>
    </row>
    <row r="162" ht="15.75" customHeight="1">
      <c r="A162" s="348" t="s">
        <v>2582</v>
      </c>
      <c r="B162" s="348" t="s">
        <v>2554</v>
      </c>
      <c r="C162" s="348" t="s">
        <v>52</v>
      </c>
      <c r="D162" s="348" t="s">
        <v>7762</v>
      </c>
      <c r="E162" s="348" t="s">
        <v>7763</v>
      </c>
      <c r="F162" s="348" t="s">
        <v>7170</v>
      </c>
      <c r="G162" s="348">
        <v>10.0</v>
      </c>
      <c r="H162" s="348">
        <v>7.0</v>
      </c>
      <c r="I162" s="348">
        <v>10.0</v>
      </c>
      <c r="J162" s="253">
        <v>20.0</v>
      </c>
      <c r="K162" s="1203">
        <v>2.0</v>
      </c>
      <c r="L162" s="555" t="s">
        <v>3446</v>
      </c>
      <c r="M162" s="374"/>
      <c r="N162" s="374"/>
      <c r="O162" s="374"/>
      <c r="P162" s="374"/>
      <c r="Q162" s="374"/>
      <c r="R162" s="374"/>
      <c r="S162" s="374"/>
      <c r="T162" s="374"/>
      <c r="U162" s="374"/>
      <c r="V162" s="374"/>
      <c r="W162" s="374"/>
      <c r="X162" s="374"/>
      <c r="Y162" s="374"/>
      <c r="Z162" s="374"/>
    </row>
    <row r="163" ht="15.75" customHeight="1">
      <c r="A163" s="348" t="s">
        <v>2582</v>
      </c>
      <c r="B163" s="348" t="s">
        <v>2554</v>
      </c>
      <c r="C163" s="348" t="s">
        <v>52</v>
      </c>
      <c r="D163" s="348" t="s">
        <v>7764</v>
      </c>
      <c r="E163" s="348" t="s">
        <v>7765</v>
      </c>
      <c r="F163" s="348" t="s">
        <v>7170</v>
      </c>
      <c r="G163" s="348">
        <v>10.0</v>
      </c>
      <c r="H163" s="348">
        <v>7.0</v>
      </c>
      <c r="I163" s="348">
        <v>10.0</v>
      </c>
      <c r="J163" s="253">
        <v>20.0</v>
      </c>
      <c r="K163" s="1203">
        <v>2.0</v>
      </c>
      <c r="L163" s="555" t="s">
        <v>3446</v>
      </c>
      <c r="M163" s="374"/>
      <c r="N163" s="374"/>
      <c r="O163" s="374"/>
      <c r="P163" s="374"/>
      <c r="Q163" s="374"/>
      <c r="R163" s="374"/>
      <c r="S163" s="374"/>
      <c r="T163" s="374"/>
      <c r="U163" s="374"/>
      <c r="V163" s="374"/>
      <c r="W163" s="374"/>
      <c r="X163" s="374"/>
      <c r="Y163" s="374"/>
      <c r="Z163" s="374"/>
    </row>
    <row r="164" ht="15.75" customHeight="1">
      <c r="A164" s="348" t="s">
        <v>2223</v>
      </c>
      <c r="B164" s="348" t="s">
        <v>2224</v>
      </c>
      <c r="C164" s="348" t="s">
        <v>52</v>
      </c>
      <c r="D164" s="348" t="s">
        <v>7727</v>
      </c>
      <c r="E164" s="348" t="s">
        <v>7728</v>
      </c>
      <c r="F164" s="348" t="s">
        <v>7170</v>
      </c>
      <c r="G164" s="348">
        <v>14.0</v>
      </c>
      <c r="H164" s="348">
        <v>14.0</v>
      </c>
      <c r="I164" s="348">
        <v>14.0</v>
      </c>
      <c r="J164" s="253">
        <v>20.0</v>
      </c>
      <c r="K164" s="1203">
        <v>1.4285714285714286</v>
      </c>
      <c r="L164" s="555" t="s">
        <v>3446</v>
      </c>
      <c r="M164" s="374"/>
      <c r="N164" s="374"/>
      <c r="O164" s="374"/>
      <c r="P164" s="374"/>
      <c r="Q164" s="374"/>
      <c r="R164" s="374"/>
      <c r="S164" s="374"/>
      <c r="T164" s="374"/>
      <c r="U164" s="374"/>
      <c r="V164" s="374"/>
      <c r="W164" s="374"/>
      <c r="X164" s="374"/>
      <c r="Y164" s="374"/>
      <c r="Z164" s="374"/>
    </row>
    <row r="165" ht="15.75" customHeight="1">
      <c r="A165" s="348" t="s">
        <v>2223</v>
      </c>
      <c r="B165" s="348" t="s">
        <v>2224</v>
      </c>
      <c r="C165" s="348" t="s">
        <v>52</v>
      </c>
      <c r="D165" s="348" t="s">
        <v>7729</v>
      </c>
      <c r="E165" s="348" t="s">
        <v>2825</v>
      </c>
      <c r="F165" s="348" t="s">
        <v>7170</v>
      </c>
      <c r="G165" s="348">
        <v>14.0</v>
      </c>
      <c r="H165" s="348">
        <v>14.0</v>
      </c>
      <c r="I165" s="348">
        <v>14.0</v>
      </c>
      <c r="J165" s="253">
        <v>20.0</v>
      </c>
      <c r="K165" s="1203">
        <v>1.4285714285714286</v>
      </c>
      <c r="L165" s="555" t="s">
        <v>3446</v>
      </c>
      <c r="M165" s="374"/>
      <c r="N165" s="374"/>
      <c r="O165" s="374"/>
      <c r="P165" s="374"/>
      <c r="Q165" s="374"/>
      <c r="R165" s="374"/>
      <c r="S165" s="374"/>
      <c r="T165" s="374"/>
      <c r="U165" s="374"/>
      <c r="V165" s="374"/>
      <c r="W165" s="374"/>
      <c r="X165" s="374"/>
      <c r="Y165" s="374"/>
      <c r="Z165" s="374"/>
    </row>
    <row r="166" ht="15.75" customHeight="1">
      <c r="A166" s="348" t="s">
        <v>2223</v>
      </c>
      <c r="B166" s="348" t="s">
        <v>2224</v>
      </c>
      <c r="C166" s="348" t="s">
        <v>52</v>
      </c>
      <c r="D166" s="348" t="s">
        <v>7730</v>
      </c>
      <c r="E166" s="348" t="s">
        <v>7731</v>
      </c>
      <c r="F166" s="348" t="s">
        <v>7170</v>
      </c>
      <c r="G166" s="348">
        <v>14.0</v>
      </c>
      <c r="H166" s="348">
        <v>14.0</v>
      </c>
      <c r="I166" s="348">
        <v>14.0</v>
      </c>
      <c r="J166" s="253">
        <v>20.0</v>
      </c>
      <c r="K166" s="1203">
        <v>1.4285714285714286</v>
      </c>
      <c r="L166" s="555" t="s">
        <v>3446</v>
      </c>
      <c r="M166" s="374"/>
      <c r="N166" s="374"/>
      <c r="O166" s="374"/>
      <c r="P166" s="374"/>
      <c r="Q166" s="374"/>
      <c r="R166" s="374"/>
      <c r="S166" s="374"/>
      <c r="T166" s="374"/>
      <c r="U166" s="374"/>
      <c r="V166" s="374"/>
      <c r="W166" s="374"/>
      <c r="X166" s="374"/>
      <c r="Y166" s="374"/>
      <c r="Z166" s="374"/>
    </row>
    <row r="167" ht="15.75" customHeight="1">
      <c r="A167" s="348" t="s">
        <v>2223</v>
      </c>
      <c r="B167" s="348" t="s">
        <v>2224</v>
      </c>
      <c r="C167" s="348" t="s">
        <v>52</v>
      </c>
      <c r="D167" s="348" t="s">
        <v>7732</v>
      </c>
      <c r="E167" s="348" t="s">
        <v>2877</v>
      </c>
      <c r="F167" s="348" t="s">
        <v>7170</v>
      </c>
      <c r="G167" s="348">
        <v>14.0</v>
      </c>
      <c r="H167" s="348">
        <v>14.0</v>
      </c>
      <c r="I167" s="348">
        <v>14.0</v>
      </c>
      <c r="J167" s="253">
        <v>20.0</v>
      </c>
      <c r="K167" s="1203">
        <v>1.4285714285714286</v>
      </c>
      <c r="L167" s="555" t="s">
        <v>3446</v>
      </c>
      <c r="M167" s="374"/>
      <c r="N167" s="374"/>
      <c r="O167" s="374"/>
      <c r="P167" s="374"/>
      <c r="Q167" s="374"/>
      <c r="R167" s="374"/>
      <c r="S167" s="374"/>
      <c r="T167" s="374"/>
      <c r="U167" s="374"/>
      <c r="V167" s="374"/>
      <c r="W167" s="374"/>
      <c r="X167" s="374"/>
      <c r="Y167" s="374"/>
      <c r="Z167" s="374"/>
    </row>
    <row r="168" ht="15.75" customHeight="1">
      <c r="A168" s="348" t="s">
        <v>2223</v>
      </c>
      <c r="B168" s="348" t="s">
        <v>2224</v>
      </c>
      <c r="C168" s="348" t="s">
        <v>52</v>
      </c>
      <c r="D168" s="348" t="s">
        <v>7733</v>
      </c>
      <c r="E168" s="348" t="s">
        <v>7734</v>
      </c>
      <c r="F168" s="348" t="s">
        <v>7170</v>
      </c>
      <c r="G168" s="348">
        <v>14.0</v>
      </c>
      <c r="H168" s="348">
        <v>14.0</v>
      </c>
      <c r="I168" s="348">
        <v>14.0</v>
      </c>
      <c r="J168" s="253">
        <v>20.0</v>
      </c>
      <c r="K168" s="1203">
        <v>1.4285714285714286</v>
      </c>
      <c r="L168" s="555" t="s">
        <v>3446</v>
      </c>
      <c r="M168" s="374"/>
      <c r="N168" s="374"/>
      <c r="O168" s="374"/>
      <c r="P168" s="374"/>
      <c r="Q168" s="374"/>
      <c r="R168" s="374"/>
      <c r="S168" s="374"/>
      <c r="T168" s="374"/>
      <c r="U168" s="374"/>
      <c r="V168" s="374"/>
      <c r="W168" s="374"/>
      <c r="X168" s="374"/>
      <c r="Y168" s="374"/>
      <c r="Z168" s="374"/>
    </row>
    <row r="169" ht="15.75" customHeight="1">
      <c r="A169" s="348" t="s">
        <v>2223</v>
      </c>
      <c r="B169" s="348" t="s">
        <v>2224</v>
      </c>
      <c r="C169" s="348" t="s">
        <v>52</v>
      </c>
      <c r="D169" s="348" t="s">
        <v>7735</v>
      </c>
      <c r="E169" s="348" t="s">
        <v>7736</v>
      </c>
      <c r="F169" s="348" t="s">
        <v>7170</v>
      </c>
      <c r="G169" s="348">
        <v>14.0</v>
      </c>
      <c r="H169" s="348">
        <v>14.0</v>
      </c>
      <c r="I169" s="348">
        <v>14.0</v>
      </c>
      <c r="J169" s="253">
        <v>20.0</v>
      </c>
      <c r="K169" s="1203">
        <v>1.4285714285714286</v>
      </c>
      <c r="L169" s="555" t="s">
        <v>3446</v>
      </c>
      <c r="M169" s="374"/>
      <c r="N169" s="374"/>
      <c r="O169" s="374"/>
      <c r="P169" s="374"/>
      <c r="Q169" s="374"/>
      <c r="R169" s="374"/>
      <c r="S169" s="374"/>
      <c r="T169" s="374"/>
      <c r="U169" s="374"/>
      <c r="V169" s="374"/>
      <c r="W169" s="374"/>
      <c r="X169" s="374"/>
      <c r="Y169" s="374"/>
      <c r="Z169" s="374"/>
    </row>
    <row r="170" ht="15.75" customHeight="1">
      <c r="A170" s="348" t="s">
        <v>2223</v>
      </c>
      <c r="B170" s="348" t="s">
        <v>2224</v>
      </c>
      <c r="C170" s="348" t="s">
        <v>52</v>
      </c>
      <c r="D170" s="348" t="s">
        <v>7737</v>
      </c>
      <c r="E170" s="348" t="s">
        <v>7738</v>
      </c>
      <c r="F170" s="348" t="s">
        <v>7170</v>
      </c>
      <c r="G170" s="348">
        <v>14.0</v>
      </c>
      <c r="H170" s="348">
        <v>14.0</v>
      </c>
      <c r="I170" s="348">
        <v>14.0</v>
      </c>
      <c r="J170" s="253">
        <v>20.0</v>
      </c>
      <c r="K170" s="1203">
        <v>1.4285714285714286</v>
      </c>
      <c r="L170" s="555" t="s">
        <v>3446</v>
      </c>
      <c r="M170" s="374"/>
      <c r="N170" s="374"/>
      <c r="O170" s="374"/>
      <c r="P170" s="374"/>
      <c r="Q170" s="374"/>
      <c r="R170" s="374"/>
      <c r="S170" s="374"/>
      <c r="T170" s="374"/>
      <c r="U170" s="374"/>
      <c r="V170" s="374"/>
      <c r="W170" s="374"/>
      <c r="X170" s="374"/>
      <c r="Y170" s="374"/>
      <c r="Z170" s="374"/>
    </row>
    <row r="171" ht="15.75" customHeight="1">
      <c r="A171" s="348" t="s">
        <v>2223</v>
      </c>
      <c r="B171" s="348" t="s">
        <v>2224</v>
      </c>
      <c r="C171" s="348" t="s">
        <v>52</v>
      </c>
      <c r="D171" s="348" t="s">
        <v>7739</v>
      </c>
      <c r="E171" s="348" t="s">
        <v>7740</v>
      </c>
      <c r="F171" s="348" t="s">
        <v>7170</v>
      </c>
      <c r="G171" s="348">
        <v>14.0</v>
      </c>
      <c r="H171" s="348">
        <v>14.0</v>
      </c>
      <c r="I171" s="348">
        <v>14.0</v>
      </c>
      <c r="J171" s="253">
        <v>20.0</v>
      </c>
      <c r="K171" s="1203">
        <v>1.4285714285714286</v>
      </c>
      <c r="L171" s="555" t="s">
        <v>3446</v>
      </c>
      <c r="M171" s="374"/>
      <c r="N171" s="374"/>
      <c r="O171" s="374"/>
      <c r="P171" s="374"/>
      <c r="Q171" s="374"/>
      <c r="R171" s="374"/>
      <c r="S171" s="374"/>
      <c r="T171" s="374"/>
      <c r="U171" s="374"/>
      <c r="V171" s="374"/>
      <c r="W171" s="374"/>
      <c r="X171" s="374"/>
      <c r="Y171" s="374"/>
      <c r="Z171" s="374"/>
    </row>
    <row r="172" ht="15.75" customHeight="1">
      <c r="A172" s="348" t="s">
        <v>2223</v>
      </c>
      <c r="B172" s="348" t="s">
        <v>2224</v>
      </c>
      <c r="C172" s="348" t="s">
        <v>52</v>
      </c>
      <c r="D172" s="348" t="s">
        <v>7741</v>
      </c>
      <c r="E172" s="348" t="s">
        <v>7742</v>
      </c>
      <c r="F172" s="348" t="s">
        <v>7170</v>
      </c>
      <c r="G172" s="348">
        <v>14.0</v>
      </c>
      <c r="H172" s="348">
        <v>14.0</v>
      </c>
      <c r="I172" s="348">
        <v>14.0</v>
      </c>
      <c r="J172" s="253">
        <v>20.0</v>
      </c>
      <c r="K172" s="1203">
        <v>1.4285714285714286</v>
      </c>
      <c r="L172" s="555" t="s">
        <v>3446</v>
      </c>
      <c r="M172" s="374"/>
      <c r="N172" s="374"/>
      <c r="O172" s="374"/>
      <c r="P172" s="374"/>
      <c r="Q172" s="374"/>
      <c r="R172" s="374"/>
      <c r="S172" s="374"/>
      <c r="T172" s="374"/>
      <c r="U172" s="374"/>
      <c r="V172" s="374"/>
      <c r="W172" s="374"/>
      <c r="X172" s="374"/>
      <c r="Y172" s="374"/>
      <c r="Z172" s="374"/>
    </row>
    <row r="173" ht="15.75" customHeight="1">
      <c r="A173" s="348" t="s">
        <v>2223</v>
      </c>
      <c r="B173" s="348" t="s">
        <v>2224</v>
      </c>
      <c r="C173" s="348" t="s">
        <v>52</v>
      </c>
      <c r="D173" s="348" t="s">
        <v>7743</v>
      </c>
      <c r="E173" s="348" t="s">
        <v>7744</v>
      </c>
      <c r="F173" s="348" t="s">
        <v>7170</v>
      </c>
      <c r="G173" s="348">
        <v>14.0</v>
      </c>
      <c r="H173" s="348">
        <v>14.0</v>
      </c>
      <c r="I173" s="348">
        <v>14.0</v>
      </c>
      <c r="J173" s="253">
        <v>20.0</v>
      </c>
      <c r="K173" s="1203">
        <v>1.4285714285714286</v>
      </c>
      <c r="L173" s="555" t="s">
        <v>3446</v>
      </c>
      <c r="M173" s="374"/>
      <c r="N173" s="374"/>
      <c r="O173" s="374"/>
      <c r="P173" s="374"/>
      <c r="Q173" s="374"/>
      <c r="R173" s="374"/>
      <c r="S173" s="374"/>
      <c r="T173" s="374"/>
      <c r="U173" s="374"/>
      <c r="V173" s="374"/>
      <c r="W173" s="374"/>
      <c r="X173" s="374"/>
      <c r="Y173" s="374"/>
      <c r="Z173" s="374"/>
    </row>
    <row r="174" ht="15.75" customHeight="1">
      <c r="A174" s="348" t="s">
        <v>2223</v>
      </c>
      <c r="B174" s="348" t="s">
        <v>2224</v>
      </c>
      <c r="C174" s="348" t="s">
        <v>52</v>
      </c>
      <c r="D174" s="348" t="s">
        <v>7745</v>
      </c>
      <c r="E174" s="348" t="s">
        <v>7746</v>
      </c>
      <c r="F174" s="348" t="s">
        <v>7170</v>
      </c>
      <c r="G174" s="348">
        <v>14.0</v>
      </c>
      <c r="H174" s="348">
        <v>14.0</v>
      </c>
      <c r="I174" s="348">
        <v>14.0</v>
      </c>
      <c r="J174" s="253">
        <v>20.0</v>
      </c>
      <c r="K174" s="1203">
        <v>1.4285714285714286</v>
      </c>
      <c r="L174" s="555" t="s">
        <v>3446</v>
      </c>
      <c r="M174" s="374"/>
      <c r="N174" s="374"/>
      <c r="O174" s="374"/>
      <c r="P174" s="374"/>
      <c r="Q174" s="374"/>
      <c r="R174" s="374"/>
      <c r="S174" s="374"/>
      <c r="T174" s="374"/>
      <c r="U174" s="374"/>
      <c r="V174" s="374"/>
      <c r="W174" s="374"/>
      <c r="X174" s="374"/>
      <c r="Y174" s="374"/>
      <c r="Z174" s="374"/>
    </row>
    <row r="175" ht="15.75" customHeight="1">
      <c r="A175" s="348" t="s">
        <v>2223</v>
      </c>
      <c r="B175" s="348" t="s">
        <v>2224</v>
      </c>
      <c r="C175" s="348" t="s">
        <v>52</v>
      </c>
      <c r="D175" s="348" t="s">
        <v>7747</v>
      </c>
      <c r="E175" s="348" t="s">
        <v>7748</v>
      </c>
      <c r="F175" s="348" t="s">
        <v>7170</v>
      </c>
      <c r="G175" s="348">
        <v>14.0</v>
      </c>
      <c r="H175" s="348">
        <v>14.0</v>
      </c>
      <c r="I175" s="348">
        <v>14.0</v>
      </c>
      <c r="J175" s="253">
        <v>20.0</v>
      </c>
      <c r="K175" s="1203">
        <v>1.4285714285714286</v>
      </c>
      <c r="L175" s="555" t="s">
        <v>3446</v>
      </c>
      <c r="M175" s="374"/>
      <c r="N175" s="374"/>
      <c r="O175" s="374"/>
      <c r="P175" s="374"/>
      <c r="Q175" s="374"/>
      <c r="R175" s="374"/>
      <c r="S175" s="374"/>
      <c r="T175" s="374"/>
      <c r="U175" s="374"/>
      <c r="V175" s="374"/>
      <c r="W175" s="374"/>
      <c r="X175" s="374"/>
      <c r="Y175" s="374"/>
      <c r="Z175" s="374"/>
    </row>
    <row r="176" ht="15.75" customHeight="1">
      <c r="A176" s="348" t="s">
        <v>2223</v>
      </c>
      <c r="B176" s="348" t="s">
        <v>2224</v>
      </c>
      <c r="C176" s="348" t="s">
        <v>52</v>
      </c>
      <c r="D176" s="348" t="s">
        <v>7749</v>
      </c>
      <c r="E176" s="348" t="s">
        <v>7750</v>
      </c>
      <c r="F176" s="348" t="s">
        <v>7170</v>
      </c>
      <c r="G176" s="348">
        <v>14.0</v>
      </c>
      <c r="H176" s="348">
        <v>14.0</v>
      </c>
      <c r="I176" s="348">
        <v>14.0</v>
      </c>
      <c r="J176" s="253">
        <v>20.0</v>
      </c>
      <c r="K176" s="1203">
        <v>1.4285714285714286</v>
      </c>
      <c r="L176" s="555" t="s">
        <v>3446</v>
      </c>
      <c r="M176" s="374"/>
      <c r="N176" s="374"/>
      <c r="O176" s="374"/>
      <c r="P176" s="374"/>
      <c r="Q176" s="374"/>
      <c r="R176" s="374"/>
      <c r="S176" s="374"/>
      <c r="T176" s="374"/>
      <c r="U176" s="374"/>
      <c r="V176" s="374"/>
      <c r="W176" s="374"/>
      <c r="X176" s="374"/>
      <c r="Y176" s="374"/>
      <c r="Z176" s="374"/>
    </row>
    <row r="177" ht="15.75" customHeight="1">
      <c r="A177" s="348" t="s">
        <v>2223</v>
      </c>
      <c r="B177" s="348" t="s">
        <v>2224</v>
      </c>
      <c r="C177" s="348" t="s">
        <v>52</v>
      </c>
      <c r="D177" s="348" t="s">
        <v>7751</v>
      </c>
      <c r="E177" s="348" t="s">
        <v>7752</v>
      </c>
      <c r="F177" s="348" t="s">
        <v>7170</v>
      </c>
      <c r="G177" s="348">
        <v>14.0</v>
      </c>
      <c r="H177" s="348">
        <v>14.0</v>
      </c>
      <c r="I177" s="348">
        <v>14.0</v>
      </c>
      <c r="J177" s="253">
        <v>20.0</v>
      </c>
      <c r="K177" s="1203">
        <v>1.4285714285714286</v>
      </c>
      <c r="L177" s="555" t="s">
        <v>3446</v>
      </c>
      <c r="M177" s="374"/>
      <c r="N177" s="374"/>
      <c r="O177" s="374"/>
      <c r="P177" s="374"/>
      <c r="Q177" s="374"/>
      <c r="R177" s="374"/>
      <c r="S177" s="374"/>
      <c r="T177" s="374"/>
      <c r="U177" s="374"/>
      <c r="V177" s="374"/>
      <c r="W177" s="374"/>
      <c r="X177" s="374"/>
      <c r="Y177" s="374"/>
      <c r="Z177" s="374"/>
    </row>
    <row r="178" ht="15.75" customHeight="1">
      <c r="A178" s="348" t="s">
        <v>2223</v>
      </c>
      <c r="B178" s="348" t="s">
        <v>2224</v>
      </c>
      <c r="C178" s="348" t="s">
        <v>52</v>
      </c>
      <c r="D178" s="348" t="s">
        <v>7753</v>
      </c>
      <c r="E178" s="348" t="s">
        <v>7754</v>
      </c>
      <c r="F178" s="348" t="s">
        <v>7170</v>
      </c>
      <c r="G178" s="348">
        <v>14.0</v>
      </c>
      <c r="H178" s="348">
        <v>14.0</v>
      </c>
      <c r="I178" s="348">
        <v>14.0</v>
      </c>
      <c r="J178" s="253">
        <v>20.0</v>
      </c>
      <c r="K178" s="1203">
        <v>1.4285714285714286</v>
      </c>
      <c r="L178" s="555" t="s">
        <v>3446</v>
      </c>
      <c r="M178" s="374"/>
      <c r="N178" s="374"/>
      <c r="O178" s="374"/>
      <c r="P178" s="374"/>
      <c r="Q178" s="374"/>
      <c r="R178" s="374"/>
      <c r="S178" s="374"/>
      <c r="T178" s="374"/>
      <c r="U178" s="374"/>
      <c r="V178" s="374"/>
      <c r="W178" s="374"/>
      <c r="X178" s="374"/>
      <c r="Y178" s="374"/>
      <c r="Z178" s="374"/>
    </row>
    <row r="179" ht="15.75" customHeight="1">
      <c r="A179" s="348" t="s">
        <v>2223</v>
      </c>
      <c r="B179" s="348" t="s">
        <v>2224</v>
      </c>
      <c r="C179" s="348" t="s">
        <v>52</v>
      </c>
      <c r="D179" s="348" t="s">
        <v>7755</v>
      </c>
      <c r="E179" s="348" t="s">
        <v>7756</v>
      </c>
      <c r="F179" s="348" t="s">
        <v>7170</v>
      </c>
      <c r="G179" s="348">
        <v>14.0</v>
      </c>
      <c r="H179" s="348">
        <v>14.0</v>
      </c>
      <c r="I179" s="348">
        <v>14.0</v>
      </c>
      <c r="J179" s="253">
        <v>20.0</v>
      </c>
      <c r="K179" s="1203">
        <v>1.4285714285714286</v>
      </c>
      <c r="L179" s="555" t="s">
        <v>3446</v>
      </c>
      <c r="M179" s="374"/>
      <c r="N179" s="374"/>
      <c r="O179" s="374"/>
      <c r="P179" s="374"/>
      <c r="Q179" s="374"/>
      <c r="R179" s="374"/>
      <c r="S179" s="374"/>
      <c r="T179" s="374"/>
      <c r="U179" s="374"/>
      <c r="V179" s="374"/>
      <c r="W179" s="374"/>
      <c r="X179" s="374"/>
      <c r="Y179" s="374"/>
      <c r="Z179" s="374"/>
    </row>
    <row r="180" ht="15.75" customHeight="1">
      <c r="A180" s="348" t="s">
        <v>3268</v>
      </c>
      <c r="B180" s="631" t="s">
        <v>3269</v>
      </c>
      <c r="C180" s="348" t="s">
        <v>52</v>
      </c>
      <c r="D180" s="348" t="s">
        <v>7833</v>
      </c>
      <c r="E180" s="348" t="s">
        <v>7834</v>
      </c>
      <c r="F180" s="348" t="s">
        <v>7170</v>
      </c>
      <c r="G180" s="348">
        <v>6.0</v>
      </c>
      <c r="H180" s="348">
        <v>5.0</v>
      </c>
      <c r="I180" s="348">
        <v>7.0</v>
      </c>
      <c r="J180" s="253">
        <v>20.0</v>
      </c>
      <c r="K180" s="1203">
        <v>3.3333333333333335</v>
      </c>
      <c r="L180" s="555" t="s">
        <v>3446</v>
      </c>
      <c r="M180" s="374"/>
      <c r="N180" s="374"/>
      <c r="O180" s="374"/>
      <c r="P180" s="374"/>
      <c r="Q180" s="374"/>
      <c r="R180" s="374"/>
      <c r="S180" s="374"/>
      <c r="T180" s="374"/>
      <c r="U180" s="374"/>
      <c r="V180" s="374"/>
      <c r="W180" s="374"/>
      <c r="X180" s="374"/>
      <c r="Y180" s="374"/>
      <c r="Z180" s="374"/>
    </row>
    <row r="181" ht="15.75" customHeight="1">
      <c r="A181" s="348" t="s">
        <v>3268</v>
      </c>
      <c r="B181" s="631" t="s">
        <v>3269</v>
      </c>
      <c r="C181" s="348" t="s">
        <v>52</v>
      </c>
      <c r="D181" s="348" t="s">
        <v>7835</v>
      </c>
      <c r="E181" s="348" t="s">
        <v>7836</v>
      </c>
      <c r="F181" s="348" t="s">
        <v>7170</v>
      </c>
      <c r="G181" s="348">
        <v>6.0</v>
      </c>
      <c r="H181" s="348">
        <v>5.0</v>
      </c>
      <c r="I181" s="348">
        <v>7.0</v>
      </c>
      <c r="J181" s="253">
        <v>20.0</v>
      </c>
      <c r="K181" s="1203">
        <v>3.3333333333333335</v>
      </c>
      <c r="L181" s="555" t="s">
        <v>3446</v>
      </c>
      <c r="M181" s="374"/>
      <c r="N181" s="374"/>
      <c r="O181" s="374"/>
      <c r="P181" s="374"/>
      <c r="Q181" s="374"/>
      <c r="R181" s="374"/>
      <c r="S181" s="374"/>
      <c r="T181" s="374"/>
      <c r="U181" s="374"/>
      <c r="V181" s="374"/>
      <c r="W181" s="374"/>
      <c r="X181" s="374"/>
      <c r="Y181" s="374"/>
      <c r="Z181" s="374"/>
    </row>
    <row r="182" ht="15.75" customHeight="1">
      <c r="A182" s="348" t="s">
        <v>3268</v>
      </c>
      <c r="B182" s="631" t="s">
        <v>3269</v>
      </c>
      <c r="C182" s="348" t="s">
        <v>52</v>
      </c>
      <c r="D182" s="348" t="s">
        <v>7837</v>
      </c>
      <c r="E182" s="348" t="s">
        <v>7838</v>
      </c>
      <c r="F182" s="348" t="s">
        <v>7170</v>
      </c>
      <c r="G182" s="348">
        <v>6.0</v>
      </c>
      <c r="H182" s="348">
        <v>5.0</v>
      </c>
      <c r="I182" s="348">
        <v>7.0</v>
      </c>
      <c r="J182" s="253">
        <v>20.0</v>
      </c>
      <c r="K182" s="1203">
        <v>3.3333333333333335</v>
      </c>
      <c r="L182" s="555" t="s">
        <v>3446</v>
      </c>
      <c r="M182" s="374"/>
      <c r="N182" s="374"/>
      <c r="O182" s="374"/>
      <c r="P182" s="374"/>
      <c r="Q182" s="374"/>
      <c r="R182" s="374"/>
      <c r="S182" s="374"/>
      <c r="T182" s="374"/>
      <c r="U182" s="374"/>
      <c r="V182" s="374"/>
      <c r="W182" s="374"/>
      <c r="X182" s="374"/>
      <c r="Y182" s="374"/>
      <c r="Z182" s="374"/>
    </row>
    <row r="183" ht="15.75" customHeight="1">
      <c r="A183" s="348" t="s">
        <v>3268</v>
      </c>
      <c r="B183" s="631" t="s">
        <v>3269</v>
      </c>
      <c r="C183" s="348" t="s">
        <v>52</v>
      </c>
      <c r="D183" s="348" t="s">
        <v>7839</v>
      </c>
      <c r="E183" s="348" t="s">
        <v>7840</v>
      </c>
      <c r="F183" s="348" t="s">
        <v>7170</v>
      </c>
      <c r="G183" s="348">
        <v>6.0</v>
      </c>
      <c r="H183" s="348">
        <v>5.0</v>
      </c>
      <c r="I183" s="348">
        <v>7.0</v>
      </c>
      <c r="J183" s="253">
        <v>20.0</v>
      </c>
      <c r="K183" s="1203">
        <v>3.3333333333333335</v>
      </c>
      <c r="L183" s="555" t="s">
        <v>3446</v>
      </c>
      <c r="M183" s="374"/>
      <c r="N183" s="374"/>
      <c r="O183" s="374"/>
      <c r="P183" s="374"/>
      <c r="Q183" s="374"/>
      <c r="R183" s="374"/>
      <c r="S183" s="374"/>
      <c r="T183" s="374"/>
      <c r="U183" s="374"/>
      <c r="V183" s="374"/>
      <c r="W183" s="374"/>
      <c r="X183" s="374"/>
      <c r="Y183" s="374"/>
      <c r="Z183" s="374"/>
    </row>
    <row r="184" ht="15.75" customHeight="1">
      <c r="A184" s="348" t="s">
        <v>3268</v>
      </c>
      <c r="B184" s="631" t="s">
        <v>3269</v>
      </c>
      <c r="C184" s="348" t="s">
        <v>52</v>
      </c>
      <c r="D184" s="348" t="s">
        <v>7841</v>
      </c>
      <c r="E184" s="348" t="s">
        <v>7842</v>
      </c>
      <c r="F184" s="348" t="s">
        <v>7170</v>
      </c>
      <c r="G184" s="348">
        <v>6.0</v>
      </c>
      <c r="H184" s="348">
        <v>5.0</v>
      </c>
      <c r="I184" s="348">
        <v>7.0</v>
      </c>
      <c r="J184" s="253">
        <v>20.0</v>
      </c>
      <c r="K184" s="1203">
        <v>3.3333333333333335</v>
      </c>
      <c r="L184" s="555" t="s">
        <v>3446</v>
      </c>
      <c r="M184" s="374"/>
      <c r="N184" s="374"/>
      <c r="O184" s="374"/>
      <c r="P184" s="374"/>
      <c r="Q184" s="374"/>
      <c r="R184" s="374"/>
      <c r="S184" s="374"/>
      <c r="T184" s="374"/>
      <c r="U184" s="374"/>
      <c r="V184" s="374"/>
      <c r="W184" s="374"/>
      <c r="X184" s="374"/>
      <c r="Y184" s="374"/>
      <c r="Z184" s="374"/>
    </row>
    <row r="185" ht="15.75" customHeight="1">
      <c r="A185" s="348" t="s">
        <v>3268</v>
      </c>
      <c r="B185" s="631" t="s">
        <v>3269</v>
      </c>
      <c r="C185" s="348" t="s">
        <v>52</v>
      </c>
      <c r="D185" s="348" t="s">
        <v>7843</v>
      </c>
      <c r="E185" s="348" t="s">
        <v>7844</v>
      </c>
      <c r="F185" s="348" t="s">
        <v>7170</v>
      </c>
      <c r="G185" s="348">
        <v>6.0</v>
      </c>
      <c r="H185" s="348">
        <v>5.0</v>
      </c>
      <c r="I185" s="348">
        <v>7.0</v>
      </c>
      <c r="J185" s="253">
        <v>20.0</v>
      </c>
      <c r="K185" s="1203">
        <v>3.3333333333333335</v>
      </c>
      <c r="L185" s="555" t="s">
        <v>3446</v>
      </c>
      <c r="M185" s="374"/>
      <c r="N185" s="374"/>
      <c r="O185" s="374"/>
      <c r="P185" s="374"/>
      <c r="Q185" s="374"/>
      <c r="R185" s="374"/>
      <c r="S185" s="374"/>
      <c r="T185" s="374"/>
      <c r="U185" s="374"/>
      <c r="V185" s="374"/>
      <c r="W185" s="374"/>
      <c r="X185" s="374"/>
      <c r="Y185" s="374"/>
      <c r="Z185" s="374"/>
    </row>
    <row r="186" ht="15.75" customHeight="1">
      <c r="A186" s="348" t="s">
        <v>3268</v>
      </c>
      <c r="B186" s="631" t="s">
        <v>3269</v>
      </c>
      <c r="C186" s="348" t="s">
        <v>52</v>
      </c>
      <c r="D186" s="348" t="s">
        <v>7845</v>
      </c>
      <c r="E186" s="348" t="s">
        <v>7846</v>
      </c>
      <c r="F186" s="348" t="s">
        <v>7170</v>
      </c>
      <c r="G186" s="348">
        <v>6.0</v>
      </c>
      <c r="H186" s="348">
        <v>5.0</v>
      </c>
      <c r="I186" s="348">
        <v>7.0</v>
      </c>
      <c r="J186" s="253">
        <v>20.0</v>
      </c>
      <c r="K186" s="1203">
        <v>3.3333333333333335</v>
      </c>
      <c r="L186" s="555" t="s">
        <v>3446</v>
      </c>
      <c r="M186" s="374"/>
      <c r="N186" s="374"/>
      <c r="O186" s="374"/>
      <c r="P186" s="374"/>
      <c r="Q186" s="374"/>
      <c r="R186" s="374"/>
      <c r="S186" s="374"/>
      <c r="T186" s="374"/>
      <c r="U186" s="374"/>
      <c r="V186" s="374"/>
      <c r="W186" s="374"/>
      <c r="X186" s="374"/>
      <c r="Y186" s="374"/>
      <c r="Z186" s="374"/>
    </row>
    <row r="187" ht="15.75" customHeight="1">
      <c r="A187" s="348" t="s">
        <v>3268</v>
      </c>
      <c r="B187" s="631" t="s">
        <v>3269</v>
      </c>
      <c r="C187" s="348" t="s">
        <v>52</v>
      </c>
      <c r="D187" s="348" t="s">
        <v>7847</v>
      </c>
      <c r="E187" s="348" t="s">
        <v>7848</v>
      </c>
      <c r="F187" s="348" t="s">
        <v>7170</v>
      </c>
      <c r="G187" s="348">
        <v>6.0</v>
      </c>
      <c r="H187" s="348">
        <v>5.0</v>
      </c>
      <c r="I187" s="348">
        <v>7.0</v>
      </c>
      <c r="J187" s="253">
        <v>20.0</v>
      </c>
      <c r="K187" s="1203">
        <v>3.3333333333333335</v>
      </c>
      <c r="L187" s="555" t="s">
        <v>3446</v>
      </c>
      <c r="M187" s="374"/>
      <c r="N187" s="374"/>
      <c r="O187" s="374"/>
      <c r="P187" s="374"/>
      <c r="Q187" s="374"/>
      <c r="R187" s="374"/>
      <c r="S187" s="374"/>
      <c r="T187" s="374"/>
      <c r="U187" s="374"/>
      <c r="V187" s="374"/>
      <c r="W187" s="374"/>
      <c r="X187" s="374"/>
      <c r="Y187" s="374"/>
      <c r="Z187" s="374"/>
    </row>
    <row r="188" ht="15.75" customHeight="1">
      <c r="A188" s="348" t="s">
        <v>3268</v>
      </c>
      <c r="B188" s="631" t="s">
        <v>3269</v>
      </c>
      <c r="C188" s="348" t="s">
        <v>52</v>
      </c>
      <c r="D188" s="348" t="s">
        <v>7849</v>
      </c>
      <c r="E188" s="348" t="s">
        <v>7850</v>
      </c>
      <c r="F188" s="348" t="s">
        <v>7170</v>
      </c>
      <c r="G188" s="348">
        <v>6.0</v>
      </c>
      <c r="H188" s="348">
        <v>5.0</v>
      </c>
      <c r="I188" s="348">
        <v>7.0</v>
      </c>
      <c r="J188" s="253">
        <v>20.0</v>
      </c>
      <c r="K188" s="1203">
        <v>3.3333333333333335</v>
      </c>
      <c r="L188" s="555" t="s">
        <v>3446</v>
      </c>
      <c r="M188" s="374"/>
      <c r="N188" s="374"/>
      <c r="O188" s="374"/>
      <c r="P188" s="374"/>
      <c r="Q188" s="374"/>
      <c r="R188" s="374"/>
      <c r="S188" s="374"/>
      <c r="T188" s="374"/>
      <c r="U188" s="374"/>
      <c r="V188" s="374"/>
      <c r="W188" s="374"/>
      <c r="X188" s="374"/>
      <c r="Y188" s="374"/>
      <c r="Z188" s="374"/>
    </row>
    <row r="189" ht="15.75" customHeight="1">
      <c r="A189" s="348" t="s">
        <v>3268</v>
      </c>
      <c r="B189" s="631" t="s">
        <v>3269</v>
      </c>
      <c r="C189" s="348" t="s">
        <v>52</v>
      </c>
      <c r="D189" s="348" t="s">
        <v>7851</v>
      </c>
      <c r="E189" s="348" t="s">
        <v>7852</v>
      </c>
      <c r="F189" s="348" t="s">
        <v>7170</v>
      </c>
      <c r="G189" s="348">
        <v>6.0</v>
      </c>
      <c r="H189" s="348">
        <v>5.0</v>
      </c>
      <c r="I189" s="348">
        <v>7.0</v>
      </c>
      <c r="J189" s="253">
        <v>20.0</v>
      </c>
      <c r="K189" s="1203">
        <v>3.3333333333333335</v>
      </c>
      <c r="L189" s="555" t="s">
        <v>3446</v>
      </c>
      <c r="M189" s="374"/>
      <c r="N189" s="374"/>
      <c r="O189" s="374"/>
      <c r="P189" s="374"/>
      <c r="Q189" s="374"/>
      <c r="R189" s="374"/>
      <c r="S189" s="374"/>
      <c r="T189" s="374"/>
      <c r="U189" s="374"/>
      <c r="V189" s="374"/>
      <c r="W189" s="374"/>
      <c r="X189" s="374"/>
      <c r="Y189" s="374"/>
      <c r="Z189" s="374"/>
    </row>
    <row r="190" ht="15.75" customHeight="1">
      <c r="A190" s="348" t="s">
        <v>3268</v>
      </c>
      <c r="B190" s="631" t="s">
        <v>3269</v>
      </c>
      <c r="C190" s="348" t="s">
        <v>52</v>
      </c>
      <c r="D190" s="348" t="s">
        <v>7853</v>
      </c>
      <c r="E190" s="348" t="s">
        <v>7854</v>
      </c>
      <c r="F190" s="348" t="s">
        <v>7855</v>
      </c>
      <c r="G190" s="348">
        <v>6.0</v>
      </c>
      <c r="H190" s="348">
        <v>5.0</v>
      </c>
      <c r="I190" s="348">
        <v>7.0</v>
      </c>
      <c r="J190" s="253">
        <v>20.0</v>
      </c>
      <c r="K190" s="1203">
        <v>3.3333333333333335</v>
      </c>
      <c r="L190" s="555" t="s">
        <v>3446</v>
      </c>
      <c r="M190" s="374"/>
      <c r="N190" s="374"/>
      <c r="O190" s="374"/>
      <c r="P190" s="374"/>
      <c r="Q190" s="374"/>
      <c r="R190" s="374"/>
      <c r="S190" s="374"/>
      <c r="T190" s="374"/>
      <c r="U190" s="374"/>
      <c r="V190" s="374"/>
      <c r="W190" s="374"/>
      <c r="X190" s="374"/>
      <c r="Y190" s="374"/>
      <c r="Z190" s="374"/>
    </row>
    <row r="191" ht="15.75" customHeight="1">
      <c r="A191" s="348" t="s">
        <v>3268</v>
      </c>
      <c r="B191" s="631" t="s">
        <v>3269</v>
      </c>
      <c r="C191" s="348" t="s">
        <v>52</v>
      </c>
      <c r="D191" s="348" t="s">
        <v>7856</v>
      </c>
      <c r="E191" s="348" t="s">
        <v>7857</v>
      </c>
      <c r="F191" s="348" t="s">
        <v>7170</v>
      </c>
      <c r="G191" s="348">
        <v>6.0</v>
      </c>
      <c r="H191" s="348">
        <v>5.0</v>
      </c>
      <c r="I191" s="348">
        <v>7.0</v>
      </c>
      <c r="J191" s="253">
        <v>20.0</v>
      </c>
      <c r="K191" s="1203">
        <v>3.3333333333333335</v>
      </c>
      <c r="L191" s="555" t="s">
        <v>3446</v>
      </c>
      <c r="M191" s="374"/>
      <c r="N191" s="374"/>
      <c r="O191" s="374"/>
      <c r="P191" s="374"/>
      <c r="Q191" s="374"/>
      <c r="R191" s="374"/>
      <c r="S191" s="374"/>
      <c r="T191" s="374"/>
      <c r="U191" s="374"/>
      <c r="V191" s="374"/>
      <c r="W191" s="374"/>
      <c r="X191" s="374"/>
      <c r="Y191" s="374"/>
      <c r="Z191" s="374"/>
    </row>
    <row r="192" ht="19.5" customHeight="1">
      <c r="A192" s="348" t="s">
        <v>3268</v>
      </c>
      <c r="B192" s="631" t="s">
        <v>3269</v>
      </c>
      <c r="C192" s="348" t="s">
        <v>52</v>
      </c>
      <c r="D192" s="348" t="s">
        <v>7858</v>
      </c>
      <c r="E192" s="348" t="s">
        <v>7859</v>
      </c>
      <c r="F192" s="348" t="s">
        <v>7170</v>
      </c>
      <c r="G192" s="348">
        <v>6.0</v>
      </c>
      <c r="H192" s="348">
        <v>5.0</v>
      </c>
      <c r="I192" s="348">
        <v>7.0</v>
      </c>
      <c r="J192" s="253">
        <v>20.0</v>
      </c>
      <c r="K192" s="1203">
        <v>3.3333333333333335</v>
      </c>
      <c r="L192" s="555" t="s">
        <v>3446</v>
      </c>
      <c r="M192" s="374"/>
      <c r="N192" s="374"/>
      <c r="O192" s="374"/>
      <c r="P192" s="374"/>
      <c r="Q192" s="374"/>
      <c r="R192" s="374"/>
      <c r="S192" s="374"/>
      <c r="T192" s="374"/>
      <c r="U192" s="374"/>
      <c r="V192" s="374"/>
      <c r="W192" s="374"/>
      <c r="X192" s="374"/>
      <c r="Y192" s="374"/>
      <c r="Z192" s="374"/>
    </row>
    <row r="193" ht="19.5" customHeight="1">
      <c r="A193" s="348" t="s">
        <v>3268</v>
      </c>
      <c r="B193" s="631" t="s">
        <v>3269</v>
      </c>
      <c r="C193" s="348" t="s">
        <v>52</v>
      </c>
      <c r="D193" s="348" t="s">
        <v>7860</v>
      </c>
      <c r="E193" s="348" t="s">
        <v>7861</v>
      </c>
      <c r="F193" s="348" t="s">
        <v>7170</v>
      </c>
      <c r="G193" s="348">
        <v>6.0</v>
      </c>
      <c r="H193" s="348">
        <v>5.0</v>
      </c>
      <c r="I193" s="348">
        <v>7.0</v>
      </c>
      <c r="J193" s="253">
        <v>20.0</v>
      </c>
      <c r="K193" s="1203">
        <v>3.3333333333333335</v>
      </c>
      <c r="L193" s="555" t="s">
        <v>3446</v>
      </c>
      <c r="M193" s="374"/>
      <c r="N193" s="374"/>
      <c r="O193" s="374"/>
      <c r="P193" s="374"/>
      <c r="Q193" s="374"/>
      <c r="R193" s="374"/>
      <c r="S193" s="374"/>
      <c r="T193" s="374"/>
      <c r="U193" s="374"/>
      <c r="V193" s="374"/>
      <c r="W193" s="374"/>
      <c r="X193" s="374"/>
      <c r="Y193" s="374"/>
      <c r="Z193" s="374"/>
    </row>
    <row r="194" ht="15.75" customHeight="1">
      <c r="A194" s="348" t="s">
        <v>3479</v>
      </c>
      <c r="B194" s="348" t="s">
        <v>2577</v>
      </c>
      <c r="C194" s="348" t="s">
        <v>52</v>
      </c>
      <c r="D194" s="638" t="s">
        <v>3489</v>
      </c>
      <c r="E194" s="1218" t="s">
        <v>3490</v>
      </c>
      <c r="F194" s="626" t="s">
        <v>3937</v>
      </c>
      <c r="G194" s="348">
        <v>7.0</v>
      </c>
      <c r="H194" s="348">
        <v>7.0</v>
      </c>
      <c r="I194" s="348">
        <v>9.0</v>
      </c>
      <c r="J194" s="253">
        <v>10.0</v>
      </c>
      <c r="K194" s="1203">
        <f>J194/G194</f>
        <v>1.428571429</v>
      </c>
      <c r="L194" s="555" t="s">
        <v>83</v>
      </c>
      <c r="M194" s="374"/>
      <c r="N194" s="374"/>
      <c r="O194" s="374"/>
      <c r="P194" s="374"/>
      <c r="Q194" s="374"/>
      <c r="R194" s="374"/>
      <c r="S194" s="374"/>
      <c r="T194" s="374"/>
      <c r="U194" s="374"/>
      <c r="V194" s="374"/>
      <c r="W194" s="374"/>
      <c r="X194" s="374"/>
      <c r="Y194" s="374"/>
      <c r="Z194" s="374"/>
    </row>
    <row r="195" ht="15.75" customHeight="1">
      <c r="A195" s="1028" t="s">
        <v>2223</v>
      </c>
      <c r="B195" s="1028" t="s">
        <v>2224</v>
      </c>
      <c r="C195" s="1028" t="s">
        <v>7862</v>
      </c>
      <c r="D195" s="1219" t="s">
        <v>7863</v>
      </c>
      <c r="E195" s="1220" t="s">
        <v>7864</v>
      </c>
      <c r="F195" s="1028" t="s">
        <v>3937</v>
      </c>
      <c r="G195" s="1028">
        <v>14.0</v>
      </c>
      <c r="H195" s="1028">
        <v>14.0</v>
      </c>
      <c r="I195" s="1028">
        <v>14.0</v>
      </c>
      <c r="J195" s="1221">
        <v>10.0</v>
      </c>
      <c r="K195" s="1221">
        <f>10/14</f>
        <v>0.7142857143</v>
      </c>
      <c r="L195" s="374" t="s">
        <v>83</v>
      </c>
      <c r="M195" s="374"/>
      <c r="N195" s="374"/>
      <c r="O195" s="374"/>
      <c r="P195" s="374"/>
      <c r="Q195" s="374"/>
      <c r="R195" s="374"/>
      <c r="S195" s="374"/>
      <c r="T195" s="374"/>
      <c r="U195" s="374"/>
      <c r="V195" s="374"/>
      <c r="W195" s="374"/>
      <c r="X195" s="374"/>
      <c r="Y195" s="374"/>
      <c r="Z195" s="374"/>
    </row>
    <row r="196" ht="15.75" customHeight="1">
      <c r="A196" s="1024" t="s">
        <v>2223</v>
      </c>
      <c r="B196" s="1024" t="s">
        <v>2224</v>
      </c>
      <c r="C196" s="1024" t="s">
        <v>52</v>
      </c>
      <c r="D196" s="1024" t="s">
        <v>7865</v>
      </c>
      <c r="E196" s="1218" t="s">
        <v>7746</v>
      </c>
      <c r="F196" s="1024" t="s">
        <v>3937</v>
      </c>
      <c r="G196" s="1024">
        <v>14.0</v>
      </c>
      <c r="H196" s="1024">
        <v>14.0</v>
      </c>
      <c r="I196" s="1024">
        <v>14.0</v>
      </c>
      <c r="J196" s="1222">
        <v>10.0</v>
      </c>
      <c r="K196" s="1024">
        <f t="shared" ref="K196:K199" si="4">J196/G196</f>
        <v>0.7142857143</v>
      </c>
      <c r="L196" s="374" t="s">
        <v>83</v>
      </c>
      <c r="M196" s="374"/>
      <c r="N196" s="374"/>
      <c r="O196" s="374"/>
      <c r="P196" s="374"/>
      <c r="Q196" s="374"/>
      <c r="R196" s="374"/>
      <c r="S196" s="374"/>
      <c r="T196" s="374"/>
      <c r="U196" s="374"/>
      <c r="V196" s="374"/>
      <c r="W196" s="374"/>
      <c r="X196" s="374"/>
      <c r="Y196" s="374"/>
      <c r="Z196" s="374"/>
    </row>
    <row r="197" ht="15.75" customHeight="1">
      <c r="A197" s="1024" t="s">
        <v>2223</v>
      </c>
      <c r="B197" s="1024" t="s">
        <v>2224</v>
      </c>
      <c r="C197" s="1024" t="s">
        <v>52</v>
      </c>
      <c r="D197" s="1024" t="s">
        <v>7866</v>
      </c>
      <c r="E197" s="1218" t="s">
        <v>7752</v>
      </c>
      <c r="F197" s="1024" t="s">
        <v>3937</v>
      </c>
      <c r="G197" s="1024">
        <v>14.0</v>
      </c>
      <c r="H197" s="1024">
        <v>14.0</v>
      </c>
      <c r="I197" s="1024">
        <v>14.0</v>
      </c>
      <c r="J197" s="1222">
        <v>10.0</v>
      </c>
      <c r="K197" s="1024">
        <f t="shared" si="4"/>
        <v>0.7142857143</v>
      </c>
      <c r="L197" s="374" t="s">
        <v>83</v>
      </c>
      <c r="M197" s="374"/>
      <c r="N197" s="374"/>
      <c r="O197" s="374"/>
      <c r="P197" s="374"/>
      <c r="Q197" s="374"/>
      <c r="R197" s="374"/>
      <c r="S197" s="374"/>
      <c r="T197" s="374"/>
      <c r="U197" s="374"/>
      <c r="V197" s="374"/>
      <c r="W197" s="374"/>
      <c r="X197" s="374"/>
      <c r="Y197" s="374"/>
      <c r="Z197" s="374"/>
    </row>
    <row r="198" ht="15.75" customHeight="1">
      <c r="A198" s="348" t="s">
        <v>3479</v>
      </c>
      <c r="B198" s="348" t="s">
        <v>2577</v>
      </c>
      <c r="C198" s="348" t="s">
        <v>52</v>
      </c>
      <c r="D198" s="638" t="s">
        <v>3489</v>
      </c>
      <c r="E198" s="1218" t="s">
        <v>3490</v>
      </c>
      <c r="F198" s="626" t="s">
        <v>3937</v>
      </c>
      <c r="G198" s="348">
        <v>7.0</v>
      </c>
      <c r="H198" s="348">
        <v>7.0</v>
      </c>
      <c r="I198" s="348">
        <v>9.0</v>
      </c>
      <c r="J198" s="253">
        <v>10.0</v>
      </c>
      <c r="K198" s="1203">
        <f t="shared" si="4"/>
        <v>1.428571429</v>
      </c>
      <c r="L198" s="374" t="s">
        <v>83</v>
      </c>
      <c r="M198" s="374"/>
      <c r="N198" s="374"/>
      <c r="O198" s="374"/>
      <c r="P198" s="374"/>
      <c r="Q198" s="374"/>
      <c r="R198" s="374"/>
      <c r="S198" s="374"/>
      <c r="T198" s="374"/>
      <c r="U198" s="374"/>
      <c r="V198" s="374"/>
      <c r="W198" s="374"/>
      <c r="X198" s="374"/>
      <c r="Y198" s="374"/>
      <c r="Z198" s="374"/>
    </row>
    <row r="199" ht="15.75" customHeight="1">
      <c r="A199" s="1024" t="s">
        <v>2582</v>
      </c>
      <c r="B199" s="1024" t="s">
        <v>2554</v>
      </c>
      <c r="C199" s="1024" t="s">
        <v>52</v>
      </c>
      <c r="D199" s="1215" t="s">
        <v>7867</v>
      </c>
      <c r="E199" s="1218" t="s">
        <v>7763</v>
      </c>
      <c r="F199" s="1223" t="s">
        <v>3937</v>
      </c>
      <c r="G199" s="1024">
        <v>10.0</v>
      </c>
      <c r="H199" s="1024">
        <v>7.0</v>
      </c>
      <c r="I199" s="1024">
        <v>10.0</v>
      </c>
      <c r="J199" s="1222">
        <v>10.0</v>
      </c>
      <c r="K199" s="1024">
        <f t="shared" si="4"/>
        <v>1</v>
      </c>
      <c r="L199" s="374" t="s">
        <v>83</v>
      </c>
      <c r="M199" s="374"/>
      <c r="N199" s="374"/>
      <c r="O199" s="374"/>
      <c r="P199" s="374"/>
      <c r="Q199" s="374"/>
      <c r="R199" s="374"/>
      <c r="S199" s="374"/>
      <c r="T199" s="374"/>
      <c r="U199" s="374"/>
      <c r="V199" s="374"/>
      <c r="W199" s="374"/>
      <c r="X199" s="374"/>
      <c r="Y199" s="374"/>
      <c r="Z199" s="374"/>
    </row>
    <row r="200" ht="15.75" customHeight="1">
      <c r="A200" s="1024" t="s">
        <v>2223</v>
      </c>
      <c r="B200" s="1024" t="s">
        <v>2224</v>
      </c>
      <c r="C200" s="1024" t="s">
        <v>7862</v>
      </c>
      <c r="D200" s="1024" t="s">
        <v>7868</v>
      </c>
      <c r="E200" s="1218" t="s">
        <v>7738</v>
      </c>
      <c r="F200" s="1024" t="s">
        <v>3937</v>
      </c>
      <c r="G200" s="1024">
        <v>14.0</v>
      </c>
      <c r="H200" s="1024">
        <v>14.0</v>
      </c>
      <c r="I200" s="1024">
        <v>14.0</v>
      </c>
      <c r="J200" s="1224">
        <v>10.0</v>
      </c>
      <c r="K200" s="1224">
        <f t="shared" ref="K200:K204" si="5">10/14</f>
        <v>0.7142857143</v>
      </c>
      <c r="L200" s="374" t="s">
        <v>83</v>
      </c>
      <c r="M200" s="374"/>
      <c r="N200" s="374"/>
      <c r="O200" s="374"/>
      <c r="P200" s="374"/>
      <c r="Q200" s="374"/>
      <c r="R200" s="374"/>
      <c r="S200" s="374"/>
      <c r="T200" s="374"/>
      <c r="U200" s="374"/>
      <c r="V200" s="374"/>
      <c r="W200" s="374"/>
      <c r="X200" s="374"/>
      <c r="Y200" s="374"/>
      <c r="Z200" s="374"/>
    </row>
    <row r="201" ht="15.75" customHeight="1">
      <c r="A201" s="1024" t="s">
        <v>2223</v>
      </c>
      <c r="B201" s="1024" t="s">
        <v>2224</v>
      </c>
      <c r="C201" s="1024" t="s">
        <v>7862</v>
      </c>
      <c r="D201" s="1024" t="s">
        <v>7869</v>
      </c>
      <c r="E201" s="1218" t="s">
        <v>7870</v>
      </c>
      <c r="F201" s="1024" t="s">
        <v>3937</v>
      </c>
      <c r="G201" s="1024">
        <v>14.0</v>
      </c>
      <c r="H201" s="1024">
        <v>14.0</v>
      </c>
      <c r="I201" s="1024">
        <v>14.0</v>
      </c>
      <c r="J201" s="1224">
        <v>10.0</v>
      </c>
      <c r="K201" s="1224">
        <f t="shared" si="5"/>
        <v>0.7142857143</v>
      </c>
      <c r="L201" s="374" t="s">
        <v>83</v>
      </c>
      <c r="M201" s="374"/>
      <c r="N201" s="374"/>
      <c r="O201" s="374"/>
      <c r="P201" s="374"/>
      <c r="Q201" s="374"/>
      <c r="R201" s="374"/>
      <c r="S201" s="374"/>
      <c r="T201" s="374"/>
      <c r="U201" s="374"/>
      <c r="V201" s="374"/>
      <c r="W201" s="374"/>
      <c r="X201" s="374"/>
      <c r="Y201" s="374"/>
      <c r="Z201" s="374"/>
    </row>
    <row r="202" ht="15.75" customHeight="1">
      <c r="A202" s="1024" t="s">
        <v>2223</v>
      </c>
      <c r="B202" s="1024" t="s">
        <v>2224</v>
      </c>
      <c r="C202" s="1024" t="s">
        <v>7862</v>
      </c>
      <c r="D202" s="1024" t="s">
        <v>7871</v>
      </c>
      <c r="E202" s="1225" t="s">
        <v>7872</v>
      </c>
      <c r="F202" s="1024" t="s">
        <v>3937</v>
      </c>
      <c r="G202" s="1024">
        <v>14.0</v>
      </c>
      <c r="H202" s="1024">
        <v>14.0</v>
      </c>
      <c r="I202" s="1024">
        <v>14.0</v>
      </c>
      <c r="J202" s="1224">
        <v>10.0</v>
      </c>
      <c r="K202" s="1224">
        <f t="shared" si="5"/>
        <v>0.7142857143</v>
      </c>
      <c r="L202" s="374" t="s">
        <v>83</v>
      </c>
      <c r="M202" s="374"/>
      <c r="N202" s="374"/>
      <c r="O202" s="374"/>
      <c r="P202" s="374"/>
      <c r="Q202" s="374"/>
      <c r="R202" s="374"/>
      <c r="S202" s="374"/>
      <c r="T202" s="374"/>
      <c r="U202" s="374"/>
      <c r="V202" s="374"/>
      <c r="W202" s="374"/>
      <c r="X202" s="374"/>
      <c r="Y202" s="374"/>
      <c r="Z202" s="374"/>
    </row>
    <row r="203" ht="15.75" customHeight="1">
      <c r="A203" s="1024" t="s">
        <v>2223</v>
      </c>
      <c r="B203" s="1024" t="s">
        <v>2224</v>
      </c>
      <c r="C203" s="1024" t="s">
        <v>7862</v>
      </c>
      <c r="D203" s="1219" t="s">
        <v>7873</v>
      </c>
      <c r="E203" s="1225" t="s">
        <v>7750</v>
      </c>
      <c r="F203" s="1024" t="s">
        <v>3937</v>
      </c>
      <c r="G203" s="1024">
        <v>14.0</v>
      </c>
      <c r="H203" s="1024">
        <v>14.0</v>
      </c>
      <c r="I203" s="1024">
        <v>14.0</v>
      </c>
      <c r="J203" s="1224">
        <v>10.0</v>
      </c>
      <c r="K203" s="1224">
        <f t="shared" si="5"/>
        <v>0.7142857143</v>
      </c>
      <c r="L203" s="374" t="s">
        <v>83</v>
      </c>
      <c r="M203" s="374"/>
      <c r="N203" s="374"/>
      <c r="O203" s="374"/>
      <c r="P203" s="374"/>
      <c r="Q203" s="374"/>
      <c r="R203" s="374"/>
      <c r="S203" s="374"/>
      <c r="T203" s="374"/>
      <c r="U203" s="374"/>
      <c r="V203" s="374"/>
      <c r="W203" s="374"/>
      <c r="X203" s="374"/>
      <c r="Y203" s="374"/>
      <c r="Z203" s="374"/>
    </row>
    <row r="204" ht="15.75" customHeight="1">
      <c r="A204" s="1024" t="s">
        <v>2223</v>
      </c>
      <c r="B204" s="1024" t="s">
        <v>2224</v>
      </c>
      <c r="C204" s="1024" t="s">
        <v>7862</v>
      </c>
      <c r="D204" s="1219" t="s">
        <v>7874</v>
      </c>
      <c r="E204" s="1225" t="s">
        <v>7875</v>
      </c>
      <c r="F204" s="1024" t="s">
        <v>3937</v>
      </c>
      <c r="G204" s="1024">
        <v>14.0</v>
      </c>
      <c r="H204" s="1024">
        <v>14.0</v>
      </c>
      <c r="I204" s="1024">
        <v>14.0</v>
      </c>
      <c r="J204" s="1224">
        <v>10.0</v>
      </c>
      <c r="K204" s="1224">
        <f t="shared" si="5"/>
        <v>0.7142857143</v>
      </c>
      <c r="L204" s="374" t="s">
        <v>83</v>
      </c>
      <c r="M204" s="374"/>
      <c r="N204" s="374"/>
      <c r="O204" s="374"/>
      <c r="P204" s="374"/>
      <c r="Q204" s="374"/>
      <c r="R204" s="374"/>
      <c r="S204" s="374"/>
      <c r="T204" s="374"/>
      <c r="U204" s="374"/>
      <c r="V204" s="374"/>
      <c r="W204" s="374"/>
      <c r="X204" s="374"/>
      <c r="Y204" s="374"/>
      <c r="Z204" s="374"/>
    </row>
    <row r="205" ht="15.75" customHeight="1">
      <c r="A205" s="348" t="s">
        <v>7876</v>
      </c>
      <c r="B205" s="348" t="s">
        <v>7877</v>
      </c>
      <c r="C205" s="348" t="s">
        <v>52</v>
      </c>
      <c r="D205" s="1100" t="s">
        <v>7878</v>
      </c>
      <c r="E205" s="348" t="s">
        <v>7879</v>
      </c>
      <c r="F205" s="348" t="s">
        <v>3937</v>
      </c>
      <c r="G205" s="348">
        <v>5.0</v>
      </c>
      <c r="H205" s="640">
        <v>2.0</v>
      </c>
      <c r="I205" s="256">
        <v>5.0</v>
      </c>
      <c r="J205" s="256">
        <v>20.0</v>
      </c>
      <c r="K205" s="256">
        <v>4.0</v>
      </c>
      <c r="L205" s="374" t="s">
        <v>87</v>
      </c>
      <c r="M205" s="374"/>
      <c r="N205" s="374"/>
      <c r="O205" s="374"/>
      <c r="P205" s="374"/>
      <c r="Q205" s="374"/>
      <c r="R205" s="374"/>
      <c r="S205" s="374"/>
      <c r="T205" s="374"/>
      <c r="U205" s="374"/>
      <c r="V205" s="374"/>
      <c r="W205" s="374"/>
      <c r="X205" s="374"/>
      <c r="Y205" s="374"/>
      <c r="Z205" s="374"/>
    </row>
    <row r="206" ht="15.75" customHeight="1">
      <c r="A206" s="348" t="s">
        <v>7876</v>
      </c>
      <c r="B206" s="348" t="s">
        <v>7877</v>
      </c>
      <c r="C206" s="348" t="s">
        <v>52</v>
      </c>
      <c r="D206" s="1100" t="s">
        <v>7880</v>
      </c>
      <c r="E206" s="631" t="s">
        <v>7881</v>
      </c>
      <c r="F206" s="348" t="s">
        <v>3937</v>
      </c>
      <c r="G206" s="348">
        <v>5.0</v>
      </c>
      <c r="H206" s="640">
        <v>2.0</v>
      </c>
      <c r="I206" s="256">
        <v>5.0</v>
      </c>
      <c r="J206" s="256">
        <v>20.0</v>
      </c>
      <c r="K206" s="256">
        <v>4.0</v>
      </c>
      <c r="L206" s="374" t="s">
        <v>87</v>
      </c>
      <c r="M206" s="374"/>
      <c r="N206" s="374"/>
      <c r="O206" s="374"/>
      <c r="P206" s="374"/>
      <c r="Q206" s="374"/>
      <c r="R206" s="374"/>
      <c r="S206" s="374"/>
      <c r="T206" s="374"/>
      <c r="U206" s="374"/>
      <c r="V206" s="374"/>
      <c r="W206" s="374"/>
      <c r="X206" s="374"/>
      <c r="Y206" s="374"/>
      <c r="Z206" s="374"/>
    </row>
    <row r="207" ht="15.75" customHeight="1">
      <c r="A207" s="348" t="s">
        <v>7876</v>
      </c>
      <c r="B207" s="348" t="s">
        <v>7877</v>
      </c>
      <c r="C207" s="348" t="s">
        <v>52</v>
      </c>
      <c r="D207" s="1100" t="s">
        <v>7882</v>
      </c>
      <c r="E207" s="348" t="s">
        <v>7883</v>
      </c>
      <c r="F207" s="348" t="s">
        <v>3937</v>
      </c>
      <c r="G207" s="348">
        <v>5.0</v>
      </c>
      <c r="H207" s="640">
        <v>2.0</v>
      </c>
      <c r="I207" s="256">
        <v>5.0</v>
      </c>
      <c r="J207" s="256">
        <v>20.0</v>
      </c>
      <c r="K207" s="256">
        <v>4.0</v>
      </c>
      <c r="L207" s="374" t="s">
        <v>87</v>
      </c>
      <c r="M207" s="374"/>
      <c r="N207" s="374"/>
      <c r="O207" s="374"/>
      <c r="P207" s="374"/>
      <c r="Q207" s="374"/>
      <c r="R207" s="374"/>
      <c r="S207" s="374"/>
      <c r="T207" s="374"/>
      <c r="U207" s="374"/>
      <c r="V207" s="374"/>
      <c r="W207" s="374"/>
      <c r="X207" s="374"/>
      <c r="Y207" s="374"/>
      <c r="Z207" s="374"/>
    </row>
    <row r="208" ht="15.75" customHeight="1">
      <c r="A208" s="348" t="s">
        <v>7876</v>
      </c>
      <c r="B208" s="348" t="s">
        <v>7877</v>
      </c>
      <c r="C208" s="348" t="s">
        <v>52</v>
      </c>
      <c r="D208" s="1100" t="s">
        <v>7884</v>
      </c>
      <c r="E208" s="348" t="s">
        <v>7885</v>
      </c>
      <c r="F208" s="348" t="s">
        <v>3937</v>
      </c>
      <c r="G208" s="348">
        <v>5.0</v>
      </c>
      <c r="H208" s="640">
        <v>2.0</v>
      </c>
      <c r="I208" s="256">
        <v>5.0</v>
      </c>
      <c r="J208" s="256">
        <v>20.0</v>
      </c>
      <c r="K208" s="256">
        <v>4.0</v>
      </c>
      <c r="L208" s="374" t="s">
        <v>87</v>
      </c>
      <c r="M208" s="374"/>
      <c r="N208" s="374"/>
      <c r="O208" s="374"/>
      <c r="P208" s="374"/>
      <c r="Q208" s="374"/>
      <c r="R208" s="374"/>
      <c r="S208" s="374"/>
      <c r="T208" s="374"/>
      <c r="U208" s="374"/>
      <c r="V208" s="374"/>
      <c r="W208" s="374"/>
      <c r="X208" s="374"/>
      <c r="Y208" s="374"/>
      <c r="Z208" s="374"/>
    </row>
    <row r="209" ht="15.75" customHeight="1">
      <c r="A209" s="348" t="s">
        <v>7876</v>
      </c>
      <c r="B209" s="348" t="s">
        <v>7877</v>
      </c>
      <c r="C209" s="348" t="s">
        <v>52</v>
      </c>
      <c r="D209" s="1100" t="s">
        <v>7886</v>
      </c>
      <c r="E209" s="348" t="s">
        <v>7887</v>
      </c>
      <c r="F209" s="348" t="s">
        <v>3937</v>
      </c>
      <c r="G209" s="348">
        <v>5.0</v>
      </c>
      <c r="H209" s="640">
        <v>2.0</v>
      </c>
      <c r="I209" s="256">
        <v>5.0</v>
      </c>
      <c r="J209" s="256">
        <v>20.0</v>
      </c>
      <c r="K209" s="256">
        <v>4.0</v>
      </c>
      <c r="L209" s="374" t="s">
        <v>87</v>
      </c>
      <c r="M209" s="374"/>
      <c r="N209" s="374"/>
      <c r="O209" s="374"/>
      <c r="P209" s="374"/>
      <c r="Q209" s="374"/>
      <c r="R209" s="374"/>
      <c r="S209" s="374"/>
      <c r="T209" s="374"/>
      <c r="U209" s="374"/>
      <c r="V209" s="374"/>
      <c r="W209" s="374"/>
      <c r="X209" s="374"/>
      <c r="Y209" s="374"/>
      <c r="Z209" s="374"/>
    </row>
    <row r="210" ht="15.75" customHeight="1">
      <c r="A210" s="421" t="s">
        <v>7888</v>
      </c>
      <c r="B210" s="421" t="s">
        <v>7888</v>
      </c>
      <c r="C210" s="421" t="s">
        <v>52</v>
      </c>
      <c r="D210" s="348" t="s">
        <v>3571</v>
      </c>
      <c r="E210" s="1204" t="s">
        <v>3572</v>
      </c>
      <c r="F210" s="348" t="s">
        <v>3937</v>
      </c>
      <c r="G210" s="674">
        <v>6.0</v>
      </c>
      <c r="H210" s="1216"/>
      <c r="I210" s="1215">
        <v>7.0</v>
      </c>
      <c r="J210" s="1215">
        <v>20.0</v>
      </c>
      <c r="K210" s="1215">
        <v>2.85</v>
      </c>
      <c r="L210" s="374" t="s">
        <v>87</v>
      </c>
      <c r="M210" s="374"/>
      <c r="N210" s="374"/>
      <c r="O210" s="374"/>
      <c r="P210" s="374"/>
      <c r="Q210" s="374"/>
      <c r="R210" s="374"/>
      <c r="S210" s="374"/>
      <c r="T210" s="374"/>
      <c r="U210" s="374"/>
      <c r="V210" s="374"/>
      <c r="W210" s="374"/>
      <c r="X210" s="374"/>
      <c r="Y210" s="374"/>
      <c r="Z210" s="374"/>
    </row>
    <row r="211" ht="15.75" customHeight="1">
      <c r="A211" s="421" t="s">
        <v>2162</v>
      </c>
      <c r="B211" s="421" t="s">
        <v>726</v>
      </c>
      <c r="C211" s="421" t="s">
        <v>52</v>
      </c>
      <c r="D211" s="421" t="s">
        <v>2163</v>
      </c>
      <c r="E211" s="625" t="s">
        <v>2164</v>
      </c>
      <c r="F211" s="421" t="s">
        <v>3937</v>
      </c>
      <c r="G211" s="421">
        <v>6.0</v>
      </c>
      <c r="H211" s="641">
        <v>6.0</v>
      </c>
      <c r="I211" s="567">
        <v>6.0</v>
      </c>
      <c r="J211" s="567">
        <v>20.0</v>
      </c>
      <c r="K211" s="567">
        <v>3.33</v>
      </c>
      <c r="L211" s="374" t="s">
        <v>68</v>
      </c>
      <c r="M211" s="374"/>
      <c r="N211" s="374"/>
      <c r="O211" s="374"/>
      <c r="P211" s="374"/>
      <c r="Q211" s="374"/>
      <c r="R211" s="374"/>
      <c r="S211" s="374"/>
      <c r="T211" s="374"/>
      <c r="U211" s="374"/>
      <c r="V211" s="374"/>
      <c r="W211" s="374"/>
      <c r="X211" s="374"/>
      <c r="Y211" s="374"/>
      <c r="Z211" s="374"/>
    </row>
    <row r="212" ht="15.75" customHeight="1">
      <c r="A212" s="421" t="s">
        <v>2162</v>
      </c>
      <c r="B212" s="421" t="s">
        <v>726</v>
      </c>
      <c r="C212" s="421" t="s">
        <v>52</v>
      </c>
      <c r="D212" s="1195" t="s">
        <v>7700</v>
      </c>
      <c r="E212" s="1196" t="s">
        <v>7701</v>
      </c>
      <c r="F212" s="442" t="s">
        <v>3937</v>
      </c>
      <c r="G212" s="421">
        <v>6.0</v>
      </c>
      <c r="H212" s="641">
        <v>6.0</v>
      </c>
      <c r="I212" s="567">
        <v>6.0</v>
      </c>
      <c r="J212" s="567">
        <v>20.0</v>
      </c>
      <c r="K212" s="567">
        <v>3.33</v>
      </c>
      <c r="L212" s="374" t="s">
        <v>68</v>
      </c>
      <c r="M212" s="374"/>
      <c r="N212" s="374"/>
      <c r="O212" s="374"/>
      <c r="P212" s="374"/>
      <c r="Q212" s="374"/>
      <c r="R212" s="374"/>
      <c r="S212" s="374"/>
      <c r="T212" s="374"/>
      <c r="U212" s="374"/>
      <c r="V212" s="374"/>
      <c r="W212" s="374"/>
      <c r="X212" s="374"/>
      <c r="Y212" s="374"/>
      <c r="Z212" s="374"/>
    </row>
    <row r="213" ht="15.75" customHeight="1">
      <c r="A213" s="421" t="s">
        <v>2162</v>
      </c>
      <c r="B213" s="421" t="s">
        <v>726</v>
      </c>
      <c r="C213" s="421" t="s">
        <v>52</v>
      </c>
      <c r="D213" s="421" t="s">
        <v>7702</v>
      </c>
      <c r="E213" s="625" t="s">
        <v>7703</v>
      </c>
      <c r="F213" s="421" t="s">
        <v>3937</v>
      </c>
      <c r="G213" s="421">
        <v>6.0</v>
      </c>
      <c r="H213" s="641">
        <v>6.0</v>
      </c>
      <c r="I213" s="567">
        <v>6.0</v>
      </c>
      <c r="J213" s="567">
        <v>20.0</v>
      </c>
      <c r="K213" s="1197">
        <v>3.33</v>
      </c>
      <c r="L213" s="374" t="s">
        <v>68</v>
      </c>
      <c r="M213" s="374"/>
      <c r="N213" s="374"/>
      <c r="O213" s="374"/>
      <c r="P213" s="374"/>
      <c r="Q213" s="374"/>
      <c r="R213" s="374"/>
      <c r="S213" s="374"/>
      <c r="T213" s="374"/>
      <c r="U213" s="374"/>
      <c r="V213" s="374"/>
      <c r="W213" s="374"/>
      <c r="X213" s="374"/>
      <c r="Y213" s="374"/>
      <c r="Z213" s="374"/>
    </row>
    <row r="214" ht="15.75" customHeight="1">
      <c r="A214" s="421" t="s">
        <v>2162</v>
      </c>
      <c r="B214" s="421" t="s">
        <v>726</v>
      </c>
      <c r="C214" s="421" t="s">
        <v>52</v>
      </c>
      <c r="D214" s="1198" t="s">
        <v>7704</v>
      </c>
      <c r="E214" s="625" t="s">
        <v>7705</v>
      </c>
      <c r="F214" s="421" t="s">
        <v>3937</v>
      </c>
      <c r="G214" s="421">
        <v>6.0</v>
      </c>
      <c r="H214" s="641">
        <v>6.0</v>
      </c>
      <c r="I214" s="567">
        <v>6.0</v>
      </c>
      <c r="J214" s="567">
        <v>20.0</v>
      </c>
      <c r="K214" s="1197">
        <v>3.33</v>
      </c>
      <c r="L214" s="374" t="s">
        <v>68</v>
      </c>
      <c r="M214" s="374"/>
      <c r="N214" s="374"/>
      <c r="O214" s="374"/>
      <c r="P214" s="374"/>
      <c r="Q214" s="374"/>
      <c r="R214" s="374"/>
      <c r="S214" s="374"/>
      <c r="T214" s="374"/>
      <c r="U214" s="374"/>
      <c r="V214" s="374"/>
      <c r="W214" s="374"/>
      <c r="X214" s="374"/>
      <c r="Y214" s="374"/>
      <c r="Z214" s="374"/>
    </row>
    <row r="215" ht="15.75" customHeight="1">
      <c r="A215" s="1226" t="s">
        <v>3593</v>
      </c>
      <c r="B215" s="1226" t="s">
        <v>3594</v>
      </c>
      <c r="C215" s="1226" t="s">
        <v>52</v>
      </c>
      <c r="D215" s="1227" t="s">
        <v>7889</v>
      </c>
      <c r="E215" s="625" t="s">
        <v>7890</v>
      </c>
      <c r="F215" s="421" t="s">
        <v>3937</v>
      </c>
      <c r="G215" s="1200">
        <v>3.0</v>
      </c>
      <c r="H215" s="1201">
        <v>3.0</v>
      </c>
      <c r="I215" s="421">
        <v>3.0</v>
      </c>
      <c r="J215" s="421">
        <v>20.0</v>
      </c>
      <c r="K215" s="1228">
        <v>6.66</v>
      </c>
      <c r="L215" s="374" t="s">
        <v>68</v>
      </c>
      <c r="M215" s="374"/>
      <c r="N215" s="374"/>
      <c r="O215" s="374"/>
      <c r="P215" s="374"/>
      <c r="Q215" s="374"/>
      <c r="R215" s="374"/>
      <c r="S215" s="374"/>
      <c r="T215" s="374"/>
      <c r="U215" s="374"/>
      <c r="V215" s="374"/>
      <c r="W215" s="374"/>
      <c r="X215" s="374"/>
      <c r="Y215" s="374"/>
      <c r="Z215" s="374"/>
    </row>
    <row r="216" ht="15.75" customHeight="1">
      <c r="A216" s="1199" t="s">
        <v>2134</v>
      </c>
      <c r="B216" s="1199" t="s">
        <v>2135</v>
      </c>
      <c r="C216" s="1199" t="s">
        <v>52</v>
      </c>
      <c r="D216" s="1198" t="s">
        <v>7706</v>
      </c>
      <c r="E216" s="625" t="s">
        <v>5302</v>
      </c>
      <c r="F216" s="421" t="s">
        <v>3937</v>
      </c>
      <c r="G216" s="1200">
        <v>6.0</v>
      </c>
      <c r="H216" s="1201">
        <v>5.0</v>
      </c>
      <c r="I216" s="421">
        <v>6.0</v>
      </c>
      <c r="J216" s="421">
        <v>20.0</v>
      </c>
      <c r="K216" s="679">
        <v>4.0</v>
      </c>
      <c r="L216" s="374" t="s">
        <v>68</v>
      </c>
      <c r="M216" s="374"/>
      <c r="N216" s="374"/>
      <c r="O216" s="374"/>
      <c r="P216" s="374"/>
      <c r="Q216" s="374"/>
      <c r="R216" s="374"/>
      <c r="S216" s="374"/>
      <c r="T216" s="374"/>
      <c r="U216" s="374"/>
      <c r="V216" s="374"/>
      <c r="W216" s="374"/>
      <c r="X216" s="374"/>
      <c r="Y216" s="374"/>
      <c r="Z216" s="374"/>
    </row>
    <row r="217" ht="15.75" customHeight="1">
      <c r="A217" s="1199" t="s">
        <v>2134</v>
      </c>
      <c r="B217" s="1199" t="s">
        <v>2135</v>
      </c>
      <c r="C217" s="1199" t="s">
        <v>52</v>
      </c>
      <c r="D217" s="421" t="s">
        <v>7707</v>
      </c>
      <c r="E217" s="625" t="s">
        <v>7708</v>
      </c>
      <c r="F217" s="421" t="s">
        <v>3937</v>
      </c>
      <c r="G217" s="1200">
        <v>6.0</v>
      </c>
      <c r="H217" s="1201">
        <v>5.0</v>
      </c>
      <c r="I217" s="421">
        <v>6.0</v>
      </c>
      <c r="J217" s="421">
        <v>20.0</v>
      </c>
      <c r="K217" s="679">
        <v>4.0</v>
      </c>
      <c r="L217" s="374" t="s">
        <v>68</v>
      </c>
      <c r="M217" s="374"/>
      <c r="N217" s="374"/>
      <c r="O217" s="374"/>
      <c r="P217" s="374"/>
      <c r="Q217" s="374"/>
      <c r="R217" s="374"/>
      <c r="S217" s="374"/>
      <c r="T217" s="374"/>
      <c r="U217" s="374"/>
      <c r="V217" s="374"/>
      <c r="W217" s="374"/>
      <c r="X217" s="374"/>
      <c r="Y217" s="374"/>
      <c r="Z217" s="374"/>
    </row>
    <row r="218" ht="15.75" customHeight="1">
      <c r="A218" s="1199" t="s">
        <v>2134</v>
      </c>
      <c r="B218" s="1199" t="s">
        <v>2135</v>
      </c>
      <c r="C218" s="1199" t="s">
        <v>52</v>
      </c>
      <c r="D218" s="421" t="s">
        <v>7709</v>
      </c>
      <c r="E218" s="625" t="s">
        <v>7710</v>
      </c>
      <c r="F218" s="421" t="s">
        <v>3937</v>
      </c>
      <c r="G218" s="1200">
        <v>6.0</v>
      </c>
      <c r="H218" s="1201">
        <v>5.0</v>
      </c>
      <c r="I218" s="421">
        <v>6.0</v>
      </c>
      <c r="J218" s="421">
        <v>20.0</v>
      </c>
      <c r="K218" s="679">
        <v>4.0</v>
      </c>
      <c r="L218" s="374" t="s">
        <v>68</v>
      </c>
      <c r="M218" s="374"/>
      <c r="N218" s="374"/>
      <c r="O218" s="374"/>
      <c r="P218" s="374"/>
      <c r="Q218" s="374"/>
      <c r="R218" s="374"/>
      <c r="S218" s="374"/>
      <c r="T218" s="374"/>
      <c r="U218" s="374"/>
      <c r="V218" s="374"/>
      <c r="W218" s="374"/>
      <c r="X218" s="374"/>
      <c r="Y218" s="374"/>
      <c r="Z218" s="374"/>
    </row>
    <row r="219" ht="15.75" customHeight="1">
      <c r="A219" s="1199" t="s">
        <v>2134</v>
      </c>
      <c r="B219" s="1199" t="s">
        <v>2135</v>
      </c>
      <c r="C219" s="1199" t="s">
        <v>52</v>
      </c>
      <c r="D219" s="421" t="s">
        <v>7711</v>
      </c>
      <c r="E219" s="625" t="s">
        <v>7712</v>
      </c>
      <c r="F219" s="421" t="s">
        <v>3937</v>
      </c>
      <c r="G219" s="1200">
        <v>6.0</v>
      </c>
      <c r="H219" s="1201">
        <v>5.0</v>
      </c>
      <c r="I219" s="421">
        <v>6.0</v>
      </c>
      <c r="J219" s="421">
        <v>20.0</v>
      </c>
      <c r="K219" s="679">
        <v>4.0</v>
      </c>
      <c r="L219" s="374" t="s">
        <v>68</v>
      </c>
      <c r="M219" s="374"/>
      <c r="N219" s="374"/>
      <c r="O219" s="374"/>
      <c r="P219" s="374"/>
      <c r="Q219" s="374"/>
      <c r="R219" s="374"/>
      <c r="S219" s="374"/>
      <c r="T219" s="374"/>
      <c r="U219" s="374"/>
      <c r="V219" s="374"/>
      <c r="W219" s="374"/>
      <c r="X219" s="374"/>
      <c r="Y219" s="374"/>
      <c r="Z219" s="374"/>
    </row>
    <row r="220" ht="15.75" customHeight="1">
      <c r="A220" s="1199" t="s">
        <v>2134</v>
      </c>
      <c r="B220" s="1199" t="s">
        <v>2135</v>
      </c>
      <c r="C220" s="1199" t="s">
        <v>52</v>
      </c>
      <c r="D220" s="421" t="s">
        <v>7713</v>
      </c>
      <c r="E220" s="625"/>
      <c r="F220" s="421" t="s">
        <v>3937</v>
      </c>
      <c r="G220" s="1200">
        <v>6.0</v>
      </c>
      <c r="H220" s="1201">
        <v>5.0</v>
      </c>
      <c r="I220" s="421">
        <v>6.0</v>
      </c>
      <c r="J220" s="421">
        <v>20.0</v>
      </c>
      <c r="K220" s="679">
        <v>4.0</v>
      </c>
      <c r="L220" s="374" t="s">
        <v>68</v>
      </c>
      <c r="M220" s="374"/>
      <c r="N220" s="374"/>
      <c r="O220" s="374"/>
      <c r="P220" s="374"/>
      <c r="Q220" s="374"/>
      <c r="R220" s="374"/>
      <c r="S220" s="374"/>
      <c r="T220" s="374"/>
      <c r="U220" s="374"/>
      <c r="V220" s="374"/>
      <c r="W220" s="374"/>
      <c r="X220" s="374"/>
      <c r="Y220" s="374"/>
      <c r="Z220" s="374"/>
    </row>
    <row r="221" ht="15.75" customHeight="1">
      <c r="A221" s="421" t="s">
        <v>7714</v>
      </c>
      <c r="B221" s="421" t="s">
        <v>7715</v>
      </c>
      <c r="C221" s="421" t="s">
        <v>52</v>
      </c>
      <c r="D221" s="1198" t="s">
        <v>7716</v>
      </c>
      <c r="E221" s="625" t="s">
        <v>7717</v>
      </c>
      <c r="F221" s="421" t="s">
        <v>3937</v>
      </c>
      <c r="G221" s="1200">
        <v>5.0</v>
      </c>
      <c r="H221" s="1202">
        <v>4.0</v>
      </c>
      <c r="I221" s="348">
        <v>5.0</v>
      </c>
      <c r="J221" s="348">
        <v>20.0</v>
      </c>
      <c r="K221" s="628">
        <v>5.0</v>
      </c>
      <c r="L221" s="374" t="s">
        <v>68</v>
      </c>
      <c r="M221" s="374"/>
      <c r="N221" s="374"/>
      <c r="O221" s="374"/>
      <c r="P221" s="374"/>
      <c r="Q221" s="374"/>
      <c r="R221" s="374"/>
      <c r="S221" s="374"/>
      <c r="T221" s="374"/>
      <c r="U221" s="374"/>
      <c r="V221" s="374"/>
      <c r="W221" s="374"/>
      <c r="X221" s="374"/>
      <c r="Y221" s="374"/>
      <c r="Z221" s="374"/>
    </row>
    <row r="222" ht="15.75" customHeight="1">
      <c r="A222" s="421" t="s">
        <v>7714</v>
      </c>
      <c r="B222" s="421" t="s">
        <v>7715</v>
      </c>
      <c r="C222" s="421" t="s">
        <v>52</v>
      </c>
      <c r="D222" s="421" t="s">
        <v>7718</v>
      </c>
      <c r="E222" s="625" t="s">
        <v>7719</v>
      </c>
      <c r="F222" s="421" t="s">
        <v>3937</v>
      </c>
      <c r="G222" s="1200">
        <v>5.0</v>
      </c>
      <c r="H222" s="1202">
        <v>4.0</v>
      </c>
      <c r="I222" s="348">
        <v>5.0</v>
      </c>
      <c r="J222" s="348">
        <v>20.0</v>
      </c>
      <c r="K222" s="628">
        <v>5.0</v>
      </c>
      <c r="L222" s="374" t="s">
        <v>68</v>
      </c>
      <c r="M222" s="374"/>
      <c r="N222" s="374"/>
      <c r="O222" s="374"/>
      <c r="P222" s="374"/>
      <c r="Q222" s="374"/>
      <c r="R222" s="374"/>
      <c r="S222" s="374"/>
      <c r="T222" s="374"/>
      <c r="U222" s="374"/>
      <c r="V222" s="374"/>
      <c r="W222" s="374"/>
      <c r="X222" s="374"/>
      <c r="Y222" s="374"/>
      <c r="Z222" s="374"/>
    </row>
    <row r="223" ht="15.75" customHeight="1">
      <c r="A223" s="348" t="s">
        <v>2223</v>
      </c>
      <c r="B223" s="1229" t="s">
        <v>2224</v>
      </c>
      <c r="C223" s="1229" t="s">
        <v>52</v>
      </c>
      <c r="D223" s="1229" t="s">
        <v>7727</v>
      </c>
      <c r="E223" s="1229" t="s">
        <v>7728</v>
      </c>
      <c r="F223" s="1229" t="s">
        <v>7170</v>
      </c>
      <c r="G223" s="1230">
        <v>14.0</v>
      </c>
      <c r="H223" s="1231">
        <v>14.0</v>
      </c>
      <c r="I223" s="1229">
        <v>14.0</v>
      </c>
      <c r="J223" s="1232">
        <v>20.0</v>
      </c>
      <c r="K223" s="1233">
        <f t="shared" ref="K223:K294" si="6">J223/G223</f>
        <v>1.428571429</v>
      </c>
      <c r="L223" s="374" t="s">
        <v>68</v>
      </c>
      <c r="M223" s="374"/>
      <c r="N223" s="374"/>
      <c r="O223" s="374"/>
      <c r="P223" s="374"/>
      <c r="Q223" s="374"/>
      <c r="R223" s="374"/>
      <c r="S223" s="374"/>
      <c r="T223" s="374"/>
      <c r="U223" s="374"/>
      <c r="V223" s="374"/>
      <c r="W223" s="374"/>
      <c r="X223" s="374"/>
      <c r="Y223" s="374"/>
      <c r="Z223" s="374"/>
    </row>
    <row r="224" ht="15.75" customHeight="1">
      <c r="A224" s="623" t="s">
        <v>2223</v>
      </c>
      <c r="B224" s="636" t="s">
        <v>2224</v>
      </c>
      <c r="C224" s="636" t="s">
        <v>52</v>
      </c>
      <c r="D224" s="636" t="s">
        <v>7729</v>
      </c>
      <c r="E224" s="636" t="s">
        <v>2825</v>
      </c>
      <c r="F224" s="636" t="s">
        <v>7170</v>
      </c>
      <c r="G224" s="1234">
        <v>14.0</v>
      </c>
      <c r="H224" s="1235">
        <v>14.0</v>
      </c>
      <c r="I224" s="636">
        <v>14.0</v>
      </c>
      <c r="J224" s="1236">
        <v>20.0</v>
      </c>
      <c r="K224" s="1237">
        <f t="shared" si="6"/>
        <v>1.428571429</v>
      </c>
      <c r="L224" s="374" t="s">
        <v>68</v>
      </c>
      <c r="M224" s="374"/>
      <c r="N224" s="374"/>
      <c r="O224" s="374"/>
      <c r="P224" s="374"/>
      <c r="Q224" s="374"/>
      <c r="R224" s="374"/>
      <c r="S224" s="374"/>
      <c r="T224" s="374"/>
      <c r="U224" s="374"/>
      <c r="V224" s="374"/>
      <c r="W224" s="374"/>
      <c r="X224" s="374"/>
      <c r="Y224" s="374"/>
      <c r="Z224" s="374"/>
    </row>
    <row r="225" ht="15.75" customHeight="1">
      <c r="A225" s="348" t="s">
        <v>2223</v>
      </c>
      <c r="B225" s="1229" t="s">
        <v>2224</v>
      </c>
      <c r="C225" s="1229" t="s">
        <v>52</v>
      </c>
      <c r="D225" s="1229" t="s">
        <v>7730</v>
      </c>
      <c r="E225" s="1229" t="s">
        <v>7731</v>
      </c>
      <c r="F225" s="1229" t="s">
        <v>7170</v>
      </c>
      <c r="G225" s="1230">
        <v>14.0</v>
      </c>
      <c r="H225" s="1231">
        <v>14.0</v>
      </c>
      <c r="I225" s="1229">
        <v>14.0</v>
      </c>
      <c r="J225" s="1232">
        <v>20.0</v>
      </c>
      <c r="K225" s="1233">
        <f t="shared" si="6"/>
        <v>1.428571429</v>
      </c>
      <c r="L225" s="374" t="s">
        <v>68</v>
      </c>
      <c r="M225" s="374"/>
      <c r="N225" s="374"/>
      <c r="O225" s="374"/>
      <c r="P225" s="374"/>
      <c r="Q225" s="374"/>
      <c r="R225" s="374"/>
      <c r="S225" s="374"/>
      <c r="T225" s="374"/>
      <c r="U225" s="374"/>
      <c r="V225" s="374"/>
      <c r="W225" s="374"/>
      <c r="X225" s="374"/>
      <c r="Y225" s="374"/>
      <c r="Z225" s="374"/>
    </row>
    <row r="226" ht="15.75" customHeight="1">
      <c r="A226" s="623" t="s">
        <v>2223</v>
      </c>
      <c r="B226" s="636" t="s">
        <v>2224</v>
      </c>
      <c r="C226" s="636" t="s">
        <v>52</v>
      </c>
      <c r="D226" s="636" t="s">
        <v>7732</v>
      </c>
      <c r="E226" s="636" t="s">
        <v>2877</v>
      </c>
      <c r="F226" s="636" t="s">
        <v>7170</v>
      </c>
      <c r="G226" s="1234">
        <v>14.0</v>
      </c>
      <c r="H226" s="1235">
        <v>14.0</v>
      </c>
      <c r="I226" s="636">
        <v>14.0</v>
      </c>
      <c r="J226" s="1236">
        <v>20.0</v>
      </c>
      <c r="K226" s="1237">
        <f t="shared" si="6"/>
        <v>1.428571429</v>
      </c>
      <c r="L226" s="374" t="s">
        <v>68</v>
      </c>
    </row>
    <row r="227" ht="15.75" customHeight="1">
      <c r="A227" s="348" t="s">
        <v>2223</v>
      </c>
      <c r="B227" s="1229" t="s">
        <v>2224</v>
      </c>
      <c r="C227" s="1229" t="s">
        <v>52</v>
      </c>
      <c r="D227" s="1229" t="s">
        <v>7733</v>
      </c>
      <c r="E227" s="1229" t="s">
        <v>7734</v>
      </c>
      <c r="F227" s="1229" t="s">
        <v>7170</v>
      </c>
      <c r="G227" s="1230">
        <v>14.0</v>
      </c>
      <c r="H227" s="1231">
        <v>14.0</v>
      </c>
      <c r="I227" s="1229">
        <v>14.0</v>
      </c>
      <c r="J227" s="1232">
        <v>20.0</v>
      </c>
      <c r="K227" s="1233">
        <f t="shared" si="6"/>
        <v>1.428571429</v>
      </c>
      <c r="L227" s="374" t="s">
        <v>68</v>
      </c>
    </row>
    <row r="228" ht="15.75" customHeight="1">
      <c r="A228" s="623" t="s">
        <v>2223</v>
      </c>
      <c r="B228" s="636" t="s">
        <v>2224</v>
      </c>
      <c r="C228" s="636" t="s">
        <v>52</v>
      </c>
      <c r="D228" s="636" t="s">
        <v>7735</v>
      </c>
      <c r="E228" s="636" t="s">
        <v>7736</v>
      </c>
      <c r="F228" s="636" t="s">
        <v>7170</v>
      </c>
      <c r="G228" s="1234">
        <v>14.0</v>
      </c>
      <c r="H228" s="1235">
        <v>14.0</v>
      </c>
      <c r="I228" s="636">
        <v>14.0</v>
      </c>
      <c r="J228" s="1236">
        <v>20.0</v>
      </c>
      <c r="K228" s="1237">
        <f t="shared" si="6"/>
        <v>1.428571429</v>
      </c>
      <c r="L228" s="374" t="s">
        <v>68</v>
      </c>
    </row>
    <row r="229" ht="15.75" customHeight="1">
      <c r="A229" s="348" t="s">
        <v>2223</v>
      </c>
      <c r="B229" s="1229" t="s">
        <v>2224</v>
      </c>
      <c r="C229" s="1229" t="s">
        <v>52</v>
      </c>
      <c r="D229" s="1229" t="s">
        <v>7737</v>
      </c>
      <c r="E229" s="1229" t="s">
        <v>7738</v>
      </c>
      <c r="F229" s="1229" t="s">
        <v>7170</v>
      </c>
      <c r="G229" s="1230">
        <v>14.0</v>
      </c>
      <c r="H229" s="1231">
        <v>14.0</v>
      </c>
      <c r="I229" s="1229">
        <v>14.0</v>
      </c>
      <c r="J229" s="1232">
        <v>20.0</v>
      </c>
      <c r="K229" s="1233">
        <f t="shared" si="6"/>
        <v>1.428571429</v>
      </c>
      <c r="L229" s="374" t="s">
        <v>68</v>
      </c>
    </row>
    <row r="230" ht="15.75" customHeight="1">
      <c r="A230" s="623" t="s">
        <v>2223</v>
      </c>
      <c r="B230" s="636" t="s">
        <v>2224</v>
      </c>
      <c r="C230" s="636" t="s">
        <v>52</v>
      </c>
      <c r="D230" s="636" t="s">
        <v>7739</v>
      </c>
      <c r="E230" s="636" t="s">
        <v>7740</v>
      </c>
      <c r="F230" s="636" t="s">
        <v>7170</v>
      </c>
      <c r="G230" s="1234">
        <v>14.0</v>
      </c>
      <c r="H230" s="1235">
        <v>14.0</v>
      </c>
      <c r="I230" s="636">
        <v>14.0</v>
      </c>
      <c r="J230" s="1236">
        <v>20.0</v>
      </c>
      <c r="K230" s="1237">
        <f t="shared" si="6"/>
        <v>1.428571429</v>
      </c>
      <c r="L230" s="374" t="s">
        <v>68</v>
      </c>
    </row>
    <row r="231" ht="15.75" customHeight="1">
      <c r="A231" s="348" t="s">
        <v>2223</v>
      </c>
      <c r="B231" s="1229" t="s">
        <v>2224</v>
      </c>
      <c r="C231" s="1229" t="s">
        <v>52</v>
      </c>
      <c r="D231" s="1229" t="s">
        <v>7741</v>
      </c>
      <c r="E231" s="1229" t="s">
        <v>7742</v>
      </c>
      <c r="F231" s="1229" t="s">
        <v>7170</v>
      </c>
      <c r="G231" s="1230">
        <v>14.0</v>
      </c>
      <c r="H231" s="1231">
        <v>14.0</v>
      </c>
      <c r="I231" s="1229">
        <v>14.0</v>
      </c>
      <c r="J231" s="1232">
        <v>20.0</v>
      </c>
      <c r="K231" s="1233">
        <f t="shared" si="6"/>
        <v>1.428571429</v>
      </c>
      <c r="L231" s="374" t="s">
        <v>68</v>
      </c>
    </row>
    <row r="232" ht="15.75" customHeight="1">
      <c r="A232" s="623" t="s">
        <v>2223</v>
      </c>
      <c r="B232" s="636" t="s">
        <v>2224</v>
      </c>
      <c r="C232" s="636" t="s">
        <v>52</v>
      </c>
      <c r="D232" s="636" t="s">
        <v>7743</v>
      </c>
      <c r="E232" s="636" t="s">
        <v>7744</v>
      </c>
      <c r="F232" s="636" t="s">
        <v>7170</v>
      </c>
      <c r="G232" s="1234">
        <v>14.0</v>
      </c>
      <c r="H232" s="1235">
        <v>14.0</v>
      </c>
      <c r="I232" s="636">
        <v>14.0</v>
      </c>
      <c r="J232" s="1236">
        <v>20.0</v>
      </c>
      <c r="K232" s="1237">
        <f t="shared" si="6"/>
        <v>1.428571429</v>
      </c>
      <c r="L232" s="374" t="s">
        <v>68</v>
      </c>
    </row>
    <row r="233" ht="15.75" customHeight="1">
      <c r="A233" s="348" t="s">
        <v>2223</v>
      </c>
      <c r="B233" s="1229" t="s">
        <v>2224</v>
      </c>
      <c r="C233" s="1229" t="s">
        <v>52</v>
      </c>
      <c r="D233" s="1229" t="s">
        <v>7745</v>
      </c>
      <c r="E233" s="1229" t="s">
        <v>7746</v>
      </c>
      <c r="F233" s="1229" t="s">
        <v>7170</v>
      </c>
      <c r="G233" s="1230">
        <v>14.0</v>
      </c>
      <c r="H233" s="1231">
        <v>14.0</v>
      </c>
      <c r="I233" s="1229">
        <v>14.0</v>
      </c>
      <c r="J233" s="1232">
        <v>20.0</v>
      </c>
      <c r="K233" s="1233">
        <f t="shared" si="6"/>
        <v>1.428571429</v>
      </c>
      <c r="L233" s="374" t="s">
        <v>68</v>
      </c>
    </row>
    <row r="234" ht="15.75" customHeight="1">
      <c r="A234" s="623" t="s">
        <v>2223</v>
      </c>
      <c r="B234" s="636" t="s">
        <v>2224</v>
      </c>
      <c r="C234" s="636" t="s">
        <v>52</v>
      </c>
      <c r="D234" s="636" t="s">
        <v>7747</v>
      </c>
      <c r="E234" s="636" t="s">
        <v>7748</v>
      </c>
      <c r="F234" s="636" t="s">
        <v>7170</v>
      </c>
      <c r="G234" s="1234">
        <v>14.0</v>
      </c>
      <c r="H234" s="1235">
        <v>14.0</v>
      </c>
      <c r="I234" s="636">
        <v>14.0</v>
      </c>
      <c r="J234" s="1236">
        <v>20.0</v>
      </c>
      <c r="K234" s="1237">
        <f t="shared" si="6"/>
        <v>1.428571429</v>
      </c>
      <c r="L234" s="374" t="s">
        <v>68</v>
      </c>
    </row>
    <row r="235" ht="15.75" customHeight="1">
      <c r="A235" s="348" t="s">
        <v>2223</v>
      </c>
      <c r="B235" s="1229" t="s">
        <v>2224</v>
      </c>
      <c r="C235" s="1229" t="s">
        <v>52</v>
      </c>
      <c r="D235" s="1229" t="s">
        <v>7749</v>
      </c>
      <c r="E235" s="1229" t="s">
        <v>7750</v>
      </c>
      <c r="F235" s="1229" t="s">
        <v>7170</v>
      </c>
      <c r="G235" s="1230">
        <v>14.0</v>
      </c>
      <c r="H235" s="1231">
        <v>14.0</v>
      </c>
      <c r="I235" s="1229">
        <v>14.0</v>
      </c>
      <c r="J235" s="1232">
        <v>20.0</v>
      </c>
      <c r="K235" s="1233">
        <f t="shared" si="6"/>
        <v>1.428571429</v>
      </c>
      <c r="L235" s="374" t="s">
        <v>68</v>
      </c>
    </row>
    <row r="236" ht="15.75" customHeight="1">
      <c r="A236" s="623" t="s">
        <v>2223</v>
      </c>
      <c r="B236" s="636" t="s">
        <v>2224</v>
      </c>
      <c r="C236" s="636" t="s">
        <v>52</v>
      </c>
      <c r="D236" s="636" t="s">
        <v>7751</v>
      </c>
      <c r="E236" s="636" t="s">
        <v>7752</v>
      </c>
      <c r="F236" s="636" t="s">
        <v>7170</v>
      </c>
      <c r="G236" s="1234">
        <v>14.0</v>
      </c>
      <c r="H236" s="1235">
        <v>14.0</v>
      </c>
      <c r="I236" s="636">
        <v>14.0</v>
      </c>
      <c r="J236" s="1236">
        <v>20.0</v>
      </c>
      <c r="K236" s="1237">
        <f t="shared" si="6"/>
        <v>1.428571429</v>
      </c>
      <c r="L236" s="374" t="s">
        <v>68</v>
      </c>
    </row>
    <row r="237" ht="15.75" customHeight="1">
      <c r="A237" s="348" t="s">
        <v>2223</v>
      </c>
      <c r="B237" s="1229" t="s">
        <v>2224</v>
      </c>
      <c r="C237" s="1229" t="s">
        <v>52</v>
      </c>
      <c r="D237" s="1229" t="s">
        <v>7753</v>
      </c>
      <c r="E237" s="1229" t="s">
        <v>7754</v>
      </c>
      <c r="F237" s="1229" t="s">
        <v>7170</v>
      </c>
      <c r="G237" s="1230">
        <v>14.0</v>
      </c>
      <c r="H237" s="1231">
        <v>14.0</v>
      </c>
      <c r="I237" s="1229">
        <v>14.0</v>
      </c>
      <c r="J237" s="1232">
        <v>20.0</v>
      </c>
      <c r="K237" s="1233">
        <f t="shared" si="6"/>
        <v>1.428571429</v>
      </c>
      <c r="L237" s="374" t="s">
        <v>68</v>
      </c>
    </row>
    <row r="238" ht="15.75" customHeight="1">
      <c r="A238" s="623" t="s">
        <v>2223</v>
      </c>
      <c r="B238" s="636" t="s">
        <v>2224</v>
      </c>
      <c r="C238" s="636" t="s">
        <v>52</v>
      </c>
      <c r="D238" s="636" t="s">
        <v>7755</v>
      </c>
      <c r="E238" s="636" t="s">
        <v>7756</v>
      </c>
      <c r="F238" s="636" t="s">
        <v>7170</v>
      </c>
      <c r="G238" s="1234">
        <v>14.0</v>
      </c>
      <c r="H238" s="1235">
        <v>14.0</v>
      </c>
      <c r="I238" s="636">
        <v>14.0</v>
      </c>
      <c r="J238" s="1236">
        <v>20.0</v>
      </c>
      <c r="K238" s="1237">
        <f t="shared" si="6"/>
        <v>1.428571429</v>
      </c>
      <c r="L238" s="374" t="s">
        <v>68</v>
      </c>
    </row>
    <row r="239" ht="15.75" customHeight="1">
      <c r="A239" s="348" t="s">
        <v>3159</v>
      </c>
      <c r="B239" s="1229" t="s">
        <v>3160</v>
      </c>
      <c r="C239" s="1229" t="s">
        <v>52</v>
      </c>
      <c r="D239" s="1229" t="s">
        <v>7768</v>
      </c>
      <c r="E239" s="1238" t="s">
        <v>7769</v>
      </c>
      <c r="F239" s="1229" t="s">
        <v>7170</v>
      </c>
      <c r="G239" s="1230">
        <v>5.0</v>
      </c>
      <c r="H239" s="1231">
        <v>5.0</v>
      </c>
      <c r="I239" s="1232">
        <v>5.0</v>
      </c>
      <c r="J239" s="1232">
        <v>20.0</v>
      </c>
      <c r="K239" s="1239">
        <f t="shared" si="6"/>
        <v>4</v>
      </c>
      <c r="L239" s="374" t="s">
        <v>68</v>
      </c>
    </row>
    <row r="240" ht="15.75" customHeight="1">
      <c r="A240" s="348" t="s">
        <v>3479</v>
      </c>
      <c r="B240" s="348" t="s">
        <v>2577</v>
      </c>
      <c r="C240" s="348" t="s">
        <v>52</v>
      </c>
      <c r="D240" s="348" t="s">
        <v>7757</v>
      </c>
      <c r="E240" s="672" t="s">
        <v>3490</v>
      </c>
      <c r="F240" s="348" t="s">
        <v>7170</v>
      </c>
      <c r="G240" s="348">
        <v>7.0</v>
      </c>
      <c r="H240" s="348">
        <v>7.0</v>
      </c>
      <c r="I240" s="348">
        <v>9.0</v>
      </c>
      <c r="J240" s="253">
        <v>20.0</v>
      </c>
      <c r="K240" s="1203">
        <f t="shared" si="6"/>
        <v>2.857142857</v>
      </c>
      <c r="L240" s="374" t="s">
        <v>7891</v>
      </c>
    </row>
    <row r="241" ht="15.75" customHeight="1">
      <c r="A241" s="348" t="s">
        <v>3481</v>
      </c>
      <c r="B241" s="631" t="s">
        <v>3482</v>
      </c>
      <c r="C241" s="348" t="s">
        <v>52</v>
      </c>
      <c r="D241" s="631" t="s">
        <v>7892</v>
      </c>
      <c r="E241" s="631" t="s">
        <v>7893</v>
      </c>
      <c r="F241" s="348" t="s">
        <v>7170</v>
      </c>
      <c r="G241" s="348">
        <v>4.0</v>
      </c>
      <c r="H241" s="348">
        <v>3.0</v>
      </c>
      <c r="I241" s="348">
        <v>5.0</v>
      </c>
      <c r="J241" s="253">
        <v>20.0</v>
      </c>
      <c r="K241" s="1203">
        <f t="shared" si="6"/>
        <v>5</v>
      </c>
      <c r="L241" s="374" t="s">
        <v>7891</v>
      </c>
    </row>
    <row r="242" ht="15.75" customHeight="1">
      <c r="A242" s="348" t="s">
        <v>7894</v>
      </c>
      <c r="B242" s="348" t="s">
        <v>7895</v>
      </c>
      <c r="C242" s="348" t="s">
        <v>52</v>
      </c>
      <c r="D242" s="348" t="s">
        <v>7896</v>
      </c>
      <c r="E242" s="348" t="s">
        <v>7897</v>
      </c>
      <c r="F242" s="348" t="s">
        <v>7170</v>
      </c>
      <c r="G242" s="348">
        <v>4.0</v>
      </c>
      <c r="H242" s="348">
        <v>1.0</v>
      </c>
      <c r="I242" s="348">
        <v>4.0</v>
      </c>
      <c r="J242" s="253">
        <v>20.0</v>
      </c>
      <c r="K242" s="1203">
        <f t="shared" si="6"/>
        <v>5</v>
      </c>
      <c r="L242" s="374" t="s">
        <v>7891</v>
      </c>
    </row>
    <row r="243" ht="15.75" customHeight="1">
      <c r="A243" s="348" t="s">
        <v>3615</v>
      </c>
      <c r="B243" s="631" t="s">
        <v>3616</v>
      </c>
      <c r="C243" s="348" t="s">
        <v>52</v>
      </c>
      <c r="D243" s="348" t="s">
        <v>7898</v>
      </c>
      <c r="E243" s="348" t="s">
        <v>7899</v>
      </c>
      <c r="F243" s="348" t="s">
        <v>7170</v>
      </c>
      <c r="G243" s="348">
        <v>4.0</v>
      </c>
      <c r="H243" s="253">
        <v>1.0</v>
      </c>
      <c r="I243" s="253">
        <v>6.0</v>
      </c>
      <c r="J243" s="253">
        <v>20.0</v>
      </c>
      <c r="K243" s="1203">
        <f t="shared" si="6"/>
        <v>5</v>
      </c>
      <c r="L243" s="374" t="s">
        <v>7891</v>
      </c>
    </row>
    <row r="244" ht="15.75" customHeight="1">
      <c r="A244" s="348" t="s">
        <v>3615</v>
      </c>
      <c r="B244" s="631" t="s">
        <v>3616</v>
      </c>
      <c r="C244" s="348" t="s">
        <v>52</v>
      </c>
      <c r="D244" s="348" t="s">
        <v>7900</v>
      </c>
      <c r="E244" s="348" t="s">
        <v>7901</v>
      </c>
      <c r="F244" s="348" t="s">
        <v>7170</v>
      </c>
      <c r="G244" s="348">
        <v>4.0</v>
      </c>
      <c r="H244" s="253">
        <v>1.0</v>
      </c>
      <c r="I244" s="253">
        <v>6.0</v>
      </c>
      <c r="J244" s="253">
        <v>20.0</v>
      </c>
      <c r="K244" s="1203">
        <f t="shared" si="6"/>
        <v>5</v>
      </c>
      <c r="L244" s="374" t="s">
        <v>7891</v>
      </c>
    </row>
    <row r="245" ht="15.75" customHeight="1">
      <c r="A245" s="348" t="s">
        <v>3615</v>
      </c>
      <c r="B245" s="631" t="s">
        <v>3616</v>
      </c>
      <c r="C245" s="348" t="s">
        <v>52</v>
      </c>
      <c r="D245" s="348" t="s">
        <v>7902</v>
      </c>
      <c r="E245" s="348" t="s">
        <v>7903</v>
      </c>
      <c r="F245" s="348" t="s">
        <v>7170</v>
      </c>
      <c r="G245" s="348">
        <v>4.0</v>
      </c>
      <c r="H245" s="253">
        <v>1.0</v>
      </c>
      <c r="I245" s="253">
        <v>6.0</v>
      </c>
      <c r="J245" s="253">
        <v>20.0</v>
      </c>
      <c r="K245" s="1203">
        <f t="shared" si="6"/>
        <v>5</v>
      </c>
      <c r="L245" s="374" t="s">
        <v>7891</v>
      </c>
    </row>
    <row r="246" ht="15.75" customHeight="1">
      <c r="A246" s="348" t="s">
        <v>2607</v>
      </c>
      <c r="B246" s="631" t="s">
        <v>2206</v>
      </c>
      <c r="C246" s="348" t="s">
        <v>52</v>
      </c>
      <c r="D246" s="348" t="s">
        <v>7721</v>
      </c>
      <c r="E246" s="348" t="s">
        <v>7722</v>
      </c>
      <c r="F246" s="348" t="s">
        <v>7170</v>
      </c>
      <c r="G246" s="253">
        <v>9.0</v>
      </c>
      <c r="H246" s="253">
        <v>9.0</v>
      </c>
      <c r="I246" s="253">
        <v>9.0</v>
      </c>
      <c r="J246" s="253">
        <v>20.0</v>
      </c>
      <c r="K246" s="1203">
        <f t="shared" si="6"/>
        <v>2.222222222</v>
      </c>
      <c r="L246" s="374" t="s">
        <v>7891</v>
      </c>
    </row>
    <row r="247" ht="15.75" customHeight="1">
      <c r="A247" s="348" t="s">
        <v>2607</v>
      </c>
      <c r="B247" s="631" t="s">
        <v>2206</v>
      </c>
      <c r="C247" s="348" t="s">
        <v>52</v>
      </c>
      <c r="D247" s="348" t="s">
        <v>7723</v>
      </c>
      <c r="E247" s="348" t="s">
        <v>7724</v>
      </c>
      <c r="F247" s="348" t="s">
        <v>7170</v>
      </c>
      <c r="G247" s="253">
        <v>9.0</v>
      </c>
      <c r="H247" s="253">
        <v>9.0</v>
      </c>
      <c r="I247" s="253">
        <v>9.0</v>
      </c>
      <c r="J247" s="253">
        <v>20.0</v>
      </c>
      <c r="K247" s="1203">
        <f t="shared" si="6"/>
        <v>2.222222222</v>
      </c>
      <c r="L247" s="374" t="s">
        <v>7891</v>
      </c>
    </row>
    <row r="248" ht="15.75" customHeight="1">
      <c r="A248" s="348" t="s">
        <v>2607</v>
      </c>
      <c r="B248" s="631" t="s">
        <v>2206</v>
      </c>
      <c r="C248" s="348" t="s">
        <v>52</v>
      </c>
      <c r="D248" s="348" t="s">
        <v>7725</v>
      </c>
      <c r="E248" s="348" t="s">
        <v>7726</v>
      </c>
      <c r="F248" s="348" t="s">
        <v>7170</v>
      </c>
      <c r="G248" s="253">
        <v>9.0</v>
      </c>
      <c r="H248" s="253">
        <v>9.0</v>
      </c>
      <c r="I248" s="253">
        <v>9.0</v>
      </c>
      <c r="J248" s="253">
        <v>20.0</v>
      </c>
      <c r="K248" s="1203">
        <f t="shared" si="6"/>
        <v>2.222222222</v>
      </c>
      <c r="L248" s="374" t="s">
        <v>7891</v>
      </c>
    </row>
    <row r="249" ht="15.75" customHeight="1">
      <c r="A249" s="348" t="s">
        <v>2582</v>
      </c>
      <c r="B249" s="348" t="s">
        <v>2554</v>
      </c>
      <c r="C249" s="348" t="s">
        <v>52</v>
      </c>
      <c r="D249" s="348" t="s">
        <v>7758</v>
      </c>
      <c r="E249" s="348" t="s">
        <v>7759</v>
      </c>
      <c r="F249" s="348" t="s">
        <v>7170</v>
      </c>
      <c r="G249" s="348">
        <v>10.0</v>
      </c>
      <c r="H249" s="348">
        <v>7.0</v>
      </c>
      <c r="I249" s="348">
        <v>10.0</v>
      </c>
      <c r="J249" s="253">
        <v>20.0</v>
      </c>
      <c r="K249" s="1203">
        <f t="shared" si="6"/>
        <v>2</v>
      </c>
      <c r="L249" s="374" t="s">
        <v>7891</v>
      </c>
    </row>
    <row r="250" ht="15.75" customHeight="1">
      <c r="A250" s="348" t="s">
        <v>2582</v>
      </c>
      <c r="B250" s="348" t="s">
        <v>2554</v>
      </c>
      <c r="C250" s="348" t="s">
        <v>52</v>
      </c>
      <c r="D250" s="348" t="s">
        <v>7760</v>
      </c>
      <c r="E250" s="348" t="s">
        <v>7761</v>
      </c>
      <c r="F250" s="348" t="s">
        <v>7170</v>
      </c>
      <c r="G250" s="348">
        <v>10.0</v>
      </c>
      <c r="H250" s="348">
        <v>7.0</v>
      </c>
      <c r="I250" s="348">
        <v>10.0</v>
      </c>
      <c r="J250" s="253">
        <v>20.0</v>
      </c>
      <c r="K250" s="1203">
        <f t="shared" si="6"/>
        <v>2</v>
      </c>
      <c r="L250" s="374" t="s">
        <v>7891</v>
      </c>
    </row>
    <row r="251" ht="15.75" customHeight="1">
      <c r="A251" s="348" t="s">
        <v>2582</v>
      </c>
      <c r="B251" s="348" t="s">
        <v>2554</v>
      </c>
      <c r="C251" s="348" t="s">
        <v>52</v>
      </c>
      <c r="D251" s="348" t="s">
        <v>7762</v>
      </c>
      <c r="E251" s="348" t="s">
        <v>7763</v>
      </c>
      <c r="F251" s="348" t="s">
        <v>7170</v>
      </c>
      <c r="G251" s="348">
        <v>10.0</v>
      </c>
      <c r="H251" s="348">
        <v>7.0</v>
      </c>
      <c r="I251" s="348">
        <v>10.0</v>
      </c>
      <c r="J251" s="253">
        <v>20.0</v>
      </c>
      <c r="K251" s="1203">
        <f t="shared" si="6"/>
        <v>2</v>
      </c>
      <c r="L251" s="374" t="s">
        <v>7891</v>
      </c>
    </row>
    <row r="252" ht="15.75" customHeight="1">
      <c r="A252" s="348" t="s">
        <v>2582</v>
      </c>
      <c r="B252" s="348" t="s">
        <v>2554</v>
      </c>
      <c r="C252" s="348" t="s">
        <v>52</v>
      </c>
      <c r="D252" s="348" t="s">
        <v>7764</v>
      </c>
      <c r="E252" s="348" t="s">
        <v>7765</v>
      </c>
      <c r="F252" s="348" t="s">
        <v>7170</v>
      </c>
      <c r="G252" s="348">
        <v>10.0</v>
      </c>
      <c r="H252" s="348">
        <v>7.0</v>
      </c>
      <c r="I252" s="348">
        <v>10.0</v>
      </c>
      <c r="J252" s="253">
        <v>20.0</v>
      </c>
      <c r="K252" s="1203">
        <f t="shared" si="6"/>
        <v>2</v>
      </c>
      <c r="L252" s="374" t="s">
        <v>7891</v>
      </c>
    </row>
    <row r="253" ht="15.75" customHeight="1">
      <c r="A253" s="348" t="s">
        <v>2223</v>
      </c>
      <c r="B253" s="348" t="s">
        <v>2224</v>
      </c>
      <c r="C253" s="348" t="s">
        <v>52</v>
      </c>
      <c r="D253" s="348" t="s">
        <v>7727</v>
      </c>
      <c r="E253" s="348" t="s">
        <v>7728</v>
      </c>
      <c r="F253" s="348" t="s">
        <v>7170</v>
      </c>
      <c r="G253" s="348">
        <v>14.0</v>
      </c>
      <c r="H253" s="348">
        <v>14.0</v>
      </c>
      <c r="I253" s="348">
        <v>14.0</v>
      </c>
      <c r="J253" s="253">
        <v>20.0</v>
      </c>
      <c r="K253" s="1203">
        <f t="shared" si="6"/>
        <v>1.428571429</v>
      </c>
      <c r="L253" s="374" t="s">
        <v>7891</v>
      </c>
    </row>
    <row r="254" ht="15.75" customHeight="1">
      <c r="A254" s="348" t="s">
        <v>2223</v>
      </c>
      <c r="B254" s="348" t="s">
        <v>2224</v>
      </c>
      <c r="C254" s="348" t="s">
        <v>52</v>
      </c>
      <c r="D254" s="348" t="s">
        <v>7729</v>
      </c>
      <c r="E254" s="348" t="s">
        <v>2825</v>
      </c>
      <c r="F254" s="348" t="s">
        <v>7170</v>
      </c>
      <c r="G254" s="348">
        <v>14.0</v>
      </c>
      <c r="H254" s="348">
        <v>14.0</v>
      </c>
      <c r="I254" s="348">
        <v>14.0</v>
      </c>
      <c r="J254" s="253">
        <v>20.0</v>
      </c>
      <c r="K254" s="1203">
        <f t="shared" si="6"/>
        <v>1.428571429</v>
      </c>
      <c r="L254" s="374" t="s">
        <v>7891</v>
      </c>
    </row>
    <row r="255" ht="15.75" customHeight="1">
      <c r="A255" s="348" t="s">
        <v>2223</v>
      </c>
      <c r="B255" s="348" t="s">
        <v>2224</v>
      </c>
      <c r="C255" s="348" t="s">
        <v>52</v>
      </c>
      <c r="D255" s="348" t="s">
        <v>7730</v>
      </c>
      <c r="E255" s="348" t="s">
        <v>7731</v>
      </c>
      <c r="F255" s="348" t="s">
        <v>7170</v>
      </c>
      <c r="G255" s="348">
        <v>14.0</v>
      </c>
      <c r="H255" s="348">
        <v>14.0</v>
      </c>
      <c r="I255" s="348">
        <v>14.0</v>
      </c>
      <c r="J255" s="253">
        <v>20.0</v>
      </c>
      <c r="K255" s="1203">
        <f t="shared" si="6"/>
        <v>1.428571429</v>
      </c>
      <c r="L255" s="374" t="s">
        <v>7891</v>
      </c>
    </row>
    <row r="256" ht="15.75" customHeight="1">
      <c r="A256" s="348" t="s">
        <v>2223</v>
      </c>
      <c r="B256" s="348" t="s">
        <v>2224</v>
      </c>
      <c r="C256" s="348" t="s">
        <v>52</v>
      </c>
      <c r="D256" s="348" t="s">
        <v>7732</v>
      </c>
      <c r="E256" s="348" t="s">
        <v>2877</v>
      </c>
      <c r="F256" s="348" t="s">
        <v>7170</v>
      </c>
      <c r="G256" s="348">
        <v>14.0</v>
      </c>
      <c r="H256" s="348">
        <v>14.0</v>
      </c>
      <c r="I256" s="348">
        <v>14.0</v>
      </c>
      <c r="J256" s="253">
        <v>20.0</v>
      </c>
      <c r="K256" s="1203">
        <f t="shared" si="6"/>
        <v>1.428571429</v>
      </c>
      <c r="L256" s="374" t="s">
        <v>7891</v>
      </c>
    </row>
    <row r="257" ht="15.75" customHeight="1">
      <c r="A257" s="348" t="s">
        <v>2223</v>
      </c>
      <c r="B257" s="348" t="s">
        <v>2224</v>
      </c>
      <c r="C257" s="348" t="s">
        <v>52</v>
      </c>
      <c r="D257" s="348" t="s">
        <v>7733</v>
      </c>
      <c r="E257" s="348" t="s">
        <v>7734</v>
      </c>
      <c r="F257" s="348" t="s">
        <v>7170</v>
      </c>
      <c r="G257" s="348">
        <v>14.0</v>
      </c>
      <c r="H257" s="348">
        <v>14.0</v>
      </c>
      <c r="I257" s="348">
        <v>14.0</v>
      </c>
      <c r="J257" s="253">
        <v>20.0</v>
      </c>
      <c r="K257" s="1203">
        <f t="shared" si="6"/>
        <v>1.428571429</v>
      </c>
      <c r="L257" s="374" t="s">
        <v>7891</v>
      </c>
    </row>
    <row r="258" ht="15.75" customHeight="1">
      <c r="A258" s="348" t="s">
        <v>2223</v>
      </c>
      <c r="B258" s="348" t="s">
        <v>2224</v>
      </c>
      <c r="C258" s="348" t="s">
        <v>52</v>
      </c>
      <c r="D258" s="348" t="s">
        <v>7735</v>
      </c>
      <c r="E258" s="348" t="s">
        <v>7736</v>
      </c>
      <c r="F258" s="348" t="s">
        <v>7170</v>
      </c>
      <c r="G258" s="348">
        <v>14.0</v>
      </c>
      <c r="H258" s="348">
        <v>14.0</v>
      </c>
      <c r="I258" s="348">
        <v>14.0</v>
      </c>
      <c r="J258" s="253">
        <v>20.0</v>
      </c>
      <c r="K258" s="1203">
        <f t="shared" si="6"/>
        <v>1.428571429</v>
      </c>
      <c r="L258" s="374" t="s">
        <v>7891</v>
      </c>
    </row>
    <row r="259" ht="15.75" customHeight="1">
      <c r="A259" s="348" t="s">
        <v>2223</v>
      </c>
      <c r="B259" s="348" t="s">
        <v>2224</v>
      </c>
      <c r="C259" s="348" t="s">
        <v>52</v>
      </c>
      <c r="D259" s="348" t="s">
        <v>7737</v>
      </c>
      <c r="E259" s="348" t="s">
        <v>7738</v>
      </c>
      <c r="F259" s="348" t="s">
        <v>7170</v>
      </c>
      <c r="G259" s="348">
        <v>14.0</v>
      </c>
      <c r="H259" s="348">
        <v>14.0</v>
      </c>
      <c r="I259" s="348">
        <v>14.0</v>
      </c>
      <c r="J259" s="253">
        <v>20.0</v>
      </c>
      <c r="K259" s="1203">
        <f t="shared" si="6"/>
        <v>1.428571429</v>
      </c>
      <c r="L259" s="374" t="s">
        <v>7891</v>
      </c>
    </row>
    <row r="260" ht="15.75" customHeight="1">
      <c r="A260" s="348" t="s">
        <v>2223</v>
      </c>
      <c r="B260" s="348" t="s">
        <v>2224</v>
      </c>
      <c r="C260" s="348" t="s">
        <v>52</v>
      </c>
      <c r="D260" s="348" t="s">
        <v>7739</v>
      </c>
      <c r="E260" s="348" t="s">
        <v>7740</v>
      </c>
      <c r="F260" s="348" t="s">
        <v>7170</v>
      </c>
      <c r="G260" s="348">
        <v>14.0</v>
      </c>
      <c r="H260" s="348">
        <v>14.0</v>
      </c>
      <c r="I260" s="348">
        <v>14.0</v>
      </c>
      <c r="J260" s="253">
        <v>20.0</v>
      </c>
      <c r="K260" s="1203">
        <f t="shared" si="6"/>
        <v>1.428571429</v>
      </c>
      <c r="L260" s="374" t="s">
        <v>7891</v>
      </c>
    </row>
    <row r="261" ht="15.75" customHeight="1">
      <c r="A261" s="348" t="s">
        <v>2223</v>
      </c>
      <c r="B261" s="348" t="s">
        <v>2224</v>
      </c>
      <c r="C261" s="348" t="s">
        <v>52</v>
      </c>
      <c r="D261" s="348" t="s">
        <v>7741</v>
      </c>
      <c r="E261" s="348" t="s">
        <v>7742</v>
      </c>
      <c r="F261" s="348" t="s">
        <v>7170</v>
      </c>
      <c r="G261" s="348">
        <v>14.0</v>
      </c>
      <c r="H261" s="348">
        <v>14.0</v>
      </c>
      <c r="I261" s="348">
        <v>14.0</v>
      </c>
      <c r="J261" s="253">
        <v>20.0</v>
      </c>
      <c r="K261" s="1203">
        <f t="shared" si="6"/>
        <v>1.428571429</v>
      </c>
      <c r="L261" s="374" t="s">
        <v>7891</v>
      </c>
    </row>
    <row r="262" ht="15.75" customHeight="1">
      <c r="A262" s="348" t="s">
        <v>2223</v>
      </c>
      <c r="B262" s="348" t="s">
        <v>2224</v>
      </c>
      <c r="C262" s="348" t="s">
        <v>52</v>
      </c>
      <c r="D262" s="348" t="s">
        <v>7743</v>
      </c>
      <c r="E262" s="348" t="s">
        <v>7744</v>
      </c>
      <c r="F262" s="348" t="s">
        <v>7170</v>
      </c>
      <c r="G262" s="348">
        <v>14.0</v>
      </c>
      <c r="H262" s="348">
        <v>14.0</v>
      </c>
      <c r="I262" s="348">
        <v>14.0</v>
      </c>
      <c r="J262" s="253">
        <v>20.0</v>
      </c>
      <c r="K262" s="1203">
        <f t="shared" si="6"/>
        <v>1.428571429</v>
      </c>
      <c r="L262" s="374" t="s">
        <v>7891</v>
      </c>
    </row>
    <row r="263" ht="15.75" customHeight="1">
      <c r="A263" s="348" t="s">
        <v>2223</v>
      </c>
      <c r="B263" s="348" t="s">
        <v>2224</v>
      </c>
      <c r="C263" s="348" t="s">
        <v>52</v>
      </c>
      <c r="D263" s="348" t="s">
        <v>7745</v>
      </c>
      <c r="E263" s="348" t="s">
        <v>7746</v>
      </c>
      <c r="F263" s="348" t="s">
        <v>7170</v>
      </c>
      <c r="G263" s="348">
        <v>14.0</v>
      </c>
      <c r="H263" s="348">
        <v>14.0</v>
      </c>
      <c r="I263" s="348">
        <v>14.0</v>
      </c>
      <c r="J263" s="253">
        <v>20.0</v>
      </c>
      <c r="K263" s="1203">
        <f t="shared" si="6"/>
        <v>1.428571429</v>
      </c>
      <c r="L263" s="374" t="s">
        <v>7891</v>
      </c>
    </row>
    <row r="264" ht="15.75" customHeight="1">
      <c r="A264" s="348" t="s">
        <v>2223</v>
      </c>
      <c r="B264" s="348" t="s">
        <v>2224</v>
      </c>
      <c r="C264" s="348" t="s">
        <v>52</v>
      </c>
      <c r="D264" s="348" t="s">
        <v>7747</v>
      </c>
      <c r="E264" s="348" t="s">
        <v>7748</v>
      </c>
      <c r="F264" s="348" t="s">
        <v>7170</v>
      </c>
      <c r="G264" s="348">
        <v>14.0</v>
      </c>
      <c r="H264" s="348">
        <v>14.0</v>
      </c>
      <c r="I264" s="348">
        <v>14.0</v>
      </c>
      <c r="J264" s="253">
        <v>20.0</v>
      </c>
      <c r="K264" s="1203">
        <f t="shared" si="6"/>
        <v>1.428571429</v>
      </c>
      <c r="L264" s="374" t="s">
        <v>7891</v>
      </c>
    </row>
    <row r="265" ht="15.75" customHeight="1">
      <c r="A265" s="348" t="s">
        <v>2223</v>
      </c>
      <c r="B265" s="348" t="s">
        <v>2224</v>
      </c>
      <c r="C265" s="348" t="s">
        <v>52</v>
      </c>
      <c r="D265" s="348" t="s">
        <v>7749</v>
      </c>
      <c r="E265" s="348" t="s">
        <v>7750</v>
      </c>
      <c r="F265" s="348" t="s">
        <v>7170</v>
      </c>
      <c r="G265" s="348">
        <v>14.0</v>
      </c>
      <c r="H265" s="348">
        <v>14.0</v>
      </c>
      <c r="I265" s="348">
        <v>14.0</v>
      </c>
      <c r="J265" s="253">
        <v>20.0</v>
      </c>
      <c r="K265" s="1203">
        <f t="shared" si="6"/>
        <v>1.428571429</v>
      </c>
      <c r="L265" s="374" t="s">
        <v>7891</v>
      </c>
    </row>
    <row r="266" ht="15.75" customHeight="1">
      <c r="A266" s="348" t="s">
        <v>2223</v>
      </c>
      <c r="B266" s="348" t="s">
        <v>2224</v>
      </c>
      <c r="C266" s="348" t="s">
        <v>52</v>
      </c>
      <c r="D266" s="348" t="s">
        <v>7751</v>
      </c>
      <c r="E266" s="348" t="s">
        <v>7752</v>
      </c>
      <c r="F266" s="348" t="s">
        <v>7170</v>
      </c>
      <c r="G266" s="348">
        <v>14.0</v>
      </c>
      <c r="H266" s="348">
        <v>14.0</v>
      </c>
      <c r="I266" s="348">
        <v>14.0</v>
      </c>
      <c r="J266" s="253">
        <v>20.0</v>
      </c>
      <c r="K266" s="1203">
        <f t="shared" si="6"/>
        <v>1.428571429</v>
      </c>
      <c r="L266" s="374" t="s">
        <v>7891</v>
      </c>
    </row>
    <row r="267" ht="15.75" customHeight="1">
      <c r="A267" s="348" t="s">
        <v>2223</v>
      </c>
      <c r="B267" s="348" t="s">
        <v>2224</v>
      </c>
      <c r="C267" s="348" t="s">
        <v>52</v>
      </c>
      <c r="D267" s="348" t="s">
        <v>7753</v>
      </c>
      <c r="E267" s="348" t="s">
        <v>7754</v>
      </c>
      <c r="F267" s="348" t="s">
        <v>7170</v>
      </c>
      <c r="G267" s="348">
        <v>14.0</v>
      </c>
      <c r="H267" s="348">
        <v>14.0</v>
      </c>
      <c r="I267" s="348">
        <v>14.0</v>
      </c>
      <c r="J267" s="253">
        <v>20.0</v>
      </c>
      <c r="K267" s="1203">
        <f t="shared" si="6"/>
        <v>1.428571429</v>
      </c>
      <c r="L267" s="374" t="s">
        <v>7891</v>
      </c>
    </row>
    <row r="268" ht="15.75" customHeight="1">
      <c r="A268" s="348" t="s">
        <v>2223</v>
      </c>
      <c r="B268" s="348" t="s">
        <v>2224</v>
      </c>
      <c r="C268" s="348" t="s">
        <v>52</v>
      </c>
      <c r="D268" s="348" t="s">
        <v>7755</v>
      </c>
      <c r="E268" s="348" t="s">
        <v>7756</v>
      </c>
      <c r="F268" s="348" t="s">
        <v>7170</v>
      </c>
      <c r="G268" s="348">
        <v>14.0</v>
      </c>
      <c r="H268" s="348">
        <v>14.0</v>
      </c>
      <c r="I268" s="348">
        <v>14.0</v>
      </c>
      <c r="J268" s="253">
        <v>20.0</v>
      </c>
      <c r="K268" s="1203">
        <f t="shared" si="6"/>
        <v>1.428571429</v>
      </c>
      <c r="L268" s="374" t="s">
        <v>7891</v>
      </c>
    </row>
    <row r="269" ht="15.75" customHeight="1">
      <c r="A269" s="348" t="s">
        <v>3268</v>
      </c>
      <c r="B269" s="631" t="s">
        <v>3269</v>
      </c>
      <c r="C269" s="348" t="s">
        <v>52</v>
      </c>
      <c r="D269" s="348" t="s">
        <v>7833</v>
      </c>
      <c r="E269" s="348" t="s">
        <v>7834</v>
      </c>
      <c r="F269" s="348" t="s">
        <v>7170</v>
      </c>
      <c r="G269" s="348">
        <v>6.0</v>
      </c>
      <c r="H269" s="348">
        <v>5.0</v>
      </c>
      <c r="I269" s="348">
        <v>7.0</v>
      </c>
      <c r="J269" s="253">
        <v>20.0</v>
      </c>
      <c r="K269" s="1203">
        <f t="shared" si="6"/>
        <v>3.333333333</v>
      </c>
      <c r="L269" s="374" t="s">
        <v>7891</v>
      </c>
    </row>
    <row r="270" ht="15.75" customHeight="1">
      <c r="A270" s="348" t="s">
        <v>3268</v>
      </c>
      <c r="B270" s="631" t="s">
        <v>3269</v>
      </c>
      <c r="C270" s="348" t="s">
        <v>52</v>
      </c>
      <c r="D270" s="348" t="s">
        <v>7835</v>
      </c>
      <c r="E270" s="348" t="s">
        <v>7836</v>
      </c>
      <c r="F270" s="348" t="s">
        <v>7170</v>
      </c>
      <c r="G270" s="348">
        <v>6.0</v>
      </c>
      <c r="H270" s="348">
        <v>5.0</v>
      </c>
      <c r="I270" s="348">
        <v>7.0</v>
      </c>
      <c r="J270" s="253">
        <v>20.0</v>
      </c>
      <c r="K270" s="1203">
        <f t="shared" si="6"/>
        <v>3.333333333</v>
      </c>
      <c r="L270" s="374" t="s">
        <v>7891</v>
      </c>
    </row>
    <row r="271" ht="15.75" customHeight="1">
      <c r="A271" s="348" t="s">
        <v>3268</v>
      </c>
      <c r="B271" s="631" t="s">
        <v>3269</v>
      </c>
      <c r="C271" s="348" t="s">
        <v>52</v>
      </c>
      <c r="D271" s="348" t="s">
        <v>7837</v>
      </c>
      <c r="E271" s="348" t="s">
        <v>7838</v>
      </c>
      <c r="F271" s="348" t="s">
        <v>7170</v>
      </c>
      <c r="G271" s="348">
        <v>6.0</v>
      </c>
      <c r="H271" s="348">
        <v>5.0</v>
      </c>
      <c r="I271" s="348">
        <v>7.0</v>
      </c>
      <c r="J271" s="253">
        <v>20.0</v>
      </c>
      <c r="K271" s="1203">
        <f t="shared" si="6"/>
        <v>3.333333333</v>
      </c>
      <c r="L271" s="374" t="s">
        <v>7891</v>
      </c>
    </row>
    <row r="272" ht="15.75" customHeight="1">
      <c r="A272" s="348" t="s">
        <v>3268</v>
      </c>
      <c r="B272" s="631" t="s">
        <v>3269</v>
      </c>
      <c r="C272" s="348" t="s">
        <v>52</v>
      </c>
      <c r="D272" s="348" t="s">
        <v>7839</v>
      </c>
      <c r="E272" s="348" t="s">
        <v>7840</v>
      </c>
      <c r="F272" s="348" t="s">
        <v>7170</v>
      </c>
      <c r="G272" s="348">
        <v>6.0</v>
      </c>
      <c r="H272" s="348">
        <v>5.0</v>
      </c>
      <c r="I272" s="348">
        <v>7.0</v>
      </c>
      <c r="J272" s="253">
        <v>20.0</v>
      </c>
      <c r="K272" s="1203">
        <f t="shared" si="6"/>
        <v>3.333333333</v>
      </c>
      <c r="L272" s="374" t="s">
        <v>7891</v>
      </c>
    </row>
    <row r="273" ht="15.75" customHeight="1">
      <c r="A273" s="348" t="s">
        <v>3268</v>
      </c>
      <c r="B273" s="631" t="s">
        <v>3269</v>
      </c>
      <c r="C273" s="348" t="s">
        <v>52</v>
      </c>
      <c r="D273" s="348" t="s">
        <v>7841</v>
      </c>
      <c r="E273" s="348" t="s">
        <v>7842</v>
      </c>
      <c r="F273" s="348" t="s">
        <v>7170</v>
      </c>
      <c r="G273" s="348">
        <v>6.0</v>
      </c>
      <c r="H273" s="348">
        <v>5.0</v>
      </c>
      <c r="I273" s="348">
        <v>7.0</v>
      </c>
      <c r="J273" s="253">
        <v>20.0</v>
      </c>
      <c r="K273" s="1203">
        <f t="shared" si="6"/>
        <v>3.333333333</v>
      </c>
      <c r="L273" s="374" t="s">
        <v>7891</v>
      </c>
    </row>
    <row r="274" ht="15.75" customHeight="1">
      <c r="A274" s="348" t="s">
        <v>3268</v>
      </c>
      <c r="B274" s="631" t="s">
        <v>3269</v>
      </c>
      <c r="C274" s="348" t="s">
        <v>52</v>
      </c>
      <c r="D274" s="348" t="s">
        <v>7843</v>
      </c>
      <c r="E274" s="348" t="s">
        <v>7844</v>
      </c>
      <c r="F274" s="348" t="s">
        <v>7170</v>
      </c>
      <c r="G274" s="348">
        <v>6.0</v>
      </c>
      <c r="H274" s="348">
        <v>5.0</v>
      </c>
      <c r="I274" s="348">
        <v>7.0</v>
      </c>
      <c r="J274" s="253">
        <v>20.0</v>
      </c>
      <c r="K274" s="1203">
        <f t="shared" si="6"/>
        <v>3.333333333</v>
      </c>
      <c r="L274" s="374" t="s">
        <v>7891</v>
      </c>
    </row>
    <row r="275" ht="15.75" customHeight="1">
      <c r="A275" s="348" t="s">
        <v>3268</v>
      </c>
      <c r="B275" s="631" t="s">
        <v>3269</v>
      </c>
      <c r="C275" s="348" t="s">
        <v>52</v>
      </c>
      <c r="D275" s="348" t="s">
        <v>7845</v>
      </c>
      <c r="E275" s="348" t="s">
        <v>7846</v>
      </c>
      <c r="F275" s="348" t="s">
        <v>7170</v>
      </c>
      <c r="G275" s="348">
        <v>6.0</v>
      </c>
      <c r="H275" s="348">
        <v>5.0</v>
      </c>
      <c r="I275" s="348">
        <v>7.0</v>
      </c>
      <c r="J275" s="253">
        <v>20.0</v>
      </c>
      <c r="K275" s="1203">
        <f t="shared" si="6"/>
        <v>3.333333333</v>
      </c>
      <c r="L275" s="374" t="s">
        <v>7891</v>
      </c>
    </row>
    <row r="276" ht="15.75" customHeight="1">
      <c r="A276" s="348" t="s">
        <v>3268</v>
      </c>
      <c r="B276" s="631" t="s">
        <v>3269</v>
      </c>
      <c r="C276" s="348" t="s">
        <v>52</v>
      </c>
      <c r="D276" s="348" t="s">
        <v>7847</v>
      </c>
      <c r="E276" s="348" t="s">
        <v>7848</v>
      </c>
      <c r="F276" s="348" t="s">
        <v>7170</v>
      </c>
      <c r="G276" s="348">
        <v>6.0</v>
      </c>
      <c r="H276" s="348">
        <v>5.0</v>
      </c>
      <c r="I276" s="348">
        <v>7.0</v>
      </c>
      <c r="J276" s="253">
        <v>20.0</v>
      </c>
      <c r="K276" s="1203">
        <f t="shared" si="6"/>
        <v>3.333333333</v>
      </c>
      <c r="L276" s="374" t="s">
        <v>7891</v>
      </c>
    </row>
    <row r="277" ht="15.75" customHeight="1">
      <c r="A277" s="348" t="s">
        <v>3268</v>
      </c>
      <c r="B277" s="631" t="s">
        <v>3269</v>
      </c>
      <c r="C277" s="348" t="s">
        <v>52</v>
      </c>
      <c r="D277" s="348" t="s">
        <v>7849</v>
      </c>
      <c r="E277" s="348" t="s">
        <v>7850</v>
      </c>
      <c r="F277" s="348" t="s">
        <v>7170</v>
      </c>
      <c r="G277" s="348">
        <v>6.0</v>
      </c>
      <c r="H277" s="348">
        <v>5.0</v>
      </c>
      <c r="I277" s="348">
        <v>7.0</v>
      </c>
      <c r="J277" s="253">
        <v>20.0</v>
      </c>
      <c r="K277" s="1203">
        <f t="shared" si="6"/>
        <v>3.333333333</v>
      </c>
      <c r="L277" s="374" t="s">
        <v>7891</v>
      </c>
    </row>
    <row r="278" ht="15.75" customHeight="1">
      <c r="A278" s="348" t="s">
        <v>3268</v>
      </c>
      <c r="B278" s="631" t="s">
        <v>3269</v>
      </c>
      <c r="C278" s="348" t="s">
        <v>52</v>
      </c>
      <c r="D278" s="348" t="s">
        <v>7851</v>
      </c>
      <c r="E278" s="348" t="s">
        <v>7852</v>
      </c>
      <c r="F278" s="348" t="s">
        <v>7170</v>
      </c>
      <c r="G278" s="348">
        <v>6.0</v>
      </c>
      <c r="H278" s="348">
        <v>5.0</v>
      </c>
      <c r="I278" s="348">
        <v>7.0</v>
      </c>
      <c r="J278" s="253">
        <v>20.0</v>
      </c>
      <c r="K278" s="1203">
        <f t="shared" si="6"/>
        <v>3.333333333</v>
      </c>
      <c r="L278" s="374" t="s">
        <v>7891</v>
      </c>
    </row>
    <row r="279" ht="15.75" customHeight="1">
      <c r="A279" s="348" t="s">
        <v>3268</v>
      </c>
      <c r="B279" s="631" t="s">
        <v>3269</v>
      </c>
      <c r="C279" s="348" t="s">
        <v>52</v>
      </c>
      <c r="D279" s="348" t="s">
        <v>7853</v>
      </c>
      <c r="E279" s="348" t="s">
        <v>7854</v>
      </c>
      <c r="F279" s="348" t="s">
        <v>7855</v>
      </c>
      <c r="G279" s="348">
        <v>6.0</v>
      </c>
      <c r="H279" s="348">
        <v>5.0</v>
      </c>
      <c r="I279" s="348">
        <v>7.0</v>
      </c>
      <c r="J279" s="253">
        <v>20.0</v>
      </c>
      <c r="K279" s="1203">
        <f t="shared" si="6"/>
        <v>3.333333333</v>
      </c>
      <c r="L279" s="374" t="s">
        <v>7891</v>
      </c>
    </row>
    <row r="280" ht="15.75" customHeight="1">
      <c r="A280" s="348" t="s">
        <v>3268</v>
      </c>
      <c r="B280" s="631" t="s">
        <v>3269</v>
      </c>
      <c r="C280" s="348" t="s">
        <v>52</v>
      </c>
      <c r="D280" s="348" t="s">
        <v>7856</v>
      </c>
      <c r="E280" s="348" t="s">
        <v>7857</v>
      </c>
      <c r="F280" s="348" t="s">
        <v>7170</v>
      </c>
      <c r="G280" s="348">
        <v>6.0</v>
      </c>
      <c r="H280" s="348">
        <v>5.0</v>
      </c>
      <c r="I280" s="348">
        <v>7.0</v>
      </c>
      <c r="J280" s="253">
        <v>20.0</v>
      </c>
      <c r="K280" s="1203">
        <f t="shared" si="6"/>
        <v>3.333333333</v>
      </c>
      <c r="L280" s="374" t="s">
        <v>7891</v>
      </c>
    </row>
    <row r="281" ht="15.75" customHeight="1">
      <c r="A281" s="348" t="s">
        <v>3268</v>
      </c>
      <c r="B281" s="631" t="s">
        <v>3269</v>
      </c>
      <c r="C281" s="348" t="s">
        <v>52</v>
      </c>
      <c r="D281" s="348" t="s">
        <v>7858</v>
      </c>
      <c r="E281" s="348" t="s">
        <v>7859</v>
      </c>
      <c r="F281" s="348" t="s">
        <v>7170</v>
      </c>
      <c r="G281" s="348">
        <v>6.0</v>
      </c>
      <c r="H281" s="348">
        <v>5.0</v>
      </c>
      <c r="I281" s="348">
        <v>7.0</v>
      </c>
      <c r="J281" s="253">
        <v>20.0</v>
      </c>
      <c r="K281" s="1203">
        <f t="shared" si="6"/>
        <v>3.333333333</v>
      </c>
      <c r="L281" s="374" t="s">
        <v>7891</v>
      </c>
    </row>
    <row r="282" ht="15.75" customHeight="1">
      <c r="A282" s="348" t="s">
        <v>3268</v>
      </c>
      <c r="B282" s="631" t="s">
        <v>3269</v>
      </c>
      <c r="C282" s="348" t="s">
        <v>52</v>
      </c>
      <c r="D282" s="348" t="s">
        <v>7860</v>
      </c>
      <c r="E282" s="348" t="s">
        <v>7861</v>
      </c>
      <c r="F282" s="348" t="s">
        <v>7170</v>
      </c>
      <c r="G282" s="348">
        <v>6.0</v>
      </c>
      <c r="H282" s="348">
        <v>5.0</v>
      </c>
      <c r="I282" s="348">
        <v>7.0</v>
      </c>
      <c r="J282" s="253">
        <v>20.0</v>
      </c>
      <c r="K282" s="1203">
        <f t="shared" si="6"/>
        <v>3.333333333</v>
      </c>
      <c r="L282" s="374" t="s">
        <v>7891</v>
      </c>
    </row>
    <row r="283" ht="15.0" customHeight="1">
      <c r="A283" s="170" t="s">
        <v>3702</v>
      </c>
      <c r="B283" s="170" t="s">
        <v>3703</v>
      </c>
      <c r="C283" s="169" t="s">
        <v>101</v>
      </c>
      <c r="D283" s="170" t="s">
        <v>7904</v>
      </c>
      <c r="E283" s="1240" t="s">
        <v>7905</v>
      </c>
      <c r="F283" s="172" t="s">
        <v>7906</v>
      </c>
      <c r="G283" s="169">
        <v>5.0</v>
      </c>
      <c r="H283" s="169">
        <v>1.0</v>
      </c>
      <c r="I283" s="169">
        <v>6.0</v>
      </c>
      <c r="J283" s="1241">
        <v>20.0</v>
      </c>
      <c r="K283" s="1242">
        <f t="shared" si="6"/>
        <v>4</v>
      </c>
      <c r="L283" s="168" t="s">
        <v>103</v>
      </c>
    </row>
    <row r="284" ht="15.0" customHeight="1">
      <c r="A284" s="162" t="s">
        <v>3702</v>
      </c>
      <c r="B284" s="162" t="s">
        <v>3703</v>
      </c>
      <c r="C284" s="161" t="s">
        <v>101</v>
      </c>
      <c r="D284" s="162" t="s">
        <v>7907</v>
      </c>
      <c r="E284" s="145" t="s">
        <v>7908</v>
      </c>
      <c r="F284" s="163" t="s">
        <v>3757</v>
      </c>
      <c r="G284" s="161">
        <v>5.0</v>
      </c>
      <c r="H284" s="161">
        <v>1.0</v>
      </c>
      <c r="I284" s="161">
        <v>6.0</v>
      </c>
      <c r="J284" s="801">
        <v>10.0</v>
      </c>
      <c r="K284" s="1242">
        <f t="shared" si="6"/>
        <v>2</v>
      </c>
      <c r="L284" s="168" t="s">
        <v>103</v>
      </c>
    </row>
    <row r="285" ht="15.0" customHeight="1">
      <c r="A285" s="162" t="s">
        <v>3702</v>
      </c>
      <c r="B285" s="162" t="s">
        <v>3703</v>
      </c>
      <c r="C285" s="161" t="s">
        <v>101</v>
      </c>
      <c r="D285" s="162" t="s">
        <v>7909</v>
      </c>
      <c r="E285" s="145" t="s">
        <v>7910</v>
      </c>
      <c r="F285" s="163" t="s">
        <v>3757</v>
      </c>
      <c r="G285" s="161">
        <v>5.0</v>
      </c>
      <c r="H285" s="161">
        <v>1.0</v>
      </c>
      <c r="I285" s="161">
        <v>6.0</v>
      </c>
      <c r="J285" s="801">
        <v>10.0</v>
      </c>
      <c r="K285" s="1242">
        <f t="shared" si="6"/>
        <v>2</v>
      </c>
      <c r="L285" s="168" t="s">
        <v>103</v>
      </c>
    </row>
    <row r="286" ht="15.0" customHeight="1">
      <c r="A286" s="162" t="s">
        <v>3702</v>
      </c>
      <c r="B286" s="162" t="s">
        <v>3703</v>
      </c>
      <c r="C286" s="161" t="s">
        <v>101</v>
      </c>
      <c r="D286" s="162" t="s">
        <v>7911</v>
      </c>
      <c r="E286" s="145" t="s">
        <v>7912</v>
      </c>
      <c r="F286" s="163" t="s">
        <v>3757</v>
      </c>
      <c r="G286" s="161">
        <v>5.0</v>
      </c>
      <c r="H286" s="161">
        <v>1.0</v>
      </c>
      <c r="I286" s="161">
        <v>6.0</v>
      </c>
      <c r="J286" s="801">
        <v>10.0</v>
      </c>
      <c r="K286" s="1242">
        <f t="shared" si="6"/>
        <v>2</v>
      </c>
      <c r="L286" s="168" t="s">
        <v>103</v>
      </c>
    </row>
    <row r="287" ht="15.0" customHeight="1">
      <c r="A287" s="170" t="s">
        <v>3702</v>
      </c>
      <c r="B287" s="170" t="s">
        <v>3703</v>
      </c>
      <c r="C287" s="169" t="s">
        <v>101</v>
      </c>
      <c r="D287" s="170" t="s">
        <v>7913</v>
      </c>
      <c r="E287" s="1240" t="s">
        <v>7914</v>
      </c>
      <c r="F287" s="172" t="s">
        <v>3757</v>
      </c>
      <c r="G287" s="169">
        <v>5.0</v>
      </c>
      <c r="H287" s="169">
        <v>1.0</v>
      </c>
      <c r="I287" s="169">
        <v>6.0</v>
      </c>
      <c r="J287" s="1241">
        <v>10.0</v>
      </c>
      <c r="K287" s="1242">
        <f t="shared" si="6"/>
        <v>2</v>
      </c>
      <c r="L287" s="168" t="s">
        <v>103</v>
      </c>
    </row>
    <row r="288" ht="15.0" customHeight="1">
      <c r="A288" s="162" t="s">
        <v>3702</v>
      </c>
      <c r="B288" s="162" t="s">
        <v>3703</v>
      </c>
      <c r="C288" s="161" t="s">
        <v>101</v>
      </c>
      <c r="D288" s="162" t="s">
        <v>7915</v>
      </c>
      <c r="E288" s="145" t="s">
        <v>7916</v>
      </c>
      <c r="F288" s="163" t="s">
        <v>3757</v>
      </c>
      <c r="G288" s="161">
        <v>5.0</v>
      </c>
      <c r="H288" s="161">
        <v>1.0</v>
      </c>
      <c r="I288" s="161">
        <v>6.0</v>
      </c>
      <c r="J288" s="1241">
        <v>10.0</v>
      </c>
      <c r="K288" s="1242">
        <f t="shared" si="6"/>
        <v>2</v>
      </c>
      <c r="L288" s="168" t="s">
        <v>103</v>
      </c>
    </row>
    <row r="289" ht="15.0" customHeight="1">
      <c r="A289" s="162" t="s">
        <v>3739</v>
      </c>
      <c r="B289" s="162" t="s">
        <v>2110</v>
      </c>
      <c r="C289" s="161" t="s">
        <v>101</v>
      </c>
      <c r="D289" s="162" t="s">
        <v>7917</v>
      </c>
      <c r="E289" s="145" t="s">
        <v>3783</v>
      </c>
      <c r="F289" s="163" t="s">
        <v>7170</v>
      </c>
      <c r="G289" s="161">
        <v>7.0</v>
      </c>
      <c r="H289" s="161">
        <v>7.0</v>
      </c>
      <c r="I289" s="161">
        <v>8.0</v>
      </c>
      <c r="J289" s="1241">
        <v>20.0</v>
      </c>
      <c r="K289" s="1242">
        <f t="shared" si="6"/>
        <v>2.857142857</v>
      </c>
      <c r="L289" s="168" t="s">
        <v>103</v>
      </c>
    </row>
    <row r="290" ht="15.0" customHeight="1">
      <c r="A290" s="162" t="s">
        <v>3739</v>
      </c>
      <c r="B290" s="162" t="s">
        <v>2110</v>
      </c>
      <c r="C290" s="161" t="s">
        <v>101</v>
      </c>
      <c r="D290" s="246" t="s">
        <v>7918</v>
      </c>
      <c r="E290" s="145" t="s">
        <v>7919</v>
      </c>
      <c r="F290" s="163" t="s">
        <v>7170</v>
      </c>
      <c r="G290" s="161">
        <v>7.0</v>
      </c>
      <c r="H290" s="161">
        <v>7.0</v>
      </c>
      <c r="I290" s="161">
        <v>8.0</v>
      </c>
      <c r="J290" s="1241">
        <v>20.0</v>
      </c>
      <c r="K290" s="1242">
        <f t="shared" si="6"/>
        <v>2.857142857</v>
      </c>
      <c r="L290" s="168" t="s">
        <v>103</v>
      </c>
    </row>
    <row r="291" ht="15.0" customHeight="1">
      <c r="A291" s="162" t="s">
        <v>3751</v>
      </c>
      <c r="B291" s="162" t="s">
        <v>3752</v>
      </c>
      <c r="C291" s="161" t="s">
        <v>101</v>
      </c>
      <c r="D291" s="162" t="s">
        <v>3755</v>
      </c>
      <c r="E291" s="145" t="s">
        <v>3756</v>
      </c>
      <c r="F291" s="163" t="s">
        <v>3757</v>
      </c>
      <c r="G291" s="161">
        <v>5.0</v>
      </c>
      <c r="H291" s="161">
        <v>5.0</v>
      </c>
      <c r="I291" s="161">
        <v>6.0</v>
      </c>
      <c r="J291" s="801">
        <v>10.0</v>
      </c>
      <c r="K291" s="1242">
        <f t="shared" si="6"/>
        <v>2</v>
      </c>
      <c r="L291" s="168" t="s">
        <v>103</v>
      </c>
    </row>
    <row r="292" ht="15.0" customHeight="1">
      <c r="A292" s="162" t="s">
        <v>3751</v>
      </c>
      <c r="B292" s="162" t="s">
        <v>3752</v>
      </c>
      <c r="C292" s="161" t="s">
        <v>101</v>
      </c>
      <c r="D292" s="162" t="s">
        <v>7920</v>
      </c>
      <c r="E292" s="145" t="s">
        <v>7921</v>
      </c>
      <c r="F292" s="163" t="s">
        <v>3757</v>
      </c>
      <c r="G292" s="161">
        <v>5.0</v>
      </c>
      <c r="H292" s="161">
        <v>5.0</v>
      </c>
      <c r="I292" s="161">
        <v>6.0</v>
      </c>
      <c r="J292" s="801">
        <v>10.0</v>
      </c>
      <c r="K292" s="1242">
        <f t="shared" si="6"/>
        <v>2</v>
      </c>
      <c r="L292" s="168" t="s">
        <v>103</v>
      </c>
    </row>
    <row r="293" ht="15.0" customHeight="1">
      <c r="A293" s="162" t="s">
        <v>7922</v>
      </c>
      <c r="B293" s="162" t="s">
        <v>7923</v>
      </c>
      <c r="C293" s="161" t="s">
        <v>101</v>
      </c>
      <c r="D293" s="162" t="s">
        <v>7924</v>
      </c>
      <c r="E293" s="145" t="s">
        <v>7925</v>
      </c>
      <c r="F293" s="163" t="s">
        <v>3757</v>
      </c>
      <c r="G293" s="161">
        <v>2.0</v>
      </c>
      <c r="H293" s="161">
        <v>2.0</v>
      </c>
      <c r="I293" s="161">
        <v>3.0</v>
      </c>
      <c r="J293" s="801">
        <v>10.0</v>
      </c>
      <c r="K293" s="1242">
        <f t="shared" si="6"/>
        <v>5</v>
      </c>
      <c r="L293" s="168" t="s">
        <v>103</v>
      </c>
    </row>
    <row r="294" ht="15.0" customHeight="1">
      <c r="A294" s="162" t="s">
        <v>7926</v>
      </c>
      <c r="B294" s="162" t="s">
        <v>7927</v>
      </c>
      <c r="C294" s="161" t="s">
        <v>101</v>
      </c>
      <c r="D294" s="162" t="s">
        <v>7928</v>
      </c>
      <c r="E294" s="145" t="s">
        <v>7929</v>
      </c>
      <c r="F294" s="163" t="s">
        <v>7170</v>
      </c>
      <c r="G294" s="161">
        <v>3.0</v>
      </c>
      <c r="H294" s="161">
        <v>3.0</v>
      </c>
      <c r="I294" s="161">
        <v>7.0</v>
      </c>
      <c r="J294" s="801">
        <v>20.0</v>
      </c>
      <c r="K294" s="1242">
        <f t="shared" si="6"/>
        <v>6.666666667</v>
      </c>
      <c r="L294" s="168" t="s">
        <v>103</v>
      </c>
    </row>
    <row r="295" ht="15.0" customHeight="1">
      <c r="A295" s="221" t="s">
        <v>7930</v>
      </c>
      <c r="B295" s="1243" t="s">
        <v>3939</v>
      </c>
      <c r="C295" s="1244" t="s">
        <v>101</v>
      </c>
      <c r="D295" s="1245" t="s">
        <v>7931</v>
      </c>
      <c r="E295" s="1246" t="s">
        <v>7932</v>
      </c>
      <c r="F295" s="1245" t="s">
        <v>7170</v>
      </c>
      <c r="G295" s="1247">
        <v>3.0</v>
      </c>
      <c r="H295" s="1248">
        <v>3.0</v>
      </c>
      <c r="I295" s="1249">
        <v>3.0</v>
      </c>
      <c r="J295" s="1249">
        <v>20.0</v>
      </c>
      <c r="K295" s="1249">
        <v>6.66</v>
      </c>
      <c r="L295" s="168" t="s">
        <v>107</v>
      </c>
    </row>
    <row r="296" ht="15.0" customHeight="1">
      <c r="A296" s="221" t="s">
        <v>7933</v>
      </c>
      <c r="B296" s="1243" t="s">
        <v>3939</v>
      </c>
      <c r="C296" s="1244" t="s">
        <v>101</v>
      </c>
      <c r="D296" s="1244" t="s">
        <v>7934</v>
      </c>
      <c r="E296" s="1250" t="s">
        <v>7935</v>
      </c>
      <c r="F296" s="1244" t="s">
        <v>3937</v>
      </c>
      <c r="G296" s="1251">
        <v>3.0</v>
      </c>
      <c r="H296" s="1252">
        <v>3.0</v>
      </c>
      <c r="I296" s="1249">
        <v>3.0</v>
      </c>
      <c r="J296" s="1249">
        <v>20.0</v>
      </c>
      <c r="K296" s="1249">
        <v>6.66</v>
      </c>
      <c r="L296" s="168" t="s">
        <v>107</v>
      </c>
    </row>
    <row r="297" ht="15.0" customHeight="1">
      <c r="A297" s="221" t="s">
        <v>7936</v>
      </c>
      <c r="B297" s="1243" t="s">
        <v>3939</v>
      </c>
      <c r="C297" s="1244" t="s">
        <v>101</v>
      </c>
      <c r="D297" s="1244" t="s">
        <v>7937</v>
      </c>
      <c r="E297" s="1250" t="s">
        <v>7938</v>
      </c>
      <c r="F297" s="1244" t="s">
        <v>3937</v>
      </c>
      <c r="G297" s="1251">
        <v>3.0</v>
      </c>
      <c r="H297" s="1252">
        <v>3.0</v>
      </c>
      <c r="I297" s="1249">
        <v>3.0</v>
      </c>
      <c r="J297" s="1249">
        <v>20.0</v>
      </c>
      <c r="K297" s="1249">
        <v>6.66</v>
      </c>
      <c r="L297" s="168" t="s">
        <v>107</v>
      </c>
    </row>
    <row r="298" ht="15.0" customHeight="1">
      <c r="A298" s="221" t="s">
        <v>7939</v>
      </c>
      <c r="B298" s="1243" t="s">
        <v>3939</v>
      </c>
      <c r="C298" s="1244" t="s">
        <v>101</v>
      </c>
      <c r="D298" s="1244" t="s">
        <v>7940</v>
      </c>
      <c r="E298" s="1250" t="s">
        <v>7941</v>
      </c>
      <c r="F298" s="1244" t="s">
        <v>3937</v>
      </c>
      <c r="G298" s="1251">
        <v>3.0</v>
      </c>
      <c r="H298" s="1252">
        <v>3.0</v>
      </c>
      <c r="I298" s="1249">
        <v>3.0</v>
      </c>
      <c r="J298" s="1249">
        <v>10.0</v>
      </c>
      <c r="K298" s="1249">
        <v>3.33</v>
      </c>
      <c r="L298" s="168" t="s">
        <v>107</v>
      </c>
    </row>
    <row r="299" ht="15.0" customHeight="1">
      <c r="A299" s="221" t="s">
        <v>7942</v>
      </c>
      <c r="B299" s="1243" t="s">
        <v>3939</v>
      </c>
      <c r="C299" s="1244" t="s">
        <v>101</v>
      </c>
      <c r="D299" s="1244" t="s">
        <v>7943</v>
      </c>
      <c r="E299" s="1250" t="s">
        <v>7944</v>
      </c>
      <c r="F299" s="1244" t="s">
        <v>3937</v>
      </c>
      <c r="G299" s="1251">
        <v>3.0</v>
      </c>
      <c r="H299" s="1252">
        <v>3.0</v>
      </c>
      <c r="I299" s="1249">
        <v>3.0</v>
      </c>
      <c r="J299" s="1249">
        <v>10.0</v>
      </c>
      <c r="K299" s="1249">
        <v>3.33</v>
      </c>
      <c r="L299" s="168" t="s">
        <v>107</v>
      </c>
    </row>
    <row r="300" ht="15.0" customHeight="1">
      <c r="A300" s="221" t="s">
        <v>7945</v>
      </c>
      <c r="B300" s="1243" t="s">
        <v>3939</v>
      </c>
      <c r="C300" s="1244" t="s">
        <v>101</v>
      </c>
      <c r="D300" s="1244" t="s">
        <v>7946</v>
      </c>
      <c r="E300" s="1250" t="s">
        <v>7947</v>
      </c>
      <c r="F300" s="1244" t="s">
        <v>3937</v>
      </c>
      <c r="G300" s="1251">
        <v>3.0</v>
      </c>
      <c r="H300" s="1252">
        <v>3.0</v>
      </c>
      <c r="I300" s="1249">
        <v>3.0</v>
      </c>
      <c r="J300" s="1249">
        <v>10.0</v>
      </c>
      <c r="K300" s="1249">
        <v>3.33</v>
      </c>
      <c r="L300" s="168" t="s">
        <v>107</v>
      </c>
    </row>
    <row r="301" ht="15.0" customHeight="1">
      <c r="A301" s="221" t="s">
        <v>7948</v>
      </c>
      <c r="B301" s="1243" t="s">
        <v>3939</v>
      </c>
      <c r="C301" s="1244" t="s">
        <v>101</v>
      </c>
      <c r="D301" s="1244" t="s">
        <v>7949</v>
      </c>
      <c r="E301" s="1250" t="s">
        <v>7950</v>
      </c>
      <c r="F301" s="1244" t="s">
        <v>3937</v>
      </c>
      <c r="G301" s="1251">
        <v>3.0</v>
      </c>
      <c r="H301" s="1252">
        <v>3.0</v>
      </c>
      <c r="I301" s="1249">
        <v>3.0</v>
      </c>
      <c r="J301" s="1249">
        <v>10.0</v>
      </c>
      <c r="K301" s="1249">
        <v>3.33</v>
      </c>
      <c r="L301" s="168" t="s">
        <v>107</v>
      </c>
    </row>
    <row r="302" ht="15.0" customHeight="1">
      <c r="A302" s="221" t="s">
        <v>7951</v>
      </c>
      <c r="B302" s="1243" t="s">
        <v>3939</v>
      </c>
      <c r="C302" s="1244" t="s">
        <v>101</v>
      </c>
      <c r="D302" s="1244" t="s">
        <v>7952</v>
      </c>
      <c r="E302" s="1250" t="s">
        <v>7953</v>
      </c>
      <c r="F302" s="1244" t="s">
        <v>3937</v>
      </c>
      <c r="G302" s="1251">
        <v>3.0</v>
      </c>
      <c r="H302" s="1252">
        <v>3.0</v>
      </c>
      <c r="I302" s="1249">
        <v>3.0</v>
      </c>
      <c r="J302" s="1249">
        <v>10.0</v>
      </c>
      <c r="K302" s="1249">
        <v>3.33</v>
      </c>
      <c r="L302" s="168" t="s">
        <v>107</v>
      </c>
    </row>
    <row r="303" ht="15.0" customHeight="1">
      <c r="A303" s="1253" t="s">
        <v>3997</v>
      </c>
      <c r="B303" s="1254" t="s">
        <v>3998</v>
      </c>
      <c r="C303" s="1244" t="s">
        <v>101</v>
      </c>
      <c r="D303" s="1244" t="s">
        <v>7954</v>
      </c>
      <c r="E303" s="1250" t="s">
        <v>7955</v>
      </c>
      <c r="F303" s="1244" t="s">
        <v>7956</v>
      </c>
      <c r="G303" s="1244">
        <v>7.0</v>
      </c>
      <c r="H303" s="1244">
        <v>1.0</v>
      </c>
      <c r="I303" s="1244">
        <v>8.0</v>
      </c>
      <c r="J303" s="1255">
        <v>20.0</v>
      </c>
      <c r="K303" s="1256">
        <f t="shared" ref="K303:K326" si="7">J303/7</f>
        <v>2.857142857</v>
      </c>
      <c r="L303" s="168" t="s">
        <v>107</v>
      </c>
    </row>
    <row r="304" ht="15.0" customHeight="1">
      <c r="A304" s="1253" t="s">
        <v>3997</v>
      </c>
      <c r="B304" s="1254" t="s">
        <v>3998</v>
      </c>
      <c r="C304" s="1244" t="s">
        <v>101</v>
      </c>
      <c r="D304" s="1244" t="s">
        <v>7957</v>
      </c>
      <c r="E304" s="1250" t="s">
        <v>7958</v>
      </c>
      <c r="F304" s="1257" t="s">
        <v>7959</v>
      </c>
      <c r="G304" s="1244">
        <v>7.0</v>
      </c>
      <c r="H304" s="1244">
        <v>1.0</v>
      </c>
      <c r="I304" s="1244">
        <v>8.0</v>
      </c>
      <c r="J304" s="1255">
        <v>20.0</v>
      </c>
      <c r="K304" s="1256">
        <f t="shared" si="7"/>
        <v>2.857142857</v>
      </c>
      <c r="L304" s="168" t="s">
        <v>107</v>
      </c>
    </row>
    <row r="305" ht="15.0" customHeight="1">
      <c r="A305" s="1253" t="s">
        <v>3997</v>
      </c>
      <c r="B305" s="1254" t="s">
        <v>3998</v>
      </c>
      <c r="C305" s="1244" t="s">
        <v>101</v>
      </c>
      <c r="D305" s="1244" t="s">
        <v>7960</v>
      </c>
      <c r="E305" s="1250" t="s">
        <v>7961</v>
      </c>
      <c r="F305" s="1257" t="s">
        <v>3937</v>
      </c>
      <c r="G305" s="1244">
        <v>7.0</v>
      </c>
      <c r="H305" s="1244">
        <v>1.0</v>
      </c>
      <c r="I305" s="1244">
        <v>8.0</v>
      </c>
      <c r="J305" s="1255">
        <v>20.0</v>
      </c>
      <c r="K305" s="1256">
        <f t="shared" si="7"/>
        <v>2.857142857</v>
      </c>
      <c r="L305" s="168" t="s">
        <v>107</v>
      </c>
    </row>
    <row r="306" ht="15.0" customHeight="1">
      <c r="A306" s="1253" t="s">
        <v>3997</v>
      </c>
      <c r="B306" s="1254" t="s">
        <v>3998</v>
      </c>
      <c r="C306" s="1244" t="s">
        <v>101</v>
      </c>
      <c r="D306" s="1244" t="s">
        <v>7962</v>
      </c>
      <c r="E306" s="1250" t="s">
        <v>7963</v>
      </c>
      <c r="F306" s="1257" t="s">
        <v>3937</v>
      </c>
      <c r="G306" s="1244">
        <v>7.0</v>
      </c>
      <c r="H306" s="1244">
        <v>1.0</v>
      </c>
      <c r="I306" s="1244">
        <v>8.0</v>
      </c>
      <c r="J306" s="1255">
        <v>20.0</v>
      </c>
      <c r="K306" s="1256">
        <f t="shared" si="7"/>
        <v>2.857142857</v>
      </c>
      <c r="L306" s="168" t="s">
        <v>107</v>
      </c>
    </row>
    <row r="307" ht="15.0" customHeight="1">
      <c r="A307" s="1253" t="s">
        <v>3997</v>
      </c>
      <c r="B307" s="1254" t="s">
        <v>3998</v>
      </c>
      <c r="C307" s="1244" t="s">
        <v>101</v>
      </c>
      <c r="D307" s="1244" t="s">
        <v>7964</v>
      </c>
      <c r="E307" s="1250" t="s">
        <v>7963</v>
      </c>
      <c r="F307" s="1257" t="s">
        <v>3937</v>
      </c>
      <c r="G307" s="1244">
        <v>7.0</v>
      </c>
      <c r="H307" s="1244">
        <v>1.0</v>
      </c>
      <c r="I307" s="1244">
        <v>8.0</v>
      </c>
      <c r="J307" s="1255">
        <v>20.0</v>
      </c>
      <c r="K307" s="1256">
        <f t="shared" si="7"/>
        <v>2.857142857</v>
      </c>
      <c r="L307" s="168" t="s">
        <v>107</v>
      </c>
    </row>
    <row r="308" ht="15.0" customHeight="1">
      <c r="A308" s="1253" t="s">
        <v>3997</v>
      </c>
      <c r="B308" s="1254" t="s">
        <v>3998</v>
      </c>
      <c r="C308" s="1244" t="s">
        <v>101</v>
      </c>
      <c r="D308" s="1244" t="s">
        <v>7965</v>
      </c>
      <c r="E308" s="1250" t="s">
        <v>7963</v>
      </c>
      <c r="F308" s="1257" t="s">
        <v>7966</v>
      </c>
      <c r="G308" s="1244">
        <v>7.0</v>
      </c>
      <c r="H308" s="1244">
        <v>1.0</v>
      </c>
      <c r="I308" s="1244">
        <v>8.0</v>
      </c>
      <c r="J308" s="1255">
        <v>20.0</v>
      </c>
      <c r="K308" s="1256">
        <f t="shared" si="7"/>
        <v>2.857142857</v>
      </c>
      <c r="L308" s="168" t="s">
        <v>107</v>
      </c>
    </row>
    <row r="309" ht="15.0" customHeight="1">
      <c r="A309" s="1253" t="s">
        <v>3997</v>
      </c>
      <c r="B309" s="1254" t="s">
        <v>3998</v>
      </c>
      <c r="C309" s="1244" t="s">
        <v>101</v>
      </c>
      <c r="D309" s="1244" t="s">
        <v>7967</v>
      </c>
      <c r="E309" s="1250" t="s">
        <v>7963</v>
      </c>
      <c r="F309" s="1257" t="s">
        <v>7966</v>
      </c>
      <c r="G309" s="1244">
        <v>7.0</v>
      </c>
      <c r="H309" s="1244">
        <v>1.0</v>
      </c>
      <c r="I309" s="1244">
        <v>8.0</v>
      </c>
      <c r="J309" s="1255">
        <v>20.0</v>
      </c>
      <c r="K309" s="1256">
        <f t="shared" si="7"/>
        <v>2.857142857</v>
      </c>
      <c r="L309" s="168" t="s">
        <v>107</v>
      </c>
    </row>
    <row r="310" ht="15.0" customHeight="1">
      <c r="A310" s="1253" t="s">
        <v>3997</v>
      </c>
      <c r="B310" s="1254" t="s">
        <v>3998</v>
      </c>
      <c r="C310" s="1244" t="s">
        <v>101</v>
      </c>
      <c r="D310" s="1244" t="s">
        <v>7968</v>
      </c>
      <c r="E310" s="1250" t="s">
        <v>7963</v>
      </c>
      <c r="F310" s="1257" t="s">
        <v>3937</v>
      </c>
      <c r="G310" s="1244">
        <v>7.0</v>
      </c>
      <c r="H310" s="1244">
        <v>1.0</v>
      </c>
      <c r="I310" s="1244">
        <v>8.0</v>
      </c>
      <c r="J310" s="1255">
        <v>20.0</v>
      </c>
      <c r="K310" s="1256">
        <f t="shared" si="7"/>
        <v>2.857142857</v>
      </c>
      <c r="L310" s="168" t="s">
        <v>107</v>
      </c>
    </row>
    <row r="311" ht="15.0" customHeight="1">
      <c r="A311" s="1253" t="s">
        <v>3997</v>
      </c>
      <c r="B311" s="1254" t="s">
        <v>3998</v>
      </c>
      <c r="C311" s="1244" t="s">
        <v>101</v>
      </c>
      <c r="D311" s="1244" t="s">
        <v>7969</v>
      </c>
      <c r="E311" s="1250" t="s">
        <v>7963</v>
      </c>
      <c r="F311" s="1257" t="s">
        <v>3937</v>
      </c>
      <c r="G311" s="1244">
        <v>7.0</v>
      </c>
      <c r="H311" s="1244">
        <v>1.0</v>
      </c>
      <c r="I311" s="1244">
        <v>8.0</v>
      </c>
      <c r="J311" s="1255">
        <v>20.0</v>
      </c>
      <c r="K311" s="1256">
        <f t="shared" si="7"/>
        <v>2.857142857</v>
      </c>
      <c r="L311" s="168" t="s">
        <v>107</v>
      </c>
    </row>
    <row r="312" ht="15.0" customHeight="1">
      <c r="A312" s="1253" t="s">
        <v>3997</v>
      </c>
      <c r="B312" s="1254" t="s">
        <v>3998</v>
      </c>
      <c r="C312" s="1244" t="s">
        <v>101</v>
      </c>
      <c r="D312" s="1244" t="s">
        <v>7970</v>
      </c>
      <c r="E312" s="1250" t="s">
        <v>7963</v>
      </c>
      <c r="F312" s="1257" t="s">
        <v>7966</v>
      </c>
      <c r="G312" s="1244">
        <v>7.0</v>
      </c>
      <c r="H312" s="1244">
        <v>1.0</v>
      </c>
      <c r="I312" s="1244">
        <v>8.0</v>
      </c>
      <c r="J312" s="1255">
        <v>20.0</v>
      </c>
      <c r="K312" s="1256">
        <f t="shared" si="7"/>
        <v>2.857142857</v>
      </c>
      <c r="L312" s="168" t="s">
        <v>107</v>
      </c>
    </row>
    <row r="313" ht="15.0" customHeight="1">
      <c r="A313" s="1253" t="s">
        <v>3997</v>
      </c>
      <c r="B313" s="1254" t="s">
        <v>3998</v>
      </c>
      <c r="C313" s="1244" t="s">
        <v>101</v>
      </c>
      <c r="D313" s="1244" t="s">
        <v>7971</v>
      </c>
      <c r="E313" s="1250" t="s">
        <v>7972</v>
      </c>
      <c r="F313" s="1257" t="s">
        <v>3937</v>
      </c>
      <c r="G313" s="1244">
        <v>7.0</v>
      </c>
      <c r="H313" s="1244">
        <v>1.0</v>
      </c>
      <c r="I313" s="1244">
        <v>8.0</v>
      </c>
      <c r="J313" s="1255">
        <v>20.0</v>
      </c>
      <c r="K313" s="1256">
        <f t="shared" si="7"/>
        <v>2.857142857</v>
      </c>
      <c r="L313" s="168" t="s">
        <v>107</v>
      </c>
    </row>
    <row r="314" ht="15.0" customHeight="1">
      <c r="A314" s="1253" t="s">
        <v>3997</v>
      </c>
      <c r="B314" s="1254" t="s">
        <v>3998</v>
      </c>
      <c r="C314" s="1244" t="s">
        <v>101</v>
      </c>
      <c r="D314" s="1244" t="s">
        <v>7973</v>
      </c>
      <c r="E314" s="1250" t="s">
        <v>7972</v>
      </c>
      <c r="F314" s="1257" t="s">
        <v>3937</v>
      </c>
      <c r="G314" s="1244">
        <v>7.0</v>
      </c>
      <c r="H314" s="1244">
        <v>1.0</v>
      </c>
      <c r="I314" s="1244">
        <v>8.0</v>
      </c>
      <c r="J314" s="1255">
        <v>20.0</v>
      </c>
      <c r="K314" s="1256">
        <f t="shared" si="7"/>
        <v>2.857142857</v>
      </c>
      <c r="L314" s="168" t="s">
        <v>107</v>
      </c>
    </row>
    <row r="315" ht="15.0" customHeight="1">
      <c r="A315" s="1253" t="s">
        <v>3997</v>
      </c>
      <c r="B315" s="1254" t="s">
        <v>3998</v>
      </c>
      <c r="C315" s="1244" t="s">
        <v>101</v>
      </c>
      <c r="D315" s="1244" t="s">
        <v>7974</v>
      </c>
      <c r="E315" s="1250" t="s">
        <v>7972</v>
      </c>
      <c r="F315" s="1257" t="s">
        <v>3937</v>
      </c>
      <c r="G315" s="1244">
        <v>7.0</v>
      </c>
      <c r="H315" s="1244">
        <v>1.0</v>
      </c>
      <c r="I315" s="1244">
        <v>8.0</v>
      </c>
      <c r="J315" s="1255">
        <v>20.0</v>
      </c>
      <c r="K315" s="1256">
        <f t="shared" si="7"/>
        <v>2.857142857</v>
      </c>
      <c r="L315" s="168" t="s">
        <v>107</v>
      </c>
    </row>
    <row r="316" ht="15.0" customHeight="1">
      <c r="A316" s="1253" t="s">
        <v>3997</v>
      </c>
      <c r="B316" s="1254" t="s">
        <v>3998</v>
      </c>
      <c r="C316" s="1244" t="s">
        <v>101</v>
      </c>
      <c r="D316" s="1244" t="s">
        <v>7975</v>
      </c>
      <c r="E316" s="1250" t="s">
        <v>7972</v>
      </c>
      <c r="F316" s="1257" t="s">
        <v>3937</v>
      </c>
      <c r="G316" s="1244">
        <v>7.0</v>
      </c>
      <c r="H316" s="1244">
        <v>1.0</v>
      </c>
      <c r="I316" s="1244">
        <v>8.0</v>
      </c>
      <c r="J316" s="1255">
        <v>20.0</v>
      </c>
      <c r="K316" s="1256">
        <f t="shared" si="7"/>
        <v>2.857142857</v>
      </c>
      <c r="L316" s="168" t="s">
        <v>107</v>
      </c>
    </row>
    <row r="317" ht="15.0" customHeight="1">
      <c r="A317" s="1253" t="s">
        <v>3997</v>
      </c>
      <c r="B317" s="1254" t="s">
        <v>3998</v>
      </c>
      <c r="C317" s="1244" t="s">
        <v>101</v>
      </c>
      <c r="D317" s="1244" t="s">
        <v>7976</v>
      </c>
      <c r="E317" s="1250" t="s">
        <v>7972</v>
      </c>
      <c r="F317" s="1257" t="s">
        <v>3937</v>
      </c>
      <c r="G317" s="1244">
        <v>7.0</v>
      </c>
      <c r="H317" s="1244">
        <v>1.0</v>
      </c>
      <c r="I317" s="1244">
        <v>8.0</v>
      </c>
      <c r="J317" s="1255">
        <v>20.0</v>
      </c>
      <c r="K317" s="1256">
        <f t="shared" si="7"/>
        <v>2.857142857</v>
      </c>
      <c r="L317" s="168" t="s">
        <v>107</v>
      </c>
    </row>
    <row r="318" ht="15.0" customHeight="1">
      <c r="A318" s="1253" t="s">
        <v>3997</v>
      </c>
      <c r="B318" s="1254" t="s">
        <v>3998</v>
      </c>
      <c r="C318" s="1244" t="s">
        <v>101</v>
      </c>
      <c r="D318" s="1244" t="s">
        <v>7977</v>
      </c>
      <c r="E318" s="1250" t="s">
        <v>7972</v>
      </c>
      <c r="F318" s="1257" t="s">
        <v>3937</v>
      </c>
      <c r="G318" s="1244">
        <v>7.0</v>
      </c>
      <c r="H318" s="1244">
        <v>1.0</v>
      </c>
      <c r="I318" s="1244">
        <v>8.0</v>
      </c>
      <c r="J318" s="1255">
        <v>20.0</v>
      </c>
      <c r="K318" s="1256">
        <f t="shared" si="7"/>
        <v>2.857142857</v>
      </c>
      <c r="L318" s="168" t="s">
        <v>107</v>
      </c>
    </row>
    <row r="319" ht="15.0" customHeight="1">
      <c r="A319" s="1253" t="s">
        <v>3997</v>
      </c>
      <c r="B319" s="1254" t="s">
        <v>3998</v>
      </c>
      <c r="C319" s="1244" t="s">
        <v>101</v>
      </c>
      <c r="D319" s="1244" t="s">
        <v>7978</v>
      </c>
      <c r="E319" s="1250" t="s">
        <v>7972</v>
      </c>
      <c r="F319" s="1257" t="s">
        <v>3937</v>
      </c>
      <c r="G319" s="1244">
        <v>7.0</v>
      </c>
      <c r="H319" s="1244">
        <v>1.0</v>
      </c>
      <c r="I319" s="1244">
        <v>8.0</v>
      </c>
      <c r="J319" s="1255">
        <v>20.0</v>
      </c>
      <c r="K319" s="1256">
        <f t="shared" si="7"/>
        <v>2.857142857</v>
      </c>
      <c r="L319" s="168" t="s">
        <v>107</v>
      </c>
    </row>
    <row r="320" ht="15.0" customHeight="1">
      <c r="A320" s="1253" t="s">
        <v>3997</v>
      </c>
      <c r="B320" s="1254" t="s">
        <v>3998</v>
      </c>
      <c r="C320" s="1244" t="s">
        <v>101</v>
      </c>
      <c r="D320" s="1244" t="s">
        <v>7979</v>
      </c>
      <c r="E320" s="1250" t="s">
        <v>7972</v>
      </c>
      <c r="F320" s="1257" t="s">
        <v>3937</v>
      </c>
      <c r="G320" s="1244">
        <v>7.0</v>
      </c>
      <c r="H320" s="1244">
        <v>1.0</v>
      </c>
      <c r="I320" s="1244">
        <v>8.0</v>
      </c>
      <c r="J320" s="1255">
        <v>20.0</v>
      </c>
      <c r="K320" s="1256">
        <f t="shared" si="7"/>
        <v>2.857142857</v>
      </c>
      <c r="L320" s="168" t="s">
        <v>107</v>
      </c>
    </row>
    <row r="321" ht="15.0" customHeight="1">
      <c r="A321" s="1253" t="s">
        <v>3997</v>
      </c>
      <c r="B321" s="1254" t="s">
        <v>3998</v>
      </c>
      <c r="C321" s="1244" t="s">
        <v>101</v>
      </c>
      <c r="D321" s="1244" t="s">
        <v>7980</v>
      </c>
      <c r="E321" s="1250" t="s">
        <v>7981</v>
      </c>
      <c r="F321" s="1257" t="s">
        <v>3937</v>
      </c>
      <c r="G321" s="1244">
        <v>7.0</v>
      </c>
      <c r="H321" s="1244">
        <v>1.0</v>
      </c>
      <c r="I321" s="1244">
        <v>8.0</v>
      </c>
      <c r="J321" s="1255">
        <v>20.0</v>
      </c>
      <c r="K321" s="1256">
        <f t="shared" si="7"/>
        <v>2.857142857</v>
      </c>
      <c r="L321" s="168" t="s">
        <v>107</v>
      </c>
    </row>
    <row r="322" ht="15.0" customHeight="1">
      <c r="A322" s="1253" t="s">
        <v>3997</v>
      </c>
      <c r="B322" s="1254" t="s">
        <v>3998</v>
      </c>
      <c r="C322" s="1244" t="s">
        <v>101</v>
      </c>
      <c r="D322" s="1244" t="s">
        <v>7982</v>
      </c>
      <c r="E322" s="1250" t="s">
        <v>7981</v>
      </c>
      <c r="F322" s="1257" t="s">
        <v>3937</v>
      </c>
      <c r="G322" s="1244">
        <v>7.0</v>
      </c>
      <c r="H322" s="1244">
        <v>1.0</v>
      </c>
      <c r="I322" s="1244">
        <v>8.0</v>
      </c>
      <c r="J322" s="1255">
        <v>20.0</v>
      </c>
      <c r="K322" s="1256">
        <f t="shared" si="7"/>
        <v>2.857142857</v>
      </c>
      <c r="L322" s="168" t="s">
        <v>107</v>
      </c>
    </row>
    <row r="323" ht="15.0" customHeight="1">
      <c r="A323" s="1253" t="s">
        <v>3997</v>
      </c>
      <c r="B323" s="1254" t="s">
        <v>3998</v>
      </c>
      <c r="C323" s="1244" t="s">
        <v>101</v>
      </c>
      <c r="D323" s="1244" t="s">
        <v>7983</v>
      </c>
      <c r="E323" s="1250" t="s">
        <v>7981</v>
      </c>
      <c r="F323" s="1257" t="s">
        <v>3937</v>
      </c>
      <c r="G323" s="1244">
        <v>7.0</v>
      </c>
      <c r="H323" s="1244">
        <v>1.0</v>
      </c>
      <c r="I323" s="1244">
        <v>8.0</v>
      </c>
      <c r="J323" s="1255">
        <v>20.0</v>
      </c>
      <c r="K323" s="1256">
        <f t="shared" si="7"/>
        <v>2.857142857</v>
      </c>
      <c r="L323" s="168" t="s">
        <v>107</v>
      </c>
    </row>
    <row r="324" ht="15.0" customHeight="1">
      <c r="A324" s="1253" t="s">
        <v>3997</v>
      </c>
      <c r="B324" s="1254" t="s">
        <v>3998</v>
      </c>
      <c r="C324" s="1244" t="s">
        <v>101</v>
      </c>
      <c r="D324" s="1258" t="s">
        <v>7984</v>
      </c>
      <c r="E324" s="1250" t="s">
        <v>7981</v>
      </c>
      <c r="F324" s="1257" t="s">
        <v>3937</v>
      </c>
      <c r="G324" s="1244">
        <v>7.0</v>
      </c>
      <c r="H324" s="1244">
        <v>1.0</v>
      </c>
      <c r="I324" s="1244">
        <v>8.0</v>
      </c>
      <c r="J324" s="1255">
        <v>20.0</v>
      </c>
      <c r="K324" s="1256">
        <f t="shared" si="7"/>
        <v>2.857142857</v>
      </c>
      <c r="L324" s="168" t="s">
        <v>107</v>
      </c>
    </row>
    <row r="325" ht="15.0" customHeight="1">
      <c r="A325" s="1253" t="s">
        <v>3997</v>
      </c>
      <c r="B325" s="1254" t="s">
        <v>3998</v>
      </c>
      <c r="C325" s="1244" t="s">
        <v>101</v>
      </c>
      <c r="D325" s="1244" t="s">
        <v>7985</v>
      </c>
      <c r="E325" s="1250" t="s">
        <v>7981</v>
      </c>
      <c r="F325" s="1257" t="s">
        <v>3937</v>
      </c>
      <c r="G325" s="1244">
        <v>7.0</v>
      </c>
      <c r="H325" s="1244">
        <v>1.0</v>
      </c>
      <c r="I325" s="1244">
        <v>8.0</v>
      </c>
      <c r="J325" s="1255">
        <v>20.0</v>
      </c>
      <c r="K325" s="1256">
        <f t="shared" si="7"/>
        <v>2.857142857</v>
      </c>
      <c r="L325" s="168" t="s">
        <v>107</v>
      </c>
    </row>
    <row r="326" ht="15.0" customHeight="1">
      <c r="A326" s="1253" t="s">
        <v>3997</v>
      </c>
      <c r="B326" s="1254" t="s">
        <v>3998</v>
      </c>
      <c r="C326" s="1244" t="s">
        <v>101</v>
      </c>
      <c r="D326" s="231" t="s">
        <v>7986</v>
      </c>
      <c r="E326" s="1250" t="s">
        <v>7981</v>
      </c>
      <c r="F326" s="1257" t="s">
        <v>3937</v>
      </c>
      <c r="G326" s="231">
        <v>7.0</v>
      </c>
      <c r="H326" s="231">
        <v>1.0</v>
      </c>
      <c r="I326" s="231">
        <v>8.0</v>
      </c>
      <c r="J326" s="1255">
        <v>20.0</v>
      </c>
      <c r="K326" s="1256">
        <f t="shared" si="7"/>
        <v>2.857142857</v>
      </c>
      <c r="L326" s="168" t="s">
        <v>107</v>
      </c>
    </row>
    <row r="327" ht="15.0" customHeight="1">
      <c r="A327" s="1244" t="s">
        <v>7987</v>
      </c>
      <c r="B327" s="1244" t="s">
        <v>7988</v>
      </c>
      <c r="C327" s="1244" t="s">
        <v>101</v>
      </c>
      <c r="D327" s="1244" t="s">
        <v>7989</v>
      </c>
      <c r="E327" s="1250" t="s">
        <v>7990</v>
      </c>
      <c r="F327" s="1250" t="s">
        <v>5325</v>
      </c>
      <c r="G327" s="1251">
        <v>3.0</v>
      </c>
      <c r="H327" s="1252">
        <v>3.0</v>
      </c>
      <c r="I327" s="1249">
        <v>3.0</v>
      </c>
      <c r="J327" s="1249">
        <v>20.0</v>
      </c>
      <c r="K327" s="1249">
        <f t="shared" ref="K327:K345" si="8">J327/G327</f>
        <v>6.666666667</v>
      </c>
      <c r="L327" s="168" t="s">
        <v>107</v>
      </c>
    </row>
    <row r="328" ht="15.0" customHeight="1">
      <c r="A328" s="230" t="s">
        <v>7991</v>
      </c>
      <c r="B328" s="1244" t="s">
        <v>7992</v>
      </c>
      <c r="C328" s="1244" t="s">
        <v>101</v>
      </c>
      <c r="D328" s="1244" t="s">
        <v>7993</v>
      </c>
      <c r="E328" s="1250" t="s">
        <v>7994</v>
      </c>
      <c r="F328" s="1244" t="s">
        <v>5325</v>
      </c>
      <c r="G328" s="1251">
        <v>5.0</v>
      </c>
      <c r="H328" s="1252">
        <v>1.0</v>
      </c>
      <c r="I328" s="1249">
        <v>9.0</v>
      </c>
      <c r="J328" s="1249">
        <v>20.0</v>
      </c>
      <c r="K328" s="1249">
        <f t="shared" si="8"/>
        <v>4</v>
      </c>
      <c r="L328" s="168" t="s">
        <v>107</v>
      </c>
    </row>
    <row r="329" ht="15.0" customHeight="1">
      <c r="A329" s="230" t="s">
        <v>7995</v>
      </c>
      <c r="B329" s="1244" t="s">
        <v>7992</v>
      </c>
      <c r="C329" s="1244" t="s">
        <v>101</v>
      </c>
      <c r="D329" s="1244" t="s">
        <v>7996</v>
      </c>
      <c r="E329" s="1250" t="s">
        <v>7994</v>
      </c>
      <c r="F329" s="1244" t="s">
        <v>5325</v>
      </c>
      <c r="G329" s="1251">
        <v>5.0</v>
      </c>
      <c r="H329" s="1252">
        <v>1.0</v>
      </c>
      <c r="I329" s="1249">
        <v>9.0</v>
      </c>
      <c r="J329" s="1249">
        <v>20.0</v>
      </c>
      <c r="K329" s="1249">
        <f t="shared" si="8"/>
        <v>4</v>
      </c>
      <c r="L329" s="168" t="s">
        <v>107</v>
      </c>
    </row>
    <row r="330" ht="15.0" customHeight="1">
      <c r="A330" s="230" t="s">
        <v>7997</v>
      </c>
      <c r="B330" s="1244" t="s">
        <v>7992</v>
      </c>
      <c r="C330" s="1244" t="s">
        <v>101</v>
      </c>
      <c r="D330" s="1244" t="s">
        <v>7998</v>
      </c>
      <c r="E330" s="1250" t="s">
        <v>7994</v>
      </c>
      <c r="F330" s="1244" t="s">
        <v>5325</v>
      </c>
      <c r="G330" s="1251">
        <v>5.0</v>
      </c>
      <c r="H330" s="1252">
        <v>1.0</v>
      </c>
      <c r="I330" s="1249">
        <v>9.0</v>
      </c>
      <c r="J330" s="1249">
        <v>20.0</v>
      </c>
      <c r="K330" s="1249">
        <f t="shared" si="8"/>
        <v>4</v>
      </c>
      <c r="L330" s="168" t="s">
        <v>107</v>
      </c>
    </row>
    <row r="331" ht="15.0" customHeight="1">
      <c r="A331" s="230" t="s">
        <v>7999</v>
      </c>
      <c r="B331" s="1244" t="s">
        <v>7992</v>
      </c>
      <c r="C331" s="1244" t="s">
        <v>101</v>
      </c>
      <c r="D331" s="1244" t="s">
        <v>8000</v>
      </c>
      <c r="E331" s="1250" t="s">
        <v>7994</v>
      </c>
      <c r="F331" s="1244" t="s">
        <v>5325</v>
      </c>
      <c r="G331" s="1251">
        <v>5.0</v>
      </c>
      <c r="H331" s="1252">
        <v>1.0</v>
      </c>
      <c r="I331" s="1249">
        <v>9.0</v>
      </c>
      <c r="J331" s="1249">
        <v>20.0</v>
      </c>
      <c r="K331" s="1249">
        <f t="shared" si="8"/>
        <v>4</v>
      </c>
      <c r="L331" s="168" t="s">
        <v>107</v>
      </c>
    </row>
    <row r="332" ht="15.0" customHeight="1">
      <c r="A332" s="230" t="s">
        <v>4085</v>
      </c>
      <c r="B332" s="230" t="s">
        <v>4082</v>
      </c>
      <c r="C332" s="222" t="s">
        <v>101</v>
      </c>
      <c r="D332" s="231" t="s">
        <v>8001</v>
      </c>
      <c r="E332" s="819" t="s">
        <v>8002</v>
      </c>
      <c r="F332" s="228" t="s">
        <v>5325</v>
      </c>
      <c r="G332" s="231">
        <v>3.0</v>
      </c>
      <c r="H332" s="231">
        <v>3.0</v>
      </c>
      <c r="I332" s="231">
        <v>3.0</v>
      </c>
      <c r="J332" s="820">
        <v>20.0</v>
      </c>
      <c r="K332" s="243">
        <f t="shared" si="8"/>
        <v>6.666666667</v>
      </c>
      <c r="L332" s="168" t="s">
        <v>107</v>
      </c>
    </row>
    <row r="333" ht="15.0" customHeight="1">
      <c r="A333" s="230" t="s">
        <v>8003</v>
      </c>
      <c r="B333" s="231" t="s">
        <v>8004</v>
      </c>
      <c r="C333" s="222" t="s">
        <v>101</v>
      </c>
      <c r="D333" s="231" t="s">
        <v>8005</v>
      </c>
      <c r="E333" s="819" t="s">
        <v>8006</v>
      </c>
      <c r="F333" s="228" t="s">
        <v>5325</v>
      </c>
      <c r="G333" s="231">
        <v>3.0</v>
      </c>
      <c r="H333" s="231">
        <v>1.0</v>
      </c>
      <c r="I333" s="231">
        <v>7.0</v>
      </c>
      <c r="J333" s="820">
        <v>20.0</v>
      </c>
      <c r="K333" s="243">
        <f t="shared" si="8"/>
        <v>6.666666667</v>
      </c>
      <c r="L333" s="168" t="s">
        <v>107</v>
      </c>
    </row>
    <row r="334" ht="15.0" customHeight="1">
      <c r="A334" s="230" t="s">
        <v>8003</v>
      </c>
      <c r="B334" s="231" t="s">
        <v>8004</v>
      </c>
      <c r="C334" s="222" t="s">
        <v>101</v>
      </c>
      <c r="D334" s="231" t="s">
        <v>8007</v>
      </c>
      <c r="E334" s="819" t="s">
        <v>8006</v>
      </c>
      <c r="F334" s="228" t="s">
        <v>5325</v>
      </c>
      <c r="G334" s="231">
        <v>3.0</v>
      </c>
      <c r="H334" s="231">
        <v>1.0</v>
      </c>
      <c r="I334" s="231">
        <v>7.0</v>
      </c>
      <c r="J334" s="820">
        <v>20.0</v>
      </c>
      <c r="K334" s="243">
        <f t="shared" si="8"/>
        <v>6.666666667</v>
      </c>
      <c r="L334" s="168" t="s">
        <v>107</v>
      </c>
    </row>
    <row r="335" ht="15.0" customHeight="1">
      <c r="A335" s="230" t="s">
        <v>8003</v>
      </c>
      <c r="B335" s="231" t="s">
        <v>8004</v>
      </c>
      <c r="C335" s="222" t="s">
        <v>101</v>
      </c>
      <c r="D335" s="1244" t="s">
        <v>7989</v>
      </c>
      <c r="E335" s="819" t="s">
        <v>8006</v>
      </c>
      <c r="F335" s="228" t="s">
        <v>5325</v>
      </c>
      <c r="G335" s="231">
        <v>3.0</v>
      </c>
      <c r="H335" s="231">
        <v>1.0</v>
      </c>
      <c r="I335" s="231">
        <v>7.0</v>
      </c>
      <c r="J335" s="820">
        <v>20.0</v>
      </c>
      <c r="K335" s="243">
        <f t="shared" si="8"/>
        <v>6.666666667</v>
      </c>
      <c r="L335" s="168" t="s">
        <v>107</v>
      </c>
    </row>
    <row r="336" ht="15.0" customHeight="1">
      <c r="A336" s="231" t="s">
        <v>8008</v>
      </c>
      <c r="B336" s="231" t="s">
        <v>8009</v>
      </c>
      <c r="C336" s="222" t="s">
        <v>101</v>
      </c>
      <c r="D336" s="246" t="s">
        <v>8007</v>
      </c>
      <c r="E336" s="244" t="s">
        <v>8010</v>
      </c>
      <c r="F336" s="503" t="s">
        <v>5325</v>
      </c>
      <c r="G336" s="1251">
        <v>2.0</v>
      </c>
      <c r="H336" s="1252">
        <v>2.0</v>
      </c>
      <c r="I336" s="1249">
        <v>2.0</v>
      </c>
      <c r="J336" s="1249">
        <v>20.0</v>
      </c>
      <c r="K336" s="243">
        <f t="shared" si="8"/>
        <v>10</v>
      </c>
      <c r="L336" s="168" t="s">
        <v>107</v>
      </c>
    </row>
    <row r="337" ht="15.0" customHeight="1">
      <c r="A337" s="231" t="s">
        <v>8008</v>
      </c>
      <c r="B337" s="231" t="s">
        <v>8009</v>
      </c>
      <c r="C337" s="222" t="s">
        <v>101</v>
      </c>
      <c r="D337" s="246" t="s">
        <v>7989</v>
      </c>
      <c r="E337" s="244" t="s">
        <v>8010</v>
      </c>
      <c r="F337" s="503" t="s">
        <v>5325</v>
      </c>
      <c r="G337" s="1251">
        <v>2.0</v>
      </c>
      <c r="H337" s="1252">
        <v>2.0</v>
      </c>
      <c r="I337" s="1249">
        <v>2.0</v>
      </c>
      <c r="J337" s="1249">
        <v>20.0</v>
      </c>
      <c r="K337" s="243">
        <f t="shared" si="8"/>
        <v>10</v>
      </c>
      <c r="L337" s="168" t="s">
        <v>107</v>
      </c>
    </row>
    <row r="338" ht="15.0" customHeight="1">
      <c r="A338" s="231" t="s">
        <v>8011</v>
      </c>
      <c r="B338" s="231" t="s">
        <v>8012</v>
      </c>
      <c r="C338" s="222" t="s">
        <v>101</v>
      </c>
      <c r="D338" s="246" t="s">
        <v>8013</v>
      </c>
      <c r="E338" s="231"/>
      <c r="F338" s="503" t="s">
        <v>5325</v>
      </c>
      <c r="G338" s="1251">
        <v>3.0</v>
      </c>
      <c r="H338" s="1252">
        <v>3.0</v>
      </c>
      <c r="I338" s="1249">
        <v>4.0</v>
      </c>
      <c r="J338" s="1249">
        <v>20.0</v>
      </c>
      <c r="K338" s="243">
        <f t="shared" si="8"/>
        <v>6.666666667</v>
      </c>
      <c r="L338" s="168" t="s">
        <v>107</v>
      </c>
    </row>
    <row r="339" ht="15.0" customHeight="1">
      <c r="A339" s="231" t="s">
        <v>8011</v>
      </c>
      <c r="B339" s="231" t="s">
        <v>8012</v>
      </c>
      <c r="C339" s="222" t="s">
        <v>101</v>
      </c>
      <c r="D339" s="246" t="s">
        <v>7989</v>
      </c>
      <c r="E339" s="244" t="s">
        <v>8010</v>
      </c>
      <c r="F339" s="503" t="s">
        <v>5325</v>
      </c>
      <c r="G339" s="1251">
        <v>3.0</v>
      </c>
      <c r="H339" s="1252">
        <v>3.0</v>
      </c>
      <c r="I339" s="1249">
        <v>4.0</v>
      </c>
      <c r="J339" s="1249">
        <v>20.0</v>
      </c>
      <c r="K339" s="243">
        <f t="shared" si="8"/>
        <v>6.666666667</v>
      </c>
      <c r="L339" s="168" t="s">
        <v>107</v>
      </c>
    </row>
    <row r="340" ht="15.0" customHeight="1">
      <c r="A340" s="231" t="s">
        <v>8014</v>
      </c>
      <c r="B340" s="231" t="s">
        <v>8015</v>
      </c>
      <c r="C340" s="222" t="s">
        <v>101</v>
      </c>
      <c r="D340" s="246" t="s">
        <v>8007</v>
      </c>
      <c r="E340" s="244" t="s">
        <v>8016</v>
      </c>
      <c r="F340" s="503" t="s">
        <v>5325</v>
      </c>
      <c r="G340" s="1251">
        <v>3.0</v>
      </c>
      <c r="H340" s="1252">
        <v>3.0</v>
      </c>
      <c r="I340" s="1249">
        <v>3.0</v>
      </c>
      <c r="J340" s="1249">
        <v>20.0</v>
      </c>
      <c r="K340" s="243">
        <f t="shared" si="8"/>
        <v>6.666666667</v>
      </c>
      <c r="L340" s="168" t="s">
        <v>107</v>
      </c>
    </row>
    <row r="341" ht="15.0" customHeight="1">
      <c r="A341" s="231" t="s">
        <v>8014</v>
      </c>
      <c r="B341" s="231" t="s">
        <v>8015</v>
      </c>
      <c r="C341" s="222" t="s">
        <v>101</v>
      </c>
      <c r="D341" s="246" t="s">
        <v>7989</v>
      </c>
      <c r="E341" s="244" t="s">
        <v>8016</v>
      </c>
      <c r="F341" s="503" t="s">
        <v>5325</v>
      </c>
      <c r="G341" s="1251">
        <v>3.0</v>
      </c>
      <c r="H341" s="1252">
        <v>3.0</v>
      </c>
      <c r="I341" s="1249">
        <v>3.0</v>
      </c>
      <c r="J341" s="1249">
        <v>20.0</v>
      </c>
      <c r="K341" s="243">
        <f t="shared" si="8"/>
        <v>6.666666667</v>
      </c>
      <c r="L341" s="168" t="s">
        <v>107</v>
      </c>
    </row>
    <row r="342" ht="15.0" customHeight="1">
      <c r="A342" s="1259" t="s">
        <v>8014</v>
      </c>
      <c r="B342" s="231" t="s">
        <v>8017</v>
      </c>
      <c r="C342" s="222" t="s">
        <v>101</v>
      </c>
      <c r="D342" s="246" t="s">
        <v>7989</v>
      </c>
      <c r="E342" s="244" t="s">
        <v>8016</v>
      </c>
      <c r="F342" s="503" t="s">
        <v>5325</v>
      </c>
      <c r="G342" s="1251">
        <v>3.0</v>
      </c>
      <c r="H342" s="1252">
        <v>3.0</v>
      </c>
      <c r="I342" s="1249">
        <v>3.0</v>
      </c>
      <c r="J342" s="1249">
        <v>20.0</v>
      </c>
      <c r="K342" s="243">
        <f t="shared" si="8"/>
        <v>6.666666667</v>
      </c>
      <c r="L342" s="168" t="s">
        <v>107</v>
      </c>
    </row>
    <row r="343" ht="15.0" customHeight="1">
      <c r="A343" s="1244" t="s">
        <v>1425</v>
      </c>
      <c r="B343" s="231" t="s">
        <v>8018</v>
      </c>
      <c r="C343" s="222" t="s">
        <v>101</v>
      </c>
      <c r="D343" s="231" t="s">
        <v>8019</v>
      </c>
      <c r="E343" s="1250" t="s">
        <v>8020</v>
      </c>
      <c r="F343" s="231" t="s">
        <v>5325</v>
      </c>
      <c r="G343" s="1251">
        <v>10.0</v>
      </c>
      <c r="H343" s="1252">
        <v>10.0</v>
      </c>
      <c r="I343" s="1249">
        <v>12.0</v>
      </c>
      <c r="J343" s="1249">
        <v>20.0</v>
      </c>
      <c r="K343" s="243">
        <f t="shared" si="8"/>
        <v>2</v>
      </c>
      <c r="L343" s="168" t="s">
        <v>107</v>
      </c>
    </row>
    <row r="344" ht="15.0" customHeight="1">
      <c r="A344" s="1244" t="s">
        <v>1425</v>
      </c>
      <c r="B344" s="231" t="s">
        <v>8018</v>
      </c>
      <c r="C344" s="222" t="s">
        <v>101</v>
      </c>
      <c r="D344" s="231" t="s">
        <v>8021</v>
      </c>
      <c r="E344" s="1250" t="s">
        <v>8020</v>
      </c>
      <c r="F344" s="231" t="s">
        <v>5325</v>
      </c>
      <c r="G344" s="1251">
        <v>10.0</v>
      </c>
      <c r="H344" s="1252">
        <v>10.0</v>
      </c>
      <c r="I344" s="1249">
        <v>12.0</v>
      </c>
      <c r="J344" s="1249">
        <v>20.0</v>
      </c>
      <c r="K344" s="243">
        <f t="shared" si="8"/>
        <v>2</v>
      </c>
      <c r="L344" s="168" t="s">
        <v>107</v>
      </c>
    </row>
    <row r="345" ht="15.0" customHeight="1">
      <c r="A345" s="231" t="s">
        <v>8022</v>
      </c>
      <c r="B345" s="231" t="s">
        <v>8023</v>
      </c>
      <c r="C345" s="222" t="s">
        <v>101</v>
      </c>
      <c r="D345" s="231" t="s">
        <v>8024</v>
      </c>
      <c r="E345" s="1260" t="s">
        <v>8025</v>
      </c>
      <c r="F345" s="231" t="s">
        <v>5325</v>
      </c>
      <c r="G345" s="1251">
        <v>4.0</v>
      </c>
      <c r="H345" s="1252">
        <v>1.0</v>
      </c>
      <c r="I345" s="1249">
        <v>6.0</v>
      </c>
      <c r="J345" s="1249">
        <v>20.0</v>
      </c>
      <c r="K345" s="243">
        <f t="shared" si="8"/>
        <v>5</v>
      </c>
      <c r="L345" s="168" t="s">
        <v>107</v>
      </c>
    </row>
    <row r="346" ht="15.0" customHeight="1">
      <c r="A346" s="253" t="s">
        <v>5097</v>
      </c>
      <c r="B346" s="800" t="s">
        <v>4911</v>
      </c>
      <c r="C346" s="160" t="s">
        <v>101</v>
      </c>
      <c r="D346" s="253" t="s">
        <v>8026</v>
      </c>
      <c r="E346" s="1261" t="s">
        <v>8027</v>
      </c>
      <c r="F346" s="831" t="s">
        <v>7170</v>
      </c>
      <c r="G346" s="160">
        <v>3.0</v>
      </c>
      <c r="H346" s="160">
        <v>3.0</v>
      </c>
      <c r="I346" s="160">
        <v>6.0</v>
      </c>
      <c r="J346" s="1007">
        <v>20.0</v>
      </c>
      <c r="K346" s="833">
        <v>6.67</v>
      </c>
      <c r="L346" s="168" t="s">
        <v>108</v>
      </c>
    </row>
    <row r="347" ht="15.0" customHeight="1">
      <c r="A347" s="253" t="s">
        <v>5097</v>
      </c>
      <c r="B347" s="800" t="s">
        <v>4911</v>
      </c>
      <c r="C347" s="160" t="s">
        <v>101</v>
      </c>
      <c r="D347" s="253" t="s">
        <v>8028</v>
      </c>
      <c r="E347" s="261" t="s">
        <v>8029</v>
      </c>
      <c r="F347" s="831" t="s">
        <v>7170</v>
      </c>
      <c r="G347" s="160">
        <v>3.0</v>
      </c>
      <c r="H347" s="160">
        <v>3.0</v>
      </c>
      <c r="I347" s="160">
        <v>6.0</v>
      </c>
      <c r="J347" s="1007">
        <v>20.0</v>
      </c>
      <c r="K347" s="833">
        <v>6.67</v>
      </c>
      <c r="L347" s="168" t="s">
        <v>108</v>
      </c>
    </row>
    <row r="348" ht="15.0" customHeight="1">
      <c r="A348" s="253" t="s">
        <v>5097</v>
      </c>
      <c r="B348" s="800" t="s">
        <v>4911</v>
      </c>
      <c r="C348" s="160" t="s">
        <v>101</v>
      </c>
      <c r="D348" s="253" t="s">
        <v>8030</v>
      </c>
      <c r="E348" s="261" t="s">
        <v>4975</v>
      </c>
      <c r="F348" s="831" t="s">
        <v>7170</v>
      </c>
      <c r="G348" s="160">
        <v>3.0</v>
      </c>
      <c r="H348" s="160">
        <v>3.0</v>
      </c>
      <c r="I348" s="160">
        <v>6.0</v>
      </c>
      <c r="J348" s="1007">
        <v>20.0</v>
      </c>
      <c r="K348" s="833">
        <v>6.67</v>
      </c>
      <c r="L348" s="168" t="s">
        <v>108</v>
      </c>
    </row>
    <row r="349" ht="15.0" customHeight="1">
      <c r="A349" s="253" t="s">
        <v>5097</v>
      </c>
      <c r="B349" s="800" t="s">
        <v>4911</v>
      </c>
      <c r="C349" s="160" t="s">
        <v>101</v>
      </c>
      <c r="D349" s="253" t="s">
        <v>8031</v>
      </c>
      <c r="E349" s="261" t="s">
        <v>8032</v>
      </c>
      <c r="F349" s="831" t="s">
        <v>7170</v>
      </c>
      <c r="G349" s="160">
        <v>3.0</v>
      </c>
      <c r="H349" s="160">
        <v>3.0</v>
      </c>
      <c r="I349" s="160">
        <v>6.0</v>
      </c>
      <c r="J349" s="1007">
        <v>20.0</v>
      </c>
      <c r="K349" s="833">
        <v>6.67</v>
      </c>
      <c r="L349" s="168" t="s">
        <v>108</v>
      </c>
    </row>
    <row r="350" ht="15.0" customHeight="1">
      <c r="A350" s="253" t="s">
        <v>5097</v>
      </c>
      <c r="B350" s="800" t="s">
        <v>4911</v>
      </c>
      <c r="C350" s="160" t="s">
        <v>101</v>
      </c>
      <c r="D350" s="253" t="s">
        <v>8033</v>
      </c>
      <c r="E350" s="261" t="s">
        <v>8034</v>
      </c>
      <c r="F350" s="831" t="s">
        <v>5325</v>
      </c>
      <c r="G350" s="160">
        <v>3.0</v>
      </c>
      <c r="H350" s="160">
        <v>3.0</v>
      </c>
      <c r="I350" s="160">
        <v>6.0</v>
      </c>
      <c r="J350" s="1007">
        <v>10.0</v>
      </c>
      <c r="K350" s="833">
        <v>3.33</v>
      </c>
      <c r="L350" s="168" t="s">
        <v>108</v>
      </c>
    </row>
    <row r="351" ht="15.0" customHeight="1">
      <c r="A351" s="253" t="s">
        <v>5097</v>
      </c>
      <c r="B351" s="800" t="s">
        <v>4911</v>
      </c>
      <c r="C351" s="160" t="s">
        <v>101</v>
      </c>
      <c r="D351" s="253" t="s">
        <v>8035</v>
      </c>
      <c r="E351" s="261" t="s">
        <v>8036</v>
      </c>
      <c r="F351" s="831" t="s">
        <v>5325</v>
      </c>
      <c r="G351" s="160">
        <v>3.0</v>
      </c>
      <c r="H351" s="160">
        <v>3.0</v>
      </c>
      <c r="I351" s="160">
        <v>6.0</v>
      </c>
      <c r="J351" s="1007">
        <v>10.0</v>
      </c>
      <c r="K351" s="833">
        <v>3.33</v>
      </c>
      <c r="L351" s="168" t="s">
        <v>108</v>
      </c>
    </row>
    <row r="352" ht="15.0" customHeight="1">
      <c r="A352" s="253" t="s">
        <v>5156</v>
      </c>
      <c r="B352" s="800" t="s">
        <v>5157</v>
      </c>
      <c r="C352" s="1262" t="s">
        <v>101</v>
      </c>
      <c r="D352" s="1263" t="s">
        <v>8037</v>
      </c>
      <c r="E352" s="1264" t="s">
        <v>8038</v>
      </c>
      <c r="F352" s="831" t="s">
        <v>5325</v>
      </c>
      <c r="G352" s="160">
        <v>1.0</v>
      </c>
      <c r="H352" s="160">
        <v>1.0</v>
      </c>
      <c r="I352" s="160">
        <v>3.0</v>
      </c>
      <c r="J352" s="1007">
        <v>10.0</v>
      </c>
      <c r="K352" s="833">
        <v>10.0</v>
      </c>
      <c r="L352" s="168" t="s">
        <v>108</v>
      </c>
    </row>
    <row r="353" ht="15.0" customHeight="1">
      <c r="A353" s="253" t="s">
        <v>5201</v>
      </c>
      <c r="B353" s="253" t="s">
        <v>4778</v>
      </c>
      <c r="C353" s="160" t="s">
        <v>101</v>
      </c>
      <c r="D353" s="253" t="s">
        <v>8039</v>
      </c>
      <c r="E353" s="261" t="s">
        <v>4671</v>
      </c>
      <c r="F353" s="831" t="s">
        <v>7170</v>
      </c>
      <c r="G353" s="160">
        <v>3.0</v>
      </c>
      <c r="H353" s="160">
        <v>2.0</v>
      </c>
      <c r="I353" s="160">
        <v>7.0</v>
      </c>
      <c r="J353" s="1007">
        <v>20.0</v>
      </c>
      <c r="K353" s="1265">
        <v>6.67</v>
      </c>
      <c r="L353" s="168" t="s">
        <v>108</v>
      </c>
    </row>
    <row r="354" ht="15.0" customHeight="1">
      <c r="A354" s="678" t="s">
        <v>8040</v>
      </c>
      <c r="B354" s="567" t="s">
        <v>4673</v>
      </c>
      <c r="C354" s="356" t="s">
        <v>101</v>
      </c>
      <c r="D354" s="253" t="s">
        <v>8041</v>
      </c>
      <c r="E354" s="253" t="s">
        <v>8042</v>
      </c>
      <c r="F354" s="160" t="s">
        <v>7170</v>
      </c>
      <c r="G354" s="1266">
        <v>2.0</v>
      </c>
      <c r="H354" s="160">
        <v>2.0</v>
      </c>
      <c r="I354" s="1267">
        <v>3.0</v>
      </c>
      <c r="J354" s="1267">
        <v>20.0</v>
      </c>
      <c r="K354" s="1268">
        <v>10.0</v>
      </c>
      <c r="L354" s="168" t="s">
        <v>108</v>
      </c>
    </row>
    <row r="355" ht="15.0" customHeight="1">
      <c r="A355" s="253" t="s">
        <v>5182</v>
      </c>
      <c r="B355" s="800" t="s">
        <v>5183</v>
      </c>
      <c r="C355" s="356" t="s">
        <v>101</v>
      </c>
      <c r="D355" s="253" t="s">
        <v>8043</v>
      </c>
      <c r="E355" s="253" t="s">
        <v>4685</v>
      </c>
      <c r="F355" s="160" t="s">
        <v>7170</v>
      </c>
      <c r="G355" s="1266">
        <v>2.0</v>
      </c>
      <c r="H355" s="160">
        <v>2.0</v>
      </c>
      <c r="I355" s="1267">
        <v>4.0</v>
      </c>
      <c r="J355" s="1267">
        <v>20.0</v>
      </c>
      <c r="K355" s="1268">
        <v>10.0</v>
      </c>
      <c r="L355" s="168" t="s">
        <v>108</v>
      </c>
    </row>
    <row r="356" ht="15.0" customHeight="1">
      <c r="A356" s="253" t="s">
        <v>5172</v>
      </c>
      <c r="B356" s="800" t="s">
        <v>5173</v>
      </c>
      <c r="C356" s="356" t="s">
        <v>101</v>
      </c>
      <c r="D356" s="253" t="s">
        <v>8044</v>
      </c>
      <c r="E356" s="253" t="s">
        <v>8045</v>
      </c>
      <c r="F356" s="160" t="s">
        <v>7170</v>
      </c>
      <c r="G356" s="1266">
        <v>8.0</v>
      </c>
      <c r="H356" s="160">
        <v>1.0</v>
      </c>
      <c r="I356" s="1267">
        <v>10.0</v>
      </c>
      <c r="J356" s="1267">
        <v>20.0</v>
      </c>
      <c r="K356" s="1268">
        <v>2.5</v>
      </c>
      <c r="L356" s="168" t="s">
        <v>108</v>
      </c>
    </row>
    <row r="357" ht="15.0" customHeight="1">
      <c r="A357" s="253" t="s">
        <v>5172</v>
      </c>
      <c r="B357" s="800" t="s">
        <v>5173</v>
      </c>
      <c r="C357" s="356" t="s">
        <v>101</v>
      </c>
      <c r="D357" s="253" t="s">
        <v>8046</v>
      </c>
      <c r="E357" s="253" t="s">
        <v>8047</v>
      </c>
      <c r="F357" s="160" t="s">
        <v>5325</v>
      </c>
      <c r="G357" s="1266">
        <v>8.0</v>
      </c>
      <c r="H357" s="160">
        <v>1.0</v>
      </c>
      <c r="I357" s="1267">
        <v>10.0</v>
      </c>
      <c r="J357" s="1267">
        <v>10.0</v>
      </c>
      <c r="K357" s="1268">
        <v>1.25</v>
      </c>
      <c r="L357" s="168" t="s">
        <v>108</v>
      </c>
    </row>
    <row r="358" ht="15.0" customHeight="1">
      <c r="A358" s="253" t="s">
        <v>8048</v>
      </c>
      <c r="B358" s="800" t="s">
        <v>8049</v>
      </c>
      <c r="C358" s="356" t="s">
        <v>101</v>
      </c>
      <c r="D358" s="253" t="s">
        <v>8050</v>
      </c>
      <c r="E358" s="253" t="s">
        <v>8051</v>
      </c>
      <c r="F358" s="160" t="s">
        <v>7170</v>
      </c>
      <c r="G358" s="1266">
        <v>1.0</v>
      </c>
      <c r="H358" s="160">
        <v>1.0</v>
      </c>
      <c r="I358" s="1267">
        <v>3.0</v>
      </c>
      <c r="J358" s="1267">
        <v>20.0</v>
      </c>
      <c r="K358" s="1268">
        <v>20.0</v>
      </c>
      <c r="L358" s="168" t="s">
        <v>108</v>
      </c>
    </row>
    <row r="359" ht="15.0" customHeight="1">
      <c r="A359" s="253" t="s">
        <v>5190</v>
      </c>
      <c r="B359" s="802" t="s">
        <v>1244</v>
      </c>
      <c r="C359" s="356" t="s">
        <v>101</v>
      </c>
      <c r="D359" s="253" t="s">
        <v>8052</v>
      </c>
      <c r="E359" s="253" t="s">
        <v>8053</v>
      </c>
      <c r="F359" s="160" t="s">
        <v>7170</v>
      </c>
      <c r="G359" s="1266">
        <v>4.0</v>
      </c>
      <c r="H359" s="160">
        <v>2.0</v>
      </c>
      <c r="I359" s="1267">
        <v>6.0</v>
      </c>
      <c r="J359" s="1267">
        <v>20.0</v>
      </c>
      <c r="K359" s="1268">
        <v>5.0</v>
      </c>
      <c r="L359" s="168" t="s">
        <v>108</v>
      </c>
    </row>
    <row r="360" ht="15.0" customHeight="1">
      <c r="A360" s="190" t="s">
        <v>1146</v>
      </c>
      <c r="B360" s="326" t="s">
        <v>1145</v>
      </c>
      <c r="C360" s="161" t="s">
        <v>101</v>
      </c>
      <c r="D360" s="327" t="s">
        <v>8054</v>
      </c>
      <c r="E360" s="570" t="s">
        <v>8055</v>
      </c>
      <c r="F360" s="374" t="s">
        <v>8056</v>
      </c>
      <c r="G360" s="348">
        <v>5.0</v>
      </c>
      <c r="H360" s="866">
        <v>5.0</v>
      </c>
      <c r="I360" s="867">
        <v>5.0</v>
      </c>
      <c r="J360" s="867">
        <v>20.0</v>
      </c>
      <c r="K360" s="867">
        <v>4.0</v>
      </c>
      <c r="L360" s="168" t="s">
        <v>100</v>
      </c>
    </row>
    <row r="361" ht="15.0" customHeight="1">
      <c r="A361" s="333" t="s">
        <v>4713</v>
      </c>
      <c r="B361" s="374" t="s">
        <v>4714</v>
      </c>
      <c r="C361" s="648" t="s">
        <v>101</v>
      </c>
      <c r="D361" s="327" t="s">
        <v>8057</v>
      </c>
      <c r="E361" s="1269" t="s">
        <v>8058</v>
      </c>
      <c r="F361" s="631" t="s">
        <v>8059</v>
      </c>
      <c r="G361" s="1270">
        <v>4.0</v>
      </c>
      <c r="H361" s="1271">
        <v>4.0</v>
      </c>
      <c r="I361" s="134">
        <v>5.0</v>
      </c>
      <c r="J361" s="134">
        <v>20.0</v>
      </c>
      <c r="K361" s="134">
        <v>5.0</v>
      </c>
      <c r="L361" s="168" t="s">
        <v>100</v>
      </c>
    </row>
    <row r="362" ht="15.0" customHeight="1">
      <c r="A362" s="333" t="s">
        <v>8060</v>
      </c>
      <c r="B362" s="860" t="s">
        <v>8061</v>
      </c>
      <c r="C362" s="648" t="s">
        <v>101</v>
      </c>
      <c r="D362" s="327" t="s">
        <v>8062</v>
      </c>
      <c r="E362" s="570" t="s">
        <v>8063</v>
      </c>
      <c r="F362" s="348" t="s">
        <v>8064</v>
      </c>
      <c r="G362" s="673">
        <v>2.0</v>
      </c>
      <c r="H362" s="1163">
        <v>2.0</v>
      </c>
      <c r="I362" s="134">
        <v>2.0</v>
      </c>
      <c r="J362" s="134">
        <v>20.0</v>
      </c>
      <c r="K362" s="134">
        <v>10.0</v>
      </c>
      <c r="L362" s="168" t="s">
        <v>100</v>
      </c>
    </row>
    <row r="363" ht="15.0" customHeight="1">
      <c r="A363" s="200" t="s">
        <v>1175</v>
      </c>
      <c r="B363" s="314" t="s">
        <v>8065</v>
      </c>
      <c r="C363" s="421" t="s">
        <v>101</v>
      </c>
      <c r="D363" s="327" t="s">
        <v>8066</v>
      </c>
      <c r="E363" s="282" t="s">
        <v>8067</v>
      </c>
      <c r="F363" s="348"/>
      <c r="G363" s="673">
        <v>9.0</v>
      </c>
      <c r="H363" s="1163">
        <v>9.0</v>
      </c>
      <c r="I363" s="134">
        <v>9.0</v>
      </c>
      <c r="J363" s="134">
        <v>20.0</v>
      </c>
      <c r="K363" s="134">
        <v>2.22</v>
      </c>
      <c r="L363" s="168" t="s">
        <v>100</v>
      </c>
    </row>
    <row r="364" ht="15.0" customHeight="1">
      <c r="A364" s="333" t="s">
        <v>8068</v>
      </c>
      <c r="B364" s="860" t="s">
        <v>8069</v>
      </c>
      <c r="C364" s="648" t="s">
        <v>101</v>
      </c>
      <c r="D364" s="327" t="s">
        <v>8070</v>
      </c>
      <c r="E364" s="852" t="s">
        <v>8071</v>
      </c>
      <c r="F364" s="847" t="s">
        <v>8072</v>
      </c>
      <c r="G364" s="315">
        <v>4.0</v>
      </c>
      <c r="H364" s="1166">
        <v>2.0</v>
      </c>
      <c r="I364" s="134">
        <v>2.0</v>
      </c>
      <c r="J364" s="134">
        <v>20.0</v>
      </c>
      <c r="K364" s="134">
        <v>10.0</v>
      </c>
      <c r="L364" s="168" t="s">
        <v>100</v>
      </c>
    </row>
    <row r="365" ht="15.0" customHeight="1">
      <c r="A365" s="333" t="s">
        <v>4751</v>
      </c>
      <c r="B365" s="860" t="s">
        <v>4752</v>
      </c>
      <c r="C365" s="648" t="s">
        <v>101</v>
      </c>
      <c r="D365" s="327" t="s">
        <v>8073</v>
      </c>
      <c r="E365" s="421" t="s">
        <v>8074</v>
      </c>
      <c r="F365" s="421" t="s">
        <v>5325</v>
      </c>
      <c r="G365" s="315">
        <v>4.0</v>
      </c>
      <c r="H365" s="1166">
        <v>4.0</v>
      </c>
      <c r="I365" s="94">
        <v>5.0</v>
      </c>
      <c r="J365" s="94">
        <v>20.0</v>
      </c>
      <c r="K365" s="94">
        <v>5.0</v>
      </c>
      <c r="L365" s="168" t="s">
        <v>100</v>
      </c>
    </row>
    <row r="366" ht="15.0" customHeight="1">
      <c r="A366" s="162" t="s">
        <v>4780</v>
      </c>
      <c r="B366" s="161" t="s">
        <v>3574</v>
      </c>
      <c r="C366" s="161" t="s">
        <v>101</v>
      </c>
      <c r="D366" s="631" t="s">
        <v>8075</v>
      </c>
      <c r="E366" s="1269" t="s">
        <v>2919</v>
      </c>
      <c r="F366" s="631" t="s">
        <v>8076</v>
      </c>
      <c r="G366" s="1270">
        <v>7.0</v>
      </c>
      <c r="H366" s="1271">
        <v>7.0</v>
      </c>
      <c r="I366" s="134">
        <v>7.0</v>
      </c>
      <c r="J366" s="134">
        <v>10.0</v>
      </c>
      <c r="K366" s="134">
        <v>1.425</v>
      </c>
      <c r="L366" s="168" t="s">
        <v>131</v>
      </c>
    </row>
    <row r="367" ht="15.0" customHeight="1">
      <c r="A367" s="162" t="s">
        <v>4780</v>
      </c>
      <c r="B367" s="161" t="s">
        <v>3574</v>
      </c>
      <c r="C367" s="161" t="s">
        <v>101</v>
      </c>
      <c r="D367" s="348" t="s">
        <v>8077</v>
      </c>
      <c r="E367" s="570" t="s">
        <v>2921</v>
      </c>
      <c r="F367" s="348" t="s">
        <v>8076</v>
      </c>
      <c r="G367" s="673">
        <v>7.0</v>
      </c>
      <c r="H367" s="1163">
        <v>7.0</v>
      </c>
      <c r="I367" s="134">
        <v>7.0</v>
      </c>
      <c r="J367" s="134">
        <v>10.0</v>
      </c>
      <c r="K367" s="134">
        <v>1.425</v>
      </c>
      <c r="L367" s="168" t="s">
        <v>131</v>
      </c>
    </row>
    <row r="368" ht="15.0" customHeight="1">
      <c r="A368" s="162" t="s">
        <v>4780</v>
      </c>
      <c r="B368" s="161" t="s">
        <v>3574</v>
      </c>
      <c r="C368" s="161" t="s">
        <v>101</v>
      </c>
      <c r="D368" s="348" t="s">
        <v>8078</v>
      </c>
      <c r="E368" s="348" t="s">
        <v>8079</v>
      </c>
      <c r="F368" s="348" t="s">
        <v>8059</v>
      </c>
      <c r="G368" s="673">
        <v>7.0</v>
      </c>
      <c r="H368" s="1163">
        <v>7.0</v>
      </c>
      <c r="I368" s="134">
        <v>7.0</v>
      </c>
      <c r="J368" s="134">
        <v>10.0</v>
      </c>
      <c r="K368" s="134">
        <v>1.425</v>
      </c>
      <c r="L368" s="168" t="s">
        <v>131</v>
      </c>
    </row>
    <row r="369" ht="15.0" customHeight="1">
      <c r="A369" s="253" t="s">
        <v>5097</v>
      </c>
      <c r="B369" s="800" t="s">
        <v>4911</v>
      </c>
      <c r="C369" s="160" t="s">
        <v>101</v>
      </c>
      <c r="D369" s="253" t="s">
        <v>8026</v>
      </c>
      <c r="E369" s="1261" t="s">
        <v>8027</v>
      </c>
      <c r="F369" s="831" t="s">
        <v>7170</v>
      </c>
      <c r="G369" s="160">
        <v>3.0</v>
      </c>
      <c r="H369" s="160">
        <v>3.0</v>
      </c>
      <c r="I369" s="160">
        <v>6.0</v>
      </c>
      <c r="J369" s="1007">
        <v>20.0</v>
      </c>
      <c r="K369" s="833">
        <v>6.67</v>
      </c>
      <c r="L369" s="168" t="s">
        <v>110</v>
      </c>
    </row>
    <row r="370" ht="15.0" customHeight="1">
      <c r="A370" s="253" t="s">
        <v>5097</v>
      </c>
      <c r="B370" s="800" t="s">
        <v>4911</v>
      </c>
      <c r="C370" s="160" t="s">
        <v>101</v>
      </c>
      <c r="D370" s="253" t="s">
        <v>8028</v>
      </c>
      <c r="E370" s="261" t="s">
        <v>8029</v>
      </c>
      <c r="F370" s="831" t="s">
        <v>7170</v>
      </c>
      <c r="G370" s="160">
        <v>3.0</v>
      </c>
      <c r="H370" s="160">
        <v>3.0</v>
      </c>
      <c r="I370" s="160">
        <v>6.0</v>
      </c>
      <c r="J370" s="1007">
        <v>20.0</v>
      </c>
      <c r="K370" s="833">
        <v>6.67</v>
      </c>
      <c r="L370" s="168" t="s">
        <v>110</v>
      </c>
    </row>
    <row r="371" ht="15.0" customHeight="1">
      <c r="A371" s="253" t="s">
        <v>5097</v>
      </c>
      <c r="B371" s="800" t="s">
        <v>4911</v>
      </c>
      <c r="C371" s="160" t="s">
        <v>101</v>
      </c>
      <c r="D371" s="253" t="s">
        <v>8030</v>
      </c>
      <c r="E371" s="261" t="s">
        <v>4975</v>
      </c>
      <c r="F371" s="831" t="s">
        <v>7170</v>
      </c>
      <c r="G371" s="160">
        <v>3.0</v>
      </c>
      <c r="H371" s="160">
        <v>3.0</v>
      </c>
      <c r="I371" s="160">
        <v>6.0</v>
      </c>
      <c r="J371" s="1007">
        <v>20.0</v>
      </c>
      <c r="K371" s="833">
        <v>6.67</v>
      </c>
      <c r="L371" s="168" t="s">
        <v>110</v>
      </c>
    </row>
    <row r="372" ht="15.0" customHeight="1">
      <c r="A372" s="253" t="s">
        <v>5097</v>
      </c>
      <c r="B372" s="800" t="s">
        <v>4911</v>
      </c>
      <c r="C372" s="160" t="s">
        <v>101</v>
      </c>
      <c r="D372" s="253" t="s">
        <v>8031</v>
      </c>
      <c r="E372" s="261" t="s">
        <v>8032</v>
      </c>
      <c r="F372" s="831" t="s">
        <v>7170</v>
      </c>
      <c r="G372" s="160">
        <v>3.0</v>
      </c>
      <c r="H372" s="160">
        <v>3.0</v>
      </c>
      <c r="I372" s="160">
        <v>6.0</v>
      </c>
      <c r="J372" s="1007">
        <v>20.0</v>
      </c>
      <c r="K372" s="833">
        <v>6.67</v>
      </c>
      <c r="L372" s="168" t="s">
        <v>110</v>
      </c>
    </row>
    <row r="373" ht="15.0" customHeight="1">
      <c r="A373" s="253" t="s">
        <v>5097</v>
      </c>
      <c r="B373" s="800" t="s">
        <v>4911</v>
      </c>
      <c r="C373" s="160" t="s">
        <v>101</v>
      </c>
      <c r="D373" s="253" t="s">
        <v>8033</v>
      </c>
      <c r="E373" s="261" t="s">
        <v>8034</v>
      </c>
      <c r="F373" s="831" t="s">
        <v>5325</v>
      </c>
      <c r="G373" s="160">
        <v>3.0</v>
      </c>
      <c r="H373" s="160">
        <v>3.0</v>
      </c>
      <c r="I373" s="160">
        <v>6.0</v>
      </c>
      <c r="J373" s="1007">
        <v>10.0</v>
      </c>
      <c r="K373" s="833">
        <v>3.33</v>
      </c>
      <c r="L373" s="168" t="s">
        <v>110</v>
      </c>
    </row>
    <row r="374" ht="15.0" customHeight="1">
      <c r="A374" s="253" t="s">
        <v>5097</v>
      </c>
      <c r="B374" s="800" t="s">
        <v>4911</v>
      </c>
      <c r="C374" s="160" t="s">
        <v>101</v>
      </c>
      <c r="D374" s="253" t="s">
        <v>8035</v>
      </c>
      <c r="E374" s="261" t="s">
        <v>8036</v>
      </c>
      <c r="F374" s="831" t="s">
        <v>5325</v>
      </c>
      <c r="G374" s="160">
        <v>3.0</v>
      </c>
      <c r="H374" s="160">
        <v>3.0</v>
      </c>
      <c r="I374" s="160">
        <v>6.0</v>
      </c>
      <c r="J374" s="1007">
        <v>10.0</v>
      </c>
      <c r="K374" s="833">
        <v>3.33</v>
      </c>
      <c r="L374" s="168" t="s">
        <v>110</v>
      </c>
    </row>
    <row r="375" ht="15.0" customHeight="1">
      <c r="A375" s="253" t="s">
        <v>5156</v>
      </c>
      <c r="B375" s="800" t="s">
        <v>5157</v>
      </c>
      <c r="C375" s="1262" t="s">
        <v>101</v>
      </c>
      <c r="D375" s="1263" t="s">
        <v>8037</v>
      </c>
      <c r="E375" s="1264" t="s">
        <v>8038</v>
      </c>
      <c r="F375" s="831" t="s">
        <v>5325</v>
      </c>
      <c r="G375" s="160">
        <v>1.0</v>
      </c>
      <c r="H375" s="160">
        <v>1.0</v>
      </c>
      <c r="I375" s="160">
        <v>3.0</v>
      </c>
      <c r="J375" s="1007">
        <v>10.0</v>
      </c>
      <c r="K375" s="833">
        <v>10.0</v>
      </c>
      <c r="L375" s="168" t="s">
        <v>110</v>
      </c>
    </row>
    <row r="376" ht="15.0" customHeight="1">
      <c r="A376" s="253" t="s">
        <v>5201</v>
      </c>
      <c r="B376" s="253" t="s">
        <v>4778</v>
      </c>
      <c r="C376" s="160" t="s">
        <v>101</v>
      </c>
      <c r="D376" s="253" t="s">
        <v>8039</v>
      </c>
      <c r="E376" s="261" t="s">
        <v>4671</v>
      </c>
      <c r="F376" s="831" t="s">
        <v>7170</v>
      </c>
      <c r="G376" s="160">
        <v>3.0</v>
      </c>
      <c r="H376" s="160">
        <v>2.0</v>
      </c>
      <c r="I376" s="160">
        <v>7.0</v>
      </c>
      <c r="J376" s="1007">
        <v>20.0</v>
      </c>
      <c r="K376" s="1265">
        <v>6.67</v>
      </c>
      <c r="L376" s="168" t="s">
        <v>110</v>
      </c>
    </row>
    <row r="377" ht="15.0" customHeight="1">
      <c r="A377" s="678" t="s">
        <v>8040</v>
      </c>
      <c r="B377" s="567" t="s">
        <v>4673</v>
      </c>
      <c r="C377" s="356" t="s">
        <v>101</v>
      </c>
      <c r="D377" s="253" t="s">
        <v>8041</v>
      </c>
      <c r="E377" s="253" t="s">
        <v>8042</v>
      </c>
      <c r="F377" s="160" t="s">
        <v>7170</v>
      </c>
      <c r="G377" s="1266">
        <v>2.0</v>
      </c>
      <c r="H377" s="160">
        <v>2.0</v>
      </c>
      <c r="I377" s="1267">
        <v>3.0</v>
      </c>
      <c r="J377" s="1267">
        <v>20.0</v>
      </c>
      <c r="K377" s="1268">
        <v>10.0</v>
      </c>
      <c r="L377" s="168" t="s">
        <v>110</v>
      </c>
    </row>
    <row r="378" ht="15.0" customHeight="1">
      <c r="A378" s="253" t="s">
        <v>5182</v>
      </c>
      <c r="B378" s="800" t="s">
        <v>5183</v>
      </c>
      <c r="C378" s="356" t="s">
        <v>101</v>
      </c>
      <c r="D378" s="253" t="s">
        <v>8043</v>
      </c>
      <c r="E378" s="253" t="s">
        <v>4685</v>
      </c>
      <c r="F378" s="160" t="s">
        <v>7170</v>
      </c>
      <c r="G378" s="1266">
        <v>2.0</v>
      </c>
      <c r="H378" s="160">
        <v>2.0</v>
      </c>
      <c r="I378" s="1267">
        <v>4.0</v>
      </c>
      <c r="J378" s="1267">
        <v>20.0</v>
      </c>
      <c r="K378" s="1268">
        <v>10.0</v>
      </c>
      <c r="L378" s="168" t="s">
        <v>110</v>
      </c>
    </row>
    <row r="379" ht="15.0" customHeight="1">
      <c r="A379" s="253" t="s">
        <v>5172</v>
      </c>
      <c r="B379" s="800" t="s">
        <v>5173</v>
      </c>
      <c r="C379" s="356" t="s">
        <v>101</v>
      </c>
      <c r="D379" s="253" t="s">
        <v>8044</v>
      </c>
      <c r="E379" s="253" t="s">
        <v>8045</v>
      </c>
      <c r="F379" s="160" t="s">
        <v>7170</v>
      </c>
      <c r="G379" s="1266">
        <v>8.0</v>
      </c>
      <c r="H379" s="160">
        <v>1.0</v>
      </c>
      <c r="I379" s="1267">
        <v>10.0</v>
      </c>
      <c r="J379" s="1267">
        <v>20.0</v>
      </c>
      <c r="K379" s="1268">
        <v>2.5</v>
      </c>
      <c r="L379" s="168" t="s">
        <v>110</v>
      </c>
    </row>
    <row r="380" ht="15.0" customHeight="1">
      <c r="A380" s="253" t="s">
        <v>5172</v>
      </c>
      <c r="B380" s="800" t="s">
        <v>5173</v>
      </c>
      <c r="C380" s="356" t="s">
        <v>101</v>
      </c>
      <c r="D380" s="253" t="s">
        <v>8046</v>
      </c>
      <c r="E380" s="253" t="s">
        <v>8047</v>
      </c>
      <c r="F380" s="160" t="s">
        <v>5325</v>
      </c>
      <c r="G380" s="1266">
        <v>8.0</v>
      </c>
      <c r="H380" s="160">
        <v>1.0</v>
      </c>
      <c r="I380" s="1267">
        <v>10.0</v>
      </c>
      <c r="J380" s="1267">
        <v>10.0</v>
      </c>
      <c r="K380" s="1268">
        <v>1.25</v>
      </c>
      <c r="L380" s="168" t="s">
        <v>110</v>
      </c>
    </row>
    <row r="381" ht="15.0" customHeight="1">
      <c r="A381" s="253" t="s">
        <v>8048</v>
      </c>
      <c r="B381" s="800" t="s">
        <v>8049</v>
      </c>
      <c r="C381" s="356" t="s">
        <v>101</v>
      </c>
      <c r="D381" s="253" t="s">
        <v>8050</v>
      </c>
      <c r="E381" s="253" t="s">
        <v>8051</v>
      </c>
      <c r="F381" s="160" t="s">
        <v>7170</v>
      </c>
      <c r="G381" s="1266">
        <v>1.0</v>
      </c>
      <c r="H381" s="160">
        <v>1.0</v>
      </c>
      <c r="I381" s="1267">
        <v>3.0</v>
      </c>
      <c r="J381" s="1267">
        <v>20.0</v>
      </c>
      <c r="K381" s="1268">
        <v>20.0</v>
      </c>
      <c r="L381" s="168" t="s">
        <v>110</v>
      </c>
    </row>
    <row r="382" ht="15.0" customHeight="1">
      <c r="A382" s="253" t="s">
        <v>5190</v>
      </c>
      <c r="B382" s="802" t="s">
        <v>1244</v>
      </c>
      <c r="C382" s="356" t="s">
        <v>101</v>
      </c>
      <c r="D382" s="253" t="s">
        <v>8052</v>
      </c>
      <c r="E382" s="253" t="s">
        <v>8053</v>
      </c>
      <c r="F382" s="160" t="s">
        <v>7170</v>
      </c>
      <c r="G382" s="1266">
        <v>4.0</v>
      </c>
      <c r="H382" s="160">
        <v>2.0</v>
      </c>
      <c r="I382" s="1267">
        <v>6.0</v>
      </c>
      <c r="J382" s="1267">
        <v>20.0</v>
      </c>
      <c r="K382" s="1268">
        <v>5.0</v>
      </c>
      <c r="L382" s="168" t="s">
        <v>110</v>
      </c>
    </row>
    <row r="383" ht="15.0" customHeight="1">
      <c r="A383" s="162" t="s">
        <v>8080</v>
      </c>
      <c r="B383" s="161" t="s">
        <v>8081</v>
      </c>
      <c r="C383" s="161" t="s">
        <v>101</v>
      </c>
      <c r="D383" s="348" t="s">
        <v>8082</v>
      </c>
      <c r="E383" s="348" t="s">
        <v>8083</v>
      </c>
      <c r="F383" s="348" t="s">
        <v>3937</v>
      </c>
      <c r="G383" s="161">
        <v>1.0</v>
      </c>
      <c r="H383" s="342">
        <v>1.0</v>
      </c>
      <c r="I383" s="1272">
        <v>1.0</v>
      </c>
      <c r="J383" s="1272">
        <v>20.0</v>
      </c>
      <c r="K383" s="1272">
        <v>20.0</v>
      </c>
      <c r="L383" s="168" t="s">
        <v>102</v>
      </c>
    </row>
    <row r="384" ht="15.0" customHeight="1">
      <c r="A384" s="162" t="s">
        <v>8080</v>
      </c>
      <c r="B384" s="314" t="s">
        <v>8084</v>
      </c>
      <c r="C384" s="161" t="s">
        <v>139</v>
      </c>
      <c r="D384" s="631" t="s">
        <v>8085</v>
      </c>
      <c r="E384" s="631" t="s">
        <v>8086</v>
      </c>
      <c r="F384" s="348" t="s">
        <v>3937</v>
      </c>
      <c r="G384" s="1270">
        <v>1.0</v>
      </c>
      <c r="H384" s="1271">
        <v>1.0</v>
      </c>
      <c r="I384" s="134">
        <v>1.0</v>
      </c>
      <c r="J384" s="134">
        <v>20.0</v>
      </c>
      <c r="K384" s="134">
        <v>20.0</v>
      </c>
      <c r="L384" s="168" t="s">
        <v>102</v>
      </c>
    </row>
    <row r="385" ht="15.0" customHeight="1">
      <c r="A385" s="162" t="s">
        <v>8080</v>
      </c>
      <c r="B385" s="314" t="s">
        <v>8087</v>
      </c>
      <c r="C385" s="161" t="s">
        <v>174</v>
      </c>
      <c r="D385" s="348" t="s">
        <v>8088</v>
      </c>
      <c r="E385" s="348" t="s">
        <v>8089</v>
      </c>
      <c r="F385" s="348" t="s">
        <v>8090</v>
      </c>
      <c r="G385" s="673">
        <v>1.0</v>
      </c>
      <c r="H385" s="1163">
        <v>1.0</v>
      </c>
      <c r="I385" s="134">
        <v>1.0</v>
      </c>
      <c r="J385" s="134">
        <v>20.0</v>
      </c>
      <c r="K385" s="134">
        <v>20.0</v>
      </c>
      <c r="L385" s="168" t="s">
        <v>102</v>
      </c>
    </row>
    <row r="386" ht="15.75" customHeight="1">
      <c r="A386" s="162" t="s">
        <v>8091</v>
      </c>
      <c r="B386" s="161" t="s">
        <v>8092</v>
      </c>
      <c r="C386" s="161" t="s">
        <v>101</v>
      </c>
      <c r="D386" s="348" t="s">
        <v>8093</v>
      </c>
      <c r="E386" s="348" t="s">
        <v>8094</v>
      </c>
      <c r="F386" s="348" t="s">
        <v>8095</v>
      </c>
      <c r="G386" s="348">
        <v>7.0</v>
      </c>
      <c r="H386" s="866">
        <v>7.0</v>
      </c>
      <c r="I386" s="867">
        <v>7.0</v>
      </c>
      <c r="J386" s="867">
        <v>20.0</v>
      </c>
      <c r="K386" s="867">
        <v>2.8</v>
      </c>
      <c r="L386" s="75" t="s">
        <v>8096</v>
      </c>
      <c r="M386" s="75"/>
      <c r="N386" s="75"/>
      <c r="O386" s="75"/>
      <c r="P386" s="75"/>
      <c r="Q386" s="75"/>
      <c r="R386" s="75"/>
      <c r="S386" s="75"/>
      <c r="T386" s="75"/>
      <c r="U386" s="75"/>
      <c r="V386" s="75"/>
      <c r="W386" s="75"/>
      <c r="X386" s="75"/>
      <c r="Y386" s="75"/>
      <c r="Z386" s="75"/>
    </row>
    <row r="387" ht="15.75" customHeight="1">
      <c r="A387" s="200" t="s">
        <v>8097</v>
      </c>
      <c r="B387" s="314" t="s">
        <v>8098</v>
      </c>
      <c r="C387" s="421" t="s">
        <v>101</v>
      </c>
      <c r="D387" s="631" t="s">
        <v>8099</v>
      </c>
      <c r="E387" s="631" t="s">
        <v>8100</v>
      </c>
      <c r="F387" s="631" t="s">
        <v>8101</v>
      </c>
      <c r="G387" s="1270">
        <v>4.0</v>
      </c>
      <c r="H387" s="1271">
        <v>2.0</v>
      </c>
      <c r="I387" s="134">
        <v>4.0</v>
      </c>
      <c r="J387" s="134">
        <v>20.0</v>
      </c>
      <c r="K387" s="134">
        <v>10.0</v>
      </c>
      <c r="L387" s="75" t="s">
        <v>8096</v>
      </c>
      <c r="M387" s="246"/>
      <c r="N387" s="246"/>
      <c r="O387" s="246"/>
      <c r="P387" s="246"/>
      <c r="Q387" s="246"/>
      <c r="R387" s="246"/>
      <c r="S387" s="246"/>
      <c r="T387" s="246"/>
      <c r="U387" s="246"/>
      <c r="V387" s="246"/>
      <c r="W387" s="246"/>
      <c r="X387" s="246"/>
      <c r="Y387" s="246"/>
      <c r="Z387" s="246"/>
    </row>
    <row r="388" ht="14.25" customHeight="1">
      <c r="A388" s="1273" t="s">
        <v>3796</v>
      </c>
      <c r="B388" s="1274" t="s">
        <v>3797</v>
      </c>
      <c r="C388" s="1275" t="s">
        <v>139</v>
      </c>
      <c r="D388" s="1276" t="s">
        <v>8102</v>
      </c>
      <c r="E388" s="1277" t="s">
        <v>8103</v>
      </c>
      <c r="F388" s="1275" t="s">
        <v>3937</v>
      </c>
      <c r="G388" s="1278">
        <v>6.0</v>
      </c>
      <c r="H388" s="1279">
        <v>4.0</v>
      </c>
      <c r="I388" s="1279">
        <v>6.0</v>
      </c>
      <c r="J388" s="1280">
        <v>20.0</v>
      </c>
      <c r="K388" s="1281">
        <v>5.0</v>
      </c>
      <c r="L388" s="555" t="s">
        <v>1305</v>
      </c>
      <c r="M388" s="246"/>
      <c r="N388" s="75"/>
      <c r="O388" s="75"/>
      <c r="P388" s="75"/>
      <c r="Q388" s="75"/>
      <c r="R388" s="75"/>
      <c r="S388" s="75"/>
      <c r="T388" s="75"/>
      <c r="U388" s="75"/>
      <c r="V388" s="75"/>
      <c r="W388" s="75"/>
      <c r="X388" s="75"/>
      <c r="Y388" s="75"/>
      <c r="Z388" s="75"/>
    </row>
    <row r="389" ht="15.0" customHeight="1">
      <c r="A389" s="1282" t="s">
        <v>3796</v>
      </c>
      <c r="B389" s="1283" t="s">
        <v>3797</v>
      </c>
      <c r="C389" s="1284" t="s">
        <v>139</v>
      </c>
      <c r="D389" s="1285" t="s">
        <v>7707</v>
      </c>
      <c r="E389" s="1286" t="s">
        <v>2137</v>
      </c>
      <c r="F389" s="1284" t="s">
        <v>3937</v>
      </c>
      <c r="G389" s="1287">
        <v>6.0</v>
      </c>
      <c r="H389" s="1288">
        <v>4.0</v>
      </c>
      <c r="I389" s="1288">
        <v>6.0</v>
      </c>
      <c r="J389" s="1289">
        <v>20.0</v>
      </c>
      <c r="K389" s="1290">
        <v>5.0</v>
      </c>
      <c r="L389" s="555" t="s">
        <v>1305</v>
      </c>
      <c r="M389" s="246"/>
      <c r="N389" s="246"/>
      <c r="O389" s="246"/>
      <c r="P389" s="246"/>
      <c r="Q389" s="246"/>
      <c r="R389" s="246"/>
      <c r="S389" s="246"/>
      <c r="T389" s="246"/>
      <c r="U389" s="246"/>
      <c r="V389" s="246"/>
      <c r="W389" s="246"/>
      <c r="X389" s="246"/>
      <c r="Y389" s="246"/>
      <c r="Z389" s="246"/>
    </row>
    <row r="390" ht="15.0" customHeight="1">
      <c r="A390" s="1282" t="s">
        <v>3796</v>
      </c>
      <c r="B390" s="1283" t="s">
        <v>3797</v>
      </c>
      <c r="C390" s="1284" t="s">
        <v>139</v>
      </c>
      <c r="D390" s="1285" t="s">
        <v>7709</v>
      </c>
      <c r="E390" s="1286" t="s">
        <v>7710</v>
      </c>
      <c r="F390" s="1284" t="s">
        <v>3937</v>
      </c>
      <c r="G390" s="1287">
        <v>6.0</v>
      </c>
      <c r="H390" s="1288">
        <v>4.0</v>
      </c>
      <c r="I390" s="1289">
        <v>6.0</v>
      </c>
      <c r="J390" s="1289">
        <v>20.0</v>
      </c>
      <c r="K390" s="1290">
        <v>5.0</v>
      </c>
      <c r="L390" s="555" t="s">
        <v>1305</v>
      </c>
      <c r="M390" s="246"/>
      <c r="N390" s="246"/>
      <c r="O390" s="246"/>
      <c r="P390" s="246"/>
      <c r="Q390" s="246"/>
      <c r="R390" s="246"/>
      <c r="S390" s="246"/>
      <c r="T390" s="246"/>
      <c r="U390" s="246"/>
      <c r="V390" s="246"/>
      <c r="W390" s="246"/>
      <c r="X390" s="246"/>
      <c r="Y390" s="246"/>
      <c r="Z390" s="246"/>
    </row>
    <row r="391" ht="14.25" customHeight="1">
      <c r="A391" s="1282" t="s">
        <v>3796</v>
      </c>
      <c r="B391" s="1283" t="s">
        <v>3797</v>
      </c>
      <c r="C391" s="1284" t="s">
        <v>139</v>
      </c>
      <c r="D391" s="1285" t="s">
        <v>7711</v>
      </c>
      <c r="E391" s="1286" t="s">
        <v>8104</v>
      </c>
      <c r="F391" s="1284" t="s">
        <v>3937</v>
      </c>
      <c r="G391" s="1287">
        <v>6.0</v>
      </c>
      <c r="H391" s="1288">
        <v>4.0</v>
      </c>
      <c r="I391" s="1288">
        <v>6.0</v>
      </c>
      <c r="J391" s="1289">
        <v>20.0</v>
      </c>
      <c r="K391" s="1290">
        <v>5.0</v>
      </c>
      <c r="L391" s="555" t="s">
        <v>1305</v>
      </c>
      <c r="M391" s="246"/>
      <c r="N391" s="246"/>
      <c r="O391" s="246"/>
      <c r="P391" s="246"/>
      <c r="Q391" s="246"/>
      <c r="R391" s="246"/>
      <c r="S391" s="246"/>
      <c r="T391" s="246"/>
      <c r="U391" s="246"/>
      <c r="V391" s="246"/>
      <c r="W391" s="246"/>
      <c r="X391" s="246"/>
      <c r="Y391" s="246"/>
      <c r="Z391" s="246"/>
    </row>
    <row r="392" ht="15.75" customHeight="1">
      <c r="A392" s="1282" t="s">
        <v>8105</v>
      </c>
      <c r="B392" s="1291" t="s">
        <v>3828</v>
      </c>
      <c r="C392" s="1284" t="s">
        <v>139</v>
      </c>
      <c r="D392" s="1285" t="s">
        <v>8106</v>
      </c>
      <c r="E392" s="1286" t="s">
        <v>8107</v>
      </c>
      <c r="F392" s="1284" t="s">
        <v>3937</v>
      </c>
      <c r="G392" s="1292">
        <v>4.0</v>
      </c>
      <c r="H392" s="1293">
        <v>2.0</v>
      </c>
      <c r="I392" s="1294">
        <v>4.0</v>
      </c>
      <c r="J392" s="1294">
        <v>20.0</v>
      </c>
      <c r="K392" s="1295">
        <v>10.0</v>
      </c>
      <c r="L392" s="555" t="s">
        <v>1305</v>
      </c>
      <c r="M392" s="374"/>
      <c r="N392" s="374"/>
      <c r="O392" s="374"/>
      <c r="P392" s="374"/>
      <c r="Q392" s="374"/>
      <c r="R392" s="374"/>
      <c r="S392" s="374"/>
      <c r="T392" s="374"/>
      <c r="U392" s="374"/>
      <c r="V392" s="374"/>
      <c r="W392" s="374"/>
      <c r="X392" s="374"/>
      <c r="Y392" s="374"/>
      <c r="Z392" s="374"/>
    </row>
    <row r="393" ht="18.75" customHeight="1">
      <c r="A393" s="200" t="s">
        <v>5316</v>
      </c>
      <c r="B393" s="314" t="s">
        <v>5317</v>
      </c>
      <c r="C393" s="421" t="s">
        <v>139</v>
      </c>
      <c r="D393" s="421" t="s">
        <v>8108</v>
      </c>
      <c r="E393" s="570" t="s">
        <v>8109</v>
      </c>
      <c r="F393" s="421" t="s">
        <v>8110</v>
      </c>
      <c r="G393" s="315">
        <v>7.0</v>
      </c>
      <c r="H393" s="1166">
        <v>4.0</v>
      </c>
      <c r="I393" s="94">
        <v>7.0</v>
      </c>
      <c r="J393" s="94">
        <v>20.0</v>
      </c>
      <c r="K393" s="94">
        <v>2.85</v>
      </c>
      <c r="L393" s="374" t="s">
        <v>1324</v>
      </c>
      <c r="M393" s="374"/>
      <c r="N393" s="374"/>
      <c r="O393" s="374"/>
      <c r="P393" s="374"/>
      <c r="Q393" s="374"/>
      <c r="R393" s="374"/>
      <c r="S393" s="374"/>
      <c r="T393" s="374"/>
      <c r="U393" s="374"/>
      <c r="V393" s="374"/>
      <c r="W393" s="374"/>
      <c r="X393" s="374"/>
      <c r="Y393" s="374"/>
      <c r="Z393" s="374"/>
    </row>
    <row r="394" ht="18.75" customHeight="1">
      <c r="A394" s="200" t="s">
        <v>8111</v>
      </c>
      <c r="B394" s="314" t="s">
        <v>677</v>
      </c>
      <c r="C394" s="421" t="s">
        <v>139</v>
      </c>
      <c r="D394" s="631" t="s">
        <v>8112</v>
      </c>
      <c r="E394" s="631" t="s">
        <v>8113</v>
      </c>
      <c r="F394" s="631" t="s">
        <v>3937</v>
      </c>
      <c r="G394" s="1270">
        <v>8.0</v>
      </c>
      <c r="H394" s="1271">
        <v>8.0</v>
      </c>
      <c r="I394" s="134">
        <v>8.0</v>
      </c>
      <c r="J394" s="134">
        <v>20.0</v>
      </c>
      <c r="K394" s="134">
        <v>2.5</v>
      </c>
      <c r="L394" s="886" t="s">
        <v>5358</v>
      </c>
      <c r="M394" s="246"/>
      <c r="N394" s="246"/>
      <c r="O394" s="246"/>
      <c r="P394" s="246"/>
      <c r="Q394" s="246"/>
      <c r="R394" s="246"/>
      <c r="S394" s="246"/>
      <c r="T394" s="246"/>
      <c r="U394" s="246"/>
      <c r="V394" s="246"/>
      <c r="W394" s="246"/>
      <c r="X394" s="246"/>
      <c r="Y394" s="246"/>
      <c r="Z394" s="246"/>
    </row>
    <row r="395" ht="19.5" customHeight="1">
      <c r="A395" s="200" t="s">
        <v>8114</v>
      </c>
      <c r="B395" s="314" t="s">
        <v>5395</v>
      </c>
      <c r="C395" s="421" t="s">
        <v>139</v>
      </c>
      <c r="D395" s="348" t="s">
        <v>8115</v>
      </c>
      <c r="E395" s="348" t="s">
        <v>8116</v>
      </c>
      <c r="F395" s="348" t="s">
        <v>7329</v>
      </c>
      <c r="G395" s="673">
        <v>6.0</v>
      </c>
      <c r="H395" s="1163">
        <v>3.0</v>
      </c>
      <c r="I395" s="134">
        <v>6.0</v>
      </c>
      <c r="J395" s="134">
        <v>20.0</v>
      </c>
      <c r="K395" s="134">
        <v>3.33</v>
      </c>
      <c r="L395" s="886" t="s">
        <v>5358</v>
      </c>
      <c r="M395" s="246"/>
      <c r="N395" s="246"/>
      <c r="O395" s="246"/>
      <c r="P395" s="246"/>
      <c r="Q395" s="246"/>
      <c r="R395" s="246"/>
      <c r="S395" s="246"/>
      <c r="T395" s="246"/>
      <c r="U395" s="246"/>
      <c r="V395" s="246"/>
      <c r="W395" s="246"/>
      <c r="X395" s="246"/>
      <c r="Y395" s="246"/>
      <c r="Z395" s="246"/>
    </row>
    <row r="396" ht="39.75" customHeight="1">
      <c r="A396" s="910" t="s">
        <v>8117</v>
      </c>
      <c r="B396" s="386" t="s">
        <v>1532</v>
      </c>
      <c r="C396" s="421" t="s">
        <v>139</v>
      </c>
      <c r="D396" s="882" t="s">
        <v>8118</v>
      </c>
      <c r="E396" s="421" t="s">
        <v>5757</v>
      </c>
      <c r="F396" s="421" t="s">
        <v>3937</v>
      </c>
      <c r="G396" s="421">
        <v>2.0</v>
      </c>
      <c r="H396" s="1296">
        <v>2.0</v>
      </c>
      <c r="I396" s="867">
        <v>6.0</v>
      </c>
      <c r="J396" s="867">
        <v>20.0</v>
      </c>
      <c r="K396" s="867">
        <v>10.0</v>
      </c>
      <c r="L396" s="555" t="s">
        <v>1500</v>
      </c>
      <c r="M396" s="75"/>
      <c r="N396" s="75"/>
      <c r="O396" s="75"/>
      <c r="P396" s="75"/>
      <c r="Q396" s="75"/>
      <c r="R396" s="75"/>
      <c r="S396" s="75"/>
      <c r="T396" s="75"/>
      <c r="U396" s="75"/>
      <c r="V396" s="75"/>
      <c r="W396" s="75"/>
      <c r="X396" s="75"/>
      <c r="Y396" s="75"/>
      <c r="Z396" s="75"/>
    </row>
    <row r="397" ht="39.75" customHeight="1">
      <c r="A397" s="910" t="s">
        <v>8119</v>
      </c>
      <c r="B397" s="386" t="s">
        <v>1532</v>
      </c>
      <c r="C397" s="421" t="s">
        <v>139</v>
      </c>
      <c r="D397" s="882" t="s">
        <v>8120</v>
      </c>
      <c r="E397" s="442" t="s">
        <v>5691</v>
      </c>
      <c r="F397" s="421" t="s">
        <v>3937</v>
      </c>
      <c r="G397" s="421">
        <v>2.0</v>
      </c>
      <c r="H397" s="1296">
        <v>2.0</v>
      </c>
      <c r="I397" s="867">
        <v>6.0</v>
      </c>
      <c r="J397" s="867">
        <v>20.0</v>
      </c>
      <c r="K397" s="867">
        <v>10.0</v>
      </c>
      <c r="L397" s="555" t="s">
        <v>1500</v>
      </c>
      <c r="M397" s="1130"/>
      <c r="N397" s="1130"/>
      <c r="O397" s="1130"/>
      <c r="P397" s="1130"/>
      <c r="Q397" s="1130"/>
      <c r="R397" s="1130"/>
      <c r="S397" s="1130"/>
      <c r="T397" s="1130"/>
      <c r="U397" s="1130"/>
      <c r="V397" s="1130"/>
      <c r="W397" s="1130"/>
      <c r="X397" s="1130"/>
      <c r="Y397" s="1130"/>
      <c r="Z397" s="1130"/>
    </row>
    <row r="398" ht="39.75" customHeight="1">
      <c r="A398" s="910" t="s">
        <v>8121</v>
      </c>
      <c r="B398" s="386" t="s">
        <v>1532</v>
      </c>
      <c r="C398" s="421" t="s">
        <v>139</v>
      </c>
      <c r="D398" s="882" t="s">
        <v>8122</v>
      </c>
      <c r="E398" s="421" t="s">
        <v>8123</v>
      </c>
      <c r="F398" s="421" t="s">
        <v>3937</v>
      </c>
      <c r="G398" s="421">
        <v>2.0</v>
      </c>
      <c r="H398" s="1296">
        <v>2.0</v>
      </c>
      <c r="I398" s="867">
        <v>6.0</v>
      </c>
      <c r="J398" s="867">
        <v>20.0</v>
      </c>
      <c r="K398" s="867">
        <v>10.0</v>
      </c>
      <c r="L398" s="555" t="s">
        <v>1500</v>
      </c>
      <c r="M398" s="1130"/>
      <c r="N398" s="1130"/>
      <c r="O398" s="1130"/>
      <c r="P398" s="1130"/>
      <c r="Q398" s="1130"/>
      <c r="R398" s="1130"/>
      <c r="S398" s="1130"/>
      <c r="T398" s="1130"/>
      <c r="U398" s="1130"/>
      <c r="V398" s="1130"/>
      <c r="W398" s="1130"/>
      <c r="X398" s="1130"/>
      <c r="Y398" s="1130"/>
      <c r="Z398" s="1130"/>
    </row>
    <row r="399" ht="39.75" customHeight="1">
      <c r="A399" s="910" t="s">
        <v>8124</v>
      </c>
      <c r="B399" s="1297" t="s">
        <v>1492</v>
      </c>
      <c r="C399" s="421" t="s">
        <v>139</v>
      </c>
      <c r="D399" s="882" t="s">
        <v>8125</v>
      </c>
      <c r="E399" s="421" t="s">
        <v>8126</v>
      </c>
      <c r="F399" s="421" t="s">
        <v>3937</v>
      </c>
      <c r="G399" s="421">
        <v>2.0</v>
      </c>
      <c r="H399" s="1296">
        <v>2.0</v>
      </c>
      <c r="I399" s="867">
        <v>6.0</v>
      </c>
      <c r="J399" s="867">
        <v>20.0</v>
      </c>
      <c r="K399" s="867">
        <v>10.0</v>
      </c>
      <c r="L399" s="555" t="s">
        <v>1500</v>
      </c>
      <c r="M399" s="1130"/>
      <c r="N399" s="1130"/>
      <c r="O399" s="1130"/>
      <c r="P399" s="1130"/>
      <c r="Q399" s="1130"/>
      <c r="R399" s="1130"/>
      <c r="S399" s="1130"/>
      <c r="T399" s="1130"/>
      <c r="U399" s="1130"/>
      <c r="V399" s="1130"/>
      <c r="W399" s="1130"/>
      <c r="X399" s="1130"/>
      <c r="Y399" s="1130"/>
      <c r="Z399" s="1130"/>
    </row>
    <row r="400" ht="45.0" customHeight="1">
      <c r="A400" s="910" t="s">
        <v>8124</v>
      </c>
      <c r="B400" s="1297" t="s">
        <v>1492</v>
      </c>
      <c r="C400" s="421" t="s">
        <v>139</v>
      </c>
      <c r="D400" s="882" t="s">
        <v>8127</v>
      </c>
      <c r="E400" s="421" t="s">
        <v>8128</v>
      </c>
      <c r="F400" s="421" t="s">
        <v>3937</v>
      </c>
      <c r="G400" s="421">
        <v>2.0</v>
      </c>
      <c r="H400" s="1296">
        <v>2.0</v>
      </c>
      <c r="I400" s="867">
        <v>6.0</v>
      </c>
      <c r="J400" s="867">
        <v>20.0</v>
      </c>
      <c r="K400" s="867">
        <v>10.0</v>
      </c>
      <c r="L400" s="555" t="s">
        <v>1500</v>
      </c>
      <c r="M400" s="1130"/>
      <c r="N400" s="1130"/>
      <c r="O400" s="1130"/>
      <c r="P400" s="1130"/>
      <c r="Q400" s="1130"/>
      <c r="R400" s="1130"/>
      <c r="S400" s="1130"/>
      <c r="T400" s="1130"/>
      <c r="U400" s="1130"/>
      <c r="V400" s="1130"/>
      <c r="W400" s="1130"/>
      <c r="X400" s="1130"/>
      <c r="Y400" s="1130"/>
      <c r="Z400" s="1130"/>
    </row>
    <row r="401" ht="48.0" customHeight="1">
      <c r="A401" s="910" t="s">
        <v>8129</v>
      </c>
      <c r="B401" s="1298" t="s">
        <v>5794</v>
      </c>
      <c r="C401" s="421" t="s">
        <v>139</v>
      </c>
      <c r="D401" s="882" t="s">
        <v>8130</v>
      </c>
      <c r="E401" s="421" t="s">
        <v>8131</v>
      </c>
      <c r="F401" s="421" t="s">
        <v>3937</v>
      </c>
      <c r="G401" s="421">
        <v>2.0</v>
      </c>
      <c r="H401" s="1296">
        <v>2.0</v>
      </c>
      <c r="I401" s="867">
        <v>6.0</v>
      </c>
      <c r="J401" s="867">
        <v>20.0</v>
      </c>
      <c r="K401" s="867">
        <v>10.0</v>
      </c>
      <c r="L401" s="555" t="s">
        <v>1500</v>
      </c>
      <c r="M401" s="1130"/>
      <c r="N401" s="1130"/>
      <c r="O401" s="1130"/>
      <c r="P401" s="1130"/>
      <c r="Q401" s="1130"/>
      <c r="R401" s="1130"/>
      <c r="S401" s="1130"/>
      <c r="T401" s="1130"/>
      <c r="U401" s="1130"/>
      <c r="V401" s="1130"/>
      <c r="W401" s="1130"/>
      <c r="X401" s="1130"/>
      <c r="Y401" s="1130"/>
      <c r="Z401" s="1130"/>
    </row>
    <row r="402" ht="38.25" customHeight="1">
      <c r="A402" s="910" t="s">
        <v>8129</v>
      </c>
      <c r="B402" s="1298" t="s">
        <v>5794</v>
      </c>
      <c r="C402" s="421" t="s">
        <v>139</v>
      </c>
      <c r="D402" s="882" t="s">
        <v>8132</v>
      </c>
      <c r="E402" s="421" t="s">
        <v>8133</v>
      </c>
      <c r="F402" s="421" t="s">
        <v>3937</v>
      </c>
      <c r="G402" s="421">
        <v>2.0</v>
      </c>
      <c r="H402" s="1296">
        <v>2.0</v>
      </c>
      <c r="I402" s="867">
        <v>6.0</v>
      </c>
      <c r="J402" s="867">
        <v>20.0</v>
      </c>
      <c r="K402" s="867">
        <v>10.0</v>
      </c>
      <c r="L402" s="555" t="s">
        <v>1500</v>
      </c>
      <c r="M402" s="1130"/>
      <c r="N402" s="1130"/>
      <c r="O402" s="1130"/>
      <c r="P402" s="1130"/>
      <c r="Q402" s="1130"/>
      <c r="R402" s="1130"/>
      <c r="S402" s="1130"/>
      <c r="T402" s="1130"/>
      <c r="U402" s="1130"/>
      <c r="V402" s="1130"/>
      <c r="W402" s="1130"/>
      <c r="X402" s="1130"/>
      <c r="Y402" s="1130"/>
      <c r="Z402" s="1130"/>
    </row>
    <row r="403" ht="34.5" customHeight="1">
      <c r="A403" s="882" t="s">
        <v>8134</v>
      </c>
      <c r="B403" s="917" t="s">
        <v>5640</v>
      </c>
      <c r="C403" s="421" t="s">
        <v>139</v>
      </c>
      <c r="D403" s="882" t="s">
        <v>8135</v>
      </c>
      <c r="E403" s="421" t="s">
        <v>1813</v>
      </c>
      <c r="F403" s="421" t="s">
        <v>3937</v>
      </c>
      <c r="G403" s="421">
        <v>2.0</v>
      </c>
      <c r="H403" s="1296">
        <v>2.0</v>
      </c>
      <c r="I403" s="867">
        <v>6.0</v>
      </c>
      <c r="J403" s="867">
        <v>20.0</v>
      </c>
      <c r="K403" s="867">
        <v>10.0</v>
      </c>
      <c r="L403" s="555" t="s">
        <v>1500</v>
      </c>
      <c r="M403" s="1130"/>
      <c r="N403" s="1130"/>
      <c r="O403" s="1130"/>
      <c r="P403" s="1130"/>
      <c r="Q403" s="1130"/>
      <c r="R403" s="1130"/>
      <c r="S403" s="1130"/>
      <c r="T403" s="1130"/>
      <c r="U403" s="1130"/>
      <c r="V403" s="1130"/>
      <c r="W403" s="1130"/>
      <c r="X403" s="1130"/>
      <c r="Y403" s="1130"/>
      <c r="Z403" s="1130"/>
    </row>
    <row r="404" ht="24.75" customHeight="1">
      <c r="A404" s="456" t="s">
        <v>6145</v>
      </c>
      <c r="B404" s="322" t="s">
        <v>6146</v>
      </c>
      <c r="C404" s="322" t="s">
        <v>139</v>
      </c>
      <c r="D404" s="927" t="s">
        <v>8136</v>
      </c>
      <c r="E404" s="928" t="s">
        <v>8137</v>
      </c>
      <c r="F404" s="322" t="s">
        <v>2930</v>
      </c>
      <c r="G404" s="314">
        <v>8.0</v>
      </c>
      <c r="H404" s="314">
        <v>5.0</v>
      </c>
      <c r="I404" s="314">
        <v>8.0</v>
      </c>
      <c r="J404" s="915">
        <v>20.0</v>
      </c>
      <c r="K404" s="321">
        <v>2.5</v>
      </c>
      <c r="L404" s="929" t="s">
        <v>1652</v>
      </c>
      <c r="M404" s="930"/>
      <c r="N404" s="930"/>
      <c r="O404" s="930"/>
      <c r="P404" s="930"/>
      <c r="Q404" s="930"/>
      <c r="R404" s="930"/>
      <c r="S404" s="930"/>
      <c r="T404" s="930"/>
      <c r="U404" s="930"/>
      <c r="V404" s="930"/>
      <c r="W404" s="930"/>
      <c r="X404" s="1299"/>
      <c r="Y404" s="456" t="s">
        <v>6145</v>
      </c>
      <c r="Z404" s="322" t="s">
        <v>6146</v>
      </c>
    </row>
    <row r="405" ht="24.75" customHeight="1">
      <c r="A405" s="456" t="s">
        <v>6174</v>
      </c>
      <c r="B405" s="322" t="s">
        <v>3067</v>
      </c>
      <c r="C405" s="322" t="s">
        <v>139</v>
      </c>
      <c r="D405" s="931" t="s">
        <v>8138</v>
      </c>
      <c r="E405" s="939" t="s">
        <v>8139</v>
      </c>
      <c r="F405" s="314"/>
      <c r="G405" s="933">
        <v>7.0</v>
      </c>
      <c r="H405" s="463">
        <v>7.0</v>
      </c>
      <c r="I405" s="464">
        <v>7.0</v>
      </c>
      <c r="J405" s="915">
        <v>10.0</v>
      </c>
      <c r="K405" s="933">
        <v>1.42</v>
      </c>
      <c r="L405" s="929" t="s">
        <v>1652</v>
      </c>
      <c r="M405" s="930"/>
      <c r="N405" s="930"/>
      <c r="O405" s="930"/>
      <c r="P405" s="930"/>
      <c r="Q405" s="930"/>
      <c r="R405" s="930"/>
      <c r="S405" s="930"/>
      <c r="T405" s="930"/>
      <c r="U405" s="930"/>
      <c r="V405" s="930"/>
      <c r="W405" s="930"/>
      <c r="X405" s="1299"/>
      <c r="Y405" s="456" t="s">
        <v>6174</v>
      </c>
      <c r="Z405" s="322" t="s">
        <v>3067</v>
      </c>
    </row>
    <row r="406" ht="24.75" customHeight="1">
      <c r="A406" s="967" t="s">
        <v>8140</v>
      </c>
      <c r="B406" s="941" t="s">
        <v>8141</v>
      </c>
      <c r="C406" s="955" t="s">
        <v>139</v>
      </c>
      <c r="D406" s="927" t="s">
        <v>8142</v>
      </c>
      <c r="E406" s="928" t="s">
        <v>8143</v>
      </c>
      <c r="F406" s="931" t="s">
        <v>8144</v>
      </c>
      <c r="G406" s="936">
        <v>8.0</v>
      </c>
      <c r="H406" s="932">
        <v>6.0</v>
      </c>
      <c r="I406" s="937">
        <v>8.0</v>
      </c>
      <c r="J406" s="915">
        <v>20.0</v>
      </c>
      <c r="K406" s="936">
        <v>2.85</v>
      </c>
      <c r="L406" s="929" t="s">
        <v>1652</v>
      </c>
      <c r="M406" s="968"/>
      <c r="N406" s="968"/>
      <c r="O406" s="968"/>
      <c r="P406" s="968"/>
      <c r="Q406" s="968"/>
      <c r="R406" s="968"/>
      <c r="S406" s="968"/>
      <c r="T406" s="968"/>
      <c r="U406" s="968"/>
      <c r="V406" s="968"/>
      <c r="W406" s="968"/>
      <c r="X406" s="1300"/>
      <c r="Y406" s="1301"/>
      <c r="Z406" s="314"/>
    </row>
    <row r="407" ht="24.75" customHeight="1">
      <c r="A407" s="456" t="s">
        <v>8145</v>
      </c>
      <c r="B407" s="322" t="s">
        <v>6264</v>
      </c>
      <c r="C407" s="322" t="s">
        <v>139</v>
      </c>
      <c r="D407" s="940" t="s">
        <v>8146</v>
      </c>
      <c r="E407" s="941" t="s">
        <v>8147</v>
      </c>
      <c r="F407" s="322" t="s">
        <v>8148</v>
      </c>
      <c r="G407" s="936">
        <v>7.0</v>
      </c>
      <c r="H407" s="932">
        <v>6.0</v>
      </c>
      <c r="I407" s="937">
        <v>7.0</v>
      </c>
      <c r="J407" s="915">
        <v>20.0</v>
      </c>
      <c r="K407" s="936">
        <v>2.85</v>
      </c>
      <c r="L407" s="929" t="s">
        <v>1652</v>
      </c>
      <c r="M407" s="930"/>
      <c r="N407" s="930"/>
      <c r="O407" s="930"/>
      <c r="P407" s="930"/>
      <c r="Q407" s="930"/>
      <c r="R407" s="930"/>
      <c r="S407" s="930"/>
      <c r="T407" s="930"/>
      <c r="U407" s="930"/>
      <c r="V407" s="930"/>
      <c r="W407" s="930"/>
      <c r="X407" s="1299"/>
      <c r="Y407" s="456" t="s">
        <v>8149</v>
      </c>
      <c r="Z407" s="322" t="s">
        <v>6264</v>
      </c>
    </row>
    <row r="408" ht="24.75" customHeight="1">
      <c r="A408" s="967" t="s">
        <v>6174</v>
      </c>
      <c r="B408" s="322" t="s">
        <v>3067</v>
      </c>
      <c r="C408" s="955" t="s">
        <v>139</v>
      </c>
      <c r="D408" s="931" t="s">
        <v>8150</v>
      </c>
      <c r="E408" s="928" t="s">
        <v>8151</v>
      </c>
      <c r="F408" s="322" t="s">
        <v>3937</v>
      </c>
      <c r="G408" s="936">
        <v>7.0</v>
      </c>
      <c r="H408" s="932">
        <v>7.0</v>
      </c>
      <c r="I408" s="937">
        <v>7.0</v>
      </c>
      <c r="J408" s="915">
        <v>20.0</v>
      </c>
      <c r="K408" s="936">
        <v>2.85</v>
      </c>
      <c r="L408" s="929" t="s">
        <v>1652</v>
      </c>
      <c r="M408" s="968"/>
      <c r="N408" s="968"/>
      <c r="O408" s="968"/>
      <c r="P408" s="968"/>
      <c r="Q408" s="968"/>
      <c r="R408" s="968"/>
      <c r="S408" s="968"/>
      <c r="T408" s="968"/>
      <c r="U408" s="968"/>
      <c r="V408" s="968"/>
      <c r="W408" s="968"/>
      <c r="X408" s="1300"/>
      <c r="Y408" s="967" t="s">
        <v>6174</v>
      </c>
      <c r="Z408" s="322" t="s">
        <v>3067</v>
      </c>
    </row>
    <row r="409" ht="24.75" customHeight="1">
      <c r="A409" s="1302" t="s">
        <v>6288</v>
      </c>
      <c r="B409" s="322" t="s">
        <v>6289</v>
      </c>
      <c r="C409" s="955" t="s">
        <v>139</v>
      </c>
      <c r="D409" s="931" t="s">
        <v>8152</v>
      </c>
      <c r="E409" s="927" t="s">
        <v>8153</v>
      </c>
      <c r="F409" s="1303" t="s">
        <v>8154</v>
      </c>
      <c r="G409" s="315">
        <v>6.0</v>
      </c>
      <c r="H409" s="725">
        <v>6.0</v>
      </c>
      <c r="I409" s="96">
        <v>6.0</v>
      </c>
      <c r="J409" s="96">
        <v>20.0</v>
      </c>
      <c r="K409" s="96">
        <v>3.33</v>
      </c>
      <c r="L409" s="929" t="s">
        <v>1652</v>
      </c>
      <c r="M409" s="1304"/>
      <c r="N409" s="1304"/>
      <c r="O409" s="1304"/>
      <c r="P409" s="1304"/>
      <c r="Q409" s="1304"/>
      <c r="R409" s="1304"/>
      <c r="S409" s="1304"/>
      <c r="T409" s="1304"/>
      <c r="U409" s="1304"/>
      <c r="V409" s="1304"/>
      <c r="W409" s="1304"/>
      <c r="X409" s="1304"/>
      <c r="Y409" s="1304"/>
      <c r="Z409" s="1304"/>
    </row>
    <row r="410" ht="24.75" customHeight="1">
      <c r="A410" s="1302" t="s">
        <v>6288</v>
      </c>
      <c r="B410" s="322" t="s">
        <v>6289</v>
      </c>
      <c r="C410" s="955" t="s">
        <v>139</v>
      </c>
      <c r="D410" s="927" t="s">
        <v>8155</v>
      </c>
      <c r="E410" s="927" t="s">
        <v>8156</v>
      </c>
      <c r="F410" s="931" t="s">
        <v>8157</v>
      </c>
      <c r="G410" s="315">
        <v>6.0</v>
      </c>
      <c r="H410" s="725">
        <v>6.0</v>
      </c>
      <c r="I410" s="96">
        <v>6.0</v>
      </c>
      <c r="J410" s="96">
        <v>20.0</v>
      </c>
      <c r="K410" s="96">
        <v>3.33</v>
      </c>
      <c r="L410" s="929" t="s">
        <v>1652</v>
      </c>
      <c r="M410" s="1304"/>
      <c r="N410" s="1304"/>
      <c r="O410" s="1304"/>
      <c r="P410" s="1304"/>
      <c r="Q410" s="1304"/>
      <c r="R410" s="1304"/>
      <c r="S410" s="1304"/>
      <c r="T410" s="1304"/>
      <c r="U410" s="1304"/>
      <c r="V410" s="1304"/>
      <c r="W410" s="1304"/>
      <c r="X410" s="1304"/>
      <c r="Y410" s="1304"/>
      <c r="Z410" s="1304"/>
    </row>
    <row r="411" ht="24.75" customHeight="1">
      <c r="A411" s="1302" t="s">
        <v>6288</v>
      </c>
      <c r="B411" s="322" t="s">
        <v>6289</v>
      </c>
      <c r="C411" s="955" t="s">
        <v>139</v>
      </c>
      <c r="D411" s="927" t="s">
        <v>8158</v>
      </c>
      <c r="E411" s="927" t="s">
        <v>8159</v>
      </c>
      <c r="F411" s="931" t="s">
        <v>8160</v>
      </c>
      <c r="G411" s="315">
        <v>6.0</v>
      </c>
      <c r="H411" s="725">
        <v>6.0</v>
      </c>
      <c r="I411" s="96">
        <v>6.0</v>
      </c>
      <c r="J411" s="96">
        <v>20.0</v>
      </c>
      <c r="K411" s="96">
        <v>3.33</v>
      </c>
      <c r="L411" s="929" t="s">
        <v>1652</v>
      </c>
      <c r="M411" s="1304"/>
      <c r="N411" s="1304"/>
      <c r="O411" s="1304"/>
      <c r="P411" s="1304"/>
      <c r="Q411" s="1304"/>
      <c r="R411" s="1304"/>
      <c r="S411" s="1304"/>
      <c r="T411" s="1304"/>
      <c r="U411" s="1304"/>
      <c r="V411" s="1304"/>
      <c r="W411" s="1304"/>
      <c r="X411" s="1304"/>
      <c r="Y411" s="1304"/>
      <c r="Z411" s="1304"/>
    </row>
    <row r="412" ht="24.75" customHeight="1">
      <c r="A412" s="456" t="s">
        <v>8161</v>
      </c>
      <c r="B412" s="941" t="s">
        <v>8162</v>
      </c>
      <c r="C412" s="955" t="s">
        <v>139</v>
      </c>
      <c r="D412" s="927" t="s">
        <v>8163</v>
      </c>
      <c r="E412" s="927" t="s">
        <v>8164</v>
      </c>
      <c r="F412" s="931" t="s">
        <v>8165</v>
      </c>
      <c r="G412" s="319">
        <v>12.0</v>
      </c>
      <c r="H412" s="1169">
        <v>6.0</v>
      </c>
      <c r="I412" s="96">
        <v>12.0</v>
      </c>
      <c r="J412" s="96">
        <v>20.0</v>
      </c>
      <c r="K412" s="96">
        <v>1.66</v>
      </c>
      <c r="L412" s="929" t="s">
        <v>1652</v>
      </c>
      <c r="M412" s="1304"/>
      <c r="N412" s="1304"/>
      <c r="O412" s="1304"/>
      <c r="P412" s="1304"/>
      <c r="Q412" s="1304"/>
      <c r="R412" s="1304"/>
      <c r="S412" s="1304"/>
      <c r="T412" s="1304"/>
      <c r="U412" s="1304"/>
      <c r="V412" s="1304"/>
      <c r="W412" s="1304"/>
      <c r="X412" s="1304"/>
      <c r="Y412" s="1304"/>
      <c r="Z412" s="1304"/>
    </row>
    <row r="413" ht="24.75" customHeight="1">
      <c r="A413" s="456" t="s">
        <v>8166</v>
      </c>
      <c r="B413" s="941" t="s">
        <v>8167</v>
      </c>
      <c r="C413" s="955" t="s">
        <v>139</v>
      </c>
      <c r="D413" s="927" t="s">
        <v>8168</v>
      </c>
      <c r="E413" s="927" t="s">
        <v>8169</v>
      </c>
      <c r="F413" s="931" t="s">
        <v>8170</v>
      </c>
      <c r="G413" s="315">
        <v>6.0</v>
      </c>
      <c r="H413" s="725">
        <v>2.0</v>
      </c>
      <c r="I413" s="134">
        <v>9.0</v>
      </c>
      <c r="J413" s="134">
        <v>20.0</v>
      </c>
      <c r="K413" s="134">
        <v>3.33</v>
      </c>
      <c r="L413" s="929" t="s">
        <v>1652</v>
      </c>
      <c r="M413" s="1304"/>
      <c r="N413" s="1304"/>
      <c r="O413" s="1304"/>
      <c r="P413" s="1304"/>
      <c r="Q413" s="1304"/>
      <c r="R413" s="1304"/>
      <c r="S413" s="1304"/>
      <c r="T413" s="1304"/>
      <c r="U413" s="1304"/>
      <c r="V413" s="1304"/>
      <c r="W413" s="1304"/>
      <c r="X413" s="1304"/>
      <c r="Y413" s="1304"/>
      <c r="Z413" s="1304"/>
    </row>
    <row r="414" ht="51.0" customHeight="1">
      <c r="A414" s="456" t="s">
        <v>6145</v>
      </c>
      <c r="B414" s="322" t="s">
        <v>6146</v>
      </c>
      <c r="C414" s="322" t="s">
        <v>139</v>
      </c>
      <c r="D414" s="927" t="s">
        <v>8171</v>
      </c>
      <c r="E414" s="928" t="s">
        <v>8172</v>
      </c>
      <c r="F414" s="322" t="s">
        <v>2930</v>
      </c>
      <c r="G414" s="314">
        <v>8.0</v>
      </c>
      <c r="H414" s="314">
        <v>5.0</v>
      </c>
      <c r="I414" s="314">
        <v>8.0</v>
      </c>
      <c r="J414" s="915">
        <v>20.0</v>
      </c>
      <c r="K414" s="321">
        <v>2.5</v>
      </c>
      <c r="L414" s="929" t="s">
        <v>1723</v>
      </c>
      <c r="M414" s="930"/>
      <c r="N414" s="930"/>
      <c r="O414" s="930"/>
      <c r="P414" s="930"/>
      <c r="Q414" s="930"/>
      <c r="R414" s="930"/>
      <c r="S414" s="930"/>
      <c r="T414" s="930"/>
      <c r="U414" s="930"/>
      <c r="V414" s="930"/>
      <c r="W414" s="930"/>
      <c r="X414" s="1299"/>
      <c r="Y414" s="456" t="s">
        <v>6145</v>
      </c>
      <c r="Z414" s="322" t="s">
        <v>6146</v>
      </c>
    </row>
    <row r="415" ht="51.0" customHeight="1">
      <c r="A415" s="456" t="s">
        <v>6174</v>
      </c>
      <c r="B415" s="322" t="s">
        <v>3067</v>
      </c>
      <c r="C415" s="322" t="s">
        <v>139</v>
      </c>
      <c r="D415" s="931" t="s">
        <v>8173</v>
      </c>
      <c r="E415" s="939" t="s">
        <v>8174</v>
      </c>
      <c r="F415" s="314"/>
      <c r="G415" s="933">
        <v>7.0</v>
      </c>
      <c r="H415" s="463">
        <v>7.0</v>
      </c>
      <c r="I415" s="464">
        <v>7.0</v>
      </c>
      <c r="J415" s="915">
        <v>10.0</v>
      </c>
      <c r="K415" s="933">
        <v>1.42</v>
      </c>
      <c r="L415" s="929" t="s">
        <v>1723</v>
      </c>
      <c r="M415" s="930"/>
      <c r="N415" s="930"/>
      <c r="O415" s="930"/>
      <c r="P415" s="930"/>
      <c r="Q415" s="930"/>
      <c r="R415" s="930"/>
      <c r="S415" s="930"/>
      <c r="T415" s="930"/>
      <c r="U415" s="930"/>
      <c r="V415" s="930"/>
      <c r="W415" s="930"/>
      <c r="X415" s="1299"/>
      <c r="Y415" s="456" t="s">
        <v>6174</v>
      </c>
      <c r="Z415" s="322" t="s">
        <v>3067</v>
      </c>
    </row>
    <row r="416" ht="51.0" customHeight="1">
      <c r="A416" s="967" t="s">
        <v>8140</v>
      </c>
      <c r="B416" s="941" t="s">
        <v>8175</v>
      </c>
      <c r="C416" s="955" t="s">
        <v>139</v>
      </c>
      <c r="D416" s="927" t="s">
        <v>8176</v>
      </c>
      <c r="E416" s="928" t="s">
        <v>8143</v>
      </c>
      <c r="F416" s="931" t="s">
        <v>8144</v>
      </c>
      <c r="G416" s="936">
        <v>8.0</v>
      </c>
      <c r="H416" s="932">
        <v>6.0</v>
      </c>
      <c r="I416" s="937">
        <v>8.0</v>
      </c>
      <c r="J416" s="915">
        <v>20.0</v>
      </c>
      <c r="K416" s="936">
        <v>2.85</v>
      </c>
      <c r="L416" s="929" t="s">
        <v>1723</v>
      </c>
      <c r="M416" s="968"/>
      <c r="N416" s="968"/>
      <c r="O416" s="968"/>
      <c r="P416" s="968"/>
      <c r="Q416" s="968"/>
      <c r="R416" s="968"/>
      <c r="S416" s="968"/>
      <c r="T416" s="968"/>
      <c r="U416" s="968"/>
      <c r="V416" s="968"/>
      <c r="W416" s="968"/>
      <c r="X416" s="1300"/>
      <c r="Y416" s="1301"/>
      <c r="Z416" s="314"/>
    </row>
    <row r="417" ht="51.0" customHeight="1">
      <c r="A417" s="456" t="s">
        <v>8177</v>
      </c>
      <c r="B417" s="322" t="s">
        <v>6264</v>
      </c>
      <c r="C417" s="322" t="s">
        <v>139</v>
      </c>
      <c r="D417" s="940" t="s">
        <v>8178</v>
      </c>
      <c r="E417" s="941" t="s">
        <v>8179</v>
      </c>
      <c r="F417" s="322" t="s">
        <v>8148</v>
      </c>
      <c r="G417" s="936">
        <v>7.0</v>
      </c>
      <c r="H417" s="932">
        <v>6.0</v>
      </c>
      <c r="I417" s="937">
        <v>7.0</v>
      </c>
      <c r="J417" s="915">
        <v>20.0</v>
      </c>
      <c r="K417" s="936">
        <v>2.85</v>
      </c>
      <c r="L417" s="929" t="s">
        <v>1723</v>
      </c>
      <c r="M417" s="930"/>
      <c r="N417" s="930"/>
      <c r="O417" s="930"/>
      <c r="P417" s="930"/>
      <c r="Q417" s="930"/>
      <c r="R417" s="930"/>
      <c r="S417" s="930"/>
      <c r="T417" s="930"/>
      <c r="U417" s="930"/>
      <c r="V417" s="930"/>
      <c r="W417" s="930"/>
      <c r="X417" s="1299"/>
      <c r="Y417" s="456" t="s">
        <v>8180</v>
      </c>
      <c r="Z417" s="322" t="s">
        <v>6264</v>
      </c>
    </row>
    <row r="418" ht="51.0" customHeight="1">
      <c r="A418" s="967" t="s">
        <v>6174</v>
      </c>
      <c r="B418" s="322" t="s">
        <v>3067</v>
      </c>
      <c r="C418" s="955" t="s">
        <v>139</v>
      </c>
      <c r="D418" s="931" t="s">
        <v>8181</v>
      </c>
      <c r="E418" s="928" t="s">
        <v>8182</v>
      </c>
      <c r="F418" s="322" t="s">
        <v>3937</v>
      </c>
      <c r="G418" s="936">
        <v>7.0</v>
      </c>
      <c r="H418" s="932">
        <v>7.0</v>
      </c>
      <c r="I418" s="937">
        <v>7.0</v>
      </c>
      <c r="J418" s="915">
        <v>20.0</v>
      </c>
      <c r="K418" s="936">
        <v>2.85</v>
      </c>
      <c r="L418" s="929" t="s">
        <v>1723</v>
      </c>
      <c r="M418" s="968"/>
      <c r="N418" s="968"/>
      <c r="O418" s="968"/>
      <c r="P418" s="968"/>
      <c r="Q418" s="968"/>
      <c r="R418" s="968"/>
      <c r="S418" s="968"/>
      <c r="T418" s="968"/>
      <c r="U418" s="968"/>
      <c r="V418" s="968"/>
      <c r="W418" s="968"/>
      <c r="X418" s="1300"/>
      <c r="Y418" s="967" t="s">
        <v>6174</v>
      </c>
      <c r="Z418" s="322" t="s">
        <v>3067</v>
      </c>
    </row>
    <row r="419" ht="54.0" customHeight="1">
      <c r="A419" s="967" t="s">
        <v>6471</v>
      </c>
      <c r="B419" s="967" t="s">
        <v>6472</v>
      </c>
      <c r="C419" s="955" t="s">
        <v>139</v>
      </c>
      <c r="D419" s="1305" t="s">
        <v>8183</v>
      </c>
      <c r="E419" s="1306" t="s">
        <v>8184</v>
      </c>
      <c r="F419" s="322" t="s">
        <v>2362</v>
      </c>
      <c r="G419" s="936">
        <v>8.0</v>
      </c>
      <c r="H419" s="932">
        <v>7.0</v>
      </c>
      <c r="I419" s="937">
        <v>8.0</v>
      </c>
      <c r="J419" s="915">
        <v>50.0</v>
      </c>
      <c r="K419" s="936">
        <v>6.25</v>
      </c>
      <c r="L419" s="929" t="s">
        <v>1723</v>
      </c>
      <c r="M419" s="968"/>
      <c r="N419" s="968"/>
      <c r="O419" s="968"/>
      <c r="P419" s="968"/>
      <c r="Q419" s="968"/>
      <c r="R419" s="968"/>
      <c r="S419" s="968"/>
      <c r="T419" s="968"/>
      <c r="U419" s="968"/>
      <c r="V419" s="968"/>
      <c r="W419" s="968"/>
      <c r="X419" s="1300"/>
      <c r="Y419" s="967" t="s">
        <v>6471</v>
      </c>
      <c r="Z419" s="967" t="s">
        <v>6472</v>
      </c>
    </row>
    <row r="420" ht="79.5" customHeight="1">
      <c r="A420" s="967" t="s">
        <v>6471</v>
      </c>
      <c r="B420" s="967" t="s">
        <v>6472</v>
      </c>
      <c r="C420" s="955" t="s">
        <v>139</v>
      </c>
      <c r="D420" s="1307" t="s">
        <v>8185</v>
      </c>
      <c r="E420" s="1308" t="s">
        <v>8186</v>
      </c>
      <c r="F420" s="931" t="s">
        <v>8144</v>
      </c>
      <c r="G420" s="936">
        <v>8.0</v>
      </c>
      <c r="H420" s="932">
        <v>7.0</v>
      </c>
      <c r="I420" s="937">
        <v>8.0</v>
      </c>
      <c r="J420" s="915">
        <v>20.0</v>
      </c>
      <c r="K420" s="1309">
        <v>2.85</v>
      </c>
      <c r="L420" s="929" t="s">
        <v>1723</v>
      </c>
      <c r="M420" s="608"/>
      <c r="N420" s="608"/>
      <c r="O420" s="608"/>
      <c r="P420" s="608"/>
      <c r="Q420" s="608"/>
      <c r="R420" s="608"/>
      <c r="S420" s="608"/>
      <c r="T420" s="608"/>
      <c r="U420" s="608"/>
      <c r="V420" s="608"/>
      <c r="W420" s="608"/>
      <c r="X420" s="608"/>
      <c r="Y420" s="1310"/>
      <c r="Z420" s="1310"/>
    </row>
    <row r="421" ht="52.5" customHeight="1">
      <c r="A421" s="967" t="s">
        <v>6471</v>
      </c>
      <c r="B421" s="967" t="s">
        <v>6472</v>
      </c>
      <c r="C421" s="955" t="s">
        <v>139</v>
      </c>
      <c r="D421" s="1307" t="s">
        <v>8187</v>
      </c>
      <c r="E421" s="1308" t="s">
        <v>8188</v>
      </c>
      <c r="F421" s="931" t="s">
        <v>8189</v>
      </c>
      <c r="G421" s="936">
        <v>8.0</v>
      </c>
      <c r="H421" s="932">
        <v>7.0</v>
      </c>
      <c r="I421" s="937">
        <v>8.0</v>
      </c>
      <c r="J421" s="915">
        <v>20.0</v>
      </c>
      <c r="K421" s="1309">
        <v>2.85</v>
      </c>
      <c r="L421" s="929" t="s">
        <v>1723</v>
      </c>
      <c r="M421" s="608"/>
      <c r="N421" s="608"/>
      <c r="O421" s="608"/>
      <c r="P421" s="608"/>
      <c r="Q421" s="608"/>
      <c r="R421" s="608"/>
      <c r="S421" s="608"/>
      <c r="T421" s="608"/>
      <c r="U421" s="608"/>
      <c r="V421" s="608"/>
      <c r="W421" s="608"/>
      <c r="X421" s="608"/>
      <c r="Y421" s="608"/>
      <c r="Z421" s="608"/>
    </row>
    <row r="422" ht="79.5" customHeight="1">
      <c r="A422" s="967" t="s">
        <v>6471</v>
      </c>
      <c r="B422" s="967" t="s">
        <v>6472</v>
      </c>
      <c r="C422" s="955" t="s">
        <v>139</v>
      </c>
      <c r="D422" s="1307" t="s">
        <v>8190</v>
      </c>
      <c r="E422" s="1308" t="s">
        <v>8191</v>
      </c>
      <c r="F422" s="931" t="s">
        <v>8192</v>
      </c>
      <c r="G422" s="936">
        <v>8.0</v>
      </c>
      <c r="H422" s="932">
        <v>7.0</v>
      </c>
      <c r="I422" s="937">
        <v>8.0</v>
      </c>
      <c r="J422" s="915">
        <v>20.0</v>
      </c>
      <c r="K422" s="1309">
        <v>2.85</v>
      </c>
      <c r="L422" s="929" t="s">
        <v>1723</v>
      </c>
      <c r="M422" s="608"/>
      <c r="N422" s="608"/>
      <c r="O422" s="608"/>
      <c r="P422" s="608"/>
      <c r="Q422" s="608"/>
      <c r="R422" s="608"/>
      <c r="S422" s="608"/>
      <c r="T422" s="608"/>
      <c r="U422" s="608"/>
      <c r="V422" s="608"/>
      <c r="W422" s="608"/>
      <c r="X422" s="608"/>
      <c r="Y422" s="608"/>
      <c r="Z422" s="608"/>
    </row>
    <row r="423" ht="52.5" customHeight="1">
      <c r="A423" s="967" t="s">
        <v>6471</v>
      </c>
      <c r="B423" s="967" t="s">
        <v>6472</v>
      </c>
      <c r="C423" s="955" t="s">
        <v>139</v>
      </c>
      <c r="D423" s="1307" t="s">
        <v>8193</v>
      </c>
      <c r="E423" s="1308" t="s">
        <v>8194</v>
      </c>
      <c r="F423" s="322" t="s">
        <v>8195</v>
      </c>
      <c r="G423" s="936">
        <v>8.0</v>
      </c>
      <c r="H423" s="932">
        <v>7.0</v>
      </c>
      <c r="I423" s="937">
        <v>8.0</v>
      </c>
      <c r="J423" s="915">
        <v>20.0</v>
      </c>
      <c r="K423" s="1309">
        <v>2.85</v>
      </c>
      <c r="L423" s="929" t="s">
        <v>1723</v>
      </c>
      <c r="M423" s="608"/>
      <c r="N423" s="608"/>
      <c r="O423" s="608"/>
      <c r="P423" s="608"/>
      <c r="Q423" s="608"/>
      <c r="R423" s="608"/>
      <c r="S423" s="608"/>
      <c r="T423" s="608"/>
      <c r="U423" s="608"/>
      <c r="V423" s="608"/>
      <c r="W423" s="608"/>
      <c r="X423" s="608"/>
      <c r="Y423" s="608"/>
      <c r="Z423" s="608"/>
    </row>
    <row r="424" ht="79.5" customHeight="1">
      <c r="A424" s="967" t="s">
        <v>6471</v>
      </c>
      <c r="B424" s="967" t="s">
        <v>6472</v>
      </c>
      <c r="C424" s="955" t="s">
        <v>139</v>
      </c>
      <c r="D424" s="1311" t="s">
        <v>8196</v>
      </c>
      <c r="E424" s="1308" t="s">
        <v>8197</v>
      </c>
      <c r="F424" s="322" t="s">
        <v>3937</v>
      </c>
      <c r="G424" s="936">
        <v>8.0</v>
      </c>
      <c r="H424" s="932">
        <v>7.0</v>
      </c>
      <c r="I424" s="937">
        <v>8.0</v>
      </c>
      <c r="J424" s="915">
        <v>20.0</v>
      </c>
      <c r="K424" s="1309">
        <v>2.85</v>
      </c>
      <c r="L424" s="929" t="s">
        <v>1723</v>
      </c>
      <c r="M424" s="608"/>
      <c r="N424" s="608"/>
      <c r="O424" s="608"/>
      <c r="P424" s="608"/>
      <c r="Q424" s="608"/>
      <c r="R424" s="608"/>
      <c r="S424" s="608"/>
      <c r="T424" s="608"/>
      <c r="U424" s="608"/>
      <c r="V424" s="608"/>
      <c r="W424" s="608"/>
      <c r="X424" s="608"/>
      <c r="Y424" s="608"/>
      <c r="Z424" s="608"/>
    </row>
    <row r="425" ht="57.75" customHeight="1">
      <c r="A425" s="967" t="s">
        <v>6471</v>
      </c>
      <c r="B425" s="967" t="s">
        <v>6472</v>
      </c>
      <c r="C425" s="955" t="s">
        <v>139</v>
      </c>
      <c r="D425" s="1307" t="s">
        <v>8198</v>
      </c>
      <c r="E425" s="1308" t="s">
        <v>8199</v>
      </c>
      <c r="F425" s="322" t="s">
        <v>3937</v>
      </c>
      <c r="G425" s="936">
        <v>8.0</v>
      </c>
      <c r="H425" s="932">
        <v>7.0</v>
      </c>
      <c r="I425" s="937">
        <v>8.0</v>
      </c>
      <c r="J425" s="915">
        <v>20.0</v>
      </c>
      <c r="K425" s="1309">
        <v>2.85</v>
      </c>
      <c r="L425" s="929" t="s">
        <v>1723</v>
      </c>
      <c r="M425" s="608"/>
      <c r="N425" s="608"/>
      <c r="O425" s="608"/>
      <c r="P425" s="608"/>
      <c r="Q425" s="608"/>
      <c r="R425" s="608"/>
      <c r="S425" s="608"/>
      <c r="T425" s="608"/>
      <c r="U425" s="608"/>
      <c r="V425" s="608"/>
      <c r="W425" s="608"/>
      <c r="X425" s="608"/>
      <c r="Y425" s="608"/>
      <c r="Z425" s="608"/>
    </row>
    <row r="426" ht="57.75" customHeight="1">
      <c r="A426" s="967" t="s">
        <v>6471</v>
      </c>
      <c r="B426" s="967" t="s">
        <v>6472</v>
      </c>
      <c r="C426" s="955" t="s">
        <v>139</v>
      </c>
      <c r="D426" s="1311" t="s">
        <v>8200</v>
      </c>
      <c r="E426" s="1308" t="s">
        <v>8201</v>
      </c>
      <c r="F426" s="322" t="s">
        <v>8202</v>
      </c>
      <c r="G426" s="936">
        <v>8.0</v>
      </c>
      <c r="H426" s="932">
        <v>7.0</v>
      </c>
      <c r="I426" s="937">
        <v>8.0</v>
      </c>
      <c r="J426" s="915">
        <v>20.0</v>
      </c>
      <c r="K426" s="1309">
        <v>2.85</v>
      </c>
      <c r="L426" s="929" t="s">
        <v>1723</v>
      </c>
      <c r="M426" s="608"/>
      <c r="N426" s="608"/>
      <c r="O426" s="608"/>
      <c r="P426" s="608"/>
      <c r="Q426" s="608"/>
      <c r="R426" s="608"/>
      <c r="S426" s="608"/>
      <c r="T426" s="608"/>
      <c r="U426" s="608"/>
      <c r="V426" s="608"/>
      <c r="W426" s="608"/>
      <c r="X426" s="608"/>
      <c r="Y426" s="608"/>
      <c r="Z426" s="608"/>
    </row>
    <row r="427" ht="90.75" customHeight="1">
      <c r="A427" s="967" t="s">
        <v>6471</v>
      </c>
      <c r="B427" s="967" t="s">
        <v>6472</v>
      </c>
      <c r="C427" s="955" t="s">
        <v>139</v>
      </c>
      <c r="D427" s="1311" t="s">
        <v>8203</v>
      </c>
      <c r="E427" s="1312" t="s">
        <v>8204</v>
      </c>
      <c r="F427" s="322" t="s">
        <v>8205</v>
      </c>
      <c r="G427" s="936">
        <v>8.0</v>
      </c>
      <c r="H427" s="932">
        <v>7.0</v>
      </c>
      <c r="I427" s="937">
        <v>8.0</v>
      </c>
      <c r="J427" s="915">
        <v>20.0</v>
      </c>
      <c r="K427" s="1309">
        <v>2.85</v>
      </c>
      <c r="L427" s="929" t="s">
        <v>1723</v>
      </c>
      <c r="M427" s="608"/>
      <c r="N427" s="608"/>
      <c r="O427" s="608"/>
      <c r="P427" s="608"/>
      <c r="Q427" s="608"/>
      <c r="R427" s="608"/>
      <c r="S427" s="608"/>
      <c r="T427" s="608"/>
      <c r="U427" s="608"/>
      <c r="V427" s="608"/>
      <c r="W427" s="608"/>
      <c r="X427" s="608"/>
      <c r="Y427" s="608"/>
      <c r="Z427" s="608"/>
    </row>
    <row r="428" ht="69.0" customHeight="1">
      <c r="A428" s="967" t="s">
        <v>6471</v>
      </c>
      <c r="B428" s="967" t="s">
        <v>6472</v>
      </c>
      <c r="C428" s="955" t="s">
        <v>139</v>
      </c>
      <c r="D428" s="1313" t="s">
        <v>8206</v>
      </c>
      <c r="E428" s="1314" t="s">
        <v>8207</v>
      </c>
      <c r="F428" s="322" t="s">
        <v>8208</v>
      </c>
      <c r="G428" s="952">
        <v>8.0</v>
      </c>
      <c r="H428" s="497">
        <v>7.0</v>
      </c>
      <c r="I428" s="498">
        <v>8.0</v>
      </c>
      <c r="J428" s="915">
        <v>20.0</v>
      </c>
      <c r="K428" s="1315">
        <v>2.85</v>
      </c>
      <c r="L428" s="929" t="s">
        <v>1723</v>
      </c>
      <c r="M428" s="608"/>
      <c r="N428" s="608"/>
      <c r="O428" s="608"/>
      <c r="P428" s="608"/>
      <c r="Q428" s="608"/>
      <c r="R428" s="608"/>
      <c r="S428" s="608"/>
      <c r="T428" s="608"/>
      <c r="U428" s="608"/>
      <c r="V428" s="608"/>
      <c r="W428" s="608"/>
      <c r="X428" s="608"/>
      <c r="Y428" s="608"/>
      <c r="Z428" s="608"/>
    </row>
    <row r="429" ht="102.0" customHeight="1">
      <c r="A429" s="1302" t="s">
        <v>6288</v>
      </c>
      <c r="B429" s="322" t="s">
        <v>6289</v>
      </c>
      <c r="C429" s="955" t="s">
        <v>139</v>
      </c>
      <c r="D429" s="931" t="s">
        <v>8152</v>
      </c>
      <c r="E429" s="927" t="s">
        <v>8209</v>
      </c>
      <c r="F429" s="1303" t="s">
        <v>8154</v>
      </c>
      <c r="G429" s="315">
        <v>6.0</v>
      </c>
      <c r="H429" s="725">
        <v>6.0</v>
      </c>
      <c r="I429" s="96">
        <v>6.0</v>
      </c>
      <c r="J429" s="96">
        <v>20.0</v>
      </c>
      <c r="K429" s="96">
        <v>3.33</v>
      </c>
      <c r="L429" s="929" t="s">
        <v>1723</v>
      </c>
      <c r="M429" s="1304"/>
      <c r="N429" s="1304"/>
      <c r="O429" s="1304"/>
      <c r="P429" s="1304"/>
      <c r="Q429" s="1304"/>
      <c r="R429" s="1304"/>
      <c r="S429" s="1304"/>
      <c r="T429" s="1304"/>
      <c r="U429" s="1304"/>
      <c r="V429" s="1304"/>
      <c r="W429" s="1304"/>
      <c r="X429" s="1304"/>
      <c r="Y429" s="1304"/>
      <c r="Z429" s="1304"/>
    </row>
    <row r="430" ht="15.75" customHeight="1">
      <c r="A430" s="1316" t="s">
        <v>6288</v>
      </c>
      <c r="B430" s="812" t="s">
        <v>6289</v>
      </c>
      <c r="C430" s="1317" t="s">
        <v>139</v>
      </c>
      <c r="D430" s="1318" t="s">
        <v>8210</v>
      </c>
      <c r="E430" s="1318" t="s">
        <v>8211</v>
      </c>
      <c r="F430" s="1319" t="s">
        <v>8212</v>
      </c>
      <c r="G430" s="1320">
        <v>6.0</v>
      </c>
      <c r="H430" s="1321">
        <v>6.0</v>
      </c>
      <c r="I430" s="1322">
        <v>6.0</v>
      </c>
      <c r="J430" s="1322">
        <v>20.0</v>
      </c>
      <c r="K430" s="1322">
        <v>3.33</v>
      </c>
      <c r="L430" s="929" t="s">
        <v>1723</v>
      </c>
      <c r="M430" s="1323"/>
      <c r="N430" s="1323"/>
      <c r="O430" s="1323"/>
      <c r="P430" s="1323"/>
      <c r="Q430" s="1323"/>
      <c r="R430" s="1323"/>
      <c r="S430" s="1323"/>
      <c r="T430" s="1323"/>
      <c r="U430" s="1323"/>
      <c r="V430" s="1323"/>
      <c r="W430" s="1323"/>
      <c r="X430" s="1323"/>
      <c r="Y430" s="1323"/>
      <c r="Z430" s="1323"/>
    </row>
    <row r="431" ht="15.75" customHeight="1">
      <c r="A431" s="1324" t="s">
        <v>6288</v>
      </c>
      <c r="B431" s="1180" t="s">
        <v>6289</v>
      </c>
      <c r="C431" s="1325" t="s">
        <v>139</v>
      </c>
      <c r="D431" s="1326" t="s">
        <v>8213</v>
      </c>
      <c r="E431" s="1326" t="s">
        <v>8214</v>
      </c>
      <c r="F431" s="1327" t="s">
        <v>8215</v>
      </c>
      <c r="G431" s="1328">
        <v>6.0</v>
      </c>
      <c r="H431" s="1329">
        <v>6.0</v>
      </c>
      <c r="I431" s="1330">
        <v>6.0</v>
      </c>
      <c r="J431" s="1330">
        <v>20.0</v>
      </c>
      <c r="K431" s="1330">
        <v>3.33</v>
      </c>
      <c r="L431" s="929" t="s">
        <v>1723</v>
      </c>
      <c r="M431" s="1331"/>
      <c r="N431" s="1331"/>
      <c r="O431" s="1331"/>
      <c r="P431" s="1331"/>
      <c r="Q431" s="1331"/>
      <c r="R431" s="1331"/>
      <c r="S431" s="1331"/>
      <c r="T431" s="1331"/>
      <c r="U431" s="1331"/>
      <c r="V431" s="1331"/>
      <c r="W431" s="1331"/>
      <c r="X431" s="1331"/>
      <c r="Y431" s="1331"/>
      <c r="Z431" s="1331"/>
    </row>
    <row r="432" ht="15.75" customHeight="1">
      <c r="A432" s="1332" t="s">
        <v>8161</v>
      </c>
      <c r="B432" s="1333" t="s">
        <v>8216</v>
      </c>
      <c r="C432" s="1325" t="s">
        <v>139</v>
      </c>
      <c r="D432" s="1326" t="s">
        <v>8217</v>
      </c>
      <c r="E432" s="1326" t="s">
        <v>8218</v>
      </c>
      <c r="F432" s="1327" t="s">
        <v>8219</v>
      </c>
      <c r="G432" s="1334">
        <v>12.0</v>
      </c>
      <c r="H432" s="1335">
        <v>6.0</v>
      </c>
      <c r="I432" s="1330">
        <v>12.0</v>
      </c>
      <c r="J432" s="1330">
        <v>20.0</v>
      </c>
      <c r="K432" s="1330">
        <v>1.66</v>
      </c>
      <c r="L432" s="929" t="s">
        <v>1723</v>
      </c>
      <c r="M432" s="1331"/>
      <c r="N432" s="1331"/>
      <c r="O432" s="1331"/>
      <c r="P432" s="1331"/>
      <c r="Q432" s="1331"/>
      <c r="R432" s="1331"/>
      <c r="S432" s="1331"/>
      <c r="T432" s="1331"/>
      <c r="U432" s="1331"/>
      <c r="V432" s="1331"/>
      <c r="W432" s="1331"/>
      <c r="X432" s="1331"/>
      <c r="Y432" s="1331"/>
      <c r="Z432" s="1331"/>
    </row>
    <row r="433" ht="15.75" customHeight="1">
      <c r="A433" s="1332" t="s">
        <v>8166</v>
      </c>
      <c r="B433" s="1333" t="s">
        <v>8220</v>
      </c>
      <c r="C433" s="1325" t="s">
        <v>139</v>
      </c>
      <c r="D433" s="1326" t="s">
        <v>8221</v>
      </c>
      <c r="E433" s="1326" t="s">
        <v>8222</v>
      </c>
      <c r="F433" s="1327" t="s">
        <v>8170</v>
      </c>
      <c r="G433" s="1328">
        <v>6.0</v>
      </c>
      <c r="H433" s="1329">
        <v>2.0</v>
      </c>
      <c r="I433" s="1336">
        <v>9.0</v>
      </c>
      <c r="J433" s="1336">
        <v>20.0</v>
      </c>
      <c r="K433" s="1336">
        <v>3.33</v>
      </c>
      <c r="L433" s="929" t="s">
        <v>1723</v>
      </c>
      <c r="M433" s="1331"/>
      <c r="N433" s="1331"/>
      <c r="O433" s="1331"/>
      <c r="P433" s="1331"/>
      <c r="Q433" s="1331"/>
      <c r="R433" s="1331"/>
      <c r="S433" s="1331"/>
      <c r="T433" s="1331"/>
      <c r="U433" s="1331"/>
      <c r="V433" s="1331"/>
      <c r="W433" s="1331"/>
      <c r="X433" s="1331"/>
      <c r="Y433" s="1331"/>
      <c r="Z433" s="1331"/>
    </row>
    <row r="434" ht="33.0" customHeight="1">
      <c r="A434" s="511" t="s">
        <v>6527</v>
      </c>
      <c r="B434" s="979" t="s">
        <v>6528</v>
      </c>
      <c r="C434" s="556" t="s">
        <v>2010</v>
      </c>
      <c r="D434" s="511" t="s">
        <v>8223</v>
      </c>
      <c r="E434" s="105" t="s">
        <v>4962</v>
      </c>
      <c r="F434" s="511" t="s">
        <v>8224</v>
      </c>
      <c r="G434" s="511">
        <v>6.0</v>
      </c>
      <c r="H434" s="709">
        <v>3.0</v>
      </c>
      <c r="I434" s="109">
        <v>6.0</v>
      </c>
      <c r="J434" s="109">
        <v>10.0</v>
      </c>
      <c r="K434" s="1337">
        <f t="shared" ref="K434:K474" si="9">J434/G434</f>
        <v>1.666666667</v>
      </c>
      <c r="L434" s="374" t="s">
        <v>1841</v>
      </c>
      <c r="M434" s="75"/>
      <c r="N434" s="75"/>
      <c r="O434" s="75"/>
      <c r="P434" s="75"/>
      <c r="Q434" s="75"/>
      <c r="R434" s="75"/>
      <c r="S434" s="75"/>
      <c r="T434" s="75"/>
      <c r="U434" s="75"/>
      <c r="V434" s="75"/>
      <c r="W434" s="75"/>
      <c r="X434" s="75"/>
      <c r="Y434" s="75"/>
      <c r="Z434" s="75"/>
    </row>
    <row r="435" ht="33.0" customHeight="1">
      <c r="A435" s="511" t="s">
        <v>6527</v>
      </c>
      <c r="B435" s="979" t="s">
        <v>6528</v>
      </c>
      <c r="C435" s="511" t="s">
        <v>2010</v>
      </c>
      <c r="D435" s="511" t="s">
        <v>8225</v>
      </c>
      <c r="E435" s="105" t="s">
        <v>4970</v>
      </c>
      <c r="F435" s="511" t="s">
        <v>8224</v>
      </c>
      <c r="G435" s="511">
        <v>6.0</v>
      </c>
      <c r="H435" s="709">
        <v>3.0</v>
      </c>
      <c r="I435" s="109">
        <v>6.0</v>
      </c>
      <c r="J435" s="109">
        <v>10.0</v>
      </c>
      <c r="K435" s="1337">
        <f t="shared" si="9"/>
        <v>1.666666667</v>
      </c>
      <c r="L435" s="374" t="s">
        <v>1841</v>
      </c>
      <c r="M435" s="246"/>
      <c r="N435" s="246"/>
      <c r="O435" s="246"/>
      <c r="P435" s="246"/>
      <c r="Q435" s="246"/>
      <c r="R435" s="246"/>
      <c r="S435" s="246"/>
      <c r="T435" s="246"/>
      <c r="U435" s="246"/>
      <c r="V435" s="246"/>
      <c r="W435" s="246"/>
      <c r="X435" s="246"/>
      <c r="Y435" s="246"/>
      <c r="Z435" s="246"/>
    </row>
    <row r="436" ht="33.0" customHeight="1">
      <c r="A436" s="511" t="s">
        <v>6527</v>
      </c>
      <c r="B436" s="979" t="s">
        <v>6528</v>
      </c>
      <c r="C436" s="556" t="s">
        <v>2010</v>
      </c>
      <c r="D436" s="511" t="s">
        <v>8226</v>
      </c>
      <c r="E436" s="105" t="s">
        <v>4942</v>
      </c>
      <c r="F436" s="511" t="s">
        <v>8224</v>
      </c>
      <c r="G436" s="511">
        <v>6.0</v>
      </c>
      <c r="H436" s="709">
        <v>3.0</v>
      </c>
      <c r="I436" s="109">
        <v>6.0</v>
      </c>
      <c r="J436" s="109">
        <v>10.0</v>
      </c>
      <c r="K436" s="1337">
        <f t="shared" si="9"/>
        <v>1.666666667</v>
      </c>
      <c r="L436" s="374" t="s">
        <v>1841</v>
      </c>
      <c r="M436" s="246"/>
      <c r="N436" s="246"/>
      <c r="O436" s="246"/>
      <c r="P436" s="246"/>
      <c r="Q436" s="246"/>
      <c r="R436" s="246"/>
      <c r="S436" s="246"/>
      <c r="T436" s="246"/>
      <c r="U436" s="246"/>
      <c r="V436" s="246"/>
      <c r="W436" s="246"/>
      <c r="X436" s="246"/>
      <c r="Y436" s="246"/>
      <c r="Z436" s="246"/>
    </row>
    <row r="437" ht="33.0" customHeight="1">
      <c r="A437" s="511" t="s">
        <v>6527</v>
      </c>
      <c r="B437" s="979" t="s">
        <v>6528</v>
      </c>
      <c r="C437" s="511" t="s">
        <v>2010</v>
      </c>
      <c r="D437" s="511" t="s">
        <v>8028</v>
      </c>
      <c r="E437" s="105" t="s">
        <v>8029</v>
      </c>
      <c r="F437" s="511" t="s">
        <v>8224</v>
      </c>
      <c r="G437" s="511">
        <v>6.0</v>
      </c>
      <c r="H437" s="709">
        <v>3.0</v>
      </c>
      <c r="I437" s="109">
        <v>6.0</v>
      </c>
      <c r="J437" s="109">
        <v>10.0</v>
      </c>
      <c r="K437" s="1337">
        <f t="shared" si="9"/>
        <v>1.666666667</v>
      </c>
      <c r="L437" s="374" t="s">
        <v>1841</v>
      </c>
      <c r="M437" s="246"/>
      <c r="N437" s="246"/>
      <c r="O437" s="246"/>
      <c r="P437" s="246"/>
      <c r="Q437" s="246"/>
      <c r="R437" s="246"/>
      <c r="S437" s="246"/>
      <c r="T437" s="246"/>
      <c r="U437" s="246"/>
      <c r="V437" s="246"/>
      <c r="W437" s="246"/>
      <c r="X437" s="246"/>
      <c r="Y437" s="246"/>
      <c r="Z437" s="246"/>
    </row>
    <row r="438" ht="33.0" customHeight="1">
      <c r="A438" s="511" t="s">
        <v>6527</v>
      </c>
      <c r="B438" s="979" t="s">
        <v>6528</v>
      </c>
      <c r="C438" s="556" t="s">
        <v>2010</v>
      </c>
      <c r="D438" s="511" t="s">
        <v>8227</v>
      </c>
      <c r="E438" s="105" t="s">
        <v>4952</v>
      </c>
      <c r="F438" s="511" t="s">
        <v>8224</v>
      </c>
      <c r="G438" s="511">
        <v>6.0</v>
      </c>
      <c r="H438" s="709">
        <v>3.0</v>
      </c>
      <c r="I438" s="109">
        <v>6.0</v>
      </c>
      <c r="J438" s="109">
        <v>10.0</v>
      </c>
      <c r="K438" s="1337">
        <f t="shared" si="9"/>
        <v>1.666666667</v>
      </c>
      <c r="L438" s="374" t="s">
        <v>1841</v>
      </c>
      <c r="M438" s="246"/>
      <c r="N438" s="246"/>
      <c r="O438" s="246"/>
      <c r="P438" s="246"/>
      <c r="Q438" s="246"/>
      <c r="R438" s="246"/>
      <c r="S438" s="246"/>
      <c r="T438" s="246"/>
      <c r="U438" s="246"/>
      <c r="V438" s="246"/>
      <c r="W438" s="246"/>
      <c r="X438" s="246"/>
      <c r="Y438" s="246"/>
      <c r="Z438" s="246"/>
    </row>
    <row r="439" ht="33.0" customHeight="1">
      <c r="A439" s="511" t="s">
        <v>6527</v>
      </c>
      <c r="B439" s="979" t="s">
        <v>6528</v>
      </c>
      <c r="C439" s="511" t="s">
        <v>2010</v>
      </c>
      <c r="D439" s="511" t="s">
        <v>8228</v>
      </c>
      <c r="E439" s="105" t="s">
        <v>8229</v>
      </c>
      <c r="F439" s="511" t="s">
        <v>8224</v>
      </c>
      <c r="G439" s="511">
        <v>6.0</v>
      </c>
      <c r="H439" s="709">
        <v>3.0</v>
      </c>
      <c r="I439" s="109">
        <v>6.0</v>
      </c>
      <c r="J439" s="109">
        <v>10.0</v>
      </c>
      <c r="K439" s="1337">
        <f t="shared" si="9"/>
        <v>1.666666667</v>
      </c>
      <c r="L439" s="374" t="s">
        <v>1841</v>
      </c>
      <c r="M439" s="246"/>
      <c r="N439" s="246"/>
      <c r="O439" s="246"/>
      <c r="P439" s="246"/>
      <c r="Q439" s="246"/>
      <c r="R439" s="246"/>
      <c r="S439" s="246"/>
      <c r="T439" s="246"/>
      <c r="U439" s="246"/>
      <c r="V439" s="246"/>
      <c r="W439" s="246"/>
      <c r="X439" s="246"/>
      <c r="Y439" s="246"/>
      <c r="Z439" s="246"/>
    </row>
    <row r="440" ht="33.0" customHeight="1">
      <c r="A440" s="511" t="s">
        <v>6527</v>
      </c>
      <c r="B440" s="979" t="s">
        <v>6528</v>
      </c>
      <c r="C440" s="556" t="s">
        <v>2010</v>
      </c>
      <c r="D440" s="511" t="s">
        <v>8026</v>
      </c>
      <c r="E440" s="105" t="s">
        <v>8027</v>
      </c>
      <c r="F440" s="511" t="s">
        <v>8224</v>
      </c>
      <c r="G440" s="511">
        <v>6.0</v>
      </c>
      <c r="H440" s="709">
        <v>3.0</v>
      </c>
      <c r="I440" s="109">
        <v>6.0</v>
      </c>
      <c r="J440" s="109">
        <v>10.0</v>
      </c>
      <c r="K440" s="1337">
        <f t="shared" si="9"/>
        <v>1.666666667</v>
      </c>
      <c r="L440" s="374" t="s">
        <v>1841</v>
      </c>
      <c r="M440" s="246"/>
      <c r="N440" s="246"/>
      <c r="O440" s="246"/>
      <c r="P440" s="246"/>
      <c r="Q440" s="246"/>
      <c r="R440" s="246"/>
      <c r="S440" s="246"/>
      <c r="T440" s="246"/>
      <c r="U440" s="246"/>
      <c r="V440" s="246"/>
      <c r="W440" s="246"/>
      <c r="X440" s="246"/>
      <c r="Y440" s="246"/>
      <c r="Z440" s="246"/>
    </row>
    <row r="441" ht="33.0" customHeight="1">
      <c r="A441" s="511" t="s">
        <v>6527</v>
      </c>
      <c r="B441" s="979" t="s">
        <v>6528</v>
      </c>
      <c r="C441" s="511" t="s">
        <v>2010</v>
      </c>
      <c r="D441" s="511" t="s">
        <v>8030</v>
      </c>
      <c r="E441" s="105" t="s">
        <v>4975</v>
      </c>
      <c r="F441" s="511" t="s">
        <v>8224</v>
      </c>
      <c r="G441" s="511">
        <v>6.0</v>
      </c>
      <c r="H441" s="709">
        <v>3.0</v>
      </c>
      <c r="I441" s="109">
        <v>6.0</v>
      </c>
      <c r="J441" s="109">
        <v>10.0</v>
      </c>
      <c r="K441" s="1337">
        <f t="shared" si="9"/>
        <v>1.666666667</v>
      </c>
      <c r="L441" s="374" t="s">
        <v>1841</v>
      </c>
      <c r="M441" s="246"/>
      <c r="N441" s="246"/>
      <c r="O441" s="246"/>
      <c r="P441" s="246"/>
      <c r="Q441" s="246"/>
      <c r="R441" s="246"/>
      <c r="S441" s="246"/>
      <c r="T441" s="246"/>
      <c r="U441" s="246"/>
      <c r="V441" s="246"/>
      <c r="W441" s="246"/>
      <c r="X441" s="246"/>
      <c r="Y441" s="246"/>
      <c r="Z441" s="246"/>
    </row>
    <row r="442" ht="33.0" customHeight="1">
      <c r="A442" s="511" t="s">
        <v>6527</v>
      </c>
      <c r="B442" s="979" t="s">
        <v>6528</v>
      </c>
      <c r="C442" s="556" t="s">
        <v>2010</v>
      </c>
      <c r="D442" s="511" t="s">
        <v>8230</v>
      </c>
      <c r="E442" s="105" t="s">
        <v>4978</v>
      </c>
      <c r="F442" s="511" t="s">
        <v>8224</v>
      </c>
      <c r="G442" s="511">
        <v>6.0</v>
      </c>
      <c r="H442" s="709">
        <v>3.0</v>
      </c>
      <c r="I442" s="109">
        <v>6.0</v>
      </c>
      <c r="J442" s="109">
        <v>10.0</v>
      </c>
      <c r="K442" s="1337">
        <f t="shared" si="9"/>
        <v>1.666666667</v>
      </c>
      <c r="L442" s="374" t="s">
        <v>1841</v>
      </c>
      <c r="M442" s="246"/>
      <c r="N442" s="246"/>
      <c r="O442" s="246"/>
      <c r="P442" s="246"/>
      <c r="Q442" s="246"/>
      <c r="R442" s="246"/>
      <c r="S442" s="246"/>
      <c r="T442" s="246"/>
      <c r="U442" s="246"/>
      <c r="V442" s="246"/>
      <c r="W442" s="246"/>
      <c r="X442" s="246"/>
      <c r="Y442" s="246"/>
      <c r="Z442" s="246"/>
    </row>
    <row r="443" ht="33.0" customHeight="1">
      <c r="A443" s="511" t="s">
        <v>6527</v>
      </c>
      <c r="B443" s="979" t="s">
        <v>6528</v>
      </c>
      <c r="C443" s="511" t="s">
        <v>2010</v>
      </c>
      <c r="D443" s="511" t="s">
        <v>8231</v>
      </c>
      <c r="E443" s="105" t="s">
        <v>4983</v>
      </c>
      <c r="F443" s="511" t="s">
        <v>8224</v>
      </c>
      <c r="G443" s="511">
        <v>6.0</v>
      </c>
      <c r="H443" s="709">
        <v>3.0</v>
      </c>
      <c r="I443" s="109">
        <v>6.0</v>
      </c>
      <c r="J443" s="109">
        <v>10.0</v>
      </c>
      <c r="K443" s="1337">
        <f t="shared" si="9"/>
        <v>1.666666667</v>
      </c>
      <c r="L443" s="374" t="s">
        <v>1841</v>
      </c>
      <c r="M443" s="246"/>
      <c r="N443" s="246"/>
      <c r="O443" s="246"/>
      <c r="P443" s="246"/>
      <c r="Q443" s="246"/>
      <c r="R443" s="246"/>
      <c r="S443" s="246"/>
      <c r="T443" s="246"/>
      <c r="U443" s="246"/>
      <c r="V443" s="246"/>
      <c r="W443" s="246"/>
      <c r="X443" s="246"/>
      <c r="Y443" s="246"/>
      <c r="Z443" s="246"/>
    </row>
    <row r="444" ht="33.0" customHeight="1">
      <c r="A444" s="511" t="s">
        <v>6527</v>
      </c>
      <c r="B444" s="979" t="s">
        <v>6528</v>
      </c>
      <c r="C444" s="556" t="s">
        <v>2010</v>
      </c>
      <c r="D444" s="511" t="s">
        <v>8232</v>
      </c>
      <c r="E444" s="105" t="s">
        <v>4985</v>
      </c>
      <c r="F444" s="511" t="s">
        <v>8224</v>
      </c>
      <c r="G444" s="511">
        <v>6.0</v>
      </c>
      <c r="H444" s="709">
        <v>3.0</v>
      </c>
      <c r="I444" s="109">
        <v>6.0</v>
      </c>
      <c r="J444" s="109">
        <v>10.0</v>
      </c>
      <c r="K444" s="1337">
        <f t="shared" si="9"/>
        <v>1.666666667</v>
      </c>
      <c r="L444" s="374" t="s">
        <v>1841</v>
      </c>
      <c r="M444" s="246"/>
      <c r="N444" s="246"/>
      <c r="O444" s="246"/>
      <c r="P444" s="246"/>
      <c r="Q444" s="246"/>
      <c r="R444" s="246"/>
      <c r="S444" s="246"/>
      <c r="T444" s="246"/>
      <c r="U444" s="246"/>
      <c r="V444" s="246"/>
      <c r="W444" s="246"/>
      <c r="X444" s="246"/>
      <c r="Y444" s="246"/>
      <c r="Z444" s="246"/>
    </row>
    <row r="445" ht="33.0" customHeight="1">
      <c r="A445" s="511" t="s">
        <v>6527</v>
      </c>
      <c r="B445" s="979" t="s">
        <v>6528</v>
      </c>
      <c r="C445" s="511" t="s">
        <v>2010</v>
      </c>
      <c r="D445" s="511" t="s">
        <v>8031</v>
      </c>
      <c r="E445" s="105" t="s">
        <v>8032</v>
      </c>
      <c r="F445" s="511" t="s">
        <v>8224</v>
      </c>
      <c r="G445" s="511">
        <v>6.0</v>
      </c>
      <c r="H445" s="709">
        <v>3.0</v>
      </c>
      <c r="I445" s="109">
        <v>6.0</v>
      </c>
      <c r="J445" s="109">
        <v>10.0</v>
      </c>
      <c r="K445" s="1337">
        <f t="shared" si="9"/>
        <v>1.666666667</v>
      </c>
      <c r="L445" s="374" t="s">
        <v>1841</v>
      </c>
      <c r="M445" s="246"/>
      <c r="N445" s="246"/>
      <c r="O445" s="246"/>
      <c r="P445" s="246"/>
      <c r="Q445" s="246"/>
      <c r="R445" s="246"/>
      <c r="S445" s="246"/>
      <c r="T445" s="246"/>
      <c r="U445" s="246"/>
      <c r="V445" s="246"/>
      <c r="W445" s="246"/>
      <c r="X445" s="246"/>
      <c r="Y445" s="246"/>
      <c r="Z445" s="246"/>
    </row>
    <row r="446" ht="33.0" customHeight="1">
      <c r="A446" s="511" t="s">
        <v>6527</v>
      </c>
      <c r="B446" s="979" t="s">
        <v>6528</v>
      </c>
      <c r="C446" s="556" t="s">
        <v>2010</v>
      </c>
      <c r="D446" s="511" t="s">
        <v>8033</v>
      </c>
      <c r="E446" s="105" t="s">
        <v>8034</v>
      </c>
      <c r="F446" s="511" t="s">
        <v>8224</v>
      </c>
      <c r="G446" s="511">
        <v>6.0</v>
      </c>
      <c r="H446" s="709">
        <v>3.0</v>
      </c>
      <c r="I446" s="109">
        <v>6.0</v>
      </c>
      <c r="J446" s="109">
        <v>10.0</v>
      </c>
      <c r="K446" s="1337">
        <f t="shared" si="9"/>
        <v>1.666666667</v>
      </c>
      <c r="L446" s="374" t="s">
        <v>1841</v>
      </c>
      <c r="M446" s="246"/>
      <c r="N446" s="246"/>
      <c r="O446" s="246"/>
      <c r="P446" s="246"/>
      <c r="Q446" s="246"/>
      <c r="R446" s="246"/>
      <c r="S446" s="246"/>
      <c r="T446" s="246"/>
      <c r="U446" s="246"/>
      <c r="V446" s="246"/>
      <c r="W446" s="246"/>
      <c r="X446" s="246"/>
      <c r="Y446" s="246"/>
      <c r="Z446" s="246"/>
    </row>
    <row r="447" ht="33.0" customHeight="1">
      <c r="A447" s="511" t="s">
        <v>6527</v>
      </c>
      <c r="B447" s="506" t="s">
        <v>6528</v>
      </c>
      <c r="C447" s="511" t="s">
        <v>2010</v>
      </c>
      <c r="D447" s="511" t="s">
        <v>8035</v>
      </c>
      <c r="E447" s="511" t="s">
        <v>8233</v>
      </c>
      <c r="F447" s="511" t="s">
        <v>8224</v>
      </c>
      <c r="G447" s="511">
        <v>6.0</v>
      </c>
      <c r="H447" s="709">
        <v>3.0</v>
      </c>
      <c r="I447" s="109">
        <v>6.0</v>
      </c>
      <c r="J447" s="109">
        <v>10.0</v>
      </c>
      <c r="K447" s="1337">
        <f t="shared" si="9"/>
        <v>1.666666667</v>
      </c>
      <c r="L447" s="374" t="s">
        <v>1841</v>
      </c>
      <c r="M447" s="246"/>
      <c r="N447" s="246"/>
      <c r="O447" s="246"/>
      <c r="P447" s="246"/>
      <c r="Q447" s="246"/>
      <c r="R447" s="246"/>
      <c r="S447" s="246"/>
      <c r="T447" s="246"/>
      <c r="U447" s="246"/>
      <c r="V447" s="246"/>
      <c r="W447" s="246"/>
      <c r="X447" s="246"/>
      <c r="Y447" s="246"/>
      <c r="Z447" s="246"/>
    </row>
    <row r="448" ht="33.0" customHeight="1">
      <c r="A448" s="511" t="s">
        <v>6569</v>
      </c>
      <c r="B448" s="979" t="s">
        <v>6570</v>
      </c>
      <c r="C448" s="556" t="s">
        <v>2010</v>
      </c>
      <c r="D448" s="511" t="s">
        <v>8234</v>
      </c>
      <c r="E448" s="511" t="s">
        <v>8235</v>
      </c>
      <c r="F448" s="511" t="s">
        <v>8224</v>
      </c>
      <c r="G448" s="511">
        <v>3.0</v>
      </c>
      <c r="H448" s="709">
        <v>3.0</v>
      </c>
      <c r="I448" s="109">
        <v>6.0</v>
      </c>
      <c r="J448" s="109">
        <v>10.0</v>
      </c>
      <c r="K448" s="1337">
        <f t="shared" si="9"/>
        <v>3.333333333</v>
      </c>
      <c r="L448" s="374" t="s">
        <v>1841</v>
      </c>
      <c r="M448" s="246"/>
      <c r="N448" s="246"/>
      <c r="O448" s="246"/>
      <c r="P448" s="246"/>
      <c r="Q448" s="246"/>
      <c r="R448" s="246"/>
      <c r="S448" s="246"/>
      <c r="T448" s="246"/>
      <c r="U448" s="246"/>
      <c r="V448" s="246"/>
      <c r="W448" s="246"/>
      <c r="X448" s="246"/>
      <c r="Y448" s="246"/>
      <c r="Z448" s="246"/>
    </row>
    <row r="449" ht="33.0" customHeight="1">
      <c r="A449" s="511" t="s">
        <v>6569</v>
      </c>
      <c r="B449" s="979" t="s">
        <v>6570</v>
      </c>
      <c r="C449" s="511" t="s">
        <v>2010</v>
      </c>
      <c r="D449" s="511" t="s">
        <v>8236</v>
      </c>
      <c r="E449" s="105" t="s">
        <v>8237</v>
      </c>
      <c r="F449" s="511" t="s">
        <v>8224</v>
      </c>
      <c r="G449" s="511">
        <v>3.0</v>
      </c>
      <c r="H449" s="709">
        <v>3.0</v>
      </c>
      <c r="I449" s="109">
        <v>6.0</v>
      </c>
      <c r="J449" s="109">
        <v>10.0</v>
      </c>
      <c r="K449" s="1337">
        <f t="shared" si="9"/>
        <v>3.333333333</v>
      </c>
      <c r="L449" s="374" t="s">
        <v>1841</v>
      </c>
      <c r="M449" s="246"/>
      <c r="N449" s="246"/>
      <c r="O449" s="246"/>
      <c r="P449" s="246"/>
      <c r="Q449" s="246"/>
      <c r="R449" s="246"/>
      <c r="S449" s="246"/>
      <c r="T449" s="246"/>
      <c r="U449" s="246"/>
      <c r="V449" s="246"/>
      <c r="W449" s="246"/>
      <c r="X449" s="246"/>
      <c r="Y449" s="246"/>
      <c r="Z449" s="246"/>
    </row>
    <row r="450" ht="33.0" customHeight="1">
      <c r="A450" s="511" t="s">
        <v>6569</v>
      </c>
      <c r="B450" s="979" t="s">
        <v>6570</v>
      </c>
      <c r="C450" s="556" t="s">
        <v>2010</v>
      </c>
      <c r="D450" s="511" t="s">
        <v>8238</v>
      </c>
      <c r="E450" s="105" t="s">
        <v>8239</v>
      </c>
      <c r="F450" s="511" t="s">
        <v>8224</v>
      </c>
      <c r="G450" s="511">
        <v>3.0</v>
      </c>
      <c r="H450" s="709">
        <v>3.0</v>
      </c>
      <c r="I450" s="109">
        <v>6.0</v>
      </c>
      <c r="J450" s="109">
        <v>10.0</v>
      </c>
      <c r="K450" s="1337">
        <f t="shared" si="9"/>
        <v>3.333333333</v>
      </c>
      <c r="L450" s="374" t="s">
        <v>1841</v>
      </c>
      <c r="M450" s="246"/>
      <c r="N450" s="246"/>
      <c r="O450" s="246"/>
      <c r="P450" s="246"/>
      <c r="Q450" s="246"/>
      <c r="R450" s="246"/>
      <c r="S450" s="246"/>
      <c r="T450" s="246"/>
      <c r="U450" s="246"/>
      <c r="V450" s="246"/>
      <c r="W450" s="246"/>
      <c r="X450" s="246"/>
      <c r="Y450" s="246"/>
      <c r="Z450" s="246"/>
    </row>
    <row r="451" ht="33.0" customHeight="1">
      <c r="A451" s="511" t="s">
        <v>6569</v>
      </c>
      <c r="B451" s="979" t="s">
        <v>6570</v>
      </c>
      <c r="C451" s="511" t="s">
        <v>2010</v>
      </c>
      <c r="D451" s="511" t="s">
        <v>8240</v>
      </c>
      <c r="E451" s="511" t="s">
        <v>8241</v>
      </c>
      <c r="F451" s="511" t="s">
        <v>8224</v>
      </c>
      <c r="G451" s="511">
        <v>3.0</v>
      </c>
      <c r="H451" s="709">
        <v>3.0</v>
      </c>
      <c r="I451" s="109">
        <v>6.0</v>
      </c>
      <c r="J451" s="109">
        <v>10.0</v>
      </c>
      <c r="K451" s="1337">
        <f t="shared" si="9"/>
        <v>3.333333333</v>
      </c>
      <c r="L451" s="374" t="s">
        <v>1841</v>
      </c>
      <c r="M451" s="246"/>
      <c r="N451" s="246"/>
      <c r="O451" s="246"/>
      <c r="P451" s="246"/>
      <c r="Q451" s="246"/>
      <c r="R451" s="246"/>
      <c r="S451" s="246"/>
      <c r="T451" s="246"/>
      <c r="U451" s="246"/>
      <c r="V451" s="246"/>
      <c r="W451" s="246"/>
      <c r="X451" s="246"/>
      <c r="Y451" s="246"/>
      <c r="Z451" s="246"/>
    </row>
    <row r="452" ht="33.0" customHeight="1">
      <c r="A452" s="511" t="s">
        <v>6578</v>
      </c>
      <c r="B452" s="979" t="s">
        <v>6579</v>
      </c>
      <c r="C452" s="556" t="s">
        <v>2010</v>
      </c>
      <c r="D452" s="511" t="s">
        <v>8242</v>
      </c>
      <c r="E452" s="105" t="s">
        <v>5034</v>
      </c>
      <c r="F452" s="511" t="s">
        <v>8224</v>
      </c>
      <c r="G452" s="511">
        <v>9.0</v>
      </c>
      <c r="H452" s="709">
        <v>8.0</v>
      </c>
      <c r="I452" s="109">
        <v>14.0</v>
      </c>
      <c r="J452" s="109">
        <v>10.0</v>
      </c>
      <c r="K452" s="1337">
        <f t="shared" si="9"/>
        <v>1.111111111</v>
      </c>
      <c r="L452" s="374" t="s">
        <v>1841</v>
      </c>
      <c r="M452" s="246"/>
      <c r="N452" s="246"/>
      <c r="O452" s="246"/>
      <c r="P452" s="246"/>
      <c r="Q452" s="246"/>
      <c r="R452" s="246"/>
      <c r="S452" s="246"/>
      <c r="T452" s="246"/>
      <c r="U452" s="246"/>
      <c r="V452" s="246"/>
      <c r="W452" s="246"/>
      <c r="X452" s="246"/>
      <c r="Y452" s="246"/>
      <c r="Z452" s="246"/>
    </row>
    <row r="453" ht="33.0" customHeight="1">
      <c r="A453" s="511" t="s">
        <v>6578</v>
      </c>
      <c r="B453" s="979" t="s">
        <v>6579</v>
      </c>
      <c r="C453" s="511" t="s">
        <v>2010</v>
      </c>
      <c r="D453" s="511" t="s">
        <v>8243</v>
      </c>
      <c r="E453" s="105" t="s">
        <v>5036</v>
      </c>
      <c r="F453" s="511" t="s">
        <v>8224</v>
      </c>
      <c r="G453" s="511">
        <v>9.0</v>
      </c>
      <c r="H453" s="709">
        <v>8.0</v>
      </c>
      <c r="I453" s="109">
        <v>14.0</v>
      </c>
      <c r="J453" s="109">
        <v>10.0</v>
      </c>
      <c r="K453" s="1337">
        <f t="shared" si="9"/>
        <v>1.111111111</v>
      </c>
      <c r="L453" s="374" t="s">
        <v>1841</v>
      </c>
      <c r="M453" s="246"/>
      <c r="N453" s="246"/>
      <c r="O453" s="246"/>
      <c r="P453" s="246"/>
      <c r="Q453" s="246"/>
      <c r="R453" s="246"/>
      <c r="S453" s="246"/>
      <c r="T453" s="246"/>
      <c r="U453" s="246"/>
      <c r="V453" s="246"/>
      <c r="W453" s="246"/>
      <c r="X453" s="246"/>
      <c r="Y453" s="246"/>
      <c r="Z453" s="246"/>
    </row>
    <row r="454" ht="33.0" customHeight="1">
      <c r="A454" s="511" t="s">
        <v>6578</v>
      </c>
      <c r="B454" s="979" t="s">
        <v>6579</v>
      </c>
      <c r="C454" s="556" t="s">
        <v>2010</v>
      </c>
      <c r="D454" s="511" t="s">
        <v>8244</v>
      </c>
      <c r="E454" s="105" t="s">
        <v>5038</v>
      </c>
      <c r="F454" s="511" t="s">
        <v>8224</v>
      </c>
      <c r="G454" s="511">
        <v>9.0</v>
      </c>
      <c r="H454" s="709">
        <v>8.0</v>
      </c>
      <c r="I454" s="109">
        <v>14.0</v>
      </c>
      <c r="J454" s="109">
        <v>10.0</v>
      </c>
      <c r="K454" s="1337">
        <f t="shared" si="9"/>
        <v>1.111111111</v>
      </c>
      <c r="L454" s="374" t="s">
        <v>1841</v>
      </c>
      <c r="M454" s="246"/>
      <c r="N454" s="246"/>
      <c r="O454" s="246"/>
      <c r="P454" s="246"/>
      <c r="Q454" s="246"/>
      <c r="R454" s="246"/>
      <c r="S454" s="246"/>
      <c r="T454" s="246"/>
      <c r="U454" s="246"/>
      <c r="V454" s="246"/>
      <c r="W454" s="246"/>
      <c r="X454" s="246"/>
      <c r="Y454" s="246"/>
      <c r="Z454" s="246"/>
    </row>
    <row r="455" ht="33.0" customHeight="1">
      <c r="A455" s="511" t="s">
        <v>1853</v>
      </c>
      <c r="B455" s="518" t="s">
        <v>460</v>
      </c>
      <c r="C455" s="511" t="s">
        <v>2010</v>
      </c>
      <c r="D455" s="511" t="s">
        <v>8245</v>
      </c>
      <c r="E455" s="105" t="s">
        <v>8246</v>
      </c>
      <c r="F455" s="511" t="s">
        <v>8224</v>
      </c>
      <c r="G455" s="511">
        <v>15.0</v>
      </c>
      <c r="H455" s="709">
        <v>15.0</v>
      </c>
      <c r="I455" s="109">
        <v>15.0</v>
      </c>
      <c r="J455" s="109">
        <v>10.0</v>
      </c>
      <c r="K455" s="1337">
        <f t="shared" si="9"/>
        <v>0.6666666667</v>
      </c>
      <c r="L455" s="374" t="s">
        <v>1841</v>
      </c>
      <c r="M455" s="246"/>
      <c r="N455" s="246"/>
      <c r="O455" s="246"/>
      <c r="P455" s="246"/>
      <c r="Q455" s="246"/>
      <c r="R455" s="246"/>
      <c r="S455" s="246"/>
      <c r="T455" s="246"/>
      <c r="U455" s="246"/>
      <c r="V455" s="246"/>
      <c r="W455" s="246"/>
      <c r="X455" s="246"/>
      <c r="Y455" s="246"/>
      <c r="Z455" s="246"/>
    </row>
    <row r="456" ht="33.0" customHeight="1">
      <c r="A456" s="511" t="s">
        <v>1853</v>
      </c>
      <c r="B456" s="518" t="s">
        <v>460</v>
      </c>
      <c r="C456" s="556" t="s">
        <v>2010</v>
      </c>
      <c r="D456" s="511" t="s">
        <v>8247</v>
      </c>
      <c r="E456" s="105" t="s">
        <v>8248</v>
      </c>
      <c r="F456" s="511" t="s">
        <v>8224</v>
      </c>
      <c r="G456" s="511">
        <v>15.0</v>
      </c>
      <c r="H456" s="709">
        <v>15.0</v>
      </c>
      <c r="I456" s="109">
        <v>15.0</v>
      </c>
      <c r="J456" s="109">
        <v>10.0</v>
      </c>
      <c r="K456" s="1337">
        <f t="shared" si="9"/>
        <v>0.6666666667</v>
      </c>
      <c r="L456" s="374" t="s">
        <v>1841</v>
      </c>
      <c r="M456" s="246"/>
      <c r="N456" s="246"/>
      <c r="O456" s="246"/>
      <c r="P456" s="246"/>
      <c r="Q456" s="246"/>
      <c r="R456" s="246"/>
      <c r="S456" s="246"/>
      <c r="T456" s="246"/>
      <c r="U456" s="246"/>
      <c r="V456" s="246"/>
      <c r="W456" s="246"/>
      <c r="X456" s="246"/>
      <c r="Y456" s="246"/>
      <c r="Z456" s="246"/>
    </row>
    <row r="457" ht="33.0" customHeight="1">
      <c r="A457" s="511" t="s">
        <v>1853</v>
      </c>
      <c r="B457" s="518" t="s">
        <v>460</v>
      </c>
      <c r="C457" s="511" t="s">
        <v>2010</v>
      </c>
      <c r="D457" s="511" t="s">
        <v>8249</v>
      </c>
      <c r="E457" s="105" t="s">
        <v>8250</v>
      </c>
      <c r="F457" s="511" t="s">
        <v>8224</v>
      </c>
      <c r="G457" s="511">
        <v>15.0</v>
      </c>
      <c r="H457" s="709">
        <v>15.0</v>
      </c>
      <c r="I457" s="109">
        <v>15.0</v>
      </c>
      <c r="J457" s="109">
        <v>10.0</v>
      </c>
      <c r="K457" s="1337">
        <f t="shared" si="9"/>
        <v>0.6666666667</v>
      </c>
      <c r="L457" s="374" t="s">
        <v>1841</v>
      </c>
      <c r="M457" s="246"/>
      <c r="N457" s="246"/>
      <c r="O457" s="246"/>
      <c r="P457" s="246"/>
      <c r="Q457" s="246"/>
      <c r="R457" s="246"/>
      <c r="S457" s="246"/>
      <c r="T457" s="246"/>
      <c r="U457" s="246"/>
      <c r="V457" s="246"/>
      <c r="W457" s="246"/>
      <c r="X457" s="246"/>
      <c r="Y457" s="246"/>
      <c r="Z457" s="246"/>
    </row>
    <row r="458" ht="33.0" customHeight="1">
      <c r="A458" s="511" t="s">
        <v>1860</v>
      </c>
      <c r="B458" s="511" t="s">
        <v>1859</v>
      </c>
      <c r="C458" s="556" t="s">
        <v>2010</v>
      </c>
      <c r="D458" s="511" t="s">
        <v>8251</v>
      </c>
      <c r="E458" s="105" t="s">
        <v>8252</v>
      </c>
      <c r="F458" s="511" t="s">
        <v>8224</v>
      </c>
      <c r="G458" s="511">
        <v>10.0</v>
      </c>
      <c r="H458" s="709">
        <v>1.0</v>
      </c>
      <c r="I458" s="109">
        <v>10.0</v>
      </c>
      <c r="J458" s="109">
        <v>10.0</v>
      </c>
      <c r="K458" s="1337">
        <f t="shared" si="9"/>
        <v>1</v>
      </c>
      <c r="L458" s="374" t="s">
        <v>1841</v>
      </c>
      <c r="M458" s="246"/>
      <c r="N458" s="246"/>
      <c r="O458" s="246"/>
      <c r="P458" s="246"/>
      <c r="Q458" s="246"/>
      <c r="R458" s="246"/>
      <c r="S458" s="246"/>
      <c r="T458" s="246"/>
      <c r="U458" s="246"/>
      <c r="V458" s="246"/>
      <c r="W458" s="246"/>
      <c r="X458" s="246"/>
      <c r="Y458" s="246"/>
      <c r="Z458" s="246"/>
    </row>
    <row r="459" ht="33.0" customHeight="1">
      <c r="A459" s="511" t="s">
        <v>1860</v>
      </c>
      <c r="B459" s="511" t="s">
        <v>1859</v>
      </c>
      <c r="C459" s="511" t="s">
        <v>2010</v>
      </c>
      <c r="D459" s="511" t="s">
        <v>8253</v>
      </c>
      <c r="E459" s="105" t="s">
        <v>8254</v>
      </c>
      <c r="F459" s="511" t="s">
        <v>8224</v>
      </c>
      <c r="G459" s="511">
        <v>10.0</v>
      </c>
      <c r="H459" s="709">
        <v>1.0</v>
      </c>
      <c r="I459" s="109">
        <v>10.0</v>
      </c>
      <c r="J459" s="109">
        <v>10.0</v>
      </c>
      <c r="K459" s="1337">
        <f t="shared" si="9"/>
        <v>1</v>
      </c>
      <c r="L459" s="374" t="s">
        <v>1841</v>
      </c>
      <c r="M459" s="246"/>
      <c r="N459" s="246"/>
      <c r="O459" s="246"/>
      <c r="P459" s="246"/>
      <c r="Q459" s="246"/>
      <c r="R459" s="246"/>
      <c r="S459" s="246"/>
      <c r="T459" s="246"/>
      <c r="U459" s="246"/>
      <c r="V459" s="246"/>
      <c r="W459" s="246"/>
      <c r="X459" s="246"/>
      <c r="Y459" s="246"/>
      <c r="Z459" s="246"/>
    </row>
    <row r="460" ht="33.0" customHeight="1">
      <c r="A460" s="818" t="s">
        <v>6523</v>
      </c>
      <c r="B460" s="556" t="s">
        <v>6524</v>
      </c>
      <c r="C460" s="556" t="s">
        <v>2010</v>
      </c>
      <c r="D460" s="511" t="s">
        <v>8255</v>
      </c>
      <c r="E460" s="105" t="s">
        <v>7823</v>
      </c>
      <c r="F460" s="511" t="s">
        <v>8224</v>
      </c>
      <c r="G460" s="511">
        <v>3.0</v>
      </c>
      <c r="H460" s="709">
        <v>3.0</v>
      </c>
      <c r="I460" s="109">
        <v>3.0</v>
      </c>
      <c r="J460" s="109">
        <v>10.0</v>
      </c>
      <c r="K460" s="1337">
        <f t="shared" si="9"/>
        <v>3.333333333</v>
      </c>
      <c r="L460" s="374" t="s">
        <v>1841</v>
      </c>
      <c r="M460" s="246"/>
      <c r="N460" s="246"/>
      <c r="O460" s="246"/>
      <c r="P460" s="246"/>
      <c r="Q460" s="246"/>
      <c r="R460" s="246"/>
      <c r="S460" s="246"/>
      <c r="T460" s="246"/>
      <c r="U460" s="246"/>
      <c r="V460" s="246"/>
      <c r="W460" s="246"/>
      <c r="X460" s="246"/>
      <c r="Y460" s="246"/>
      <c r="Z460" s="246"/>
    </row>
    <row r="461" ht="33.0" customHeight="1">
      <c r="A461" s="818" t="s">
        <v>6523</v>
      </c>
      <c r="B461" s="556" t="s">
        <v>6524</v>
      </c>
      <c r="C461" s="511" t="s">
        <v>2010</v>
      </c>
      <c r="D461" s="511" t="s">
        <v>8256</v>
      </c>
      <c r="E461" s="105" t="s">
        <v>8079</v>
      </c>
      <c r="F461" s="511" t="s">
        <v>8224</v>
      </c>
      <c r="G461" s="511">
        <v>3.0</v>
      </c>
      <c r="H461" s="709">
        <v>3.0</v>
      </c>
      <c r="I461" s="109">
        <v>3.0</v>
      </c>
      <c r="J461" s="109">
        <v>10.0</v>
      </c>
      <c r="K461" s="1337">
        <f t="shared" si="9"/>
        <v>3.333333333</v>
      </c>
      <c r="L461" s="374" t="s">
        <v>1841</v>
      </c>
      <c r="M461" s="246"/>
      <c r="N461" s="246"/>
      <c r="O461" s="246"/>
      <c r="P461" s="246"/>
      <c r="Q461" s="246"/>
      <c r="R461" s="246"/>
      <c r="S461" s="246"/>
      <c r="T461" s="246"/>
      <c r="U461" s="246"/>
      <c r="V461" s="246"/>
      <c r="W461" s="246"/>
      <c r="X461" s="246"/>
      <c r="Y461" s="246"/>
      <c r="Z461" s="246"/>
    </row>
    <row r="462" ht="33.0" customHeight="1">
      <c r="A462" s="818" t="s">
        <v>6517</v>
      </c>
      <c r="B462" s="556" t="s">
        <v>6518</v>
      </c>
      <c r="C462" s="556" t="s">
        <v>2010</v>
      </c>
      <c r="D462" s="511" t="s">
        <v>8256</v>
      </c>
      <c r="E462" s="105" t="s">
        <v>8079</v>
      </c>
      <c r="F462" s="511" t="s">
        <v>8224</v>
      </c>
      <c r="G462" s="511">
        <v>7.0</v>
      </c>
      <c r="H462" s="709">
        <v>7.0</v>
      </c>
      <c r="I462" s="109">
        <v>7.0</v>
      </c>
      <c r="J462" s="109">
        <v>10.0</v>
      </c>
      <c r="K462" s="1337">
        <f t="shared" si="9"/>
        <v>1.428571429</v>
      </c>
      <c r="L462" s="374" t="s">
        <v>1841</v>
      </c>
      <c r="M462" s="246"/>
      <c r="N462" s="246"/>
      <c r="O462" s="246"/>
      <c r="P462" s="246"/>
      <c r="Q462" s="246"/>
      <c r="R462" s="246"/>
      <c r="S462" s="246"/>
      <c r="T462" s="246"/>
      <c r="U462" s="246"/>
      <c r="V462" s="246"/>
      <c r="W462" s="246"/>
      <c r="X462" s="246"/>
      <c r="Y462" s="246"/>
      <c r="Z462" s="246"/>
    </row>
    <row r="463" ht="33.0" customHeight="1">
      <c r="A463" s="518" t="s">
        <v>1846</v>
      </c>
      <c r="B463" s="511" t="s">
        <v>8257</v>
      </c>
      <c r="C463" s="511" t="s">
        <v>2010</v>
      </c>
      <c r="D463" s="511" t="s">
        <v>8258</v>
      </c>
      <c r="E463" s="105" t="s">
        <v>8259</v>
      </c>
      <c r="F463" s="511" t="s">
        <v>8224</v>
      </c>
      <c r="G463" s="511">
        <v>9.0</v>
      </c>
      <c r="H463" s="709">
        <v>7.0</v>
      </c>
      <c r="I463" s="109">
        <v>9.0</v>
      </c>
      <c r="J463" s="109">
        <v>10.0</v>
      </c>
      <c r="K463" s="1337">
        <f t="shared" si="9"/>
        <v>1.111111111</v>
      </c>
      <c r="L463" s="374" t="s">
        <v>1841</v>
      </c>
      <c r="M463" s="246"/>
      <c r="N463" s="246"/>
      <c r="O463" s="246"/>
      <c r="P463" s="246"/>
      <c r="Q463" s="246"/>
      <c r="R463" s="246"/>
      <c r="S463" s="246"/>
      <c r="T463" s="246"/>
      <c r="U463" s="246"/>
      <c r="V463" s="246"/>
      <c r="W463" s="246"/>
      <c r="X463" s="246"/>
      <c r="Y463" s="246"/>
      <c r="Z463" s="246"/>
    </row>
    <row r="464" ht="33.0" customHeight="1">
      <c r="A464" s="818" t="s">
        <v>8260</v>
      </c>
      <c r="B464" s="556" t="s">
        <v>8261</v>
      </c>
      <c r="C464" s="556" t="s">
        <v>2010</v>
      </c>
      <c r="D464" s="511" t="s">
        <v>8262</v>
      </c>
      <c r="E464" s="105" t="s">
        <v>8067</v>
      </c>
      <c r="F464" s="511" t="s">
        <v>8224</v>
      </c>
      <c r="G464" s="511">
        <v>9.0</v>
      </c>
      <c r="H464" s="709">
        <v>9.0</v>
      </c>
      <c r="I464" s="109">
        <v>9.0</v>
      </c>
      <c r="J464" s="109">
        <v>10.0</v>
      </c>
      <c r="K464" s="1337">
        <f t="shared" si="9"/>
        <v>1.111111111</v>
      </c>
      <c r="L464" s="374" t="s">
        <v>1841</v>
      </c>
      <c r="M464" s="246"/>
      <c r="N464" s="246"/>
      <c r="O464" s="246"/>
      <c r="P464" s="246"/>
      <c r="Q464" s="246"/>
      <c r="R464" s="246"/>
      <c r="S464" s="246"/>
      <c r="T464" s="246"/>
      <c r="U464" s="246"/>
      <c r="V464" s="246"/>
      <c r="W464" s="246"/>
      <c r="X464" s="246"/>
      <c r="Y464" s="246"/>
      <c r="Z464" s="246"/>
    </row>
    <row r="465" ht="60.75" customHeight="1">
      <c r="A465" s="989" t="s">
        <v>6618</v>
      </c>
      <c r="B465" s="989" t="s">
        <v>6619</v>
      </c>
      <c r="C465" s="996" t="s">
        <v>174</v>
      </c>
      <c r="D465" s="989" t="s">
        <v>8263</v>
      </c>
      <c r="E465" s="992" t="s">
        <v>8264</v>
      </c>
      <c r="F465" s="989" t="s">
        <v>8265</v>
      </c>
      <c r="G465" s="989">
        <v>8.0</v>
      </c>
      <c r="H465" s="989">
        <v>5.0</v>
      </c>
      <c r="I465" s="993">
        <v>8.0</v>
      </c>
      <c r="J465" s="993">
        <v>20.0</v>
      </c>
      <c r="K465" s="993">
        <f t="shared" si="9"/>
        <v>2.5</v>
      </c>
      <c r="L465" s="988" t="s">
        <v>6613</v>
      </c>
      <c r="M465" s="75"/>
      <c r="N465" s="75"/>
      <c r="O465" s="75"/>
      <c r="P465" s="75"/>
      <c r="Q465" s="75"/>
      <c r="R465" s="75"/>
      <c r="S465" s="75"/>
      <c r="T465" s="75"/>
      <c r="U465" s="75"/>
      <c r="V465" s="75"/>
      <c r="W465" s="75"/>
      <c r="X465" s="75"/>
      <c r="Y465" s="75"/>
      <c r="Z465" s="75"/>
    </row>
    <row r="466" ht="67.5" customHeight="1">
      <c r="A466" s="989" t="s">
        <v>6618</v>
      </c>
      <c r="B466" s="989" t="s">
        <v>6619</v>
      </c>
      <c r="C466" s="996" t="s">
        <v>174</v>
      </c>
      <c r="D466" s="1338" t="s">
        <v>8266</v>
      </c>
      <c r="E466" s="1339" t="s">
        <v>8267</v>
      </c>
      <c r="F466" s="989" t="s">
        <v>8265</v>
      </c>
      <c r="G466" s="989">
        <v>8.0</v>
      </c>
      <c r="H466" s="989">
        <v>5.0</v>
      </c>
      <c r="I466" s="993">
        <v>8.0</v>
      </c>
      <c r="J466" s="993">
        <v>20.0</v>
      </c>
      <c r="K466" s="993">
        <f t="shared" si="9"/>
        <v>2.5</v>
      </c>
      <c r="L466" s="988" t="s">
        <v>6613</v>
      </c>
      <c r="M466" s="75"/>
      <c r="N466" s="75"/>
      <c r="O466" s="75"/>
      <c r="P466" s="75"/>
      <c r="Q466" s="75"/>
      <c r="R466" s="75"/>
      <c r="S466" s="75"/>
      <c r="T466" s="75"/>
      <c r="U466" s="75"/>
      <c r="V466" s="75"/>
      <c r="W466" s="75"/>
      <c r="X466" s="75"/>
      <c r="Y466" s="75"/>
      <c r="Z466" s="75"/>
    </row>
    <row r="467" ht="60.75" customHeight="1">
      <c r="A467" s="989" t="s">
        <v>6618</v>
      </c>
      <c r="B467" s="989" t="s">
        <v>6619</v>
      </c>
      <c r="C467" s="996" t="s">
        <v>174</v>
      </c>
      <c r="D467" s="993" t="s">
        <v>8268</v>
      </c>
      <c r="E467" s="992" t="s">
        <v>8269</v>
      </c>
      <c r="F467" s="989" t="s">
        <v>8265</v>
      </c>
      <c r="G467" s="989">
        <v>8.0</v>
      </c>
      <c r="H467" s="989">
        <v>5.0</v>
      </c>
      <c r="I467" s="993">
        <v>8.0</v>
      </c>
      <c r="J467" s="993">
        <v>20.0</v>
      </c>
      <c r="K467" s="993">
        <f t="shared" si="9"/>
        <v>2.5</v>
      </c>
      <c r="L467" s="988" t="s">
        <v>6613</v>
      </c>
      <c r="M467" s="75"/>
      <c r="N467" s="75"/>
      <c r="O467" s="75"/>
      <c r="P467" s="75"/>
      <c r="Q467" s="75"/>
      <c r="R467" s="75"/>
      <c r="S467" s="75"/>
      <c r="T467" s="75"/>
      <c r="U467" s="75"/>
      <c r="V467" s="75"/>
      <c r="W467" s="75"/>
      <c r="X467" s="75"/>
      <c r="Y467" s="75"/>
      <c r="Z467" s="75"/>
    </row>
    <row r="468" ht="76.5" customHeight="1">
      <c r="A468" s="989" t="s">
        <v>6618</v>
      </c>
      <c r="B468" s="989" t="s">
        <v>6619</v>
      </c>
      <c r="C468" s="996" t="s">
        <v>174</v>
      </c>
      <c r="D468" s="989" t="s">
        <v>8270</v>
      </c>
      <c r="E468" s="992" t="s">
        <v>8271</v>
      </c>
      <c r="F468" s="989" t="s">
        <v>8265</v>
      </c>
      <c r="G468" s="989">
        <v>8.0</v>
      </c>
      <c r="H468" s="989">
        <v>5.0</v>
      </c>
      <c r="I468" s="993">
        <v>8.0</v>
      </c>
      <c r="J468" s="993">
        <v>20.0</v>
      </c>
      <c r="K468" s="993">
        <f t="shared" si="9"/>
        <v>2.5</v>
      </c>
      <c r="L468" s="988" t="s">
        <v>6613</v>
      </c>
      <c r="M468" s="75"/>
      <c r="N468" s="75"/>
      <c r="O468" s="75"/>
      <c r="P468" s="75"/>
      <c r="Q468" s="75"/>
      <c r="R468" s="75"/>
      <c r="S468" s="75"/>
      <c r="T468" s="75"/>
      <c r="U468" s="75"/>
      <c r="V468" s="75"/>
      <c r="W468" s="75"/>
      <c r="X468" s="75"/>
      <c r="Y468" s="75"/>
      <c r="Z468" s="75"/>
    </row>
    <row r="469" ht="75.75" customHeight="1">
      <c r="A469" s="989" t="s">
        <v>6618</v>
      </c>
      <c r="B469" s="989" t="s">
        <v>6619</v>
      </c>
      <c r="C469" s="996" t="s">
        <v>174</v>
      </c>
      <c r="D469" s="993" t="s">
        <v>8272</v>
      </c>
      <c r="E469" s="992" t="s">
        <v>8273</v>
      </c>
      <c r="F469" s="989" t="s">
        <v>8265</v>
      </c>
      <c r="G469" s="989">
        <v>8.0</v>
      </c>
      <c r="H469" s="989">
        <v>5.0</v>
      </c>
      <c r="I469" s="993">
        <v>8.0</v>
      </c>
      <c r="J469" s="993">
        <v>20.0</v>
      </c>
      <c r="K469" s="993">
        <f t="shared" si="9"/>
        <v>2.5</v>
      </c>
      <c r="L469" s="988" t="s">
        <v>6613</v>
      </c>
      <c r="M469" s="75"/>
      <c r="N469" s="75"/>
      <c r="O469" s="75"/>
      <c r="P469" s="75"/>
      <c r="Q469" s="75"/>
      <c r="R469" s="75"/>
      <c r="S469" s="75"/>
      <c r="T469" s="75"/>
      <c r="U469" s="75"/>
      <c r="V469" s="75"/>
      <c r="W469" s="75"/>
      <c r="X469" s="75"/>
      <c r="Y469" s="75"/>
      <c r="Z469" s="75"/>
    </row>
    <row r="470" ht="79.5" customHeight="1">
      <c r="A470" s="989" t="s">
        <v>6618</v>
      </c>
      <c r="B470" s="989" t="s">
        <v>6619</v>
      </c>
      <c r="C470" s="996" t="s">
        <v>174</v>
      </c>
      <c r="D470" s="1340" t="s">
        <v>8274</v>
      </c>
      <c r="E470" s="992" t="s">
        <v>8275</v>
      </c>
      <c r="F470" s="989" t="s">
        <v>8265</v>
      </c>
      <c r="G470" s="989">
        <v>8.0</v>
      </c>
      <c r="H470" s="989">
        <v>5.0</v>
      </c>
      <c r="I470" s="993">
        <v>8.0</v>
      </c>
      <c r="J470" s="993">
        <v>20.0</v>
      </c>
      <c r="K470" s="993">
        <f t="shared" si="9"/>
        <v>2.5</v>
      </c>
      <c r="L470" s="988" t="s">
        <v>6613</v>
      </c>
      <c r="M470" s="75"/>
      <c r="N470" s="75"/>
      <c r="O470" s="75"/>
      <c r="P470" s="75"/>
      <c r="Q470" s="75"/>
      <c r="R470" s="75"/>
      <c r="S470" s="75"/>
      <c r="T470" s="75"/>
      <c r="U470" s="75"/>
      <c r="V470" s="75"/>
      <c r="W470" s="75"/>
      <c r="X470" s="75"/>
      <c r="Y470" s="75"/>
      <c r="Z470" s="75"/>
    </row>
    <row r="471" ht="68.25" customHeight="1">
      <c r="A471" s="989" t="s">
        <v>6618</v>
      </c>
      <c r="B471" s="989" t="s">
        <v>6619</v>
      </c>
      <c r="C471" s="996" t="s">
        <v>174</v>
      </c>
      <c r="D471" s="1341" t="s">
        <v>8276</v>
      </c>
      <c r="E471" s="992" t="s">
        <v>8277</v>
      </c>
      <c r="F471" s="989" t="s">
        <v>8265</v>
      </c>
      <c r="G471" s="989">
        <v>8.0</v>
      </c>
      <c r="H471" s="989">
        <v>5.0</v>
      </c>
      <c r="I471" s="993">
        <v>8.0</v>
      </c>
      <c r="J471" s="993">
        <v>20.0</v>
      </c>
      <c r="K471" s="993">
        <f t="shared" si="9"/>
        <v>2.5</v>
      </c>
      <c r="L471" s="988" t="s">
        <v>6613</v>
      </c>
      <c r="M471" s="75"/>
      <c r="N471" s="75"/>
      <c r="O471" s="75"/>
      <c r="P471" s="75"/>
      <c r="Q471" s="75"/>
      <c r="R471" s="75"/>
      <c r="S471" s="75"/>
      <c r="T471" s="75"/>
      <c r="U471" s="75"/>
      <c r="V471" s="75"/>
      <c r="W471" s="75"/>
      <c r="X471" s="75"/>
      <c r="Y471" s="75"/>
      <c r="Z471" s="75"/>
    </row>
    <row r="472" ht="51.0" customHeight="1">
      <c r="A472" s="989" t="s">
        <v>6618</v>
      </c>
      <c r="B472" s="989" t="s">
        <v>6619</v>
      </c>
      <c r="C472" s="996" t="s">
        <v>174</v>
      </c>
      <c r="D472" s="1342" t="s">
        <v>8278</v>
      </c>
      <c r="E472" s="992" t="s">
        <v>8279</v>
      </c>
      <c r="F472" s="989" t="s">
        <v>8265</v>
      </c>
      <c r="G472" s="989">
        <v>8.0</v>
      </c>
      <c r="H472" s="989">
        <v>5.0</v>
      </c>
      <c r="I472" s="993">
        <v>8.0</v>
      </c>
      <c r="J472" s="993">
        <v>20.0</v>
      </c>
      <c r="K472" s="993">
        <f t="shared" si="9"/>
        <v>2.5</v>
      </c>
      <c r="L472" s="988" t="s">
        <v>6613</v>
      </c>
      <c r="M472" s="75"/>
      <c r="N472" s="75"/>
      <c r="O472" s="75"/>
      <c r="P472" s="75"/>
      <c r="Q472" s="75"/>
      <c r="R472" s="75"/>
      <c r="S472" s="75"/>
      <c r="T472" s="75"/>
      <c r="U472" s="75"/>
      <c r="V472" s="75"/>
      <c r="W472" s="75"/>
      <c r="X472" s="75"/>
      <c r="Y472" s="75"/>
      <c r="Z472" s="75"/>
    </row>
    <row r="473" ht="53.25" customHeight="1">
      <c r="A473" s="989" t="s">
        <v>6618</v>
      </c>
      <c r="B473" s="989" t="s">
        <v>6619</v>
      </c>
      <c r="C473" s="996" t="s">
        <v>174</v>
      </c>
      <c r="D473" s="1343" t="s">
        <v>8280</v>
      </c>
      <c r="E473" s="992" t="s">
        <v>8281</v>
      </c>
      <c r="F473" s="989" t="s">
        <v>8265</v>
      </c>
      <c r="G473" s="989">
        <v>8.0</v>
      </c>
      <c r="H473" s="989">
        <v>5.0</v>
      </c>
      <c r="I473" s="993">
        <v>8.0</v>
      </c>
      <c r="J473" s="993">
        <v>20.0</v>
      </c>
      <c r="K473" s="993">
        <f t="shared" si="9"/>
        <v>2.5</v>
      </c>
      <c r="L473" s="988" t="s">
        <v>6613</v>
      </c>
      <c r="M473" s="75"/>
      <c r="N473" s="75"/>
      <c r="O473" s="75"/>
      <c r="P473" s="75"/>
      <c r="Q473" s="75"/>
      <c r="R473" s="75"/>
      <c r="S473" s="75"/>
      <c r="T473" s="75"/>
      <c r="U473" s="75"/>
      <c r="V473" s="75"/>
      <c r="W473" s="75"/>
      <c r="X473" s="75"/>
      <c r="Y473" s="75"/>
      <c r="Z473" s="75"/>
    </row>
    <row r="474" ht="63.75" customHeight="1">
      <c r="A474" s="989" t="s">
        <v>6618</v>
      </c>
      <c r="B474" s="989" t="s">
        <v>6619</v>
      </c>
      <c r="C474" s="996" t="s">
        <v>174</v>
      </c>
      <c r="D474" s="993" t="s">
        <v>8282</v>
      </c>
      <c r="E474" s="992" t="s">
        <v>8283</v>
      </c>
      <c r="F474" s="989" t="s">
        <v>8265</v>
      </c>
      <c r="G474" s="989">
        <v>8.0</v>
      </c>
      <c r="H474" s="989">
        <v>5.0</v>
      </c>
      <c r="I474" s="993">
        <v>8.0</v>
      </c>
      <c r="J474" s="993">
        <v>20.0</v>
      </c>
      <c r="K474" s="993">
        <f t="shared" si="9"/>
        <v>2.5</v>
      </c>
      <c r="L474" s="988" t="s">
        <v>6613</v>
      </c>
      <c r="M474" s="75"/>
      <c r="N474" s="75"/>
      <c r="O474" s="75"/>
      <c r="P474" s="75"/>
      <c r="Q474" s="75"/>
      <c r="R474" s="75"/>
      <c r="S474" s="75"/>
      <c r="T474" s="75"/>
      <c r="U474" s="75"/>
      <c r="V474" s="75"/>
      <c r="W474" s="75"/>
      <c r="X474" s="75"/>
      <c r="Y474" s="75"/>
      <c r="Z474" s="75"/>
    </row>
    <row r="475" ht="57.75" customHeight="1">
      <c r="A475" s="982" t="s">
        <v>6618</v>
      </c>
      <c r="B475" s="982" t="s">
        <v>6619</v>
      </c>
      <c r="C475" s="104" t="s">
        <v>174</v>
      </c>
      <c r="D475" s="982" t="s">
        <v>8284</v>
      </c>
      <c r="E475" s="983" t="s">
        <v>8285</v>
      </c>
      <c r="F475" s="981" t="s">
        <v>8265</v>
      </c>
      <c r="G475" s="986">
        <v>8.0</v>
      </c>
      <c r="H475" s="986">
        <v>5.0</v>
      </c>
      <c r="I475" s="104">
        <v>8.0</v>
      </c>
      <c r="J475" s="926">
        <v>20.0</v>
      </c>
      <c r="K475" s="683">
        <v>2.5</v>
      </c>
      <c r="L475" s="988" t="s">
        <v>6613</v>
      </c>
      <c r="M475" s="75"/>
      <c r="N475" s="75"/>
      <c r="O475" s="75"/>
      <c r="P475" s="75"/>
      <c r="Q475" s="75"/>
      <c r="R475" s="75"/>
      <c r="S475" s="75"/>
      <c r="T475" s="75"/>
      <c r="U475" s="75"/>
      <c r="V475" s="75"/>
      <c r="W475" s="75"/>
      <c r="X475" s="75"/>
      <c r="Y475" s="75"/>
      <c r="Z475" s="75"/>
    </row>
    <row r="476" ht="15.75" customHeight="1">
      <c r="A476" s="989" t="s">
        <v>6618</v>
      </c>
      <c r="B476" s="989" t="s">
        <v>6619</v>
      </c>
      <c r="C476" s="996" t="s">
        <v>174</v>
      </c>
      <c r="D476" s="989" t="s">
        <v>8263</v>
      </c>
      <c r="E476" s="992" t="s">
        <v>8264</v>
      </c>
      <c r="F476" s="989" t="s">
        <v>8265</v>
      </c>
      <c r="G476" s="989">
        <v>8.0</v>
      </c>
      <c r="H476" s="989">
        <v>5.0</v>
      </c>
      <c r="I476" s="993">
        <v>8.0</v>
      </c>
      <c r="J476" s="993">
        <v>20.0</v>
      </c>
      <c r="K476" s="993">
        <f t="shared" ref="K476:K486" si="10">J476/G476</f>
        <v>2.5</v>
      </c>
      <c r="L476" s="988" t="s">
        <v>6647</v>
      </c>
      <c r="M476" s="75"/>
      <c r="N476" s="75"/>
      <c r="O476" s="75"/>
      <c r="P476" s="75"/>
      <c r="Q476" s="75"/>
      <c r="R476" s="75"/>
      <c r="S476" s="75"/>
      <c r="T476" s="75"/>
      <c r="U476" s="75"/>
      <c r="V476" s="75"/>
      <c r="W476" s="75"/>
      <c r="X476" s="75"/>
      <c r="Y476" s="75"/>
      <c r="Z476" s="75"/>
    </row>
    <row r="477" ht="15.75" customHeight="1">
      <c r="A477" s="989" t="s">
        <v>6618</v>
      </c>
      <c r="B477" s="989" t="s">
        <v>6619</v>
      </c>
      <c r="C477" s="996" t="s">
        <v>174</v>
      </c>
      <c r="D477" s="1338" t="s">
        <v>8266</v>
      </c>
      <c r="E477" s="1339" t="s">
        <v>8267</v>
      </c>
      <c r="F477" s="989" t="s">
        <v>8265</v>
      </c>
      <c r="G477" s="989">
        <v>8.0</v>
      </c>
      <c r="H477" s="989">
        <v>5.0</v>
      </c>
      <c r="I477" s="993">
        <v>8.0</v>
      </c>
      <c r="J477" s="993">
        <v>20.0</v>
      </c>
      <c r="K477" s="993">
        <f t="shared" si="10"/>
        <v>2.5</v>
      </c>
      <c r="L477" s="988" t="s">
        <v>6647</v>
      </c>
      <c r="M477" s="246"/>
      <c r="N477" s="246"/>
      <c r="O477" s="246"/>
      <c r="P477" s="246"/>
      <c r="Q477" s="246"/>
      <c r="R477" s="246"/>
      <c r="S477" s="246"/>
      <c r="T477" s="246"/>
      <c r="U477" s="246"/>
      <c r="V477" s="246"/>
      <c r="W477" s="246"/>
      <c r="X477" s="246"/>
      <c r="Y477" s="246"/>
      <c r="Z477" s="246"/>
    </row>
    <row r="478" ht="15.75" customHeight="1">
      <c r="A478" s="989" t="s">
        <v>6618</v>
      </c>
      <c r="B478" s="989" t="s">
        <v>6619</v>
      </c>
      <c r="C478" s="996" t="s">
        <v>174</v>
      </c>
      <c r="D478" s="993" t="s">
        <v>8268</v>
      </c>
      <c r="E478" s="992" t="s">
        <v>8269</v>
      </c>
      <c r="F478" s="989" t="s">
        <v>8265</v>
      </c>
      <c r="G478" s="989">
        <v>8.0</v>
      </c>
      <c r="H478" s="989">
        <v>5.0</v>
      </c>
      <c r="I478" s="993">
        <v>8.0</v>
      </c>
      <c r="J478" s="993">
        <v>20.0</v>
      </c>
      <c r="K478" s="993">
        <f t="shared" si="10"/>
        <v>2.5</v>
      </c>
      <c r="L478" s="988" t="s">
        <v>6647</v>
      </c>
      <c r="M478" s="246"/>
      <c r="N478" s="246"/>
      <c r="O478" s="246"/>
      <c r="P478" s="246"/>
      <c r="Q478" s="246"/>
      <c r="R478" s="246"/>
      <c r="S478" s="246"/>
      <c r="T478" s="246"/>
      <c r="U478" s="246"/>
      <c r="V478" s="246"/>
      <c r="W478" s="246"/>
      <c r="X478" s="246"/>
      <c r="Y478" s="246"/>
      <c r="Z478" s="246"/>
    </row>
    <row r="479" ht="15.75" customHeight="1">
      <c r="A479" s="989" t="s">
        <v>6618</v>
      </c>
      <c r="B479" s="989" t="s">
        <v>6619</v>
      </c>
      <c r="C479" s="996" t="s">
        <v>174</v>
      </c>
      <c r="D479" s="989" t="s">
        <v>8270</v>
      </c>
      <c r="E479" s="992" t="s">
        <v>8271</v>
      </c>
      <c r="F479" s="989" t="s">
        <v>8265</v>
      </c>
      <c r="G479" s="989">
        <v>8.0</v>
      </c>
      <c r="H479" s="989">
        <v>5.0</v>
      </c>
      <c r="I479" s="993">
        <v>8.0</v>
      </c>
      <c r="J479" s="993">
        <v>20.0</v>
      </c>
      <c r="K479" s="993">
        <f t="shared" si="10"/>
        <v>2.5</v>
      </c>
      <c r="L479" s="988" t="s">
        <v>6647</v>
      </c>
      <c r="M479" s="246"/>
      <c r="N479" s="246"/>
      <c r="O479" s="246"/>
      <c r="P479" s="246"/>
      <c r="Q479" s="246"/>
      <c r="R479" s="246"/>
      <c r="S479" s="246"/>
      <c r="T479" s="246"/>
      <c r="U479" s="246"/>
      <c r="V479" s="246"/>
      <c r="W479" s="246"/>
      <c r="X479" s="246"/>
      <c r="Y479" s="246"/>
      <c r="Z479" s="246"/>
    </row>
    <row r="480" ht="15.75" customHeight="1">
      <c r="A480" s="989" t="s">
        <v>6618</v>
      </c>
      <c r="B480" s="989" t="s">
        <v>6619</v>
      </c>
      <c r="C480" s="996" t="s">
        <v>174</v>
      </c>
      <c r="D480" s="993" t="s">
        <v>8272</v>
      </c>
      <c r="E480" s="992" t="s">
        <v>8273</v>
      </c>
      <c r="F480" s="989" t="s">
        <v>8265</v>
      </c>
      <c r="G480" s="989">
        <v>8.0</v>
      </c>
      <c r="H480" s="989">
        <v>5.0</v>
      </c>
      <c r="I480" s="993">
        <v>8.0</v>
      </c>
      <c r="J480" s="993">
        <v>20.0</v>
      </c>
      <c r="K480" s="993">
        <f t="shared" si="10"/>
        <v>2.5</v>
      </c>
      <c r="L480" s="988" t="s">
        <v>6647</v>
      </c>
      <c r="M480" s="246"/>
      <c r="N480" s="246"/>
      <c r="O480" s="246"/>
      <c r="P480" s="246"/>
      <c r="Q480" s="246"/>
      <c r="R480" s="246"/>
      <c r="S480" s="246"/>
      <c r="T480" s="246"/>
      <c r="U480" s="246"/>
      <c r="V480" s="246"/>
      <c r="W480" s="246"/>
      <c r="X480" s="246"/>
      <c r="Y480" s="246"/>
      <c r="Z480" s="246"/>
    </row>
    <row r="481" ht="15.75" customHeight="1">
      <c r="A481" s="989" t="s">
        <v>6618</v>
      </c>
      <c r="B481" s="989" t="s">
        <v>6619</v>
      </c>
      <c r="C481" s="996" t="s">
        <v>174</v>
      </c>
      <c r="D481" s="1340" t="s">
        <v>8274</v>
      </c>
      <c r="E481" s="992" t="s">
        <v>8275</v>
      </c>
      <c r="F481" s="989" t="s">
        <v>8265</v>
      </c>
      <c r="G481" s="989">
        <v>8.0</v>
      </c>
      <c r="H481" s="989">
        <v>5.0</v>
      </c>
      <c r="I481" s="993">
        <v>8.0</v>
      </c>
      <c r="J481" s="993">
        <v>20.0</v>
      </c>
      <c r="K481" s="993">
        <f t="shared" si="10"/>
        <v>2.5</v>
      </c>
      <c r="L481" s="988" t="s">
        <v>6647</v>
      </c>
      <c r="M481" s="246"/>
      <c r="N481" s="246"/>
      <c r="O481" s="246"/>
      <c r="P481" s="246"/>
      <c r="Q481" s="246"/>
      <c r="R481" s="246"/>
      <c r="S481" s="246"/>
      <c r="T481" s="246"/>
      <c r="U481" s="246"/>
      <c r="V481" s="246"/>
      <c r="W481" s="246"/>
      <c r="X481" s="246"/>
      <c r="Y481" s="246"/>
      <c r="Z481" s="246"/>
    </row>
    <row r="482" ht="15.75" customHeight="1">
      <c r="A482" s="989" t="s">
        <v>6618</v>
      </c>
      <c r="B482" s="989" t="s">
        <v>6619</v>
      </c>
      <c r="C482" s="996" t="s">
        <v>174</v>
      </c>
      <c r="D482" s="1341" t="s">
        <v>8276</v>
      </c>
      <c r="E482" s="992" t="s">
        <v>8277</v>
      </c>
      <c r="F482" s="989" t="s">
        <v>8265</v>
      </c>
      <c r="G482" s="989">
        <v>8.0</v>
      </c>
      <c r="H482" s="989">
        <v>5.0</v>
      </c>
      <c r="I482" s="993">
        <v>8.0</v>
      </c>
      <c r="J482" s="993">
        <v>20.0</v>
      </c>
      <c r="K482" s="993">
        <f t="shared" si="10"/>
        <v>2.5</v>
      </c>
      <c r="L482" s="988" t="s">
        <v>6647</v>
      </c>
      <c r="M482" s="246"/>
      <c r="N482" s="246"/>
      <c r="O482" s="246"/>
      <c r="P482" s="246"/>
      <c r="Q482" s="246"/>
      <c r="R482" s="246"/>
      <c r="S482" s="246"/>
      <c r="T482" s="246"/>
      <c r="U482" s="246"/>
      <c r="V482" s="246"/>
      <c r="W482" s="246"/>
      <c r="X482" s="246"/>
      <c r="Y482" s="246"/>
      <c r="Z482" s="246"/>
    </row>
    <row r="483" ht="15.75" customHeight="1">
      <c r="A483" s="989" t="s">
        <v>6618</v>
      </c>
      <c r="B483" s="989" t="s">
        <v>6619</v>
      </c>
      <c r="C483" s="996" t="s">
        <v>174</v>
      </c>
      <c r="D483" s="1342" t="s">
        <v>8278</v>
      </c>
      <c r="E483" s="992" t="s">
        <v>8279</v>
      </c>
      <c r="F483" s="989" t="s">
        <v>8265</v>
      </c>
      <c r="G483" s="989">
        <v>8.0</v>
      </c>
      <c r="H483" s="989">
        <v>5.0</v>
      </c>
      <c r="I483" s="993">
        <v>8.0</v>
      </c>
      <c r="J483" s="993">
        <v>20.0</v>
      </c>
      <c r="K483" s="993">
        <f t="shared" si="10"/>
        <v>2.5</v>
      </c>
      <c r="L483" s="988" t="s">
        <v>6647</v>
      </c>
      <c r="M483" s="246"/>
      <c r="N483" s="246"/>
      <c r="O483" s="246"/>
      <c r="P483" s="246"/>
      <c r="Q483" s="246"/>
      <c r="R483" s="246"/>
      <c r="S483" s="246"/>
      <c r="T483" s="246"/>
      <c r="U483" s="246"/>
      <c r="V483" s="246"/>
      <c r="W483" s="246"/>
      <c r="X483" s="246"/>
      <c r="Y483" s="246"/>
      <c r="Z483" s="246"/>
    </row>
    <row r="484" ht="15.75" customHeight="1">
      <c r="A484" s="989" t="s">
        <v>6618</v>
      </c>
      <c r="B484" s="989" t="s">
        <v>6619</v>
      </c>
      <c r="C484" s="996" t="s">
        <v>174</v>
      </c>
      <c r="D484" s="1343" t="s">
        <v>8280</v>
      </c>
      <c r="E484" s="992" t="s">
        <v>8281</v>
      </c>
      <c r="F484" s="989" t="s">
        <v>8265</v>
      </c>
      <c r="G484" s="989">
        <v>8.0</v>
      </c>
      <c r="H484" s="989">
        <v>5.0</v>
      </c>
      <c r="I484" s="993">
        <v>8.0</v>
      </c>
      <c r="J484" s="993">
        <v>20.0</v>
      </c>
      <c r="K484" s="993">
        <f t="shared" si="10"/>
        <v>2.5</v>
      </c>
      <c r="L484" s="988" t="s">
        <v>6647</v>
      </c>
      <c r="M484" s="246"/>
      <c r="N484" s="246"/>
      <c r="O484" s="246"/>
      <c r="P484" s="246"/>
      <c r="Q484" s="246"/>
      <c r="R484" s="246"/>
      <c r="S484" s="246"/>
      <c r="T484" s="246"/>
      <c r="U484" s="246"/>
      <c r="V484" s="246"/>
      <c r="W484" s="246"/>
      <c r="X484" s="246"/>
      <c r="Y484" s="246"/>
      <c r="Z484" s="246"/>
    </row>
    <row r="485" ht="15.75" customHeight="1">
      <c r="A485" s="989" t="s">
        <v>6618</v>
      </c>
      <c r="B485" s="989" t="s">
        <v>6619</v>
      </c>
      <c r="C485" s="996" t="s">
        <v>174</v>
      </c>
      <c r="D485" s="993" t="s">
        <v>8282</v>
      </c>
      <c r="E485" s="992" t="s">
        <v>8283</v>
      </c>
      <c r="F485" s="989" t="s">
        <v>8265</v>
      </c>
      <c r="G485" s="989">
        <v>8.0</v>
      </c>
      <c r="H485" s="989">
        <v>5.0</v>
      </c>
      <c r="I485" s="993">
        <v>8.0</v>
      </c>
      <c r="J485" s="993">
        <v>20.0</v>
      </c>
      <c r="K485" s="993">
        <f t="shared" si="10"/>
        <v>2.5</v>
      </c>
      <c r="L485" s="988" t="s">
        <v>6647</v>
      </c>
      <c r="M485" s="246"/>
      <c r="N485" s="246"/>
      <c r="O485" s="246"/>
      <c r="P485" s="246"/>
      <c r="Q485" s="246"/>
      <c r="R485" s="246"/>
      <c r="S485" s="246"/>
      <c r="T485" s="246"/>
      <c r="U485" s="246"/>
      <c r="V485" s="246"/>
      <c r="W485" s="246"/>
      <c r="X485" s="246"/>
      <c r="Y485" s="246"/>
      <c r="Z485" s="246"/>
    </row>
    <row r="486" ht="15.75" customHeight="1">
      <c r="A486" s="511" t="s">
        <v>8286</v>
      </c>
      <c r="B486" s="511" t="s">
        <v>8287</v>
      </c>
      <c r="C486" s="511" t="s">
        <v>174</v>
      </c>
      <c r="D486" s="511" t="s">
        <v>8288</v>
      </c>
      <c r="E486" s="511" t="s">
        <v>8289</v>
      </c>
      <c r="F486" s="989" t="s">
        <v>8265</v>
      </c>
      <c r="G486" s="511">
        <v>10.0</v>
      </c>
      <c r="H486" s="511">
        <v>8.0</v>
      </c>
      <c r="I486" s="511">
        <v>10.0</v>
      </c>
      <c r="J486" s="993">
        <v>20.0</v>
      </c>
      <c r="K486" s="993">
        <f t="shared" si="10"/>
        <v>2</v>
      </c>
      <c r="L486" s="988" t="s">
        <v>6647</v>
      </c>
      <c r="M486" s="246"/>
      <c r="N486" s="246"/>
      <c r="O486" s="246"/>
      <c r="P486" s="246"/>
      <c r="Q486" s="246"/>
      <c r="R486" s="246"/>
      <c r="S486" s="246"/>
      <c r="T486" s="246"/>
      <c r="U486" s="246"/>
      <c r="V486" s="246"/>
      <c r="W486" s="246"/>
      <c r="X486" s="246"/>
      <c r="Y486" s="246"/>
      <c r="Z486" s="246"/>
    </row>
    <row r="487" ht="69.75" customHeight="1">
      <c r="A487" s="511" t="s">
        <v>8286</v>
      </c>
      <c r="B487" s="511" t="s">
        <v>8287</v>
      </c>
      <c r="C487" s="511" t="s">
        <v>174</v>
      </c>
      <c r="D487" s="511" t="s">
        <v>8290</v>
      </c>
      <c r="E487" s="511" t="s">
        <v>8291</v>
      </c>
      <c r="F487" s="989" t="s">
        <v>8265</v>
      </c>
      <c r="G487" s="511">
        <v>10.0</v>
      </c>
      <c r="H487" s="511">
        <v>8.0</v>
      </c>
      <c r="I487" s="511">
        <v>10.0</v>
      </c>
      <c r="J487" s="993">
        <v>20.0</v>
      </c>
      <c r="K487" s="993">
        <v>2.0</v>
      </c>
      <c r="L487" s="988" t="s">
        <v>6647</v>
      </c>
      <c r="M487" s="246"/>
      <c r="N487" s="246"/>
      <c r="O487" s="246"/>
      <c r="P487" s="246"/>
      <c r="Q487" s="246"/>
      <c r="R487" s="246"/>
      <c r="S487" s="246"/>
      <c r="T487" s="246"/>
      <c r="U487" s="246"/>
      <c r="V487" s="246"/>
      <c r="W487" s="246"/>
      <c r="X487" s="246"/>
      <c r="Y487" s="246"/>
      <c r="Z487" s="246"/>
    </row>
    <row r="488" ht="103.5" customHeight="1">
      <c r="A488" s="997" t="s">
        <v>6645</v>
      </c>
      <c r="B488" s="997" t="s">
        <v>2110</v>
      </c>
      <c r="C488" s="104" t="s">
        <v>174</v>
      </c>
      <c r="D488" s="982" t="s">
        <v>8292</v>
      </c>
      <c r="E488" s="105" t="s">
        <v>7919</v>
      </c>
      <c r="F488" s="989" t="s">
        <v>2508</v>
      </c>
      <c r="G488" s="998">
        <v>8.0</v>
      </c>
      <c r="H488" s="528">
        <v>7.0</v>
      </c>
      <c r="I488" s="577">
        <v>8.0</v>
      </c>
      <c r="J488" s="577">
        <v>20.0</v>
      </c>
      <c r="K488" s="683">
        <f t="shared" ref="K488:K512" si="11">J488/G488</f>
        <v>2.5</v>
      </c>
      <c r="L488" s="988" t="s">
        <v>6647</v>
      </c>
    </row>
    <row r="489" ht="103.5" customHeight="1">
      <c r="A489" s="997" t="s">
        <v>6667</v>
      </c>
      <c r="B489" s="997" t="s">
        <v>6668</v>
      </c>
      <c r="C489" s="104" t="s">
        <v>174</v>
      </c>
      <c r="D489" s="982" t="s">
        <v>6669</v>
      </c>
      <c r="E489" s="105" t="s">
        <v>324</v>
      </c>
      <c r="F489" s="989" t="s">
        <v>2508</v>
      </c>
      <c r="G489" s="998">
        <v>7.0</v>
      </c>
      <c r="H489" s="528">
        <v>7.0</v>
      </c>
      <c r="I489" s="577">
        <v>7.0</v>
      </c>
      <c r="J489" s="577">
        <v>20.0</v>
      </c>
      <c r="K489" s="683">
        <f t="shared" si="11"/>
        <v>2.857142857</v>
      </c>
      <c r="L489" s="988" t="s">
        <v>6647</v>
      </c>
    </row>
    <row r="490" ht="103.5" customHeight="1">
      <c r="A490" s="997" t="s">
        <v>8293</v>
      </c>
      <c r="B490" s="997" t="s">
        <v>8294</v>
      </c>
      <c r="C490" s="104" t="s">
        <v>174</v>
      </c>
      <c r="D490" s="982" t="s">
        <v>8295</v>
      </c>
      <c r="E490" s="105" t="s">
        <v>5908</v>
      </c>
      <c r="F490" s="989" t="s">
        <v>2508</v>
      </c>
      <c r="G490" s="998">
        <v>8.0</v>
      </c>
      <c r="H490" s="528">
        <v>8.0</v>
      </c>
      <c r="I490" s="577">
        <v>8.0</v>
      </c>
      <c r="J490" s="577">
        <v>20.0</v>
      </c>
      <c r="K490" s="683">
        <f t="shared" si="11"/>
        <v>2.5</v>
      </c>
      <c r="L490" s="988" t="s">
        <v>6647</v>
      </c>
    </row>
    <row r="491" ht="15.75" customHeight="1">
      <c r="A491" s="989" t="s">
        <v>6618</v>
      </c>
      <c r="B491" s="989" t="s">
        <v>6619</v>
      </c>
      <c r="C491" s="996" t="s">
        <v>174</v>
      </c>
      <c r="D491" s="1344" t="s">
        <v>8284</v>
      </c>
      <c r="E491" s="992" t="s">
        <v>8285</v>
      </c>
      <c r="F491" s="989" t="s">
        <v>8265</v>
      </c>
      <c r="G491" s="989">
        <v>8.0</v>
      </c>
      <c r="H491" s="989">
        <v>5.0</v>
      </c>
      <c r="I491" s="993">
        <v>8.0</v>
      </c>
      <c r="J491" s="993">
        <v>20.0</v>
      </c>
      <c r="K491" s="993">
        <f t="shared" si="11"/>
        <v>2.5</v>
      </c>
      <c r="L491" s="988" t="s">
        <v>6647</v>
      </c>
      <c r="M491" s="246"/>
      <c r="N491" s="246"/>
      <c r="O491" s="246"/>
      <c r="P491" s="246"/>
      <c r="Q491" s="246"/>
      <c r="R491" s="246"/>
      <c r="S491" s="246"/>
      <c r="T491" s="246"/>
      <c r="U491" s="246"/>
      <c r="V491" s="246"/>
      <c r="W491" s="246"/>
      <c r="X491" s="246"/>
      <c r="Y491" s="246"/>
      <c r="Z491" s="246"/>
    </row>
    <row r="492" ht="15.75" customHeight="1">
      <c r="A492" s="989" t="s">
        <v>6618</v>
      </c>
      <c r="B492" s="989" t="s">
        <v>6619</v>
      </c>
      <c r="C492" s="996" t="s">
        <v>174</v>
      </c>
      <c r="D492" s="989" t="s">
        <v>8263</v>
      </c>
      <c r="E492" s="992" t="s">
        <v>8264</v>
      </c>
      <c r="F492" s="989" t="s">
        <v>8265</v>
      </c>
      <c r="G492" s="989">
        <v>8.0</v>
      </c>
      <c r="H492" s="989">
        <v>5.0</v>
      </c>
      <c r="I492" s="993">
        <v>8.0</v>
      </c>
      <c r="J492" s="993">
        <v>20.0</v>
      </c>
      <c r="K492" s="539">
        <f t="shared" si="11"/>
        <v>2.5</v>
      </c>
      <c r="L492" s="988" t="s">
        <v>6666</v>
      </c>
      <c r="M492" s="75"/>
      <c r="N492" s="75"/>
      <c r="O492" s="75"/>
      <c r="P492" s="75"/>
      <c r="Q492" s="75"/>
      <c r="R492" s="75"/>
      <c r="S492" s="75"/>
      <c r="T492" s="75"/>
      <c r="U492" s="75"/>
      <c r="V492" s="75"/>
      <c r="W492" s="75"/>
      <c r="X492" s="75"/>
      <c r="Y492" s="75"/>
      <c r="Z492" s="75"/>
    </row>
    <row r="493" ht="15.75" customHeight="1">
      <c r="A493" s="989" t="s">
        <v>6618</v>
      </c>
      <c r="B493" s="989" t="s">
        <v>6619</v>
      </c>
      <c r="C493" s="996" t="s">
        <v>174</v>
      </c>
      <c r="D493" s="1338" t="s">
        <v>8266</v>
      </c>
      <c r="E493" s="1339" t="s">
        <v>8267</v>
      </c>
      <c r="F493" s="989" t="s">
        <v>8265</v>
      </c>
      <c r="G493" s="989">
        <v>8.0</v>
      </c>
      <c r="H493" s="989">
        <v>5.0</v>
      </c>
      <c r="I493" s="993">
        <v>8.0</v>
      </c>
      <c r="J493" s="993">
        <v>20.0</v>
      </c>
      <c r="K493" s="539">
        <f t="shared" si="11"/>
        <v>2.5</v>
      </c>
      <c r="L493" s="988" t="s">
        <v>6666</v>
      </c>
      <c r="M493" s="246"/>
      <c r="N493" s="246"/>
      <c r="O493" s="246"/>
      <c r="P493" s="246"/>
      <c r="Q493" s="246"/>
      <c r="R493" s="246"/>
      <c r="S493" s="246"/>
      <c r="T493" s="246"/>
      <c r="U493" s="246"/>
      <c r="V493" s="246"/>
      <c r="W493" s="246"/>
      <c r="X493" s="246"/>
      <c r="Y493" s="246"/>
      <c r="Z493" s="246"/>
    </row>
    <row r="494" ht="15.75" customHeight="1">
      <c r="A494" s="989" t="s">
        <v>6618</v>
      </c>
      <c r="B494" s="989" t="s">
        <v>6619</v>
      </c>
      <c r="C494" s="996" t="s">
        <v>174</v>
      </c>
      <c r="D494" s="993" t="s">
        <v>8268</v>
      </c>
      <c r="E494" s="992" t="s">
        <v>8269</v>
      </c>
      <c r="F494" s="989" t="s">
        <v>8265</v>
      </c>
      <c r="G494" s="989">
        <v>8.0</v>
      </c>
      <c r="H494" s="989">
        <v>5.0</v>
      </c>
      <c r="I494" s="993">
        <v>8.0</v>
      </c>
      <c r="J494" s="993">
        <v>20.0</v>
      </c>
      <c r="K494" s="539">
        <f t="shared" si="11"/>
        <v>2.5</v>
      </c>
      <c r="L494" s="988" t="s">
        <v>6666</v>
      </c>
      <c r="M494" s="246"/>
      <c r="N494" s="246"/>
      <c r="O494" s="246"/>
      <c r="P494" s="246"/>
      <c r="Q494" s="246"/>
      <c r="R494" s="246"/>
      <c r="S494" s="246"/>
      <c r="T494" s="246"/>
      <c r="U494" s="246"/>
      <c r="V494" s="246"/>
      <c r="W494" s="246"/>
      <c r="X494" s="246"/>
      <c r="Y494" s="246"/>
      <c r="Z494" s="246"/>
    </row>
    <row r="495" ht="15.75" customHeight="1">
      <c r="A495" s="989" t="s">
        <v>6618</v>
      </c>
      <c r="B495" s="989" t="s">
        <v>6619</v>
      </c>
      <c r="C495" s="996" t="s">
        <v>174</v>
      </c>
      <c r="D495" s="989" t="s">
        <v>8270</v>
      </c>
      <c r="E495" s="992" t="s">
        <v>8271</v>
      </c>
      <c r="F495" s="989" t="s">
        <v>8265</v>
      </c>
      <c r="G495" s="989">
        <v>8.0</v>
      </c>
      <c r="H495" s="989">
        <v>5.0</v>
      </c>
      <c r="I495" s="993">
        <v>8.0</v>
      </c>
      <c r="J495" s="993">
        <v>20.0</v>
      </c>
      <c r="K495" s="539">
        <f t="shared" si="11"/>
        <v>2.5</v>
      </c>
      <c r="L495" s="988" t="s">
        <v>6666</v>
      </c>
      <c r="M495" s="246"/>
      <c r="N495" s="246"/>
      <c r="O495" s="246"/>
      <c r="P495" s="246"/>
      <c r="Q495" s="246"/>
      <c r="R495" s="246"/>
      <c r="S495" s="246"/>
      <c r="T495" s="246"/>
      <c r="U495" s="246"/>
      <c r="V495" s="246"/>
      <c r="W495" s="246"/>
      <c r="X495" s="246"/>
      <c r="Y495" s="246"/>
      <c r="Z495" s="246"/>
    </row>
    <row r="496" ht="15.75" customHeight="1">
      <c r="A496" s="989" t="s">
        <v>6618</v>
      </c>
      <c r="B496" s="989" t="s">
        <v>6619</v>
      </c>
      <c r="C496" s="996" t="s">
        <v>174</v>
      </c>
      <c r="D496" s="993" t="s">
        <v>6620</v>
      </c>
      <c r="E496" s="992" t="s">
        <v>6621</v>
      </c>
      <c r="F496" s="989" t="s">
        <v>8265</v>
      </c>
      <c r="G496" s="989">
        <v>8.0</v>
      </c>
      <c r="H496" s="989">
        <v>5.0</v>
      </c>
      <c r="I496" s="993">
        <v>8.0</v>
      </c>
      <c r="J496" s="993">
        <v>20.0</v>
      </c>
      <c r="K496" s="539">
        <f t="shared" si="11"/>
        <v>2.5</v>
      </c>
      <c r="L496" s="988" t="s">
        <v>6666</v>
      </c>
      <c r="M496" s="246"/>
      <c r="N496" s="246"/>
      <c r="O496" s="246"/>
      <c r="P496" s="246"/>
      <c r="Q496" s="246"/>
      <c r="R496" s="246"/>
      <c r="S496" s="246"/>
      <c r="T496" s="246"/>
      <c r="U496" s="246"/>
      <c r="V496" s="246"/>
      <c r="W496" s="246"/>
      <c r="X496" s="246"/>
      <c r="Y496" s="246"/>
      <c r="Z496" s="246"/>
    </row>
    <row r="497" ht="15.75" customHeight="1">
      <c r="A497" s="989" t="s">
        <v>6618</v>
      </c>
      <c r="B497" s="989" t="s">
        <v>6619</v>
      </c>
      <c r="C497" s="996" t="s">
        <v>174</v>
      </c>
      <c r="D497" s="993" t="s">
        <v>8272</v>
      </c>
      <c r="E497" s="992" t="s">
        <v>8273</v>
      </c>
      <c r="F497" s="989" t="s">
        <v>8265</v>
      </c>
      <c r="G497" s="989">
        <v>8.0</v>
      </c>
      <c r="H497" s="989">
        <v>5.0</v>
      </c>
      <c r="I497" s="993">
        <v>8.0</v>
      </c>
      <c r="J497" s="993">
        <v>20.0</v>
      </c>
      <c r="K497" s="539">
        <f t="shared" si="11"/>
        <v>2.5</v>
      </c>
      <c r="L497" s="988" t="s">
        <v>6666</v>
      </c>
      <c r="M497" s="246"/>
      <c r="N497" s="246"/>
      <c r="O497" s="246"/>
      <c r="P497" s="246"/>
      <c r="Q497" s="246"/>
      <c r="R497" s="246"/>
      <c r="S497" s="246"/>
      <c r="T497" s="246"/>
      <c r="U497" s="246"/>
      <c r="V497" s="246"/>
      <c r="W497" s="246"/>
      <c r="X497" s="246"/>
      <c r="Y497" s="246"/>
      <c r="Z497" s="246"/>
    </row>
    <row r="498" ht="15.75" customHeight="1">
      <c r="A498" s="989" t="s">
        <v>6618</v>
      </c>
      <c r="B498" s="989" t="s">
        <v>6619</v>
      </c>
      <c r="C498" s="996" t="s">
        <v>174</v>
      </c>
      <c r="D498" s="993" t="s">
        <v>6622</v>
      </c>
      <c r="E498" s="992" t="s">
        <v>6623</v>
      </c>
      <c r="F498" s="989" t="s">
        <v>8265</v>
      </c>
      <c r="G498" s="989">
        <v>8.0</v>
      </c>
      <c r="H498" s="989">
        <v>5.0</v>
      </c>
      <c r="I498" s="993">
        <v>8.0</v>
      </c>
      <c r="J498" s="993">
        <v>20.0</v>
      </c>
      <c r="K498" s="539">
        <f t="shared" si="11"/>
        <v>2.5</v>
      </c>
      <c r="L498" s="988" t="s">
        <v>6666</v>
      </c>
      <c r="M498" s="246"/>
      <c r="N498" s="246"/>
      <c r="O498" s="246"/>
      <c r="P498" s="246"/>
      <c r="Q498" s="246"/>
      <c r="R498" s="246"/>
      <c r="S498" s="246"/>
      <c r="T498" s="246"/>
      <c r="U498" s="246"/>
      <c r="V498" s="246"/>
      <c r="W498" s="246"/>
      <c r="X498" s="246"/>
      <c r="Y498" s="246"/>
      <c r="Z498" s="246"/>
    </row>
    <row r="499" ht="15.75" customHeight="1">
      <c r="A499" s="989" t="s">
        <v>6618</v>
      </c>
      <c r="B499" s="989" t="s">
        <v>6619</v>
      </c>
      <c r="C499" s="996" t="s">
        <v>174</v>
      </c>
      <c r="D499" s="989" t="s">
        <v>6624</v>
      </c>
      <c r="E499" s="992" t="s">
        <v>6625</v>
      </c>
      <c r="F499" s="989" t="s">
        <v>8265</v>
      </c>
      <c r="G499" s="989">
        <v>8.0</v>
      </c>
      <c r="H499" s="989">
        <v>5.0</v>
      </c>
      <c r="I499" s="993">
        <v>8.0</v>
      </c>
      <c r="J499" s="993">
        <v>20.0</v>
      </c>
      <c r="K499" s="539">
        <f t="shared" si="11"/>
        <v>2.5</v>
      </c>
      <c r="L499" s="988" t="s">
        <v>6666</v>
      </c>
      <c r="M499" s="246"/>
      <c r="N499" s="246"/>
      <c r="O499" s="246"/>
      <c r="P499" s="246"/>
      <c r="Q499" s="246"/>
      <c r="R499" s="246"/>
      <c r="S499" s="246"/>
      <c r="T499" s="246"/>
      <c r="U499" s="246"/>
      <c r="V499" s="246"/>
      <c r="W499" s="246"/>
      <c r="X499" s="246"/>
      <c r="Y499" s="246"/>
      <c r="Z499" s="246"/>
    </row>
    <row r="500" ht="15.75" customHeight="1">
      <c r="A500" s="989" t="s">
        <v>6618</v>
      </c>
      <c r="B500" s="989" t="s">
        <v>6619</v>
      </c>
      <c r="C500" s="996" t="s">
        <v>174</v>
      </c>
      <c r="D500" s="993" t="s">
        <v>6626</v>
      </c>
      <c r="E500" s="992" t="s">
        <v>6627</v>
      </c>
      <c r="F500" s="989" t="s">
        <v>8265</v>
      </c>
      <c r="G500" s="989">
        <v>8.0</v>
      </c>
      <c r="H500" s="989">
        <v>5.0</v>
      </c>
      <c r="I500" s="993">
        <v>8.0</v>
      </c>
      <c r="J500" s="993">
        <v>20.0</v>
      </c>
      <c r="K500" s="539">
        <f t="shared" si="11"/>
        <v>2.5</v>
      </c>
      <c r="L500" s="988" t="s">
        <v>6666</v>
      </c>
      <c r="M500" s="246"/>
      <c r="N500" s="246"/>
      <c r="O500" s="246"/>
      <c r="P500" s="246"/>
      <c r="Q500" s="246"/>
      <c r="R500" s="246"/>
      <c r="S500" s="246"/>
      <c r="T500" s="246"/>
      <c r="U500" s="246"/>
      <c r="V500" s="246"/>
      <c r="W500" s="246"/>
      <c r="X500" s="246"/>
      <c r="Y500" s="246"/>
      <c r="Z500" s="246"/>
    </row>
    <row r="501" ht="15.75" customHeight="1">
      <c r="A501" s="989" t="s">
        <v>6618</v>
      </c>
      <c r="B501" s="989" t="s">
        <v>6619</v>
      </c>
      <c r="C501" s="996" t="s">
        <v>174</v>
      </c>
      <c r="D501" s="1340" t="s">
        <v>8274</v>
      </c>
      <c r="E501" s="992" t="s">
        <v>8275</v>
      </c>
      <c r="F501" s="989" t="s">
        <v>8265</v>
      </c>
      <c r="G501" s="989">
        <v>8.0</v>
      </c>
      <c r="H501" s="989">
        <v>5.0</v>
      </c>
      <c r="I501" s="993">
        <v>8.0</v>
      </c>
      <c r="J501" s="993">
        <v>20.0</v>
      </c>
      <c r="K501" s="539">
        <f t="shared" si="11"/>
        <v>2.5</v>
      </c>
      <c r="L501" s="988" t="s">
        <v>6666</v>
      </c>
      <c r="M501" s="246"/>
      <c r="N501" s="246"/>
      <c r="O501" s="246"/>
      <c r="P501" s="246"/>
      <c r="Q501" s="246"/>
      <c r="R501" s="246"/>
      <c r="S501" s="246"/>
      <c r="T501" s="246"/>
      <c r="U501" s="246"/>
      <c r="V501" s="246"/>
      <c r="W501" s="246"/>
      <c r="X501" s="246"/>
      <c r="Y501" s="246"/>
      <c r="Z501" s="246"/>
    </row>
    <row r="502" ht="15.75" customHeight="1">
      <c r="A502" s="989" t="s">
        <v>6618</v>
      </c>
      <c r="B502" s="989" t="s">
        <v>6619</v>
      </c>
      <c r="C502" s="996" t="s">
        <v>174</v>
      </c>
      <c r="D502" s="1341" t="s">
        <v>8276</v>
      </c>
      <c r="E502" s="992" t="s">
        <v>8277</v>
      </c>
      <c r="F502" s="989" t="s">
        <v>8265</v>
      </c>
      <c r="G502" s="989">
        <v>8.0</v>
      </c>
      <c r="H502" s="989">
        <v>5.0</v>
      </c>
      <c r="I502" s="993">
        <v>8.0</v>
      </c>
      <c r="J502" s="993">
        <v>20.0</v>
      </c>
      <c r="K502" s="539">
        <f t="shared" si="11"/>
        <v>2.5</v>
      </c>
      <c r="L502" s="988" t="s">
        <v>6666</v>
      </c>
      <c r="M502" s="246"/>
      <c r="N502" s="246"/>
      <c r="O502" s="246"/>
      <c r="P502" s="246"/>
      <c r="Q502" s="246"/>
      <c r="R502" s="246"/>
      <c r="S502" s="246"/>
      <c r="T502" s="246"/>
      <c r="U502" s="246"/>
      <c r="V502" s="246"/>
      <c r="W502" s="246"/>
      <c r="X502" s="246"/>
      <c r="Y502" s="246"/>
      <c r="Z502" s="246"/>
    </row>
    <row r="503" ht="15.75" customHeight="1">
      <c r="A503" s="989" t="s">
        <v>6618</v>
      </c>
      <c r="B503" s="989" t="s">
        <v>6619</v>
      </c>
      <c r="C503" s="996" t="s">
        <v>174</v>
      </c>
      <c r="D503" s="1342" t="s">
        <v>8278</v>
      </c>
      <c r="E503" s="992" t="s">
        <v>8279</v>
      </c>
      <c r="F503" s="989" t="s">
        <v>8265</v>
      </c>
      <c r="G503" s="989">
        <v>8.0</v>
      </c>
      <c r="H503" s="989">
        <v>5.0</v>
      </c>
      <c r="I503" s="993">
        <v>8.0</v>
      </c>
      <c r="J503" s="993">
        <v>20.0</v>
      </c>
      <c r="K503" s="539">
        <f t="shared" si="11"/>
        <v>2.5</v>
      </c>
      <c r="L503" s="988" t="s">
        <v>6666</v>
      </c>
      <c r="M503" s="246"/>
      <c r="N503" s="246"/>
      <c r="O503" s="246"/>
      <c r="P503" s="246"/>
      <c r="Q503" s="246"/>
      <c r="R503" s="246"/>
      <c r="S503" s="246"/>
      <c r="T503" s="246"/>
      <c r="U503" s="246"/>
      <c r="V503" s="246"/>
      <c r="W503" s="246"/>
      <c r="X503" s="246"/>
      <c r="Y503" s="246"/>
      <c r="Z503" s="246"/>
    </row>
    <row r="504" ht="15.75" customHeight="1">
      <c r="A504" s="989" t="s">
        <v>6618</v>
      </c>
      <c r="B504" s="989" t="s">
        <v>6619</v>
      </c>
      <c r="C504" s="996" t="s">
        <v>174</v>
      </c>
      <c r="D504" s="1343" t="s">
        <v>8280</v>
      </c>
      <c r="E504" s="992" t="s">
        <v>8281</v>
      </c>
      <c r="F504" s="989" t="s">
        <v>8265</v>
      </c>
      <c r="G504" s="989">
        <v>8.0</v>
      </c>
      <c r="H504" s="989">
        <v>5.0</v>
      </c>
      <c r="I504" s="993">
        <v>8.0</v>
      </c>
      <c r="J504" s="993">
        <v>20.0</v>
      </c>
      <c r="K504" s="539">
        <f t="shared" si="11"/>
        <v>2.5</v>
      </c>
      <c r="L504" s="988" t="s">
        <v>6666</v>
      </c>
      <c r="M504" s="246"/>
      <c r="N504" s="246"/>
      <c r="O504" s="246"/>
      <c r="P504" s="246"/>
      <c r="Q504" s="246"/>
      <c r="R504" s="246"/>
      <c r="S504" s="246"/>
      <c r="T504" s="246"/>
      <c r="U504" s="246"/>
      <c r="V504" s="246"/>
      <c r="W504" s="246"/>
      <c r="X504" s="246"/>
      <c r="Y504" s="246"/>
      <c r="Z504" s="246"/>
    </row>
    <row r="505" ht="15.75" customHeight="1">
      <c r="A505" s="989" t="s">
        <v>6618</v>
      </c>
      <c r="B505" s="989" t="s">
        <v>6619</v>
      </c>
      <c r="C505" s="996" t="s">
        <v>174</v>
      </c>
      <c r="D505" s="993" t="s">
        <v>8282</v>
      </c>
      <c r="E505" s="992" t="s">
        <v>8283</v>
      </c>
      <c r="F505" s="989" t="s">
        <v>8265</v>
      </c>
      <c r="G505" s="989">
        <v>8.0</v>
      </c>
      <c r="H505" s="989">
        <v>5.0</v>
      </c>
      <c r="I505" s="993">
        <v>8.0</v>
      </c>
      <c r="J505" s="993">
        <v>20.0</v>
      </c>
      <c r="K505" s="539">
        <f t="shared" si="11"/>
        <v>2.5</v>
      </c>
      <c r="L505" s="988" t="s">
        <v>6666</v>
      </c>
      <c r="M505" s="246"/>
      <c r="N505" s="246"/>
      <c r="O505" s="246"/>
      <c r="P505" s="246"/>
      <c r="Q505" s="246"/>
      <c r="R505" s="246"/>
      <c r="S505" s="246"/>
      <c r="T505" s="246"/>
      <c r="U505" s="246"/>
      <c r="V505" s="246"/>
      <c r="W505" s="246"/>
      <c r="X505" s="246"/>
      <c r="Y505" s="246"/>
      <c r="Z505" s="246"/>
    </row>
    <row r="506" ht="15.75" customHeight="1">
      <c r="A506" s="989" t="s">
        <v>6618</v>
      </c>
      <c r="B506" s="989" t="s">
        <v>6619</v>
      </c>
      <c r="C506" s="996" t="s">
        <v>174</v>
      </c>
      <c r="D506" s="1344" t="s">
        <v>8284</v>
      </c>
      <c r="E506" s="992" t="s">
        <v>8285</v>
      </c>
      <c r="F506" s="989" t="s">
        <v>8265</v>
      </c>
      <c r="G506" s="989">
        <v>8.0</v>
      </c>
      <c r="H506" s="989">
        <v>5.0</v>
      </c>
      <c r="I506" s="993">
        <v>8.0</v>
      </c>
      <c r="J506" s="993">
        <v>20.0</v>
      </c>
      <c r="K506" s="539">
        <f t="shared" si="11"/>
        <v>2.5</v>
      </c>
      <c r="L506" s="988" t="s">
        <v>6666</v>
      </c>
      <c r="M506" s="246"/>
      <c r="N506" s="246"/>
      <c r="O506" s="246"/>
      <c r="P506" s="246"/>
      <c r="Q506" s="246"/>
      <c r="R506" s="246"/>
      <c r="S506" s="246"/>
      <c r="T506" s="246"/>
      <c r="U506" s="246"/>
      <c r="V506" s="246"/>
      <c r="W506" s="246"/>
      <c r="X506" s="246"/>
      <c r="Y506" s="246"/>
      <c r="Z506" s="246"/>
    </row>
    <row r="507" ht="15.75" customHeight="1">
      <c r="A507" s="511" t="s">
        <v>8286</v>
      </c>
      <c r="B507" s="511" t="s">
        <v>8287</v>
      </c>
      <c r="C507" s="511" t="s">
        <v>174</v>
      </c>
      <c r="D507" s="511" t="s">
        <v>8288</v>
      </c>
      <c r="E507" s="511" t="s">
        <v>8289</v>
      </c>
      <c r="F507" s="989" t="s">
        <v>8265</v>
      </c>
      <c r="G507" s="511">
        <v>10.0</v>
      </c>
      <c r="H507" s="511">
        <v>8.0</v>
      </c>
      <c r="I507" s="511">
        <v>10.0</v>
      </c>
      <c r="J507" s="530">
        <v>20.0</v>
      </c>
      <c r="K507" s="539">
        <f t="shared" si="11"/>
        <v>2</v>
      </c>
      <c r="L507" s="988" t="s">
        <v>6666</v>
      </c>
    </row>
    <row r="508" ht="15.75" customHeight="1">
      <c r="A508" s="511" t="s">
        <v>8286</v>
      </c>
      <c r="B508" s="511" t="s">
        <v>8287</v>
      </c>
      <c r="C508" s="511" t="s">
        <v>174</v>
      </c>
      <c r="D508" s="511" t="s">
        <v>8290</v>
      </c>
      <c r="E508" s="511" t="s">
        <v>8291</v>
      </c>
      <c r="F508" s="989" t="s">
        <v>8265</v>
      </c>
      <c r="G508" s="511">
        <v>10.0</v>
      </c>
      <c r="H508" s="511">
        <v>8.0</v>
      </c>
      <c r="I508" s="511">
        <v>10.0</v>
      </c>
      <c r="J508" s="530">
        <v>20.0</v>
      </c>
      <c r="K508" s="539">
        <f t="shared" si="11"/>
        <v>2</v>
      </c>
      <c r="L508" s="988" t="s">
        <v>6666</v>
      </c>
    </row>
    <row r="509" ht="15.75" customHeight="1">
      <c r="A509" s="511" t="s">
        <v>6645</v>
      </c>
      <c r="B509" s="511" t="s">
        <v>2110</v>
      </c>
      <c r="C509" s="511" t="s">
        <v>174</v>
      </c>
      <c r="D509" s="511" t="s">
        <v>8292</v>
      </c>
      <c r="E509" s="511" t="s">
        <v>7919</v>
      </c>
      <c r="F509" s="989" t="s">
        <v>8265</v>
      </c>
      <c r="G509" s="511">
        <v>8.0</v>
      </c>
      <c r="H509" s="511">
        <v>7.0</v>
      </c>
      <c r="I509" s="511">
        <v>8.0</v>
      </c>
      <c r="J509" s="530">
        <v>20.0</v>
      </c>
      <c r="K509" s="539">
        <f t="shared" si="11"/>
        <v>2.5</v>
      </c>
      <c r="L509" s="988" t="s">
        <v>6666</v>
      </c>
    </row>
    <row r="510" ht="15.75" customHeight="1">
      <c r="A510" s="511" t="s">
        <v>8293</v>
      </c>
      <c r="B510" s="511" t="s">
        <v>8294</v>
      </c>
      <c r="C510" s="511" t="s">
        <v>174</v>
      </c>
      <c r="D510" s="511" t="s">
        <v>8295</v>
      </c>
      <c r="E510" s="511" t="s">
        <v>5908</v>
      </c>
      <c r="F510" s="531" t="s">
        <v>2508</v>
      </c>
      <c r="G510" s="511">
        <v>8.0</v>
      </c>
      <c r="H510" s="511">
        <v>8.0</v>
      </c>
      <c r="I510" s="511">
        <v>8.0</v>
      </c>
      <c r="J510" s="530">
        <v>20.0</v>
      </c>
      <c r="K510" s="539">
        <f t="shared" si="11"/>
        <v>2.5</v>
      </c>
      <c r="L510" s="988" t="s">
        <v>6666</v>
      </c>
    </row>
    <row r="511" ht="15.75" customHeight="1">
      <c r="A511" s="511" t="s">
        <v>6645</v>
      </c>
      <c r="B511" s="511" t="s">
        <v>2110</v>
      </c>
      <c r="C511" s="511" t="s">
        <v>174</v>
      </c>
      <c r="D511" s="511" t="s">
        <v>8292</v>
      </c>
      <c r="E511" s="511" t="s">
        <v>7919</v>
      </c>
      <c r="F511" s="531" t="s">
        <v>2508</v>
      </c>
      <c r="G511" s="511">
        <v>8.0</v>
      </c>
      <c r="H511" s="511">
        <v>7.0</v>
      </c>
      <c r="I511" s="511">
        <v>8.0</v>
      </c>
      <c r="J511" s="530">
        <v>20.0</v>
      </c>
      <c r="K511" s="539">
        <f t="shared" si="11"/>
        <v>2.5</v>
      </c>
      <c r="L511" s="988" t="s">
        <v>6666</v>
      </c>
    </row>
    <row r="512" ht="15.75" customHeight="1">
      <c r="A512" s="511" t="s">
        <v>8296</v>
      </c>
      <c r="B512" s="511" t="s">
        <v>2200</v>
      </c>
      <c r="C512" s="511" t="s">
        <v>174</v>
      </c>
      <c r="D512" s="511" t="s">
        <v>8297</v>
      </c>
      <c r="E512" s="511" t="s">
        <v>2197</v>
      </c>
      <c r="F512" s="531" t="s">
        <v>2508</v>
      </c>
      <c r="G512" s="511">
        <v>8.0</v>
      </c>
      <c r="H512" s="511">
        <v>6.0</v>
      </c>
      <c r="I512" s="511">
        <v>8.0</v>
      </c>
      <c r="J512" s="530">
        <v>20.0</v>
      </c>
      <c r="K512" s="539">
        <f t="shared" si="11"/>
        <v>2.5</v>
      </c>
      <c r="L512" s="988" t="s">
        <v>6666</v>
      </c>
    </row>
    <row r="513" ht="15.75" customHeight="1">
      <c r="A513" s="989" t="s">
        <v>6618</v>
      </c>
      <c r="B513" s="989" t="s">
        <v>6619</v>
      </c>
      <c r="C513" s="996" t="s">
        <v>174</v>
      </c>
      <c r="D513" s="989" t="s">
        <v>8263</v>
      </c>
      <c r="E513" s="992" t="s">
        <v>8264</v>
      </c>
      <c r="F513" s="989" t="s">
        <v>8265</v>
      </c>
      <c r="G513" s="989">
        <v>8.0</v>
      </c>
      <c r="H513" s="989">
        <v>5.0</v>
      </c>
      <c r="I513" s="993">
        <v>8.0</v>
      </c>
      <c r="J513" s="993">
        <v>20.0</v>
      </c>
      <c r="K513" s="993">
        <v>2.5</v>
      </c>
      <c r="L513" s="75" t="s">
        <v>182</v>
      </c>
      <c r="M513" s="75"/>
      <c r="N513" s="75"/>
      <c r="O513" s="75"/>
      <c r="P513" s="75"/>
      <c r="Q513" s="75"/>
      <c r="R513" s="75"/>
      <c r="S513" s="75"/>
      <c r="T513" s="75"/>
      <c r="U513" s="75"/>
      <c r="V513" s="75"/>
      <c r="W513" s="75"/>
      <c r="X513" s="75"/>
      <c r="Y513" s="75"/>
      <c r="Z513" s="75"/>
    </row>
    <row r="514" ht="15.75" customHeight="1">
      <c r="A514" s="989" t="s">
        <v>6618</v>
      </c>
      <c r="B514" s="989" t="s">
        <v>6619</v>
      </c>
      <c r="C514" s="996" t="s">
        <v>174</v>
      </c>
      <c r="D514" s="1338" t="s">
        <v>8266</v>
      </c>
      <c r="E514" s="1339" t="s">
        <v>8267</v>
      </c>
      <c r="F514" s="989" t="s">
        <v>8265</v>
      </c>
      <c r="G514" s="989">
        <v>8.0</v>
      </c>
      <c r="H514" s="989">
        <v>5.0</v>
      </c>
      <c r="I514" s="993">
        <v>8.0</v>
      </c>
      <c r="J514" s="993">
        <v>20.0</v>
      </c>
      <c r="K514" s="993">
        <v>2.5</v>
      </c>
      <c r="L514" s="75" t="s">
        <v>182</v>
      </c>
      <c r="M514" s="246"/>
      <c r="N514" s="246"/>
      <c r="O514" s="246"/>
      <c r="P514" s="246"/>
      <c r="Q514" s="246"/>
      <c r="R514" s="246"/>
      <c r="S514" s="246"/>
      <c r="T514" s="246"/>
      <c r="U514" s="246"/>
      <c r="V514" s="246"/>
      <c r="W514" s="246"/>
      <c r="X514" s="246"/>
      <c r="Y514" s="246"/>
      <c r="Z514" s="246"/>
    </row>
    <row r="515" ht="15.75" customHeight="1">
      <c r="A515" s="989" t="s">
        <v>6618</v>
      </c>
      <c r="B515" s="989" t="s">
        <v>6619</v>
      </c>
      <c r="C515" s="996" t="s">
        <v>174</v>
      </c>
      <c r="D515" s="993" t="s">
        <v>8268</v>
      </c>
      <c r="E515" s="992" t="s">
        <v>8269</v>
      </c>
      <c r="F515" s="989" t="s">
        <v>8265</v>
      </c>
      <c r="G515" s="989">
        <v>8.0</v>
      </c>
      <c r="H515" s="989">
        <v>5.0</v>
      </c>
      <c r="I515" s="993">
        <v>8.0</v>
      </c>
      <c r="J515" s="993">
        <v>20.0</v>
      </c>
      <c r="K515" s="993">
        <v>2.5</v>
      </c>
      <c r="L515" s="75" t="s">
        <v>182</v>
      </c>
      <c r="M515" s="246"/>
      <c r="N515" s="246"/>
      <c r="O515" s="246"/>
      <c r="P515" s="246"/>
      <c r="Q515" s="246"/>
      <c r="R515" s="246"/>
      <c r="S515" s="246"/>
      <c r="T515" s="246"/>
      <c r="U515" s="246"/>
      <c r="V515" s="246"/>
      <c r="W515" s="246"/>
      <c r="X515" s="246"/>
      <c r="Y515" s="246"/>
      <c r="Z515" s="246"/>
    </row>
    <row r="516" ht="15.75" customHeight="1">
      <c r="A516" s="989" t="s">
        <v>6618</v>
      </c>
      <c r="B516" s="989" t="s">
        <v>6619</v>
      </c>
      <c r="C516" s="996" t="s">
        <v>174</v>
      </c>
      <c r="D516" s="989" t="s">
        <v>8270</v>
      </c>
      <c r="E516" s="992" t="s">
        <v>8271</v>
      </c>
      <c r="F516" s="989" t="s">
        <v>8265</v>
      </c>
      <c r="G516" s="989">
        <v>8.0</v>
      </c>
      <c r="H516" s="989">
        <v>5.0</v>
      </c>
      <c r="I516" s="993">
        <v>8.0</v>
      </c>
      <c r="J516" s="993">
        <v>20.0</v>
      </c>
      <c r="K516" s="993">
        <v>2.5</v>
      </c>
      <c r="L516" s="75" t="s">
        <v>182</v>
      </c>
      <c r="M516" s="246"/>
      <c r="N516" s="246"/>
      <c r="O516" s="246"/>
      <c r="P516" s="246"/>
      <c r="Q516" s="246"/>
      <c r="R516" s="246"/>
      <c r="S516" s="246"/>
      <c r="T516" s="246"/>
      <c r="U516" s="246"/>
      <c r="V516" s="246"/>
      <c r="W516" s="246"/>
      <c r="X516" s="246"/>
      <c r="Y516" s="246"/>
      <c r="Z516" s="246"/>
    </row>
    <row r="517" ht="15.75" customHeight="1">
      <c r="A517" s="989" t="s">
        <v>6618</v>
      </c>
      <c r="B517" s="989" t="s">
        <v>6619</v>
      </c>
      <c r="C517" s="996" t="s">
        <v>174</v>
      </c>
      <c r="D517" s="993" t="s">
        <v>6620</v>
      </c>
      <c r="E517" s="992" t="s">
        <v>6621</v>
      </c>
      <c r="F517" s="989" t="s">
        <v>8265</v>
      </c>
      <c r="G517" s="989">
        <v>8.0</v>
      </c>
      <c r="H517" s="989">
        <v>5.0</v>
      </c>
      <c r="I517" s="993">
        <v>8.0</v>
      </c>
      <c r="J517" s="993">
        <v>20.0</v>
      </c>
      <c r="K517" s="993">
        <v>2.5</v>
      </c>
      <c r="L517" s="75" t="s">
        <v>182</v>
      </c>
      <c r="M517" s="246"/>
      <c r="N517" s="246"/>
      <c r="O517" s="246"/>
      <c r="P517" s="246"/>
      <c r="Q517" s="246"/>
      <c r="R517" s="246"/>
      <c r="S517" s="246"/>
      <c r="T517" s="246"/>
      <c r="U517" s="246"/>
      <c r="V517" s="246"/>
      <c r="W517" s="246"/>
      <c r="X517" s="246"/>
      <c r="Y517" s="246"/>
      <c r="Z517" s="246"/>
    </row>
    <row r="518" ht="15.75" customHeight="1">
      <c r="A518" s="989" t="s">
        <v>6618</v>
      </c>
      <c r="B518" s="989" t="s">
        <v>6619</v>
      </c>
      <c r="C518" s="996" t="s">
        <v>174</v>
      </c>
      <c r="D518" s="993" t="s">
        <v>8272</v>
      </c>
      <c r="E518" s="992" t="s">
        <v>8273</v>
      </c>
      <c r="F518" s="989" t="s">
        <v>8265</v>
      </c>
      <c r="G518" s="989">
        <v>8.0</v>
      </c>
      <c r="H518" s="989">
        <v>5.0</v>
      </c>
      <c r="I518" s="993">
        <v>8.0</v>
      </c>
      <c r="J518" s="993">
        <v>20.0</v>
      </c>
      <c r="K518" s="993">
        <v>2.5</v>
      </c>
      <c r="L518" s="75" t="s">
        <v>182</v>
      </c>
      <c r="M518" s="246"/>
      <c r="N518" s="246"/>
      <c r="O518" s="246"/>
      <c r="P518" s="246"/>
      <c r="Q518" s="246"/>
      <c r="R518" s="246"/>
      <c r="S518" s="246"/>
      <c r="T518" s="246"/>
      <c r="U518" s="246"/>
      <c r="V518" s="246"/>
      <c r="W518" s="246"/>
      <c r="X518" s="246"/>
      <c r="Y518" s="246"/>
      <c r="Z518" s="246"/>
    </row>
    <row r="519" ht="15.75" customHeight="1">
      <c r="A519" s="989" t="s">
        <v>6618</v>
      </c>
      <c r="B519" s="989" t="s">
        <v>6619</v>
      </c>
      <c r="C519" s="996" t="s">
        <v>174</v>
      </c>
      <c r="D519" s="993" t="s">
        <v>6622</v>
      </c>
      <c r="E519" s="992" t="s">
        <v>6623</v>
      </c>
      <c r="F519" s="989" t="s">
        <v>8265</v>
      </c>
      <c r="G519" s="989">
        <v>8.0</v>
      </c>
      <c r="H519" s="989">
        <v>5.0</v>
      </c>
      <c r="I519" s="993">
        <v>8.0</v>
      </c>
      <c r="J519" s="993">
        <v>20.0</v>
      </c>
      <c r="K519" s="993">
        <v>2.5</v>
      </c>
      <c r="L519" s="75" t="s">
        <v>182</v>
      </c>
      <c r="M519" s="246"/>
      <c r="N519" s="246"/>
      <c r="O519" s="246"/>
      <c r="P519" s="246"/>
      <c r="Q519" s="246"/>
      <c r="R519" s="246"/>
      <c r="S519" s="246"/>
      <c r="T519" s="246"/>
      <c r="U519" s="246"/>
      <c r="V519" s="246"/>
      <c r="W519" s="246"/>
      <c r="X519" s="246"/>
      <c r="Y519" s="246"/>
      <c r="Z519" s="246"/>
    </row>
    <row r="520" ht="15.75" customHeight="1">
      <c r="A520" s="989" t="s">
        <v>6618</v>
      </c>
      <c r="B520" s="989" t="s">
        <v>6619</v>
      </c>
      <c r="C520" s="996" t="s">
        <v>174</v>
      </c>
      <c r="D520" s="989" t="s">
        <v>6624</v>
      </c>
      <c r="E520" s="992" t="s">
        <v>6625</v>
      </c>
      <c r="F520" s="989" t="s">
        <v>8265</v>
      </c>
      <c r="G520" s="989">
        <v>8.0</v>
      </c>
      <c r="H520" s="989">
        <v>5.0</v>
      </c>
      <c r="I520" s="993">
        <v>8.0</v>
      </c>
      <c r="J520" s="993">
        <v>20.0</v>
      </c>
      <c r="K520" s="993">
        <v>2.5</v>
      </c>
      <c r="L520" s="75" t="s">
        <v>182</v>
      </c>
      <c r="M520" s="246"/>
      <c r="N520" s="246"/>
      <c r="O520" s="246"/>
      <c r="P520" s="246"/>
      <c r="Q520" s="246"/>
      <c r="R520" s="246"/>
      <c r="S520" s="246"/>
      <c r="T520" s="246"/>
      <c r="U520" s="246"/>
      <c r="V520" s="246"/>
      <c r="W520" s="246"/>
      <c r="X520" s="246"/>
      <c r="Y520" s="246"/>
      <c r="Z520" s="246"/>
    </row>
    <row r="521" ht="15.75" customHeight="1">
      <c r="A521" s="989" t="s">
        <v>6618</v>
      </c>
      <c r="B521" s="989" t="s">
        <v>6619</v>
      </c>
      <c r="C521" s="996" t="s">
        <v>174</v>
      </c>
      <c r="D521" s="993" t="s">
        <v>6626</v>
      </c>
      <c r="E521" s="992" t="s">
        <v>6627</v>
      </c>
      <c r="F521" s="989" t="s">
        <v>8265</v>
      </c>
      <c r="G521" s="989">
        <v>8.0</v>
      </c>
      <c r="H521" s="989">
        <v>5.0</v>
      </c>
      <c r="I521" s="993">
        <v>8.0</v>
      </c>
      <c r="J521" s="993">
        <v>20.0</v>
      </c>
      <c r="K521" s="993">
        <v>2.5</v>
      </c>
      <c r="L521" s="75" t="s">
        <v>182</v>
      </c>
      <c r="M521" s="246"/>
      <c r="N521" s="246"/>
      <c r="O521" s="246"/>
      <c r="P521" s="246"/>
      <c r="Q521" s="246"/>
      <c r="R521" s="246"/>
      <c r="S521" s="246"/>
      <c r="T521" s="246"/>
      <c r="U521" s="246"/>
      <c r="V521" s="246"/>
      <c r="W521" s="246"/>
      <c r="X521" s="246"/>
      <c r="Y521" s="246"/>
      <c r="Z521" s="246"/>
    </row>
    <row r="522" ht="15.75" customHeight="1">
      <c r="A522" s="989" t="s">
        <v>6618</v>
      </c>
      <c r="B522" s="989" t="s">
        <v>6619</v>
      </c>
      <c r="C522" s="996" t="s">
        <v>174</v>
      </c>
      <c r="D522" s="1340" t="s">
        <v>8274</v>
      </c>
      <c r="E522" s="992" t="s">
        <v>8275</v>
      </c>
      <c r="F522" s="989" t="s">
        <v>8265</v>
      </c>
      <c r="G522" s="989">
        <v>8.0</v>
      </c>
      <c r="H522" s="989">
        <v>5.0</v>
      </c>
      <c r="I522" s="993">
        <v>8.0</v>
      </c>
      <c r="J522" s="993">
        <v>20.0</v>
      </c>
      <c r="K522" s="993">
        <v>2.5</v>
      </c>
      <c r="L522" s="75" t="s">
        <v>182</v>
      </c>
      <c r="M522" s="246"/>
      <c r="N522" s="246"/>
      <c r="O522" s="246"/>
      <c r="P522" s="246"/>
      <c r="Q522" s="246"/>
      <c r="R522" s="246"/>
      <c r="S522" s="246"/>
      <c r="T522" s="246"/>
      <c r="U522" s="246"/>
      <c r="V522" s="246"/>
      <c r="W522" s="246"/>
      <c r="X522" s="246"/>
      <c r="Y522" s="246"/>
      <c r="Z522" s="246"/>
    </row>
    <row r="523" ht="15.75" customHeight="1">
      <c r="A523" s="989" t="s">
        <v>6618</v>
      </c>
      <c r="B523" s="989" t="s">
        <v>6619</v>
      </c>
      <c r="C523" s="996" t="s">
        <v>174</v>
      </c>
      <c r="D523" s="1341" t="s">
        <v>8276</v>
      </c>
      <c r="E523" s="992" t="s">
        <v>8277</v>
      </c>
      <c r="F523" s="989" t="s">
        <v>8265</v>
      </c>
      <c r="G523" s="989">
        <v>8.0</v>
      </c>
      <c r="H523" s="989">
        <v>5.0</v>
      </c>
      <c r="I523" s="993">
        <v>8.0</v>
      </c>
      <c r="J523" s="993">
        <v>20.0</v>
      </c>
      <c r="K523" s="993">
        <v>2.5</v>
      </c>
      <c r="L523" s="75" t="s">
        <v>182</v>
      </c>
      <c r="M523" s="246"/>
      <c r="N523" s="246"/>
      <c r="O523" s="246"/>
      <c r="P523" s="246"/>
      <c r="Q523" s="246"/>
      <c r="R523" s="246"/>
      <c r="S523" s="246"/>
      <c r="T523" s="246"/>
      <c r="U523" s="246"/>
      <c r="V523" s="246"/>
      <c r="W523" s="246"/>
      <c r="X523" s="246"/>
      <c r="Y523" s="246"/>
      <c r="Z523" s="246"/>
    </row>
    <row r="524" ht="15.75" customHeight="1">
      <c r="A524" s="989" t="s">
        <v>6618</v>
      </c>
      <c r="B524" s="989" t="s">
        <v>6619</v>
      </c>
      <c r="C524" s="996" t="s">
        <v>174</v>
      </c>
      <c r="D524" s="1342" t="s">
        <v>8278</v>
      </c>
      <c r="E524" s="992" t="s">
        <v>8279</v>
      </c>
      <c r="F524" s="989" t="s">
        <v>8265</v>
      </c>
      <c r="G524" s="989">
        <v>8.0</v>
      </c>
      <c r="H524" s="989">
        <v>5.0</v>
      </c>
      <c r="I524" s="993">
        <v>8.0</v>
      </c>
      <c r="J524" s="993">
        <v>20.0</v>
      </c>
      <c r="K524" s="993">
        <v>2.5</v>
      </c>
      <c r="L524" s="75" t="s">
        <v>182</v>
      </c>
      <c r="M524" s="246"/>
      <c r="N524" s="246"/>
      <c r="O524" s="246"/>
      <c r="P524" s="246"/>
      <c r="Q524" s="246"/>
      <c r="R524" s="246"/>
      <c r="S524" s="246"/>
      <c r="T524" s="246"/>
      <c r="U524" s="246"/>
      <c r="V524" s="246"/>
      <c r="W524" s="246"/>
      <c r="X524" s="246"/>
      <c r="Y524" s="246"/>
      <c r="Z524" s="246"/>
    </row>
    <row r="525" ht="15.75" customHeight="1">
      <c r="A525" s="989" t="s">
        <v>6618</v>
      </c>
      <c r="B525" s="989" t="s">
        <v>6619</v>
      </c>
      <c r="C525" s="996" t="s">
        <v>174</v>
      </c>
      <c r="D525" s="1343" t="s">
        <v>8280</v>
      </c>
      <c r="E525" s="992" t="s">
        <v>8281</v>
      </c>
      <c r="F525" s="989" t="s">
        <v>8265</v>
      </c>
      <c r="G525" s="989">
        <v>8.0</v>
      </c>
      <c r="H525" s="989">
        <v>5.0</v>
      </c>
      <c r="I525" s="993">
        <v>8.0</v>
      </c>
      <c r="J525" s="993">
        <v>20.0</v>
      </c>
      <c r="K525" s="993">
        <v>2.5</v>
      </c>
      <c r="L525" s="75" t="s">
        <v>182</v>
      </c>
      <c r="M525" s="246"/>
      <c r="N525" s="246"/>
      <c r="O525" s="246"/>
      <c r="P525" s="246"/>
      <c r="Q525" s="246"/>
      <c r="R525" s="246"/>
      <c r="S525" s="246"/>
      <c r="T525" s="246"/>
      <c r="U525" s="246"/>
      <c r="V525" s="246"/>
      <c r="W525" s="246"/>
      <c r="X525" s="246"/>
      <c r="Y525" s="246"/>
      <c r="Z525" s="246"/>
    </row>
    <row r="526" ht="15.75" customHeight="1">
      <c r="A526" s="989" t="s">
        <v>6618</v>
      </c>
      <c r="B526" s="989" t="s">
        <v>6619</v>
      </c>
      <c r="C526" s="996" t="s">
        <v>174</v>
      </c>
      <c r="D526" s="993" t="s">
        <v>8282</v>
      </c>
      <c r="E526" s="992" t="s">
        <v>8283</v>
      </c>
      <c r="F526" s="989" t="s">
        <v>8265</v>
      </c>
      <c r="G526" s="989">
        <v>8.0</v>
      </c>
      <c r="H526" s="989">
        <v>5.0</v>
      </c>
      <c r="I526" s="993">
        <v>8.0</v>
      </c>
      <c r="J526" s="993">
        <v>20.0</v>
      </c>
      <c r="K526" s="993">
        <v>2.5</v>
      </c>
      <c r="L526" s="75" t="s">
        <v>182</v>
      </c>
      <c r="M526" s="246"/>
      <c r="N526" s="246"/>
      <c r="O526" s="246"/>
      <c r="P526" s="246"/>
      <c r="Q526" s="246"/>
      <c r="R526" s="246"/>
      <c r="S526" s="246"/>
      <c r="T526" s="246"/>
      <c r="U526" s="246"/>
      <c r="V526" s="246"/>
      <c r="W526" s="246"/>
      <c r="X526" s="246"/>
      <c r="Y526" s="246"/>
      <c r="Z526" s="246"/>
    </row>
    <row r="527" ht="15.75" customHeight="1">
      <c r="A527" s="989" t="s">
        <v>6618</v>
      </c>
      <c r="B527" s="989" t="s">
        <v>6619</v>
      </c>
      <c r="C527" s="996" t="s">
        <v>174</v>
      </c>
      <c r="D527" s="1344" t="s">
        <v>8284</v>
      </c>
      <c r="E527" s="992" t="s">
        <v>8285</v>
      </c>
      <c r="F527" s="989" t="s">
        <v>8265</v>
      </c>
      <c r="G527" s="989">
        <v>8.0</v>
      </c>
      <c r="H527" s="989">
        <v>5.0</v>
      </c>
      <c r="I527" s="993">
        <v>8.0</v>
      </c>
      <c r="J527" s="993">
        <v>20.0</v>
      </c>
      <c r="K527" s="993">
        <v>2.5</v>
      </c>
      <c r="L527" s="75" t="s">
        <v>182</v>
      </c>
      <c r="M527" s="246"/>
      <c r="N527" s="246"/>
      <c r="O527" s="246"/>
      <c r="P527" s="246"/>
      <c r="Q527" s="246"/>
      <c r="R527" s="246"/>
      <c r="S527" s="246"/>
      <c r="T527" s="246"/>
      <c r="U527" s="246"/>
      <c r="V527" s="246"/>
      <c r="W527" s="246"/>
      <c r="X527" s="246"/>
      <c r="Y527" s="246"/>
      <c r="Z527" s="246"/>
    </row>
    <row r="528" ht="15.75" customHeight="1">
      <c r="A528" s="989" t="s">
        <v>8298</v>
      </c>
      <c r="B528" s="989" t="s">
        <v>8299</v>
      </c>
      <c r="C528" s="996" t="s">
        <v>174</v>
      </c>
      <c r="D528" s="993" t="s">
        <v>8300</v>
      </c>
      <c r="E528" s="992" t="s">
        <v>8301</v>
      </c>
      <c r="F528" s="989" t="s">
        <v>8265</v>
      </c>
      <c r="G528" s="989">
        <v>10.0</v>
      </c>
      <c r="H528" s="989">
        <v>1.0</v>
      </c>
      <c r="I528" s="993">
        <v>10.0</v>
      </c>
      <c r="J528" s="993">
        <v>20.0</v>
      </c>
      <c r="K528" s="993">
        <v>2.0</v>
      </c>
      <c r="L528" s="75" t="s">
        <v>182</v>
      </c>
      <c r="M528" s="246"/>
      <c r="N528" s="246"/>
      <c r="O528" s="246"/>
      <c r="P528" s="246"/>
      <c r="Q528" s="246"/>
      <c r="R528" s="246"/>
      <c r="S528" s="246"/>
      <c r="T528" s="246"/>
      <c r="U528" s="246"/>
      <c r="V528" s="246"/>
      <c r="W528" s="246"/>
      <c r="X528" s="246"/>
      <c r="Y528" s="246"/>
      <c r="Z528" s="246"/>
    </row>
    <row r="529" ht="15.75" customHeight="1">
      <c r="A529" s="989" t="s">
        <v>8302</v>
      </c>
      <c r="B529" s="989" t="s">
        <v>8303</v>
      </c>
      <c r="C529" s="996" t="s">
        <v>174</v>
      </c>
      <c r="D529" s="1344" t="s">
        <v>8304</v>
      </c>
      <c r="E529" s="992" t="s">
        <v>8305</v>
      </c>
      <c r="F529" s="989" t="s">
        <v>8265</v>
      </c>
      <c r="G529" s="989">
        <v>4.0</v>
      </c>
      <c r="H529" s="989">
        <v>4.0</v>
      </c>
      <c r="I529" s="993">
        <v>4.0</v>
      </c>
      <c r="J529" s="993">
        <v>20.0</v>
      </c>
      <c r="K529" s="993">
        <v>5.0</v>
      </c>
      <c r="L529" s="75" t="s">
        <v>182</v>
      </c>
      <c r="M529" s="246"/>
      <c r="N529" s="246"/>
      <c r="O529" s="246"/>
      <c r="P529" s="246"/>
      <c r="Q529" s="246"/>
      <c r="R529" s="246"/>
      <c r="S529" s="246"/>
      <c r="T529" s="246"/>
      <c r="U529" s="246"/>
      <c r="V529" s="246"/>
      <c r="W529" s="246"/>
      <c r="X529" s="246"/>
      <c r="Y529" s="246"/>
      <c r="Z529" s="246"/>
    </row>
    <row r="530" ht="15.75" customHeight="1">
      <c r="A530" s="511" t="s">
        <v>8306</v>
      </c>
      <c r="B530" s="511" t="s">
        <v>8307</v>
      </c>
      <c r="C530" s="511" t="s">
        <v>174</v>
      </c>
      <c r="D530" s="556" t="s">
        <v>8308</v>
      </c>
      <c r="E530" s="511" t="s">
        <v>8309</v>
      </c>
      <c r="F530" s="511" t="s">
        <v>8310</v>
      </c>
      <c r="G530" s="511">
        <v>2.0</v>
      </c>
      <c r="H530" s="709">
        <v>2.0</v>
      </c>
      <c r="I530" s="109">
        <v>2.0</v>
      </c>
      <c r="J530" s="109">
        <v>10.0</v>
      </c>
      <c r="K530" s="109">
        <v>5.0</v>
      </c>
      <c r="L530" s="555" t="s">
        <v>1884</v>
      </c>
      <c r="M530" s="75"/>
      <c r="N530" s="75"/>
      <c r="O530" s="75"/>
      <c r="P530" s="75"/>
      <c r="Q530" s="75"/>
      <c r="R530" s="75"/>
      <c r="S530" s="75"/>
      <c r="T530" s="75"/>
      <c r="U530" s="75"/>
      <c r="V530" s="75"/>
      <c r="W530" s="75"/>
      <c r="X530" s="75"/>
      <c r="Y530" s="75"/>
      <c r="Z530" s="75"/>
    </row>
    <row r="531" ht="15.75" customHeight="1">
      <c r="A531" s="162" t="s">
        <v>8311</v>
      </c>
      <c r="B531" s="161" t="s">
        <v>8312</v>
      </c>
      <c r="C531" s="161" t="s">
        <v>174</v>
      </c>
      <c r="D531" s="348" t="s">
        <v>8313</v>
      </c>
      <c r="E531" s="570" t="s">
        <v>8314</v>
      </c>
      <c r="F531" s="570" t="s">
        <v>8315</v>
      </c>
      <c r="G531" s="348">
        <v>2.0</v>
      </c>
      <c r="H531" s="866">
        <v>2.0</v>
      </c>
      <c r="I531" s="1345">
        <v>2.0</v>
      </c>
      <c r="J531" s="1345">
        <v>20.0</v>
      </c>
      <c r="K531" s="1345">
        <v>10.0</v>
      </c>
      <c r="L531" s="555" t="s">
        <v>175</v>
      </c>
      <c r="M531" s="75"/>
      <c r="N531" s="75"/>
      <c r="O531" s="75"/>
      <c r="P531" s="75"/>
      <c r="Q531" s="75"/>
      <c r="R531" s="75"/>
      <c r="S531" s="75"/>
      <c r="T531" s="75"/>
      <c r="U531" s="75"/>
      <c r="V531" s="75"/>
      <c r="W531" s="75"/>
      <c r="X531" s="75"/>
      <c r="Y531" s="75"/>
      <c r="Z531" s="75"/>
    </row>
    <row r="532" ht="15.75" customHeight="1">
      <c r="A532" s="162" t="s">
        <v>8311</v>
      </c>
      <c r="B532" s="161" t="s">
        <v>8312</v>
      </c>
      <c r="C532" s="161" t="s">
        <v>174</v>
      </c>
      <c r="D532" s="631" t="s">
        <v>8316</v>
      </c>
      <c r="E532" s="1269" t="s">
        <v>8317</v>
      </c>
      <c r="F532" s="631" t="s">
        <v>8318</v>
      </c>
      <c r="G532" s="421">
        <v>2.0</v>
      </c>
      <c r="H532" s="1346">
        <v>2.0</v>
      </c>
      <c r="I532" s="1345">
        <v>2.0</v>
      </c>
      <c r="J532" s="1347">
        <v>20.0</v>
      </c>
      <c r="K532" s="1347">
        <v>10.0</v>
      </c>
      <c r="L532" s="555" t="s">
        <v>175</v>
      </c>
      <c r="M532" s="246"/>
      <c r="N532" s="246"/>
      <c r="O532" s="246"/>
      <c r="P532" s="246"/>
      <c r="Q532" s="246"/>
      <c r="R532" s="246"/>
      <c r="S532" s="246"/>
      <c r="T532" s="246"/>
      <c r="U532" s="246"/>
      <c r="V532" s="246"/>
      <c r="W532" s="246"/>
      <c r="X532" s="246"/>
      <c r="Y532" s="246"/>
      <c r="Z532" s="246"/>
    </row>
    <row r="533" ht="15.75" customHeight="1">
      <c r="A533" s="200" t="s">
        <v>8319</v>
      </c>
      <c r="B533" s="314" t="s">
        <v>8320</v>
      </c>
      <c r="C533" s="161" t="s">
        <v>174</v>
      </c>
      <c r="D533" s="348" t="s">
        <v>6676</v>
      </c>
      <c r="E533" s="570" t="s">
        <v>8321</v>
      </c>
      <c r="F533" s="348" t="s">
        <v>8322</v>
      </c>
      <c r="G533" s="673">
        <v>4.0</v>
      </c>
      <c r="H533" s="1163">
        <v>2.0</v>
      </c>
      <c r="I533" s="95">
        <v>4.0</v>
      </c>
      <c r="J533" s="95">
        <v>20.0</v>
      </c>
      <c r="K533" s="95">
        <v>5.0</v>
      </c>
      <c r="L533" s="555" t="s">
        <v>175</v>
      </c>
      <c r="M533" s="246"/>
      <c r="N533" s="246"/>
      <c r="O533" s="246"/>
      <c r="P533" s="246"/>
      <c r="Q533" s="246"/>
      <c r="R533" s="246"/>
      <c r="S533" s="246"/>
      <c r="T533" s="246"/>
      <c r="U533" s="246"/>
      <c r="V533" s="246"/>
      <c r="W533" s="246"/>
      <c r="X533" s="246"/>
      <c r="Y533" s="246"/>
      <c r="Z533" s="246"/>
    </row>
    <row r="534" ht="15.75" customHeight="1">
      <c r="A534" s="200" t="s">
        <v>8319</v>
      </c>
      <c r="B534" s="314" t="s">
        <v>8320</v>
      </c>
      <c r="C534" s="161" t="s">
        <v>174</v>
      </c>
      <c r="D534" s="348" t="s">
        <v>6683</v>
      </c>
      <c r="E534" s="570" t="s">
        <v>8323</v>
      </c>
      <c r="F534" s="348" t="s">
        <v>8324</v>
      </c>
      <c r="G534" s="673">
        <v>4.0</v>
      </c>
      <c r="H534" s="1163">
        <v>2.0</v>
      </c>
      <c r="I534" s="95">
        <v>4.0</v>
      </c>
      <c r="J534" s="95">
        <v>20.0</v>
      </c>
      <c r="K534" s="95">
        <v>5.0</v>
      </c>
      <c r="L534" s="555" t="s">
        <v>175</v>
      </c>
      <c r="M534" s="246"/>
      <c r="N534" s="246"/>
      <c r="O534" s="246"/>
      <c r="P534" s="246"/>
      <c r="Q534" s="246"/>
      <c r="R534" s="246"/>
      <c r="S534" s="246"/>
      <c r="T534" s="246"/>
      <c r="U534" s="246"/>
      <c r="V534" s="246"/>
      <c r="W534" s="246"/>
      <c r="X534" s="246"/>
      <c r="Y534" s="246"/>
      <c r="Z534" s="246"/>
    </row>
    <row r="535" ht="15.75" customHeight="1">
      <c r="A535" s="511" t="s">
        <v>8325</v>
      </c>
      <c r="B535" s="511" t="s">
        <v>8326</v>
      </c>
      <c r="C535" s="511" t="s">
        <v>174</v>
      </c>
      <c r="D535" s="511" t="s">
        <v>8327</v>
      </c>
      <c r="E535" s="511"/>
      <c r="F535" s="511"/>
      <c r="G535" s="511">
        <v>3.0</v>
      </c>
      <c r="H535" s="709">
        <v>3.0</v>
      </c>
      <c r="I535" s="109">
        <v>5.0</v>
      </c>
      <c r="J535" s="109">
        <v>10.0</v>
      </c>
      <c r="K535" s="109">
        <v>3.3</v>
      </c>
      <c r="L535" s="374" t="s">
        <v>1913</v>
      </c>
      <c r="M535" s="75"/>
      <c r="N535" s="75"/>
      <c r="O535" s="75"/>
      <c r="P535" s="75"/>
      <c r="Q535" s="75"/>
      <c r="R535" s="75"/>
      <c r="S535" s="75"/>
      <c r="T535" s="75"/>
      <c r="U535" s="75"/>
      <c r="V535" s="75"/>
      <c r="W535" s="75"/>
      <c r="X535" s="75"/>
      <c r="Y535" s="75"/>
      <c r="Z535" s="75"/>
    </row>
    <row r="536" ht="15.75" customHeight="1">
      <c r="A536" s="231" t="s">
        <v>8328</v>
      </c>
      <c r="B536" s="231" t="s">
        <v>8329</v>
      </c>
      <c r="C536" s="511" t="s">
        <v>174</v>
      </c>
      <c r="D536" s="231" t="s">
        <v>8330</v>
      </c>
      <c r="E536" s="1037" t="s">
        <v>8331</v>
      </c>
      <c r="F536" s="518" t="s">
        <v>8332</v>
      </c>
      <c r="G536" s="1348">
        <v>3.0</v>
      </c>
      <c r="H536" s="709">
        <v>3.0</v>
      </c>
      <c r="I536" s="104">
        <v>7.0</v>
      </c>
      <c r="J536" s="104">
        <v>20.0</v>
      </c>
      <c r="K536" s="104">
        <v>6.3</v>
      </c>
      <c r="L536" s="374" t="s">
        <v>1913</v>
      </c>
      <c r="M536" s="246"/>
      <c r="N536" s="246"/>
      <c r="O536" s="246"/>
      <c r="P536" s="246"/>
      <c r="Q536" s="246"/>
      <c r="R536" s="246"/>
      <c r="S536" s="246"/>
      <c r="T536" s="246"/>
      <c r="U536" s="246"/>
      <c r="V536" s="246"/>
      <c r="W536" s="246"/>
      <c r="X536" s="246"/>
      <c r="Y536" s="246"/>
      <c r="Z536" s="246"/>
    </row>
    <row r="537" ht="15.75" customHeight="1">
      <c r="A537" s="231" t="s">
        <v>8333</v>
      </c>
      <c r="B537" s="231" t="s">
        <v>8334</v>
      </c>
      <c r="C537" s="511" t="s">
        <v>174</v>
      </c>
      <c r="D537" s="511" t="s">
        <v>8335</v>
      </c>
      <c r="E537" s="105" t="s">
        <v>8336</v>
      </c>
      <c r="F537" s="511" t="s">
        <v>8337</v>
      </c>
      <c r="G537" s="522">
        <v>1.0</v>
      </c>
      <c r="H537" s="709">
        <v>1.0</v>
      </c>
      <c r="I537" s="104">
        <v>4.0</v>
      </c>
      <c r="J537" s="104">
        <v>20.0</v>
      </c>
      <c r="K537" s="104">
        <v>20.0</v>
      </c>
      <c r="L537" s="374" t="s">
        <v>1913</v>
      </c>
      <c r="M537" s="246"/>
      <c r="N537" s="246"/>
      <c r="O537" s="246"/>
      <c r="P537" s="246"/>
      <c r="Q537" s="246"/>
      <c r="R537" s="246"/>
      <c r="S537" s="246"/>
      <c r="T537" s="246"/>
      <c r="U537" s="246"/>
      <c r="V537" s="246"/>
      <c r="W537" s="246"/>
      <c r="X537" s="246"/>
      <c r="Y537" s="246"/>
      <c r="Z537" s="246"/>
    </row>
    <row r="538" ht="15.75" customHeight="1">
      <c r="A538" s="511" t="s">
        <v>6735</v>
      </c>
      <c r="B538" s="511" t="s">
        <v>6736</v>
      </c>
      <c r="C538" s="511" t="s">
        <v>174</v>
      </c>
      <c r="D538" s="511" t="s">
        <v>8338</v>
      </c>
      <c r="E538" s="561" t="s">
        <v>8339</v>
      </c>
      <c r="F538" s="511" t="s">
        <v>8340</v>
      </c>
      <c r="G538" s="909">
        <v>2.0</v>
      </c>
      <c r="H538" s="909">
        <v>1.0</v>
      </c>
      <c r="I538" s="909">
        <v>23.0</v>
      </c>
      <c r="J538" s="925">
        <v>20.0</v>
      </c>
      <c r="K538" s="511">
        <f t="shared" ref="K538:K555" si="12">J538/G538</f>
        <v>10</v>
      </c>
      <c r="L538" s="546" t="s">
        <v>194</v>
      </c>
      <c r="M538" s="1004"/>
      <c r="N538" s="1004"/>
      <c r="O538" s="1004"/>
      <c r="P538" s="1004"/>
      <c r="Q538" s="1004"/>
      <c r="R538" s="1004"/>
      <c r="S538" s="1004"/>
      <c r="T538" s="1004"/>
      <c r="U538" s="1004"/>
      <c r="V538" s="1004"/>
      <c r="W538" s="1004"/>
      <c r="X538" s="1004"/>
      <c r="Y538" s="1004"/>
      <c r="Z538" s="1004"/>
    </row>
    <row r="539" ht="15.75" customHeight="1">
      <c r="A539" s="511" t="s">
        <v>6735</v>
      </c>
      <c r="B539" s="511" t="s">
        <v>6736</v>
      </c>
      <c r="C539" s="511" t="s">
        <v>174</v>
      </c>
      <c r="D539" s="511" t="s">
        <v>8341</v>
      </c>
      <c r="E539" s="561" t="s">
        <v>8342</v>
      </c>
      <c r="F539" s="511" t="s">
        <v>8340</v>
      </c>
      <c r="G539" s="909">
        <v>2.0</v>
      </c>
      <c r="H539" s="909">
        <v>1.0</v>
      </c>
      <c r="I539" s="909">
        <v>23.0</v>
      </c>
      <c r="J539" s="925">
        <v>20.0</v>
      </c>
      <c r="K539" s="511">
        <f t="shared" si="12"/>
        <v>10</v>
      </c>
      <c r="L539" s="546" t="s">
        <v>194</v>
      </c>
      <c r="M539" s="1004"/>
      <c r="N539" s="1004"/>
      <c r="O539" s="1004"/>
      <c r="P539" s="1004"/>
      <c r="Q539" s="1004"/>
      <c r="R539" s="1004"/>
      <c r="S539" s="1004"/>
      <c r="T539" s="1004"/>
      <c r="U539" s="1004"/>
      <c r="V539" s="1004"/>
      <c r="W539" s="1004"/>
      <c r="X539" s="1004"/>
      <c r="Y539" s="1004"/>
      <c r="Z539" s="1004"/>
    </row>
    <row r="540" ht="15.75" customHeight="1">
      <c r="A540" s="511" t="s">
        <v>6735</v>
      </c>
      <c r="B540" s="511" t="s">
        <v>6736</v>
      </c>
      <c r="C540" s="511" t="s">
        <v>174</v>
      </c>
      <c r="D540" s="511" t="s">
        <v>8343</v>
      </c>
      <c r="E540" s="561" t="s">
        <v>8344</v>
      </c>
      <c r="F540" s="511" t="s">
        <v>8345</v>
      </c>
      <c r="G540" s="909">
        <v>2.0</v>
      </c>
      <c r="H540" s="909">
        <v>1.0</v>
      </c>
      <c r="I540" s="909">
        <v>23.0</v>
      </c>
      <c r="J540" s="925">
        <v>10.0</v>
      </c>
      <c r="K540" s="511">
        <f t="shared" si="12"/>
        <v>5</v>
      </c>
      <c r="L540" s="546" t="s">
        <v>194</v>
      </c>
      <c r="M540" s="1004"/>
      <c r="N540" s="1004"/>
      <c r="O540" s="1004"/>
      <c r="P540" s="1004"/>
      <c r="Q540" s="1004"/>
      <c r="R540" s="1004"/>
      <c r="S540" s="1004"/>
      <c r="T540" s="1004"/>
      <c r="U540" s="1004"/>
      <c r="V540" s="1004"/>
      <c r="W540" s="1004"/>
      <c r="X540" s="1004"/>
      <c r="Y540" s="1004"/>
      <c r="Z540" s="1004"/>
    </row>
    <row r="541" ht="15.75" customHeight="1">
      <c r="A541" s="511" t="s">
        <v>6735</v>
      </c>
      <c r="B541" s="511" t="s">
        <v>6736</v>
      </c>
      <c r="C541" s="511" t="s">
        <v>174</v>
      </c>
      <c r="D541" s="511" t="s">
        <v>8346</v>
      </c>
      <c r="E541" s="561" t="s">
        <v>8347</v>
      </c>
      <c r="F541" s="511" t="s">
        <v>8340</v>
      </c>
      <c r="G541" s="909">
        <v>2.0</v>
      </c>
      <c r="H541" s="909">
        <v>1.0</v>
      </c>
      <c r="I541" s="909">
        <v>23.0</v>
      </c>
      <c r="J541" s="925">
        <v>20.0</v>
      </c>
      <c r="K541" s="511">
        <f t="shared" si="12"/>
        <v>10</v>
      </c>
      <c r="L541" s="546" t="s">
        <v>194</v>
      </c>
      <c r="M541" s="1004"/>
      <c r="N541" s="1004"/>
      <c r="O541" s="1004"/>
      <c r="P541" s="1004"/>
      <c r="Q541" s="1004"/>
      <c r="R541" s="1004"/>
      <c r="S541" s="1004"/>
      <c r="T541" s="1004"/>
      <c r="U541" s="1004"/>
      <c r="V541" s="1004"/>
      <c r="W541" s="1004"/>
      <c r="X541" s="1004"/>
      <c r="Y541" s="1004"/>
      <c r="Z541" s="1004"/>
    </row>
    <row r="542" ht="15.75" customHeight="1">
      <c r="A542" s="511" t="s">
        <v>6735</v>
      </c>
      <c r="B542" s="511" t="s">
        <v>6736</v>
      </c>
      <c r="C542" s="511" t="s">
        <v>174</v>
      </c>
      <c r="D542" s="511" t="s">
        <v>8348</v>
      </c>
      <c r="E542" s="561" t="s">
        <v>8349</v>
      </c>
      <c r="F542" s="511" t="s">
        <v>8345</v>
      </c>
      <c r="G542" s="909">
        <v>2.0</v>
      </c>
      <c r="H542" s="909">
        <v>1.0</v>
      </c>
      <c r="I542" s="909">
        <v>23.0</v>
      </c>
      <c r="J542" s="925">
        <v>10.0</v>
      </c>
      <c r="K542" s="511">
        <f t="shared" si="12"/>
        <v>5</v>
      </c>
      <c r="L542" s="546" t="s">
        <v>194</v>
      </c>
      <c r="M542" s="1004"/>
      <c r="N542" s="1004"/>
      <c r="O542" s="1004"/>
      <c r="P542" s="1004"/>
      <c r="Q542" s="1004"/>
      <c r="R542" s="1004"/>
      <c r="S542" s="1004"/>
      <c r="T542" s="1004"/>
      <c r="U542" s="1004"/>
      <c r="V542" s="1004"/>
      <c r="W542" s="1004"/>
      <c r="X542" s="1004"/>
      <c r="Y542" s="1004"/>
      <c r="Z542" s="1004"/>
    </row>
    <row r="543" ht="15.75" customHeight="1">
      <c r="A543" s="511" t="s">
        <v>6735</v>
      </c>
      <c r="B543" s="511" t="s">
        <v>6736</v>
      </c>
      <c r="C543" s="511" t="s">
        <v>174</v>
      </c>
      <c r="D543" s="511" t="s">
        <v>8350</v>
      </c>
      <c r="E543" s="561" t="s">
        <v>8351</v>
      </c>
      <c r="F543" s="511" t="s">
        <v>8345</v>
      </c>
      <c r="G543" s="909">
        <v>2.0</v>
      </c>
      <c r="H543" s="909">
        <v>1.0</v>
      </c>
      <c r="I543" s="909">
        <v>23.0</v>
      </c>
      <c r="J543" s="925">
        <v>10.0</v>
      </c>
      <c r="K543" s="511">
        <f t="shared" si="12"/>
        <v>5</v>
      </c>
      <c r="L543" s="546" t="s">
        <v>194</v>
      </c>
      <c r="M543" s="1004"/>
      <c r="N543" s="1004"/>
      <c r="O543" s="1004"/>
      <c r="P543" s="1004"/>
      <c r="Q543" s="1004"/>
      <c r="R543" s="1004"/>
      <c r="S543" s="1004"/>
      <c r="T543" s="1004"/>
      <c r="U543" s="1004"/>
      <c r="V543" s="1004"/>
      <c r="W543" s="1004"/>
      <c r="X543" s="1004"/>
      <c r="Y543" s="1004"/>
      <c r="Z543" s="1004"/>
    </row>
    <row r="544" ht="15.75" customHeight="1">
      <c r="A544" s="511" t="s">
        <v>6735</v>
      </c>
      <c r="B544" s="511" t="s">
        <v>6736</v>
      </c>
      <c r="C544" s="511" t="s">
        <v>174</v>
      </c>
      <c r="D544" s="511" t="s">
        <v>8352</v>
      </c>
      <c r="E544" s="561" t="s">
        <v>8353</v>
      </c>
      <c r="F544" s="511" t="s">
        <v>8345</v>
      </c>
      <c r="G544" s="909">
        <v>2.0</v>
      </c>
      <c r="H544" s="909">
        <v>1.0</v>
      </c>
      <c r="I544" s="909">
        <v>23.0</v>
      </c>
      <c r="J544" s="925">
        <v>10.0</v>
      </c>
      <c r="K544" s="511">
        <f t="shared" si="12"/>
        <v>5</v>
      </c>
      <c r="L544" s="546" t="s">
        <v>194</v>
      </c>
      <c r="M544" s="1004"/>
      <c r="N544" s="1004"/>
      <c r="O544" s="1004"/>
      <c r="P544" s="1004"/>
      <c r="Q544" s="1004"/>
      <c r="R544" s="1004"/>
      <c r="S544" s="1004"/>
      <c r="T544" s="1004"/>
      <c r="U544" s="1004"/>
      <c r="V544" s="1004"/>
      <c r="W544" s="1004"/>
      <c r="X544" s="1004"/>
      <c r="Y544" s="1004"/>
      <c r="Z544" s="1004"/>
    </row>
    <row r="545" ht="15.75" customHeight="1">
      <c r="A545" s="511" t="s">
        <v>6735</v>
      </c>
      <c r="B545" s="511" t="s">
        <v>6736</v>
      </c>
      <c r="C545" s="511" t="s">
        <v>174</v>
      </c>
      <c r="D545" s="511" t="s">
        <v>8354</v>
      </c>
      <c r="E545" s="561" t="s">
        <v>8355</v>
      </c>
      <c r="F545" s="511" t="s">
        <v>8345</v>
      </c>
      <c r="G545" s="909">
        <v>2.0</v>
      </c>
      <c r="H545" s="909">
        <v>1.0</v>
      </c>
      <c r="I545" s="909">
        <v>23.0</v>
      </c>
      <c r="J545" s="925">
        <v>10.0</v>
      </c>
      <c r="K545" s="511">
        <f t="shared" si="12"/>
        <v>5</v>
      </c>
      <c r="L545" s="546" t="s">
        <v>194</v>
      </c>
      <c r="M545" s="1004"/>
      <c r="N545" s="1004"/>
      <c r="O545" s="1004"/>
      <c r="P545" s="1004"/>
      <c r="Q545" s="1004"/>
      <c r="R545" s="1004"/>
      <c r="S545" s="1004"/>
      <c r="T545" s="1004"/>
      <c r="U545" s="1004"/>
      <c r="V545" s="1004"/>
      <c r="W545" s="1004"/>
      <c r="X545" s="1004"/>
      <c r="Y545" s="1004"/>
      <c r="Z545" s="1004"/>
    </row>
    <row r="546" ht="15.75" customHeight="1">
      <c r="A546" s="511" t="s">
        <v>6735</v>
      </c>
      <c r="B546" s="511" t="s">
        <v>6736</v>
      </c>
      <c r="C546" s="511" t="s">
        <v>174</v>
      </c>
      <c r="D546" s="511" t="s">
        <v>8356</v>
      </c>
      <c r="E546" s="561" t="s">
        <v>8357</v>
      </c>
      <c r="F546" s="511" t="s">
        <v>8345</v>
      </c>
      <c r="G546" s="909">
        <v>2.0</v>
      </c>
      <c r="H546" s="909">
        <v>1.0</v>
      </c>
      <c r="I546" s="909">
        <v>23.0</v>
      </c>
      <c r="J546" s="925">
        <v>10.0</v>
      </c>
      <c r="K546" s="511">
        <f t="shared" si="12"/>
        <v>5</v>
      </c>
      <c r="L546" s="546" t="s">
        <v>194</v>
      </c>
      <c r="M546" s="1004"/>
      <c r="N546" s="1004"/>
      <c r="O546" s="1004"/>
      <c r="P546" s="1004"/>
      <c r="Q546" s="1004"/>
      <c r="R546" s="1004"/>
      <c r="S546" s="1004"/>
      <c r="T546" s="1004"/>
      <c r="U546" s="1004"/>
      <c r="V546" s="1004"/>
      <c r="W546" s="1004"/>
      <c r="X546" s="1004"/>
      <c r="Y546" s="1004"/>
      <c r="Z546" s="1004"/>
    </row>
    <row r="547" ht="15.75" customHeight="1">
      <c r="A547" s="511" t="s">
        <v>6735</v>
      </c>
      <c r="B547" s="511" t="s">
        <v>6736</v>
      </c>
      <c r="C547" s="511" t="s">
        <v>174</v>
      </c>
      <c r="D547" s="511" t="s">
        <v>8358</v>
      </c>
      <c r="E547" s="561" t="s">
        <v>8359</v>
      </c>
      <c r="F547" s="511" t="s">
        <v>8345</v>
      </c>
      <c r="G547" s="909">
        <v>2.0</v>
      </c>
      <c r="H547" s="909">
        <v>1.0</v>
      </c>
      <c r="I547" s="909">
        <v>23.0</v>
      </c>
      <c r="J547" s="925">
        <v>10.0</v>
      </c>
      <c r="K547" s="511">
        <f t="shared" si="12"/>
        <v>5</v>
      </c>
      <c r="L547" s="546" t="s">
        <v>194</v>
      </c>
      <c r="M547" s="1004"/>
      <c r="N547" s="1004"/>
      <c r="O547" s="1004"/>
      <c r="P547" s="1004"/>
      <c r="Q547" s="1004"/>
      <c r="R547" s="1004"/>
      <c r="S547" s="1004"/>
      <c r="T547" s="1004"/>
      <c r="U547" s="1004"/>
      <c r="V547" s="1004"/>
      <c r="W547" s="1004"/>
      <c r="X547" s="1004"/>
      <c r="Y547" s="1004"/>
      <c r="Z547" s="1004"/>
    </row>
    <row r="548" ht="15.75" customHeight="1">
      <c r="A548" s="511" t="s">
        <v>6778</v>
      </c>
      <c r="B548" s="511" t="s">
        <v>6779</v>
      </c>
      <c r="C548" s="511" t="s">
        <v>174</v>
      </c>
      <c r="D548" s="511" t="s">
        <v>8360</v>
      </c>
      <c r="E548" s="561" t="s">
        <v>8361</v>
      </c>
      <c r="F548" s="511" t="s">
        <v>8345</v>
      </c>
      <c r="G548" s="909">
        <v>1.0</v>
      </c>
      <c r="H548" s="909">
        <v>1.0</v>
      </c>
      <c r="I548" s="909">
        <v>13.0</v>
      </c>
      <c r="J548" s="925">
        <v>10.0</v>
      </c>
      <c r="K548" s="511">
        <f t="shared" si="12"/>
        <v>10</v>
      </c>
      <c r="L548" s="546" t="s">
        <v>194</v>
      </c>
      <c r="M548" s="1005"/>
      <c r="N548" s="1005"/>
      <c r="O548" s="1005"/>
      <c r="P548" s="1005"/>
      <c r="Q548" s="1005"/>
      <c r="R548" s="1005"/>
      <c r="S548" s="1005"/>
      <c r="T548" s="1005"/>
      <c r="U548" s="1005"/>
      <c r="V548" s="1005"/>
      <c r="W548" s="1005"/>
      <c r="X548" s="1005"/>
      <c r="Y548" s="1005"/>
      <c r="Z548" s="1005"/>
    </row>
    <row r="549" ht="15.75" customHeight="1">
      <c r="A549" s="511" t="s">
        <v>6778</v>
      </c>
      <c r="B549" s="511" t="s">
        <v>6779</v>
      </c>
      <c r="C549" s="511" t="s">
        <v>174</v>
      </c>
      <c r="D549" s="511" t="s">
        <v>8362</v>
      </c>
      <c r="E549" s="561" t="s">
        <v>8363</v>
      </c>
      <c r="F549" s="511" t="s">
        <v>8345</v>
      </c>
      <c r="G549" s="909">
        <v>1.0</v>
      </c>
      <c r="H549" s="909">
        <v>1.0</v>
      </c>
      <c r="I549" s="909">
        <v>13.0</v>
      </c>
      <c r="J549" s="925">
        <v>10.0</v>
      </c>
      <c r="K549" s="511">
        <f t="shared" si="12"/>
        <v>10</v>
      </c>
      <c r="L549" s="546" t="s">
        <v>194</v>
      </c>
      <c r="M549" s="1005"/>
      <c r="N549" s="1005"/>
      <c r="O549" s="1005"/>
      <c r="P549" s="1005"/>
      <c r="Q549" s="1005"/>
      <c r="R549" s="1005"/>
      <c r="S549" s="1005"/>
      <c r="T549" s="1005"/>
      <c r="U549" s="1005"/>
      <c r="V549" s="1005"/>
      <c r="W549" s="1005"/>
      <c r="X549" s="1005"/>
      <c r="Y549" s="1005"/>
      <c r="Z549" s="1005"/>
    </row>
    <row r="550" ht="15.75" customHeight="1">
      <c r="A550" s="511" t="s">
        <v>6778</v>
      </c>
      <c r="B550" s="511" t="s">
        <v>6779</v>
      </c>
      <c r="C550" s="511" t="s">
        <v>174</v>
      </c>
      <c r="D550" s="511" t="s">
        <v>8364</v>
      </c>
      <c r="E550" s="561" t="s">
        <v>8365</v>
      </c>
      <c r="F550" s="511" t="s">
        <v>8345</v>
      </c>
      <c r="G550" s="909">
        <v>1.0</v>
      </c>
      <c r="H550" s="909">
        <v>1.0</v>
      </c>
      <c r="I550" s="909">
        <v>13.0</v>
      </c>
      <c r="J550" s="925">
        <v>10.0</v>
      </c>
      <c r="K550" s="511">
        <f t="shared" si="12"/>
        <v>10</v>
      </c>
      <c r="L550" s="546" t="s">
        <v>194</v>
      </c>
      <c r="M550" s="1005"/>
      <c r="N550" s="1005"/>
      <c r="O550" s="1005"/>
      <c r="P550" s="1005"/>
      <c r="Q550" s="1005"/>
      <c r="R550" s="1005"/>
      <c r="S550" s="1005"/>
      <c r="T550" s="1005"/>
      <c r="U550" s="1005"/>
      <c r="V550" s="1005"/>
      <c r="W550" s="1005"/>
      <c r="X550" s="1005"/>
      <c r="Y550" s="1005"/>
      <c r="Z550" s="1005"/>
    </row>
    <row r="551" ht="15.75" customHeight="1">
      <c r="A551" s="511" t="s">
        <v>6790</v>
      </c>
      <c r="B551" s="511" t="s">
        <v>6791</v>
      </c>
      <c r="C551" s="511" t="s">
        <v>174</v>
      </c>
      <c r="D551" s="511" t="s">
        <v>8366</v>
      </c>
      <c r="E551" s="561" t="s">
        <v>8367</v>
      </c>
      <c r="F551" s="511" t="s">
        <v>8345</v>
      </c>
      <c r="G551" s="909">
        <v>1.0</v>
      </c>
      <c r="H551" s="909">
        <v>1.0</v>
      </c>
      <c r="I551" s="909">
        <v>13.0</v>
      </c>
      <c r="J551" s="925">
        <v>10.0</v>
      </c>
      <c r="K551" s="511">
        <f t="shared" si="12"/>
        <v>10</v>
      </c>
      <c r="L551" s="546" t="s">
        <v>194</v>
      </c>
      <c r="M551" s="1005"/>
      <c r="N551" s="1005"/>
      <c r="O551" s="1005"/>
      <c r="P551" s="1005"/>
      <c r="Q551" s="1005"/>
      <c r="R551" s="1005"/>
      <c r="S551" s="1005"/>
      <c r="T551" s="1005"/>
      <c r="U551" s="1005"/>
      <c r="V551" s="1005"/>
      <c r="W551" s="1005"/>
      <c r="X551" s="1005"/>
      <c r="Y551" s="1005"/>
      <c r="Z551" s="1005"/>
    </row>
    <row r="552" ht="15.75" customHeight="1">
      <c r="A552" s="511" t="s">
        <v>6790</v>
      </c>
      <c r="B552" s="511" t="s">
        <v>6791</v>
      </c>
      <c r="C552" s="511" t="s">
        <v>174</v>
      </c>
      <c r="D552" s="511" t="s">
        <v>8368</v>
      </c>
      <c r="E552" s="561" t="s">
        <v>8369</v>
      </c>
      <c r="F552" s="511" t="s">
        <v>8345</v>
      </c>
      <c r="G552" s="909">
        <v>1.0</v>
      </c>
      <c r="H552" s="909">
        <v>1.0</v>
      </c>
      <c r="I552" s="909">
        <v>13.0</v>
      </c>
      <c r="J552" s="925">
        <v>10.0</v>
      </c>
      <c r="K552" s="511">
        <f t="shared" si="12"/>
        <v>10</v>
      </c>
      <c r="L552" s="546" t="s">
        <v>194</v>
      </c>
      <c r="M552" s="1005"/>
      <c r="N552" s="1005"/>
      <c r="O552" s="1005"/>
      <c r="P552" s="1005"/>
      <c r="Q552" s="1005"/>
      <c r="R552" s="1005"/>
      <c r="S552" s="1005"/>
      <c r="T552" s="1005"/>
      <c r="U552" s="1005"/>
      <c r="V552" s="1005"/>
      <c r="W552" s="1005"/>
      <c r="X552" s="1005"/>
      <c r="Y552" s="1005"/>
      <c r="Z552" s="1005"/>
    </row>
    <row r="553" ht="15.75" customHeight="1">
      <c r="A553" s="511" t="s">
        <v>6790</v>
      </c>
      <c r="B553" s="511" t="s">
        <v>6791</v>
      </c>
      <c r="C553" s="511" t="s">
        <v>174</v>
      </c>
      <c r="D553" s="511" t="s">
        <v>8370</v>
      </c>
      <c r="E553" s="561" t="s">
        <v>8371</v>
      </c>
      <c r="F553" s="511" t="s">
        <v>8345</v>
      </c>
      <c r="G553" s="909">
        <v>1.0</v>
      </c>
      <c r="H553" s="909">
        <v>1.0</v>
      </c>
      <c r="I553" s="909">
        <v>13.0</v>
      </c>
      <c r="J553" s="925">
        <v>10.0</v>
      </c>
      <c r="K553" s="511">
        <f t="shared" si="12"/>
        <v>10</v>
      </c>
      <c r="L553" s="546" t="s">
        <v>194</v>
      </c>
      <c r="M553" s="1005"/>
      <c r="N553" s="1005"/>
      <c r="O553" s="1005"/>
      <c r="P553" s="1005"/>
      <c r="Q553" s="1005"/>
      <c r="R553" s="1005"/>
      <c r="S553" s="1005"/>
      <c r="T553" s="1005"/>
      <c r="U553" s="1005"/>
      <c r="V553" s="1005"/>
      <c r="W553" s="1005"/>
      <c r="X553" s="1005"/>
      <c r="Y553" s="1005"/>
      <c r="Z553" s="1005"/>
    </row>
    <row r="554" ht="15.75" customHeight="1">
      <c r="A554" s="511" t="s">
        <v>6790</v>
      </c>
      <c r="B554" s="511" t="s">
        <v>6791</v>
      </c>
      <c r="C554" s="511" t="s">
        <v>174</v>
      </c>
      <c r="D554" s="511" t="s">
        <v>8372</v>
      </c>
      <c r="E554" s="561" t="s">
        <v>8373</v>
      </c>
      <c r="F554" s="511" t="s">
        <v>8345</v>
      </c>
      <c r="G554" s="909">
        <v>1.0</v>
      </c>
      <c r="H554" s="909">
        <v>1.0</v>
      </c>
      <c r="I554" s="909">
        <v>13.0</v>
      </c>
      <c r="J554" s="925">
        <v>10.0</v>
      </c>
      <c r="K554" s="511">
        <f t="shared" si="12"/>
        <v>10</v>
      </c>
      <c r="L554" s="546" t="s">
        <v>194</v>
      </c>
      <c r="M554" s="1005"/>
      <c r="N554" s="1005"/>
      <c r="O554" s="1005"/>
      <c r="P554" s="1005"/>
      <c r="Q554" s="1005"/>
      <c r="R554" s="1005"/>
      <c r="S554" s="1005"/>
      <c r="T554" s="1005"/>
      <c r="U554" s="1005"/>
      <c r="V554" s="1005"/>
      <c r="W554" s="1005"/>
      <c r="X554" s="1005"/>
      <c r="Y554" s="1005"/>
      <c r="Z554" s="1005"/>
    </row>
    <row r="555" ht="15.75" customHeight="1">
      <c r="A555" s="511" t="s">
        <v>6790</v>
      </c>
      <c r="B555" s="511" t="s">
        <v>6791</v>
      </c>
      <c r="C555" s="511" t="s">
        <v>174</v>
      </c>
      <c r="D555" s="511" t="s">
        <v>8374</v>
      </c>
      <c r="E555" s="561" t="s">
        <v>8375</v>
      </c>
      <c r="F555" s="511" t="s">
        <v>8376</v>
      </c>
      <c r="G555" s="909">
        <v>1.0</v>
      </c>
      <c r="H555" s="909">
        <v>1.0</v>
      </c>
      <c r="I555" s="909">
        <v>13.0</v>
      </c>
      <c r="J555" s="925">
        <v>20.0</v>
      </c>
      <c r="K555" s="511">
        <f t="shared" si="12"/>
        <v>20</v>
      </c>
      <c r="L555" s="546" t="s">
        <v>194</v>
      </c>
      <c r="M555" s="1005"/>
      <c r="N555" s="1005"/>
      <c r="O555" s="1005"/>
      <c r="P555" s="1005"/>
      <c r="Q555" s="1005"/>
      <c r="R555" s="1005"/>
      <c r="S555" s="1005"/>
      <c r="T555" s="1005"/>
      <c r="U555" s="1005"/>
      <c r="V555" s="1005"/>
      <c r="W555" s="1005"/>
      <c r="X555" s="1005"/>
      <c r="Y555" s="1005"/>
      <c r="Z555" s="1005"/>
    </row>
    <row r="556" ht="15.75" customHeight="1">
      <c r="A556" s="511" t="s">
        <v>8377</v>
      </c>
      <c r="B556" s="511" t="s">
        <v>8378</v>
      </c>
      <c r="C556" s="511" t="s">
        <v>174</v>
      </c>
      <c r="D556" s="511" t="s">
        <v>8379</v>
      </c>
      <c r="E556" s="105" t="s">
        <v>8309</v>
      </c>
      <c r="F556" s="511" t="s">
        <v>8380</v>
      </c>
      <c r="G556" s="511">
        <v>2.0</v>
      </c>
      <c r="H556" s="709">
        <v>2.0</v>
      </c>
      <c r="I556" s="109">
        <v>2.0</v>
      </c>
      <c r="J556" s="109">
        <v>20.0</v>
      </c>
      <c r="K556" s="109">
        <v>10.0</v>
      </c>
      <c r="L556" s="75" t="s">
        <v>1935</v>
      </c>
      <c r="M556" s="75"/>
      <c r="N556" s="75"/>
      <c r="O556" s="75"/>
      <c r="P556" s="75"/>
      <c r="Q556" s="75"/>
      <c r="R556" s="75"/>
      <c r="S556" s="75"/>
      <c r="T556" s="75"/>
      <c r="U556" s="75"/>
      <c r="V556" s="75"/>
      <c r="W556" s="75"/>
      <c r="X556" s="75"/>
      <c r="Y556" s="75"/>
      <c r="Z556" s="75"/>
    </row>
    <row r="557" ht="15.75" customHeight="1">
      <c r="A557" s="231" t="s">
        <v>8381</v>
      </c>
      <c r="B557" s="231" t="s">
        <v>8382</v>
      </c>
      <c r="C557" s="231" t="s">
        <v>174</v>
      </c>
      <c r="D557" s="518" t="s">
        <v>8383</v>
      </c>
      <c r="E557" s="518" t="s">
        <v>8384</v>
      </c>
      <c r="F557" s="518" t="s">
        <v>8385</v>
      </c>
      <c r="G557" s="1348">
        <v>1.0</v>
      </c>
      <c r="H557" s="1349">
        <v>1.0</v>
      </c>
      <c r="I557" s="104">
        <v>1.0</v>
      </c>
      <c r="J557" s="104">
        <v>10.0</v>
      </c>
      <c r="K557" s="104">
        <v>10.0</v>
      </c>
      <c r="L557" s="75" t="s">
        <v>1935</v>
      </c>
      <c r="M557" s="246"/>
      <c r="N557" s="246"/>
      <c r="O557" s="246"/>
      <c r="P557" s="246"/>
      <c r="Q557" s="246"/>
      <c r="R557" s="246"/>
      <c r="S557" s="246"/>
      <c r="T557" s="246"/>
      <c r="U557" s="246"/>
      <c r="V557" s="246"/>
      <c r="W557" s="246"/>
      <c r="X557" s="246"/>
      <c r="Y557" s="246"/>
      <c r="Z557" s="246"/>
    </row>
    <row r="558" ht="15.75" customHeight="1">
      <c r="A558" s="162" t="s">
        <v>8386</v>
      </c>
      <c r="B558" s="314" t="s">
        <v>8329</v>
      </c>
      <c r="C558" s="421" t="s">
        <v>174</v>
      </c>
      <c r="D558" s="348" t="s">
        <v>8387</v>
      </c>
      <c r="E558" s="348" t="s">
        <v>8388</v>
      </c>
      <c r="F558" s="348" t="s">
        <v>8389</v>
      </c>
      <c r="G558" s="161">
        <v>7.0</v>
      </c>
      <c r="H558" s="342">
        <v>7.0</v>
      </c>
      <c r="I558" s="1272">
        <v>7.0</v>
      </c>
      <c r="J558" s="1272">
        <v>20.0</v>
      </c>
      <c r="K558" s="867">
        <v>3.0</v>
      </c>
      <c r="L558" s="75" t="s">
        <v>8390</v>
      </c>
      <c r="M558" s="75"/>
      <c r="N558" s="75"/>
      <c r="O558" s="75"/>
      <c r="P558" s="75"/>
      <c r="Q558" s="75"/>
      <c r="R558" s="75"/>
      <c r="S558" s="75"/>
      <c r="T558" s="75"/>
      <c r="U558" s="75"/>
      <c r="V558" s="75"/>
      <c r="W558" s="75"/>
      <c r="X558" s="75"/>
      <c r="Y558" s="75"/>
      <c r="Z558" s="75"/>
    </row>
    <row r="559" ht="15.75" customHeight="1">
      <c r="A559" s="511" t="s">
        <v>6799</v>
      </c>
      <c r="B559" s="511" t="s">
        <v>6800</v>
      </c>
      <c r="C559" s="511" t="s">
        <v>174</v>
      </c>
      <c r="D559" s="511" t="s">
        <v>8391</v>
      </c>
      <c r="E559" s="1037" t="s">
        <v>8392</v>
      </c>
      <c r="F559" s="528" t="s">
        <v>8224</v>
      </c>
      <c r="G559" s="511">
        <v>6.0</v>
      </c>
      <c r="H559" s="511">
        <v>6.0</v>
      </c>
      <c r="I559" s="511">
        <v>6.0</v>
      </c>
      <c r="J559" s="543">
        <v>10.0</v>
      </c>
      <c r="K559" s="543">
        <f t="shared" ref="K559:K572" si="13">J559/G559</f>
        <v>1.666666667</v>
      </c>
      <c r="L559" s="555" t="s">
        <v>197</v>
      </c>
      <c r="M559" s="1146"/>
      <c r="N559" s="1146"/>
      <c r="O559" s="1146"/>
      <c r="P559" s="1146"/>
      <c r="Q559" s="1146"/>
      <c r="R559" s="1146"/>
      <c r="S559" s="1146"/>
      <c r="T559" s="1146"/>
      <c r="U559" s="1146"/>
      <c r="V559" s="1146"/>
      <c r="W559" s="1146"/>
      <c r="X559" s="1146"/>
      <c r="Y559" s="1146"/>
      <c r="Z559" s="1146"/>
    </row>
    <row r="560" ht="15.75" customHeight="1">
      <c r="A560" s="511" t="s">
        <v>6799</v>
      </c>
      <c r="B560" s="511" t="s">
        <v>6800</v>
      </c>
      <c r="C560" s="511" t="s">
        <v>174</v>
      </c>
      <c r="D560" s="511" t="s">
        <v>8393</v>
      </c>
      <c r="E560" s="1037" t="s">
        <v>8394</v>
      </c>
      <c r="F560" s="528" t="s">
        <v>8224</v>
      </c>
      <c r="G560" s="511">
        <v>6.0</v>
      </c>
      <c r="H560" s="511">
        <v>6.0</v>
      </c>
      <c r="I560" s="511">
        <v>6.0</v>
      </c>
      <c r="J560" s="543">
        <v>10.0</v>
      </c>
      <c r="K560" s="543">
        <f t="shared" si="13"/>
        <v>1.666666667</v>
      </c>
      <c r="L560" s="555" t="s">
        <v>197</v>
      </c>
      <c r="M560" s="1146"/>
      <c r="N560" s="1146"/>
      <c r="O560" s="1146"/>
      <c r="P560" s="1146"/>
      <c r="Q560" s="1146"/>
      <c r="R560" s="1146"/>
      <c r="S560" s="1146"/>
      <c r="T560" s="1146"/>
      <c r="U560" s="1146"/>
      <c r="V560" s="1146"/>
      <c r="W560" s="1146"/>
      <c r="X560" s="1146"/>
      <c r="Y560" s="1146"/>
      <c r="Z560" s="1146"/>
    </row>
    <row r="561" ht="15.75" customHeight="1">
      <c r="A561" s="511" t="s">
        <v>6799</v>
      </c>
      <c r="B561" s="511" t="s">
        <v>6800</v>
      </c>
      <c r="C561" s="511" t="s">
        <v>174</v>
      </c>
      <c r="D561" s="511" t="s">
        <v>8395</v>
      </c>
      <c r="E561" s="1037" t="s">
        <v>8396</v>
      </c>
      <c r="F561" s="528" t="s">
        <v>8224</v>
      </c>
      <c r="G561" s="511">
        <v>6.0</v>
      </c>
      <c r="H561" s="511">
        <v>6.0</v>
      </c>
      <c r="I561" s="511">
        <v>6.0</v>
      </c>
      <c r="J561" s="543">
        <v>10.0</v>
      </c>
      <c r="K561" s="543">
        <f t="shared" si="13"/>
        <v>1.666666667</v>
      </c>
      <c r="L561" s="555" t="s">
        <v>197</v>
      </c>
      <c r="M561" s="1146"/>
      <c r="N561" s="1146"/>
      <c r="O561" s="1146"/>
      <c r="P561" s="1146"/>
      <c r="Q561" s="1146"/>
      <c r="R561" s="1146"/>
      <c r="S561" s="1146"/>
      <c r="T561" s="1146"/>
      <c r="U561" s="1146"/>
      <c r="V561" s="1146"/>
      <c r="W561" s="1146"/>
      <c r="X561" s="1146"/>
      <c r="Y561" s="1146"/>
      <c r="Z561" s="1146"/>
    </row>
    <row r="562" ht="15.75" customHeight="1">
      <c r="A562" s="511" t="s">
        <v>6799</v>
      </c>
      <c r="B562" s="511" t="s">
        <v>6800</v>
      </c>
      <c r="C562" s="511" t="s">
        <v>174</v>
      </c>
      <c r="D562" s="511" t="s">
        <v>8397</v>
      </c>
      <c r="E562" s="1037" t="s">
        <v>8398</v>
      </c>
      <c r="F562" s="528" t="s">
        <v>8224</v>
      </c>
      <c r="G562" s="511">
        <v>6.0</v>
      </c>
      <c r="H562" s="511">
        <v>6.0</v>
      </c>
      <c r="I562" s="511">
        <v>6.0</v>
      </c>
      <c r="J562" s="543">
        <v>10.0</v>
      </c>
      <c r="K562" s="543">
        <f t="shared" si="13"/>
        <v>1.666666667</v>
      </c>
      <c r="L562" s="555" t="s">
        <v>197</v>
      </c>
      <c r="M562" s="1146"/>
      <c r="N562" s="1146"/>
      <c r="O562" s="1146"/>
      <c r="P562" s="1146"/>
      <c r="Q562" s="1146"/>
      <c r="R562" s="1146"/>
      <c r="S562" s="1146"/>
      <c r="T562" s="1146"/>
      <c r="U562" s="1146"/>
      <c r="V562" s="1146"/>
      <c r="W562" s="1146"/>
      <c r="X562" s="1146"/>
      <c r="Y562" s="1146"/>
      <c r="Z562" s="1146"/>
    </row>
    <row r="563" ht="15.75" customHeight="1">
      <c r="A563" s="511" t="s">
        <v>8399</v>
      </c>
      <c r="B563" s="511" t="s">
        <v>5640</v>
      </c>
      <c r="C563" s="511" t="s">
        <v>174</v>
      </c>
      <c r="D563" s="511" t="s">
        <v>8400</v>
      </c>
      <c r="E563" s="105" t="s">
        <v>1813</v>
      </c>
      <c r="F563" s="511" t="s">
        <v>8224</v>
      </c>
      <c r="G563" s="511">
        <v>10.0</v>
      </c>
      <c r="H563" s="709">
        <v>10.0</v>
      </c>
      <c r="I563" s="109">
        <v>12.0</v>
      </c>
      <c r="J563" s="109">
        <v>10.0</v>
      </c>
      <c r="K563" s="1350">
        <f t="shared" si="13"/>
        <v>1</v>
      </c>
      <c r="L563" s="555" t="s">
        <v>1970</v>
      </c>
      <c r="M563" s="75"/>
      <c r="N563" s="75"/>
      <c r="O563" s="75"/>
      <c r="P563" s="75"/>
      <c r="Q563" s="75"/>
      <c r="R563" s="75"/>
      <c r="S563" s="75"/>
      <c r="T563" s="75"/>
      <c r="U563" s="75"/>
      <c r="V563" s="75"/>
      <c r="W563" s="75"/>
      <c r="X563" s="75"/>
      <c r="Y563" s="75"/>
      <c r="Z563" s="75"/>
    </row>
    <row r="564" ht="15.75" customHeight="1">
      <c r="A564" s="231" t="s">
        <v>8401</v>
      </c>
      <c r="B564" s="231" t="s">
        <v>8402</v>
      </c>
      <c r="C564" s="511" t="s">
        <v>174</v>
      </c>
      <c r="D564" s="518" t="s">
        <v>8403</v>
      </c>
      <c r="E564" s="1037" t="s">
        <v>8404</v>
      </c>
      <c r="F564" s="518" t="s">
        <v>8405</v>
      </c>
      <c r="G564" s="1348">
        <v>6.0</v>
      </c>
      <c r="H564" s="1349">
        <v>6.0</v>
      </c>
      <c r="I564" s="104">
        <v>6.0</v>
      </c>
      <c r="J564" s="104">
        <v>20.0</v>
      </c>
      <c r="K564" s="1350">
        <f t="shared" si="13"/>
        <v>3.333333333</v>
      </c>
      <c r="L564" s="555" t="s">
        <v>1970</v>
      </c>
      <c r="M564" s="246"/>
      <c r="N564" s="246"/>
      <c r="O564" s="246"/>
      <c r="P564" s="246"/>
      <c r="Q564" s="246"/>
      <c r="R564" s="246"/>
      <c r="S564" s="246"/>
      <c r="T564" s="246"/>
      <c r="U564" s="246"/>
      <c r="V564" s="246"/>
      <c r="W564" s="246"/>
      <c r="X564" s="246"/>
      <c r="Y564" s="246"/>
      <c r="Z564" s="246"/>
    </row>
    <row r="565" ht="15.75" customHeight="1">
      <c r="A565" s="231" t="s">
        <v>8401</v>
      </c>
      <c r="B565" s="231" t="s">
        <v>8402</v>
      </c>
      <c r="C565" s="511" t="s">
        <v>174</v>
      </c>
      <c r="D565" s="511" t="s">
        <v>8406</v>
      </c>
      <c r="E565" s="105" t="s">
        <v>8407</v>
      </c>
      <c r="F565" s="511" t="s">
        <v>8224</v>
      </c>
      <c r="G565" s="522">
        <v>6.0</v>
      </c>
      <c r="H565" s="1162">
        <v>6.0</v>
      </c>
      <c r="I565" s="104">
        <v>6.0</v>
      </c>
      <c r="J565" s="104">
        <v>10.0</v>
      </c>
      <c r="K565" s="1350">
        <f t="shared" si="13"/>
        <v>1.666666667</v>
      </c>
      <c r="L565" s="555" t="s">
        <v>1970</v>
      </c>
      <c r="M565" s="246"/>
      <c r="N565" s="246"/>
      <c r="O565" s="246"/>
      <c r="P565" s="246"/>
      <c r="Q565" s="246"/>
      <c r="R565" s="246"/>
      <c r="S565" s="246"/>
      <c r="T565" s="246"/>
      <c r="U565" s="246"/>
      <c r="V565" s="246"/>
      <c r="W565" s="246"/>
      <c r="X565" s="246"/>
      <c r="Y565" s="246"/>
      <c r="Z565" s="246"/>
    </row>
    <row r="566" ht="15.75" customHeight="1">
      <c r="A566" s="511" t="s">
        <v>6828</v>
      </c>
      <c r="B566" s="511" t="s">
        <v>3386</v>
      </c>
      <c r="C566" s="518" t="s">
        <v>174</v>
      </c>
      <c r="D566" s="511" t="s">
        <v>8408</v>
      </c>
      <c r="E566" s="105" t="s">
        <v>8409</v>
      </c>
      <c r="F566" s="531" t="s">
        <v>8410</v>
      </c>
      <c r="G566" s="511">
        <v>8.0</v>
      </c>
      <c r="H566" s="511">
        <v>8.0</v>
      </c>
      <c r="I566" s="511">
        <v>8.0</v>
      </c>
      <c r="J566" s="926">
        <v>10.0</v>
      </c>
      <c r="K566" s="539">
        <f t="shared" si="13"/>
        <v>1.25</v>
      </c>
      <c r="L566" s="563" t="s">
        <v>199</v>
      </c>
      <c r="M566" s="75"/>
      <c r="N566" s="75"/>
      <c r="O566" s="75"/>
      <c r="P566" s="75"/>
      <c r="Q566" s="75"/>
      <c r="R566" s="75"/>
      <c r="S566" s="75"/>
      <c r="T566" s="75"/>
      <c r="U566" s="75"/>
      <c r="V566" s="75"/>
      <c r="W566" s="75"/>
      <c r="X566" s="75"/>
      <c r="Y566" s="75"/>
      <c r="Z566" s="75"/>
    </row>
    <row r="567" ht="15.75" customHeight="1">
      <c r="A567" s="511" t="s">
        <v>6828</v>
      </c>
      <c r="B567" s="511" t="s">
        <v>3386</v>
      </c>
      <c r="C567" s="518" t="s">
        <v>174</v>
      </c>
      <c r="D567" s="518" t="s">
        <v>8411</v>
      </c>
      <c r="E567" s="1037" t="s">
        <v>8412</v>
      </c>
      <c r="F567" s="518" t="s">
        <v>8410</v>
      </c>
      <c r="G567" s="986">
        <v>8.0</v>
      </c>
      <c r="H567" s="1351">
        <v>8.0</v>
      </c>
      <c r="I567" s="104">
        <v>8.0</v>
      </c>
      <c r="J567" s="104">
        <v>10.0</v>
      </c>
      <c r="K567" s="1352">
        <f t="shared" si="13"/>
        <v>1.25</v>
      </c>
      <c r="L567" s="563" t="s">
        <v>199</v>
      </c>
      <c r="M567" s="246"/>
      <c r="N567" s="246"/>
      <c r="O567" s="246"/>
      <c r="P567" s="246"/>
      <c r="Q567" s="246"/>
      <c r="R567" s="246"/>
      <c r="S567" s="246"/>
      <c r="T567" s="246"/>
      <c r="U567" s="246"/>
      <c r="V567" s="246"/>
      <c r="W567" s="246"/>
      <c r="X567" s="246"/>
      <c r="Y567" s="246"/>
      <c r="Z567" s="246"/>
    </row>
    <row r="568" ht="15.75" customHeight="1">
      <c r="A568" s="511" t="s">
        <v>6844</v>
      </c>
      <c r="B568" s="511" t="s">
        <v>6845</v>
      </c>
      <c r="C568" s="511" t="s">
        <v>174</v>
      </c>
      <c r="D568" s="511" t="s">
        <v>8413</v>
      </c>
      <c r="E568" s="105" t="s">
        <v>8414</v>
      </c>
      <c r="F568" s="511" t="s">
        <v>8410</v>
      </c>
      <c r="G568" s="522">
        <v>2.0</v>
      </c>
      <c r="H568" s="1162">
        <v>2.0</v>
      </c>
      <c r="I568" s="104">
        <v>5.0</v>
      </c>
      <c r="J568" s="104">
        <v>10.0</v>
      </c>
      <c r="K568" s="1352">
        <f t="shared" si="13"/>
        <v>5</v>
      </c>
      <c r="L568" s="563" t="s">
        <v>199</v>
      </c>
      <c r="M568" s="246"/>
      <c r="N568" s="246"/>
      <c r="O568" s="246"/>
      <c r="P568" s="246"/>
      <c r="Q568" s="246"/>
      <c r="R568" s="246"/>
      <c r="S568" s="246"/>
      <c r="T568" s="246"/>
      <c r="U568" s="246"/>
      <c r="V568" s="246"/>
      <c r="W568" s="246"/>
      <c r="X568" s="246"/>
      <c r="Y568" s="246"/>
      <c r="Z568" s="246"/>
    </row>
    <row r="569" ht="15.75" customHeight="1">
      <c r="A569" s="511" t="s">
        <v>6861</v>
      </c>
      <c r="B569" s="511" t="s">
        <v>6862</v>
      </c>
      <c r="C569" s="511" t="s">
        <v>174</v>
      </c>
      <c r="D569" s="511" t="s">
        <v>8415</v>
      </c>
      <c r="E569" s="105" t="s">
        <v>8416</v>
      </c>
      <c r="F569" s="511" t="s">
        <v>8410</v>
      </c>
      <c r="G569" s="522">
        <v>1.0</v>
      </c>
      <c r="H569" s="1162">
        <v>1.0</v>
      </c>
      <c r="I569" s="104">
        <v>3.0</v>
      </c>
      <c r="J569" s="104">
        <v>10.0</v>
      </c>
      <c r="K569" s="1352">
        <f t="shared" si="13"/>
        <v>10</v>
      </c>
      <c r="L569" s="563" t="s">
        <v>199</v>
      </c>
      <c r="M569" s="246"/>
      <c r="N569" s="246"/>
      <c r="O569" s="246"/>
      <c r="P569" s="246"/>
      <c r="Q569" s="246"/>
      <c r="R569" s="246"/>
      <c r="S569" s="246"/>
      <c r="T569" s="246"/>
      <c r="U569" s="246"/>
      <c r="V569" s="246"/>
      <c r="W569" s="246"/>
      <c r="X569" s="246"/>
      <c r="Y569" s="246"/>
      <c r="Z569" s="246"/>
    </row>
    <row r="570" ht="15.75" customHeight="1">
      <c r="A570" s="506" t="s">
        <v>6850</v>
      </c>
      <c r="B570" s="506" t="s">
        <v>6851</v>
      </c>
      <c r="C570" s="506" t="s">
        <v>174</v>
      </c>
      <c r="D570" s="506" t="s">
        <v>8417</v>
      </c>
      <c r="E570" s="1353" t="s">
        <v>8418</v>
      </c>
      <c r="F570" s="1148" t="s">
        <v>8410</v>
      </c>
      <c r="G570" s="506">
        <v>3.0</v>
      </c>
      <c r="H570" s="506">
        <v>1.0</v>
      </c>
      <c r="I570" s="506">
        <v>4.0</v>
      </c>
      <c r="J570" s="1354">
        <v>10.0</v>
      </c>
      <c r="K570" s="1355">
        <f t="shared" si="13"/>
        <v>3.333333333</v>
      </c>
      <c r="L570" s="563" t="s">
        <v>199</v>
      </c>
      <c r="M570" s="246"/>
      <c r="N570" s="246"/>
      <c r="O570" s="246"/>
      <c r="P570" s="246"/>
      <c r="Q570" s="246"/>
      <c r="R570" s="246"/>
      <c r="S570" s="246"/>
      <c r="T570" s="246"/>
      <c r="U570" s="246"/>
      <c r="V570" s="246"/>
      <c r="W570" s="246"/>
      <c r="X570" s="246"/>
      <c r="Y570" s="246"/>
      <c r="Z570" s="246"/>
    </row>
    <row r="571" ht="15.75" customHeight="1">
      <c r="A571" s="511" t="s">
        <v>6820</v>
      </c>
      <c r="B571" s="511" t="s">
        <v>6821</v>
      </c>
      <c r="C571" s="511" t="s">
        <v>174</v>
      </c>
      <c r="D571" s="511" t="s">
        <v>8419</v>
      </c>
      <c r="E571" s="105" t="s">
        <v>8420</v>
      </c>
      <c r="F571" s="531" t="s">
        <v>8410</v>
      </c>
      <c r="G571" s="511">
        <v>3.0</v>
      </c>
      <c r="H571" s="511">
        <v>1.0</v>
      </c>
      <c r="I571" s="511">
        <v>3.0</v>
      </c>
      <c r="J571" s="104">
        <v>10.0</v>
      </c>
      <c r="K571" s="104">
        <f t="shared" si="13"/>
        <v>3.333333333</v>
      </c>
      <c r="L571" s="563" t="s">
        <v>199</v>
      </c>
      <c r="M571" s="246"/>
      <c r="N571" s="246"/>
      <c r="O571" s="246"/>
      <c r="P571" s="246"/>
      <c r="Q571" s="246"/>
      <c r="R571" s="246"/>
      <c r="S571" s="246"/>
      <c r="T571" s="246"/>
      <c r="U571" s="246"/>
      <c r="V571" s="246"/>
      <c r="W571" s="246"/>
      <c r="X571" s="246"/>
      <c r="Y571" s="246"/>
      <c r="Z571" s="246"/>
    </row>
    <row r="572" ht="15.75" customHeight="1">
      <c r="A572" s="511" t="s">
        <v>6820</v>
      </c>
      <c r="B572" s="511" t="s">
        <v>6821</v>
      </c>
      <c r="C572" s="511" t="s">
        <v>174</v>
      </c>
      <c r="D572" s="511" t="s">
        <v>8421</v>
      </c>
      <c r="E572" s="105" t="s">
        <v>8422</v>
      </c>
      <c r="F572" s="531" t="s">
        <v>8410</v>
      </c>
      <c r="G572" s="511">
        <v>3.0</v>
      </c>
      <c r="H572" s="511">
        <v>1.0</v>
      </c>
      <c r="I572" s="511">
        <v>3.0</v>
      </c>
      <c r="J572" s="104">
        <v>10.0</v>
      </c>
      <c r="K572" s="104">
        <f t="shared" si="13"/>
        <v>3.333333333</v>
      </c>
      <c r="L572" s="563" t="s">
        <v>199</v>
      </c>
      <c r="M572" s="246"/>
      <c r="N572" s="246"/>
      <c r="O572" s="246"/>
      <c r="P572" s="246"/>
      <c r="Q572" s="246"/>
      <c r="R572" s="246"/>
      <c r="S572" s="246"/>
      <c r="T572" s="246"/>
      <c r="U572" s="246"/>
      <c r="V572" s="246"/>
      <c r="W572" s="246"/>
      <c r="X572" s="246"/>
      <c r="Y572" s="246"/>
      <c r="Z572" s="246"/>
    </row>
    <row r="573" ht="15.75" customHeight="1">
      <c r="A573" s="511" t="s">
        <v>8423</v>
      </c>
      <c r="B573" s="511" t="s">
        <v>6115</v>
      </c>
      <c r="C573" s="231" t="s">
        <v>174</v>
      </c>
      <c r="D573" s="511" t="s">
        <v>8424</v>
      </c>
      <c r="E573" s="1356" t="s">
        <v>8425</v>
      </c>
      <c r="F573" s="528" t="s">
        <v>8426</v>
      </c>
      <c r="G573" s="1348">
        <v>8.0</v>
      </c>
      <c r="H573" s="1349">
        <v>7.0</v>
      </c>
      <c r="I573" s="543">
        <v>9.0</v>
      </c>
      <c r="J573" s="543">
        <v>10.0</v>
      </c>
      <c r="K573" s="543">
        <v>1.25</v>
      </c>
      <c r="L573" s="1020" t="s">
        <v>186</v>
      </c>
      <c r="M573" s="1146"/>
      <c r="N573" s="1146"/>
      <c r="O573" s="1146"/>
      <c r="P573" s="1146"/>
      <c r="Q573" s="1146"/>
      <c r="R573" s="1146"/>
      <c r="S573" s="1146"/>
      <c r="T573" s="1146"/>
      <c r="U573" s="1146"/>
      <c r="V573" s="1146"/>
      <c r="W573" s="1146"/>
      <c r="X573" s="1146"/>
      <c r="Y573" s="1146"/>
      <c r="Z573" s="1146"/>
    </row>
    <row r="574" ht="15.75" customHeight="1">
      <c r="A574" s="511" t="s">
        <v>8423</v>
      </c>
      <c r="B574" s="511" t="s">
        <v>6115</v>
      </c>
      <c r="C574" s="231" t="s">
        <v>174</v>
      </c>
      <c r="D574" s="511" t="s">
        <v>8427</v>
      </c>
      <c r="E574" s="511" t="s">
        <v>1813</v>
      </c>
      <c r="F574" s="528" t="s">
        <v>8426</v>
      </c>
      <c r="G574" s="522">
        <v>8.0</v>
      </c>
      <c r="H574" s="1162">
        <v>7.0</v>
      </c>
      <c r="I574" s="543">
        <v>9.0</v>
      </c>
      <c r="J574" s="543">
        <v>10.0</v>
      </c>
      <c r="K574" s="543">
        <v>1.25</v>
      </c>
      <c r="L574" s="1020" t="s">
        <v>186</v>
      </c>
      <c r="M574" s="1146"/>
      <c r="N574" s="1146"/>
      <c r="O574" s="1146"/>
      <c r="P574" s="1146"/>
      <c r="Q574" s="1146"/>
      <c r="R574" s="1146"/>
      <c r="S574" s="1146"/>
      <c r="T574" s="1146"/>
      <c r="U574" s="1146"/>
      <c r="V574" s="1146"/>
      <c r="W574" s="1146"/>
      <c r="X574" s="1146"/>
      <c r="Y574" s="1146"/>
      <c r="Z574" s="1146"/>
    </row>
    <row r="575" ht="15.75" customHeight="1">
      <c r="A575" s="511" t="s">
        <v>6864</v>
      </c>
      <c r="B575" s="511" t="s">
        <v>6865</v>
      </c>
      <c r="C575" s="231" t="s">
        <v>174</v>
      </c>
      <c r="D575" s="511" t="s">
        <v>8428</v>
      </c>
      <c r="E575" s="551" t="s">
        <v>8429</v>
      </c>
      <c r="F575" s="511" t="s">
        <v>8426</v>
      </c>
      <c r="G575" s="522">
        <v>1.0</v>
      </c>
      <c r="H575" s="1162">
        <v>1.0</v>
      </c>
      <c r="I575" s="543">
        <v>7.0</v>
      </c>
      <c r="J575" s="543">
        <v>10.0</v>
      </c>
      <c r="K575" s="543">
        <v>10.0</v>
      </c>
      <c r="L575" s="1020" t="s">
        <v>186</v>
      </c>
      <c r="M575" s="1146"/>
      <c r="N575" s="1146"/>
      <c r="O575" s="1146"/>
      <c r="P575" s="1146"/>
      <c r="Q575" s="1146"/>
      <c r="R575" s="1146"/>
      <c r="S575" s="1146"/>
      <c r="T575" s="1146"/>
      <c r="U575" s="1146"/>
      <c r="V575" s="1146"/>
      <c r="W575" s="1146"/>
      <c r="X575" s="1146"/>
      <c r="Y575" s="1146"/>
      <c r="Z575" s="1146"/>
    </row>
    <row r="576" ht="15.75" customHeight="1">
      <c r="A576" s="511" t="s">
        <v>6864</v>
      </c>
      <c r="B576" s="511" t="s">
        <v>6865</v>
      </c>
      <c r="C576" s="231" t="s">
        <v>174</v>
      </c>
      <c r="D576" s="231" t="s">
        <v>8430</v>
      </c>
      <c r="E576" s="551" t="s">
        <v>8431</v>
      </c>
      <c r="F576" s="231" t="s">
        <v>8426</v>
      </c>
      <c r="G576" s="232">
        <v>1.0</v>
      </c>
      <c r="H576" s="1357">
        <v>1.0</v>
      </c>
      <c r="I576" s="543">
        <v>7.0</v>
      </c>
      <c r="J576" s="543">
        <v>10.0</v>
      </c>
      <c r="K576" s="543">
        <v>10.0</v>
      </c>
      <c r="L576" s="1020" t="s">
        <v>186</v>
      </c>
      <c r="M576" s="1146"/>
      <c r="N576" s="1146"/>
      <c r="O576" s="1146"/>
      <c r="P576" s="1146"/>
      <c r="Q576" s="1146"/>
      <c r="R576" s="1146"/>
      <c r="S576" s="1146"/>
      <c r="T576" s="1146"/>
      <c r="U576" s="1146"/>
      <c r="V576" s="1146"/>
      <c r="W576" s="1146"/>
      <c r="X576" s="1146"/>
      <c r="Y576" s="1146"/>
      <c r="Z576" s="1146"/>
    </row>
    <row r="577" ht="15.75" customHeight="1">
      <c r="A577" s="511" t="s">
        <v>6874</v>
      </c>
      <c r="B577" s="231" t="s">
        <v>6875</v>
      </c>
      <c r="C577" s="231" t="s">
        <v>174</v>
      </c>
      <c r="D577" s="231" t="s">
        <v>8432</v>
      </c>
      <c r="E577" s="551" t="s">
        <v>8433</v>
      </c>
      <c r="F577" s="231" t="s">
        <v>8426</v>
      </c>
      <c r="G577" s="232">
        <v>7.0</v>
      </c>
      <c r="H577" s="1357">
        <v>1.0</v>
      </c>
      <c r="I577" s="543">
        <v>10.0</v>
      </c>
      <c r="J577" s="543">
        <v>10.0</v>
      </c>
      <c r="K577" s="543">
        <v>1.43</v>
      </c>
      <c r="L577" s="1020" t="s">
        <v>186</v>
      </c>
      <c r="M577" s="1146"/>
      <c r="N577" s="1146"/>
      <c r="O577" s="1146"/>
      <c r="P577" s="1146"/>
      <c r="Q577" s="1146"/>
      <c r="R577" s="1146"/>
      <c r="S577" s="1146"/>
      <c r="T577" s="1146"/>
      <c r="U577" s="1146"/>
      <c r="V577" s="1146"/>
      <c r="W577" s="1146"/>
      <c r="X577" s="1146"/>
      <c r="Y577" s="1146"/>
      <c r="Z577" s="1146"/>
    </row>
    <row r="578" ht="15.75" customHeight="1">
      <c r="A578" s="511" t="s">
        <v>6874</v>
      </c>
      <c r="B578" s="231" t="s">
        <v>6875</v>
      </c>
      <c r="C578" s="231" t="s">
        <v>174</v>
      </c>
      <c r="D578" s="231" t="s">
        <v>8434</v>
      </c>
      <c r="E578" s="551" t="s">
        <v>8435</v>
      </c>
      <c r="F578" s="231" t="s">
        <v>8426</v>
      </c>
      <c r="G578" s="232">
        <v>7.0</v>
      </c>
      <c r="H578" s="1357">
        <v>1.0</v>
      </c>
      <c r="I578" s="543">
        <v>10.0</v>
      </c>
      <c r="J578" s="543">
        <v>10.0</v>
      </c>
      <c r="K578" s="543">
        <v>1.43</v>
      </c>
      <c r="L578" s="1020" t="s">
        <v>186</v>
      </c>
      <c r="M578" s="1146"/>
      <c r="N578" s="1146"/>
      <c r="O578" s="1146"/>
      <c r="P578" s="1146"/>
      <c r="Q578" s="1146"/>
      <c r="R578" s="1146"/>
      <c r="S578" s="1146"/>
      <c r="T578" s="1146"/>
      <c r="U578" s="1146"/>
      <c r="V578" s="1146"/>
      <c r="W578" s="1146"/>
      <c r="X578" s="1146"/>
      <c r="Y578" s="1146"/>
      <c r="Z578" s="1146"/>
    </row>
    <row r="579" ht="15.75" customHeight="1">
      <c r="A579" s="511" t="s">
        <v>6870</v>
      </c>
      <c r="B579" s="231" t="s">
        <v>8436</v>
      </c>
      <c r="C579" s="231" t="s">
        <v>174</v>
      </c>
      <c r="D579" s="231" t="s">
        <v>8437</v>
      </c>
      <c r="E579" s="551" t="s">
        <v>8438</v>
      </c>
      <c r="F579" s="1358" t="s">
        <v>8439</v>
      </c>
      <c r="G579" s="232">
        <v>4.0</v>
      </c>
      <c r="H579" s="1357">
        <v>2.0</v>
      </c>
      <c r="I579" s="543">
        <v>4.0</v>
      </c>
      <c r="J579" s="543">
        <v>20.0</v>
      </c>
      <c r="K579" s="543">
        <v>5.0</v>
      </c>
      <c r="L579" s="1020" t="s">
        <v>186</v>
      </c>
      <c r="M579" s="1146"/>
      <c r="N579" s="1146"/>
      <c r="O579" s="1146"/>
      <c r="P579" s="1146"/>
      <c r="Q579" s="1146"/>
      <c r="R579" s="1146"/>
      <c r="S579" s="1146"/>
      <c r="T579" s="1146"/>
      <c r="U579" s="1146"/>
      <c r="V579" s="1146"/>
      <c r="W579" s="1146"/>
      <c r="X579" s="1146"/>
      <c r="Y579" s="1146"/>
      <c r="Z579" s="1146"/>
    </row>
    <row r="580" ht="15.75" customHeight="1">
      <c r="A580" s="511" t="s">
        <v>6870</v>
      </c>
      <c r="B580" s="231" t="s">
        <v>8436</v>
      </c>
      <c r="C580" s="231" t="s">
        <v>174</v>
      </c>
      <c r="D580" s="231" t="s">
        <v>8440</v>
      </c>
      <c r="E580" s="551" t="s">
        <v>8441</v>
      </c>
      <c r="F580" s="231" t="s">
        <v>8426</v>
      </c>
      <c r="G580" s="232">
        <v>4.0</v>
      </c>
      <c r="H580" s="1357">
        <v>2.0</v>
      </c>
      <c r="I580" s="543">
        <v>4.0</v>
      </c>
      <c r="J580" s="543">
        <v>10.0</v>
      </c>
      <c r="K580" s="543">
        <v>5.0</v>
      </c>
      <c r="L580" s="1020" t="s">
        <v>186</v>
      </c>
      <c r="M580" s="1146"/>
      <c r="N580" s="1146"/>
      <c r="O580" s="1146"/>
      <c r="P580" s="1146"/>
      <c r="Q580" s="1146"/>
      <c r="R580" s="1146"/>
      <c r="S580" s="1146"/>
      <c r="T580" s="1146"/>
      <c r="U580" s="1146"/>
      <c r="V580" s="1146"/>
      <c r="W580" s="1146"/>
      <c r="X580" s="1146"/>
      <c r="Y580" s="1146"/>
      <c r="Z580" s="1146"/>
    </row>
    <row r="581" ht="15.75" customHeight="1">
      <c r="A581" s="231" t="s">
        <v>6870</v>
      </c>
      <c r="B581" s="231" t="s">
        <v>8436</v>
      </c>
      <c r="C581" s="231" t="s">
        <v>174</v>
      </c>
      <c r="D581" s="231" t="s">
        <v>8442</v>
      </c>
      <c r="E581" s="551" t="s">
        <v>8443</v>
      </c>
      <c r="F581" s="231" t="s">
        <v>8426</v>
      </c>
      <c r="G581" s="232">
        <v>4.0</v>
      </c>
      <c r="H581" s="1357">
        <v>2.0</v>
      </c>
      <c r="I581" s="543">
        <v>4.0</v>
      </c>
      <c r="J581" s="543">
        <v>10.0</v>
      </c>
      <c r="K581" s="543">
        <v>5.0</v>
      </c>
      <c r="L581" s="1020" t="s">
        <v>186</v>
      </c>
      <c r="M581" s="1005"/>
      <c r="N581" s="1005"/>
      <c r="O581" s="1005"/>
      <c r="P581" s="1005"/>
      <c r="Q581" s="1005"/>
      <c r="R581" s="1005"/>
      <c r="S581" s="1005"/>
      <c r="T581" s="1005"/>
      <c r="U581" s="1005"/>
      <c r="V581" s="1005"/>
      <c r="W581" s="1005"/>
      <c r="X581" s="1005"/>
      <c r="Y581" s="1005"/>
      <c r="Z581" s="1005"/>
    </row>
    <row r="582" ht="15.75" customHeight="1">
      <c r="A582" s="511" t="s">
        <v>8444</v>
      </c>
      <c r="B582" s="511" t="s">
        <v>8445</v>
      </c>
      <c r="C582" s="511" t="s">
        <v>174</v>
      </c>
      <c r="D582" s="511" t="s">
        <v>8446</v>
      </c>
      <c r="E582" s="105" t="s">
        <v>8305</v>
      </c>
      <c r="F582" s="511" t="s">
        <v>8224</v>
      </c>
      <c r="G582" s="511">
        <v>4.0</v>
      </c>
      <c r="H582" s="709">
        <v>4.0</v>
      </c>
      <c r="I582" s="109">
        <v>4.0</v>
      </c>
      <c r="J582" s="109">
        <v>10.0</v>
      </c>
      <c r="K582" s="109">
        <f t="shared" ref="K582:K602" si="14">J582/G582</f>
        <v>2.5</v>
      </c>
      <c r="L582" s="1023" t="s">
        <v>201</v>
      </c>
      <c r="M582" s="75"/>
      <c r="N582" s="75"/>
      <c r="O582" s="75"/>
      <c r="P582" s="75"/>
      <c r="Q582" s="75"/>
      <c r="R582" s="75"/>
      <c r="S582" s="75"/>
      <c r="T582" s="75"/>
      <c r="U582" s="75"/>
      <c r="V582" s="75"/>
      <c r="W582" s="75"/>
      <c r="X582" s="75"/>
      <c r="Y582" s="75"/>
      <c r="Z582" s="75"/>
    </row>
    <row r="583" ht="15.75" customHeight="1">
      <c r="A583" s="518" t="s">
        <v>8447</v>
      </c>
      <c r="B583" s="518" t="s">
        <v>6935</v>
      </c>
      <c r="C583" s="518" t="s">
        <v>174</v>
      </c>
      <c r="D583" s="511" t="s">
        <v>8448</v>
      </c>
      <c r="E583" s="105" t="s">
        <v>8449</v>
      </c>
      <c r="F583" s="511" t="s">
        <v>8450</v>
      </c>
      <c r="G583" s="511">
        <v>9.0</v>
      </c>
      <c r="H583" s="511">
        <v>1.0</v>
      </c>
      <c r="I583" s="511">
        <v>9.0</v>
      </c>
      <c r="J583" s="530">
        <v>20.0</v>
      </c>
      <c r="K583" s="539">
        <f t="shared" si="14"/>
        <v>2.222222222</v>
      </c>
      <c r="L583" s="1023" t="s">
        <v>214</v>
      </c>
      <c r="M583" s="75"/>
      <c r="N583" s="75"/>
      <c r="O583" s="75"/>
      <c r="P583" s="75"/>
      <c r="Q583" s="75"/>
      <c r="R583" s="75"/>
      <c r="S583" s="75"/>
      <c r="T583" s="75"/>
      <c r="U583" s="75"/>
      <c r="V583" s="75"/>
      <c r="W583" s="75"/>
      <c r="X583" s="75"/>
      <c r="Y583" s="75"/>
      <c r="Z583" s="75"/>
    </row>
    <row r="584" ht="15.75" customHeight="1">
      <c r="A584" s="518" t="s">
        <v>8451</v>
      </c>
      <c r="B584" s="518" t="s">
        <v>6935</v>
      </c>
      <c r="C584" s="518" t="s">
        <v>174</v>
      </c>
      <c r="D584" s="518" t="s">
        <v>8452</v>
      </c>
      <c r="E584" s="1037" t="s">
        <v>8453</v>
      </c>
      <c r="F584" s="518" t="s">
        <v>8224</v>
      </c>
      <c r="G584" s="511">
        <v>9.0</v>
      </c>
      <c r="H584" s="511">
        <v>1.0</v>
      </c>
      <c r="I584" s="511">
        <v>9.0</v>
      </c>
      <c r="J584" s="530">
        <v>10.0</v>
      </c>
      <c r="K584" s="539">
        <f t="shared" si="14"/>
        <v>1.111111111</v>
      </c>
      <c r="L584" s="1023" t="s">
        <v>214</v>
      </c>
      <c r="M584" s="246"/>
      <c r="N584" s="246"/>
      <c r="O584" s="246"/>
      <c r="P584" s="246"/>
      <c r="Q584" s="246"/>
      <c r="R584" s="246"/>
      <c r="S584" s="246"/>
      <c r="T584" s="246"/>
      <c r="U584" s="246"/>
      <c r="V584" s="246"/>
      <c r="W584" s="246"/>
      <c r="X584" s="246"/>
      <c r="Y584" s="246"/>
      <c r="Z584" s="246"/>
    </row>
    <row r="585" ht="15.75" customHeight="1">
      <c r="A585" s="1359" t="s">
        <v>6956</v>
      </c>
      <c r="B585" s="511" t="s">
        <v>6957</v>
      </c>
      <c r="C585" s="518" t="s">
        <v>174</v>
      </c>
      <c r="D585" s="511" t="s">
        <v>8454</v>
      </c>
      <c r="E585" s="105" t="s">
        <v>8455</v>
      </c>
      <c r="F585" s="518" t="s">
        <v>8224</v>
      </c>
      <c r="G585" s="511">
        <v>9.0</v>
      </c>
      <c r="H585" s="511">
        <v>1.0</v>
      </c>
      <c r="I585" s="511">
        <v>9.0</v>
      </c>
      <c r="J585" s="530">
        <v>10.0</v>
      </c>
      <c r="K585" s="539">
        <f t="shared" si="14"/>
        <v>1.111111111</v>
      </c>
      <c r="L585" s="1023" t="s">
        <v>214</v>
      </c>
      <c r="M585" s="246"/>
      <c r="N585" s="246"/>
      <c r="O585" s="246"/>
      <c r="P585" s="246"/>
      <c r="Q585" s="246"/>
      <c r="R585" s="246"/>
      <c r="S585" s="246"/>
      <c r="T585" s="246"/>
      <c r="U585" s="246"/>
      <c r="V585" s="246"/>
      <c r="W585" s="246"/>
      <c r="X585" s="246"/>
      <c r="Y585" s="246"/>
      <c r="Z585" s="246"/>
    </row>
    <row r="586" ht="15.75" customHeight="1">
      <c r="A586" s="1359" t="s">
        <v>6956</v>
      </c>
      <c r="B586" s="511" t="s">
        <v>6957</v>
      </c>
      <c r="C586" s="518" t="s">
        <v>174</v>
      </c>
      <c r="D586" s="511" t="s">
        <v>8456</v>
      </c>
      <c r="E586" s="105" t="s">
        <v>8457</v>
      </c>
      <c r="F586" s="518" t="s">
        <v>8224</v>
      </c>
      <c r="G586" s="511">
        <v>9.0</v>
      </c>
      <c r="H586" s="511">
        <v>1.0</v>
      </c>
      <c r="I586" s="511">
        <v>9.0</v>
      </c>
      <c r="J586" s="530">
        <v>10.0</v>
      </c>
      <c r="K586" s="539">
        <f t="shared" si="14"/>
        <v>1.111111111</v>
      </c>
      <c r="L586" s="1023" t="s">
        <v>214</v>
      </c>
      <c r="M586" s="246"/>
      <c r="N586" s="246"/>
      <c r="O586" s="246"/>
      <c r="P586" s="246"/>
      <c r="Q586" s="246"/>
      <c r="R586" s="246"/>
      <c r="S586" s="246"/>
      <c r="T586" s="246"/>
      <c r="U586" s="246"/>
      <c r="V586" s="246"/>
      <c r="W586" s="246"/>
      <c r="X586" s="246"/>
      <c r="Y586" s="246"/>
      <c r="Z586" s="246"/>
    </row>
    <row r="587" ht="15.75" customHeight="1">
      <c r="A587" s="511" t="s">
        <v>8458</v>
      </c>
      <c r="B587" s="518" t="s">
        <v>6967</v>
      </c>
      <c r="C587" s="518" t="s">
        <v>174</v>
      </c>
      <c r="D587" s="511" t="s">
        <v>8459</v>
      </c>
      <c r="E587" s="105" t="s">
        <v>8460</v>
      </c>
      <c r="F587" s="518" t="s">
        <v>8450</v>
      </c>
      <c r="G587" s="511">
        <v>1.0</v>
      </c>
      <c r="H587" s="511">
        <v>1.0</v>
      </c>
      <c r="I587" s="511">
        <v>4.0</v>
      </c>
      <c r="J587" s="530">
        <v>20.0</v>
      </c>
      <c r="K587" s="539">
        <f t="shared" si="14"/>
        <v>20</v>
      </c>
      <c r="L587" s="1023" t="s">
        <v>214</v>
      </c>
      <c r="M587" s="246"/>
      <c r="N587" s="246"/>
      <c r="O587" s="246"/>
      <c r="P587" s="246"/>
      <c r="Q587" s="246"/>
      <c r="R587" s="246"/>
      <c r="S587" s="246"/>
      <c r="T587" s="246"/>
      <c r="U587" s="246"/>
      <c r="V587" s="246"/>
      <c r="W587" s="246"/>
      <c r="X587" s="246"/>
      <c r="Y587" s="246"/>
      <c r="Z587" s="246"/>
    </row>
    <row r="588" ht="15.75" customHeight="1">
      <c r="A588" s="511" t="s">
        <v>8461</v>
      </c>
      <c r="B588" s="511" t="s">
        <v>6978</v>
      </c>
      <c r="C588" s="511" t="s">
        <v>174</v>
      </c>
      <c r="D588" s="511" t="s">
        <v>8462</v>
      </c>
      <c r="E588" s="105" t="s">
        <v>8463</v>
      </c>
      <c r="F588" s="511" t="s">
        <v>8224</v>
      </c>
      <c r="G588" s="511">
        <v>1.0</v>
      </c>
      <c r="H588" s="511">
        <v>1.0</v>
      </c>
      <c r="I588" s="511">
        <v>4.0</v>
      </c>
      <c r="J588" s="530">
        <v>10.0</v>
      </c>
      <c r="K588" s="539">
        <f t="shared" si="14"/>
        <v>10</v>
      </c>
      <c r="L588" s="1023" t="s">
        <v>214</v>
      </c>
      <c r="M588" s="246"/>
      <c r="N588" s="246"/>
      <c r="O588" s="246"/>
      <c r="P588" s="246"/>
      <c r="Q588" s="246"/>
      <c r="R588" s="246"/>
      <c r="S588" s="246"/>
      <c r="T588" s="246"/>
      <c r="U588" s="246"/>
      <c r="V588" s="246"/>
      <c r="W588" s="246"/>
      <c r="X588" s="246"/>
      <c r="Y588" s="246"/>
      <c r="Z588" s="246"/>
    </row>
    <row r="589" ht="15.75" customHeight="1">
      <c r="A589" s="511" t="s">
        <v>8464</v>
      </c>
      <c r="B589" s="511" t="s">
        <v>6978</v>
      </c>
      <c r="C589" s="511" t="s">
        <v>174</v>
      </c>
      <c r="D589" s="511" t="s">
        <v>8465</v>
      </c>
      <c r="E589" s="105" t="s">
        <v>1919</v>
      </c>
      <c r="F589" s="511" t="s">
        <v>8224</v>
      </c>
      <c r="G589" s="511">
        <v>1.0</v>
      </c>
      <c r="H589" s="511">
        <v>1.0</v>
      </c>
      <c r="I589" s="511">
        <v>4.0</v>
      </c>
      <c r="J589" s="530">
        <v>10.0</v>
      </c>
      <c r="K589" s="539">
        <f t="shared" si="14"/>
        <v>10</v>
      </c>
      <c r="L589" s="1023" t="s">
        <v>214</v>
      </c>
      <c r="M589" s="246"/>
      <c r="N589" s="246"/>
      <c r="O589" s="246"/>
      <c r="P589" s="246"/>
      <c r="Q589" s="246"/>
      <c r="R589" s="246"/>
      <c r="S589" s="246"/>
      <c r="T589" s="246"/>
      <c r="U589" s="246"/>
      <c r="V589" s="246"/>
      <c r="W589" s="246"/>
      <c r="X589" s="246"/>
      <c r="Y589" s="246"/>
      <c r="Z589" s="246"/>
    </row>
    <row r="590" ht="15.75" customHeight="1">
      <c r="A590" s="231" t="s">
        <v>8466</v>
      </c>
      <c r="B590" s="231" t="s">
        <v>8467</v>
      </c>
      <c r="C590" s="231" t="s">
        <v>174</v>
      </c>
      <c r="D590" s="511" t="s">
        <v>8462</v>
      </c>
      <c r="E590" s="105" t="s">
        <v>8463</v>
      </c>
      <c r="F590" s="511" t="s">
        <v>8468</v>
      </c>
      <c r="G590" s="522">
        <v>1.0</v>
      </c>
      <c r="H590" s="711">
        <v>1.0</v>
      </c>
      <c r="I590" s="104">
        <v>4.0</v>
      </c>
      <c r="J590" s="104">
        <v>20.0</v>
      </c>
      <c r="K590" s="104">
        <f t="shared" si="14"/>
        <v>20</v>
      </c>
      <c r="L590" s="1023" t="s">
        <v>214</v>
      </c>
      <c r="M590" s="246"/>
      <c r="N590" s="246"/>
      <c r="O590" s="246"/>
      <c r="P590" s="246"/>
      <c r="Q590" s="246"/>
      <c r="R590" s="246"/>
      <c r="S590" s="246"/>
      <c r="T590" s="246"/>
      <c r="U590" s="246"/>
      <c r="V590" s="246"/>
      <c r="W590" s="246"/>
      <c r="X590" s="246"/>
      <c r="Y590" s="246"/>
      <c r="Z590" s="246"/>
    </row>
    <row r="591" ht="15.75" customHeight="1">
      <c r="A591" s="231" t="s">
        <v>8469</v>
      </c>
      <c r="B591" s="231" t="s">
        <v>8470</v>
      </c>
      <c r="C591" s="231" t="s">
        <v>174</v>
      </c>
      <c r="D591" s="511" t="s">
        <v>8471</v>
      </c>
      <c r="E591" s="105" t="s">
        <v>8472</v>
      </c>
      <c r="F591" s="511" t="s">
        <v>8473</v>
      </c>
      <c r="G591" s="522">
        <v>1.0</v>
      </c>
      <c r="H591" s="711">
        <v>1.0</v>
      </c>
      <c r="I591" s="104">
        <v>4.0</v>
      </c>
      <c r="J591" s="104">
        <v>20.0</v>
      </c>
      <c r="K591" s="104">
        <f t="shared" si="14"/>
        <v>20</v>
      </c>
      <c r="L591" s="1023" t="s">
        <v>214</v>
      </c>
      <c r="M591" s="246"/>
      <c r="N591" s="246"/>
      <c r="O591" s="246"/>
      <c r="P591" s="246"/>
      <c r="Q591" s="246"/>
      <c r="R591" s="246"/>
      <c r="S591" s="246"/>
      <c r="T591" s="246"/>
      <c r="U591" s="246"/>
      <c r="V591" s="246"/>
      <c r="W591" s="246"/>
      <c r="X591" s="246"/>
      <c r="Y591" s="246"/>
      <c r="Z591" s="246"/>
    </row>
    <row r="592" ht="15.75" customHeight="1">
      <c r="A592" s="997" t="s">
        <v>7022</v>
      </c>
      <c r="B592" s="997" t="s">
        <v>7023</v>
      </c>
      <c r="C592" s="104" t="s">
        <v>174</v>
      </c>
      <c r="D592" s="511" t="s">
        <v>8474</v>
      </c>
      <c r="E592" s="105" t="s">
        <v>8475</v>
      </c>
      <c r="F592" s="984" t="s">
        <v>3757</v>
      </c>
      <c r="G592" s="986">
        <v>6.0</v>
      </c>
      <c r="H592" s="986">
        <v>3.0</v>
      </c>
      <c r="I592" s="104">
        <v>6.0</v>
      </c>
      <c r="J592" s="926">
        <v>10.0</v>
      </c>
      <c r="K592" s="683">
        <f t="shared" si="14"/>
        <v>1.666666667</v>
      </c>
      <c r="L592" s="1038" t="s">
        <v>2031</v>
      </c>
      <c r="M592" s="246"/>
      <c r="N592" s="246"/>
      <c r="O592" s="246"/>
      <c r="P592" s="246"/>
      <c r="Q592" s="246"/>
      <c r="R592" s="246"/>
      <c r="S592" s="246"/>
      <c r="T592" s="246"/>
      <c r="U592" s="246"/>
      <c r="V592" s="246"/>
      <c r="W592" s="246"/>
      <c r="X592" s="246"/>
      <c r="Y592" s="246"/>
      <c r="Z592" s="246"/>
    </row>
    <row r="593" ht="15.75" customHeight="1">
      <c r="A593" s="997" t="s">
        <v>7022</v>
      </c>
      <c r="B593" s="997" t="s">
        <v>7023</v>
      </c>
      <c r="C593" s="104" t="s">
        <v>174</v>
      </c>
      <c r="D593" s="511" t="s">
        <v>8476</v>
      </c>
      <c r="E593" s="105" t="s">
        <v>8477</v>
      </c>
      <c r="F593" s="984" t="s">
        <v>3757</v>
      </c>
      <c r="G593" s="986">
        <v>6.0</v>
      </c>
      <c r="H593" s="986">
        <v>3.0</v>
      </c>
      <c r="I593" s="104">
        <v>6.0</v>
      </c>
      <c r="J593" s="926">
        <v>10.0</v>
      </c>
      <c r="K593" s="683">
        <f t="shared" si="14"/>
        <v>1.666666667</v>
      </c>
      <c r="L593" s="1038" t="s">
        <v>2031</v>
      </c>
      <c r="M593" s="246"/>
      <c r="N593" s="246"/>
      <c r="O593" s="246"/>
      <c r="P593" s="246"/>
      <c r="Q593" s="246"/>
      <c r="R593" s="246"/>
      <c r="S593" s="246"/>
      <c r="T593" s="246"/>
      <c r="U593" s="246"/>
      <c r="V593" s="246"/>
      <c r="W593" s="246"/>
      <c r="X593" s="246"/>
      <c r="Y593" s="246"/>
      <c r="Z593" s="246"/>
    </row>
    <row r="594" ht="15.75" customHeight="1">
      <c r="A594" s="997" t="s">
        <v>7022</v>
      </c>
      <c r="B594" s="997" t="s">
        <v>8478</v>
      </c>
      <c r="C594" s="104" t="s">
        <v>174</v>
      </c>
      <c r="D594" s="511" t="s">
        <v>8479</v>
      </c>
      <c r="E594" s="105" t="s">
        <v>8480</v>
      </c>
      <c r="F594" s="984" t="s">
        <v>3757</v>
      </c>
      <c r="G594" s="986">
        <v>6.0</v>
      </c>
      <c r="H594" s="986">
        <v>3.0</v>
      </c>
      <c r="I594" s="104">
        <v>6.0</v>
      </c>
      <c r="J594" s="926">
        <v>10.0</v>
      </c>
      <c r="K594" s="683">
        <f t="shared" si="14"/>
        <v>1.666666667</v>
      </c>
      <c r="L594" s="1038" t="s">
        <v>2031</v>
      </c>
      <c r="M594" s="246"/>
      <c r="N594" s="246"/>
      <c r="O594" s="246"/>
      <c r="P594" s="246"/>
      <c r="Q594" s="246"/>
      <c r="R594" s="246"/>
      <c r="S594" s="246"/>
      <c r="T594" s="246"/>
      <c r="U594" s="246"/>
      <c r="V594" s="246"/>
      <c r="W594" s="246"/>
      <c r="X594" s="246"/>
      <c r="Y594" s="246"/>
      <c r="Z594" s="246"/>
    </row>
    <row r="595" ht="15.75" customHeight="1">
      <c r="A595" s="997" t="s">
        <v>7022</v>
      </c>
      <c r="B595" s="997" t="s">
        <v>8478</v>
      </c>
      <c r="C595" s="104" t="s">
        <v>174</v>
      </c>
      <c r="D595" s="511" t="s">
        <v>8481</v>
      </c>
      <c r="E595" s="105" t="s">
        <v>8482</v>
      </c>
      <c r="F595" s="984" t="s">
        <v>3757</v>
      </c>
      <c r="G595" s="986">
        <v>6.0</v>
      </c>
      <c r="H595" s="986">
        <v>3.0</v>
      </c>
      <c r="I595" s="104">
        <v>6.0</v>
      </c>
      <c r="J595" s="926">
        <v>10.0</v>
      </c>
      <c r="K595" s="683">
        <f t="shared" si="14"/>
        <v>1.666666667</v>
      </c>
      <c r="L595" s="1038" t="s">
        <v>2031</v>
      </c>
      <c r="M595" s="246"/>
      <c r="N595" s="246"/>
      <c r="O595" s="246"/>
      <c r="P595" s="246"/>
      <c r="Q595" s="246"/>
      <c r="R595" s="246"/>
      <c r="S595" s="246"/>
      <c r="T595" s="246"/>
      <c r="U595" s="246"/>
      <c r="V595" s="246"/>
      <c r="W595" s="246"/>
      <c r="X595" s="246"/>
      <c r="Y595" s="246"/>
      <c r="Z595" s="246"/>
    </row>
    <row r="596" ht="15.75" customHeight="1">
      <c r="A596" s="982" t="s">
        <v>8483</v>
      </c>
      <c r="B596" s="982" t="s">
        <v>6994</v>
      </c>
      <c r="C596" s="104" t="s">
        <v>174</v>
      </c>
      <c r="D596" s="511" t="s">
        <v>8484</v>
      </c>
      <c r="E596" s="105" t="s">
        <v>8485</v>
      </c>
      <c r="F596" s="984" t="s">
        <v>3757</v>
      </c>
      <c r="G596" s="986">
        <v>6.0</v>
      </c>
      <c r="H596" s="986">
        <v>3.0</v>
      </c>
      <c r="I596" s="104">
        <v>6.0</v>
      </c>
      <c r="J596" s="926">
        <v>10.0</v>
      </c>
      <c r="K596" s="683">
        <f t="shared" si="14"/>
        <v>1.666666667</v>
      </c>
      <c r="L596" s="1038" t="s">
        <v>2031</v>
      </c>
      <c r="M596" s="246"/>
      <c r="N596" s="246"/>
      <c r="O596" s="246"/>
      <c r="P596" s="246"/>
      <c r="Q596" s="246"/>
      <c r="R596" s="246"/>
      <c r="S596" s="246"/>
      <c r="T596" s="246"/>
      <c r="U596" s="246"/>
      <c r="V596" s="246"/>
      <c r="W596" s="246"/>
      <c r="X596" s="246"/>
      <c r="Y596" s="246"/>
      <c r="Z596" s="246"/>
    </row>
    <row r="597" ht="15.75" customHeight="1">
      <c r="A597" s="982" t="s">
        <v>8486</v>
      </c>
      <c r="B597" s="982" t="s">
        <v>6994</v>
      </c>
      <c r="C597" s="104" t="s">
        <v>174</v>
      </c>
      <c r="D597" s="511" t="s">
        <v>8487</v>
      </c>
      <c r="E597" s="105" t="s">
        <v>8488</v>
      </c>
      <c r="F597" s="984" t="s">
        <v>3757</v>
      </c>
      <c r="G597" s="986">
        <v>6.0</v>
      </c>
      <c r="H597" s="986">
        <v>3.0</v>
      </c>
      <c r="I597" s="104">
        <v>6.0</v>
      </c>
      <c r="J597" s="926">
        <v>10.0</v>
      </c>
      <c r="K597" s="683">
        <f t="shared" si="14"/>
        <v>1.666666667</v>
      </c>
      <c r="L597" s="1038" t="s">
        <v>2031</v>
      </c>
      <c r="M597" s="246"/>
      <c r="N597" s="246"/>
      <c r="O597" s="246"/>
      <c r="P597" s="246"/>
      <c r="Q597" s="246"/>
      <c r="R597" s="246"/>
      <c r="S597" s="246"/>
      <c r="T597" s="246"/>
      <c r="U597" s="246"/>
      <c r="V597" s="246"/>
      <c r="W597" s="246"/>
      <c r="X597" s="246"/>
      <c r="Y597" s="246"/>
      <c r="Z597" s="246"/>
    </row>
    <row r="598" ht="15.75" customHeight="1">
      <c r="A598" s="982" t="s">
        <v>8489</v>
      </c>
      <c r="B598" s="982" t="s">
        <v>6994</v>
      </c>
      <c r="C598" s="104" t="s">
        <v>174</v>
      </c>
      <c r="D598" s="511" t="s">
        <v>8490</v>
      </c>
      <c r="E598" s="105" t="s">
        <v>8491</v>
      </c>
      <c r="F598" s="984" t="s">
        <v>3757</v>
      </c>
      <c r="G598" s="986">
        <v>6.0</v>
      </c>
      <c r="H598" s="986">
        <v>3.0</v>
      </c>
      <c r="I598" s="104">
        <v>6.0</v>
      </c>
      <c r="J598" s="926">
        <v>10.0</v>
      </c>
      <c r="K598" s="683">
        <f t="shared" si="14"/>
        <v>1.666666667</v>
      </c>
      <c r="L598" s="1038" t="s">
        <v>2031</v>
      </c>
      <c r="M598" s="246"/>
      <c r="N598" s="246"/>
      <c r="O598" s="246"/>
      <c r="P598" s="246"/>
      <c r="Q598" s="246"/>
      <c r="R598" s="246"/>
      <c r="S598" s="246"/>
      <c r="T598" s="246"/>
      <c r="U598" s="246"/>
      <c r="V598" s="246"/>
      <c r="W598" s="246"/>
      <c r="X598" s="246"/>
      <c r="Y598" s="246"/>
      <c r="Z598" s="246"/>
    </row>
    <row r="599" ht="15.75" customHeight="1">
      <c r="A599" s="982" t="s">
        <v>8492</v>
      </c>
      <c r="B599" s="982" t="s">
        <v>6994</v>
      </c>
      <c r="C599" s="104" t="s">
        <v>174</v>
      </c>
      <c r="D599" s="231" t="s">
        <v>8493</v>
      </c>
      <c r="E599" s="105" t="s">
        <v>5254</v>
      </c>
      <c r="F599" s="984" t="s">
        <v>3757</v>
      </c>
      <c r="G599" s="986">
        <v>6.0</v>
      </c>
      <c r="H599" s="986">
        <v>3.0</v>
      </c>
      <c r="I599" s="104">
        <v>6.0</v>
      </c>
      <c r="J599" s="926">
        <v>10.0</v>
      </c>
      <c r="K599" s="683">
        <f t="shared" si="14"/>
        <v>1.666666667</v>
      </c>
      <c r="L599" s="1038" t="s">
        <v>2031</v>
      </c>
      <c r="M599" s="246"/>
      <c r="N599" s="246"/>
      <c r="O599" s="246"/>
      <c r="P599" s="246"/>
      <c r="Q599" s="246"/>
      <c r="R599" s="246"/>
      <c r="S599" s="246"/>
      <c r="T599" s="246"/>
      <c r="U599" s="246"/>
      <c r="V599" s="246"/>
      <c r="W599" s="246"/>
      <c r="X599" s="246"/>
      <c r="Y599" s="246"/>
      <c r="Z599" s="246"/>
    </row>
    <row r="600" ht="15.75" customHeight="1">
      <c r="A600" s="982" t="s">
        <v>8494</v>
      </c>
      <c r="B600" s="982" t="s">
        <v>6994</v>
      </c>
      <c r="C600" s="104" t="s">
        <v>174</v>
      </c>
      <c r="D600" s="348" t="s">
        <v>8495</v>
      </c>
      <c r="E600" s="570" t="s">
        <v>8496</v>
      </c>
      <c r="F600" s="984" t="s">
        <v>3757</v>
      </c>
      <c r="G600" s="986">
        <v>6.0</v>
      </c>
      <c r="H600" s="986">
        <v>3.0</v>
      </c>
      <c r="I600" s="104">
        <v>6.0</v>
      </c>
      <c r="J600" s="926">
        <v>10.0</v>
      </c>
      <c r="K600" s="683">
        <f t="shared" si="14"/>
        <v>1.666666667</v>
      </c>
      <c r="L600" s="1038" t="s">
        <v>2031</v>
      </c>
      <c r="M600" s="246"/>
      <c r="N600" s="246"/>
      <c r="O600" s="246"/>
      <c r="P600" s="246"/>
      <c r="Q600" s="246"/>
      <c r="R600" s="246"/>
      <c r="S600" s="246"/>
      <c r="T600" s="246"/>
      <c r="U600" s="246"/>
      <c r="V600" s="246"/>
      <c r="W600" s="246"/>
      <c r="X600" s="246"/>
      <c r="Y600" s="246"/>
      <c r="Z600" s="246"/>
    </row>
    <row r="601" ht="15.75" customHeight="1">
      <c r="A601" s="982" t="s">
        <v>8497</v>
      </c>
      <c r="B601" s="982" t="s">
        <v>6994</v>
      </c>
      <c r="C601" s="104" t="s">
        <v>174</v>
      </c>
      <c r="D601" s="982" t="s">
        <v>8498</v>
      </c>
      <c r="E601" s="983" t="s">
        <v>5252</v>
      </c>
      <c r="F601" s="984" t="s">
        <v>3757</v>
      </c>
      <c r="G601" s="986">
        <v>6.0</v>
      </c>
      <c r="H601" s="986">
        <v>3.0</v>
      </c>
      <c r="I601" s="104">
        <v>6.0</v>
      </c>
      <c r="J601" s="926">
        <v>10.0</v>
      </c>
      <c r="K601" s="683">
        <f t="shared" si="14"/>
        <v>1.666666667</v>
      </c>
      <c r="L601" s="1038" t="s">
        <v>2031</v>
      </c>
      <c r="M601" s="246"/>
      <c r="N601" s="246"/>
      <c r="O601" s="246"/>
      <c r="P601" s="246"/>
      <c r="Q601" s="246"/>
      <c r="R601" s="246"/>
      <c r="S601" s="246"/>
      <c r="T601" s="246"/>
      <c r="U601" s="246"/>
      <c r="V601" s="246"/>
      <c r="W601" s="246"/>
      <c r="X601" s="246"/>
      <c r="Y601" s="246"/>
      <c r="Z601" s="246"/>
    </row>
    <row r="602" ht="15.75" customHeight="1">
      <c r="A602" s="1360" t="s">
        <v>8499</v>
      </c>
      <c r="B602" s="1361" t="s">
        <v>7030</v>
      </c>
      <c r="C602" s="1354" t="s">
        <v>174</v>
      </c>
      <c r="D602" s="1361" t="s">
        <v>8500</v>
      </c>
      <c r="E602" s="1362" t="s">
        <v>8501</v>
      </c>
      <c r="F602" s="1363" t="s">
        <v>8502</v>
      </c>
      <c r="G602" s="1364">
        <v>22.0</v>
      </c>
      <c r="H602" s="1364">
        <v>3.0</v>
      </c>
      <c r="I602" s="1354">
        <v>22.0</v>
      </c>
      <c r="J602" s="1365">
        <v>20.0</v>
      </c>
      <c r="K602" s="1366">
        <f t="shared" si="14"/>
        <v>0.9090909091</v>
      </c>
      <c r="L602" s="1041" t="s">
        <v>2038</v>
      </c>
      <c r="M602" s="75"/>
      <c r="N602" s="75"/>
      <c r="O602" s="75"/>
      <c r="P602" s="75"/>
      <c r="Q602" s="75"/>
      <c r="R602" s="75"/>
      <c r="S602" s="75"/>
      <c r="T602" s="75"/>
      <c r="U602" s="75"/>
      <c r="V602" s="75"/>
      <c r="W602" s="75"/>
      <c r="X602" s="75"/>
      <c r="Y602" s="75"/>
      <c r="Z602" s="75"/>
    </row>
    <row r="603" ht="15.75" customHeight="1"/>
    <row r="604" ht="15.75" customHeight="1"/>
    <row r="605" ht="15.75" customHeight="1">
      <c r="K605" s="503">
        <f>SUM(K13:K603)</f>
        <v>2078.359964</v>
      </c>
    </row>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K10"/>
    <mergeCell ref="A11:K11"/>
    <mergeCell ref="A12:K12"/>
    <mergeCell ref="A2:K2"/>
    <mergeCell ref="A4:K4"/>
    <mergeCell ref="A5:K5"/>
    <mergeCell ref="A6:K6"/>
    <mergeCell ref="A7:K7"/>
    <mergeCell ref="A8:K8"/>
    <mergeCell ref="A9:K9"/>
  </mergeCells>
  <hyperlinks>
    <hyperlink r:id="rId1" ref="E15"/>
    <hyperlink r:id="rId2" ref="E16"/>
    <hyperlink r:id="rId3" ref="E17"/>
    <hyperlink r:id="rId4" ref="E18"/>
    <hyperlink r:id="rId5" ref="E19"/>
    <hyperlink r:id="rId6" ref="E20"/>
    <hyperlink r:id="rId7" ref="E21"/>
    <hyperlink r:id="rId8" ref="E22"/>
    <hyperlink r:id="rId9" ref="E24"/>
    <hyperlink r:id="rId10" ref="E25"/>
    <hyperlink r:id="rId11" ref="E45"/>
    <hyperlink r:id="rId12" ref="E66"/>
    <hyperlink r:id="rId13" ref="E86"/>
    <hyperlink r:id="rId14" ref="B87"/>
    <hyperlink r:id="rId15" ref="B88"/>
    <hyperlink r:id="rId16" ref="B89"/>
    <hyperlink r:id="rId17" ref="B90"/>
    <hyperlink r:id="rId18" ref="B91"/>
    <hyperlink r:id="rId19" ref="B92"/>
    <hyperlink r:id="rId20" ref="B93"/>
    <hyperlink r:id="rId21" ref="B94"/>
    <hyperlink r:id="rId22" ref="B95"/>
    <hyperlink r:id="rId23" ref="E122"/>
    <hyperlink r:id="rId24" ref="E123"/>
    <hyperlink r:id="rId25" location="page=163 " ref="E124"/>
    <hyperlink r:id="rId26" ref="E144"/>
    <hyperlink r:id="rId27" ref="E145"/>
    <hyperlink r:id="rId28" ref="E147"/>
    <hyperlink r:id="rId29" ref="E148"/>
    <hyperlink r:id="rId30" ref="E149"/>
    <hyperlink r:id="rId31" ref="E150"/>
    <hyperlink r:id="rId32" ref="E151"/>
    <hyperlink r:id="rId33" ref="E152"/>
    <hyperlink r:id="rId34" ref="E153"/>
    <hyperlink r:id="rId35" ref="E154"/>
    <hyperlink r:id="rId36" ref="E155"/>
    <hyperlink r:id="rId37" ref="E210"/>
    <hyperlink r:id="rId38" ref="E211"/>
    <hyperlink r:id="rId39" ref="E212"/>
    <hyperlink r:id="rId40" ref="E213"/>
    <hyperlink r:id="rId41" ref="E214"/>
    <hyperlink r:id="rId42" ref="E215"/>
    <hyperlink r:id="rId43" ref="E216"/>
    <hyperlink r:id="rId44" ref="E217"/>
    <hyperlink r:id="rId45" ref="E218"/>
    <hyperlink r:id="rId46" ref="E219"/>
    <hyperlink r:id="rId47" ref="E221"/>
    <hyperlink r:id="rId48" ref="E222"/>
    <hyperlink r:id="rId49" ref="E239"/>
    <hyperlink r:id="rId50" ref="E240"/>
    <hyperlink r:id="rId51" ref="E283"/>
    <hyperlink r:id="rId52" ref="E284"/>
    <hyperlink r:id="rId53" ref="E285"/>
    <hyperlink r:id="rId54" ref="E286"/>
    <hyperlink r:id="rId55" ref="E287"/>
    <hyperlink r:id="rId56" ref="E288"/>
    <hyperlink r:id="rId57" ref="E289"/>
    <hyperlink r:id="rId58" ref="E290"/>
    <hyperlink r:id="rId59" ref="E291"/>
    <hyperlink r:id="rId60" ref="E292"/>
    <hyperlink r:id="rId61" ref="E293"/>
    <hyperlink r:id="rId62" ref="E294"/>
    <hyperlink r:id="rId63" ref="E295"/>
    <hyperlink r:id="rId64" ref="E296"/>
    <hyperlink r:id="rId65" ref="E297"/>
    <hyperlink r:id="rId66" ref="E298"/>
    <hyperlink r:id="rId67" ref="E299"/>
    <hyperlink r:id="rId68" ref="E300"/>
    <hyperlink r:id="rId69" ref="E301"/>
    <hyperlink r:id="rId70" ref="E302"/>
    <hyperlink r:id="rId71" ref="B303"/>
    <hyperlink r:id="rId72" ref="E303"/>
    <hyperlink r:id="rId73" ref="B304"/>
    <hyperlink r:id="rId74" ref="E304"/>
    <hyperlink r:id="rId75" ref="B305"/>
    <hyperlink r:id="rId76" ref="E305"/>
    <hyperlink r:id="rId77" ref="B306"/>
    <hyperlink r:id="rId78" ref="E306"/>
    <hyperlink r:id="rId79" ref="B307"/>
    <hyperlink r:id="rId80" ref="E307"/>
    <hyperlink r:id="rId81" ref="B308"/>
    <hyperlink r:id="rId82" ref="E308"/>
    <hyperlink r:id="rId83" ref="B309"/>
    <hyperlink r:id="rId84" ref="E309"/>
    <hyperlink r:id="rId85" ref="B310"/>
    <hyperlink r:id="rId86" ref="E310"/>
    <hyperlink r:id="rId87" ref="B311"/>
    <hyperlink r:id="rId88" ref="E311"/>
    <hyperlink r:id="rId89" ref="B312"/>
    <hyperlink r:id="rId90" ref="E312"/>
    <hyperlink r:id="rId91" ref="B313"/>
    <hyperlink r:id="rId92" ref="E313"/>
    <hyperlink r:id="rId93" ref="B314"/>
    <hyperlink r:id="rId94" ref="E314"/>
    <hyperlink r:id="rId95" ref="B315"/>
    <hyperlink r:id="rId96" ref="E315"/>
    <hyperlink r:id="rId97" ref="B316"/>
    <hyperlink r:id="rId98" ref="E316"/>
    <hyperlink r:id="rId99" ref="B317"/>
    <hyperlink r:id="rId100" ref="E317"/>
    <hyperlink r:id="rId101" ref="B318"/>
    <hyperlink r:id="rId102" ref="E318"/>
    <hyperlink r:id="rId103" ref="B319"/>
    <hyperlink r:id="rId104" ref="E319"/>
    <hyperlink r:id="rId105" ref="B320"/>
    <hyperlink r:id="rId106" ref="E320"/>
    <hyperlink r:id="rId107" ref="B321"/>
    <hyperlink r:id="rId108" ref="E321"/>
    <hyperlink r:id="rId109" ref="B322"/>
    <hyperlink r:id="rId110" ref="E322"/>
    <hyperlink r:id="rId111" ref="B323"/>
    <hyperlink r:id="rId112" ref="E323"/>
    <hyperlink r:id="rId113" ref="B324"/>
    <hyperlink r:id="rId114" ref="E324"/>
    <hyperlink r:id="rId115" ref="B325"/>
    <hyperlink r:id="rId116" ref="E325"/>
    <hyperlink r:id="rId117" ref="B326"/>
    <hyperlink r:id="rId118" ref="E326"/>
    <hyperlink r:id="rId119" ref="E327"/>
    <hyperlink r:id="rId120" ref="E328"/>
    <hyperlink r:id="rId121" ref="E329"/>
    <hyperlink r:id="rId122" ref="E330"/>
    <hyperlink r:id="rId123" ref="E331"/>
    <hyperlink r:id="rId124" ref="E336"/>
    <hyperlink r:id="rId125" ref="E337"/>
    <hyperlink r:id="rId126" ref="E339"/>
    <hyperlink r:id="rId127" ref="E340"/>
    <hyperlink r:id="rId128" ref="E341"/>
    <hyperlink r:id="rId129" ref="E342"/>
    <hyperlink r:id="rId130" ref="E343"/>
    <hyperlink r:id="rId131" ref="E344"/>
    <hyperlink r:id="rId132" ref="E345"/>
    <hyperlink r:id="rId133" ref="B360"/>
    <hyperlink r:id="rId134" ref="E360"/>
    <hyperlink r:id="rId135" ref="A361"/>
    <hyperlink r:id="rId136" ref="E361"/>
    <hyperlink r:id="rId137" ref="A362"/>
    <hyperlink r:id="rId138" ref="E362"/>
    <hyperlink r:id="rId139" ref="E363"/>
    <hyperlink r:id="rId140" ref="A364"/>
    <hyperlink r:id="rId141" ref="A365"/>
    <hyperlink r:id="rId142" ref="E366"/>
    <hyperlink r:id="rId143" location="2b85d6ca-6520-4a3d-8e4a-aa9f2ee3f33d-b6de7b7c-de82-45a5-9538-313dd15c6659" ref="E388"/>
    <hyperlink r:id="rId144" ref="E389"/>
    <hyperlink r:id="rId145" ref="E390"/>
    <hyperlink r:id="rId146" location="page=15" ref="E391"/>
    <hyperlink r:id="rId147" ref="E392"/>
    <hyperlink r:id="rId148" ref="E393"/>
    <hyperlink r:id="rId149" ref="D404"/>
    <hyperlink r:id="rId150" ref="E404"/>
    <hyperlink r:id="rId151" ref="E405"/>
    <hyperlink r:id="rId152" ref="B406"/>
    <hyperlink r:id="rId153" ref="D406"/>
    <hyperlink r:id="rId154" ref="D407"/>
    <hyperlink r:id="rId155" ref="E407"/>
    <hyperlink r:id="rId156" ref="E408"/>
    <hyperlink r:id="rId157" ref="E409"/>
    <hyperlink r:id="rId158" ref="D410"/>
    <hyperlink r:id="rId159" ref="E410"/>
    <hyperlink r:id="rId160" ref="D411"/>
    <hyperlink r:id="rId161" ref="E411"/>
    <hyperlink r:id="rId162" ref="B412"/>
    <hyperlink r:id="rId163" ref="D412"/>
    <hyperlink r:id="rId164" ref="E412"/>
    <hyperlink r:id="rId165" ref="B413"/>
    <hyperlink r:id="rId166" ref="D413"/>
    <hyperlink r:id="rId167" ref="E413"/>
    <hyperlink r:id="rId168" ref="D414"/>
    <hyperlink r:id="rId169" ref="E414"/>
    <hyperlink r:id="rId170" ref="E415"/>
    <hyperlink r:id="rId171" ref="B416"/>
    <hyperlink r:id="rId172" ref="D416"/>
    <hyperlink r:id="rId173" ref="D417"/>
    <hyperlink r:id="rId174" ref="E417"/>
    <hyperlink r:id="rId175" ref="E418"/>
    <hyperlink r:id="rId176" ref="D419"/>
    <hyperlink r:id="rId177" ref="E419"/>
    <hyperlink r:id="rId178" ref="E420"/>
    <hyperlink r:id="rId179" ref="E421"/>
    <hyperlink r:id="rId180" ref="E422"/>
    <hyperlink r:id="rId181" ref="E423"/>
    <hyperlink r:id="rId182" ref="D424"/>
    <hyperlink r:id="rId183" ref="E424"/>
    <hyperlink r:id="rId184" ref="E425"/>
    <hyperlink r:id="rId185" ref="D426"/>
    <hyperlink r:id="rId186" ref="E426"/>
    <hyperlink r:id="rId187" ref="D427"/>
    <hyperlink r:id="rId188" ref="E427"/>
    <hyperlink r:id="rId189" ref="D428"/>
    <hyperlink r:id="rId190" ref="E428"/>
    <hyperlink r:id="rId191" ref="E429"/>
    <hyperlink r:id="rId192" ref="D430"/>
    <hyperlink r:id="rId193" ref="E430"/>
    <hyperlink r:id="rId194" ref="D431"/>
    <hyperlink r:id="rId195" ref="E431"/>
    <hyperlink r:id="rId196" ref="B432"/>
    <hyperlink r:id="rId197" ref="D432"/>
    <hyperlink r:id="rId198" ref="E432"/>
    <hyperlink r:id="rId199" ref="B433"/>
    <hyperlink r:id="rId200" ref="D433"/>
    <hyperlink r:id="rId201" ref="E433"/>
    <hyperlink r:id="rId202" ref="E434"/>
    <hyperlink r:id="rId203" ref="E435"/>
    <hyperlink r:id="rId204" ref="E436"/>
    <hyperlink r:id="rId205" ref="E437"/>
    <hyperlink r:id="rId206" ref="E438"/>
    <hyperlink r:id="rId207" ref="E439"/>
    <hyperlink r:id="rId208" ref="E440"/>
    <hyperlink r:id="rId209" ref="E441"/>
    <hyperlink r:id="rId210" ref="E442"/>
    <hyperlink r:id="rId211" ref="E443"/>
    <hyperlink r:id="rId212" ref="E444"/>
    <hyperlink r:id="rId213" ref="E445"/>
    <hyperlink r:id="rId214" ref="E446"/>
    <hyperlink r:id="rId215" ref="E449"/>
    <hyperlink r:id="rId216" ref="E450"/>
    <hyperlink r:id="rId217" ref="E452"/>
    <hyperlink r:id="rId218" ref="E453"/>
    <hyperlink r:id="rId219" ref="E454"/>
    <hyperlink r:id="rId220" ref="E455"/>
    <hyperlink r:id="rId221" ref="E456"/>
    <hyperlink r:id="rId222" ref="E457"/>
    <hyperlink r:id="rId223" ref="E458"/>
    <hyperlink r:id="rId224" ref="E460"/>
    <hyperlink r:id="rId225" ref="E461"/>
    <hyperlink r:id="rId226" ref="E462"/>
    <hyperlink r:id="rId227" ref="E463"/>
    <hyperlink r:id="rId228" ref="E464"/>
    <hyperlink r:id="rId229" ref="E465"/>
    <hyperlink r:id="rId230" ref="E466"/>
    <hyperlink r:id="rId231" ref="E467"/>
    <hyperlink r:id="rId232" ref="E468"/>
    <hyperlink r:id="rId233" ref="E469"/>
    <hyperlink r:id="rId234" ref="E470"/>
    <hyperlink r:id="rId235" ref="E471"/>
    <hyperlink r:id="rId236" ref="E472"/>
    <hyperlink r:id="rId237" ref="E473"/>
    <hyperlink r:id="rId238" ref="E474"/>
    <hyperlink r:id="rId239" ref="E476"/>
    <hyperlink r:id="rId240" ref="E477"/>
    <hyperlink r:id="rId241" ref="E478"/>
    <hyperlink r:id="rId242" ref="E479"/>
    <hyperlink r:id="rId243" ref="E480"/>
    <hyperlink r:id="rId244" ref="E481"/>
    <hyperlink r:id="rId245" ref="E482"/>
    <hyperlink r:id="rId246" ref="E483"/>
    <hyperlink r:id="rId247" ref="E484"/>
    <hyperlink r:id="rId248" ref="E485"/>
    <hyperlink r:id="rId249" ref="E491"/>
    <hyperlink r:id="rId250" ref="E492"/>
    <hyperlink r:id="rId251" ref="E493"/>
    <hyperlink r:id="rId252" ref="E494"/>
    <hyperlink r:id="rId253" ref="E495"/>
    <hyperlink r:id="rId254" ref="E496"/>
    <hyperlink r:id="rId255" ref="E497"/>
    <hyperlink r:id="rId256" ref="E498"/>
    <hyperlink r:id="rId257" ref="E499"/>
    <hyperlink r:id="rId258" ref="E500"/>
    <hyperlink r:id="rId259" ref="E501"/>
    <hyperlink r:id="rId260" ref="E502"/>
    <hyperlink r:id="rId261" ref="E503"/>
    <hyperlink r:id="rId262" ref="E504"/>
    <hyperlink r:id="rId263" ref="E505"/>
    <hyperlink r:id="rId264" ref="E506"/>
    <hyperlink r:id="rId265" ref="E513"/>
    <hyperlink r:id="rId266" ref="E514"/>
    <hyperlink r:id="rId267" ref="E515"/>
    <hyperlink r:id="rId268" ref="E516"/>
    <hyperlink r:id="rId269" ref="E517"/>
    <hyperlink r:id="rId270" ref="E518"/>
    <hyperlink r:id="rId271" ref="E519"/>
    <hyperlink r:id="rId272" ref="E520"/>
    <hyperlink r:id="rId273" ref="E521"/>
    <hyperlink r:id="rId274" ref="E522"/>
    <hyperlink r:id="rId275" ref="E523"/>
    <hyperlink r:id="rId276" ref="E524"/>
    <hyperlink r:id="rId277" ref="E525"/>
    <hyperlink r:id="rId278" ref="E526"/>
    <hyperlink r:id="rId279" ref="E527"/>
    <hyperlink r:id="rId280" ref="E531"/>
    <hyperlink r:id="rId281" ref="F531"/>
    <hyperlink r:id="rId282" ref="E532"/>
    <hyperlink r:id="rId283" ref="E533"/>
    <hyperlink r:id="rId284" ref="E534"/>
    <hyperlink r:id="rId285" ref="E536"/>
    <hyperlink r:id="rId286" ref="E537"/>
    <hyperlink r:id="rId287" ref="E556"/>
    <hyperlink r:id="rId288" ref="E559"/>
    <hyperlink r:id="rId289" ref="E560"/>
    <hyperlink r:id="rId290" ref="E561"/>
    <hyperlink r:id="rId291" ref="E562"/>
    <hyperlink r:id="rId292" ref="E563"/>
    <hyperlink r:id="rId293" ref="E564"/>
    <hyperlink r:id="rId294" ref="E565"/>
    <hyperlink r:id="rId295" ref="E566"/>
    <hyperlink r:id="rId296" ref="E567"/>
    <hyperlink r:id="rId297" ref="E568"/>
    <hyperlink r:id="rId298" ref="E569"/>
    <hyperlink r:id="rId299" ref="E570"/>
    <hyperlink r:id="rId300" ref="E571"/>
    <hyperlink r:id="rId301" ref="E572"/>
    <hyperlink r:id="rId302" ref="E573"/>
    <hyperlink r:id="rId303" ref="E575"/>
    <hyperlink r:id="rId304" ref="E576"/>
    <hyperlink r:id="rId305" location="page=68" ref="E577"/>
    <hyperlink r:id="rId306" ref="E578"/>
    <hyperlink r:id="rId307" ref="E579"/>
    <hyperlink r:id="rId308" ref="E580"/>
    <hyperlink r:id="rId309" ref="E581"/>
    <hyperlink r:id="rId310" ref="E582"/>
    <hyperlink r:id="rId311" ref="E583"/>
    <hyperlink r:id="rId312" ref="E584"/>
    <hyperlink r:id="rId313" ref="E585"/>
    <hyperlink r:id="rId314" ref="E586"/>
    <hyperlink r:id="rId315" ref="E587"/>
    <hyperlink r:id="rId316" ref="E588"/>
    <hyperlink r:id="rId317" ref="E589"/>
    <hyperlink r:id="rId318" ref="E590"/>
    <hyperlink r:id="rId319" ref="E591"/>
    <hyperlink r:id="rId320" ref="E592"/>
    <hyperlink r:id="rId321" ref="E593"/>
    <hyperlink r:id="rId322" ref="E594"/>
    <hyperlink r:id="rId323" ref="E595"/>
    <hyperlink r:id="rId324" ref="E596"/>
    <hyperlink r:id="rId325" ref="E597"/>
    <hyperlink r:id="rId326" ref="E598"/>
    <hyperlink r:id="rId327" ref="E599"/>
    <hyperlink r:id="rId328" ref="E600"/>
    <hyperlink r:id="rId329" ref="E601"/>
    <hyperlink r:id="rId330" ref="E602"/>
  </hyperlinks>
  <printOptions/>
  <pageMargins bottom="1.0" footer="0.0" header="0.0" left="0.75" right="0.75" top="1.0"/>
  <pageSetup orientation="landscape"/>
  <drawing r:id="rId33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43"/>
    <col customWidth="1" min="3" max="3" width="12.14"/>
    <col customWidth="1" min="4" max="4" width="20.14"/>
    <col customWidth="1" min="5" max="5" width="28.43"/>
    <col customWidth="1" min="6" max="6" width="18.57"/>
    <col customWidth="1" min="7" max="7" width="11.86"/>
    <col customWidth="1" min="8" max="8" width="11.43"/>
    <col customWidth="1" min="9" max="9" width="8.0"/>
    <col customWidth="1" min="10" max="10" width="9.57"/>
    <col customWidth="1" min="11" max="26" width="8.0"/>
  </cols>
  <sheetData>
    <row r="1">
      <c r="A1" s="68"/>
      <c r="B1" s="69"/>
      <c r="C1" s="69"/>
      <c r="D1" s="69"/>
      <c r="E1" s="69"/>
      <c r="F1" s="70"/>
      <c r="G1" s="70"/>
      <c r="H1" s="374"/>
      <c r="I1" s="374"/>
      <c r="J1" s="374"/>
      <c r="K1" s="374"/>
      <c r="L1" s="374"/>
      <c r="M1" s="374"/>
      <c r="N1" s="374"/>
      <c r="O1" s="374"/>
      <c r="P1" s="374"/>
      <c r="Q1" s="374"/>
      <c r="R1" s="374"/>
      <c r="S1" s="374"/>
      <c r="T1" s="374"/>
      <c r="U1" s="374"/>
      <c r="V1" s="374"/>
      <c r="W1" s="374"/>
      <c r="X1" s="374"/>
      <c r="Y1" s="374"/>
      <c r="Z1" s="374"/>
    </row>
    <row r="2" ht="14.25" customHeight="1">
      <c r="A2" s="1159" t="s">
        <v>8503</v>
      </c>
      <c r="B2" s="586"/>
      <c r="C2" s="586"/>
      <c r="D2" s="586"/>
      <c r="E2" s="586"/>
      <c r="F2" s="586"/>
      <c r="G2" s="586"/>
      <c r="H2" s="586"/>
      <c r="I2" s="587"/>
      <c r="J2" s="75"/>
      <c r="K2" s="75"/>
      <c r="L2" s="75"/>
      <c r="M2" s="75"/>
      <c r="N2" s="75"/>
      <c r="O2" s="75"/>
      <c r="P2" s="75"/>
      <c r="Q2" s="75"/>
      <c r="R2" s="75"/>
      <c r="S2" s="75"/>
      <c r="T2" s="75"/>
      <c r="U2" s="75"/>
      <c r="V2" s="75"/>
      <c r="W2" s="75"/>
      <c r="X2" s="75"/>
      <c r="Y2" s="75"/>
      <c r="Z2" s="75"/>
    </row>
    <row r="3">
      <c r="A3" s="614"/>
      <c r="B3" s="614"/>
      <c r="C3" s="614"/>
      <c r="D3" s="614"/>
      <c r="E3" s="614"/>
      <c r="F3" s="614"/>
      <c r="G3" s="74"/>
      <c r="H3" s="75"/>
      <c r="I3" s="75"/>
      <c r="J3" s="75"/>
      <c r="K3" s="75"/>
      <c r="L3" s="75"/>
      <c r="M3" s="75"/>
      <c r="N3" s="75"/>
      <c r="O3" s="75"/>
      <c r="P3" s="75"/>
      <c r="Q3" s="75"/>
      <c r="R3" s="75"/>
      <c r="S3" s="75"/>
      <c r="T3" s="75"/>
      <c r="U3" s="75"/>
      <c r="V3" s="75"/>
      <c r="W3" s="75"/>
      <c r="X3" s="75"/>
      <c r="Y3" s="75"/>
      <c r="Z3" s="75"/>
    </row>
    <row r="4" ht="14.25" customHeight="1">
      <c r="A4" s="76" t="s">
        <v>8504</v>
      </c>
      <c r="B4" s="72"/>
      <c r="C4" s="72"/>
      <c r="D4" s="72"/>
      <c r="E4" s="72"/>
      <c r="F4" s="72"/>
      <c r="G4" s="72"/>
      <c r="H4" s="72"/>
      <c r="I4" s="73"/>
      <c r="J4" s="75"/>
      <c r="K4" s="75"/>
      <c r="L4" s="75"/>
      <c r="M4" s="75"/>
      <c r="N4" s="75"/>
      <c r="O4" s="75"/>
      <c r="P4" s="75"/>
      <c r="Q4" s="75"/>
      <c r="R4" s="75"/>
      <c r="S4" s="75"/>
      <c r="T4" s="75"/>
      <c r="U4" s="75"/>
      <c r="V4" s="75"/>
      <c r="W4" s="75"/>
      <c r="X4" s="75"/>
      <c r="Y4" s="75"/>
      <c r="Z4" s="75"/>
    </row>
    <row r="5" ht="27.0" customHeight="1">
      <c r="A5" s="76" t="s">
        <v>8505</v>
      </c>
      <c r="B5" s="72"/>
      <c r="C5" s="72"/>
      <c r="D5" s="72"/>
      <c r="E5" s="72"/>
      <c r="F5" s="72"/>
      <c r="G5" s="72"/>
      <c r="H5" s="72"/>
      <c r="I5" s="73"/>
      <c r="J5" s="75"/>
      <c r="K5" s="75"/>
      <c r="L5" s="75"/>
      <c r="M5" s="75"/>
      <c r="N5" s="75"/>
      <c r="O5" s="75"/>
      <c r="P5" s="75"/>
      <c r="Q5" s="75"/>
      <c r="R5" s="75"/>
      <c r="S5" s="75"/>
      <c r="T5" s="75"/>
      <c r="U5" s="75"/>
      <c r="V5" s="75"/>
      <c r="W5" s="75"/>
      <c r="X5" s="75"/>
      <c r="Y5" s="75"/>
      <c r="Z5" s="75"/>
    </row>
    <row r="6" ht="14.25" customHeight="1">
      <c r="A6" s="76" t="s">
        <v>8506</v>
      </c>
      <c r="B6" s="72"/>
      <c r="C6" s="72"/>
      <c r="D6" s="72"/>
      <c r="E6" s="72"/>
      <c r="F6" s="72"/>
      <c r="G6" s="72"/>
      <c r="H6" s="72"/>
      <c r="I6" s="73"/>
      <c r="J6" s="75"/>
      <c r="K6" s="75"/>
      <c r="L6" s="75"/>
      <c r="M6" s="75"/>
      <c r="N6" s="75"/>
      <c r="O6" s="75"/>
      <c r="P6" s="75"/>
      <c r="Q6" s="75"/>
      <c r="R6" s="75"/>
      <c r="S6" s="75"/>
      <c r="T6" s="75"/>
      <c r="U6" s="75"/>
      <c r="V6" s="75"/>
      <c r="W6" s="75"/>
      <c r="X6" s="75"/>
      <c r="Y6" s="75"/>
      <c r="Z6" s="75"/>
    </row>
    <row r="7" ht="17.25" customHeight="1">
      <c r="A7" s="76" t="s">
        <v>8507</v>
      </c>
      <c r="B7" s="72"/>
      <c r="C7" s="72"/>
      <c r="D7" s="72"/>
      <c r="E7" s="72"/>
      <c r="F7" s="72"/>
      <c r="G7" s="72"/>
      <c r="H7" s="72"/>
      <c r="I7" s="73"/>
      <c r="J7" s="75"/>
      <c r="K7" s="75"/>
      <c r="L7" s="75"/>
      <c r="M7" s="75"/>
      <c r="N7" s="75"/>
      <c r="O7" s="75"/>
      <c r="P7" s="75"/>
      <c r="Q7" s="75"/>
      <c r="R7" s="75"/>
      <c r="S7" s="75"/>
      <c r="T7" s="75"/>
      <c r="U7" s="75"/>
      <c r="V7" s="75"/>
      <c r="W7" s="75"/>
      <c r="X7" s="75"/>
      <c r="Y7" s="75"/>
      <c r="Z7" s="75"/>
    </row>
    <row r="8" ht="30.0" customHeight="1">
      <c r="A8" s="76" t="s">
        <v>8508</v>
      </c>
      <c r="B8" s="72"/>
      <c r="C8" s="72"/>
      <c r="D8" s="72"/>
      <c r="E8" s="72"/>
      <c r="F8" s="72"/>
      <c r="G8" s="72"/>
      <c r="H8" s="72"/>
      <c r="I8" s="73"/>
      <c r="J8" s="75"/>
      <c r="K8" s="75"/>
      <c r="L8" s="75"/>
      <c r="M8" s="75"/>
      <c r="N8" s="75"/>
      <c r="O8" s="75"/>
      <c r="P8" s="75"/>
      <c r="Q8" s="75"/>
      <c r="R8" s="75"/>
      <c r="S8" s="75"/>
      <c r="T8" s="75"/>
      <c r="U8" s="75"/>
      <c r="V8" s="75"/>
      <c r="W8" s="75"/>
      <c r="X8" s="75"/>
      <c r="Y8" s="75"/>
      <c r="Z8" s="75"/>
    </row>
    <row r="9" ht="15.0" customHeight="1">
      <c r="A9" s="76" t="s">
        <v>8509</v>
      </c>
      <c r="B9" s="72"/>
      <c r="C9" s="72"/>
      <c r="D9" s="72"/>
      <c r="E9" s="72"/>
      <c r="F9" s="72"/>
      <c r="G9" s="72"/>
      <c r="H9" s="72"/>
      <c r="I9" s="73"/>
      <c r="J9" s="75"/>
      <c r="K9" s="75"/>
      <c r="L9" s="75"/>
      <c r="M9" s="75"/>
      <c r="N9" s="75"/>
      <c r="O9" s="75"/>
      <c r="P9" s="75"/>
      <c r="Q9" s="75"/>
      <c r="R9" s="75"/>
      <c r="S9" s="75"/>
      <c r="T9" s="75"/>
      <c r="U9" s="75"/>
      <c r="V9" s="75"/>
      <c r="W9" s="75"/>
      <c r="X9" s="75"/>
      <c r="Y9" s="75"/>
      <c r="Z9" s="75"/>
    </row>
    <row r="10" ht="24.75" customHeight="1">
      <c r="A10" s="76" t="s">
        <v>8510</v>
      </c>
      <c r="B10" s="72"/>
      <c r="C10" s="72"/>
      <c r="D10" s="72"/>
      <c r="E10" s="72"/>
      <c r="F10" s="72"/>
      <c r="G10" s="72"/>
      <c r="H10" s="72"/>
      <c r="I10" s="73"/>
      <c r="J10" s="75"/>
      <c r="K10" s="75"/>
      <c r="L10" s="75"/>
      <c r="M10" s="75"/>
      <c r="N10" s="75"/>
      <c r="O10" s="75"/>
      <c r="P10" s="75"/>
      <c r="Q10" s="75"/>
      <c r="R10" s="75"/>
      <c r="S10" s="75"/>
      <c r="T10" s="75"/>
      <c r="U10" s="75"/>
      <c r="V10" s="75"/>
      <c r="W10" s="75"/>
      <c r="X10" s="75"/>
      <c r="Y10" s="75"/>
      <c r="Z10" s="75"/>
    </row>
    <row r="11" ht="14.25" customHeight="1">
      <c r="A11" s="76" t="s">
        <v>8511</v>
      </c>
      <c r="B11" s="72"/>
      <c r="C11" s="72"/>
      <c r="D11" s="72"/>
      <c r="E11" s="72"/>
      <c r="F11" s="72"/>
      <c r="G11" s="72"/>
      <c r="H11" s="72"/>
      <c r="I11" s="73"/>
      <c r="J11" s="75"/>
      <c r="K11" s="75"/>
      <c r="L11" s="75"/>
      <c r="M11" s="75"/>
      <c r="N11" s="75"/>
      <c r="O11" s="75"/>
      <c r="P11" s="75"/>
      <c r="Q11" s="75"/>
      <c r="R11" s="75"/>
      <c r="S11" s="75"/>
      <c r="T11" s="75"/>
      <c r="U11" s="75"/>
      <c r="V11" s="75"/>
      <c r="W11" s="75"/>
      <c r="X11" s="75"/>
      <c r="Y11" s="75"/>
      <c r="Z11" s="75"/>
    </row>
    <row r="12" ht="15.75" customHeight="1">
      <c r="A12" s="76" t="s">
        <v>8512</v>
      </c>
      <c r="B12" s="72"/>
      <c r="C12" s="72"/>
      <c r="D12" s="72"/>
      <c r="E12" s="72"/>
      <c r="F12" s="72"/>
      <c r="G12" s="72"/>
      <c r="H12" s="72"/>
      <c r="I12" s="73"/>
      <c r="J12" s="75"/>
      <c r="K12" s="75"/>
      <c r="L12" s="75"/>
      <c r="M12" s="75"/>
      <c r="N12" s="75"/>
      <c r="O12" s="75"/>
      <c r="P12" s="75"/>
      <c r="Q12" s="75"/>
      <c r="R12" s="75"/>
      <c r="S12" s="75"/>
      <c r="T12" s="75"/>
      <c r="U12" s="75"/>
      <c r="V12" s="75"/>
      <c r="W12" s="75"/>
      <c r="X12" s="75"/>
      <c r="Y12" s="75"/>
      <c r="Z12" s="75"/>
    </row>
    <row r="13" ht="240.75" customHeight="1">
      <c r="A13" s="79" t="s">
        <v>8513</v>
      </c>
      <c r="B13" s="72"/>
      <c r="C13" s="72"/>
      <c r="D13" s="72"/>
      <c r="E13" s="72"/>
      <c r="F13" s="72"/>
      <c r="G13" s="72"/>
      <c r="H13" s="72"/>
      <c r="I13" s="73"/>
      <c r="J13" s="75"/>
      <c r="K13" s="75"/>
      <c r="L13" s="75"/>
      <c r="M13" s="75"/>
      <c r="N13" s="75"/>
      <c r="O13" s="75"/>
      <c r="P13" s="75"/>
      <c r="Q13" s="75"/>
      <c r="R13" s="75"/>
      <c r="S13" s="75"/>
      <c r="T13" s="75"/>
      <c r="U13" s="75"/>
      <c r="V13" s="75"/>
      <c r="W13" s="75"/>
      <c r="X13" s="75"/>
      <c r="Y13" s="75"/>
      <c r="Z13" s="75"/>
    </row>
    <row r="14">
      <c r="A14" s="80"/>
      <c r="B14" s="81"/>
      <c r="C14" s="81"/>
      <c r="D14" s="81"/>
      <c r="E14" s="81"/>
      <c r="F14" s="80"/>
      <c r="G14" s="74"/>
      <c r="H14" s="75"/>
      <c r="I14" s="75"/>
      <c r="J14" s="75"/>
      <c r="K14" s="75"/>
      <c r="L14" s="75"/>
      <c r="M14" s="75"/>
      <c r="N14" s="75"/>
      <c r="O14" s="75"/>
      <c r="P14" s="75"/>
      <c r="Q14" s="75"/>
      <c r="R14" s="75"/>
      <c r="S14" s="75"/>
      <c r="T14" s="75"/>
      <c r="U14" s="75"/>
      <c r="V14" s="75"/>
      <c r="W14" s="75"/>
      <c r="X14" s="75"/>
      <c r="Y14" s="75"/>
      <c r="Z14" s="75"/>
    </row>
    <row r="15" ht="45.0" customHeight="1">
      <c r="A15" s="596" t="s">
        <v>7</v>
      </c>
      <c r="B15" s="84" t="s">
        <v>8</v>
      </c>
      <c r="C15" s="596" t="s">
        <v>8514</v>
      </c>
      <c r="D15" s="1367" t="s">
        <v>8515</v>
      </c>
      <c r="E15" s="82" t="s">
        <v>8516</v>
      </c>
      <c r="F15" s="596" t="s">
        <v>8517</v>
      </c>
      <c r="G15" s="596" t="s">
        <v>8518</v>
      </c>
      <c r="H15" s="596" t="s">
        <v>8519</v>
      </c>
      <c r="I15" s="596" t="s">
        <v>253</v>
      </c>
      <c r="J15" s="86" t="s">
        <v>2051</v>
      </c>
      <c r="K15" s="374"/>
      <c r="L15" s="374"/>
      <c r="M15" s="374"/>
      <c r="N15" s="374"/>
      <c r="O15" s="374"/>
      <c r="P15" s="374"/>
      <c r="Q15" s="374"/>
      <c r="R15" s="374"/>
      <c r="S15" s="374"/>
      <c r="T15" s="374"/>
      <c r="U15" s="374"/>
      <c r="V15" s="374"/>
      <c r="W15" s="374"/>
      <c r="X15" s="374"/>
      <c r="Y15" s="374"/>
      <c r="Z15" s="374"/>
    </row>
    <row r="16">
      <c r="A16" s="1368" t="s">
        <v>8520</v>
      </c>
      <c r="B16" s="1215" t="s">
        <v>52</v>
      </c>
      <c r="C16" s="1369" t="s">
        <v>936</v>
      </c>
      <c r="D16" s="1215" t="s">
        <v>2443</v>
      </c>
      <c r="E16" s="1370" t="s">
        <v>8521</v>
      </c>
      <c r="F16" s="1371" t="s">
        <v>8522</v>
      </c>
      <c r="G16" s="1215">
        <v>10.0</v>
      </c>
      <c r="H16" s="1215"/>
      <c r="I16" s="1372">
        <v>50.0</v>
      </c>
      <c r="J16" s="134" t="s">
        <v>58</v>
      </c>
      <c r="K16" s="374"/>
      <c r="L16" s="374"/>
      <c r="M16" s="374"/>
      <c r="N16" s="374"/>
      <c r="O16" s="374"/>
      <c r="P16" s="374"/>
      <c r="Q16" s="374"/>
      <c r="R16" s="374"/>
      <c r="S16" s="374"/>
      <c r="T16" s="374"/>
      <c r="U16" s="374"/>
      <c r="V16" s="374"/>
      <c r="W16" s="374"/>
      <c r="X16" s="374"/>
      <c r="Y16" s="374"/>
      <c r="Z16" s="374"/>
    </row>
    <row r="17">
      <c r="A17" s="1368" t="s">
        <v>8520</v>
      </c>
      <c r="B17" s="1215" t="s">
        <v>52</v>
      </c>
      <c r="C17" s="1369" t="s">
        <v>1023</v>
      </c>
      <c r="D17" s="1215" t="s">
        <v>2443</v>
      </c>
      <c r="E17" s="1370" t="s">
        <v>8521</v>
      </c>
      <c r="F17" s="1371" t="s">
        <v>8523</v>
      </c>
      <c r="G17" s="1215">
        <v>10.0</v>
      </c>
      <c r="H17" s="1215"/>
      <c r="I17" s="1372">
        <v>50.0</v>
      </c>
      <c r="J17" s="134" t="s">
        <v>58</v>
      </c>
      <c r="K17" s="374"/>
      <c r="L17" s="374"/>
      <c r="M17" s="374"/>
      <c r="N17" s="374"/>
      <c r="O17" s="374"/>
      <c r="P17" s="374"/>
      <c r="Q17" s="374"/>
      <c r="R17" s="374"/>
      <c r="S17" s="374"/>
      <c r="T17" s="374"/>
      <c r="U17" s="374"/>
      <c r="V17" s="374"/>
      <c r="W17" s="374"/>
      <c r="X17" s="374"/>
      <c r="Y17" s="374"/>
      <c r="Z17" s="374"/>
    </row>
    <row r="18">
      <c r="A18" s="1368" t="s">
        <v>8520</v>
      </c>
      <c r="B18" s="1215" t="s">
        <v>52</v>
      </c>
      <c r="C18" s="1369" t="s">
        <v>936</v>
      </c>
      <c r="D18" s="1215" t="s">
        <v>2443</v>
      </c>
      <c r="E18" s="1370" t="s">
        <v>8521</v>
      </c>
      <c r="F18" s="1371" t="s">
        <v>8524</v>
      </c>
      <c r="G18" s="1215">
        <v>10.0</v>
      </c>
      <c r="H18" s="1215"/>
      <c r="I18" s="1372">
        <v>50.0</v>
      </c>
      <c r="J18" s="134" t="s">
        <v>58</v>
      </c>
      <c r="K18" s="374"/>
      <c r="L18" s="374"/>
      <c r="M18" s="374"/>
      <c r="N18" s="374"/>
      <c r="O18" s="374"/>
      <c r="P18" s="374"/>
      <c r="Q18" s="374"/>
      <c r="R18" s="374"/>
      <c r="S18" s="374"/>
      <c r="T18" s="374"/>
      <c r="U18" s="374"/>
      <c r="V18" s="374"/>
      <c r="W18" s="374"/>
      <c r="X18" s="374"/>
      <c r="Y18" s="374"/>
      <c r="Z18" s="374"/>
    </row>
    <row r="19">
      <c r="A19" s="1368" t="s">
        <v>8520</v>
      </c>
      <c r="B19" s="1215" t="s">
        <v>52</v>
      </c>
      <c r="C19" s="1369" t="s">
        <v>8525</v>
      </c>
      <c r="D19" s="1373" t="s">
        <v>2443</v>
      </c>
      <c r="E19" s="1370" t="s">
        <v>8521</v>
      </c>
      <c r="F19" s="1374" t="s">
        <v>8526</v>
      </c>
      <c r="G19" s="1215">
        <v>10.0</v>
      </c>
      <c r="H19" s="1375"/>
      <c r="I19" s="1372">
        <v>50.0</v>
      </c>
      <c r="J19" s="134" t="s">
        <v>58</v>
      </c>
      <c r="K19" s="374"/>
      <c r="L19" s="374"/>
      <c r="M19" s="374"/>
      <c r="N19" s="374"/>
      <c r="O19" s="374"/>
      <c r="P19" s="374"/>
      <c r="Q19" s="374"/>
      <c r="R19" s="374"/>
      <c r="S19" s="374"/>
      <c r="T19" s="374"/>
      <c r="U19" s="374"/>
      <c r="V19" s="374"/>
      <c r="W19" s="374"/>
      <c r="X19" s="374"/>
      <c r="Y19" s="374"/>
      <c r="Z19" s="374"/>
    </row>
    <row r="20">
      <c r="A20" s="1368" t="s">
        <v>8520</v>
      </c>
      <c r="B20" s="1372" t="s">
        <v>52</v>
      </c>
      <c r="C20" s="1369" t="s">
        <v>921</v>
      </c>
      <c r="D20" s="1372" t="s">
        <v>2443</v>
      </c>
      <c r="E20" s="1370" t="s">
        <v>8521</v>
      </c>
      <c r="F20" s="1376" t="s">
        <v>8527</v>
      </c>
      <c r="G20" s="1215">
        <v>10.0</v>
      </c>
      <c r="H20" s="1377"/>
      <c r="I20" s="1372">
        <v>50.0</v>
      </c>
      <c r="J20" s="134" t="s">
        <v>58</v>
      </c>
      <c r="K20" s="374"/>
      <c r="L20" s="374"/>
      <c r="M20" s="374"/>
      <c r="N20" s="374"/>
      <c r="O20" s="374"/>
      <c r="P20" s="374"/>
      <c r="Q20" s="374"/>
      <c r="R20" s="374"/>
      <c r="S20" s="374"/>
      <c r="T20" s="374"/>
      <c r="U20" s="374"/>
      <c r="V20" s="374"/>
      <c r="W20" s="374"/>
      <c r="X20" s="374"/>
      <c r="Y20" s="374"/>
      <c r="Z20" s="374"/>
    </row>
    <row r="21" ht="15.75" customHeight="1">
      <c r="A21" s="1368" t="s">
        <v>8520</v>
      </c>
      <c r="B21" s="1372" t="s">
        <v>52</v>
      </c>
      <c r="C21" s="1369" t="s">
        <v>921</v>
      </c>
      <c r="D21" s="1372" t="s">
        <v>2443</v>
      </c>
      <c r="E21" s="1370" t="s">
        <v>8521</v>
      </c>
      <c r="F21" s="1376" t="s">
        <v>8528</v>
      </c>
      <c r="G21" s="1215">
        <v>10.0</v>
      </c>
      <c r="H21" s="1377"/>
      <c r="I21" s="1372">
        <v>50.0</v>
      </c>
      <c r="J21" s="134" t="s">
        <v>58</v>
      </c>
      <c r="K21" s="374"/>
      <c r="L21" s="374"/>
      <c r="M21" s="374"/>
      <c r="N21" s="374"/>
      <c r="O21" s="374"/>
      <c r="P21" s="374"/>
      <c r="Q21" s="374"/>
      <c r="R21" s="374"/>
      <c r="S21" s="374"/>
      <c r="T21" s="374"/>
      <c r="U21" s="374"/>
      <c r="V21" s="374"/>
      <c r="W21" s="374"/>
      <c r="X21" s="374"/>
      <c r="Y21" s="374"/>
      <c r="Z21" s="374"/>
    </row>
    <row r="22" ht="15.75" customHeight="1">
      <c r="A22" s="1368" t="s">
        <v>8520</v>
      </c>
      <c r="B22" s="1215" t="s">
        <v>52</v>
      </c>
      <c r="C22" s="1369" t="s">
        <v>936</v>
      </c>
      <c r="D22" s="1215" t="s">
        <v>2443</v>
      </c>
      <c r="E22" s="1370" t="s">
        <v>8521</v>
      </c>
      <c r="F22" s="1371" t="s">
        <v>8529</v>
      </c>
      <c r="G22" s="1215">
        <v>10.0</v>
      </c>
      <c r="H22" s="1377"/>
      <c r="I22" s="1372">
        <v>50.0</v>
      </c>
      <c r="J22" s="134" t="s">
        <v>58</v>
      </c>
      <c r="K22" s="374"/>
      <c r="L22" s="374"/>
      <c r="M22" s="374"/>
      <c r="N22" s="374"/>
      <c r="O22" s="374"/>
      <c r="P22" s="374"/>
      <c r="Q22" s="374"/>
      <c r="R22" s="374"/>
      <c r="S22" s="374"/>
      <c r="T22" s="374"/>
      <c r="U22" s="374"/>
      <c r="V22" s="374"/>
      <c r="W22" s="374"/>
      <c r="X22" s="374"/>
      <c r="Y22" s="374"/>
      <c r="Z22" s="374"/>
    </row>
    <row r="23" ht="15.75" customHeight="1">
      <c r="A23" s="1368" t="s">
        <v>8520</v>
      </c>
      <c r="B23" s="1215" t="s">
        <v>52</v>
      </c>
      <c r="C23" s="1369" t="s">
        <v>936</v>
      </c>
      <c r="D23" s="1215" t="s">
        <v>2443</v>
      </c>
      <c r="E23" s="1370" t="s">
        <v>8521</v>
      </c>
      <c r="F23" s="1371" t="s">
        <v>8530</v>
      </c>
      <c r="G23" s="1378">
        <v>10.0</v>
      </c>
      <c r="H23" s="1377"/>
      <c r="I23" s="1372">
        <v>50.0</v>
      </c>
      <c r="J23" s="134" t="s">
        <v>58</v>
      </c>
      <c r="K23" s="374"/>
      <c r="L23" s="374"/>
      <c r="M23" s="374"/>
      <c r="N23" s="374"/>
      <c r="O23" s="374"/>
      <c r="P23" s="374"/>
      <c r="Q23" s="374"/>
      <c r="R23" s="374"/>
      <c r="S23" s="374"/>
      <c r="T23" s="374"/>
      <c r="U23" s="374"/>
      <c r="V23" s="374"/>
      <c r="W23" s="374"/>
      <c r="X23" s="374"/>
      <c r="Y23" s="374"/>
      <c r="Z23" s="374"/>
    </row>
    <row r="24" ht="15.75" customHeight="1">
      <c r="A24" s="1368" t="s">
        <v>8520</v>
      </c>
      <c r="B24" s="1215" t="s">
        <v>52</v>
      </c>
      <c r="C24" s="1369" t="s">
        <v>936</v>
      </c>
      <c r="D24" s="1215" t="s">
        <v>2443</v>
      </c>
      <c r="E24" s="1370" t="s">
        <v>8521</v>
      </c>
      <c r="F24" s="1371" t="s">
        <v>8531</v>
      </c>
      <c r="G24" s="1378">
        <v>10.0</v>
      </c>
      <c r="H24" s="1377"/>
      <c r="I24" s="1372">
        <v>50.0</v>
      </c>
      <c r="J24" s="134" t="s">
        <v>58</v>
      </c>
      <c r="K24" s="374"/>
      <c r="L24" s="374"/>
      <c r="M24" s="374"/>
      <c r="N24" s="374"/>
      <c r="O24" s="374"/>
      <c r="P24" s="374"/>
      <c r="Q24" s="374"/>
      <c r="R24" s="374"/>
      <c r="S24" s="374"/>
      <c r="T24" s="374"/>
      <c r="U24" s="374"/>
      <c r="V24" s="374"/>
      <c r="W24" s="374"/>
      <c r="X24" s="374"/>
      <c r="Y24" s="374"/>
      <c r="Z24" s="374"/>
    </row>
    <row r="25" ht="15.75" customHeight="1">
      <c r="A25" s="1368" t="s">
        <v>8520</v>
      </c>
      <c r="B25" s="1215" t="s">
        <v>52</v>
      </c>
      <c r="C25" s="1369" t="s">
        <v>936</v>
      </c>
      <c r="D25" s="1215" t="s">
        <v>2443</v>
      </c>
      <c r="E25" s="1370" t="s">
        <v>8521</v>
      </c>
      <c r="F25" s="1379" t="s">
        <v>8532</v>
      </c>
      <c r="G25" s="1378">
        <v>10.0</v>
      </c>
      <c r="H25" s="1377"/>
      <c r="I25" s="1372">
        <v>50.0</v>
      </c>
      <c r="J25" s="134" t="s">
        <v>58</v>
      </c>
      <c r="K25" s="374"/>
      <c r="L25" s="374"/>
      <c r="M25" s="374"/>
      <c r="N25" s="374"/>
      <c r="O25" s="374"/>
      <c r="P25" s="374"/>
      <c r="Q25" s="374"/>
      <c r="R25" s="374"/>
      <c r="S25" s="374"/>
      <c r="T25" s="374"/>
      <c r="U25" s="374"/>
      <c r="V25" s="374"/>
      <c r="W25" s="374"/>
      <c r="X25" s="374"/>
      <c r="Y25" s="374"/>
      <c r="Z25" s="374"/>
    </row>
    <row r="26" ht="15.75" customHeight="1">
      <c r="A26" s="1368" t="s">
        <v>8520</v>
      </c>
      <c r="B26" s="1215" t="s">
        <v>52</v>
      </c>
      <c r="C26" s="1369" t="s">
        <v>8525</v>
      </c>
      <c r="D26" s="1215" t="s">
        <v>2443</v>
      </c>
      <c r="E26" s="1370" t="s">
        <v>8521</v>
      </c>
      <c r="F26" s="1371" t="s">
        <v>8533</v>
      </c>
      <c r="G26" s="1378">
        <v>10.0</v>
      </c>
      <c r="H26" s="1377"/>
      <c r="I26" s="1372">
        <v>50.0</v>
      </c>
      <c r="J26" s="134" t="s">
        <v>58</v>
      </c>
      <c r="K26" s="374"/>
      <c r="L26" s="374"/>
      <c r="M26" s="374"/>
      <c r="N26" s="374"/>
      <c r="O26" s="374"/>
      <c r="P26" s="374"/>
      <c r="Q26" s="374"/>
      <c r="R26" s="374"/>
      <c r="S26" s="374"/>
      <c r="T26" s="374"/>
      <c r="U26" s="374"/>
      <c r="V26" s="374"/>
      <c r="W26" s="374"/>
      <c r="X26" s="374"/>
      <c r="Y26" s="374"/>
      <c r="Z26" s="374"/>
    </row>
    <row r="27" ht="15.75" customHeight="1">
      <c r="A27" s="1368" t="s">
        <v>8520</v>
      </c>
      <c r="B27" s="1215" t="s">
        <v>52</v>
      </c>
      <c r="C27" s="1369" t="s">
        <v>566</v>
      </c>
      <c r="D27" s="1215" t="s">
        <v>2443</v>
      </c>
      <c r="E27" s="1370" t="s">
        <v>8521</v>
      </c>
      <c r="F27" s="1371" t="s">
        <v>8534</v>
      </c>
      <c r="G27" s="1378">
        <v>10.0</v>
      </c>
      <c r="H27" s="1377"/>
      <c r="I27" s="1372">
        <v>50.0</v>
      </c>
      <c r="J27" s="134" t="s">
        <v>58</v>
      </c>
      <c r="K27" s="374"/>
      <c r="L27" s="374"/>
      <c r="M27" s="374"/>
      <c r="N27" s="374"/>
      <c r="O27" s="374"/>
      <c r="P27" s="374"/>
      <c r="Q27" s="374"/>
      <c r="R27" s="374"/>
      <c r="S27" s="374"/>
      <c r="T27" s="374"/>
      <c r="U27" s="374"/>
      <c r="V27" s="374"/>
      <c r="W27" s="374"/>
      <c r="X27" s="374"/>
      <c r="Y27" s="374"/>
      <c r="Z27" s="374"/>
    </row>
    <row r="28" ht="15.75" customHeight="1">
      <c r="A28" s="1368" t="s">
        <v>8520</v>
      </c>
      <c r="B28" s="1215" t="s">
        <v>101</v>
      </c>
      <c r="C28" s="1369" t="s">
        <v>8535</v>
      </c>
      <c r="D28" s="1215" t="s">
        <v>2443</v>
      </c>
      <c r="E28" s="1370" t="s">
        <v>8521</v>
      </c>
      <c r="F28" s="1371" t="s">
        <v>8536</v>
      </c>
      <c r="G28" s="1378">
        <v>10.0</v>
      </c>
      <c r="H28" s="1377"/>
      <c r="I28" s="1372">
        <v>50.0</v>
      </c>
      <c r="J28" s="134" t="s">
        <v>58</v>
      </c>
      <c r="K28" s="374"/>
      <c r="L28" s="374"/>
      <c r="M28" s="374"/>
      <c r="N28" s="374"/>
      <c r="O28" s="374"/>
      <c r="P28" s="374"/>
      <c r="Q28" s="374"/>
      <c r="R28" s="374"/>
      <c r="S28" s="374"/>
      <c r="T28" s="374"/>
      <c r="U28" s="374"/>
      <c r="V28" s="374"/>
      <c r="W28" s="374"/>
      <c r="X28" s="374"/>
      <c r="Y28" s="374"/>
      <c r="Z28" s="374"/>
    </row>
    <row r="29" ht="15.75" customHeight="1">
      <c r="A29" s="1368" t="s">
        <v>8520</v>
      </c>
      <c r="B29" s="1215" t="s">
        <v>139</v>
      </c>
      <c r="C29" s="1369" t="s">
        <v>8537</v>
      </c>
      <c r="D29" s="1215" t="s">
        <v>2443</v>
      </c>
      <c r="E29" s="1370" t="s">
        <v>8521</v>
      </c>
      <c r="F29" s="1371" t="s">
        <v>8536</v>
      </c>
      <c r="G29" s="1378">
        <v>10.0</v>
      </c>
      <c r="H29" s="1377"/>
      <c r="I29" s="1372">
        <v>50.0</v>
      </c>
      <c r="J29" s="134" t="s">
        <v>58</v>
      </c>
      <c r="K29" s="374"/>
      <c r="L29" s="374"/>
      <c r="M29" s="374"/>
      <c r="N29" s="374"/>
      <c r="O29" s="374"/>
      <c r="P29" s="374"/>
      <c r="Q29" s="374"/>
      <c r="R29" s="374"/>
      <c r="S29" s="374"/>
      <c r="T29" s="374"/>
      <c r="U29" s="374"/>
      <c r="V29" s="374"/>
      <c r="W29" s="374"/>
      <c r="X29" s="374"/>
      <c r="Y29" s="374"/>
      <c r="Z29" s="374"/>
    </row>
    <row r="30" ht="15.75" customHeight="1">
      <c r="A30" s="1368" t="s">
        <v>8520</v>
      </c>
      <c r="B30" s="1215" t="s">
        <v>174</v>
      </c>
      <c r="C30" s="1369" t="s">
        <v>936</v>
      </c>
      <c r="D30" s="1215" t="s">
        <v>2443</v>
      </c>
      <c r="E30" s="1370" t="s">
        <v>8521</v>
      </c>
      <c r="F30" s="1371" t="s">
        <v>8538</v>
      </c>
      <c r="G30" s="1378">
        <v>10.0</v>
      </c>
      <c r="H30" s="1377"/>
      <c r="I30" s="1372">
        <v>50.0</v>
      </c>
      <c r="J30" s="134" t="s">
        <v>58</v>
      </c>
      <c r="K30" s="374"/>
      <c r="L30" s="374"/>
      <c r="M30" s="374"/>
      <c r="N30" s="374"/>
      <c r="O30" s="374"/>
      <c r="P30" s="374"/>
      <c r="Q30" s="374"/>
      <c r="R30" s="374"/>
      <c r="S30" s="374"/>
      <c r="T30" s="374"/>
      <c r="U30" s="374"/>
      <c r="V30" s="374"/>
      <c r="W30" s="374"/>
      <c r="X30" s="374"/>
      <c r="Y30" s="374"/>
      <c r="Z30" s="374"/>
    </row>
    <row r="31" ht="15.75" customHeight="1">
      <c r="A31" s="1368" t="s">
        <v>8520</v>
      </c>
      <c r="B31" s="1215" t="s">
        <v>3513</v>
      </c>
      <c r="C31" s="1369" t="s">
        <v>921</v>
      </c>
      <c r="D31" s="1215" t="s">
        <v>2443</v>
      </c>
      <c r="E31" s="1370" t="s">
        <v>8521</v>
      </c>
      <c r="F31" s="1369" t="s">
        <v>8539</v>
      </c>
      <c r="G31" s="1378">
        <v>10.0</v>
      </c>
      <c r="H31" s="1377"/>
      <c r="I31" s="1372">
        <v>50.0</v>
      </c>
      <c r="J31" s="134" t="s">
        <v>58</v>
      </c>
      <c r="K31" s="374"/>
      <c r="L31" s="374"/>
      <c r="M31" s="374"/>
      <c r="N31" s="374"/>
      <c r="O31" s="374"/>
      <c r="P31" s="374"/>
      <c r="Q31" s="374"/>
      <c r="R31" s="374"/>
      <c r="S31" s="374"/>
      <c r="T31" s="374"/>
      <c r="U31" s="374"/>
      <c r="V31" s="374"/>
      <c r="W31" s="374"/>
      <c r="X31" s="374"/>
      <c r="Y31" s="374"/>
      <c r="Z31" s="374"/>
    </row>
    <row r="32" ht="15.75" customHeight="1">
      <c r="A32" s="1368" t="s">
        <v>8520</v>
      </c>
      <c r="B32" s="1215" t="s">
        <v>3514</v>
      </c>
      <c r="C32" s="1369" t="s">
        <v>936</v>
      </c>
      <c r="D32" s="1215" t="s">
        <v>2443</v>
      </c>
      <c r="E32" s="1370" t="s">
        <v>8521</v>
      </c>
      <c r="F32" s="1371" t="s">
        <v>8540</v>
      </c>
      <c r="G32" s="1378">
        <v>10.0</v>
      </c>
      <c r="H32" s="1377"/>
      <c r="I32" s="1372">
        <v>50.0</v>
      </c>
      <c r="J32" s="134" t="s">
        <v>58</v>
      </c>
      <c r="K32" s="374"/>
      <c r="L32" s="374"/>
      <c r="M32" s="374"/>
      <c r="N32" s="374"/>
      <c r="O32" s="374"/>
      <c r="P32" s="374"/>
      <c r="Q32" s="374"/>
      <c r="R32" s="374"/>
      <c r="S32" s="374"/>
      <c r="T32" s="374"/>
      <c r="U32" s="374"/>
      <c r="V32" s="374"/>
      <c r="W32" s="374"/>
      <c r="X32" s="374"/>
      <c r="Y32" s="374"/>
      <c r="Z32" s="374"/>
    </row>
    <row r="33" ht="15.75" customHeight="1">
      <c r="A33" s="1368" t="s">
        <v>8520</v>
      </c>
      <c r="B33" s="1215" t="s">
        <v>3515</v>
      </c>
      <c r="C33" s="1369" t="s">
        <v>936</v>
      </c>
      <c r="D33" s="1215" t="s">
        <v>2443</v>
      </c>
      <c r="E33" s="1370" t="s">
        <v>8521</v>
      </c>
      <c r="F33" s="1371" t="s">
        <v>8541</v>
      </c>
      <c r="G33" s="1378">
        <v>10.0</v>
      </c>
      <c r="H33" s="1377"/>
      <c r="I33" s="1372">
        <v>50.0</v>
      </c>
      <c r="J33" s="134" t="s">
        <v>58</v>
      </c>
      <c r="K33" s="374"/>
      <c r="L33" s="374"/>
      <c r="M33" s="374"/>
      <c r="N33" s="374"/>
      <c r="O33" s="374"/>
      <c r="P33" s="374"/>
      <c r="Q33" s="374"/>
      <c r="R33" s="374"/>
      <c r="S33" s="374"/>
      <c r="T33" s="374"/>
      <c r="U33" s="374"/>
      <c r="V33" s="374"/>
      <c r="W33" s="374"/>
      <c r="X33" s="374"/>
      <c r="Y33" s="374"/>
      <c r="Z33" s="374"/>
    </row>
    <row r="34" ht="15.75" customHeight="1">
      <c r="A34" s="1368" t="s">
        <v>8520</v>
      </c>
      <c r="B34" s="1215" t="s">
        <v>3516</v>
      </c>
      <c r="C34" s="1369" t="s">
        <v>8542</v>
      </c>
      <c r="D34" s="1215" t="s">
        <v>2443</v>
      </c>
      <c r="E34" s="1370" t="s">
        <v>8521</v>
      </c>
      <c r="F34" s="1371" t="s">
        <v>8543</v>
      </c>
      <c r="G34" s="1378">
        <v>10.0</v>
      </c>
      <c r="H34" s="1377"/>
      <c r="I34" s="1372">
        <v>50.0</v>
      </c>
      <c r="J34" s="134" t="s">
        <v>58</v>
      </c>
      <c r="K34" s="374"/>
      <c r="L34" s="374"/>
      <c r="M34" s="374"/>
      <c r="N34" s="374"/>
      <c r="O34" s="374"/>
      <c r="P34" s="374"/>
      <c r="Q34" s="374"/>
      <c r="R34" s="374"/>
      <c r="S34" s="374"/>
      <c r="T34" s="374"/>
      <c r="U34" s="374"/>
      <c r="V34" s="374"/>
      <c r="W34" s="374"/>
      <c r="X34" s="374"/>
      <c r="Y34" s="374"/>
      <c r="Z34" s="374"/>
    </row>
    <row r="35" ht="15.75" customHeight="1">
      <c r="A35" s="1368" t="s">
        <v>8520</v>
      </c>
      <c r="B35" s="1215" t="s">
        <v>3517</v>
      </c>
      <c r="C35" s="1369" t="s">
        <v>8544</v>
      </c>
      <c r="D35" s="1215" t="s">
        <v>2443</v>
      </c>
      <c r="E35" s="1370" t="s">
        <v>8521</v>
      </c>
      <c r="F35" s="1371" t="s">
        <v>8545</v>
      </c>
      <c r="G35" s="1378">
        <v>10.0</v>
      </c>
      <c r="H35" s="1377"/>
      <c r="I35" s="1372">
        <v>50.0</v>
      </c>
      <c r="J35" s="134" t="s">
        <v>58</v>
      </c>
      <c r="K35" s="374"/>
      <c r="L35" s="374"/>
      <c r="M35" s="374"/>
      <c r="N35" s="374"/>
      <c r="O35" s="374"/>
      <c r="P35" s="374"/>
      <c r="Q35" s="374"/>
      <c r="R35" s="374"/>
      <c r="S35" s="374"/>
      <c r="T35" s="374"/>
      <c r="U35" s="374"/>
      <c r="V35" s="374"/>
      <c r="W35" s="374"/>
      <c r="X35" s="374"/>
      <c r="Y35" s="374"/>
      <c r="Z35" s="374"/>
    </row>
    <row r="36" ht="15.75" customHeight="1">
      <c r="A36" s="1368" t="s">
        <v>8520</v>
      </c>
      <c r="B36" s="1215" t="s">
        <v>3518</v>
      </c>
      <c r="C36" s="1369" t="s">
        <v>566</v>
      </c>
      <c r="D36" s="1215" t="s">
        <v>2443</v>
      </c>
      <c r="E36" s="1370" t="s">
        <v>8521</v>
      </c>
      <c r="F36" s="1371" t="s">
        <v>8546</v>
      </c>
      <c r="G36" s="1378">
        <v>10.0</v>
      </c>
      <c r="H36" s="1377"/>
      <c r="I36" s="1372">
        <v>50.0</v>
      </c>
      <c r="J36" s="134" t="s">
        <v>58</v>
      </c>
      <c r="K36" s="374"/>
      <c r="L36" s="374"/>
      <c r="M36" s="374"/>
      <c r="N36" s="374"/>
      <c r="O36" s="374"/>
      <c r="P36" s="374"/>
      <c r="Q36" s="374"/>
      <c r="R36" s="374"/>
      <c r="S36" s="374"/>
      <c r="T36" s="374"/>
      <c r="U36" s="374"/>
      <c r="V36" s="374"/>
      <c r="W36" s="374"/>
      <c r="X36" s="374"/>
      <c r="Y36" s="374"/>
      <c r="Z36" s="374"/>
    </row>
    <row r="37" ht="15.75" customHeight="1">
      <c r="A37" s="1215" t="s">
        <v>8520</v>
      </c>
      <c r="B37" s="1215" t="s">
        <v>52</v>
      </c>
      <c r="C37" s="1215" t="s">
        <v>8547</v>
      </c>
      <c r="D37" s="1215" t="s">
        <v>8548</v>
      </c>
      <c r="E37" s="1370" t="s">
        <v>8549</v>
      </c>
      <c r="F37" s="1215" t="s">
        <v>8550</v>
      </c>
      <c r="G37" s="1378">
        <v>100.0</v>
      </c>
      <c r="H37" s="1377">
        <v>1.0</v>
      </c>
      <c r="I37" s="1372">
        <v>100.0</v>
      </c>
      <c r="J37" s="134" t="s">
        <v>58</v>
      </c>
      <c r="K37" s="374"/>
      <c r="L37" s="374"/>
      <c r="M37" s="374"/>
      <c r="N37" s="374"/>
      <c r="O37" s="374"/>
      <c r="P37" s="374"/>
      <c r="Q37" s="374"/>
      <c r="R37" s="374"/>
      <c r="S37" s="374"/>
      <c r="T37" s="374"/>
      <c r="U37" s="374"/>
      <c r="V37" s="374"/>
      <c r="W37" s="374"/>
      <c r="X37" s="374"/>
      <c r="Y37" s="374"/>
      <c r="Z37" s="374"/>
    </row>
    <row r="38" ht="15.75" customHeight="1">
      <c r="A38" s="1215" t="s">
        <v>8520</v>
      </c>
      <c r="B38" s="1215" t="s">
        <v>52</v>
      </c>
      <c r="C38" s="1215" t="s">
        <v>8547</v>
      </c>
      <c r="D38" s="1215" t="s">
        <v>8548</v>
      </c>
      <c r="E38" s="1370" t="s">
        <v>8549</v>
      </c>
      <c r="F38" s="1215" t="s">
        <v>8551</v>
      </c>
      <c r="G38" s="1378" t="s">
        <v>8552</v>
      </c>
      <c r="H38" s="1377"/>
      <c r="I38" s="1372">
        <v>240.0</v>
      </c>
      <c r="J38" s="134" t="s">
        <v>58</v>
      </c>
      <c r="K38" s="374"/>
      <c r="L38" s="374"/>
      <c r="M38" s="374"/>
      <c r="N38" s="374"/>
      <c r="O38" s="374"/>
      <c r="P38" s="374"/>
      <c r="Q38" s="374"/>
      <c r="R38" s="374"/>
      <c r="S38" s="374"/>
      <c r="T38" s="374"/>
      <c r="U38" s="374"/>
      <c r="V38" s="374"/>
      <c r="W38" s="374"/>
      <c r="X38" s="374"/>
      <c r="Y38" s="374"/>
      <c r="Z38" s="374"/>
    </row>
    <row r="39" ht="15.75" customHeight="1">
      <c r="A39" s="1215" t="s">
        <v>8553</v>
      </c>
      <c r="B39" s="1215" t="s">
        <v>52</v>
      </c>
      <c r="C39" s="1215" t="s">
        <v>257</v>
      </c>
      <c r="D39" s="1377" t="s">
        <v>8554</v>
      </c>
      <c r="E39" s="1380" t="s">
        <v>8555</v>
      </c>
      <c r="F39" s="1215" t="s">
        <v>8556</v>
      </c>
      <c r="G39" s="1378">
        <v>100.0</v>
      </c>
      <c r="H39" s="1377"/>
      <c r="I39" s="1215">
        <v>100.0</v>
      </c>
      <c r="J39" s="134" t="s">
        <v>88</v>
      </c>
      <c r="K39" s="374"/>
      <c r="L39" s="374"/>
      <c r="M39" s="374"/>
      <c r="N39" s="374"/>
      <c r="O39" s="374"/>
      <c r="P39" s="374"/>
      <c r="Q39" s="374"/>
      <c r="R39" s="374"/>
      <c r="S39" s="374"/>
      <c r="T39" s="374"/>
      <c r="U39" s="374"/>
      <c r="V39" s="374"/>
      <c r="W39" s="374"/>
      <c r="X39" s="374"/>
      <c r="Y39" s="374"/>
      <c r="Z39" s="374"/>
    </row>
    <row r="40" ht="15.75" customHeight="1">
      <c r="A40" s="1215" t="s">
        <v>8553</v>
      </c>
      <c r="B40" s="1215" t="s">
        <v>52</v>
      </c>
      <c r="C40" s="1215" t="s">
        <v>1563</v>
      </c>
      <c r="D40" s="1215" t="s">
        <v>2443</v>
      </c>
      <c r="E40" s="1381" t="s">
        <v>8557</v>
      </c>
      <c r="F40" s="1215" t="s">
        <v>8558</v>
      </c>
      <c r="G40" s="1215">
        <v>50.0</v>
      </c>
      <c r="H40" s="1215"/>
      <c r="I40" s="1372">
        <v>50.0</v>
      </c>
      <c r="J40" s="134" t="s">
        <v>88</v>
      </c>
      <c r="K40" s="374"/>
      <c r="L40" s="374"/>
      <c r="M40" s="374"/>
      <c r="N40" s="374"/>
      <c r="O40" s="374"/>
      <c r="P40" s="374"/>
      <c r="Q40" s="374"/>
      <c r="R40" s="374"/>
      <c r="S40" s="374"/>
      <c r="T40" s="374"/>
      <c r="U40" s="374"/>
      <c r="V40" s="374"/>
      <c r="W40" s="374"/>
      <c r="X40" s="374"/>
      <c r="Y40" s="374"/>
      <c r="Z40" s="374"/>
    </row>
    <row r="41" ht="15.75" customHeight="1">
      <c r="A41" s="1215" t="s">
        <v>8553</v>
      </c>
      <c r="B41" s="1215" t="s">
        <v>52</v>
      </c>
      <c r="C41" s="1215" t="s">
        <v>8559</v>
      </c>
      <c r="D41" s="1215" t="s">
        <v>2443</v>
      </c>
      <c r="E41" s="1382" t="s">
        <v>8560</v>
      </c>
      <c r="F41" s="1373" t="s">
        <v>8561</v>
      </c>
      <c r="G41" s="1215">
        <v>50.0</v>
      </c>
      <c r="H41" s="1215"/>
      <c r="I41" s="1372">
        <v>50.0</v>
      </c>
      <c r="J41" s="134" t="s">
        <v>88</v>
      </c>
      <c r="K41" s="374"/>
      <c r="L41" s="374"/>
      <c r="M41" s="374"/>
      <c r="N41" s="374"/>
      <c r="O41" s="374"/>
      <c r="P41" s="374"/>
      <c r="Q41" s="374"/>
      <c r="R41" s="374"/>
      <c r="S41" s="374"/>
      <c r="T41" s="374"/>
      <c r="U41" s="374"/>
      <c r="V41" s="374"/>
      <c r="W41" s="374"/>
      <c r="X41" s="374"/>
      <c r="Y41" s="374"/>
      <c r="Z41" s="374"/>
    </row>
    <row r="42" ht="15.75" customHeight="1">
      <c r="A42" s="1215" t="s">
        <v>8553</v>
      </c>
      <c r="B42" s="1215" t="s">
        <v>52</v>
      </c>
      <c r="C42" s="1215" t="s">
        <v>277</v>
      </c>
      <c r="D42" s="1215" t="s">
        <v>2443</v>
      </c>
      <c r="E42" s="1381" t="s">
        <v>8562</v>
      </c>
      <c r="F42" s="1215" t="s">
        <v>8563</v>
      </c>
      <c r="G42" s="1215">
        <v>50.0</v>
      </c>
      <c r="H42" s="1215"/>
      <c r="I42" s="1372">
        <v>50.0</v>
      </c>
      <c r="J42" s="134" t="s">
        <v>88</v>
      </c>
      <c r="K42" s="374"/>
      <c r="L42" s="374"/>
      <c r="M42" s="374"/>
      <c r="N42" s="374"/>
      <c r="O42" s="374"/>
      <c r="P42" s="374"/>
      <c r="Q42" s="374"/>
      <c r="R42" s="374"/>
      <c r="S42" s="374"/>
      <c r="T42" s="374"/>
      <c r="U42" s="374"/>
      <c r="V42" s="374"/>
      <c r="W42" s="374"/>
      <c r="X42" s="374"/>
      <c r="Y42" s="374"/>
      <c r="Z42" s="374"/>
    </row>
    <row r="43" ht="15.75" customHeight="1">
      <c r="A43" s="1215" t="s">
        <v>8553</v>
      </c>
      <c r="B43" s="1215" t="s">
        <v>52</v>
      </c>
      <c r="C43" s="1215" t="s">
        <v>912</v>
      </c>
      <c r="D43" s="1215" t="s">
        <v>2443</v>
      </c>
      <c r="E43" s="1381" t="s">
        <v>8564</v>
      </c>
      <c r="F43" s="1215" t="s">
        <v>8565</v>
      </c>
      <c r="G43" s="1215">
        <v>50.0</v>
      </c>
      <c r="H43" s="1215"/>
      <c r="I43" s="1372">
        <v>50.0</v>
      </c>
      <c r="J43" s="134" t="s">
        <v>88</v>
      </c>
      <c r="K43" s="374"/>
      <c r="L43" s="374"/>
      <c r="M43" s="374"/>
      <c r="N43" s="374"/>
      <c r="O43" s="374"/>
      <c r="P43" s="374"/>
      <c r="Q43" s="374"/>
      <c r="R43" s="374"/>
      <c r="S43" s="374"/>
      <c r="T43" s="374"/>
      <c r="U43" s="374"/>
      <c r="V43" s="374"/>
      <c r="W43" s="374"/>
      <c r="X43" s="374"/>
      <c r="Y43" s="374"/>
      <c r="Z43" s="374"/>
    </row>
    <row r="44" ht="15.75" customHeight="1">
      <c r="A44" s="1215" t="s">
        <v>8553</v>
      </c>
      <c r="B44" s="1215" t="s">
        <v>52</v>
      </c>
      <c r="C44" s="1215" t="s">
        <v>1563</v>
      </c>
      <c r="D44" s="1215" t="s">
        <v>2443</v>
      </c>
      <c r="E44" s="1381" t="s">
        <v>8557</v>
      </c>
      <c r="F44" s="1215" t="s">
        <v>8566</v>
      </c>
      <c r="G44" s="1215">
        <v>50.0</v>
      </c>
      <c r="H44" s="1215"/>
      <c r="I44" s="1372">
        <v>50.0</v>
      </c>
      <c r="J44" s="134" t="s">
        <v>88</v>
      </c>
      <c r="K44" s="374"/>
      <c r="L44" s="374"/>
      <c r="M44" s="374"/>
      <c r="N44" s="374"/>
      <c r="O44" s="374"/>
      <c r="P44" s="374"/>
      <c r="Q44" s="374"/>
      <c r="R44" s="374"/>
      <c r="S44" s="374"/>
      <c r="T44" s="374"/>
      <c r="U44" s="374"/>
      <c r="V44" s="374"/>
      <c r="W44" s="374"/>
      <c r="X44" s="374"/>
      <c r="Y44" s="374"/>
      <c r="Z44" s="374"/>
    </row>
    <row r="45" ht="15.75" customHeight="1">
      <c r="A45" s="1215" t="s">
        <v>8553</v>
      </c>
      <c r="B45" s="1215" t="s">
        <v>52</v>
      </c>
      <c r="C45" s="1215" t="s">
        <v>1563</v>
      </c>
      <c r="D45" s="1215" t="s">
        <v>2443</v>
      </c>
      <c r="E45" s="1381" t="s">
        <v>8557</v>
      </c>
      <c r="F45" s="1215" t="s">
        <v>8567</v>
      </c>
      <c r="G45" s="1215">
        <v>50.0</v>
      </c>
      <c r="H45" s="1215"/>
      <c r="I45" s="1372">
        <v>50.0</v>
      </c>
      <c r="J45" s="134" t="s">
        <v>88</v>
      </c>
      <c r="K45" s="374"/>
      <c r="L45" s="374"/>
      <c r="M45" s="374"/>
      <c r="N45" s="374"/>
      <c r="O45" s="374"/>
      <c r="P45" s="374"/>
      <c r="Q45" s="374"/>
      <c r="R45" s="374"/>
      <c r="S45" s="374"/>
      <c r="T45" s="374"/>
      <c r="U45" s="374"/>
      <c r="V45" s="374"/>
      <c r="W45" s="374"/>
      <c r="X45" s="374"/>
      <c r="Y45" s="374"/>
      <c r="Z45" s="374"/>
    </row>
    <row r="46" ht="15.75" customHeight="1">
      <c r="A46" s="1215" t="s">
        <v>8553</v>
      </c>
      <c r="B46" s="1215" t="s">
        <v>52</v>
      </c>
      <c r="C46" s="1215" t="s">
        <v>277</v>
      </c>
      <c r="D46" s="1215" t="s">
        <v>2443</v>
      </c>
      <c r="E46" s="1381" t="s">
        <v>8562</v>
      </c>
      <c r="F46" s="1215" t="s">
        <v>8568</v>
      </c>
      <c r="G46" s="1215">
        <v>50.0</v>
      </c>
      <c r="H46" s="1215"/>
      <c r="I46" s="1372">
        <v>50.0</v>
      </c>
      <c r="J46" s="134" t="s">
        <v>88</v>
      </c>
      <c r="K46" s="374"/>
      <c r="L46" s="374"/>
      <c r="M46" s="374"/>
      <c r="N46" s="374"/>
      <c r="O46" s="374"/>
      <c r="P46" s="374"/>
      <c r="Q46" s="374"/>
      <c r="R46" s="374"/>
      <c r="S46" s="374"/>
      <c r="T46" s="374"/>
      <c r="U46" s="374"/>
      <c r="V46" s="374"/>
      <c r="W46" s="374"/>
      <c r="X46" s="374"/>
      <c r="Y46" s="374"/>
      <c r="Z46" s="374"/>
    </row>
    <row r="47" ht="15.75" customHeight="1">
      <c r="A47" s="1215" t="s">
        <v>8553</v>
      </c>
      <c r="B47" s="1215" t="s">
        <v>52</v>
      </c>
      <c r="C47" s="1215" t="s">
        <v>801</v>
      </c>
      <c r="D47" s="1215" t="s">
        <v>2443</v>
      </c>
      <c r="E47" s="1381" t="s">
        <v>8569</v>
      </c>
      <c r="F47" s="1215" t="s">
        <v>8568</v>
      </c>
      <c r="G47" s="1215">
        <v>50.0</v>
      </c>
      <c r="H47" s="1215"/>
      <c r="I47" s="1372">
        <v>50.0</v>
      </c>
      <c r="J47" s="134" t="s">
        <v>88</v>
      </c>
      <c r="K47" s="374"/>
      <c r="L47" s="374"/>
      <c r="M47" s="374"/>
      <c r="N47" s="374"/>
      <c r="O47" s="374"/>
      <c r="P47" s="374"/>
      <c r="Q47" s="374"/>
      <c r="R47" s="374"/>
      <c r="S47" s="374"/>
      <c r="T47" s="374"/>
      <c r="U47" s="374"/>
      <c r="V47" s="374"/>
      <c r="W47" s="374"/>
      <c r="X47" s="374"/>
      <c r="Y47" s="374"/>
      <c r="Z47" s="374"/>
    </row>
    <row r="48" ht="15.75" customHeight="1">
      <c r="A48" s="1215" t="s">
        <v>8553</v>
      </c>
      <c r="B48" s="1215" t="s">
        <v>52</v>
      </c>
      <c r="C48" s="1215" t="s">
        <v>8525</v>
      </c>
      <c r="D48" s="1215" t="s">
        <v>2443</v>
      </c>
      <c r="E48" s="1381" t="s">
        <v>8570</v>
      </c>
      <c r="F48" s="1215" t="s">
        <v>8522</v>
      </c>
      <c r="G48" s="1215">
        <v>50.0</v>
      </c>
      <c r="H48" s="1215"/>
      <c r="I48" s="1372">
        <v>50.0</v>
      </c>
      <c r="J48" s="134" t="s">
        <v>88</v>
      </c>
      <c r="K48" s="374"/>
      <c r="L48" s="374"/>
      <c r="M48" s="374"/>
      <c r="N48" s="374"/>
      <c r="O48" s="374"/>
      <c r="P48" s="374"/>
      <c r="Q48" s="374"/>
      <c r="R48" s="374"/>
      <c r="S48" s="374"/>
      <c r="T48" s="374"/>
      <c r="U48" s="374"/>
      <c r="V48" s="374"/>
      <c r="W48" s="374"/>
      <c r="X48" s="374"/>
      <c r="Y48" s="374"/>
      <c r="Z48" s="374"/>
    </row>
    <row r="49" ht="15.75" customHeight="1">
      <c r="A49" s="1215" t="s">
        <v>73</v>
      </c>
      <c r="B49" s="1373" t="s">
        <v>52</v>
      </c>
      <c r="C49" s="1368" t="s">
        <v>8571</v>
      </c>
      <c r="D49" s="1383" t="s">
        <v>7170</v>
      </c>
      <c r="E49" s="1370" t="s">
        <v>8572</v>
      </c>
      <c r="F49" s="1215" t="s">
        <v>8573</v>
      </c>
      <c r="G49" s="1368">
        <v>50.0</v>
      </c>
      <c r="H49" s="1368"/>
      <c r="I49" s="1368">
        <v>50.0</v>
      </c>
      <c r="J49" s="1215" t="s">
        <v>73</v>
      </c>
      <c r="K49" s="374"/>
      <c r="L49" s="374"/>
      <c r="M49" s="374"/>
      <c r="N49" s="374"/>
      <c r="O49" s="374"/>
      <c r="P49" s="374"/>
      <c r="Q49" s="374"/>
      <c r="R49" s="374"/>
      <c r="S49" s="374"/>
      <c r="T49" s="374"/>
      <c r="U49" s="374"/>
      <c r="V49" s="374"/>
      <c r="W49" s="374"/>
      <c r="X49" s="374"/>
      <c r="Y49" s="374"/>
      <c r="Z49" s="374"/>
    </row>
    <row r="50" ht="15.75" customHeight="1">
      <c r="A50" s="1215" t="s">
        <v>73</v>
      </c>
      <c r="B50" s="1373" t="s">
        <v>52</v>
      </c>
      <c r="C50" s="1384" t="s">
        <v>8574</v>
      </c>
      <c r="D50" s="1215" t="s">
        <v>7170</v>
      </c>
      <c r="E50" s="1382" t="s">
        <v>8575</v>
      </c>
      <c r="F50" s="1215" t="s">
        <v>8576</v>
      </c>
      <c r="G50" s="1215">
        <v>10.0</v>
      </c>
      <c r="H50" s="1215"/>
      <c r="I50" s="1372">
        <v>10.0</v>
      </c>
      <c r="J50" s="1215" t="s">
        <v>73</v>
      </c>
      <c r="K50" s="374"/>
      <c r="L50" s="374"/>
      <c r="M50" s="374"/>
      <c r="N50" s="374"/>
      <c r="O50" s="374"/>
      <c r="P50" s="374"/>
      <c r="Q50" s="374"/>
      <c r="R50" s="374"/>
      <c r="S50" s="374"/>
      <c r="T50" s="374"/>
      <c r="U50" s="374"/>
      <c r="V50" s="374"/>
      <c r="W50" s="374"/>
      <c r="X50" s="374"/>
      <c r="Y50" s="374"/>
      <c r="Z50" s="374"/>
    </row>
    <row r="51" ht="15.75" customHeight="1">
      <c r="A51" s="1215" t="s">
        <v>73</v>
      </c>
      <c r="B51" s="1373" t="s">
        <v>52</v>
      </c>
      <c r="C51" s="1368" t="s">
        <v>8577</v>
      </c>
      <c r="D51" s="1373" t="s">
        <v>2917</v>
      </c>
      <c r="E51" s="1381" t="s">
        <v>8578</v>
      </c>
      <c r="F51" s="1373" t="s">
        <v>8579</v>
      </c>
      <c r="G51" s="1385">
        <v>10.0</v>
      </c>
      <c r="H51" s="1375"/>
      <c r="I51" s="1372">
        <v>50.0</v>
      </c>
      <c r="J51" s="1215" t="s">
        <v>73</v>
      </c>
      <c r="K51" s="374"/>
      <c r="L51" s="374"/>
      <c r="M51" s="374"/>
      <c r="N51" s="374"/>
      <c r="O51" s="374"/>
      <c r="P51" s="374"/>
      <c r="Q51" s="374"/>
      <c r="R51" s="374"/>
      <c r="S51" s="374"/>
      <c r="T51" s="374"/>
      <c r="U51" s="374"/>
      <c r="V51" s="374"/>
      <c r="W51" s="374"/>
      <c r="X51" s="374"/>
      <c r="Y51" s="374"/>
      <c r="Z51" s="374"/>
    </row>
    <row r="52" ht="15.75" customHeight="1">
      <c r="A52" s="1215" t="s">
        <v>73</v>
      </c>
      <c r="B52" s="1373" t="s">
        <v>52</v>
      </c>
      <c r="C52" s="1386" t="s">
        <v>1023</v>
      </c>
      <c r="D52" s="1373" t="s">
        <v>2917</v>
      </c>
      <c r="E52" s="1381" t="s">
        <v>8580</v>
      </c>
      <c r="F52" s="1387">
        <v>45112.0</v>
      </c>
      <c r="G52" s="1385">
        <v>10.0</v>
      </c>
      <c r="H52" s="1388"/>
      <c r="I52" s="1372">
        <v>50.0</v>
      </c>
      <c r="J52" s="1215" t="s">
        <v>73</v>
      </c>
      <c r="K52" s="374"/>
      <c r="L52" s="374"/>
      <c r="M52" s="374"/>
      <c r="N52" s="374"/>
      <c r="O52" s="374"/>
      <c r="P52" s="374"/>
      <c r="Q52" s="374"/>
      <c r="R52" s="374"/>
      <c r="S52" s="374"/>
      <c r="T52" s="374"/>
      <c r="U52" s="374"/>
      <c r="V52" s="374"/>
      <c r="W52" s="374"/>
      <c r="X52" s="374"/>
      <c r="Y52" s="374"/>
      <c r="Z52" s="374"/>
    </row>
    <row r="53" ht="15.75" customHeight="1">
      <c r="A53" s="1215" t="s">
        <v>73</v>
      </c>
      <c r="B53" s="1373" t="s">
        <v>52</v>
      </c>
      <c r="C53" s="1389" t="s">
        <v>8581</v>
      </c>
      <c r="D53" s="1373" t="s">
        <v>2917</v>
      </c>
      <c r="E53" s="1381" t="s">
        <v>8582</v>
      </c>
      <c r="F53" s="1215" t="s">
        <v>8583</v>
      </c>
      <c r="G53" s="1385">
        <v>10.0</v>
      </c>
      <c r="H53" s="1375"/>
      <c r="I53" s="1372">
        <v>50.0</v>
      </c>
      <c r="J53" s="1215" t="s">
        <v>73</v>
      </c>
      <c r="K53" s="374"/>
      <c r="L53" s="374"/>
      <c r="M53" s="374"/>
      <c r="N53" s="374"/>
      <c r="O53" s="374"/>
      <c r="P53" s="374"/>
      <c r="Q53" s="374"/>
      <c r="R53" s="374"/>
      <c r="S53" s="374"/>
      <c r="T53" s="374"/>
      <c r="U53" s="374"/>
      <c r="V53" s="374"/>
      <c r="W53" s="374"/>
      <c r="X53" s="374"/>
      <c r="Y53" s="374"/>
      <c r="Z53" s="374"/>
    </row>
    <row r="54" ht="15.75" customHeight="1">
      <c r="A54" s="1215" t="s">
        <v>73</v>
      </c>
      <c r="B54" s="1373" t="s">
        <v>52</v>
      </c>
      <c r="C54" s="1390" t="s">
        <v>1563</v>
      </c>
      <c r="D54" s="1373" t="s">
        <v>2917</v>
      </c>
      <c r="E54" s="1381" t="s">
        <v>8557</v>
      </c>
      <c r="F54" s="1391">
        <v>45023.0</v>
      </c>
      <c r="G54" s="1392">
        <v>10.0</v>
      </c>
      <c r="H54" s="1383"/>
      <c r="I54" s="1372">
        <v>50.0</v>
      </c>
      <c r="J54" s="1215" t="s">
        <v>73</v>
      </c>
      <c r="K54" s="374"/>
      <c r="L54" s="374"/>
      <c r="M54" s="374"/>
      <c r="N54" s="374"/>
      <c r="O54" s="374"/>
      <c r="P54" s="374"/>
      <c r="Q54" s="374"/>
      <c r="R54" s="374"/>
      <c r="S54" s="374"/>
      <c r="T54" s="374"/>
      <c r="U54" s="374"/>
      <c r="V54" s="374"/>
      <c r="W54" s="374"/>
      <c r="X54" s="374"/>
      <c r="Y54" s="374"/>
      <c r="Z54" s="374"/>
    </row>
    <row r="55" ht="15.75" customHeight="1">
      <c r="A55" s="1215" t="s">
        <v>73</v>
      </c>
      <c r="B55" s="1373" t="s">
        <v>52</v>
      </c>
      <c r="C55" s="1389" t="s">
        <v>8584</v>
      </c>
      <c r="D55" s="1368" t="s">
        <v>7170</v>
      </c>
      <c r="E55" s="1382" t="s">
        <v>8585</v>
      </c>
      <c r="F55" s="1391">
        <v>45023.0</v>
      </c>
      <c r="G55" s="1392">
        <v>10.0</v>
      </c>
      <c r="H55" s="1383"/>
      <c r="I55" s="1372">
        <v>10.0</v>
      </c>
      <c r="J55" s="1215" t="s">
        <v>73</v>
      </c>
      <c r="K55" s="374"/>
      <c r="L55" s="374"/>
      <c r="M55" s="374"/>
      <c r="N55" s="374"/>
      <c r="O55" s="374"/>
      <c r="P55" s="374"/>
      <c r="Q55" s="374"/>
      <c r="R55" s="374"/>
      <c r="S55" s="374"/>
      <c r="T55" s="374"/>
      <c r="U55" s="374"/>
      <c r="V55" s="374"/>
      <c r="W55" s="374"/>
      <c r="X55" s="374"/>
      <c r="Y55" s="374"/>
      <c r="Z55" s="374"/>
    </row>
    <row r="56" ht="15.75" customHeight="1">
      <c r="A56" s="1215" t="s">
        <v>73</v>
      </c>
      <c r="B56" s="1373" t="s">
        <v>52</v>
      </c>
      <c r="C56" s="1389" t="s">
        <v>277</v>
      </c>
      <c r="D56" s="1373" t="s">
        <v>2917</v>
      </c>
      <c r="E56" s="1393" t="s">
        <v>8562</v>
      </c>
      <c r="F56" s="1391" t="s">
        <v>8586</v>
      </c>
      <c r="G56" s="1392">
        <v>10.0</v>
      </c>
      <c r="H56" s="1383"/>
      <c r="I56" s="1372">
        <v>50.0</v>
      </c>
      <c r="J56" s="1215" t="s">
        <v>73</v>
      </c>
      <c r="K56" s="374"/>
      <c r="L56" s="374"/>
      <c r="M56" s="374"/>
      <c r="N56" s="374"/>
      <c r="O56" s="374"/>
      <c r="P56" s="374"/>
      <c r="Q56" s="374"/>
      <c r="R56" s="374"/>
      <c r="S56" s="374"/>
      <c r="T56" s="374"/>
      <c r="U56" s="374"/>
      <c r="V56" s="374"/>
      <c r="W56" s="374"/>
      <c r="X56" s="374"/>
      <c r="Y56" s="374"/>
      <c r="Z56" s="374"/>
    </row>
    <row r="57" ht="15.75" customHeight="1">
      <c r="A57" s="1215" t="s">
        <v>73</v>
      </c>
      <c r="B57" s="1373" t="s">
        <v>52</v>
      </c>
      <c r="C57" s="1389" t="s">
        <v>8581</v>
      </c>
      <c r="D57" s="1373" t="s">
        <v>2917</v>
      </c>
      <c r="E57" s="1381" t="s">
        <v>8582</v>
      </c>
      <c r="F57" s="1391">
        <v>45239.0</v>
      </c>
      <c r="G57" s="1392">
        <v>10.0</v>
      </c>
      <c r="H57" s="1383"/>
      <c r="I57" s="1372">
        <v>50.0</v>
      </c>
      <c r="J57" s="1215" t="s">
        <v>73</v>
      </c>
      <c r="K57" s="374"/>
      <c r="L57" s="374"/>
      <c r="M57" s="374"/>
      <c r="N57" s="374"/>
      <c r="O57" s="374"/>
      <c r="P57" s="374"/>
      <c r="Q57" s="374"/>
      <c r="R57" s="374"/>
      <c r="S57" s="374"/>
      <c r="T57" s="374"/>
      <c r="U57" s="374"/>
      <c r="V57" s="374"/>
      <c r="W57" s="374"/>
      <c r="X57" s="374"/>
      <c r="Y57" s="374"/>
      <c r="Z57" s="374"/>
    </row>
    <row r="58" ht="15.75" customHeight="1">
      <c r="A58" s="1215" t="s">
        <v>73</v>
      </c>
      <c r="B58" s="1373" t="s">
        <v>52</v>
      </c>
      <c r="C58" s="1389" t="s">
        <v>871</v>
      </c>
      <c r="D58" s="1373" t="s">
        <v>2917</v>
      </c>
      <c r="E58" s="1382" t="s">
        <v>8587</v>
      </c>
      <c r="F58" s="1391">
        <v>45025.0</v>
      </c>
      <c r="G58" s="1392">
        <v>10.0</v>
      </c>
      <c r="H58" s="1383"/>
      <c r="I58" s="1372">
        <v>50.0</v>
      </c>
      <c r="J58" s="1215" t="s">
        <v>73</v>
      </c>
      <c r="K58" s="374"/>
      <c r="L58" s="374"/>
      <c r="M58" s="374"/>
      <c r="N58" s="374"/>
      <c r="O58" s="374"/>
      <c r="P58" s="374"/>
      <c r="Q58" s="374"/>
      <c r="R58" s="374"/>
      <c r="S58" s="374"/>
      <c r="T58" s="374"/>
      <c r="U58" s="374"/>
      <c r="V58" s="374"/>
      <c r="W58" s="374"/>
      <c r="X58" s="374"/>
      <c r="Y58" s="374"/>
      <c r="Z58" s="374"/>
    </row>
    <row r="59" ht="15.75" customHeight="1">
      <c r="A59" s="1215" t="s">
        <v>73</v>
      </c>
      <c r="B59" s="1373" t="s">
        <v>52</v>
      </c>
      <c r="C59" s="1386" t="s">
        <v>1023</v>
      </c>
      <c r="D59" s="1373" t="s">
        <v>2917</v>
      </c>
      <c r="E59" s="1381" t="s">
        <v>8580</v>
      </c>
      <c r="F59" s="1391">
        <v>45179.0</v>
      </c>
      <c r="G59" s="1392">
        <v>10.0</v>
      </c>
      <c r="H59" s="1383"/>
      <c r="I59" s="1372">
        <v>50.0</v>
      </c>
      <c r="J59" s="1215" t="s">
        <v>73</v>
      </c>
      <c r="K59" s="374"/>
      <c r="L59" s="374"/>
      <c r="M59" s="374"/>
      <c r="N59" s="374"/>
      <c r="O59" s="374"/>
      <c r="P59" s="374"/>
      <c r="Q59" s="374"/>
      <c r="R59" s="374"/>
      <c r="S59" s="374"/>
      <c r="T59" s="374"/>
      <c r="U59" s="374"/>
      <c r="V59" s="374"/>
      <c r="W59" s="374"/>
      <c r="X59" s="374"/>
      <c r="Y59" s="374"/>
      <c r="Z59" s="374"/>
    </row>
    <row r="60" ht="15.75" customHeight="1">
      <c r="A60" s="1215" t="s">
        <v>73</v>
      </c>
      <c r="B60" s="1373" t="s">
        <v>52</v>
      </c>
      <c r="C60" s="1389" t="s">
        <v>921</v>
      </c>
      <c r="D60" s="1373" t="s">
        <v>2917</v>
      </c>
      <c r="E60" s="1382" t="s">
        <v>8588</v>
      </c>
      <c r="F60" s="1391" t="s">
        <v>8589</v>
      </c>
      <c r="G60" s="1392">
        <v>10.0</v>
      </c>
      <c r="H60" s="1383"/>
      <c r="I60" s="1372">
        <v>50.0</v>
      </c>
      <c r="J60" s="1215" t="s">
        <v>73</v>
      </c>
      <c r="K60" s="374"/>
      <c r="L60" s="374"/>
      <c r="M60" s="374"/>
      <c r="N60" s="374"/>
      <c r="O60" s="374"/>
      <c r="P60" s="374"/>
      <c r="Q60" s="374"/>
      <c r="R60" s="374"/>
      <c r="S60" s="374"/>
      <c r="T60" s="374"/>
      <c r="U60" s="374"/>
      <c r="V60" s="374"/>
      <c r="W60" s="374"/>
      <c r="X60" s="374"/>
      <c r="Y60" s="374"/>
      <c r="Z60" s="374"/>
    </row>
    <row r="61" ht="15.75" customHeight="1">
      <c r="A61" s="1215" t="s">
        <v>385</v>
      </c>
      <c r="B61" s="1215" t="s">
        <v>52</v>
      </c>
      <c r="C61" s="1215" t="s">
        <v>257</v>
      </c>
      <c r="D61" s="1377" t="s">
        <v>8554</v>
      </c>
      <c r="E61" s="1380" t="s">
        <v>8555</v>
      </c>
      <c r="F61" s="1215" t="s">
        <v>8556</v>
      </c>
      <c r="G61" s="1378">
        <v>50.0</v>
      </c>
      <c r="H61" s="1377">
        <v>2.0</v>
      </c>
      <c r="I61" s="1215">
        <v>100.0</v>
      </c>
      <c r="J61" s="348" t="s">
        <v>385</v>
      </c>
      <c r="K61" s="374"/>
      <c r="L61" s="374"/>
      <c r="M61" s="374"/>
      <c r="N61" s="374"/>
      <c r="O61" s="374"/>
      <c r="P61" s="374"/>
      <c r="Q61" s="374"/>
      <c r="R61" s="374"/>
      <c r="S61" s="374"/>
      <c r="T61" s="374"/>
      <c r="U61" s="374"/>
      <c r="V61" s="374"/>
      <c r="W61" s="374"/>
      <c r="X61" s="374"/>
      <c r="Y61" s="374"/>
      <c r="Z61" s="374"/>
    </row>
    <row r="62" ht="15.75" customHeight="1">
      <c r="A62" s="1215" t="s">
        <v>8590</v>
      </c>
      <c r="B62" s="1215" t="s">
        <v>52</v>
      </c>
      <c r="C62" s="1215" t="s">
        <v>8591</v>
      </c>
      <c r="D62" s="1215" t="s">
        <v>8554</v>
      </c>
      <c r="E62" s="1381" t="s">
        <v>8557</v>
      </c>
      <c r="F62" s="1387">
        <v>44980.0</v>
      </c>
      <c r="G62" s="1215">
        <f>10*5</f>
        <v>50</v>
      </c>
      <c r="H62" s="1215"/>
      <c r="I62" s="1372">
        <f t="shared" ref="I62:I76" si="1">G62</f>
        <v>50</v>
      </c>
      <c r="J62" s="348" t="s">
        <v>385</v>
      </c>
      <c r="K62" s="374"/>
      <c r="L62" s="374"/>
      <c r="M62" s="374"/>
      <c r="N62" s="374"/>
      <c r="O62" s="374"/>
      <c r="P62" s="374"/>
      <c r="Q62" s="374"/>
      <c r="R62" s="374"/>
      <c r="S62" s="374"/>
      <c r="T62" s="374"/>
      <c r="U62" s="374"/>
      <c r="V62" s="374"/>
      <c r="W62" s="374"/>
      <c r="X62" s="374"/>
      <c r="Y62" s="374"/>
      <c r="Z62" s="374"/>
    </row>
    <row r="63" ht="15.75" customHeight="1">
      <c r="A63" s="1215" t="s">
        <v>8590</v>
      </c>
      <c r="B63" s="1215" t="s">
        <v>52</v>
      </c>
      <c r="C63" s="1215" t="s">
        <v>8591</v>
      </c>
      <c r="D63" s="1215" t="s">
        <v>8554</v>
      </c>
      <c r="E63" s="1381" t="s">
        <v>8557</v>
      </c>
      <c r="F63" s="1387">
        <v>44976.0</v>
      </c>
      <c r="G63" s="1215">
        <v>50.0</v>
      </c>
      <c r="H63" s="1215"/>
      <c r="I63" s="1372">
        <f t="shared" si="1"/>
        <v>50</v>
      </c>
      <c r="J63" s="348" t="s">
        <v>385</v>
      </c>
      <c r="K63" s="374"/>
      <c r="L63" s="374"/>
      <c r="M63" s="374"/>
      <c r="N63" s="374"/>
      <c r="O63" s="374"/>
      <c r="P63" s="374"/>
      <c r="Q63" s="374"/>
      <c r="R63" s="374"/>
      <c r="S63" s="374"/>
      <c r="T63" s="374"/>
      <c r="U63" s="374"/>
      <c r="V63" s="374"/>
      <c r="W63" s="374"/>
      <c r="X63" s="374"/>
      <c r="Y63" s="374"/>
      <c r="Z63" s="374"/>
    </row>
    <row r="64" ht="15.75" customHeight="1">
      <c r="A64" s="1215" t="s">
        <v>8590</v>
      </c>
      <c r="B64" s="1215" t="s">
        <v>52</v>
      </c>
      <c r="C64" s="1215" t="s">
        <v>257</v>
      </c>
      <c r="D64" s="1377" t="s">
        <v>8554</v>
      </c>
      <c r="E64" s="1381" t="s">
        <v>8592</v>
      </c>
      <c r="F64" s="1387">
        <v>44983.0</v>
      </c>
      <c r="G64" s="1215">
        <v>50.0</v>
      </c>
      <c r="H64" s="1215"/>
      <c r="I64" s="1372">
        <f t="shared" si="1"/>
        <v>50</v>
      </c>
      <c r="J64" s="348" t="s">
        <v>385</v>
      </c>
      <c r="K64" s="374"/>
      <c r="L64" s="374"/>
      <c r="M64" s="374"/>
      <c r="N64" s="374"/>
      <c r="O64" s="374"/>
      <c r="P64" s="374"/>
      <c r="Q64" s="374"/>
      <c r="R64" s="374"/>
      <c r="S64" s="374"/>
      <c r="T64" s="374"/>
      <c r="U64" s="374"/>
      <c r="V64" s="374"/>
      <c r="W64" s="374"/>
      <c r="X64" s="374"/>
      <c r="Y64" s="374"/>
      <c r="Z64" s="374"/>
    </row>
    <row r="65" ht="15.75" customHeight="1">
      <c r="A65" s="1215" t="s">
        <v>8590</v>
      </c>
      <c r="B65" s="1215" t="s">
        <v>52</v>
      </c>
      <c r="C65" s="1215" t="s">
        <v>8593</v>
      </c>
      <c r="D65" s="1377" t="s">
        <v>8554</v>
      </c>
      <c r="E65" s="1381" t="s">
        <v>8594</v>
      </c>
      <c r="F65" s="1387">
        <v>45002.0</v>
      </c>
      <c r="G65" s="1215">
        <v>50.0</v>
      </c>
      <c r="H65" s="1215"/>
      <c r="I65" s="1372">
        <f t="shared" si="1"/>
        <v>50</v>
      </c>
      <c r="J65" s="348" t="s">
        <v>385</v>
      </c>
      <c r="K65" s="374"/>
      <c r="L65" s="374"/>
      <c r="M65" s="374"/>
      <c r="N65" s="374"/>
      <c r="O65" s="374"/>
      <c r="P65" s="374"/>
      <c r="Q65" s="374"/>
      <c r="R65" s="374"/>
      <c r="S65" s="374"/>
      <c r="T65" s="374"/>
      <c r="U65" s="374"/>
      <c r="V65" s="374"/>
      <c r="W65" s="374"/>
      <c r="X65" s="374"/>
      <c r="Y65" s="374"/>
      <c r="Z65" s="374"/>
    </row>
    <row r="66" ht="15.75" customHeight="1">
      <c r="A66" s="1215" t="s">
        <v>8590</v>
      </c>
      <c r="B66" s="1215" t="s">
        <v>52</v>
      </c>
      <c r="C66" s="1215" t="s">
        <v>8591</v>
      </c>
      <c r="D66" s="1377" t="s">
        <v>8554</v>
      </c>
      <c r="E66" s="1381" t="s">
        <v>8557</v>
      </c>
      <c r="F66" s="1387">
        <v>45023.0</v>
      </c>
      <c r="G66" s="1215">
        <v>50.0</v>
      </c>
      <c r="H66" s="1215"/>
      <c r="I66" s="1372">
        <f t="shared" si="1"/>
        <v>50</v>
      </c>
      <c r="J66" s="348" t="s">
        <v>385</v>
      </c>
      <c r="K66" s="374"/>
      <c r="L66" s="374"/>
      <c r="M66" s="374"/>
      <c r="N66" s="374"/>
      <c r="O66" s="374"/>
      <c r="P66" s="374"/>
      <c r="Q66" s="374"/>
      <c r="R66" s="374"/>
      <c r="S66" s="374"/>
      <c r="T66" s="374"/>
      <c r="U66" s="374"/>
      <c r="V66" s="374"/>
      <c r="W66" s="374"/>
      <c r="X66" s="374"/>
      <c r="Y66" s="374"/>
      <c r="Z66" s="374"/>
    </row>
    <row r="67" ht="15.75" customHeight="1">
      <c r="A67" s="1215" t="s">
        <v>8590</v>
      </c>
      <c r="B67" s="1215" t="s">
        <v>52</v>
      </c>
      <c r="C67" s="1215" t="s">
        <v>8595</v>
      </c>
      <c r="D67" s="1377" t="s">
        <v>8554</v>
      </c>
      <c r="E67" s="1381" t="s">
        <v>333</v>
      </c>
      <c r="F67" s="1387">
        <v>45043.0</v>
      </c>
      <c r="G67" s="1215">
        <v>50.0</v>
      </c>
      <c r="H67" s="1215"/>
      <c r="I67" s="1372">
        <f t="shared" si="1"/>
        <v>50</v>
      </c>
      <c r="J67" s="348" t="s">
        <v>385</v>
      </c>
      <c r="K67" s="374"/>
      <c r="L67" s="374"/>
      <c r="M67" s="374"/>
      <c r="N67" s="374"/>
      <c r="O67" s="374"/>
      <c r="P67" s="374"/>
      <c r="Q67" s="374"/>
      <c r="R67" s="374"/>
      <c r="S67" s="374"/>
      <c r="T67" s="374"/>
      <c r="U67" s="374"/>
      <c r="V67" s="374"/>
      <c r="W67" s="374"/>
      <c r="X67" s="374"/>
      <c r="Y67" s="374"/>
      <c r="Z67" s="374"/>
    </row>
    <row r="68" ht="15.75" customHeight="1">
      <c r="A68" s="1215" t="s">
        <v>8590</v>
      </c>
      <c r="B68" s="1215" t="s">
        <v>52</v>
      </c>
      <c r="C68" s="1215" t="s">
        <v>8596</v>
      </c>
      <c r="D68" s="1377" t="s">
        <v>8554</v>
      </c>
      <c r="E68" s="1381" t="s">
        <v>8597</v>
      </c>
      <c r="F68" s="1387">
        <v>45088.0</v>
      </c>
      <c r="G68" s="1215">
        <v>50.0</v>
      </c>
      <c r="H68" s="1215"/>
      <c r="I68" s="1372">
        <f t="shared" si="1"/>
        <v>50</v>
      </c>
      <c r="J68" s="348" t="s">
        <v>385</v>
      </c>
      <c r="K68" s="374"/>
      <c r="L68" s="374"/>
      <c r="M68" s="374"/>
      <c r="N68" s="374"/>
      <c r="O68" s="374"/>
      <c r="P68" s="374"/>
      <c r="Q68" s="374"/>
      <c r="R68" s="374"/>
      <c r="S68" s="374"/>
      <c r="T68" s="374"/>
      <c r="U68" s="374"/>
      <c r="V68" s="374"/>
      <c r="W68" s="374"/>
      <c r="X68" s="374"/>
      <c r="Y68" s="374"/>
      <c r="Z68" s="374"/>
    </row>
    <row r="69" ht="15.75" customHeight="1">
      <c r="A69" s="1215" t="s">
        <v>8590</v>
      </c>
      <c r="B69" s="1215" t="s">
        <v>52</v>
      </c>
      <c r="C69" s="1377" t="s">
        <v>8598</v>
      </c>
      <c r="D69" s="1377" t="s">
        <v>8554</v>
      </c>
      <c r="E69" s="1381" t="s">
        <v>8585</v>
      </c>
      <c r="F69" s="1387">
        <v>45117.0</v>
      </c>
      <c r="G69" s="1215">
        <v>50.0</v>
      </c>
      <c r="H69" s="1215"/>
      <c r="I69" s="1372">
        <f t="shared" si="1"/>
        <v>50</v>
      </c>
      <c r="J69" s="348" t="s">
        <v>385</v>
      </c>
      <c r="K69" s="374"/>
      <c r="L69" s="374"/>
      <c r="M69" s="374"/>
      <c r="N69" s="374"/>
      <c r="O69" s="374"/>
      <c r="P69" s="374"/>
      <c r="Q69" s="374"/>
      <c r="R69" s="374"/>
      <c r="S69" s="374"/>
      <c r="T69" s="374"/>
      <c r="U69" s="374"/>
      <c r="V69" s="374"/>
      <c r="W69" s="374"/>
      <c r="X69" s="374"/>
      <c r="Y69" s="374"/>
      <c r="Z69" s="374"/>
    </row>
    <row r="70" ht="15.75" customHeight="1">
      <c r="A70" s="1215" t="s">
        <v>8590</v>
      </c>
      <c r="B70" s="1215" t="s">
        <v>52</v>
      </c>
      <c r="C70" s="1215" t="s">
        <v>8599</v>
      </c>
      <c r="D70" s="1377" t="s">
        <v>8554</v>
      </c>
      <c r="E70" s="1381" t="s">
        <v>8600</v>
      </c>
      <c r="F70" s="1387">
        <v>45155.0</v>
      </c>
      <c r="G70" s="1215">
        <v>50.0</v>
      </c>
      <c r="H70" s="1215"/>
      <c r="I70" s="1372">
        <f t="shared" si="1"/>
        <v>50</v>
      </c>
      <c r="J70" s="348" t="s">
        <v>385</v>
      </c>
      <c r="K70" s="374"/>
      <c r="L70" s="374"/>
      <c r="M70" s="374"/>
      <c r="N70" s="374"/>
      <c r="O70" s="374"/>
      <c r="P70" s="374"/>
      <c r="Q70" s="374"/>
      <c r="R70" s="374"/>
      <c r="S70" s="374"/>
      <c r="T70" s="374"/>
      <c r="U70" s="374"/>
      <c r="V70" s="374"/>
      <c r="W70" s="374"/>
      <c r="X70" s="374"/>
      <c r="Y70" s="374"/>
      <c r="Z70" s="374"/>
    </row>
    <row r="71" ht="15.75" customHeight="1">
      <c r="A71" s="1215" t="s">
        <v>8590</v>
      </c>
      <c r="B71" s="1215" t="s">
        <v>52</v>
      </c>
      <c r="C71" s="1215" t="s">
        <v>8601</v>
      </c>
      <c r="D71" s="1377" t="s">
        <v>8554</v>
      </c>
      <c r="E71" s="1381" t="s">
        <v>8580</v>
      </c>
      <c r="F71" s="1387">
        <v>45157.0</v>
      </c>
      <c r="G71" s="1215">
        <v>50.0</v>
      </c>
      <c r="H71" s="1215"/>
      <c r="I71" s="1372">
        <f t="shared" si="1"/>
        <v>50</v>
      </c>
      <c r="J71" s="348" t="s">
        <v>385</v>
      </c>
      <c r="K71" s="374"/>
      <c r="L71" s="374"/>
      <c r="M71" s="374"/>
      <c r="N71" s="374"/>
      <c r="O71" s="374"/>
      <c r="P71" s="374"/>
      <c r="Q71" s="374"/>
      <c r="R71" s="374"/>
      <c r="S71" s="374"/>
      <c r="T71" s="374"/>
      <c r="U71" s="374"/>
      <c r="V71" s="374"/>
      <c r="W71" s="374"/>
      <c r="X71" s="374"/>
      <c r="Y71" s="374"/>
      <c r="Z71" s="374"/>
    </row>
    <row r="72" ht="15.75" customHeight="1">
      <c r="A72" s="1215" t="s">
        <v>8590</v>
      </c>
      <c r="B72" s="1215" t="s">
        <v>52</v>
      </c>
      <c r="C72" s="1215" t="s">
        <v>8591</v>
      </c>
      <c r="D72" s="1377" t="s">
        <v>8554</v>
      </c>
      <c r="E72" s="1381" t="s">
        <v>8557</v>
      </c>
      <c r="F72" s="1387">
        <v>45176.0</v>
      </c>
      <c r="G72" s="1215">
        <v>50.0</v>
      </c>
      <c r="H72" s="1215"/>
      <c r="I72" s="1372">
        <f t="shared" si="1"/>
        <v>50</v>
      </c>
      <c r="J72" s="348" t="s">
        <v>385</v>
      </c>
      <c r="K72" s="374"/>
      <c r="L72" s="374"/>
      <c r="M72" s="374"/>
      <c r="N72" s="374"/>
      <c r="O72" s="374"/>
      <c r="P72" s="374"/>
      <c r="Q72" s="374"/>
      <c r="R72" s="374"/>
      <c r="S72" s="374"/>
      <c r="T72" s="374"/>
      <c r="U72" s="374"/>
      <c r="V72" s="374"/>
      <c r="W72" s="374"/>
      <c r="X72" s="374"/>
      <c r="Y72" s="374"/>
      <c r="Z72" s="374"/>
    </row>
    <row r="73" ht="15.75" customHeight="1">
      <c r="A73" s="1215" t="s">
        <v>8590</v>
      </c>
      <c r="B73" s="1215" t="s">
        <v>52</v>
      </c>
      <c r="C73" s="1215" t="s">
        <v>8602</v>
      </c>
      <c r="D73" s="1377" t="s">
        <v>8554</v>
      </c>
      <c r="E73" s="1381" t="s">
        <v>8603</v>
      </c>
      <c r="F73" s="1387">
        <v>45228.0</v>
      </c>
      <c r="G73" s="1215">
        <v>50.0</v>
      </c>
      <c r="H73" s="1215"/>
      <c r="I73" s="1372">
        <f t="shared" si="1"/>
        <v>50</v>
      </c>
      <c r="J73" s="348" t="s">
        <v>385</v>
      </c>
      <c r="K73" s="374"/>
      <c r="L73" s="374"/>
      <c r="M73" s="374"/>
      <c r="N73" s="374"/>
      <c r="O73" s="374"/>
      <c r="P73" s="374"/>
      <c r="Q73" s="374"/>
      <c r="R73" s="374"/>
      <c r="S73" s="374"/>
      <c r="T73" s="374"/>
      <c r="U73" s="374"/>
      <c r="V73" s="374"/>
      <c r="W73" s="374"/>
      <c r="X73" s="374"/>
      <c r="Y73" s="374"/>
      <c r="Z73" s="374"/>
    </row>
    <row r="74" ht="15.75" customHeight="1">
      <c r="A74" s="1215" t="s">
        <v>8590</v>
      </c>
      <c r="B74" s="1215" t="s">
        <v>52</v>
      </c>
      <c r="C74" s="1215" t="s">
        <v>8601</v>
      </c>
      <c r="D74" s="1377" t="s">
        <v>8554</v>
      </c>
      <c r="E74" s="1381" t="s">
        <v>8580</v>
      </c>
      <c r="F74" s="1387">
        <v>45255.0</v>
      </c>
      <c r="G74" s="1215">
        <v>50.0</v>
      </c>
      <c r="H74" s="1215"/>
      <c r="I74" s="1372">
        <f t="shared" si="1"/>
        <v>50</v>
      </c>
      <c r="J74" s="348" t="s">
        <v>385</v>
      </c>
      <c r="K74" s="374"/>
      <c r="L74" s="374"/>
      <c r="M74" s="374"/>
      <c r="N74" s="374"/>
      <c r="O74" s="374"/>
      <c r="P74" s="374"/>
      <c r="Q74" s="374"/>
      <c r="R74" s="374"/>
      <c r="S74" s="374"/>
      <c r="T74" s="374"/>
      <c r="U74" s="374"/>
      <c r="V74" s="374"/>
      <c r="W74" s="374"/>
      <c r="X74" s="374"/>
      <c r="Y74" s="374"/>
      <c r="Z74" s="374"/>
    </row>
    <row r="75" ht="15.75" customHeight="1">
      <c r="A75" s="1215" t="s">
        <v>8590</v>
      </c>
      <c r="B75" s="1215" t="s">
        <v>52</v>
      </c>
      <c r="C75" s="1215" t="s">
        <v>8591</v>
      </c>
      <c r="D75" s="1377" t="s">
        <v>8554</v>
      </c>
      <c r="E75" s="1381" t="s">
        <v>8557</v>
      </c>
      <c r="F75" s="1387">
        <v>45265.0</v>
      </c>
      <c r="G75" s="1215">
        <v>50.0</v>
      </c>
      <c r="H75" s="1215"/>
      <c r="I75" s="1372">
        <f t="shared" si="1"/>
        <v>50</v>
      </c>
      <c r="J75" s="348" t="s">
        <v>385</v>
      </c>
      <c r="K75" s="374"/>
      <c r="L75" s="374"/>
      <c r="M75" s="374"/>
      <c r="N75" s="374"/>
      <c r="O75" s="374"/>
      <c r="P75" s="374"/>
      <c r="Q75" s="374"/>
      <c r="R75" s="374"/>
      <c r="S75" s="374"/>
      <c r="T75" s="374"/>
      <c r="U75" s="374"/>
      <c r="V75" s="374"/>
      <c r="W75" s="374"/>
      <c r="X75" s="374"/>
      <c r="Y75" s="374"/>
      <c r="Z75" s="374"/>
    </row>
    <row r="76" ht="15.75" customHeight="1">
      <c r="A76" s="1215" t="s">
        <v>8590</v>
      </c>
      <c r="B76" s="1215" t="s">
        <v>52</v>
      </c>
      <c r="C76" s="1215" t="s">
        <v>8591</v>
      </c>
      <c r="D76" s="1377" t="s">
        <v>8554</v>
      </c>
      <c r="E76" s="1381" t="s">
        <v>8557</v>
      </c>
      <c r="F76" s="1387">
        <v>45286.0</v>
      </c>
      <c r="G76" s="1215">
        <v>50.0</v>
      </c>
      <c r="H76" s="1215"/>
      <c r="I76" s="1372">
        <f t="shared" si="1"/>
        <v>50</v>
      </c>
      <c r="J76" s="348" t="s">
        <v>385</v>
      </c>
      <c r="K76" s="374"/>
      <c r="L76" s="374"/>
      <c r="M76" s="374"/>
      <c r="N76" s="374"/>
      <c r="O76" s="374"/>
      <c r="P76" s="374"/>
      <c r="Q76" s="374"/>
      <c r="R76" s="374"/>
      <c r="S76" s="374"/>
      <c r="T76" s="374"/>
      <c r="U76" s="374"/>
      <c r="V76" s="374"/>
      <c r="W76" s="374"/>
      <c r="X76" s="374"/>
      <c r="Y76" s="374"/>
      <c r="Z76" s="374"/>
    </row>
    <row r="77" ht="15.75" customHeight="1">
      <c r="A77" s="1215" t="s">
        <v>60</v>
      </c>
      <c r="B77" s="1215" t="s">
        <v>52</v>
      </c>
      <c r="C77" s="1215" t="s">
        <v>8604</v>
      </c>
      <c r="D77" s="1215" t="s">
        <v>6295</v>
      </c>
      <c r="E77" s="162" t="s">
        <v>8605</v>
      </c>
      <c r="F77" s="1215"/>
      <c r="G77" s="1215">
        <v>300.0</v>
      </c>
      <c r="H77" s="1215" t="s">
        <v>8606</v>
      </c>
      <c r="I77" s="1215">
        <v>300.0</v>
      </c>
      <c r="J77" s="348" t="s">
        <v>60</v>
      </c>
      <c r="K77" s="374"/>
      <c r="L77" s="374"/>
      <c r="M77" s="374"/>
      <c r="N77" s="374"/>
      <c r="O77" s="374"/>
      <c r="P77" s="374"/>
      <c r="Q77" s="374"/>
      <c r="R77" s="374"/>
      <c r="S77" s="374"/>
      <c r="T77" s="374"/>
      <c r="U77" s="374"/>
      <c r="V77" s="374"/>
      <c r="W77" s="374"/>
      <c r="X77" s="374"/>
      <c r="Y77" s="374"/>
      <c r="Z77" s="374"/>
    </row>
    <row r="78" ht="15.75" customHeight="1">
      <c r="A78" s="1215" t="s">
        <v>60</v>
      </c>
      <c r="B78" s="1215" t="s">
        <v>52</v>
      </c>
      <c r="C78" s="1215" t="s">
        <v>8604</v>
      </c>
      <c r="D78" s="1215" t="s">
        <v>6295</v>
      </c>
      <c r="E78" s="348"/>
      <c r="F78" s="1215" t="s">
        <v>8607</v>
      </c>
      <c r="G78" s="1215">
        <v>50.0</v>
      </c>
      <c r="H78" s="1215"/>
      <c r="I78" s="1215">
        <v>50.0</v>
      </c>
      <c r="J78" s="348" t="s">
        <v>60</v>
      </c>
      <c r="K78" s="374"/>
      <c r="L78" s="374"/>
      <c r="M78" s="374"/>
      <c r="N78" s="374"/>
      <c r="O78" s="374"/>
      <c r="P78" s="374"/>
      <c r="Q78" s="374"/>
      <c r="R78" s="374"/>
      <c r="S78" s="374"/>
      <c r="T78" s="374"/>
      <c r="U78" s="374"/>
      <c r="V78" s="374"/>
      <c r="W78" s="374"/>
      <c r="X78" s="374"/>
      <c r="Y78" s="374"/>
      <c r="Z78" s="374"/>
    </row>
    <row r="79" ht="15.75" customHeight="1">
      <c r="A79" s="1215" t="s">
        <v>76</v>
      </c>
      <c r="B79" s="1215" t="s">
        <v>52</v>
      </c>
      <c r="C79" s="1215" t="s">
        <v>8608</v>
      </c>
      <c r="D79" s="1377" t="s">
        <v>8554</v>
      </c>
      <c r="E79" s="1381" t="s">
        <v>8609</v>
      </c>
      <c r="F79" s="1215" t="s">
        <v>8556</v>
      </c>
      <c r="G79" s="1378">
        <v>50.0</v>
      </c>
      <c r="H79" s="1377">
        <v>2.0</v>
      </c>
      <c r="I79" s="1215">
        <v>100.0</v>
      </c>
      <c r="J79" s="1215" t="s">
        <v>76</v>
      </c>
      <c r="K79" s="374"/>
      <c r="L79" s="374"/>
      <c r="M79" s="374"/>
      <c r="N79" s="374"/>
      <c r="O79" s="374"/>
      <c r="P79" s="374"/>
      <c r="Q79" s="374"/>
      <c r="R79" s="374"/>
      <c r="S79" s="374"/>
      <c r="T79" s="374"/>
      <c r="U79" s="374"/>
      <c r="V79" s="374"/>
      <c r="W79" s="374"/>
      <c r="X79" s="374"/>
      <c r="Y79" s="374"/>
      <c r="Z79" s="374"/>
    </row>
    <row r="80" ht="15.75" customHeight="1">
      <c r="A80" s="1215" t="s">
        <v>76</v>
      </c>
      <c r="B80" s="1215" t="s">
        <v>52</v>
      </c>
      <c r="C80" s="1215" t="s">
        <v>8608</v>
      </c>
      <c r="D80" s="1377" t="s">
        <v>8554</v>
      </c>
      <c r="E80" s="1381" t="s">
        <v>8610</v>
      </c>
      <c r="F80" s="1215" t="s">
        <v>8556</v>
      </c>
      <c r="G80" s="1378">
        <v>50.0</v>
      </c>
      <c r="H80" s="1377">
        <v>2.0</v>
      </c>
      <c r="I80" s="1215">
        <v>100.0</v>
      </c>
      <c r="J80" s="1215" t="s">
        <v>76</v>
      </c>
      <c r="K80" s="374"/>
      <c r="L80" s="374"/>
      <c r="M80" s="374"/>
      <c r="N80" s="374"/>
      <c r="O80" s="374"/>
      <c r="P80" s="374"/>
      <c r="Q80" s="374"/>
      <c r="R80" s="374"/>
      <c r="S80" s="374"/>
      <c r="T80" s="374"/>
      <c r="U80" s="374"/>
      <c r="V80" s="374"/>
      <c r="W80" s="374"/>
      <c r="X80" s="374"/>
      <c r="Y80" s="374"/>
      <c r="Z80" s="374"/>
    </row>
    <row r="81" ht="15.75" customHeight="1">
      <c r="A81" s="1215" t="s">
        <v>76</v>
      </c>
      <c r="B81" s="1215" t="s">
        <v>52</v>
      </c>
      <c r="C81" s="1215" t="s">
        <v>8608</v>
      </c>
      <c r="D81" s="1377" t="s">
        <v>8554</v>
      </c>
      <c r="E81" s="1381" t="s">
        <v>8611</v>
      </c>
      <c r="F81" s="1215" t="s">
        <v>8556</v>
      </c>
      <c r="G81" s="1378">
        <v>50.0</v>
      </c>
      <c r="H81" s="1377">
        <v>2.0</v>
      </c>
      <c r="I81" s="1215">
        <v>100.0</v>
      </c>
      <c r="J81" s="1215" t="s">
        <v>76</v>
      </c>
      <c r="K81" s="374"/>
      <c r="L81" s="374"/>
      <c r="M81" s="374"/>
      <c r="N81" s="374"/>
      <c r="O81" s="374"/>
      <c r="P81" s="374"/>
      <c r="Q81" s="374"/>
      <c r="R81" s="374"/>
      <c r="S81" s="374"/>
      <c r="T81" s="374"/>
      <c r="U81" s="374"/>
      <c r="V81" s="374"/>
      <c r="W81" s="374"/>
      <c r="X81" s="374"/>
      <c r="Y81" s="374"/>
      <c r="Z81" s="374"/>
    </row>
    <row r="82" ht="15.75" customHeight="1">
      <c r="A82" s="1215" t="s">
        <v>76</v>
      </c>
      <c r="B82" s="1215" t="s">
        <v>52</v>
      </c>
      <c r="C82" s="1215" t="s">
        <v>8612</v>
      </c>
      <c r="D82" s="1377" t="s">
        <v>8554</v>
      </c>
      <c r="E82" s="1381" t="s">
        <v>8613</v>
      </c>
      <c r="F82" s="1215" t="s">
        <v>8614</v>
      </c>
      <c r="G82" s="1378">
        <v>10.0</v>
      </c>
      <c r="H82" s="1377"/>
      <c r="I82" s="1378">
        <f t="shared" ref="I82:I95" si="2">G82*5</f>
        <v>50</v>
      </c>
      <c r="J82" s="1215" t="s">
        <v>76</v>
      </c>
      <c r="K82" s="374"/>
      <c r="L82" s="374"/>
      <c r="M82" s="374"/>
      <c r="N82" s="374"/>
      <c r="O82" s="374"/>
      <c r="P82" s="374"/>
      <c r="Q82" s="374"/>
      <c r="R82" s="374"/>
      <c r="S82" s="374"/>
      <c r="T82" s="374"/>
      <c r="U82" s="374"/>
      <c r="V82" s="374"/>
      <c r="W82" s="374"/>
      <c r="X82" s="374"/>
      <c r="Y82" s="374"/>
      <c r="Z82" s="374"/>
    </row>
    <row r="83" ht="15.75" customHeight="1">
      <c r="A83" s="1215" t="s">
        <v>76</v>
      </c>
      <c r="B83" s="1215" t="s">
        <v>52</v>
      </c>
      <c r="C83" s="1215" t="s">
        <v>257</v>
      </c>
      <c r="D83" s="1377" t="s">
        <v>8554</v>
      </c>
      <c r="E83" s="1381" t="s">
        <v>8592</v>
      </c>
      <c r="F83" s="1215" t="s">
        <v>8532</v>
      </c>
      <c r="G83" s="1378">
        <v>10.0</v>
      </c>
      <c r="H83" s="1377"/>
      <c r="I83" s="1378">
        <f t="shared" si="2"/>
        <v>50</v>
      </c>
      <c r="J83" s="1215" t="s">
        <v>76</v>
      </c>
      <c r="K83" s="374"/>
      <c r="L83" s="374"/>
      <c r="M83" s="374"/>
      <c r="N83" s="374"/>
      <c r="O83" s="374"/>
      <c r="P83" s="374"/>
      <c r="Q83" s="374"/>
      <c r="R83" s="374"/>
      <c r="S83" s="374"/>
      <c r="T83" s="374"/>
      <c r="U83" s="374"/>
      <c r="V83" s="374"/>
      <c r="W83" s="374"/>
      <c r="X83" s="374"/>
      <c r="Y83" s="374"/>
      <c r="Z83" s="374"/>
    </row>
    <row r="84" ht="15.75" customHeight="1">
      <c r="A84" s="1215" t="s">
        <v>76</v>
      </c>
      <c r="B84" s="1215" t="s">
        <v>52</v>
      </c>
      <c r="C84" s="1215" t="s">
        <v>1023</v>
      </c>
      <c r="D84" s="1377" t="s">
        <v>8554</v>
      </c>
      <c r="E84" s="1215" t="s">
        <v>8580</v>
      </c>
      <c r="F84" s="1215" t="s">
        <v>8615</v>
      </c>
      <c r="G84" s="1378">
        <v>10.0</v>
      </c>
      <c r="H84" s="1377"/>
      <c r="I84" s="1378">
        <f t="shared" si="2"/>
        <v>50</v>
      </c>
      <c r="J84" s="1215" t="s">
        <v>76</v>
      </c>
      <c r="K84" s="374"/>
      <c r="L84" s="374"/>
      <c r="M84" s="374"/>
      <c r="N84" s="374"/>
      <c r="O84" s="374"/>
      <c r="P84" s="374"/>
      <c r="Q84" s="374"/>
      <c r="R84" s="374"/>
      <c r="S84" s="374"/>
      <c r="T84" s="374"/>
      <c r="U84" s="374"/>
      <c r="V84" s="374"/>
      <c r="W84" s="374"/>
      <c r="X84" s="374"/>
      <c r="Y84" s="374"/>
      <c r="Z84" s="374"/>
    </row>
    <row r="85" ht="15.75" customHeight="1">
      <c r="A85" s="1215" t="s">
        <v>76</v>
      </c>
      <c r="B85" s="1215" t="s">
        <v>52</v>
      </c>
      <c r="C85" s="1215" t="s">
        <v>1563</v>
      </c>
      <c r="D85" s="1377" t="s">
        <v>8554</v>
      </c>
      <c r="E85" s="1381" t="s">
        <v>8557</v>
      </c>
      <c r="F85" s="1215" t="s">
        <v>8616</v>
      </c>
      <c r="G85" s="1378">
        <v>10.0</v>
      </c>
      <c r="H85" s="1377"/>
      <c r="I85" s="1378">
        <f t="shared" si="2"/>
        <v>50</v>
      </c>
      <c r="J85" s="1215" t="s">
        <v>76</v>
      </c>
      <c r="K85" s="374"/>
      <c r="L85" s="374"/>
      <c r="M85" s="374"/>
      <c r="N85" s="374"/>
      <c r="O85" s="374"/>
      <c r="P85" s="374"/>
      <c r="Q85" s="374"/>
      <c r="R85" s="374"/>
      <c r="S85" s="374"/>
      <c r="T85" s="374"/>
      <c r="U85" s="374"/>
      <c r="V85" s="374"/>
      <c r="W85" s="374"/>
      <c r="X85" s="374"/>
      <c r="Y85" s="374"/>
      <c r="Z85" s="374"/>
    </row>
    <row r="86" ht="15.75" customHeight="1">
      <c r="A86" s="1215" t="s">
        <v>76</v>
      </c>
      <c r="B86" s="1215" t="s">
        <v>52</v>
      </c>
      <c r="C86" s="1215" t="s">
        <v>8537</v>
      </c>
      <c r="D86" s="1377" t="s">
        <v>8554</v>
      </c>
      <c r="E86" s="1381" t="s">
        <v>8617</v>
      </c>
      <c r="F86" s="1215" t="s">
        <v>8618</v>
      </c>
      <c r="G86" s="1378">
        <v>10.0</v>
      </c>
      <c r="H86" s="1377"/>
      <c r="I86" s="1378">
        <f t="shared" si="2"/>
        <v>50</v>
      </c>
      <c r="J86" s="1215" t="s">
        <v>76</v>
      </c>
      <c r="K86" s="374"/>
      <c r="L86" s="374"/>
      <c r="M86" s="374"/>
      <c r="N86" s="374"/>
      <c r="O86" s="374"/>
      <c r="P86" s="374"/>
      <c r="Q86" s="374"/>
      <c r="R86" s="374"/>
      <c r="S86" s="374"/>
      <c r="T86" s="374"/>
      <c r="U86" s="374"/>
      <c r="V86" s="374"/>
      <c r="W86" s="374"/>
      <c r="X86" s="374"/>
      <c r="Y86" s="374"/>
      <c r="Z86" s="374"/>
    </row>
    <row r="87" ht="15.75" customHeight="1">
      <c r="A87" s="1215" t="s">
        <v>76</v>
      </c>
      <c r="B87" s="1215" t="s">
        <v>52</v>
      </c>
      <c r="C87" s="1368" t="s">
        <v>8619</v>
      </c>
      <c r="D87" s="1377" t="s">
        <v>8554</v>
      </c>
      <c r="E87" s="1381" t="s">
        <v>8620</v>
      </c>
      <c r="F87" s="1215" t="s">
        <v>8621</v>
      </c>
      <c r="G87" s="1378">
        <v>10.0</v>
      </c>
      <c r="H87" s="1377"/>
      <c r="I87" s="1378">
        <f t="shared" si="2"/>
        <v>50</v>
      </c>
      <c r="J87" s="1215" t="s">
        <v>76</v>
      </c>
      <c r="K87" s="374"/>
      <c r="L87" s="374"/>
      <c r="M87" s="374"/>
      <c r="N87" s="374"/>
      <c r="O87" s="374"/>
      <c r="P87" s="374"/>
      <c r="Q87" s="374"/>
      <c r="R87" s="374"/>
      <c r="S87" s="374"/>
      <c r="T87" s="374"/>
      <c r="U87" s="374"/>
      <c r="V87" s="374"/>
      <c r="W87" s="374"/>
      <c r="X87" s="374"/>
      <c r="Y87" s="374"/>
      <c r="Z87" s="374"/>
    </row>
    <row r="88" ht="15.75" customHeight="1">
      <c r="A88" s="1215" t="s">
        <v>76</v>
      </c>
      <c r="B88" s="1215" t="s">
        <v>52</v>
      </c>
      <c r="C88" s="1215" t="s">
        <v>1023</v>
      </c>
      <c r="D88" s="1377" t="s">
        <v>8554</v>
      </c>
      <c r="E88" s="1215" t="s">
        <v>8580</v>
      </c>
      <c r="F88" s="1215" t="s">
        <v>8622</v>
      </c>
      <c r="G88" s="1378">
        <v>10.0</v>
      </c>
      <c r="H88" s="1377"/>
      <c r="I88" s="1378">
        <f t="shared" si="2"/>
        <v>50</v>
      </c>
      <c r="J88" s="1215" t="s">
        <v>76</v>
      </c>
      <c r="K88" s="374"/>
      <c r="L88" s="374"/>
      <c r="M88" s="374"/>
      <c r="N88" s="374"/>
      <c r="O88" s="374"/>
      <c r="P88" s="374"/>
      <c r="Q88" s="374"/>
      <c r="R88" s="374"/>
      <c r="S88" s="374"/>
      <c r="T88" s="374"/>
      <c r="U88" s="374"/>
      <c r="V88" s="374"/>
      <c r="W88" s="374"/>
      <c r="X88" s="374"/>
      <c r="Y88" s="374"/>
      <c r="Z88" s="374"/>
    </row>
    <row r="89" ht="15.75" customHeight="1">
      <c r="A89" s="1215" t="s">
        <v>76</v>
      </c>
      <c r="B89" s="1215" t="s">
        <v>52</v>
      </c>
      <c r="C89" s="1215" t="s">
        <v>1023</v>
      </c>
      <c r="D89" s="1377" t="s">
        <v>8554</v>
      </c>
      <c r="E89" s="1215" t="s">
        <v>8580</v>
      </c>
      <c r="F89" s="1215" t="s">
        <v>8623</v>
      </c>
      <c r="G89" s="1378">
        <v>10.0</v>
      </c>
      <c r="H89" s="1377"/>
      <c r="I89" s="1378">
        <f t="shared" si="2"/>
        <v>50</v>
      </c>
      <c r="J89" s="1215" t="s">
        <v>76</v>
      </c>
      <c r="K89" s="374"/>
      <c r="L89" s="374"/>
      <c r="M89" s="374"/>
      <c r="N89" s="374"/>
      <c r="O89" s="374"/>
      <c r="P89" s="374"/>
      <c r="Q89" s="374"/>
      <c r="R89" s="374"/>
      <c r="S89" s="374"/>
      <c r="T89" s="374"/>
      <c r="U89" s="374"/>
      <c r="V89" s="374"/>
      <c r="W89" s="374"/>
      <c r="X89" s="374"/>
      <c r="Y89" s="374"/>
      <c r="Z89" s="374"/>
    </row>
    <row r="90" ht="15.75" customHeight="1">
      <c r="A90" s="1215" t="s">
        <v>76</v>
      </c>
      <c r="B90" s="1215" t="s">
        <v>52</v>
      </c>
      <c r="C90" s="1215" t="s">
        <v>1023</v>
      </c>
      <c r="D90" s="1377" t="s">
        <v>8554</v>
      </c>
      <c r="E90" s="1215" t="s">
        <v>8580</v>
      </c>
      <c r="F90" s="1215" t="s">
        <v>8624</v>
      </c>
      <c r="G90" s="1378">
        <v>10.0</v>
      </c>
      <c r="H90" s="1377"/>
      <c r="I90" s="1378">
        <f t="shared" si="2"/>
        <v>50</v>
      </c>
      <c r="J90" s="1215" t="s">
        <v>76</v>
      </c>
      <c r="K90" s="374"/>
      <c r="L90" s="374"/>
      <c r="M90" s="374"/>
      <c r="N90" s="374"/>
      <c r="O90" s="374"/>
      <c r="P90" s="374"/>
      <c r="Q90" s="374"/>
      <c r="R90" s="374"/>
      <c r="S90" s="374"/>
      <c r="T90" s="374"/>
      <c r="U90" s="374"/>
      <c r="V90" s="374"/>
      <c r="W90" s="374"/>
      <c r="X90" s="374"/>
      <c r="Y90" s="374"/>
      <c r="Z90" s="374"/>
    </row>
    <row r="91" ht="15.75" customHeight="1">
      <c r="A91" s="1215" t="s">
        <v>76</v>
      </c>
      <c r="B91" s="1215" t="s">
        <v>52</v>
      </c>
      <c r="C91" s="1215" t="s">
        <v>1023</v>
      </c>
      <c r="D91" s="1377" t="s">
        <v>8554</v>
      </c>
      <c r="E91" s="1215" t="s">
        <v>8580</v>
      </c>
      <c r="F91" s="1215" t="s">
        <v>8625</v>
      </c>
      <c r="G91" s="1378">
        <v>10.0</v>
      </c>
      <c r="H91" s="1377"/>
      <c r="I91" s="1378">
        <f t="shared" si="2"/>
        <v>50</v>
      </c>
      <c r="J91" s="1215" t="s">
        <v>76</v>
      </c>
      <c r="K91" s="374"/>
      <c r="L91" s="374"/>
      <c r="M91" s="374"/>
      <c r="N91" s="374"/>
      <c r="O91" s="374"/>
      <c r="P91" s="374"/>
      <c r="Q91" s="374"/>
      <c r="R91" s="374"/>
      <c r="S91" s="374"/>
      <c r="T91" s="374"/>
      <c r="U91" s="374"/>
      <c r="V91" s="374"/>
      <c r="W91" s="374"/>
      <c r="X91" s="374"/>
      <c r="Y91" s="374"/>
      <c r="Z91" s="374"/>
    </row>
    <row r="92" ht="15.75" customHeight="1">
      <c r="A92" s="1215" t="s">
        <v>76</v>
      </c>
      <c r="B92" s="1215" t="s">
        <v>52</v>
      </c>
      <c r="C92" s="1368" t="s">
        <v>8626</v>
      </c>
      <c r="D92" s="1377" t="s">
        <v>8554</v>
      </c>
      <c r="E92" s="1381" t="s">
        <v>8627</v>
      </c>
      <c r="F92" s="1215" t="s">
        <v>8628</v>
      </c>
      <c r="G92" s="1378">
        <v>10.0</v>
      </c>
      <c r="H92" s="1377"/>
      <c r="I92" s="1378">
        <f t="shared" si="2"/>
        <v>50</v>
      </c>
      <c r="J92" s="1215" t="s">
        <v>76</v>
      </c>
      <c r="K92" s="374"/>
      <c r="L92" s="374"/>
      <c r="M92" s="374"/>
      <c r="N92" s="374"/>
      <c r="O92" s="374"/>
      <c r="P92" s="374"/>
      <c r="Q92" s="374"/>
      <c r="R92" s="374"/>
      <c r="S92" s="374"/>
      <c r="T92" s="374"/>
      <c r="U92" s="374"/>
      <c r="V92" s="374"/>
      <c r="W92" s="374"/>
      <c r="X92" s="374"/>
      <c r="Y92" s="374"/>
      <c r="Z92" s="374"/>
    </row>
    <row r="93" ht="15.75" customHeight="1">
      <c r="A93" s="1215" t="s">
        <v>76</v>
      </c>
      <c r="B93" s="1215" t="s">
        <v>52</v>
      </c>
      <c r="C93" s="1215" t="s">
        <v>1023</v>
      </c>
      <c r="D93" s="1377" t="s">
        <v>8554</v>
      </c>
      <c r="E93" s="1215" t="s">
        <v>8580</v>
      </c>
      <c r="F93" s="1215" t="s">
        <v>8629</v>
      </c>
      <c r="G93" s="1378">
        <v>10.0</v>
      </c>
      <c r="H93" s="1377"/>
      <c r="I93" s="1378">
        <f t="shared" si="2"/>
        <v>50</v>
      </c>
      <c r="J93" s="1215" t="s">
        <v>76</v>
      </c>
      <c r="K93" s="374"/>
      <c r="L93" s="374"/>
      <c r="M93" s="374"/>
      <c r="N93" s="374"/>
      <c r="O93" s="374"/>
      <c r="P93" s="374"/>
      <c r="Q93" s="374"/>
      <c r="R93" s="374"/>
      <c r="S93" s="374"/>
      <c r="T93" s="374"/>
      <c r="U93" s="374"/>
      <c r="V93" s="374"/>
      <c r="W93" s="374"/>
      <c r="X93" s="374"/>
      <c r="Y93" s="374"/>
      <c r="Z93" s="374"/>
    </row>
    <row r="94" ht="15.75" customHeight="1">
      <c r="A94" s="1215" t="s">
        <v>76</v>
      </c>
      <c r="B94" s="1215" t="s">
        <v>52</v>
      </c>
      <c r="C94" s="1215" t="s">
        <v>8612</v>
      </c>
      <c r="D94" s="1377" t="s">
        <v>8554</v>
      </c>
      <c r="E94" s="1381" t="s">
        <v>8613</v>
      </c>
      <c r="F94" s="1215" t="s">
        <v>8630</v>
      </c>
      <c r="G94" s="1378">
        <v>10.0</v>
      </c>
      <c r="H94" s="1377"/>
      <c r="I94" s="1378">
        <f t="shared" si="2"/>
        <v>50</v>
      </c>
      <c r="J94" s="1215" t="s">
        <v>76</v>
      </c>
      <c r="K94" s="374"/>
      <c r="L94" s="374"/>
      <c r="M94" s="374"/>
      <c r="N94" s="374"/>
      <c r="O94" s="374"/>
      <c r="P94" s="374"/>
      <c r="Q94" s="374"/>
      <c r="R94" s="374"/>
      <c r="S94" s="374"/>
      <c r="T94" s="374"/>
      <c r="U94" s="374"/>
      <c r="V94" s="374"/>
      <c r="W94" s="374"/>
      <c r="X94" s="374"/>
      <c r="Y94" s="374"/>
      <c r="Z94" s="374"/>
    </row>
    <row r="95" ht="15.75" customHeight="1">
      <c r="A95" s="1215" t="s">
        <v>76</v>
      </c>
      <c r="B95" s="1215" t="s">
        <v>52</v>
      </c>
      <c r="C95" s="1215" t="s">
        <v>1023</v>
      </c>
      <c r="D95" s="1377" t="s">
        <v>8554</v>
      </c>
      <c r="E95" s="1215" t="s">
        <v>8580</v>
      </c>
      <c r="F95" s="1215" t="s">
        <v>8631</v>
      </c>
      <c r="G95" s="1378">
        <v>10.0</v>
      </c>
      <c r="H95" s="1377"/>
      <c r="I95" s="1378">
        <f t="shared" si="2"/>
        <v>50</v>
      </c>
      <c r="J95" s="1215" t="s">
        <v>76</v>
      </c>
      <c r="K95" s="374"/>
      <c r="L95" s="374"/>
      <c r="M95" s="374"/>
      <c r="N95" s="374"/>
      <c r="O95" s="374"/>
      <c r="P95" s="374"/>
      <c r="Q95" s="374"/>
      <c r="R95" s="374"/>
      <c r="S95" s="374"/>
      <c r="T95" s="374"/>
      <c r="U95" s="374"/>
      <c r="V95" s="374"/>
      <c r="W95" s="374"/>
      <c r="X95" s="374"/>
      <c r="Y95" s="374"/>
      <c r="Z95" s="374"/>
    </row>
    <row r="96" ht="15.75" customHeight="1">
      <c r="A96" s="1215" t="s">
        <v>77</v>
      </c>
      <c r="B96" s="1215" t="s">
        <v>52</v>
      </c>
      <c r="C96" s="1215" t="s">
        <v>8608</v>
      </c>
      <c r="D96" s="1377" t="s">
        <v>8554</v>
      </c>
      <c r="E96" s="1381" t="s">
        <v>8609</v>
      </c>
      <c r="F96" s="1215" t="s">
        <v>8556</v>
      </c>
      <c r="G96" s="1378">
        <v>50.0</v>
      </c>
      <c r="H96" s="1377"/>
      <c r="I96" s="1215">
        <v>100.0</v>
      </c>
      <c r="J96" s="1215" t="s">
        <v>77</v>
      </c>
      <c r="K96" s="374"/>
      <c r="L96" s="374"/>
      <c r="M96" s="374"/>
      <c r="N96" s="374"/>
      <c r="O96" s="374"/>
      <c r="P96" s="374"/>
      <c r="Q96" s="374"/>
      <c r="R96" s="374"/>
      <c r="S96" s="374"/>
      <c r="T96" s="374"/>
      <c r="U96" s="374"/>
      <c r="V96" s="374"/>
      <c r="W96" s="374"/>
      <c r="X96" s="374"/>
      <c r="Y96" s="374"/>
      <c r="Z96" s="374"/>
    </row>
    <row r="97" ht="15.75" customHeight="1">
      <c r="A97" s="1215" t="s">
        <v>77</v>
      </c>
      <c r="B97" s="1215" t="s">
        <v>52</v>
      </c>
      <c r="C97" s="1215" t="s">
        <v>8608</v>
      </c>
      <c r="D97" s="1377" t="s">
        <v>8554</v>
      </c>
      <c r="E97" s="1381" t="s">
        <v>8610</v>
      </c>
      <c r="F97" s="1215" t="s">
        <v>8556</v>
      </c>
      <c r="G97" s="1378">
        <v>50.0</v>
      </c>
      <c r="H97" s="1377"/>
      <c r="I97" s="1215">
        <v>100.0</v>
      </c>
      <c r="J97" s="1215" t="s">
        <v>77</v>
      </c>
      <c r="K97" s="374"/>
      <c r="L97" s="374"/>
      <c r="M97" s="374"/>
      <c r="N97" s="374"/>
      <c r="O97" s="374"/>
      <c r="P97" s="374"/>
      <c r="Q97" s="374"/>
      <c r="R97" s="374"/>
      <c r="S97" s="374"/>
      <c r="T97" s="374"/>
      <c r="U97" s="374"/>
      <c r="V97" s="374"/>
      <c r="W97" s="374"/>
      <c r="X97" s="374"/>
      <c r="Y97" s="374"/>
      <c r="Z97" s="374"/>
    </row>
    <row r="98" ht="15.75" customHeight="1">
      <c r="A98" s="1215" t="s">
        <v>77</v>
      </c>
      <c r="B98" s="1215" t="s">
        <v>52</v>
      </c>
      <c r="C98" s="1215" t="s">
        <v>8608</v>
      </c>
      <c r="D98" s="1377" t="s">
        <v>8554</v>
      </c>
      <c r="E98" s="1381" t="s">
        <v>8611</v>
      </c>
      <c r="F98" s="1215" t="s">
        <v>8556</v>
      </c>
      <c r="G98" s="1378">
        <v>50.0</v>
      </c>
      <c r="H98" s="1377"/>
      <c r="I98" s="1215">
        <v>100.0</v>
      </c>
      <c r="J98" s="1215" t="s">
        <v>77</v>
      </c>
      <c r="K98" s="374"/>
      <c r="L98" s="374"/>
      <c r="M98" s="374"/>
      <c r="N98" s="374"/>
      <c r="O98" s="374"/>
      <c r="P98" s="374"/>
      <c r="Q98" s="374"/>
      <c r="R98" s="374"/>
      <c r="S98" s="374"/>
      <c r="T98" s="374"/>
      <c r="U98" s="374"/>
      <c r="V98" s="374"/>
      <c r="W98" s="374"/>
      <c r="X98" s="374"/>
      <c r="Y98" s="374"/>
      <c r="Z98" s="374"/>
    </row>
    <row r="99" ht="15.75" customHeight="1">
      <c r="A99" s="1215" t="s">
        <v>77</v>
      </c>
      <c r="B99" s="1215" t="s">
        <v>52</v>
      </c>
      <c r="C99" s="1215" t="s">
        <v>8525</v>
      </c>
      <c r="D99" s="1377" t="s">
        <v>8554</v>
      </c>
      <c r="E99" s="1381" t="s">
        <v>8570</v>
      </c>
      <c r="F99" s="1215" t="s">
        <v>8632</v>
      </c>
      <c r="G99" s="1378">
        <v>10.0</v>
      </c>
      <c r="H99" s="1377"/>
      <c r="I99" s="1378">
        <f t="shared" ref="I99:I119" si="3">G99*5</f>
        <v>50</v>
      </c>
      <c r="J99" s="1215" t="s">
        <v>77</v>
      </c>
      <c r="K99" s="374"/>
      <c r="L99" s="374"/>
      <c r="M99" s="374"/>
      <c r="N99" s="374"/>
      <c r="O99" s="374"/>
      <c r="P99" s="374"/>
      <c r="Q99" s="374"/>
      <c r="R99" s="374"/>
      <c r="S99" s="374"/>
      <c r="T99" s="374"/>
      <c r="U99" s="374"/>
      <c r="V99" s="374"/>
      <c r="W99" s="374"/>
      <c r="X99" s="374"/>
      <c r="Y99" s="374"/>
      <c r="Z99" s="374"/>
    </row>
    <row r="100" ht="15.75" customHeight="1">
      <c r="A100" s="1215" t="s">
        <v>77</v>
      </c>
      <c r="B100" s="1215" t="s">
        <v>52</v>
      </c>
      <c r="C100" s="1215" t="s">
        <v>8633</v>
      </c>
      <c r="D100" s="1377" t="s">
        <v>8554</v>
      </c>
      <c r="E100" s="1381" t="s">
        <v>8634</v>
      </c>
      <c r="F100" s="1215" t="s">
        <v>8635</v>
      </c>
      <c r="G100" s="1378">
        <v>10.0</v>
      </c>
      <c r="H100" s="1377"/>
      <c r="I100" s="1378">
        <f t="shared" si="3"/>
        <v>50</v>
      </c>
      <c r="J100" s="1215" t="s">
        <v>77</v>
      </c>
      <c r="K100" s="374"/>
      <c r="L100" s="374"/>
      <c r="M100" s="374"/>
      <c r="N100" s="374"/>
      <c r="O100" s="374"/>
      <c r="P100" s="374"/>
      <c r="Q100" s="374"/>
      <c r="R100" s="374"/>
      <c r="S100" s="374"/>
      <c r="T100" s="374"/>
      <c r="U100" s="374"/>
      <c r="V100" s="374"/>
      <c r="W100" s="374"/>
      <c r="X100" s="374"/>
      <c r="Y100" s="374"/>
      <c r="Z100" s="374"/>
    </row>
    <row r="101" ht="15.75" customHeight="1">
      <c r="A101" s="1215" t="s">
        <v>77</v>
      </c>
      <c r="B101" s="1215" t="s">
        <v>52</v>
      </c>
      <c r="C101" s="1215" t="s">
        <v>8636</v>
      </c>
      <c r="D101" s="1377" t="s">
        <v>8554</v>
      </c>
      <c r="E101" s="1381" t="s">
        <v>8637</v>
      </c>
      <c r="F101" s="1215" t="s">
        <v>8638</v>
      </c>
      <c r="G101" s="1378">
        <v>10.0</v>
      </c>
      <c r="H101" s="1377"/>
      <c r="I101" s="1378">
        <f t="shared" si="3"/>
        <v>50</v>
      </c>
      <c r="J101" s="1215" t="s">
        <v>77</v>
      </c>
      <c r="K101" s="374"/>
      <c r="L101" s="374"/>
      <c r="M101" s="374"/>
      <c r="N101" s="374"/>
      <c r="O101" s="374"/>
      <c r="P101" s="374"/>
      <c r="Q101" s="374"/>
      <c r="R101" s="374"/>
      <c r="S101" s="374"/>
      <c r="T101" s="374"/>
      <c r="U101" s="374"/>
      <c r="V101" s="374"/>
      <c r="W101" s="374"/>
      <c r="X101" s="374"/>
      <c r="Y101" s="374"/>
      <c r="Z101" s="374"/>
    </row>
    <row r="102" ht="15.75" customHeight="1">
      <c r="A102" s="1215" t="s">
        <v>77</v>
      </c>
      <c r="B102" s="1215" t="s">
        <v>52</v>
      </c>
      <c r="C102" s="1215" t="s">
        <v>8636</v>
      </c>
      <c r="D102" s="1377" t="s">
        <v>8554</v>
      </c>
      <c r="E102" s="1381" t="s">
        <v>8639</v>
      </c>
      <c r="F102" s="1215" t="s">
        <v>8640</v>
      </c>
      <c r="G102" s="1378">
        <v>10.0</v>
      </c>
      <c r="H102" s="1377"/>
      <c r="I102" s="1378">
        <f t="shared" si="3"/>
        <v>50</v>
      </c>
      <c r="J102" s="1215" t="s">
        <v>77</v>
      </c>
      <c r="K102" s="374"/>
      <c r="L102" s="374"/>
      <c r="M102" s="374"/>
      <c r="N102" s="374"/>
      <c r="O102" s="374"/>
      <c r="P102" s="374"/>
      <c r="Q102" s="374"/>
      <c r="R102" s="374"/>
      <c r="S102" s="374"/>
      <c r="T102" s="374"/>
      <c r="U102" s="374"/>
      <c r="V102" s="374"/>
      <c r="W102" s="374"/>
      <c r="X102" s="374"/>
      <c r="Y102" s="374"/>
      <c r="Z102" s="374"/>
    </row>
    <row r="103" ht="15.75" customHeight="1">
      <c r="A103" s="1215" t="s">
        <v>77</v>
      </c>
      <c r="B103" s="1215" t="s">
        <v>52</v>
      </c>
      <c r="C103" s="1215" t="s">
        <v>331</v>
      </c>
      <c r="D103" s="1377" t="s">
        <v>8554</v>
      </c>
      <c r="E103" s="1381" t="s">
        <v>8641</v>
      </c>
      <c r="F103" s="1215" t="s">
        <v>8640</v>
      </c>
      <c r="G103" s="1378">
        <v>10.0</v>
      </c>
      <c r="H103" s="1377"/>
      <c r="I103" s="1378">
        <f t="shared" si="3"/>
        <v>50</v>
      </c>
      <c r="J103" s="1215" t="s">
        <v>77</v>
      </c>
      <c r="K103" s="374"/>
      <c r="L103" s="374"/>
      <c r="M103" s="374"/>
      <c r="N103" s="374"/>
      <c r="O103" s="374"/>
      <c r="P103" s="374"/>
      <c r="Q103" s="374"/>
      <c r="R103" s="374"/>
      <c r="S103" s="374"/>
      <c r="T103" s="374"/>
      <c r="U103" s="374"/>
      <c r="V103" s="374"/>
      <c r="W103" s="374"/>
      <c r="X103" s="374"/>
      <c r="Y103" s="374"/>
      <c r="Z103" s="374"/>
    </row>
    <row r="104" ht="15.75" customHeight="1">
      <c r="A104" s="1215" t="s">
        <v>77</v>
      </c>
      <c r="B104" s="1215" t="s">
        <v>52</v>
      </c>
      <c r="C104" s="1368" t="s">
        <v>871</v>
      </c>
      <c r="D104" s="1377" t="s">
        <v>8554</v>
      </c>
      <c r="E104" s="1381" t="s">
        <v>8642</v>
      </c>
      <c r="F104" s="1215" t="s">
        <v>8643</v>
      </c>
      <c r="G104" s="1378">
        <v>10.0</v>
      </c>
      <c r="H104" s="1377"/>
      <c r="I104" s="1378">
        <f t="shared" si="3"/>
        <v>50</v>
      </c>
      <c r="J104" s="1215" t="s">
        <v>77</v>
      </c>
      <c r="K104" s="374"/>
      <c r="L104" s="374"/>
      <c r="M104" s="374"/>
      <c r="N104" s="374"/>
      <c r="O104" s="374"/>
      <c r="P104" s="374"/>
      <c r="Q104" s="374"/>
      <c r="R104" s="374"/>
      <c r="S104" s="374"/>
      <c r="T104" s="374"/>
      <c r="U104" s="374"/>
      <c r="V104" s="374"/>
      <c r="W104" s="374"/>
      <c r="X104" s="374"/>
      <c r="Y104" s="374"/>
      <c r="Z104" s="374"/>
    </row>
    <row r="105" ht="15.75" customHeight="1">
      <c r="A105" s="1215" t="s">
        <v>77</v>
      </c>
      <c r="B105" s="1215" t="s">
        <v>52</v>
      </c>
      <c r="C105" s="1215" t="s">
        <v>8525</v>
      </c>
      <c r="D105" s="1377" t="s">
        <v>8554</v>
      </c>
      <c r="E105" s="1381" t="s">
        <v>8644</v>
      </c>
      <c r="F105" s="1215" t="s">
        <v>8645</v>
      </c>
      <c r="G105" s="1378">
        <v>10.0</v>
      </c>
      <c r="H105" s="1377"/>
      <c r="I105" s="1378">
        <f t="shared" si="3"/>
        <v>50</v>
      </c>
      <c r="J105" s="1215" t="s">
        <v>77</v>
      </c>
      <c r="K105" s="374"/>
      <c r="L105" s="374"/>
      <c r="M105" s="374"/>
      <c r="N105" s="374"/>
      <c r="O105" s="374"/>
      <c r="P105" s="374"/>
      <c r="Q105" s="374"/>
      <c r="R105" s="374"/>
      <c r="S105" s="374"/>
      <c r="T105" s="374"/>
      <c r="U105" s="374"/>
      <c r="V105" s="374"/>
      <c r="W105" s="374"/>
      <c r="X105" s="374"/>
      <c r="Y105" s="374"/>
      <c r="Z105" s="374"/>
    </row>
    <row r="106" ht="15.75" customHeight="1">
      <c r="A106" s="1215" t="s">
        <v>77</v>
      </c>
      <c r="B106" s="1215" t="s">
        <v>52</v>
      </c>
      <c r="C106" s="1215" t="s">
        <v>8636</v>
      </c>
      <c r="D106" s="1377" t="s">
        <v>8554</v>
      </c>
      <c r="E106" s="1381" t="s">
        <v>8637</v>
      </c>
      <c r="F106" s="1215" t="s">
        <v>8646</v>
      </c>
      <c r="G106" s="1378">
        <v>10.0</v>
      </c>
      <c r="H106" s="1377"/>
      <c r="I106" s="1378">
        <f t="shared" si="3"/>
        <v>50</v>
      </c>
      <c r="J106" s="1215" t="s">
        <v>77</v>
      </c>
      <c r="K106" s="374"/>
      <c r="L106" s="374"/>
      <c r="M106" s="374"/>
      <c r="N106" s="374"/>
      <c r="O106" s="374"/>
      <c r="P106" s="374"/>
      <c r="Q106" s="374"/>
      <c r="R106" s="374"/>
      <c r="S106" s="374"/>
      <c r="T106" s="374"/>
      <c r="U106" s="374"/>
      <c r="V106" s="374"/>
      <c r="W106" s="374"/>
      <c r="X106" s="374"/>
      <c r="Y106" s="374"/>
      <c r="Z106" s="374"/>
    </row>
    <row r="107" ht="15.75" customHeight="1">
      <c r="A107" s="1215" t="s">
        <v>77</v>
      </c>
      <c r="B107" s="1215" t="s">
        <v>52</v>
      </c>
      <c r="C107" s="1215" t="s">
        <v>8647</v>
      </c>
      <c r="D107" s="1377" t="s">
        <v>8554</v>
      </c>
      <c r="E107" s="1381" t="s">
        <v>8648</v>
      </c>
      <c r="F107" s="1215" t="s">
        <v>8649</v>
      </c>
      <c r="G107" s="1378">
        <v>10.0</v>
      </c>
      <c r="H107" s="1377"/>
      <c r="I107" s="1378">
        <f t="shared" si="3"/>
        <v>50</v>
      </c>
      <c r="J107" s="1215" t="s">
        <v>77</v>
      </c>
      <c r="K107" s="374"/>
      <c r="L107" s="374"/>
      <c r="M107" s="374"/>
      <c r="N107" s="374"/>
      <c r="O107" s="374"/>
      <c r="P107" s="374"/>
      <c r="Q107" s="374"/>
      <c r="R107" s="374"/>
      <c r="S107" s="374"/>
      <c r="T107" s="374"/>
      <c r="U107" s="374"/>
      <c r="V107" s="374"/>
      <c r="W107" s="374"/>
      <c r="X107" s="374"/>
      <c r="Y107" s="374"/>
      <c r="Z107" s="374"/>
    </row>
    <row r="108" ht="15.75" customHeight="1">
      <c r="A108" s="1215" t="s">
        <v>77</v>
      </c>
      <c r="B108" s="1215" t="s">
        <v>52</v>
      </c>
      <c r="C108" s="1215" t="s">
        <v>8525</v>
      </c>
      <c r="D108" s="1377" t="s">
        <v>8554</v>
      </c>
      <c r="E108" s="1381" t="s">
        <v>8644</v>
      </c>
      <c r="F108" s="1215" t="s">
        <v>8650</v>
      </c>
      <c r="G108" s="1378">
        <v>10.0</v>
      </c>
      <c r="H108" s="1377"/>
      <c r="I108" s="1378">
        <f t="shared" si="3"/>
        <v>50</v>
      </c>
      <c r="J108" s="1215" t="s">
        <v>77</v>
      </c>
      <c r="K108" s="374"/>
      <c r="L108" s="374"/>
      <c r="M108" s="374"/>
      <c r="N108" s="374"/>
      <c r="O108" s="374"/>
      <c r="P108" s="374"/>
      <c r="Q108" s="374"/>
      <c r="R108" s="374"/>
      <c r="S108" s="374"/>
      <c r="T108" s="374"/>
      <c r="U108" s="374"/>
      <c r="V108" s="374"/>
      <c r="W108" s="374"/>
      <c r="X108" s="374"/>
      <c r="Y108" s="374"/>
      <c r="Z108" s="374"/>
    </row>
    <row r="109" ht="15.75" customHeight="1">
      <c r="A109" s="1215" t="s">
        <v>77</v>
      </c>
      <c r="B109" s="1215" t="s">
        <v>52</v>
      </c>
      <c r="C109" s="1368" t="s">
        <v>8525</v>
      </c>
      <c r="D109" s="1377" t="s">
        <v>8554</v>
      </c>
      <c r="E109" s="1381" t="s">
        <v>8570</v>
      </c>
      <c r="F109" s="1215" t="s">
        <v>8651</v>
      </c>
      <c r="G109" s="1378">
        <v>10.0</v>
      </c>
      <c r="H109" s="1377"/>
      <c r="I109" s="1378">
        <f t="shared" si="3"/>
        <v>50</v>
      </c>
      <c r="J109" s="1215" t="s">
        <v>77</v>
      </c>
      <c r="K109" s="374"/>
      <c r="L109" s="374"/>
      <c r="M109" s="374"/>
      <c r="N109" s="374"/>
      <c r="O109" s="374"/>
      <c r="P109" s="374"/>
      <c r="Q109" s="374"/>
      <c r="R109" s="374"/>
      <c r="S109" s="374"/>
      <c r="T109" s="374"/>
      <c r="U109" s="374"/>
      <c r="V109" s="374"/>
      <c r="W109" s="374"/>
      <c r="X109" s="374"/>
      <c r="Y109" s="374"/>
      <c r="Z109" s="374"/>
    </row>
    <row r="110" ht="15.75" customHeight="1">
      <c r="A110" s="1215" t="s">
        <v>77</v>
      </c>
      <c r="B110" s="1215" t="s">
        <v>52</v>
      </c>
      <c r="C110" s="1368" t="s">
        <v>8636</v>
      </c>
      <c r="D110" s="1377" t="s">
        <v>8554</v>
      </c>
      <c r="E110" s="1381" t="s">
        <v>8639</v>
      </c>
      <c r="F110" s="1215" t="s">
        <v>8533</v>
      </c>
      <c r="G110" s="1378">
        <v>10.0</v>
      </c>
      <c r="H110" s="1377"/>
      <c r="I110" s="1378">
        <f t="shared" si="3"/>
        <v>50</v>
      </c>
      <c r="J110" s="1215" t="s">
        <v>77</v>
      </c>
      <c r="K110" s="374"/>
      <c r="L110" s="374"/>
      <c r="M110" s="374"/>
      <c r="N110" s="374"/>
      <c r="O110" s="374"/>
      <c r="P110" s="374"/>
      <c r="Q110" s="374"/>
      <c r="R110" s="374"/>
      <c r="S110" s="374"/>
      <c r="T110" s="374"/>
      <c r="U110" s="374"/>
      <c r="V110" s="374"/>
      <c r="W110" s="374"/>
      <c r="X110" s="374"/>
      <c r="Y110" s="374"/>
      <c r="Z110" s="374"/>
    </row>
    <row r="111" ht="15.75" customHeight="1">
      <c r="A111" s="1215" t="s">
        <v>77</v>
      </c>
      <c r="B111" s="1215" t="s">
        <v>52</v>
      </c>
      <c r="C111" s="1368" t="s">
        <v>8525</v>
      </c>
      <c r="D111" s="1377" t="s">
        <v>8554</v>
      </c>
      <c r="E111" s="1381" t="s">
        <v>8570</v>
      </c>
      <c r="F111" s="1215" t="s">
        <v>8652</v>
      </c>
      <c r="G111" s="1378">
        <v>10.0</v>
      </c>
      <c r="H111" s="1377"/>
      <c r="I111" s="1378">
        <f t="shared" si="3"/>
        <v>50</v>
      </c>
      <c r="J111" s="1215" t="s">
        <v>77</v>
      </c>
      <c r="K111" s="374"/>
      <c r="L111" s="374"/>
      <c r="M111" s="374"/>
      <c r="N111" s="374"/>
      <c r="O111" s="374"/>
      <c r="P111" s="374"/>
      <c r="Q111" s="374"/>
      <c r="R111" s="374"/>
      <c r="S111" s="374"/>
      <c r="T111" s="374"/>
      <c r="U111" s="374"/>
      <c r="V111" s="374"/>
      <c r="W111" s="374"/>
      <c r="X111" s="374"/>
      <c r="Y111" s="374"/>
      <c r="Z111" s="374"/>
    </row>
    <row r="112" ht="15.75" customHeight="1">
      <c r="A112" s="1215" t="s">
        <v>77</v>
      </c>
      <c r="B112" s="1215" t="s">
        <v>52</v>
      </c>
      <c r="C112" s="1215" t="s">
        <v>444</v>
      </c>
      <c r="D112" s="1377" t="s">
        <v>8554</v>
      </c>
      <c r="E112" s="1381" t="s">
        <v>8653</v>
      </c>
      <c r="F112" s="1215" t="s">
        <v>8654</v>
      </c>
      <c r="G112" s="1378">
        <v>10.0</v>
      </c>
      <c r="H112" s="1377"/>
      <c r="I112" s="1378">
        <f t="shared" si="3"/>
        <v>50</v>
      </c>
      <c r="J112" s="1215" t="s">
        <v>77</v>
      </c>
      <c r="K112" s="374"/>
      <c r="L112" s="374"/>
      <c r="M112" s="374"/>
      <c r="N112" s="374"/>
      <c r="O112" s="374"/>
      <c r="P112" s="374"/>
      <c r="Q112" s="374"/>
      <c r="R112" s="374"/>
      <c r="S112" s="374"/>
      <c r="T112" s="374"/>
      <c r="U112" s="374"/>
      <c r="V112" s="374"/>
      <c r="W112" s="374"/>
      <c r="X112" s="374"/>
      <c r="Y112" s="374"/>
      <c r="Z112" s="374"/>
    </row>
    <row r="113" ht="15.75" customHeight="1">
      <c r="A113" s="1215" t="s">
        <v>77</v>
      </c>
      <c r="B113" s="1215" t="s">
        <v>52</v>
      </c>
      <c r="C113" s="1215" t="s">
        <v>7211</v>
      </c>
      <c r="D113" s="1377" t="s">
        <v>8554</v>
      </c>
      <c r="E113" s="1381" t="s">
        <v>8655</v>
      </c>
      <c r="F113" s="1215" t="s">
        <v>8656</v>
      </c>
      <c r="G113" s="1378">
        <v>10.0</v>
      </c>
      <c r="H113" s="1377"/>
      <c r="I113" s="1378">
        <f t="shared" si="3"/>
        <v>50</v>
      </c>
      <c r="J113" s="1215" t="s">
        <v>77</v>
      </c>
      <c r="K113" s="374"/>
      <c r="L113" s="374"/>
      <c r="M113" s="374"/>
      <c r="N113" s="374"/>
      <c r="O113" s="374"/>
      <c r="P113" s="374"/>
      <c r="Q113" s="374"/>
      <c r="R113" s="374"/>
      <c r="S113" s="374"/>
      <c r="T113" s="374"/>
      <c r="U113" s="374"/>
      <c r="V113" s="374"/>
      <c r="W113" s="374"/>
      <c r="X113" s="374"/>
      <c r="Y113" s="374"/>
      <c r="Z113" s="374"/>
    </row>
    <row r="114" ht="15.75" customHeight="1">
      <c r="A114" s="1215" t="s">
        <v>77</v>
      </c>
      <c r="B114" s="1215" t="s">
        <v>52</v>
      </c>
      <c r="C114" s="1368" t="s">
        <v>8525</v>
      </c>
      <c r="D114" s="1377" t="s">
        <v>8554</v>
      </c>
      <c r="E114" s="1381" t="s">
        <v>8570</v>
      </c>
      <c r="F114" s="1215" t="s">
        <v>8657</v>
      </c>
      <c r="G114" s="1378">
        <v>10.0</v>
      </c>
      <c r="H114" s="1377"/>
      <c r="I114" s="1378">
        <f t="shared" si="3"/>
        <v>50</v>
      </c>
      <c r="J114" s="1215" t="s">
        <v>77</v>
      </c>
      <c r="K114" s="374"/>
      <c r="L114" s="374"/>
      <c r="M114" s="374"/>
      <c r="N114" s="374"/>
      <c r="O114" s="374"/>
      <c r="P114" s="374"/>
      <c r="Q114" s="374"/>
      <c r="R114" s="374"/>
      <c r="S114" s="374"/>
      <c r="T114" s="374"/>
      <c r="U114" s="374"/>
      <c r="V114" s="374"/>
      <c r="W114" s="374"/>
      <c r="X114" s="374"/>
      <c r="Y114" s="374"/>
      <c r="Z114" s="374"/>
    </row>
    <row r="115" ht="15.75" customHeight="1">
      <c r="A115" s="1215" t="s">
        <v>77</v>
      </c>
      <c r="B115" s="1215" t="s">
        <v>52</v>
      </c>
      <c r="C115" s="1215" t="s">
        <v>912</v>
      </c>
      <c r="D115" s="1377" t="s">
        <v>8554</v>
      </c>
      <c r="E115" s="1381" t="s">
        <v>8658</v>
      </c>
      <c r="F115" s="1215" t="s">
        <v>8659</v>
      </c>
      <c r="G115" s="1378">
        <v>10.0</v>
      </c>
      <c r="H115" s="1377"/>
      <c r="I115" s="1378">
        <f t="shared" si="3"/>
        <v>50</v>
      </c>
      <c r="J115" s="1215" t="s">
        <v>77</v>
      </c>
      <c r="K115" s="374"/>
      <c r="L115" s="374"/>
      <c r="M115" s="374"/>
      <c r="N115" s="374"/>
      <c r="O115" s="374"/>
      <c r="P115" s="374"/>
      <c r="Q115" s="374"/>
      <c r="R115" s="374"/>
      <c r="S115" s="374"/>
      <c r="T115" s="374"/>
      <c r="U115" s="374"/>
      <c r="V115" s="374"/>
      <c r="W115" s="374"/>
      <c r="X115" s="374"/>
      <c r="Y115" s="374"/>
      <c r="Z115" s="374"/>
    </row>
    <row r="116" ht="15.75" customHeight="1">
      <c r="A116" s="1215" t="s">
        <v>77</v>
      </c>
      <c r="B116" s="1215" t="s">
        <v>52</v>
      </c>
      <c r="C116" s="1368" t="s">
        <v>8525</v>
      </c>
      <c r="D116" s="1377" t="s">
        <v>8554</v>
      </c>
      <c r="E116" s="1381" t="s">
        <v>8570</v>
      </c>
      <c r="F116" s="1215" t="s">
        <v>8660</v>
      </c>
      <c r="G116" s="1378">
        <v>10.0</v>
      </c>
      <c r="H116" s="1377"/>
      <c r="I116" s="1378">
        <f t="shared" si="3"/>
        <v>50</v>
      </c>
      <c r="J116" s="1215" t="s">
        <v>77</v>
      </c>
      <c r="K116" s="374"/>
      <c r="L116" s="374"/>
      <c r="M116" s="374"/>
      <c r="N116" s="374"/>
      <c r="O116" s="374"/>
      <c r="P116" s="374"/>
      <c r="Q116" s="374"/>
      <c r="R116" s="374"/>
      <c r="S116" s="374"/>
      <c r="T116" s="374"/>
      <c r="U116" s="374"/>
      <c r="V116" s="374"/>
      <c r="W116" s="374"/>
      <c r="X116" s="374"/>
      <c r="Y116" s="374"/>
      <c r="Z116" s="374"/>
    </row>
    <row r="117" ht="15.75" customHeight="1">
      <c r="A117" s="1215" t="s">
        <v>77</v>
      </c>
      <c r="B117" s="1215" t="s">
        <v>52</v>
      </c>
      <c r="C117" s="1368" t="s">
        <v>8661</v>
      </c>
      <c r="D117" s="1377" t="s">
        <v>8554</v>
      </c>
      <c r="E117" s="1381" t="s">
        <v>8662</v>
      </c>
      <c r="F117" s="1215" t="s">
        <v>8656</v>
      </c>
      <c r="G117" s="1378">
        <v>10.0</v>
      </c>
      <c r="H117" s="1377"/>
      <c r="I117" s="1378">
        <f t="shared" si="3"/>
        <v>50</v>
      </c>
      <c r="J117" s="1215" t="s">
        <v>77</v>
      </c>
      <c r="K117" s="374"/>
      <c r="L117" s="374"/>
      <c r="M117" s="374"/>
      <c r="N117" s="374"/>
      <c r="O117" s="374"/>
      <c r="P117" s="374"/>
      <c r="Q117" s="374"/>
      <c r="R117" s="374"/>
      <c r="S117" s="374"/>
      <c r="T117" s="374"/>
      <c r="U117" s="374"/>
      <c r="V117" s="374"/>
      <c r="W117" s="374"/>
      <c r="X117" s="374"/>
      <c r="Y117" s="374"/>
      <c r="Z117" s="374"/>
    </row>
    <row r="118" ht="15.75" customHeight="1">
      <c r="A118" s="1215" t="s">
        <v>77</v>
      </c>
      <c r="B118" s="1215" t="s">
        <v>52</v>
      </c>
      <c r="C118" s="1368" t="s">
        <v>8663</v>
      </c>
      <c r="D118" s="1377" t="s">
        <v>8554</v>
      </c>
      <c r="E118" s="1381" t="s">
        <v>8664</v>
      </c>
      <c r="F118" s="1215" t="s">
        <v>8650</v>
      </c>
      <c r="G118" s="1378">
        <v>10.0</v>
      </c>
      <c r="H118" s="1383"/>
      <c r="I118" s="1378">
        <f t="shared" si="3"/>
        <v>50</v>
      </c>
      <c r="J118" s="1215" t="s">
        <v>77</v>
      </c>
      <c r="K118" s="374"/>
      <c r="L118" s="374"/>
      <c r="M118" s="374"/>
      <c r="N118" s="374"/>
      <c r="O118" s="374"/>
      <c r="P118" s="374"/>
      <c r="Q118" s="374"/>
      <c r="R118" s="374"/>
      <c r="S118" s="374"/>
      <c r="T118" s="374"/>
      <c r="U118" s="374"/>
      <c r="V118" s="374"/>
      <c r="W118" s="374"/>
      <c r="X118" s="374"/>
      <c r="Y118" s="374"/>
      <c r="Z118" s="374"/>
    </row>
    <row r="119" ht="15.75" customHeight="1">
      <c r="A119" s="1215" t="s">
        <v>77</v>
      </c>
      <c r="B119" s="1215" t="s">
        <v>52</v>
      </c>
      <c r="C119" s="1368" t="s">
        <v>8665</v>
      </c>
      <c r="D119" s="1377" t="s">
        <v>8554</v>
      </c>
      <c r="E119" s="1381" t="s">
        <v>8666</v>
      </c>
      <c r="F119" s="1215" t="s">
        <v>8667</v>
      </c>
      <c r="G119" s="1378">
        <v>10.0</v>
      </c>
      <c r="H119" s="1383"/>
      <c r="I119" s="1378">
        <f t="shared" si="3"/>
        <v>50</v>
      </c>
      <c r="J119" s="1215" t="s">
        <v>77</v>
      </c>
      <c r="K119" s="374"/>
      <c r="L119" s="374"/>
      <c r="M119" s="374"/>
      <c r="N119" s="374"/>
      <c r="O119" s="374"/>
      <c r="P119" s="374"/>
      <c r="Q119" s="374"/>
      <c r="R119" s="374"/>
      <c r="S119" s="374"/>
      <c r="T119" s="374"/>
      <c r="U119" s="374"/>
      <c r="V119" s="374"/>
      <c r="W119" s="374"/>
      <c r="X119" s="374"/>
      <c r="Y119" s="374"/>
      <c r="Z119" s="374"/>
    </row>
    <row r="120" ht="15.75" customHeight="1">
      <c r="A120" s="1215" t="s">
        <v>77</v>
      </c>
      <c r="B120" s="1215" t="s">
        <v>52</v>
      </c>
      <c r="C120" s="1368" t="s">
        <v>8668</v>
      </c>
      <c r="D120" s="1377" t="s">
        <v>7170</v>
      </c>
      <c r="E120" s="1381" t="s">
        <v>8669</v>
      </c>
      <c r="F120" s="1215" t="s">
        <v>8670</v>
      </c>
      <c r="G120" s="1378">
        <v>10.0</v>
      </c>
      <c r="H120" s="1383"/>
      <c r="I120" s="1378">
        <v>10.0</v>
      </c>
      <c r="J120" s="1215" t="s">
        <v>77</v>
      </c>
      <c r="K120" s="374"/>
      <c r="L120" s="374"/>
      <c r="M120" s="374"/>
      <c r="N120" s="374"/>
      <c r="O120" s="374"/>
      <c r="P120" s="374"/>
      <c r="Q120" s="374"/>
      <c r="R120" s="374"/>
      <c r="S120" s="374"/>
      <c r="T120" s="374"/>
      <c r="U120" s="374"/>
      <c r="V120" s="374"/>
      <c r="W120" s="374"/>
      <c r="X120" s="374"/>
      <c r="Y120" s="374"/>
      <c r="Z120" s="374"/>
    </row>
    <row r="121" ht="15.75" customHeight="1">
      <c r="A121" s="1215" t="s">
        <v>77</v>
      </c>
      <c r="B121" s="1215" t="s">
        <v>52</v>
      </c>
      <c r="C121" s="1368" t="s">
        <v>8668</v>
      </c>
      <c r="D121" s="1377" t="s">
        <v>7170</v>
      </c>
      <c r="E121" s="1381" t="s">
        <v>8669</v>
      </c>
      <c r="F121" s="1215" t="s">
        <v>8671</v>
      </c>
      <c r="G121" s="1378">
        <v>10.0</v>
      </c>
      <c r="H121" s="1383"/>
      <c r="I121" s="1378">
        <v>10.0</v>
      </c>
      <c r="J121" s="1215" t="s">
        <v>77</v>
      </c>
      <c r="K121" s="374"/>
      <c r="L121" s="374"/>
      <c r="M121" s="374"/>
      <c r="N121" s="374"/>
      <c r="O121" s="374"/>
      <c r="P121" s="374"/>
      <c r="Q121" s="374"/>
      <c r="R121" s="374"/>
      <c r="S121" s="374"/>
      <c r="T121" s="374"/>
      <c r="U121" s="374"/>
      <c r="V121" s="374"/>
      <c r="W121" s="374"/>
      <c r="X121" s="374"/>
      <c r="Y121" s="374"/>
      <c r="Z121" s="374"/>
    </row>
    <row r="122" ht="15.75" customHeight="1">
      <c r="A122" s="1215" t="s">
        <v>51</v>
      </c>
      <c r="B122" s="1215" t="s">
        <v>52</v>
      </c>
      <c r="C122" s="1215" t="s">
        <v>8608</v>
      </c>
      <c r="D122" s="1377" t="s">
        <v>8554</v>
      </c>
      <c r="E122" s="1215" t="s">
        <v>8609</v>
      </c>
      <c r="F122" s="1215" t="s">
        <v>8556</v>
      </c>
      <c r="G122" s="1378">
        <v>50.0</v>
      </c>
      <c r="H122" s="1377">
        <v>2.0</v>
      </c>
      <c r="I122" s="1215">
        <v>100.0</v>
      </c>
      <c r="J122" s="1215" t="s">
        <v>51</v>
      </c>
      <c r="K122" s="374"/>
      <c r="L122" s="374"/>
      <c r="M122" s="374"/>
      <c r="N122" s="374"/>
      <c r="O122" s="374"/>
      <c r="P122" s="374"/>
      <c r="Q122" s="374"/>
      <c r="R122" s="374"/>
      <c r="S122" s="374"/>
      <c r="T122" s="374"/>
      <c r="U122" s="374"/>
      <c r="V122" s="374"/>
      <c r="W122" s="374"/>
      <c r="X122" s="374"/>
      <c r="Y122" s="374"/>
      <c r="Z122" s="374"/>
    </row>
    <row r="123" ht="15.75" customHeight="1">
      <c r="A123" s="1215" t="s">
        <v>51</v>
      </c>
      <c r="B123" s="1215" t="s">
        <v>52</v>
      </c>
      <c r="C123" s="1215" t="s">
        <v>8608</v>
      </c>
      <c r="D123" s="1377" t="s">
        <v>8554</v>
      </c>
      <c r="E123" s="1215" t="s">
        <v>8610</v>
      </c>
      <c r="F123" s="1215" t="s">
        <v>8556</v>
      </c>
      <c r="G123" s="1378">
        <v>50.0</v>
      </c>
      <c r="H123" s="1377">
        <v>2.0</v>
      </c>
      <c r="I123" s="1215">
        <v>100.0</v>
      </c>
      <c r="J123" s="1215" t="s">
        <v>51</v>
      </c>
      <c r="K123" s="374"/>
      <c r="L123" s="374"/>
      <c r="M123" s="374"/>
      <c r="N123" s="374"/>
      <c r="O123" s="374"/>
      <c r="P123" s="374"/>
      <c r="Q123" s="374"/>
      <c r="R123" s="374"/>
      <c r="S123" s="374"/>
      <c r="T123" s="374"/>
      <c r="U123" s="374"/>
      <c r="V123" s="374"/>
      <c r="W123" s="374"/>
      <c r="X123" s="374"/>
      <c r="Y123" s="374"/>
      <c r="Z123" s="374"/>
    </row>
    <row r="124" ht="15.75" customHeight="1">
      <c r="A124" s="1215" t="s">
        <v>51</v>
      </c>
      <c r="B124" s="1215" t="s">
        <v>52</v>
      </c>
      <c r="C124" s="1215" t="s">
        <v>8608</v>
      </c>
      <c r="D124" s="1377" t="s">
        <v>8554</v>
      </c>
      <c r="E124" s="1215" t="s">
        <v>8611</v>
      </c>
      <c r="F124" s="1215" t="s">
        <v>8556</v>
      </c>
      <c r="G124" s="1378">
        <v>50.0</v>
      </c>
      <c r="H124" s="1377">
        <v>2.0</v>
      </c>
      <c r="I124" s="1215">
        <v>100.0</v>
      </c>
      <c r="J124" s="1215" t="s">
        <v>51</v>
      </c>
      <c r="K124" s="374"/>
      <c r="L124" s="374"/>
      <c r="M124" s="374"/>
      <c r="N124" s="374"/>
      <c r="O124" s="374"/>
      <c r="P124" s="374"/>
      <c r="Q124" s="374"/>
      <c r="R124" s="374"/>
      <c r="S124" s="374"/>
      <c r="T124" s="374"/>
      <c r="U124" s="374"/>
      <c r="V124" s="374"/>
      <c r="W124" s="374"/>
      <c r="X124" s="374"/>
      <c r="Y124" s="374"/>
      <c r="Z124" s="374"/>
    </row>
    <row r="125" ht="15.75" customHeight="1">
      <c r="A125" s="1215" t="s">
        <v>51</v>
      </c>
      <c r="B125" s="1215" t="s">
        <v>52</v>
      </c>
      <c r="C125" s="1215" t="s">
        <v>8672</v>
      </c>
      <c r="D125" s="1377" t="s">
        <v>8554</v>
      </c>
      <c r="E125" s="1215" t="s">
        <v>8588</v>
      </c>
      <c r="F125" s="1387">
        <v>44936.0</v>
      </c>
      <c r="G125" s="1378">
        <v>10.0</v>
      </c>
      <c r="H125" s="1377"/>
      <c r="I125" s="1215">
        <v>50.0</v>
      </c>
      <c r="J125" s="1215" t="s">
        <v>51</v>
      </c>
      <c r="K125" s="374"/>
      <c r="L125" s="374"/>
      <c r="M125" s="374"/>
      <c r="N125" s="374"/>
      <c r="O125" s="374"/>
      <c r="P125" s="374"/>
      <c r="Q125" s="374"/>
      <c r="R125" s="374"/>
      <c r="S125" s="374"/>
      <c r="T125" s="374"/>
      <c r="U125" s="374"/>
      <c r="V125" s="374"/>
      <c r="W125" s="374"/>
      <c r="X125" s="374"/>
      <c r="Y125" s="374"/>
      <c r="Z125" s="374"/>
    </row>
    <row r="126" ht="15.75" customHeight="1">
      <c r="A126" s="1215" t="s">
        <v>51</v>
      </c>
      <c r="B126" s="1215" t="s">
        <v>52</v>
      </c>
      <c r="C126" s="1215" t="s">
        <v>8673</v>
      </c>
      <c r="D126" s="1377" t="s">
        <v>8554</v>
      </c>
      <c r="E126" s="1215" t="s">
        <v>8594</v>
      </c>
      <c r="F126" s="1387">
        <v>45019.0</v>
      </c>
      <c r="G126" s="1378">
        <v>10.0</v>
      </c>
      <c r="H126" s="1377"/>
      <c r="I126" s="1215">
        <v>50.0</v>
      </c>
      <c r="J126" s="1215" t="s">
        <v>51</v>
      </c>
      <c r="K126" s="374"/>
      <c r="L126" s="374"/>
      <c r="M126" s="374"/>
      <c r="N126" s="374"/>
      <c r="O126" s="374"/>
      <c r="P126" s="374"/>
      <c r="Q126" s="374"/>
      <c r="R126" s="374"/>
      <c r="S126" s="374"/>
      <c r="T126" s="374"/>
      <c r="U126" s="374"/>
      <c r="V126" s="374"/>
      <c r="W126" s="374"/>
      <c r="X126" s="374"/>
      <c r="Y126" s="374"/>
      <c r="Z126" s="374"/>
    </row>
    <row r="127" ht="15.75" customHeight="1">
      <c r="A127" s="1215" t="s">
        <v>51</v>
      </c>
      <c r="B127" s="1215" t="s">
        <v>52</v>
      </c>
      <c r="C127" s="1215" t="s">
        <v>8674</v>
      </c>
      <c r="D127" s="1377" t="s">
        <v>7204</v>
      </c>
      <c r="E127" s="1215" t="s">
        <v>8675</v>
      </c>
      <c r="F127" s="1387">
        <v>45085.0</v>
      </c>
      <c r="G127" s="1378">
        <v>10.0</v>
      </c>
      <c r="H127" s="1377"/>
      <c r="I127" s="1215">
        <v>10.0</v>
      </c>
      <c r="J127" s="1215" t="s">
        <v>51</v>
      </c>
      <c r="K127" s="374"/>
      <c r="L127" s="374"/>
      <c r="M127" s="374"/>
      <c r="N127" s="374"/>
      <c r="O127" s="374"/>
      <c r="P127" s="374"/>
      <c r="Q127" s="374"/>
      <c r="R127" s="374"/>
      <c r="S127" s="374"/>
      <c r="T127" s="374"/>
      <c r="U127" s="374"/>
      <c r="V127" s="374"/>
      <c r="W127" s="374"/>
      <c r="X127" s="374"/>
      <c r="Y127" s="374"/>
      <c r="Z127" s="374"/>
    </row>
    <row r="128" ht="15.75" customHeight="1">
      <c r="A128" s="1215" t="s">
        <v>51</v>
      </c>
      <c r="B128" s="1215" t="s">
        <v>52</v>
      </c>
      <c r="C128" s="1215" t="s">
        <v>8676</v>
      </c>
      <c r="D128" s="1377" t="s">
        <v>8554</v>
      </c>
      <c r="E128" s="1215" t="s">
        <v>8677</v>
      </c>
      <c r="F128" s="1387">
        <v>45176.0</v>
      </c>
      <c r="G128" s="1378">
        <v>10.0</v>
      </c>
      <c r="H128" s="1377"/>
      <c r="I128" s="1215">
        <v>50.0</v>
      </c>
      <c r="J128" s="1215" t="s">
        <v>51</v>
      </c>
      <c r="K128" s="374"/>
      <c r="L128" s="374"/>
      <c r="M128" s="374"/>
      <c r="N128" s="374"/>
      <c r="O128" s="374"/>
      <c r="P128" s="374"/>
      <c r="Q128" s="374"/>
      <c r="R128" s="374"/>
      <c r="S128" s="374"/>
      <c r="T128" s="374"/>
      <c r="U128" s="374"/>
      <c r="V128" s="374"/>
      <c r="W128" s="374"/>
      <c r="X128" s="374"/>
      <c r="Y128" s="374"/>
      <c r="Z128" s="374"/>
    </row>
    <row r="129" ht="15.75" customHeight="1">
      <c r="A129" s="1215" t="s">
        <v>51</v>
      </c>
      <c r="B129" s="1215" t="s">
        <v>52</v>
      </c>
      <c r="C129" s="1215" t="s">
        <v>8608</v>
      </c>
      <c r="D129" s="1377" t="s">
        <v>8554</v>
      </c>
      <c r="E129" s="1215" t="s">
        <v>8600</v>
      </c>
      <c r="F129" s="1387">
        <v>45191.0</v>
      </c>
      <c r="G129" s="1378">
        <v>10.0</v>
      </c>
      <c r="H129" s="1377"/>
      <c r="I129" s="1215">
        <v>50.0</v>
      </c>
      <c r="J129" s="1215" t="s">
        <v>51</v>
      </c>
      <c r="K129" s="374"/>
      <c r="L129" s="374"/>
      <c r="M129" s="374"/>
      <c r="N129" s="374"/>
      <c r="O129" s="374"/>
      <c r="P129" s="374"/>
      <c r="Q129" s="374"/>
      <c r="R129" s="374"/>
      <c r="S129" s="374"/>
      <c r="T129" s="374"/>
      <c r="U129" s="374"/>
      <c r="V129" s="374"/>
      <c r="W129" s="374"/>
      <c r="X129" s="374"/>
      <c r="Y129" s="374"/>
      <c r="Z129" s="374"/>
    </row>
    <row r="130" ht="15.75" customHeight="1">
      <c r="A130" s="1215" t="s">
        <v>51</v>
      </c>
      <c r="B130" s="1215" t="s">
        <v>52</v>
      </c>
      <c r="C130" s="1215" t="s">
        <v>8619</v>
      </c>
      <c r="D130" s="1377" t="s">
        <v>8554</v>
      </c>
      <c r="E130" s="1215" t="s">
        <v>8620</v>
      </c>
      <c r="F130" s="1387">
        <v>44935.0</v>
      </c>
      <c r="G130" s="1378">
        <v>10.0</v>
      </c>
      <c r="H130" s="1377"/>
      <c r="I130" s="1215">
        <v>50.0</v>
      </c>
      <c r="J130" s="1215" t="s">
        <v>51</v>
      </c>
      <c r="K130" s="374"/>
      <c r="L130" s="374"/>
      <c r="M130" s="374"/>
      <c r="N130" s="374"/>
      <c r="O130" s="374"/>
      <c r="P130" s="374"/>
      <c r="Q130" s="374"/>
      <c r="R130" s="374"/>
      <c r="S130" s="374"/>
      <c r="T130" s="374"/>
      <c r="U130" s="374"/>
      <c r="V130" s="374"/>
      <c r="W130" s="374"/>
      <c r="X130" s="374"/>
      <c r="Y130" s="374"/>
      <c r="Z130" s="374"/>
    </row>
    <row r="131" ht="15.75" customHeight="1">
      <c r="A131" s="1215" t="s">
        <v>78</v>
      </c>
      <c r="B131" s="1215" t="s">
        <v>52</v>
      </c>
      <c r="C131" s="1215" t="s">
        <v>859</v>
      </c>
      <c r="D131" s="1215" t="s">
        <v>8678</v>
      </c>
      <c r="E131" s="1381" t="s">
        <v>8679</v>
      </c>
      <c r="F131" s="1215"/>
      <c r="G131" s="1215">
        <v>50.0</v>
      </c>
      <c r="H131" s="1215">
        <v>3.0</v>
      </c>
      <c r="I131" s="1372">
        <v>300.0</v>
      </c>
      <c r="J131" s="1215" t="s">
        <v>78</v>
      </c>
      <c r="K131" s="374"/>
      <c r="L131" s="374"/>
      <c r="M131" s="374"/>
      <c r="N131" s="374"/>
      <c r="O131" s="374"/>
      <c r="P131" s="374"/>
      <c r="Q131" s="374"/>
      <c r="R131" s="374"/>
      <c r="S131" s="374"/>
      <c r="T131" s="374"/>
      <c r="U131" s="374"/>
      <c r="V131" s="374"/>
      <c r="W131" s="374"/>
      <c r="X131" s="374"/>
      <c r="Y131" s="374"/>
      <c r="Z131" s="374"/>
    </row>
    <row r="132" ht="15.75" customHeight="1">
      <c r="A132" s="1215" t="s">
        <v>78</v>
      </c>
      <c r="B132" s="1215" t="s">
        <v>52</v>
      </c>
      <c r="C132" s="1215" t="s">
        <v>8680</v>
      </c>
      <c r="D132" s="1215" t="s">
        <v>8681</v>
      </c>
      <c r="E132" s="1381" t="s">
        <v>8682</v>
      </c>
      <c r="F132" s="1215"/>
      <c r="G132" s="1215">
        <v>50.0</v>
      </c>
      <c r="H132" s="1215">
        <v>2.5</v>
      </c>
      <c r="I132" s="1372">
        <v>250.0</v>
      </c>
      <c r="J132" s="1215" t="s">
        <v>78</v>
      </c>
      <c r="K132" s="374"/>
      <c r="L132" s="374"/>
      <c r="M132" s="374"/>
      <c r="N132" s="374"/>
      <c r="O132" s="374"/>
      <c r="P132" s="374"/>
      <c r="Q132" s="374"/>
      <c r="R132" s="374"/>
      <c r="S132" s="374"/>
      <c r="T132" s="374"/>
      <c r="U132" s="374"/>
      <c r="V132" s="374"/>
      <c r="W132" s="374"/>
      <c r="X132" s="374"/>
      <c r="Y132" s="374"/>
      <c r="Z132" s="374"/>
    </row>
    <row r="133" ht="15.75" customHeight="1">
      <c r="A133" s="1215" t="s">
        <v>78</v>
      </c>
      <c r="B133" s="1215" t="s">
        <v>52</v>
      </c>
      <c r="C133" s="1215" t="s">
        <v>8608</v>
      </c>
      <c r="D133" s="1377" t="s">
        <v>8554</v>
      </c>
      <c r="E133" s="1381" t="s">
        <v>8609</v>
      </c>
      <c r="F133" s="1215" t="s">
        <v>8556</v>
      </c>
      <c r="G133" s="1378">
        <v>50.0</v>
      </c>
      <c r="H133" s="1377">
        <v>2.0</v>
      </c>
      <c r="I133" s="1215">
        <v>100.0</v>
      </c>
      <c r="J133" s="1215" t="s">
        <v>78</v>
      </c>
      <c r="K133" s="374"/>
      <c r="L133" s="374"/>
      <c r="M133" s="374"/>
      <c r="N133" s="374"/>
      <c r="O133" s="374"/>
      <c r="P133" s="374"/>
      <c r="Q133" s="374"/>
      <c r="R133" s="374"/>
      <c r="S133" s="374"/>
      <c r="T133" s="374"/>
      <c r="U133" s="374"/>
      <c r="V133" s="374"/>
      <c r="W133" s="374"/>
      <c r="X133" s="374"/>
      <c r="Y133" s="374"/>
      <c r="Z133" s="374"/>
    </row>
    <row r="134" ht="15.75" customHeight="1">
      <c r="A134" s="1215" t="s">
        <v>78</v>
      </c>
      <c r="B134" s="1215" t="s">
        <v>52</v>
      </c>
      <c r="C134" s="1215" t="s">
        <v>8608</v>
      </c>
      <c r="D134" s="1377" t="s">
        <v>8554</v>
      </c>
      <c r="E134" s="1381" t="s">
        <v>8610</v>
      </c>
      <c r="F134" s="1215" t="s">
        <v>8556</v>
      </c>
      <c r="G134" s="1378">
        <v>50.0</v>
      </c>
      <c r="H134" s="1377">
        <v>2.0</v>
      </c>
      <c r="I134" s="1215">
        <v>100.0</v>
      </c>
      <c r="J134" s="1215" t="s">
        <v>78</v>
      </c>
      <c r="K134" s="374"/>
      <c r="L134" s="374"/>
      <c r="M134" s="374"/>
      <c r="N134" s="374"/>
      <c r="O134" s="374"/>
      <c r="P134" s="374"/>
      <c r="Q134" s="374"/>
      <c r="R134" s="374"/>
      <c r="S134" s="374"/>
      <c r="T134" s="374"/>
      <c r="U134" s="374"/>
      <c r="V134" s="374"/>
      <c r="W134" s="374"/>
      <c r="X134" s="374"/>
      <c r="Y134" s="374"/>
      <c r="Z134" s="374"/>
    </row>
    <row r="135" ht="15.75" customHeight="1">
      <c r="A135" s="1215" t="s">
        <v>78</v>
      </c>
      <c r="B135" s="1215" t="s">
        <v>52</v>
      </c>
      <c r="C135" s="1215" t="s">
        <v>8683</v>
      </c>
      <c r="D135" s="1377" t="s">
        <v>8554</v>
      </c>
      <c r="E135" s="1215"/>
      <c r="F135" s="1215" t="s">
        <v>8684</v>
      </c>
      <c r="G135" s="1378">
        <v>10.0</v>
      </c>
      <c r="H135" s="1377"/>
      <c r="I135" s="1378">
        <f t="shared" ref="I135:I143" si="4">G135*5</f>
        <v>50</v>
      </c>
      <c r="J135" s="1215" t="s">
        <v>78</v>
      </c>
      <c r="K135" s="374"/>
      <c r="L135" s="374"/>
      <c r="M135" s="374"/>
      <c r="N135" s="374"/>
      <c r="O135" s="374"/>
      <c r="P135" s="374"/>
      <c r="Q135" s="374"/>
      <c r="R135" s="374"/>
      <c r="S135" s="374"/>
      <c r="T135" s="374"/>
      <c r="U135" s="374"/>
      <c r="V135" s="374"/>
      <c r="W135" s="374"/>
      <c r="X135" s="374"/>
      <c r="Y135" s="374"/>
      <c r="Z135" s="374"/>
    </row>
    <row r="136" ht="15.75" customHeight="1">
      <c r="A136" s="1215" t="s">
        <v>78</v>
      </c>
      <c r="B136" s="1215" t="s">
        <v>52</v>
      </c>
      <c r="C136" s="1215" t="s">
        <v>8685</v>
      </c>
      <c r="D136" s="1377" t="s">
        <v>8554</v>
      </c>
      <c r="E136" s="1215"/>
      <c r="F136" s="1215" t="s">
        <v>8686</v>
      </c>
      <c r="G136" s="1378">
        <v>10.0</v>
      </c>
      <c r="H136" s="1377"/>
      <c r="I136" s="1378">
        <f t="shared" si="4"/>
        <v>50</v>
      </c>
      <c r="J136" s="1215" t="s">
        <v>78</v>
      </c>
      <c r="K136" s="374"/>
      <c r="L136" s="374"/>
      <c r="M136" s="374"/>
      <c r="N136" s="374"/>
      <c r="O136" s="374"/>
      <c r="P136" s="374"/>
      <c r="Q136" s="374"/>
      <c r="R136" s="374"/>
      <c r="S136" s="374"/>
      <c r="T136" s="374"/>
      <c r="U136" s="374"/>
      <c r="V136" s="374"/>
      <c r="W136" s="374"/>
      <c r="X136" s="374"/>
      <c r="Y136" s="374"/>
      <c r="Z136" s="374"/>
    </row>
    <row r="137" ht="15.75" customHeight="1">
      <c r="A137" s="1215" t="s">
        <v>78</v>
      </c>
      <c r="B137" s="1215" t="s">
        <v>52</v>
      </c>
      <c r="C137" s="1394" t="s">
        <v>8687</v>
      </c>
      <c r="D137" s="1377" t="s">
        <v>8554</v>
      </c>
      <c r="E137" s="1215"/>
      <c r="F137" s="1215" t="s">
        <v>8688</v>
      </c>
      <c r="G137" s="1378">
        <v>10.0</v>
      </c>
      <c r="H137" s="1377"/>
      <c r="I137" s="1378">
        <f t="shared" si="4"/>
        <v>50</v>
      </c>
      <c r="J137" s="1215" t="s">
        <v>78</v>
      </c>
      <c r="K137" s="374"/>
      <c r="L137" s="374"/>
      <c r="M137" s="374"/>
      <c r="N137" s="374"/>
      <c r="O137" s="374"/>
      <c r="P137" s="374"/>
      <c r="Q137" s="374"/>
      <c r="R137" s="374"/>
      <c r="S137" s="374"/>
      <c r="T137" s="374"/>
      <c r="U137" s="374"/>
      <c r="V137" s="374"/>
      <c r="W137" s="374"/>
      <c r="X137" s="374"/>
      <c r="Y137" s="374"/>
      <c r="Z137" s="374"/>
    </row>
    <row r="138" ht="15.75" customHeight="1">
      <c r="A138" s="1215" t="s">
        <v>78</v>
      </c>
      <c r="B138" s="1215" t="s">
        <v>52</v>
      </c>
      <c r="C138" s="1368" t="s">
        <v>912</v>
      </c>
      <c r="D138" s="1377" t="s">
        <v>8554</v>
      </c>
      <c r="E138" s="1215"/>
      <c r="F138" s="1215" t="s">
        <v>8689</v>
      </c>
      <c r="G138" s="1378">
        <v>10.0</v>
      </c>
      <c r="H138" s="1377"/>
      <c r="I138" s="1378">
        <f t="shared" si="4"/>
        <v>50</v>
      </c>
      <c r="J138" s="1215" t="s">
        <v>78</v>
      </c>
      <c r="K138" s="374"/>
      <c r="L138" s="374"/>
      <c r="M138" s="374"/>
      <c r="N138" s="374"/>
      <c r="O138" s="374"/>
      <c r="P138" s="374"/>
      <c r="Q138" s="374"/>
      <c r="R138" s="374"/>
      <c r="S138" s="374"/>
      <c r="T138" s="374"/>
      <c r="U138" s="374"/>
      <c r="V138" s="374"/>
      <c r="W138" s="374"/>
      <c r="X138" s="374"/>
      <c r="Y138" s="374"/>
      <c r="Z138" s="374"/>
    </row>
    <row r="139" ht="15.75" customHeight="1">
      <c r="A139" s="1215" t="s">
        <v>78</v>
      </c>
      <c r="B139" s="1215" t="s">
        <v>52</v>
      </c>
      <c r="C139" s="1368" t="s">
        <v>912</v>
      </c>
      <c r="D139" s="1377" t="s">
        <v>8554</v>
      </c>
      <c r="E139" s="1215"/>
      <c r="F139" s="1215" t="s">
        <v>8689</v>
      </c>
      <c r="G139" s="1378">
        <v>10.0</v>
      </c>
      <c r="H139" s="1377"/>
      <c r="I139" s="1378">
        <f t="shared" si="4"/>
        <v>50</v>
      </c>
      <c r="J139" s="1215" t="s">
        <v>78</v>
      </c>
      <c r="K139" s="374"/>
      <c r="L139" s="374"/>
      <c r="M139" s="374"/>
      <c r="N139" s="374"/>
      <c r="O139" s="374"/>
      <c r="P139" s="374"/>
      <c r="Q139" s="374"/>
      <c r="R139" s="374"/>
      <c r="S139" s="374"/>
      <c r="T139" s="374"/>
      <c r="U139" s="374"/>
      <c r="V139" s="374"/>
      <c r="W139" s="374"/>
      <c r="X139" s="374"/>
      <c r="Y139" s="374"/>
      <c r="Z139" s="374"/>
    </row>
    <row r="140" ht="15.75" customHeight="1">
      <c r="A140" s="1215" t="s">
        <v>78</v>
      </c>
      <c r="B140" s="1215" t="s">
        <v>52</v>
      </c>
      <c r="C140" s="1368" t="s">
        <v>8683</v>
      </c>
      <c r="D140" s="1377" t="s">
        <v>8554</v>
      </c>
      <c r="E140" s="1215"/>
      <c r="F140" s="1215" t="s">
        <v>8671</v>
      </c>
      <c r="G140" s="1378">
        <v>10.0</v>
      </c>
      <c r="H140" s="1377"/>
      <c r="I140" s="1378">
        <f t="shared" si="4"/>
        <v>50</v>
      </c>
      <c r="J140" s="1215" t="s">
        <v>78</v>
      </c>
      <c r="K140" s="374"/>
      <c r="L140" s="374"/>
      <c r="M140" s="374"/>
      <c r="N140" s="374"/>
      <c r="O140" s="374"/>
      <c r="P140" s="374"/>
      <c r="Q140" s="374"/>
      <c r="R140" s="374"/>
      <c r="S140" s="374"/>
      <c r="T140" s="374"/>
      <c r="U140" s="374"/>
      <c r="V140" s="374"/>
      <c r="W140" s="374"/>
      <c r="X140" s="374"/>
      <c r="Y140" s="374"/>
      <c r="Z140" s="374"/>
    </row>
    <row r="141" ht="15.75" customHeight="1">
      <c r="A141" s="1215" t="s">
        <v>78</v>
      </c>
      <c r="B141" s="1215" t="s">
        <v>52</v>
      </c>
      <c r="C141" s="1368" t="s">
        <v>721</v>
      </c>
      <c r="D141" s="1377" t="s">
        <v>8554</v>
      </c>
      <c r="E141" s="1215"/>
      <c r="F141" s="1215" t="s">
        <v>8671</v>
      </c>
      <c r="G141" s="1378">
        <v>10.0</v>
      </c>
      <c r="H141" s="1377"/>
      <c r="I141" s="1378">
        <f t="shared" si="4"/>
        <v>50</v>
      </c>
      <c r="J141" s="1215" t="s">
        <v>78</v>
      </c>
      <c r="K141" s="374"/>
      <c r="L141" s="374"/>
      <c r="M141" s="374"/>
      <c r="N141" s="374"/>
      <c r="O141" s="374"/>
      <c r="P141" s="374"/>
      <c r="Q141" s="374"/>
      <c r="R141" s="374"/>
      <c r="S141" s="374"/>
      <c r="T141" s="374"/>
      <c r="U141" s="374"/>
      <c r="V141" s="374"/>
      <c r="W141" s="374"/>
      <c r="X141" s="374"/>
      <c r="Y141" s="374"/>
      <c r="Z141" s="374"/>
    </row>
    <row r="142" ht="15.75" customHeight="1">
      <c r="A142" s="1215" t="s">
        <v>78</v>
      </c>
      <c r="B142" s="1215" t="s">
        <v>52</v>
      </c>
      <c r="C142" s="1368" t="s">
        <v>8683</v>
      </c>
      <c r="D142" s="1377" t="s">
        <v>8554</v>
      </c>
      <c r="E142" s="1215"/>
      <c r="F142" s="1215" t="s">
        <v>8667</v>
      </c>
      <c r="G142" s="1378">
        <v>10.0</v>
      </c>
      <c r="H142" s="1377"/>
      <c r="I142" s="1378">
        <f t="shared" si="4"/>
        <v>50</v>
      </c>
      <c r="J142" s="1215" t="s">
        <v>78</v>
      </c>
      <c r="K142" s="374"/>
      <c r="L142" s="374"/>
      <c r="M142" s="374"/>
      <c r="N142" s="374"/>
      <c r="O142" s="374"/>
      <c r="P142" s="374"/>
      <c r="Q142" s="374"/>
      <c r="R142" s="374"/>
      <c r="S142" s="374"/>
      <c r="T142" s="374"/>
      <c r="U142" s="374"/>
      <c r="V142" s="374"/>
      <c r="W142" s="374"/>
      <c r="X142" s="374"/>
      <c r="Y142" s="374"/>
      <c r="Z142" s="374"/>
    </row>
    <row r="143" ht="15.75" customHeight="1">
      <c r="A143" s="1215" t="s">
        <v>78</v>
      </c>
      <c r="B143" s="1215" t="s">
        <v>52</v>
      </c>
      <c r="C143" s="1368" t="s">
        <v>8525</v>
      </c>
      <c r="D143" s="1377" t="s">
        <v>8554</v>
      </c>
      <c r="E143" s="1215"/>
      <c r="F143" s="1215" t="s">
        <v>8690</v>
      </c>
      <c r="G143" s="1378">
        <v>10.0</v>
      </c>
      <c r="H143" s="1377"/>
      <c r="I143" s="1378">
        <f t="shared" si="4"/>
        <v>50</v>
      </c>
      <c r="J143" s="1215" t="s">
        <v>78</v>
      </c>
      <c r="K143" s="374"/>
      <c r="L143" s="374"/>
      <c r="M143" s="374"/>
      <c r="N143" s="374"/>
      <c r="O143" s="374"/>
      <c r="P143" s="374"/>
      <c r="Q143" s="374"/>
      <c r="R143" s="374"/>
      <c r="S143" s="374"/>
      <c r="T143" s="374"/>
      <c r="U143" s="374"/>
      <c r="V143" s="374"/>
      <c r="W143" s="374"/>
      <c r="X143" s="374"/>
      <c r="Y143" s="374"/>
      <c r="Z143" s="374"/>
    </row>
    <row r="144" ht="15.75" customHeight="1">
      <c r="A144" s="1215" t="s">
        <v>54</v>
      </c>
      <c r="B144" s="1215" t="s">
        <v>52</v>
      </c>
      <c r="C144" s="1215" t="s">
        <v>7117</v>
      </c>
      <c r="D144" s="1215" t="s">
        <v>8691</v>
      </c>
      <c r="E144" s="1381" t="s">
        <v>8692</v>
      </c>
      <c r="F144" s="1215"/>
      <c r="G144" s="1215">
        <v>50.0</v>
      </c>
      <c r="H144" s="1215">
        <v>4.0</v>
      </c>
      <c r="I144" s="1372">
        <v>100.0</v>
      </c>
      <c r="J144" s="1215" t="s">
        <v>54</v>
      </c>
      <c r="K144" s="374"/>
      <c r="L144" s="374"/>
      <c r="M144" s="374"/>
      <c r="N144" s="374"/>
      <c r="O144" s="374"/>
      <c r="P144" s="374"/>
      <c r="Q144" s="374"/>
      <c r="R144" s="374"/>
      <c r="S144" s="374"/>
      <c r="T144" s="374"/>
      <c r="U144" s="374"/>
      <c r="V144" s="374"/>
      <c r="W144" s="374"/>
      <c r="X144" s="374"/>
      <c r="Y144" s="374"/>
      <c r="Z144" s="374"/>
    </row>
    <row r="145" ht="15.75" customHeight="1">
      <c r="A145" s="1368" t="s">
        <v>54</v>
      </c>
      <c r="B145" s="1368" t="s">
        <v>52</v>
      </c>
      <c r="C145" s="1368" t="s">
        <v>8693</v>
      </c>
      <c r="D145" s="1373" t="s">
        <v>8691</v>
      </c>
      <c r="E145" s="1382" t="s">
        <v>8694</v>
      </c>
      <c r="F145" s="1373"/>
      <c r="G145" s="1385">
        <v>50.0</v>
      </c>
      <c r="H145" s="1375">
        <v>4.0</v>
      </c>
      <c r="I145" s="1372">
        <v>100.0</v>
      </c>
      <c r="J145" s="1368" t="s">
        <v>54</v>
      </c>
      <c r="K145" s="374"/>
      <c r="L145" s="374"/>
      <c r="M145" s="374"/>
      <c r="N145" s="374"/>
      <c r="O145" s="374"/>
      <c r="P145" s="374"/>
      <c r="Q145" s="374"/>
      <c r="R145" s="374"/>
      <c r="S145" s="374"/>
      <c r="T145" s="374"/>
      <c r="U145" s="374"/>
      <c r="V145" s="374"/>
      <c r="W145" s="374"/>
      <c r="X145" s="374"/>
      <c r="Y145" s="374"/>
      <c r="Z145" s="374"/>
    </row>
    <row r="146" ht="15.75" customHeight="1">
      <c r="A146" s="1215" t="s">
        <v>56</v>
      </c>
      <c r="B146" s="1215" t="s">
        <v>609</v>
      </c>
      <c r="C146" s="1215" t="s">
        <v>7117</v>
      </c>
      <c r="D146" s="1215" t="s">
        <v>8691</v>
      </c>
      <c r="E146" s="1381" t="s">
        <v>8692</v>
      </c>
      <c r="F146" s="1215"/>
      <c r="G146" s="1215">
        <v>50.0</v>
      </c>
      <c r="H146" s="1215">
        <v>4.0</v>
      </c>
      <c r="I146" s="1372">
        <v>100.0</v>
      </c>
      <c r="J146" s="1215" t="s">
        <v>56</v>
      </c>
      <c r="K146" s="374"/>
      <c r="L146" s="374"/>
      <c r="M146" s="374"/>
      <c r="N146" s="374"/>
      <c r="O146" s="374"/>
      <c r="P146" s="374"/>
      <c r="Q146" s="374"/>
      <c r="R146" s="374"/>
      <c r="S146" s="374"/>
      <c r="T146" s="374"/>
      <c r="U146" s="374"/>
      <c r="V146" s="374"/>
      <c r="W146" s="374"/>
      <c r="X146" s="374"/>
      <c r="Y146" s="374"/>
      <c r="Z146" s="374"/>
    </row>
    <row r="147" ht="15.75" customHeight="1">
      <c r="A147" s="1215" t="s">
        <v>57</v>
      </c>
      <c r="B147" s="1215" t="s">
        <v>52</v>
      </c>
      <c r="C147" s="1215" t="s">
        <v>514</v>
      </c>
      <c r="D147" s="1215" t="s">
        <v>2508</v>
      </c>
      <c r="E147" s="1381" t="s">
        <v>8695</v>
      </c>
      <c r="F147" s="1215"/>
      <c r="G147" s="1215" t="s">
        <v>8696</v>
      </c>
      <c r="H147" s="1395" t="s">
        <v>8697</v>
      </c>
      <c r="I147" s="1372">
        <v>150.0</v>
      </c>
      <c r="J147" s="1215" t="s">
        <v>57</v>
      </c>
      <c r="K147" s="374"/>
      <c r="L147" s="374"/>
      <c r="M147" s="374"/>
      <c r="N147" s="374"/>
      <c r="O147" s="374"/>
      <c r="P147" s="374"/>
      <c r="Q147" s="374"/>
      <c r="R147" s="374"/>
      <c r="S147" s="374"/>
      <c r="T147" s="374"/>
      <c r="U147" s="374"/>
      <c r="V147" s="374"/>
      <c r="W147" s="374"/>
      <c r="X147" s="374"/>
      <c r="Y147" s="374"/>
      <c r="Z147" s="374"/>
    </row>
    <row r="148" ht="15.75" customHeight="1">
      <c r="A148" s="1215" t="s">
        <v>57</v>
      </c>
      <c r="B148" s="1215" t="s">
        <v>52</v>
      </c>
      <c r="C148" s="1368" t="s">
        <v>8698</v>
      </c>
      <c r="D148" s="1373" t="s">
        <v>8699</v>
      </c>
      <c r="E148" s="1382" t="s">
        <v>8700</v>
      </c>
      <c r="F148" s="1372" t="s">
        <v>8701</v>
      </c>
      <c r="G148" s="1385">
        <v>10.0</v>
      </c>
      <c r="H148" s="1375"/>
      <c r="I148" s="1372">
        <v>10.0</v>
      </c>
      <c r="J148" s="1215" t="s">
        <v>57</v>
      </c>
      <c r="K148" s="374"/>
      <c r="L148" s="374"/>
      <c r="M148" s="374"/>
      <c r="N148" s="374"/>
      <c r="O148" s="374"/>
      <c r="P148" s="374"/>
      <c r="Q148" s="374"/>
      <c r="R148" s="374"/>
      <c r="S148" s="374"/>
      <c r="T148" s="374"/>
      <c r="U148" s="374"/>
      <c r="V148" s="374"/>
      <c r="W148" s="374"/>
      <c r="X148" s="374"/>
      <c r="Y148" s="374"/>
      <c r="Z148" s="374"/>
    </row>
    <row r="149" ht="15.75" customHeight="1">
      <c r="A149" s="1215" t="s">
        <v>57</v>
      </c>
      <c r="B149" s="1215" t="s">
        <v>52</v>
      </c>
      <c r="C149" s="1368" t="s">
        <v>8698</v>
      </c>
      <c r="D149" s="1215" t="s">
        <v>8699</v>
      </c>
      <c r="E149" s="1381" t="s">
        <v>8700</v>
      </c>
      <c r="F149" s="1372" t="s">
        <v>8702</v>
      </c>
      <c r="G149" s="1378">
        <v>10.0</v>
      </c>
      <c r="H149" s="1377"/>
      <c r="I149" s="1372">
        <v>10.0</v>
      </c>
      <c r="J149" s="1215" t="s">
        <v>57</v>
      </c>
      <c r="K149" s="374"/>
      <c r="L149" s="374"/>
      <c r="M149" s="374"/>
      <c r="N149" s="374"/>
      <c r="O149" s="374"/>
      <c r="P149" s="374"/>
      <c r="Q149" s="374"/>
      <c r="R149" s="374"/>
      <c r="S149" s="374"/>
      <c r="T149" s="374"/>
      <c r="U149" s="374"/>
      <c r="V149" s="374"/>
      <c r="W149" s="374"/>
      <c r="X149" s="374"/>
      <c r="Y149" s="374"/>
      <c r="Z149" s="374"/>
    </row>
    <row r="150" ht="15.75" customHeight="1">
      <c r="A150" s="1215" t="s">
        <v>57</v>
      </c>
      <c r="B150" s="1215" t="s">
        <v>52</v>
      </c>
      <c r="C150" s="1368" t="s">
        <v>8698</v>
      </c>
      <c r="D150" s="1215" t="s">
        <v>8699</v>
      </c>
      <c r="E150" s="1381" t="s">
        <v>8700</v>
      </c>
      <c r="F150" s="1372" t="s">
        <v>8703</v>
      </c>
      <c r="G150" s="1378">
        <v>10.0</v>
      </c>
      <c r="H150" s="1377"/>
      <c r="I150" s="1372">
        <v>10.0</v>
      </c>
      <c r="J150" s="1215" t="s">
        <v>57</v>
      </c>
      <c r="K150" s="374"/>
      <c r="L150" s="374"/>
      <c r="M150" s="374"/>
      <c r="N150" s="374"/>
      <c r="O150" s="374"/>
      <c r="P150" s="374"/>
      <c r="Q150" s="374"/>
      <c r="R150" s="374"/>
      <c r="S150" s="374"/>
      <c r="T150" s="374"/>
      <c r="U150" s="374"/>
      <c r="V150" s="374"/>
      <c r="W150" s="374"/>
      <c r="X150" s="374"/>
      <c r="Y150" s="374"/>
      <c r="Z150" s="374"/>
    </row>
    <row r="151" ht="15.75" customHeight="1">
      <c r="A151" s="1215" t="s">
        <v>57</v>
      </c>
      <c r="B151" s="1215" t="s">
        <v>52</v>
      </c>
      <c r="C151" s="1368" t="s">
        <v>8704</v>
      </c>
      <c r="D151" s="1215" t="s">
        <v>2508</v>
      </c>
      <c r="E151" s="1381" t="s">
        <v>8705</v>
      </c>
      <c r="F151" s="1372" t="s">
        <v>8706</v>
      </c>
      <c r="G151" s="1378" t="s">
        <v>8707</v>
      </c>
      <c r="H151" s="1377"/>
      <c r="I151" s="1372">
        <v>50.0</v>
      </c>
      <c r="J151" s="1215" t="s">
        <v>57</v>
      </c>
      <c r="K151" s="374"/>
      <c r="L151" s="374"/>
      <c r="M151" s="374"/>
      <c r="N151" s="374"/>
      <c r="O151" s="374"/>
      <c r="P151" s="374"/>
      <c r="Q151" s="374"/>
      <c r="R151" s="374"/>
      <c r="S151" s="374"/>
      <c r="T151" s="374"/>
      <c r="U151" s="374"/>
      <c r="V151" s="374"/>
      <c r="W151" s="374"/>
      <c r="X151" s="374"/>
      <c r="Y151" s="374"/>
      <c r="Z151" s="374"/>
    </row>
    <row r="152" ht="15.75" customHeight="1">
      <c r="A152" s="1215" t="s">
        <v>57</v>
      </c>
      <c r="B152" s="1215" t="s">
        <v>52</v>
      </c>
      <c r="C152" s="1368" t="s">
        <v>8704</v>
      </c>
      <c r="D152" s="1215" t="s">
        <v>2508</v>
      </c>
      <c r="E152" s="1381" t="s">
        <v>8705</v>
      </c>
      <c r="F152" s="1372" t="s">
        <v>8708</v>
      </c>
      <c r="G152" s="1378" t="s">
        <v>8707</v>
      </c>
      <c r="H152" s="1377"/>
      <c r="I152" s="1372">
        <v>50.0</v>
      </c>
      <c r="J152" s="1215" t="s">
        <v>57</v>
      </c>
      <c r="K152" s="374"/>
      <c r="L152" s="374"/>
      <c r="M152" s="374"/>
      <c r="N152" s="374"/>
      <c r="O152" s="374"/>
      <c r="P152" s="374"/>
      <c r="Q152" s="374"/>
      <c r="R152" s="374"/>
      <c r="S152" s="374"/>
      <c r="T152" s="374"/>
      <c r="U152" s="374"/>
      <c r="V152" s="374"/>
      <c r="W152" s="374"/>
      <c r="X152" s="374"/>
      <c r="Y152" s="374"/>
      <c r="Z152" s="374"/>
    </row>
    <row r="153" ht="15.75" customHeight="1">
      <c r="A153" s="1215" t="s">
        <v>3446</v>
      </c>
      <c r="B153" s="1215" t="s">
        <v>52</v>
      </c>
      <c r="C153" s="1215" t="s">
        <v>8680</v>
      </c>
      <c r="D153" s="1377" t="s">
        <v>8709</v>
      </c>
      <c r="E153" s="1396" t="s">
        <v>8710</v>
      </c>
      <c r="F153" s="1215" t="s">
        <v>8573</v>
      </c>
      <c r="G153" s="1215">
        <v>50.0</v>
      </c>
      <c r="H153" s="1215">
        <v>6.0</v>
      </c>
      <c r="I153" s="1215">
        <v>300.0</v>
      </c>
      <c r="J153" s="1215" t="s">
        <v>3446</v>
      </c>
      <c r="K153" s="374"/>
      <c r="L153" s="374"/>
      <c r="M153" s="374"/>
      <c r="N153" s="374"/>
      <c r="O153" s="374"/>
      <c r="P153" s="374"/>
      <c r="Q153" s="374"/>
      <c r="R153" s="374"/>
      <c r="S153" s="374"/>
      <c r="T153" s="374"/>
      <c r="U153" s="374"/>
      <c r="V153" s="374"/>
      <c r="W153" s="374"/>
      <c r="X153" s="374"/>
      <c r="Y153" s="374"/>
      <c r="Z153" s="374"/>
    </row>
    <row r="154" ht="15.75" customHeight="1">
      <c r="A154" s="1215" t="s">
        <v>3446</v>
      </c>
      <c r="B154" s="1215" t="s">
        <v>52</v>
      </c>
      <c r="C154" s="1215" t="s">
        <v>8711</v>
      </c>
      <c r="D154" s="1377" t="s">
        <v>8554</v>
      </c>
      <c r="E154" s="1215" t="s">
        <v>8712</v>
      </c>
      <c r="F154" s="1215" t="s">
        <v>8573</v>
      </c>
      <c r="G154" s="1378">
        <v>50.0</v>
      </c>
      <c r="H154" s="1377">
        <v>12.0</v>
      </c>
      <c r="I154" s="1215">
        <v>300.0</v>
      </c>
      <c r="J154" s="1215" t="s">
        <v>3446</v>
      </c>
      <c r="K154" s="374"/>
      <c r="L154" s="374"/>
      <c r="M154" s="374"/>
      <c r="N154" s="374"/>
      <c r="O154" s="374"/>
      <c r="P154" s="374"/>
      <c r="Q154" s="374"/>
      <c r="R154" s="374"/>
      <c r="S154" s="374"/>
      <c r="T154" s="374"/>
      <c r="U154" s="374"/>
      <c r="V154" s="374"/>
      <c r="W154" s="374"/>
      <c r="X154" s="374"/>
      <c r="Y154" s="374"/>
      <c r="Z154" s="374"/>
    </row>
    <row r="155" ht="15.75" customHeight="1">
      <c r="A155" s="1215" t="s">
        <v>3446</v>
      </c>
      <c r="B155" s="1215" t="s">
        <v>52</v>
      </c>
      <c r="C155" s="1215" t="s">
        <v>8713</v>
      </c>
      <c r="D155" s="1377" t="s">
        <v>8554</v>
      </c>
      <c r="E155" s="1215" t="s">
        <v>8712</v>
      </c>
      <c r="F155" s="1215" t="s">
        <v>8573</v>
      </c>
      <c r="G155" s="1378">
        <v>50.0</v>
      </c>
      <c r="H155" s="1377">
        <v>12.0</v>
      </c>
      <c r="I155" s="1215">
        <v>300.0</v>
      </c>
      <c r="J155" s="1215" t="s">
        <v>3446</v>
      </c>
      <c r="K155" s="374"/>
      <c r="L155" s="374"/>
      <c r="M155" s="374"/>
      <c r="N155" s="374"/>
      <c r="O155" s="374"/>
      <c r="P155" s="374"/>
      <c r="Q155" s="374"/>
      <c r="R155" s="374"/>
      <c r="S155" s="374"/>
      <c r="T155" s="374"/>
      <c r="U155" s="374"/>
      <c r="V155" s="374"/>
      <c r="W155" s="374"/>
      <c r="X155" s="374"/>
      <c r="Y155" s="374"/>
      <c r="Z155" s="374"/>
    </row>
    <row r="156" ht="15.75" customHeight="1">
      <c r="A156" s="1215" t="s">
        <v>3446</v>
      </c>
      <c r="B156" s="1215" t="s">
        <v>52</v>
      </c>
      <c r="C156" s="1215" t="s">
        <v>257</v>
      </c>
      <c r="D156" s="1377" t="s">
        <v>8554</v>
      </c>
      <c r="E156" s="1380" t="s">
        <v>8555</v>
      </c>
      <c r="F156" s="1215" t="s">
        <v>8556</v>
      </c>
      <c r="G156" s="1378">
        <v>50.0</v>
      </c>
      <c r="H156" s="1377">
        <v>2.0</v>
      </c>
      <c r="I156" s="1215">
        <v>100.0</v>
      </c>
      <c r="J156" s="1215" t="s">
        <v>3446</v>
      </c>
      <c r="K156" s="374"/>
      <c r="L156" s="374"/>
      <c r="M156" s="374"/>
      <c r="N156" s="374"/>
      <c r="O156" s="374"/>
      <c r="P156" s="374"/>
      <c r="Q156" s="374"/>
      <c r="R156" s="374"/>
      <c r="S156" s="374"/>
      <c r="T156" s="374"/>
      <c r="U156" s="374"/>
      <c r="V156" s="374"/>
      <c r="W156" s="374"/>
      <c r="X156" s="374"/>
      <c r="Y156" s="374"/>
      <c r="Z156" s="374"/>
    </row>
    <row r="157" ht="15.75" customHeight="1">
      <c r="A157" s="1215" t="s">
        <v>3446</v>
      </c>
      <c r="B157" s="1215" t="s">
        <v>52</v>
      </c>
      <c r="C157" s="1215" t="s">
        <v>8608</v>
      </c>
      <c r="D157" s="1377" t="s">
        <v>8554</v>
      </c>
      <c r="E157" s="1215" t="s">
        <v>8610</v>
      </c>
      <c r="F157" s="1215" t="s">
        <v>8556</v>
      </c>
      <c r="G157" s="1378">
        <v>50.0</v>
      </c>
      <c r="H157" s="1377">
        <v>2.0</v>
      </c>
      <c r="I157" s="1215">
        <v>100.0</v>
      </c>
      <c r="J157" s="1215" t="s">
        <v>3446</v>
      </c>
      <c r="K157" s="374"/>
      <c r="L157" s="374"/>
      <c r="M157" s="374"/>
      <c r="N157" s="374"/>
      <c r="O157" s="374"/>
      <c r="P157" s="374"/>
      <c r="Q157" s="374"/>
      <c r="R157" s="374"/>
      <c r="S157" s="374"/>
      <c r="T157" s="374"/>
      <c r="U157" s="374"/>
      <c r="V157" s="374"/>
      <c r="W157" s="374"/>
      <c r="X157" s="374"/>
      <c r="Y157" s="374"/>
      <c r="Z157" s="374"/>
    </row>
    <row r="158" ht="15.75" customHeight="1">
      <c r="A158" s="1215" t="s">
        <v>3446</v>
      </c>
      <c r="B158" s="1215" t="s">
        <v>52</v>
      </c>
      <c r="C158" s="1215" t="s">
        <v>8608</v>
      </c>
      <c r="D158" s="1377" t="s">
        <v>8554</v>
      </c>
      <c r="E158" s="1215" t="s">
        <v>8611</v>
      </c>
      <c r="F158" s="1215" t="s">
        <v>8556</v>
      </c>
      <c r="G158" s="1378">
        <v>50.0</v>
      </c>
      <c r="H158" s="1377">
        <v>2.0</v>
      </c>
      <c r="I158" s="1215">
        <v>100.0</v>
      </c>
      <c r="J158" s="1215" t="s">
        <v>3446</v>
      </c>
      <c r="K158" s="374"/>
      <c r="L158" s="374"/>
      <c r="M158" s="374"/>
      <c r="N158" s="374"/>
      <c r="O158" s="374"/>
      <c r="P158" s="374"/>
      <c r="Q158" s="374"/>
      <c r="R158" s="374"/>
      <c r="S158" s="374"/>
      <c r="T158" s="374"/>
      <c r="U158" s="374"/>
      <c r="V158" s="374"/>
      <c r="W158" s="374"/>
      <c r="X158" s="374"/>
      <c r="Y158" s="374"/>
      <c r="Z158" s="374"/>
    </row>
    <row r="159" ht="15.75" customHeight="1">
      <c r="A159" s="1215" t="s">
        <v>3446</v>
      </c>
      <c r="B159" s="1215" t="s">
        <v>52</v>
      </c>
      <c r="C159" s="1215" t="s">
        <v>8714</v>
      </c>
      <c r="D159" s="1377" t="s">
        <v>8554</v>
      </c>
      <c r="E159" s="1215" t="s">
        <v>8715</v>
      </c>
      <c r="F159" s="1215" t="s">
        <v>8716</v>
      </c>
      <c r="G159" s="1378">
        <v>10.0</v>
      </c>
      <c r="H159" s="1377"/>
      <c r="I159" s="1378">
        <f t="shared" ref="I159:I177" si="5">G159*5</f>
        <v>50</v>
      </c>
      <c r="J159" s="1215" t="s">
        <v>3446</v>
      </c>
      <c r="K159" s="374"/>
      <c r="L159" s="374"/>
      <c r="M159" s="374"/>
      <c r="N159" s="374"/>
      <c r="O159" s="374"/>
      <c r="P159" s="374"/>
      <c r="Q159" s="374"/>
      <c r="R159" s="374"/>
      <c r="S159" s="374"/>
      <c r="T159" s="374"/>
      <c r="U159" s="374"/>
      <c r="V159" s="374"/>
      <c r="W159" s="374"/>
      <c r="X159" s="374"/>
      <c r="Y159" s="374"/>
      <c r="Z159" s="374"/>
    </row>
    <row r="160" ht="15.75" customHeight="1">
      <c r="A160" s="1215" t="s">
        <v>3446</v>
      </c>
      <c r="B160" s="1215" t="s">
        <v>52</v>
      </c>
      <c r="C160" s="1215" t="s">
        <v>8581</v>
      </c>
      <c r="D160" s="1377" t="s">
        <v>8554</v>
      </c>
      <c r="E160" s="1215" t="s">
        <v>8582</v>
      </c>
      <c r="F160" s="1215" t="s">
        <v>8717</v>
      </c>
      <c r="G160" s="1378">
        <v>10.0</v>
      </c>
      <c r="H160" s="1377"/>
      <c r="I160" s="1378">
        <f t="shared" si="5"/>
        <v>50</v>
      </c>
      <c r="J160" s="1215" t="s">
        <v>3446</v>
      </c>
      <c r="K160" s="374"/>
      <c r="L160" s="374"/>
      <c r="M160" s="374"/>
      <c r="N160" s="374"/>
      <c r="O160" s="374"/>
      <c r="P160" s="374"/>
      <c r="Q160" s="374"/>
      <c r="R160" s="374"/>
      <c r="S160" s="374"/>
      <c r="T160" s="374"/>
      <c r="U160" s="374"/>
      <c r="V160" s="374"/>
      <c r="W160" s="374"/>
      <c r="X160" s="374"/>
      <c r="Y160" s="374"/>
      <c r="Z160" s="374"/>
    </row>
    <row r="161" ht="15.75" customHeight="1">
      <c r="A161" s="1215" t="s">
        <v>3446</v>
      </c>
      <c r="B161" s="1215" t="s">
        <v>52</v>
      </c>
      <c r="C161" s="1215" t="s">
        <v>1023</v>
      </c>
      <c r="D161" s="1377" t="s">
        <v>8554</v>
      </c>
      <c r="E161" s="1215" t="s">
        <v>8580</v>
      </c>
      <c r="F161" s="1215" t="s">
        <v>8718</v>
      </c>
      <c r="G161" s="1378">
        <v>10.0</v>
      </c>
      <c r="H161" s="1377"/>
      <c r="I161" s="1378">
        <f t="shared" si="5"/>
        <v>50</v>
      </c>
      <c r="J161" s="1215" t="s">
        <v>3446</v>
      </c>
      <c r="K161" s="374"/>
      <c r="L161" s="374"/>
      <c r="M161" s="374"/>
      <c r="N161" s="374"/>
      <c r="O161" s="374"/>
      <c r="P161" s="374"/>
      <c r="Q161" s="374"/>
      <c r="R161" s="374"/>
      <c r="S161" s="374"/>
      <c r="T161" s="374"/>
      <c r="U161" s="374"/>
      <c r="V161" s="374"/>
      <c r="W161" s="374"/>
      <c r="X161" s="374"/>
      <c r="Y161" s="374"/>
      <c r="Z161" s="374"/>
    </row>
    <row r="162" ht="15.75" customHeight="1">
      <c r="A162" s="1215" t="s">
        <v>3446</v>
      </c>
      <c r="B162" s="1215" t="s">
        <v>52</v>
      </c>
      <c r="C162" s="1215" t="s">
        <v>1023</v>
      </c>
      <c r="D162" s="1377" t="s">
        <v>8554</v>
      </c>
      <c r="E162" s="1215" t="s">
        <v>8580</v>
      </c>
      <c r="F162" s="1215" t="s">
        <v>8667</v>
      </c>
      <c r="G162" s="1378">
        <v>10.0</v>
      </c>
      <c r="H162" s="1377"/>
      <c r="I162" s="1378">
        <f t="shared" si="5"/>
        <v>50</v>
      </c>
      <c r="J162" s="1215" t="s">
        <v>3446</v>
      </c>
      <c r="K162" s="374"/>
      <c r="L162" s="374"/>
      <c r="M162" s="374"/>
      <c r="N162" s="374"/>
      <c r="O162" s="374"/>
      <c r="P162" s="374"/>
      <c r="Q162" s="374"/>
      <c r="R162" s="374"/>
      <c r="S162" s="374"/>
      <c r="T162" s="374"/>
      <c r="U162" s="374"/>
      <c r="V162" s="374"/>
      <c r="W162" s="374"/>
      <c r="X162" s="374"/>
      <c r="Y162" s="374"/>
      <c r="Z162" s="374"/>
    </row>
    <row r="163" ht="15.75" customHeight="1">
      <c r="A163" s="1215" t="s">
        <v>3446</v>
      </c>
      <c r="B163" s="1215" t="s">
        <v>52</v>
      </c>
      <c r="C163" s="1368" t="s">
        <v>8612</v>
      </c>
      <c r="D163" s="1377" t="s">
        <v>8554</v>
      </c>
      <c r="E163" s="1215" t="s">
        <v>8613</v>
      </c>
      <c r="F163" s="1215" t="s">
        <v>8667</v>
      </c>
      <c r="G163" s="1378">
        <v>10.0</v>
      </c>
      <c r="H163" s="1377"/>
      <c r="I163" s="1378">
        <f t="shared" si="5"/>
        <v>50</v>
      </c>
      <c r="J163" s="1215" t="s">
        <v>3446</v>
      </c>
      <c r="K163" s="374"/>
      <c r="L163" s="374"/>
      <c r="M163" s="374"/>
      <c r="N163" s="374"/>
      <c r="O163" s="374"/>
      <c r="P163" s="374"/>
      <c r="Q163" s="374"/>
      <c r="R163" s="374"/>
      <c r="S163" s="374"/>
      <c r="T163" s="374"/>
      <c r="U163" s="374"/>
      <c r="V163" s="374"/>
      <c r="W163" s="374"/>
      <c r="X163" s="374"/>
      <c r="Y163" s="374"/>
      <c r="Z163" s="374"/>
    </row>
    <row r="164" ht="15.75" customHeight="1">
      <c r="A164" s="1215" t="s">
        <v>3446</v>
      </c>
      <c r="B164" s="1215" t="s">
        <v>52</v>
      </c>
      <c r="C164" s="1368" t="s">
        <v>8612</v>
      </c>
      <c r="D164" s="1377" t="s">
        <v>8554</v>
      </c>
      <c r="E164" s="1215" t="s">
        <v>8613</v>
      </c>
      <c r="F164" s="1215" t="s">
        <v>8719</v>
      </c>
      <c r="G164" s="1378">
        <v>10.0</v>
      </c>
      <c r="H164" s="1377"/>
      <c r="I164" s="1378">
        <f t="shared" si="5"/>
        <v>50</v>
      </c>
      <c r="J164" s="1215" t="s">
        <v>3446</v>
      </c>
      <c r="K164" s="374"/>
      <c r="L164" s="374"/>
      <c r="M164" s="374"/>
      <c r="N164" s="374"/>
      <c r="O164" s="374"/>
      <c r="P164" s="374"/>
      <c r="Q164" s="374"/>
      <c r="R164" s="374"/>
      <c r="S164" s="374"/>
      <c r="T164" s="374"/>
      <c r="U164" s="374"/>
      <c r="V164" s="374"/>
      <c r="W164" s="374"/>
      <c r="X164" s="374"/>
      <c r="Y164" s="374"/>
      <c r="Z164" s="374"/>
    </row>
    <row r="165" ht="15.75" customHeight="1">
      <c r="A165" s="1215" t="s">
        <v>3446</v>
      </c>
      <c r="B165" s="1215" t="s">
        <v>52</v>
      </c>
      <c r="C165" s="1368" t="s">
        <v>8608</v>
      </c>
      <c r="D165" s="1377" t="s">
        <v>8554</v>
      </c>
      <c r="E165" s="1215" t="s">
        <v>8600</v>
      </c>
      <c r="F165" s="1215" t="s">
        <v>8719</v>
      </c>
      <c r="G165" s="1378">
        <v>10.0</v>
      </c>
      <c r="H165" s="1377"/>
      <c r="I165" s="1378">
        <f t="shared" si="5"/>
        <v>50</v>
      </c>
      <c r="J165" s="1215" t="s">
        <v>3446</v>
      </c>
      <c r="K165" s="374"/>
      <c r="L165" s="374"/>
      <c r="M165" s="374"/>
      <c r="N165" s="374"/>
      <c r="O165" s="374"/>
      <c r="P165" s="374"/>
      <c r="Q165" s="374"/>
      <c r="R165" s="374"/>
      <c r="S165" s="374"/>
      <c r="T165" s="374"/>
      <c r="U165" s="374"/>
      <c r="V165" s="374"/>
      <c r="W165" s="374"/>
      <c r="X165" s="374"/>
      <c r="Y165" s="374"/>
      <c r="Z165" s="374"/>
    </row>
    <row r="166" ht="15.75" customHeight="1">
      <c r="A166" s="1215" t="s">
        <v>3446</v>
      </c>
      <c r="B166" s="1215" t="s">
        <v>52</v>
      </c>
      <c r="C166" s="1368" t="s">
        <v>277</v>
      </c>
      <c r="D166" s="1377" t="s">
        <v>8554</v>
      </c>
      <c r="E166" s="1215" t="s">
        <v>8562</v>
      </c>
      <c r="F166" s="1215" t="s">
        <v>8720</v>
      </c>
      <c r="G166" s="1378">
        <v>10.0</v>
      </c>
      <c r="H166" s="1377"/>
      <c r="I166" s="1378">
        <f t="shared" si="5"/>
        <v>50</v>
      </c>
      <c r="J166" s="1215" t="s">
        <v>3446</v>
      </c>
      <c r="K166" s="374"/>
      <c r="L166" s="374"/>
      <c r="M166" s="374"/>
      <c r="N166" s="374"/>
      <c r="O166" s="374"/>
      <c r="P166" s="374"/>
      <c r="Q166" s="374"/>
      <c r="R166" s="374"/>
      <c r="S166" s="374"/>
      <c r="T166" s="374"/>
      <c r="U166" s="374"/>
      <c r="V166" s="374"/>
      <c r="W166" s="374"/>
      <c r="X166" s="374"/>
      <c r="Y166" s="374"/>
      <c r="Z166" s="374"/>
    </row>
    <row r="167" ht="15.75" customHeight="1">
      <c r="A167" s="1215" t="s">
        <v>3446</v>
      </c>
      <c r="B167" s="1215" t="s">
        <v>52</v>
      </c>
      <c r="C167" s="1368" t="s">
        <v>277</v>
      </c>
      <c r="D167" s="1377" t="s">
        <v>8554</v>
      </c>
      <c r="E167" s="1215" t="s">
        <v>8562</v>
      </c>
      <c r="F167" s="1215" t="s">
        <v>8721</v>
      </c>
      <c r="G167" s="1378">
        <v>10.0</v>
      </c>
      <c r="H167" s="1377"/>
      <c r="I167" s="1378">
        <f t="shared" si="5"/>
        <v>50</v>
      </c>
      <c r="J167" s="1215" t="s">
        <v>3446</v>
      </c>
      <c r="K167" s="374"/>
      <c r="L167" s="374"/>
      <c r="M167" s="374"/>
      <c r="N167" s="374"/>
      <c r="O167" s="374"/>
      <c r="P167" s="374"/>
      <c r="Q167" s="374"/>
      <c r="R167" s="374"/>
      <c r="S167" s="374"/>
      <c r="T167" s="374"/>
      <c r="U167" s="374"/>
      <c r="V167" s="374"/>
      <c r="W167" s="374"/>
      <c r="X167" s="374"/>
      <c r="Y167" s="374"/>
      <c r="Z167" s="374"/>
    </row>
    <row r="168" ht="15.75" customHeight="1">
      <c r="A168" s="1215" t="s">
        <v>3446</v>
      </c>
      <c r="B168" s="1215" t="s">
        <v>52</v>
      </c>
      <c r="C168" s="1368" t="s">
        <v>277</v>
      </c>
      <c r="D168" s="1377" t="s">
        <v>8554</v>
      </c>
      <c r="E168" s="1215" t="s">
        <v>8562</v>
      </c>
      <c r="F168" s="1215" t="s">
        <v>8722</v>
      </c>
      <c r="G168" s="1378">
        <v>10.0</v>
      </c>
      <c r="H168" s="1377"/>
      <c r="I168" s="1378">
        <f t="shared" si="5"/>
        <v>50</v>
      </c>
      <c r="J168" s="1215" t="s">
        <v>3446</v>
      </c>
      <c r="K168" s="374"/>
      <c r="L168" s="374"/>
      <c r="M168" s="374"/>
      <c r="N168" s="374"/>
      <c r="O168" s="374"/>
      <c r="P168" s="374"/>
      <c r="Q168" s="374"/>
      <c r="R168" s="374"/>
      <c r="S168" s="374"/>
      <c r="T168" s="374"/>
      <c r="U168" s="374"/>
      <c r="V168" s="374"/>
      <c r="W168" s="374"/>
      <c r="X168" s="374"/>
      <c r="Y168" s="374"/>
      <c r="Z168" s="374"/>
    </row>
    <row r="169" ht="15.75" customHeight="1">
      <c r="A169" s="1215" t="s">
        <v>3446</v>
      </c>
      <c r="B169" s="1215" t="s">
        <v>52</v>
      </c>
      <c r="C169" s="1368" t="s">
        <v>277</v>
      </c>
      <c r="D169" s="1377" t="s">
        <v>8554</v>
      </c>
      <c r="E169" s="1215" t="s">
        <v>8562</v>
      </c>
      <c r="F169" s="1215" t="s">
        <v>8723</v>
      </c>
      <c r="G169" s="1378">
        <v>10.0</v>
      </c>
      <c r="H169" s="1377"/>
      <c r="I169" s="1378">
        <f t="shared" si="5"/>
        <v>50</v>
      </c>
      <c r="J169" s="1215" t="s">
        <v>3446</v>
      </c>
      <c r="K169" s="374"/>
      <c r="L169" s="374"/>
      <c r="M169" s="374"/>
      <c r="N169" s="374"/>
      <c r="O169" s="374"/>
      <c r="P169" s="374"/>
      <c r="Q169" s="374"/>
      <c r="R169" s="374"/>
      <c r="S169" s="374"/>
      <c r="T169" s="374"/>
      <c r="U169" s="374"/>
      <c r="V169" s="374"/>
      <c r="W169" s="374"/>
      <c r="X169" s="374"/>
      <c r="Y169" s="374"/>
      <c r="Z169" s="374"/>
    </row>
    <row r="170" ht="15.75" customHeight="1">
      <c r="A170" s="1215" t="s">
        <v>3446</v>
      </c>
      <c r="B170" s="1215" t="s">
        <v>52</v>
      </c>
      <c r="C170" s="1368" t="s">
        <v>277</v>
      </c>
      <c r="D170" s="1377" t="s">
        <v>8554</v>
      </c>
      <c r="E170" s="1215" t="s">
        <v>8562</v>
      </c>
      <c r="F170" s="1215" t="s">
        <v>8724</v>
      </c>
      <c r="G170" s="1378">
        <v>10.0</v>
      </c>
      <c r="H170" s="1377"/>
      <c r="I170" s="1378">
        <f t="shared" si="5"/>
        <v>50</v>
      </c>
      <c r="J170" s="1215" t="s">
        <v>3446</v>
      </c>
      <c r="K170" s="374"/>
      <c r="L170" s="374"/>
      <c r="M170" s="374"/>
      <c r="N170" s="374"/>
      <c r="O170" s="374"/>
      <c r="P170" s="374"/>
      <c r="Q170" s="374"/>
      <c r="R170" s="374"/>
      <c r="S170" s="374"/>
      <c r="T170" s="374"/>
      <c r="U170" s="374"/>
      <c r="V170" s="374"/>
      <c r="W170" s="374"/>
      <c r="X170" s="374"/>
      <c r="Y170" s="374"/>
      <c r="Z170" s="374"/>
    </row>
    <row r="171" ht="15.75" customHeight="1">
      <c r="A171" s="1215" t="s">
        <v>3446</v>
      </c>
      <c r="B171" s="1215" t="s">
        <v>52</v>
      </c>
      <c r="C171" s="1368" t="s">
        <v>8725</v>
      </c>
      <c r="D171" s="1377" t="s">
        <v>8554</v>
      </c>
      <c r="E171" s="1396" t="s">
        <v>8726</v>
      </c>
      <c r="F171" s="1215" t="s">
        <v>8727</v>
      </c>
      <c r="G171" s="1378">
        <v>10.0</v>
      </c>
      <c r="H171" s="1377"/>
      <c r="I171" s="1378">
        <f t="shared" si="5"/>
        <v>50</v>
      </c>
      <c r="J171" s="1215" t="s">
        <v>3446</v>
      </c>
      <c r="K171" s="374"/>
      <c r="L171" s="374"/>
      <c r="M171" s="374"/>
      <c r="N171" s="374"/>
      <c r="O171" s="374"/>
      <c r="P171" s="374"/>
      <c r="Q171" s="374"/>
      <c r="R171" s="374"/>
      <c r="S171" s="374"/>
      <c r="T171" s="374"/>
      <c r="U171" s="374"/>
      <c r="V171" s="374"/>
      <c r="W171" s="374"/>
      <c r="X171" s="374"/>
      <c r="Y171" s="374"/>
      <c r="Z171" s="374"/>
    </row>
    <row r="172" ht="15.75" customHeight="1">
      <c r="A172" s="1215" t="s">
        <v>3446</v>
      </c>
      <c r="B172" s="1215" t="s">
        <v>52</v>
      </c>
      <c r="C172" s="1368" t="s">
        <v>8725</v>
      </c>
      <c r="D172" s="1377" t="s">
        <v>8554</v>
      </c>
      <c r="E172" s="1396" t="s">
        <v>8726</v>
      </c>
      <c r="F172" s="1215" t="s">
        <v>8622</v>
      </c>
      <c r="G172" s="1378">
        <v>10.0</v>
      </c>
      <c r="H172" s="1377"/>
      <c r="I172" s="1378">
        <f t="shared" si="5"/>
        <v>50</v>
      </c>
      <c r="J172" s="1215" t="s">
        <v>3446</v>
      </c>
      <c r="K172" s="374"/>
      <c r="L172" s="374"/>
      <c r="M172" s="374"/>
      <c r="N172" s="374"/>
      <c r="O172" s="374"/>
      <c r="P172" s="374"/>
      <c r="Q172" s="374"/>
      <c r="R172" s="374"/>
      <c r="S172" s="374"/>
      <c r="T172" s="374"/>
      <c r="U172" s="374"/>
      <c r="V172" s="374"/>
      <c r="W172" s="374"/>
      <c r="X172" s="374"/>
      <c r="Y172" s="374"/>
      <c r="Z172" s="374"/>
    </row>
    <row r="173" ht="15.75" customHeight="1">
      <c r="A173" s="1215" t="s">
        <v>3446</v>
      </c>
      <c r="B173" s="1215" t="s">
        <v>52</v>
      </c>
      <c r="C173" s="1368" t="s">
        <v>8725</v>
      </c>
      <c r="D173" s="1377" t="s">
        <v>8554</v>
      </c>
      <c r="E173" s="1396" t="s">
        <v>8726</v>
      </c>
      <c r="F173" s="1215" t="s">
        <v>8728</v>
      </c>
      <c r="G173" s="1378">
        <v>10.0</v>
      </c>
      <c r="H173" s="1377"/>
      <c r="I173" s="1378">
        <f t="shared" si="5"/>
        <v>50</v>
      </c>
      <c r="J173" s="1215" t="s">
        <v>3446</v>
      </c>
      <c r="K173" s="374"/>
      <c r="L173" s="374"/>
      <c r="M173" s="374"/>
      <c r="N173" s="374"/>
      <c r="O173" s="374"/>
      <c r="P173" s="374"/>
      <c r="Q173" s="374"/>
      <c r="R173" s="374"/>
      <c r="S173" s="374"/>
      <c r="T173" s="374"/>
      <c r="U173" s="374"/>
      <c r="V173" s="374"/>
      <c r="W173" s="374"/>
      <c r="X173" s="374"/>
      <c r="Y173" s="374"/>
      <c r="Z173" s="374"/>
    </row>
    <row r="174" ht="15.75" customHeight="1">
      <c r="A174" s="1215" t="s">
        <v>3446</v>
      </c>
      <c r="B174" s="1215" t="s">
        <v>52</v>
      </c>
      <c r="C174" s="1368" t="s">
        <v>801</v>
      </c>
      <c r="D174" s="1377" t="s">
        <v>8554</v>
      </c>
      <c r="E174" s="1396" t="s">
        <v>8569</v>
      </c>
      <c r="F174" s="1215" t="s">
        <v>8729</v>
      </c>
      <c r="G174" s="1378">
        <v>10.0</v>
      </c>
      <c r="H174" s="1377"/>
      <c r="I174" s="1378">
        <f t="shared" si="5"/>
        <v>50</v>
      </c>
      <c r="J174" s="1215" t="s">
        <v>3446</v>
      </c>
      <c r="K174" s="374"/>
      <c r="L174" s="374"/>
      <c r="M174" s="374"/>
      <c r="N174" s="374"/>
      <c r="O174" s="374"/>
      <c r="P174" s="374"/>
      <c r="Q174" s="374"/>
      <c r="R174" s="374"/>
      <c r="S174" s="374"/>
      <c r="T174" s="374"/>
      <c r="U174" s="374"/>
      <c r="V174" s="374"/>
      <c r="W174" s="374"/>
      <c r="X174" s="374"/>
      <c r="Y174" s="374"/>
      <c r="Z174" s="374"/>
    </row>
    <row r="175" ht="15.75" customHeight="1">
      <c r="A175" s="1215" t="s">
        <v>3446</v>
      </c>
      <c r="B175" s="1215" t="s">
        <v>52</v>
      </c>
      <c r="C175" s="1368" t="s">
        <v>8525</v>
      </c>
      <c r="D175" s="1377" t="s">
        <v>8554</v>
      </c>
      <c r="E175" s="1215" t="s">
        <v>8570</v>
      </c>
      <c r="F175" s="1215" t="s">
        <v>8730</v>
      </c>
      <c r="G175" s="1378">
        <v>10.0</v>
      </c>
      <c r="H175" s="1377"/>
      <c r="I175" s="1378">
        <f t="shared" si="5"/>
        <v>50</v>
      </c>
      <c r="J175" s="1215" t="s">
        <v>3446</v>
      </c>
      <c r="K175" s="374"/>
      <c r="L175" s="374"/>
      <c r="M175" s="374"/>
      <c r="N175" s="374"/>
      <c r="O175" s="374"/>
      <c r="P175" s="374"/>
      <c r="Q175" s="374"/>
      <c r="R175" s="374"/>
      <c r="S175" s="374"/>
      <c r="T175" s="374"/>
      <c r="U175" s="374"/>
      <c r="V175" s="374"/>
      <c r="W175" s="374"/>
      <c r="X175" s="374"/>
      <c r="Y175" s="374"/>
      <c r="Z175" s="374"/>
    </row>
    <row r="176" ht="15.75" customHeight="1">
      <c r="A176" s="1215" t="s">
        <v>3446</v>
      </c>
      <c r="B176" s="1215" t="s">
        <v>52</v>
      </c>
      <c r="C176" s="1368" t="s">
        <v>391</v>
      </c>
      <c r="D176" s="1377" t="s">
        <v>8554</v>
      </c>
      <c r="E176" s="1215" t="s">
        <v>8731</v>
      </c>
      <c r="F176" s="1215" t="s">
        <v>8732</v>
      </c>
      <c r="G176" s="1378">
        <v>10.0</v>
      </c>
      <c r="H176" s="1377"/>
      <c r="I176" s="1378">
        <f t="shared" si="5"/>
        <v>50</v>
      </c>
      <c r="J176" s="1215" t="s">
        <v>3446</v>
      </c>
      <c r="K176" s="374"/>
      <c r="L176" s="374"/>
      <c r="M176" s="374"/>
      <c r="N176" s="374"/>
      <c r="O176" s="374"/>
      <c r="P176" s="374"/>
      <c r="Q176" s="374"/>
      <c r="R176" s="374"/>
      <c r="S176" s="374"/>
      <c r="T176" s="374"/>
      <c r="U176" s="374"/>
      <c r="V176" s="374"/>
      <c r="W176" s="374"/>
      <c r="X176" s="374"/>
      <c r="Y176" s="374"/>
      <c r="Z176" s="374"/>
    </row>
    <row r="177" ht="15.75" customHeight="1">
      <c r="A177" s="1215" t="s">
        <v>3446</v>
      </c>
      <c r="B177" s="1215" t="s">
        <v>52</v>
      </c>
      <c r="C177" s="1368" t="s">
        <v>338</v>
      </c>
      <c r="D177" s="1377" t="s">
        <v>8554</v>
      </c>
      <c r="E177" s="1215" t="s">
        <v>8733</v>
      </c>
      <c r="F177" s="1215" t="s">
        <v>8727</v>
      </c>
      <c r="G177" s="1378">
        <v>10.0</v>
      </c>
      <c r="H177" s="1377"/>
      <c r="I177" s="1378">
        <f t="shared" si="5"/>
        <v>50</v>
      </c>
      <c r="J177" s="1215" t="s">
        <v>3446</v>
      </c>
      <c r="K177" s="374"/>
      <c r="L177" s="374"/>
      <c r="M177" s="374"/>
      <c r="N177" s="374"/>
      <c r="O177" s="374"/>
      <c r="P177" s="374"/>
      <c r="Q177" s="374"/>
      <c r="R177" s="374"/>
      <c r="S177" s="374"/>
      <c r="T177" s="374"/>
      <c r="U177" s="374"/>
      <c r="V177" s="374"/>
      <c r="W177" s="374"/>
      <c r="X177" s="374"/>
      <c r="Y177" s="374"/>
      <c r="Z177" s="374"/>
    </row>
    <row r="178" ht="15.75" customHeight="1">
      <c r="A178" s="1215" t="s">
        <v>8734</v>
      </c>
      <c r="B178" s="1215" t="s">
        <v>52</v>
      </c>
      <c r="C178" s="1215" t="s">
        <v>8735</v>
      </c>
      <c r="D178" s="1215" t="s">
        <v>2362</v>
      </c>
      <c r="E178" s="1396" t="s">
        <v>8736</v>
      </c>
      <c r="F178" s="1215" t="s">
        <v>8737</v>
      </c>
      <c r="G178" s="1215">
        <v>50.0</v>
      </c>
      <c r="H178" s="1215" t="s">
        <v>8738</v>
      </c>
      <c r="I178" s="1372">
        <v>50.0</v>
      </c>
      <c r="J178" s="1215" t="s">
        <v>533</v>
      </c>
      <c r="K178" s="374"/>
      <c r="L178" s="374"/>
      <c r="M178" s="374"/>
      <c r="N178" s="374"/>
      <c r="O178" s="374"/>
      <c r="P178" s="374"/>
      <c r="Q178" s="374"/>
      <c r="R178" s="374"/>
      <c r="S178" s="374"/>
      <c r="T178" s="374"/>
      <c r="U178" s="374"/>
      <c r="V178" s="374"/>
      <c r="W178" s="374"/>
      <c r="X178" s="374"/>
      <c r="Y178" s="374"/>
      <c r="Z178" s="374"/>
    </row>
    <row r="179" ht="15.75" customHeight="1">
      <c r="A179" s="1215" t="s">
        <v>533</v>
      </c>
      <c r="B179" s="1215" t="s">
        <v>52</v>
      </c>
      <c r="C179" s="1215" t="s">
        <v>257</v>
      </c>
      <c r="D179" s="1215" t="s">
        <v>2508</v>
      </c>
      <c r="E179" s="1215" t="s">
        <v>8555</v>
      </c>
      <c r="F179" s="1215"/>
      <c r="G179" s="1215">
        <v>50.0</v>
      </c>
      <c r="H179" s="1215">
        <v>12.0</v>
      </c>
      <c r="I179" s="1372">
        <v>100.0</v>
      </c>
      <c r="J179" s="1215" t="s">
        <v>533</v>
      </c>
      <c r="K179" s="374"/>
      <c r="L179" s="374"/>
      <c r="M179" s="374"/>
      <c r="N179" s="374"/>
      <c r="O179" s="374"/>
      <c r="P179" s="374"/>
      <c r="Q179" s="374"/>
      <c r="R179" s="374"/>
      <c r="S179" s="374"/>
      <c r="T179" s="374"/>
      <c r="U179" s="374"/>
      <c r="V179" s="374"/>
      <c r="W179" s="374"/>
      <c r="X179" s="374"/>
      <c r="Y179" s="374"/>
      <c r="Z179" s="374"/>
    </row>
    <row r="180" ht="15.75" customHeight="1">
      <c r="A180" s="1215" t="s">
        <v>533</v>
      </c>
      <c r="B180" s="1215" t="s">
        <v>52</v>
      </c>
      <c r="C180" s="1215" t="s">
        <v>912</v>
      </c>
      <c r="D180" s="1215" t="s">
        <v>2508</v>
      </c>
      <c r="E180" s="1215" t="s">
        <v>8739</v>
      </c>
      <c r="F180" s="1215"/>
      <c r="G180" s="1215">
        <v>50.0</v>
      </c>
      <c r="H180" s="1215">
        <v>24.0</v>
      </c>
      <c r="I180" s="1372">
        <v>100.0</v>
      </c>
      <c r="J180" s="1368" t="s">
        <v>533</v>
      </c>
      <c r="K180" s="374"/>
      <c r="L180" s="374"/>
      <c r="M180" s="374"/>
      <c r="N180" s="374"/>
      <c r="O180" s="374"/>
      <c r="P180" s="374"/>
      <c r="Q180" s="374"/>
      <c r="R180" s="374"/>
      <c r="S180" s="374"/>
      <c r="T180" s="374"/>
      <c r="U180" s="374"/>
      <c r="V180" s="374"/>
      <c r="W180" s="374"/>
      <c r="X180" s="374"/>
      <c r="Y180" s="374"/>
      <c r="Z180" s="374"/>
    </row>
    <row r="181" ht="15.75" customHeight="1">
      <c r="A181" s="1368" t="s">
        <v>533</v>
      </c>
      <c r="B181" s="1368" t="s">
        <v>52</v>
      </c>
      <c r="C181" s="1368" t="s">
        <v>8608</v>
      </c>
      <c r="D181" s="1373" t="s">
        <v>2508</v>
      </c>
      <c r="E181" s="1373"/>
      <c r="F181" s="1397" t="s">
        <v>8740</v>
      </c>
      <c r="G181" s="1385">
        <v>10.0</v>
      </c>
      <c r="H181" s="1375"/>
      <c r="I181" s="1372">
        <v>50.0</v>
      </c>
      <c r="J181" s="1368" t="s">
        <v>533</v>
      </c>
      <c r="K181" s="374"/>
      <c r="L181" s="374"/>
      <c r="M181" s="374"/>
      <c r="N181" s="374"/>
      <c r="O181" s="374"/>
      <c r="P181" s="374"/>
      <c r="Q181" s="374"/>
      <c r="R181" s="374"/>
      <c r="S181" s="374"/>
      <c r="T181" s="374"/>
      <c r="U181" s="374"/>
      <c r="V181" s="374"/>
      <c r="W181" s="374"/>
      <c r="X181" s="374"/>
      <c r="Y181" s="374"/>
      <c r="Z181" s="374"/>
    </row>
    <row r="182" ht="15.75" customHeight="1">
      <c r="A182" s="1368" t="s">
        <v>533</v>
      </c>
      <c r="B182" s="1368" t="s">
        <v>52</v>
      </c>
      <c r="C182" s="1368" t="s">
        <v>8647</v>
      </c>
      <c r="D182" s="1215" t="s">
        <v>2508</v>
      </c>
      <c r="E182" s="1215"/>
      <c r="F182" s="1398" t="s">
        <v>8740</v>
      </c>
      <c r="G182" s="1378">
        <v>10.0</v>
      </c>
      <c r="H182" s="1377"/>
      <c r="I182" s="1372">
        <v>50.0</v>
      </c>
      <c r="J182" s="1368" t="s">
        <v>533</v>
      </c>
      <c r="K182" s="374"/>
      <c r="L182" s="374"/>
      <c r="M182" s="374"/>
      <c r="N182" s="374"/>
      <c r="O182" s="374"/>
      <c r="P182" s="374"/>
      <c r="Q182" s="374"/>
      <c r="R182" s="374"/>
      <c r="S182" s="374"/>
      <c r="T182" s="374"/>
      <c r="U182" s="374"/>
      <c r="V182" s="374"/>
      <c r="W182" s="374"/>
      <c r="X182" s="374"/>
      <c r="Y182" s="374"/>
      <c r="Z182" s="374"/>
    </row>
    <row r="183" ht="15.75" customHeight="1">
      <c r="A183" s="1368" t="s">
        <v>533</v>
      </c>
      <c r="B183" s="1368" t="s">
        <v>52</v>
      </c>
      <c r="C183" s="1368" t="s">
        <v>8608</v>
      </c>
      <c r="D183" s="1368" t="s">
        <v>2508</v>
      </c>
      <c r="E183" s="1368"/>
      <c r="F183" s="1399" t="s">
        <v>8737</v>
      </c>
      <c r="G183" s="1392">
        <v>10.0</v>
      </c>
      <c r="H183" s="1383"/>
      <c r="I183" s="1372">
        <v>50.0</v>
      </c>
      <c r="J183" s="1368" t="s">
        <v>533</v>
      </c>
      <c r="K183" s="374"/>
      <c r="L183" s="374"/>
      <c r="M183" s="374"/>
      <c r="N183" s="374"/>
      <c r="O183" s="374"/>
      <c r="P183" s="374"/>
      <c r="Q183" s="374"/>
      <c r="R183" s="374"/>
      <c r="S183" s="374"/>
      <c r="T183" s="374"/>
      <c r="U183" s="374"/>
      <c r="V183" s="374"/>
      <c r="W183" s="374"/>
      <c r="X183" s="374"/>
      <c r="Y183" s="374"/>
      <c r="Z183" s="374"/>
    </row>
    <row r="184" ht="15.75" customHeight="1">
      <c r="A184" s="1368" t="s">
        <v>533</v>
      </c>
      <c r="B184" s="1368" t="s">
        <v>52</v>
      </c>
      <c r="C184" s="1368" t="s">
        <v>8619</v>
      </c>
      <c r="D184" s="1368" t="s">
        <v>2508</v>
      </c>
      <c r="E184" s="1368"/>
      <c r="F184" s="1399" t="s">
        <v>8741</v>
      </c>
      <c r="G184" s="1392">
        <v>10.0</v>
      </c>
      <c r="H184" s="1383"/>
      <c r="I184" s="1372">
        <v>50.0</v>
      </c>
      <c r="J184" s="1368" t="s">
        <v>533</v>
      </c>
      <c r="K184" s="374"/>
      <c r="L184" s="374"/>
      <c r="M184" s="374"/>
      <c r="N184" s="374"/>
      <c r="O184" s="374"/>
      <c r="P184" s="374"/>
      <c r="Q184" s="374"/>
      <c r="R184" s="374"/>
      <c r="S184" s="374"/>
      <c r="T184" s="374"/>
      <c r="U184" s="374"/>
      <c r="V184" s="374"/>
      <c r="W184" s="374"/>
      <c r="X184" s="374"/>
      <c r="Y184" s="374"/>
      <c r="Z184" s="374"/>
    </row>
    <row r="185" ht="15.75" customHeight="1">
      <c r="A185" s="1368" t="s">
        <v>533</v>
      </c>
      <c r="B185" s="1368" t="s">
        <v>52</v>
      </c>
      <c r="C185" s="1368" t="s">
        <v>721</v>
      </c>
      <c r="D185" s="1368" t="s">
        <v>2508</v>
      </c>
      <c r="E185" s="1368"/>
      <c r="F185" s="1399" t="s">
        <v>8566</v>
      </c>
      <c r="G185" s="1392">
        <v>10.0</v>
      </c>
      <c r="H185" s="1383"/>
      <c r="I185" s="1372">
        <v>50.0</v>
      </c>
      <c r="J185" s="1368" t="s">
        <v>533</v>
      </c>
      <c r="K185" s="374"/>
      <c r="L185" s="374"/>
      <c r="M185" s="374"/>
      <c r="N185" s="374"/>
      <c r="O185" s="374"/>
      <c r="P185" s="374"/>
      <c r="Q185" s="374"/>
      <c r="R185" s="374"/>
      <c r="S185" s="374"/>
      <c r="T185" s="374"/>
      <c r="U185" s="374"/>
      <c r="V185" s="374"/>
      <c r="W185" s="374"/>
      <c r="X185" s="374"/>
      <c r="Y185" s="374"/>
      <c r="Z185" s="374"/>
    </row>
    <row r="186" ht="15.75" customHeight="1">
      <c r="A186" s="1368" t="s">
        <v>533</v>
      </c>
      <c r="B186" s="1368" t="s">
        <v>52</v>
      </c>
      <c r="C186" s="1368" t="s">
        <v>8647</v>
      </c>
      <c r="D186" s="1368" t="s">
        <v>2508</v>
      </c>
      <c r="E186" s="1368"/>
      <c r="F186" s="1399" t="s">
        <v>8742</v>
      </c>
      <c r="G186" s="1392">
        <v>10.0</v>
      </c>
      <c r="H186" s="1383"/>
      <c r="I186" s="1372">
        <v>50.0</v>
      </c>
      <c r="J186" s="1368" t="s">
        <v>533</v>
      </c>
      <c r="K186" s="374"/>
      <c r="L186" s="374"/>
      <c r="M186" s="374"/>
      <c r="N186" s="374"/>
      <c r="O186" s="374"/>
      <c r="P186" s="374"/>
      <c r="Q186" s="374"/>
      <c r="R186" s="374"/>
      <c r="S186" s="374"/>
      <c r="T186" s="374"/>
      <c r="U186" s="374"/>
      <c r="V186" s="374"/>
      <c r="W186" s="374"/>
      <c r="X186" s="374"/>
      <c r="Y186" s="374"/>
      <c r="Z186" s="374"/>
    </row>
    <row r="187" ht="15.75" customHeight="1">
      <c r="A187" s="1368" t="s">
        <v>533</v>
      </c>
      <c r="B187" s="1368" t="s">
        <v>52</v>
      </c>
      <c r="C187" s="1368" t="s">
        <v>8608</v>
      </c>
      <c r="D187" s="1368" t="s">
        <v>2508</v>
      </c>
      <c r="E187" s="1368"/>
      <c r="F187" s="1399" t="s">
        <v>8743</v>
      </c>
      <c r="G187" s="1392">
        <v>10.0</v>
      </c>
      <c r="H187" s="1383"/>
      <c r="I187" s="1372">
        <v>50.0</v>
      </c>
      <c r="J187" s="1368" t="s">
        <v>533</v>
      </c>
      <c r="K187" s="374"/>
      <c r="L187" s="374"/>
      <c r="M187" s="374"/>
      <c r="N187" s="374"/>
      <c r="O187" s="374"/>
      <c r="P187" s="374"/>
      <c r="Q187" s="374"/>
      <c r="R187" s="374"/>
      <c r="S187" s="374"/>
      <c r="T187" s="374"/>
      <c r="U187" s="374"/>
      <c r="V187" s="374"/>
      <c r="W187" s="374"/>
      <c r="X187" s="374"/>
      <c r="Y187" s="374"/>
      <c r="Z187" s="374"/>
    </row>
    <row r="188" ht="15.75" customHeight="1">
      <c r="A188" s="1368" t="s">
        <v>533</v>
      </c>
      <c r="B188" s="1368" t="s">
        <v>52</v>
      </c>
      <c r="C188" s="1368" t="s">
        <v>277</v>
      </c>
      <c r="D188" s="1368" t="s">
        <v>2508</v>
      </c>
      <c r="E188" s="1368"/>
      <c r="F188" s="1399" t="s">
        <v>8744</v>
      </c>
      <c r="G188" s="1392">
        <v>10.0</v>
      </c>
      <c r="H188" s="1383"/>
      <c r="I188" s="1372">
        <v>50.0</v>
      </c>
      <c r="J188" s="1368" t="s">
        <v>533</v>
      </c>
      <c r="K188" s="374"/>
      <c r="L188" s="374"/>
      <c r="M188" s="374"/>
      <c r="N188" s="374"/>
      <c r="O188" s="374"/>
      <c r="P188" s="374"/>
      <c r="Q188" s="374"/>
      <c r="R188" s="374"/>
      <c r="S188" s="374"/>
      <c r="T188" s="374"/>
      <c r="U188" s="374"/>
      <c r="V188" s="374"/>
      <c r="W188" s="374"/>
      <c r="X188" s="374"/>
      <c r="Y188" s="374"/>
      <c r="Z188" s="374"/>
    </row>
    <row r="189" ht="15.75" customHeight="1">
      <c r="A189" s="1368" t="s">
        <v>533</v>
      </c>
      <c r="B189" s="1368" t="s">
        <v>52</v>
      </c>
      <c r="C189" s="1368" t="s">
        <v>8608</v>
      </c>
      <c r="D189" s="1368" t="s">
        <v>2508</v>
      </c>
      <c r="E189" s="1368"/>
      <c r="F189" s="1399" t="s">
        <v>8745</v>
      </c>
      <c r="G189" s="1392">
        <v>10.0</v>
      </c>
      <c r="H189" s="1383"/>
      <c r="I189" s="1372">
        <v>50.0</v>
      </c>
      <c r="J189" s="1215" t="s">
        <v>533</v>
      </c>
      <c r="K189" s="374"/>
      <c r="L189" s="374"/>
      <c r="M189" s="374"/>
      <c r="N189" s="374"/>
      <c r="O189" s="374"/>
      <c r="P189" s="374"/>
      <c r="Q189" s="374"/>
      <c r="R189" s="374"/>
      <c r="S189" s="374"/>
      <c r="T189" s="374"/>
      <c r="U189" s="374"/>
      <c r="V189" s="374"/>
      <c r="W189" s="374"/>
      <c r="X189" s="374"/>
      <c r="Y189" s="374"/>
      <c r="Z189" s="374"/>
    </row>
    <row r="190" ht="15.75" customHeight="1">
      <c r="A190" s="1368" t="s">
        <v>533</v>
      </c>
      <c r="B190" s="1368" t="s">
        <v>52</v>
      </c>
      <c r="C190" s="1368" t="s">
        <v>912</v>
      </c>
      <c r="D190" s="1368" t="s">
        <v>2508</v>
      </c>
      <c r="E190" s="1368"/>
      <c r="F190" s="1399" t="s">
        <v>8746</v>
      </c>
      <c r="G190" s="1392">
        <v>10.0</v>
      </c>
      <c r="H190" s="1383"/>
      <c r="I190" s="1372">
        <v>50.0</v>
      </c>
      <c r="J190" s="1215" t="s">
        <v>533</v>
      </c>
      <c r="K190" s="374"/>
      <c r="L190" s="374"/>
      <c r="M190" s="374"/>
      <c r="N190" s="374"/>
      <c r="O190" s="374"/>
      <c r="P190" s="374"/>
      <c r="Q190" s="374"/>
      <c r="R190" s="374"/>
      <c r="S190" s="374"/>
      <c r="T190" s="374"/>
      <c r="U190" s="374"/>
      <c r="V190" s="374"/>
      <c r="W190" s="374"/>
      <c r="X190" s="374"/>
      <c r="Y190" s="374"/>
      <c r="Z190" s="374"/>
    </row>
    <row r="191" ht="15.75" customHeight="1">
      <c r="A191" s="1368" t="s">
        <v>533</v>
      </c>
      <c r="B191" s="1368" t="s">
        <v>52</v>
      </c>
      <c r="C191" s="1368" t="s">
        <v>8636</v>
      </c>
      <c r="D191" s="1368" t="s">
        <v>2508</v>
      </c>
      <c r="E191" s="1368"/>
      <c r="F191" s="1399" t="s">
        <v>8652</v>
      </c>
      <c r="G191" s="1392">
        <v>10.0</v>
      </c>
      <c r="H191" s="1383"/>
      <c r="I191" s="1372">
        <v>50.0</v>
      </c>
      <c r="J191" s="1368" t="s">
        <v>533</v>
      </c>
      <c r="K191" s="374"/>
      <c r="L191" s="374"/>
      <c r="M191" s="374"/>
      <c r="N191" s="374"/>
      <c r="O191" s="374"/>
      <c r="P191" s="374"/>
      <c r="Q191" s="374"/>
      <c r="R191" s="374"/>
      <c r="S191" s="374"/>
      <c r="T191" s="374"/>
      <c r="U191" s="374"/>
      <c r="V191" s="374"/>
      <c r="W191" s="374"/>
      <c r="X191" s="374"/>
      <c r="Y191" s="374"/>
      <c r="Z191" s="374"/>
    </row>
    <row r="192" ht="15.75" customHeight="1">
      <c r="A192" s="1368" t="s">
        <v>533</v>
      </c>
      <c r="B192" s="1368" t="s">
        <v>52</v>
      </c>
      <c r="C192" s="1368" t="s">
        <v>444</v>
      </c>
      <c r="D192" s="1368" t="s">
        <v>2508</v>
      </c>
      <c r="E192" s="1368"/>
      <c r="F192" s="1399" t="s">
        <v>8747</v>
      </c>
      <c r="G192" s="1392">
        <v>10.0</v>
      </c>
      <c r="H192" s="1383"/>
      <c r="I192" s="1372">
        <v>50.0</v>
      </c>
      <c r="J192" s="1368" t="s">
        <v>533</v>
      </c>
      <c r="K192" s="374"/>
      <c r="L192" s="374"/>
      <c r="M192" s="374"/>
      <c r="N192" s="374"/>
      <c r="O192" s="374"/>
      <c r="P192" s="374"/>
      <c r="Q192" s="374"/>
      <c r="R192" s="374"/>
      <c r="S192" s="374"/>
      <c r="T192" s="374"/>
      <c r="U192" s="374"/>
      <c r="V192" s="374"/>
      <c r="W192" s="374"/>
      <c r="X192" s="374"/>
      <c r="Y192" s="374"/>
      <c r="Z192" s="374"/>
    </row>
    <row r="193" ht="15.75" customHeight="1">
      <c r="A193" s="1368" t="s">
        <v>533</v>
      </c>
      <c r="B193" s="1368" t="s">
        <v>52</v>
      </c>
      <c r="C193" s="1368" t="s">
        <v>8608</v>
      </c>
      <c r="D193" s="1368" t="s">
        <v>2508</v>
      </c>
      <c r="E193" s="1368"/>
      <c r="F193" s="1399" t="s">
        <v>8748</v>
      </c>
      <c r="G193" s="1392">
        <v>10.0</v>
      </c>
      <c r="H193" s="1383"/>
      <c r="I193" s="1372">
        <v>50.0</v>
      </c>
      <c r="J193" s="1368" t="s">
        <v>533</v>
      </c>
      <c r="K193" s="374"/>
      <c r="L193" s="374"/>
      <c r="M193" s="374"/>
      <c r="N193" s="374"/>
      <c r="O193" s="374"/>
      <c r="P193" s="374"/>
      <c r="Q193" s="374"/>
      <c r="R193" s="374"/>
      <c r="S193" s="374"/>
      <c r="T193" s="374"/>
      <c r="U193" s="374"/>
      <c r="V193" s="374"/>
      <c r="W193" s="374"/>
      <c r="X193" s="374"/>
      <c r="Y193" s="374"/>
      <c r="Z193" s="374"/>
    </row>
    <row r="194" ht="15.75" customHeight="1">
      <c r="A194" s="1368" t="s">
        <v>533</v>
      </c>
      <c r="B194" s="1368" t="s">
        <v>52</v>
      </c>
      <c r="C194" s="1368" t="s">
        <v>912</v>
      </c>
      <c r="D194" s="1368" t="s">
        <v>2508</v>
      </c>
      <c r="E194" s="1368"/>
      <c r="F194" s="1399" t="s">
        <v>8749</v>
      </c>
      <c r="G194" s="1392">
        <v>10.0</v>
      </c>
      <c r="H194" s="1383"/>
      <c r="I194" s="1372">
        <v>50.0</v>
      </c>
      <c r="J194" s="1368" t="s">
        <v>533</v>
      </c>
      <c r="K194" s="374"/>
      <c r="L194" s="374"/>
      <c r="M194" s="374"/>
      <c r="N194" s="374"/>
      <c r="O194" s="374"/>
      <c r="P194" s="374"/>
      <c r="Q194" s="374"/>
      <c r="R194" s="374"/>
      <c r="S194" s="374"/>
      <c r="T194" s="374"/>
      <c r="U194" s="374"/>
      <c r="V194" s="374"/>
      <c r="W194" s="374"/>
      <c r="X194" s="374"/>
      <c r="Y194" s="374"/>
      <c r="Z194" s="374"/>
    </row>
    <row r="195" ht="15.75" customHeight="1">
      <c r="A195" s="1368" t="s">
        <v>533</v>
      </c>
      <c r="B195" s="1368" t="s">
        <v>52</v>
      </c>
      <c r="C195" s="1368" t="s">
        <v>8608</v>
      </c>
      <c r="D195" s="1368" t="s">
        <v>2508</v>
      </c>
      <c r="E195" s="1368"/>
      <c r="F195" s="1399" t="s">
        <v>8750</v>
      </c>
      <c r="G195" s="1392">
        <v>10.0</v>
      </c>
      <c r="H195" s="1383"/>
      <c r="I195" s="1372">
        <v>50.0</v>
      </c>
      <c r="J195" s="1368" t="s">
        <v>533</v>
      </c>
      <c r="K195" s="374"/>
      <c r="L195" s="374"/>
      <c r="M195" s="374"/>
      <c r="N195" s="374"/>
      <c r="O195" s="374"/>
      <c r="P195" s="374"/>
      <c r="Q195" s="374"/>
      <c r="R195" s="374"/>
      <c r="S195" s="374"/>
      <c r="T195" s="374"/>
      <c r="U195" s="374"/>
      <c r="V195" s="374"/>
      <c r="W195" s="374"/>
      <c r="X195" s="374"/>
      <c r="Y195" s="374"/>
      <c r="Z195" s="374"/>
    </row>
    <row r="196" ht="15.75" customHeight="1">
      <c r="A196" s="1368" t="s">
        <v>533</v>
      </c>
      <c r="B196" s="1368" t="s">
        <v>52</v>
      </c>
      <c r="C196" s="1368" t="s">
        <v>912</v>
      </c>
      <c r="D196" s="1368" t="s">
        <v>2508</v>
      </c>
      <c r="E196" s="1368"/>
      <c r="F196" s="1399" t="s">
        <v>8751</v>
      </c>
      <c r="G196" s="1392">
        <v>10.0</v>
      </c>
      <c r="H196" s="1383"/>
      <c r="I196" s="1372">
        <v>50.0</v>
      </c>
      <c r="J196" s="1368" t="s">
        <v>533</v>
      </c>
      <c r="K196" s="374"/>
      <c r="L196" s="374"/>
      <c r="M196" s="374"/>
      <c r="N196" s="374"/>
      <c r="O196" s="374"/>
      <c r="P196" s="374"/>
      <c r="Q196" s="374"/>
      <c r="R196" s="374"/>
      <c r="S196" s="374"/>
      <c r="T196" s="374"/>
      <c r="U196" s="374"/>
      <c r="V196" s="374"/>
      <c r="W196" s="374"/>
      <c r="X196" s="374"/>
      <c r="Y196" s="374"/>
      <c r="Z196" s="374"/>
    </row>
    <row r="197" ht="15.75" customHeight="1">
      <c r="A197" s="1368" t="s">
        <v>533</v>
      </c>
      <c r="B197" s="1368" t="s">
        <v>52</v>
      </c>
      <c r="C197" s="1368" t="s">
        <v>8752</v>
      </c>
      <c r="D197" s="1368" t="s">
        <v>2508</v>
      </c>
      <c r="E197" s="1368"/>
      <c r="F197" s="1399" t="s">
        <v>8568</v>
      </c>
      <c r="G197" s="1392">
        <v>10.0</v>
      </c>
      <c r="H197" s="1383"/>
      <c r="I197" s="1372">
        <v>50.0</v>
      </c>
      <c r="J197" s="1368" t="s">
        <v>533</v>
      </c>
      <c r="K197" s="374"/>
      <c r="L197" s="374"/>
      <c r="M197" s="374"/>
      <c r="N197" s="374"/>
      <c r="O197" s="374"/>
      <c r="P197" s="374"/>
      <c r="Q197" s="374"/>
      <c r="R197" s="374"/>
      <c r="S197" s="374"/>
      <c r="T197" s="374"/>
      <c r="U197" s="374"/>
      <c r="V197" s="374"/>
      <c r="W197" s="374"/>
      <c r="X197" s="374"/>
      <c r="Y197" s="374"/>
      <c r="Z197" s="374"/>
    </row>
    <row r="198" ht="15.75" customHeight="1">
      <c r="A198" s="1368" t="s">
        <v>8753</v>
      </c>
      <c r="B198" s="1215" t="s">
        <v>52</v>
      </c>
      <c r="C198" s="1368" t="s">
        <v>8754</v>
      </c>
      <c r="D198" s="1215" t="s">
        <v>2443</v>
      </c>
      <c r="E198" s="1370" t="s">
        <v>8594</v>
      </c>
      <c r="F198" s="1371">
        <v>44974.0</v>
      </c>
      <c r="G198" s="1215">
        <v>10.0</v>
      </c>
      <c r="H198" s="1215"/>
      <c r="I198" s="1372">
        <v>50.0</v>
      </c>
      <c r="J198" s="1368" t="s">
        <v>8753</v>
      </c>
      <c r="K198" s="374"/>
      <c r="L198" s="374"/>
      <c r="M198" s="374"/>
      <c r="N198" s="374"/>
      <c r="O198" s="374"/>
      <c r="P198" s="374"/>
      <c r="Q198" s="374"/>
      <c r="R198" s="374"/>
      <c r="S198" s="374"/>
      <c r="T198" s="374"/>
      <c r="U198" s="374"/>
      <c r="V198" s="374"/>
      <c r="W198" s="374"/>
      <c r="X198" s="374"/>
      <c r="Y198" s="374"/>
      <c r="Z198" s="374"/>
    </row>
    <row r="199" ht="15.75" customHeight="1">
      <c r="A199" s="1215" t="s">
        <v>8753</v>
      </c>
      <c r="B199" s="1215" t="s">
        <v>52</v>
      </c>
      <c r="C199" s="1215" t="s">
        <v>8754</v>
      </c>
      <c r="D199" s="1215" t="s">
        <v>2443</v>
      </c>
      <c r="E199" s="1370" t="s">
        <v>8594</v>
      </c>
      <c r="F199" s="1371">
        <v>44998.0</v>
      </c>
      <c r="G199" s="1215">
        <v>10.0</v>
      </c>
      <c r="H199" s="1215"/>
      <c r="I199" s="1372">
        <v>50.0</v>
      </c>
      <c r="J199" s="1215" t="s">
        <v>8753</v>
      </c>
      <c r="K199" s="374"/>
      <c r="L199" s="374"/>
      <c r="M199" s="374"/>
      <c r="N199" s="374"/>
      <c r="O199" s="374"/>
      <c r="P199" s="374"/>
      <c r="Q199" s="374"/>
      <c r="R199" s="374"/>
      <c r="S199" s="374"/>
      <c r="T199" s="374"/>
      <c r="U199" s="374"/>
      <c r="V199" s="374"/>
      <c r="W199" s="374"/>
      <c r="X199" s="374"/>
      <c r="Y199" s="374"/>
      <c r="Z199" s="374"/>
    </row>
    <row r="200" ht="15.75" customHeight="1">
      <c r="A200" s="1215" t="s">
        <v>8753</v>
      </c>
      <c r="B200" s="1215" t="s">
        <v>52</v>
      </c>
      <c r="C200" s="1368" t="s">
        <v>8755</v>
      </c>
      <c r="D200" s="1215" t="s">
        <v>2443</v>
      </c>
      <c r="E200" s="1370" t="s">
        <v>8756</v>
      </c>
      <c r="F200" s="1371">
        <v>45019.0</v>
      </c>
      <c r="G200" s="1215">
        <v>10.0</v>
      </c>
      <c r="H200" s="1215"/>
      <c r="I200" s="1372">
        <v>50.0</v>
      </c>
      <c r="J200" s="1215" t="s">
        <v>8753</v>
      </c>
      <c r="K200" s="374"/>
      <c r="L200" s="374"/>
      <c r="M200" s="374"/>
      <c r="N200" s="374"/>
      <c r="O200" s="374"/>
      <c r="P200" s="374"/>
      <c r="Q200" s="374"/>
      <c r="R200" s="374"/>
      <c r="S200" s="374"/>
      <c r="T200" s="374"/>
      <c r="U200" s="374"/>
      <c r="V200" s="374"/>
      <c r="W200" s="374"/>
      <c r="X200" s="374"/>
      <c r="Y200" s="374"/>
      <c r="Z200" s="374"/>
    </row>
    <row r="201" ht="15.75" customHeight="1">
      <c r="A201" s="1372" t="s">
        <v>8753</v>
      </c>
      <c r="B201" s="1372" t="s">
        <v>52</v>
      </c>
      <c r="C201" s="1215" t="s">
        <v>8757</v>
      </c>
      <c r="D201" s="1372" t="s">
        <v>2443</v>
      </c>
      <c r="E201" s="1400" t="s">
        <v>8675</v>
      </c>
      <c r="F201" s="1376">
        <v>45120.0</v>
      </c>
      <c r="G201" s="1215">
        <v>10.0</v>
      </c>
      <c r="H201" s="1377"/>
      <c r="I201" s="1372">
        <v>50.0</v>
      </c>
      <c r="J201" s="1368" t="s">
        <v>8753</v>
      </c>
      <c r="K201" s="374"/>
      <c r="L201" s="374"/>
      <c r="M201" s="374"/>
      <c r="N201" s="374"/>
      <c r="O201" s="374"/>
      <c r="P201" s="374"/>
      <c r="Q201" s="374"/>
      <c r="R201" s="374"/>
      <c r="S201" s="374"/>
      <c r="T201" s="374"/>
      <c r="U201" s="374"/>
      <c r="V201" s="374"/>
      <c r="W201" s="374"/>
      <c r="X201" s="374"/>
      <c r="Y201" s="374"/>
      <c r="Z201" s="374"/>
    </row>
    <row r="202" ht="15.75" customHeight="1">
      <c r="A202" s="1372" t="s">
        <v>8753</v>
      </c>
      <c r="B202" s="1372" t="s">
        <v>52</v>
      </c>
      <c r="C202" s="1368" t="s">
        <v>801</v>
      </c>
      <c r="D202" s="1372" t="s">
        <v>2443</v>
      </c>
      <c r="E202" s="1400" t="s">
        <v>8569</v>
      </c>
      <c r="F202" s="1376">
        <v>45149.0</v>
      </c>
      <c r="G202" s="1215">
        <v>10.0</v>
      </c>
      <c r="H202" s="1377"/>
      <c r="I202" s="1372">
        <v>50.0</v>
      </c>
      <c r="J202" s="1372" t="s">
        <v>8753</v>
      </c>
      <c r="K202" s="374"/>
      <c r="L202" s="374"/>
      <c r="M202" s="374"/>
      <c r="N202" s="374"/>
      <c r="O202" s="374"/>
      <c r="P202" s="374"/>
      <c r="Q202" s="374"/>
      <c r="R202" s="374"/>
      <c r="S202" s="374"/>
      <c r="T202" s="374"/>
      <c r="U202" s="374"/>
      <c r="V202" s="374"/>
      <c r="W202" s="374"/>
      <c r="X202" s="374"/>
      <c r="Y202" s="374"/>
      <c r="Z202" s="374"/>
    </row>
    <row r="203" ht="15.75" customHeight="1">
      <c r="A203" s="1368" t="s">
        <v>8753</v>
      </c>
      <c r="B203" s="1215" t="s">
        <v>52</v>
      </c>
      <c r="C203" s="1368" t="s">
        <v>936</v>
      </c>
      <c r="D203" s="1215" t="s">
        <v>2443</v>
      </c>
      <c r="E203" s="1384" t="s">
        <v>8603</v>
      </c>
      <c r="F203" s="1371">
        <v>45161.0</v>
      </c>
      <c r="G203" s="1215">
        <v>10.0</v>
      </c>
      <c r="H203" s="1377"/>
      <c r="I203" s="1372">
        <v>50.0</v>
      </c>
      <c r="J203" s="1368" t="s">
        <v>8753</v>
      </c>
      <c r="K203" s="374"/>
      <c r="L203" s="374"/>
      <c r="M203" s="374"/>
      <c r="N203" s="374"/>
      <c r="O203" s="374"/>
      <c r="P203" s="374"/>
      <c r="Q203" s="374"/>
      <c r="R203" s="374"/>
      <c r="S203" s="374"/>
      <c r="T203" s="374"/>
      <c r="U203" s="374"/>
      <c r="V203" s="374"/>
      <c r="W203" s="374"/>
      <c r="X203" s="374"/>
      <c r="Y203" s="374"/>
      <c r="Z203" s="374"/>
    </row>
    <row r="204" ht="15.75" customHeight="1">
      <c r="A204" s="1368" t="s">
        <v>8753</v>
      </c>
      <c r="B204" s="1215" t="s">
        <v>52</v>
      </c>
      <c r="C204" s="1215" t="s">
        <v>8758</v>
      </c>
      <c r="D204" s="1215" t="s">
        <v>2443</v>
      </c>
      <c r="E204" s="1370" t="s">
        <v>8759</v>
      </c>
      <c r="F204" s="1371">
        <v>45196.0</v>
      </c>
      <c r="G204" s="1378">
        <v>10.0</v>
      </c>
      <c r="H204" s="1377"/>
      <c r="I204" s="1372">
        <v>50.0</v>
      </c>
      <c r="J204" s="1368" t="s">
        <v>8753</v>
      </c>
      <c r="K204" s="374"/>
      <c r="L204" s="374"/>
      <c r="M204" s="374"/>
      <c r="N204" s="374"/>
      <c r="O204" s="374"/>
      <c r="P204" s="374"/>
      <c r="Q204" s="374"/>
      <c r="R204" s="374"/>
      <c r="S204" s="374"/>
      <c r="T204" s="374"/>
      <c r="U204" s="374"/>
      <c r="V204" s="374"/>
      <c r="W204" s="374"/>
      <c r="X204" s="374"/>
      <c r="Y204" s="374"/>
      <c r="Z204" s="374"/>
    </row>
    <row r="205" ht="15.75" customHeight="1">
      <c r="A205" s="1368" t="s">
        <v>8753</v>
      </c>
      <c r="B205" s="1215" t="s">
        <v>52</v>
      </c>
      <c r="C205" s="1368" t="s">
        <v>936</v>
      </c>
      <c r="D205" s="1215" t="s">
        <v>2443</v>
      </c>
      <c r="E205" s="1401" t="s">
        <v>8603</v>
      </c>
      <c r="F205" s="1371">
        <v>45213.0</v>
      </c>
      <c r="G205" s="1378">
        <v>10.0</v>
      </c>
      <c r="H205" s="1377"/>
      <c r="I205" s="1372">
        <v>50.0</v>
      </c>
      <c r="J205" s="1368" t="s">
        <v>8753</v>
      </c>
      <c r="K205" s="374"/>
      <c r="L205" s="374"/>
      <c r="M205" s="374"/>
      <c r="N205" s="374"/>
      <c r="O205" s="374"/>
      <c r="P205" s="374"/>
      <c r="Q205" s="374"/>
      <c r="R205" s="374"/>
      <c r="S205" s="374"/>
      <c r="T205" s="374"/>
      <c r="U205" s="374"/>
      <c r="V205" s="374"/>
      <c r="W205" s="374"/>
      <c r="X205" s="374"/>
      <c r="Y205" s="374"/>
      <c r="Z205" s="374"/>
    </row>
    <row r="206" ht="15.75" customHeight="1">
      <c r="A206" s="1368" t="s">
        <v>8753</v>
      </c>
      <c r="B206" s="1215" t="s">
        <v>52</v>
      </c>
      <c r="C206" s="1215" t="s">
        <v>566</v>
      </c>
      <c r="D206" s="1215" t="s">
        <v>2443</v>
      </c>
      <c r="E206" s="1401" t="s">
        <v>8760</v>
      </c>
      <c r="F206" s="1379">
        <v>45254.0</v>
      </c>
      <c r="G206" s="1378">
        <v>10.0</v>
      </c>
      <c r="H206" s="1377"/>
      <c r="I206" s="1372">
        <v>50.0</v>
      </c>
      <c r="J206" s="1368" t="s">
        <v>8753</v>
      </c>
      <c r="K206" s="374"/>
      <c r="L206" s="374"/>
      <c r="M206" s="374"/>
      <c r="N206" s="374"/>
      <c r="O206" s="374"/>
      <c r="P206" s="374"/>
      <c r="Q206" s="374"/>
      <c r="R206" s="374"/>
      <c r="S206" s="374"/>
      <c r="T206" s="374"/>
      <c r="U206" s="374"/>
      <c r="V206" s="374"/>
      <c r="W206" s="374"/>
      <c r="X206" s="374"/>
      <c r="Y206" s="374"/>
      <c r="Z206" s="374"/>
    </row>
    <row r="207" ht="15.75" customHeight="1">
      <c r="A207" s="1368" t="s">
        <v>8753</v>
      </c>
      <c r="B207" s="1215" t="s">
        <v>52</v>
      </c>
      <c r="C207" s="1215" t="s">
        <v>1563</v>
      </c>
      <c r="D207" s="1215" t="s">
        <v>2443</v>
      </c>
      <c r="E207" s="1370" t="s">
        <v>8557</v>
      </c>
      <c r="F207" s="1371">
        <v>45258.0</v>
      </c>
      <c r="G207" s="1378">
        <v>10.0</v>
      </c>
      <c r="H207" s="1377"/>
      <c r="I207" s="1372">
        <v>50.0</v>
      </c>
      <c r="J207" s="1368" t="s">
        <v>8753</v>
      </c>
      <c r="K207" s="374"/>
      <c r="L207" s="374"/>
      <c r="M207" s="374"/>
      <c r="N207" s="374"/>
      <c r="O207" s="374"/>
      <c r="P207" s="374"/>
      <c r="Q207" s="374"/>
      <c r="R207" s="374"/>
      <c r="S207" s="374"/>
      <c r="T207" s="374"/>
      <c r="U207" s="374"/>
      <c r="V207" s="374"/>
      <c r="W207" s="374"/>
      <c r="X207" s="374"/>
      <c r="Y207" s="374"/>
      <c r="Z207" s="374"/>
    </row>
    <row r="208" ht="15.75" customHeight="1">
      <c r="A208" s="1368" t="s">
        <v>8753</v>
      </c>
      <c r="B208" s="1215" t="s">
        <v>52</v>
      </c>
      <c r="C208" s="1215" t="s">
        <v>936</v>
      </c>
      <c r="D208" s="1215" t="s">
        <v>2443</v>
      </c>
      <c r="E208" s="1401" t="s">
        <v>8603</v>
      </c>
      <c r="F208" s="1371">
        <v>45284.0</v>
      </c>
      <c r="G208" s="1378">
        <v>10.0</v>
      </c>
      <c r="H208" s="1377"/>
      <c r="I208" s="1372">
        <v>50.0</v>
      </c>
      <c r="J208" s="1368" t="s">
        <v>8753</v>
      </c>
      <c r="K208" s="374"/>
      <c r="L208" s="374"/>
      <c r="M208" s="374"/>
      <c r="N208" s="374"/>
      <c r="O208" s="374"/>
      <c r="P208" s="374"/>
      <c r="Q208" s="374"/>
      <c r="R208" s="374"/>
      <c r="S208" s="374"/>
      <c r="T208" s="374"/>
      <c r="U208" s="374"/>
      <c r="V208" s="374"/>
      <c r="W208" s="374"/>
      <c r="X208" s="374"/>
      <c r="Y208" s="374"/>
      <c r="Z208" s="374"/>
    </row>
    <row r="209" ht="15.75" customHeight="1">
      <c r="A209" s="1368" t="s">
        <v>8753</v>
      </c>
      <c r="B209" s="1368" t="s">
        <v>52</v>
      </c>
      <c r="C209" s="1368" t="s">
        <v>8761</v>
      </c>
      <c r="D209" s="1368" t="s">
        <v>8548</v>
      </c>
      <c r="E209" s="1384" t="s">
        <v>8762</v>
      </c>
      <c r="F209" s="1368" t="s">
        <v>8551</v>
      </c>
      <c r="G209" s="1368" t="s">
        <v>8763</v>
      </c>
      <c r="H209" s="1368"/>
      <c r="I209" s="1368">
        <v>300.0</v>
      </c>
      <c r="J209" s="1368" t="s">
        <v>8753</v>
      </c>
      <c r="K209" s="374"/>
      <c r="L209" s="374"/>
      <c r="M209" s="374"/>
      <c r="N209" s="374"/>
      <c r="O209" s="374"/>
      <c r="P209" s="374"/>
      <c r="Q209" s="374"/>
      <c r="R209" s="374"/>
      <c r="S209" s="374"/>
      <c r="T209" s="374"/>
      <c r="U209" s="374"/>
      <c r="V209" s="374"/>
      <c r="W209" s="374"/>
      <c r="X209" s="374"/>
      <c r="Y209" s="374"/>
      <c r="Z209" s="374"/>
    </row>
    <row r="210" ht="15.75" customHeight="1">
      <c r="A210" s="1368" t="s">
        <v>8753</v>
      </c>
      <c r="B210" s="1368" t="s">
        <v>52</v>
      </c>
      <c r="C210" s="1368" t="s">
        <v>8547</v>
      </c>
      <c r="D210" s="1368" t="s">
        <v>8548</v>
      </c>
      <c r="E210" s="1384" t="s">
        <v>8549</v>
      </c>
      <c r="F210" s="1368" t="s">
        <v>8550</v>
      </c>
      <c r="G210" s="1368">
        <v>100.0</v>
      </c>
      <c r="H210" s="1368">
        <v>1.0</v>
      </c>
      <c r="I210" s="1368">
        <v>100.0</v>
      </c>
      <c r="J210" s="1368" t="s">
        <v>8753</v>
      </c>
      <c r="K210" s="374"/>
      <c r="L210" s="374"/>
      <c r="M210" s="374"/>
      <c r="N210" s="374"/>
      <c r="O210" s="374"/>
      <c r="P210" s="374"/>
      <c r="Q210" s="374"/>
      <c r="R210" s="374"/>
      <c r="S210" s="374"/>
      <c r="T210" s="374"/>
      <c r="U210" s="374"/>
      <c r="V210" s="374"/>
      <c r="W210" s="374"/>
      <c r="X210" s="374"/>
      <c r="Y210" s="374"/>
      <c r="Z210" s="374"/>
    </row>
    <row r="211" ht="15.75" customHeight="1">
      <c r="A211" s="1368" t="s">
        <v>8753</v>
      </c>
      <c r="B211" s="1368" t="s">
        <v>52</v>
      </c>
      <c r="C211" s="1368" t="s">
        <v>8547</v>
      </c>
      <c r="D211" s="1368" t="s">
        <v>8548</v>
      </c>
      <c r="E211" s="1384" t="s">
        <v>8549</v>
      </c>
      <c r="F211" s="1368" t="s">
        <v>8551</v>
      </c>
      <c r="G211" s="1368" t="s">
        <v>8552</v>
      </c>
      <c r="H211" s="1368"/>
      <c r="I211" s="1368">
        <v>240.0</v>
      </c>
      <c r="J211" s="1368" t="s">
        <v>8753</v>
      </c>
      <c r="K211" s="374"/>
      <c r="L211" s="374"/>
      <c r="M211" s="374"/>
      <c r="N211" s="374"/>
      <c r="O211" s="374"/>
      <c r="P211" s="374"/>
      <c r="Q211" s="374"/>
      <c r="R211" s="374"/>
      <c r="S211" s="374"/>
      <c r="T211" s="374"/>
      <c r="U211" s="374"/>
      <c r="V211" s="374"/>
      <c r="W211" s="374"/>
      <c r="X211" s="374"/>
      <c r="Y211" s="374"/>
      <c r="Z211" s="374"/>
    </row>
    <row r="212" ht="15.75" customHeight="1">
      <c r="A212" s="1215" t="s">
        <v>99</v>
      </c>
      <c r="B212" s="1215" t="s">
        <v>52</v>
      </c>
      <c r="C212" s="1215" t="s">
        <v>8764</v>
      </c>
      <c r="D212" s="1215" t="s">
        <v>8765</v>
      </c>
      <c r="E212" s="1215" t="s">
        <v>8766</v>
      </c>
      <c r="F212" s="1215" t="s">
        <v>8767</v>
      </c>
      <c r="G212" s="1215">
        <v>50.0</v>
      </c>
      <c r="H212" s="1215">
        <v>50.0</v>
      </c>
      <c r="I212" s="1372">
        <v>50.0</v>
      </c>
      <c r="J212" s="1215" t="s">
        <v>99</v>
      </c>
      <c r="K212" s="374"/>
      <c r="L212" s="374"/>
      <c r="M212" s="374"/>
      <c r="N212" s="374"/>
      <c r="O212" s="374"/>
      <c r="P212" s="374"/>
      <c r="Q212" s="374"/>
      <c r="R212" s="374"/>
      <c r="S212" s="374"/>
      <c r="T212" s="374"/>
      <c r="U212" s="374"/>
      <c r="V212" s="374"/>
      <c r="W212" s="374"/>
      <c r="X212" s="374"/>
      <c r="Y212" s="374"/>
      <c r="Z212" s="374"/>
    </row>
    <row r="213" ht="15.75" customHeight="1">
      <c r="A213" s="1368" t="s">
        <v>99</v>
      </c>
      <c r="B213" s="1368" t="s">
        <v>52</v>
      </c>
      <c r="C213" s="1368" t="s">
        <v>8768</v>
      </c>
      <c r="D213" s="1373" t="s">
        <v>8765</v>
      </c>
      <c r="E213" s="1373" t="s">
        <v>8769</v>
      </c>
      <c r="F213" s="1373" t="s">
        <v>8770</v>
      </c>
      <c r="G213" s="1385">
        <v>50.0</v>
      </c>
      <c r="H213" s="1375">
        <v>50.0</v>
      </c>
      <c r="I213" s="1372">
        <v>50.0</v>
      </c>
      <c r="J213" s="1368" t="s">
        <v>99</v>
      </c>
      <c r="K213" s="374"/>
      <c r="L213" s="374"/>
      <c r="M213" s="374"/>
      <c r="N213" s="374"/>
      <c r="O213" s="374"/>
      <c r="P213" s="374"/>
      <c r="Q213" s="374"/>
      <c r="R213" s="374"/>
      <c r="S213" s="374"/>
      <c r="T213" s="374"/>
      <c r="U213" s="374"/>
      <c r="V213" s="374"/>
      <c r="W213" s="374"/>
      <c r="X213" s="374"/>
      <c r="Y213" s="374"/>
      <c r="Z213" s="374"/>
    </row>
    <row r="214" ht="15.75" customHeight="1">
      <c r="A214" s="1368" t="s">
        <v>99</v>
      </c>
      <c r="B214" s="1368" t="s">
        <v>52</v>
      </c>
      <c r="C214" s="1368" t="s">
        <v>8771</v>
      </c>
      <c r="D214" s="1215" t="s">
        <v>8765</v>
      </c>
      <c r="E214" s="1215" t="s">
        <v>8772</v>
      </c>
      <c r="F214" s="1215" t="s">
        <v>8773</v>
      </c>
      <c r="G214" s="1378">
        <v>50.0</v>
      </c>
      <c r="H214" s="1377">
        <v>50.0</v>
      </c>
      <c r="I214" s="1372">
        <v>50.0</v>
      </c>
      <c r="J214" s="1368" t="s">
        <v>99</v>
      </c>
      <c r="K214" s="374"/>
      <c r="L214" s="374"/>
      <c r="M214" s="374"/>
      <c r="N214" s="374"/>
      <c r="O214" s="374"/>
      <c r="P214" s="374"/>
      <c r="Q214" s="374"/>
      <c r="R214" s="374"/>
      <c r="S214" s="374"/>
      <c r="T214" s="374"/>
      <c r="U214" s="374"/>
      <c r="V214" s="374"/>
      <c r="W214" s="374"/>
      <c r="X214" s="374"/>
      <c r="Y214" s="374"/>
      <c r="Z214" s="374"/>
    </row>
    <row r="215" ht="15.75" customHeight="1">
      <c r="A215" s="1215" t="s">
        <v>3614</v>
      </c>
      <c r="B215" s="1215" t="s">
        <v>52</v>
      </c>
      <c r="C215" s="1215" t="s">
        <v>8774</v>
      </c>
      <c r="D215" s="1215" t="s">
        <v>2362</v>
      </c>
      <c r="E215" s="1381" t="s">
        <v>8775</v>
      </c>
      <c r="F215" s="1215" t="s">
        <v>8776</v>
      </c>
      <c r="G215" s="1215">
        <v>10.0</v>
      </c>
      <c r="H215" s="1215" t="s">
        <v>8777</v>
      </c>
      <c r="I215" s="1372">
        <f>G215*5</f>
        <v>50</v>
      </c>
      <c r="J215" s="1215" t="s">
        <v>3614</v>
      </c>
      <c r="K215" s="374"/>
      <c r="L215" s="374"/>
      <c r="M215" s="374"/>
      <c r="N215" s="374"/>
      <c r="O215" s="374"/>
      <c r="P215" s="374"/>
      <c r="Q215" s="374"/>
      <c r="R215" s="374"/>
      <c r="S215" s="374"/>
      <c r="T215" s="374"/>
      <c r="U215" s="374"/>
      <c r="V215" s="374"/>
      <c r="W215" s="374"/>
      <c r="X215" s="374"/>
      <c r="Y215" s="374"/>
      <c r="Z215" s="374"/>
    </row>
    <row r="216" ht="15.0" customHeight="1">
      <c r="A216" s="162" t="s">
        <v>7134</v>
      </c>
      <c r="B216" s="161" t="s">
        <v>101</v>
      </c>
      <c r="C216" s="161"/>
      <c r="D216" s="348" t="s">
        <v>7170</v>
      </c>
      <c r="E216" s="570" t="s">
        <v>8778</v>
      </c>
      <c r="F216" s="348"/>
      <c r="G216" s="511">
        <v>50.0</v>
      </c>
      <c r="H216" s="866" t="s">
        <v>8779</v>
      </c>
      <c r="I216" s="577">
        <v>100.0</v>
      </c>
      <c r="J216" s="168" t="s">
        <v>729</v>
      </c>
    </row>
    <row r="217" ht="15.0" customHeight="1">
      <c r="A217" s="162" t="s">
        <v>7134</v>
      </c>
      <c r="B217" s="161" t="s">
        <v>101</v>
      </c>
      <c r="C217" s="421" t="s">
        <v>1015</v>
      </c>
      <c r="D217" s="631" t="s">
        <v>2508</v>
      </c>
      <c r="E217" s="631"/>
      <c r="F217" s="631" t="s">
        <v>8780</v>
      </c>
      <c r="G217" s="986">
        <v>50.0</v>
      </c>
      <c r="H217" s="1271"/>
      <c r="I217" s="577">
        <v>50.0</v>
      </c>
      <c r="J217" s="168" t="s">
        <v>729</v>
      </c>
    </row>
    <row r="218" ht="15.0" customHeight="1">
      <c r="A218" s="162" t="s">
        <v>7134</v>
      </c>
      <c r="B218" s="161" t="s">
        <v>101</v>
      </c>
      <c r="C218" s="421" t="s">
        <v>8544</v>
      </c>
      <c r="D218" s="631" t="s">
        <v>701</v>
      </c>
      <c r="E218" s="631"/>
      <c r="F218" s="631" t="s">
        <v>8614</v>
      </c>
      <c r="G218" s="986">
        <v>50.0</v>
      </c>
      <c r="H218" s="1271"/>
      <c r="I218" s="577">
        <v>50.0</v>
      </c>
      <c r="J218" s="168" t="s">
        <v>729</v>
      </c>
    </row>
    <row r="219" ht="15.0" customHeight="1">
      <c r="A219" s="200" t="s">
        <v>7134</v>
      </c>
      <c r="B219" s="161" t="s">
        <v>101</v>
      </c>
      <c r="C219" s="421" t="s">
        <v>8544</v>
      </c>
      <c r="D219" s="631" t="s">
        <v>701</v>
      </c>
      <c r="E219" s="348"/>
      <c r="F219" s="348" t="s">
        <v>8781</v>
      </c>
      <c r="G219" s="528">
        <v>50.0</v>
      </c>
      <c r="H219" s="1163"/>
      <c r="I219" s="577">
        <v>50.0</v>
      </c>
      <c r="J219" s="168" t="s">
        <v>729</v>
      </c>
    </row>
    <row r="220" ht="15.0" customHeight="1">
      <c r="A220" s="200" t="s">
        <v>7134</v>
      </c>
      <c r="B220" s="161" t="s">
        <v>101</v>
      </c>
      <c r="C220" s="421" t="s">
        <v>1015</v>
      </c>
      <c r="D220" s="631" t="s">
        <v>2508</v>
      </c>
      <c r="E220" s="348"/>
      <c r="F220" s="348" t="s">
        <v>8652</v>
      </c>
      <c r="G220" s="528">
        <v>50.0</v>
      </c>
      <c r="H220" s="1163"/>
      <c r="I220" s="577">
        <v>50.0</v>
      </c>
      <c r="J220" s="168" t="s">
        <v>729</v>
      </c>
    </row>
    <row r="221" ht="15.0" customHeight="1">
      <c r="A221" s="200" t="s">
        <v>7134</v>
      </c>
      <c r="B221" s="161" t="s">
        <v>101</v>
      </c>
      <c r="C221" s="421" t="s">
        <v>8544</v>
      </c>
      <c r="D221" s="631" t="s">
        <v>701</v>
      </c>
      <c r="E221" s="348"/>
      <c r="F221" s="348" t="s">
        <v>8782</v>
      </c>
      <c r="G221" s="528">
        <v>50.0</v>
      </c>
      <c r="H221" s="1163"/>
      <c r="I221" s="577">
        <v>50.0</v>
      </c>
      <c r="J221" s="168" t="s">
        <v>729</v>
      </c>
    </row>
    <row r="222" ht="15.0" customHeight="1">
      <c r="A222" s="200" t="s">
        <v>7134</v>
      </c>
      <c r="B222" s="161" t="s">
        <v>101</v>
      </c>
      <c r="C222" s="421" t="s">
        <v>921</v>
      </c>
      <c r="D222" s="631" t="s">
        <v>2508</v>
      </c>
      <c r="E222" s="348"/>
      <c r="F222" s="348" t="s">
        <v>8783</v>
      </c>
      <c r="G222" s="528">
        <v>50.0</v>
      </c>
      <c r="H222" s="1163"/>
      <c r="I222" s="577">
        <v>50.0</v>
      </c>
      <c r="J222" s="168" t="s">
        <v>729</v>
      </c>
    </row>
    <row r="223" ht="15.0" customHeight="1">
      <c r="A223" s="162" t="s">
        <v>114</v>
      </c>
      <c r="B223" s="161" t="s">
        <v>101</v>
      </c>
      <c r="C223" s="161" t="s">
        <v>8784</v>
      </c>
      <c r="D223" s="348" t="s">
        <v>2443</v>
      </c>
      <c r="E223" s="570" t="s">
        <v>8785</v>
      </c>
      <c r="F223" s="1402">
        <v>44983.0</v>
      </c>
      <c r="G223" s="348">
        <v>50.0</v>
      </c>
      <c r="H223" s="866" t="s">
        <v>8786</v>
      </c>
      <c r="I223" s="94">
        <v>50.0</v>
      </c>
      <c r="J223" s="168" t="s">
        <v>114</v>
      </c>
    </row>
    <row r="224" ht="15.0" customHeight="1">
      <c r="A224" s="162" t="s">
        <v>114</v>
      </c>
      <c r="B224" s="161" t="s">
        <v>101</v>
      </c>
      <c r="C224" s="421" t="s">
        <v>8787</v>
      </c>
      <c r="D224" s="631" t="s">
        <v>8788</v>
      </c>
      <c r="E224" s="1269" t="s">
        <v>8789</v>
      </c>
      <c r="F224" s="631" t="s">
        <v>8790</v>
      </c>
      <c r="G224" s="1270">
        <v>50.0</v>
      </c>
      <c r="H224" s="866" t="s">
        <v>8786</v>
      </c>
      <c r="I224" s="94">
        <v>50.0</v>
      </c>
      <c r="J224" s="168" t="s">
        <v>114</v>
      </c>
    </row>
    <row r="225" ht="15.0" customHeight="1">
      <c r="A225" s="162" t="s">
        <v>114</v>
      </c>
      <c r="B225" s="161" t="s">
        <v>101</v>
      </c>
      <c r="C225" s="161" t="s">
        <v>8784</v>
      </c>
      <c r="D225" s="348" t="s">
        <v>2443</v>
      </c>
      <c r="E225" s="570" t="s">
        <v>8785</v>
      </c>
      <c r="F225" s="1402">
        <v>45088.0</v>
      </c>
      <c r="G225" s="348">
        <v>50.0</v>
      </c>
      <c r="H225" s="866" t="s">
        <v>8786</v>
      </c>
      <c r="I225" s="94">
        <v>50.0</v>
      </c>
      <c r="J225" s="168" t="s">
        <v>114</v>
      </c>
    </row>
    <row r="226" ht="15.0" customHeight="1">
      <c r="A226" s="162" t="s">
        <v>114</v>
      </c>
      <c r="B226" s="314"/>
      <c r="C226" s="421" t="s">
        <v>8791</v>
      </c>
      <c r="D226" s="348" t="s">
        <v>8792</v>
      </c>
      <c r="E226" s="570" t="s">
        <v>8793</v>
      </c>
      <c r="F226" s="1403" t="s">
        <v>8794</v>
      </c>
      <c r="G226" s="673">
        <v>50.0</v>
      </c>
      <c r="H226" s="866" t="s">
        <v>8795</v>
      </c>
      <c r="I226" s="94">
        <v>50.0</v>
      </c>
      <c r="J226" s="168" t="s">
        <v>114</v>
      </c>
    </row>
    <row r="227" ht="15.0" customHeight="1">
      <c r="A227" s="162" t="s">
        <v>114</v>
      </c>
      <c r="B227" s="161" t="s">
        <v>101</v>
      </c>
      <c r="C227" s="161" t="s">
        <v>8784</v>
      </c>
      <c r="D227" s="348" t="s">
        <v>2443</v>
      </c>
      <c r="E227" s="570" t="s">
        <v>8785</v>
      </c>
      <c r="F227" s="421" t="s">
        <v>8796</v>
      </c>
      <c r="G227" s="348">
        <v>50.0</v>
      </c>
      <c r="H227" s="866" t="s">
        <v>8786</v>
      </c>
      <c r="I227" s="94">
        <v>50.0</v>
      </c>
      <c r="J227" s="168" t="s">
        <v>114</v>
      </c>
    </row>
    <row r="228" ht="15.0" customHeight="1">
      <c r="A228" s="162" t="s">
        <v>114</v>
      </c>
      <c r="B228" s="161" t="s">
        <v>101</v>
      </c>
      <c r="C228" s="161" t="s">
        <v>8797</v>
      </c>
      <c r="D228" s="348" t="s">
        <v>8798</v>
      </c>
      <c r="E228" s="570" t="s">
        <v>8726</v>
      </c>
      <c r="F228" s="421" t="s">
        <v>8799</v>
      </c>
      <c r="G228" s="348">
        <v>50.0</v>
      </c>
      <c r="H228" s="866" t="s">
        <v>8795</v>
      </c>
      <c r="I228" s="94">
        <v>50.0</v>
      </c>
      <c r="J228" s="168" t="s">
        <v>114</v>
      </c>
    </row>
    <row r="229" ht="15.0" customHeight="1">
      <c r="A229" s="162" t="s">
        <v>114</v>
      </c>
      <c r="B229" s="161" t="s">
        <v>101</v>
      </c>
      <c r="C229" s="161" t="s">
        <v>8800</v>
      </c>
      <c r="D229" s="348" t="s">
        <v>8792</v>
      </c>
      <c r="E229" s="570" t="s">
        <v>8793</v>
      </c>
      <c r="F229" s="1404">
        <v>44943.0</v>
      </c>
      <c r="G229" s="348">
        <v>50.0</v>
      </c>
      <c r="H229" s="866" t="s">
        <v>8795</v>
      </c>
      <c r="I229" s="94">
        <v>50.0</v>
      </c>
      <c r="J229" s="168" t="s">
        <v>114</v>
      </c>
    </row>
    <row r="230" ht="15.0" customHeight="1">
      <c r="A230" s="162" t="s">
        <v>114</v>
      </c>
      <c r="B230" s="161" t="s">
        <v>101</v>
      </c>
      <c r="C230" s="161" t="s">
        <v>8784</v>
      </c>
      <c r="D230" s="348" t="s">
        <v>2443</v>
      </c>
      <c r="E230" s="570" t="s">
        <v>8785</v>
      </c>
      <c r="F230" s="421" t="s">
        <v>8801</v>
      </c>
      <c r="G230" s="348">
        <v>50.0</v>
      </c>
      <c r="H230" s="866" t="s">
        <v>8786</v>
      </c>
      <c r="I230" s="94">
        <v>50.0</v>
      </c>
      <c r="J230" s="168" t="s">
        <v>114</v>
      </c>
    </row>
    <row r="231" ht="15.0" customHeight="1">
      <c r="A231" s="200" t="s">
        <v>107</v>
      </c>
      <c r="B231" s="314" t="s">
        <v>101</v>
      </c>
      <c r="C231" s="421" t="s">
        <v>8802</v>
      </c>
      <c r="D231" s="421" t="s">
        <v>701</v>
      </c>
      <c r="E231" s="421" t="s">
        <v>8803</v>
      </c>
      <c r="F231" s="421"/>
      <c r="G231" s="315" t="s">
        <v>8804</v>
      </c>
      <c r="H231" s="1166" t="s">
        <v>8779</v>
      </c>
      <c r="I231" s="94">
        <v>200.0</v>
      </c>
      <c r="J231" s="168" t="s">
        <v>107</v>
      </c>
    </row>
    <row r="232" ht="15.0" customHeight="1">
      <c r="A232" s="200" t="s">
        <v>107</v>
      </c>
      <c r="B232" s="314" t="s">
        <v>101</v>
      </c>
      <c r="C232" s="421" t="s">
        <v>8805</v>
      </c>
      <c r="D232" s="442" t="s">
        <v>8806</v>
      </c>
      <c r="E232" s="442" t="s">
        <v>8807</v>
      </c>
      <c r="F232" s="442" t="s">
        <v>8808</v>
      </c>
      <c r="G232" s="1405" t="s">
        <v>8707</v>
      </c>
      <c r="H232" s="1406" t="s">
        <v>8809</v>
      </c>
      <c r="I232" s="94">
        <v>50.0</v>
      </c>
      <c r="J232" s="168" t="s">
        <v>107</v>
      </c>
    </row>
    <row r="233" ht="15.0" customHeight="1">
      <c r="A233" s="567" t="s">
        <v>108</v>
      </c>
      <c r="B233" s="356" t="s">
        <v>101</v>
      </c>
      <c r="C233" s="201" t="s">
        <v>8810</v>
      </c>
      <c r="D233" s="253"/>
      <c r="E233" s="258" t="s">
        <v>8811</v>
      </c>
      <c r="F233" s="160" t="s">
        <v>8812</v>
      </c>
      <c r="G233" s="1266">
        <v>100.0</v>
      </c>
      <c r="H233" s="1407" t="s">
        <v>8813</v>
      </c>
      <c r="I233" s="809">
        <v>100.0</v>
      </c>
      <c r="J233" s="168" t="s">
        <v>108</v>
      </c>
    </row>
    <row r="234" ht="15.0" customHeight="1">
      <c r="A234" s="162" t="s">
        <v>113</v>
      </c>
      <c r="B234" s="161" t="s">
        <v>101</v>
      </c>
      <c r="C234" s="161" t="s">
        <v>8814</v>
      </c>
      <c r="D234" s="348"/>
      <c r="E234" s="570" t="s">
        <v>8815</v>
      </c>
      <c r="F234" s="348" t="s">
        <v>8816</v>
      </c>
      <c r="G234" s="348"/>
      <c r="H234" s="866">
        <v>4.0</v>
      </c>
      <c r="I234" s="94">
        <v>200.0</v>
      </c>
      <c r="J234" s="168" t="s">
        <v>113</v>
      </c>
    </row>
    <row r="235" ht="15.0" customHeight="1">
      <c r="A235" s="162" t="s">
        <v>124</v>
      </c>
      <c r="B235" s="161" t="s">
        <v>101</v>
      </c>
      <c r="C235" s="161" t="s">
        <v>8817</v>
      </c>
      <c r="D235" s="348"/>
      <c r="E235" s="1093" t="s">
        <v>8818</v>
      </c>
      <c r="F235" s="348">
        <v>2023.0</v>
      </c>
      <c r="G235" s="348">
        <v>50.0</v>
      </c>
      <c r="H235" s="866" t="s">
        <v>8809</v>
      </c>
      <c r="I235" s="94">
        <v>50.0</v>
      </c>
      <c r="J235" s="168" t="s">
        <v>124</v>
      </c>
    </row>
    <row r="236" ht="15.0" customHeight="1">
      <c r="A236" s="253" t="s">
        <v>8819</v>
      </c>
      <c r="B236" s="253" t="s">
        <v>101</v>
      </c>
      <c r="C236" s="253" t="s">
        <v>8820</v>
      </c>
      <c r="D236" s="253" t="s">
        <v>701</v>
      </c>
      <c r="E236" s="261" t="s">
        <v>8821</v>
      </c>
      <c r="F236" s="253"/>
      <c r="G236" s="253" t="s">
        <v>8822</v>
      </c>
      <c r="H236" s="1408"/>
      <c r="I236" s="7">
        <v>100.0</v>
      </c>
      <c r="J236" s="168" t="s">
        <v>100</v>
      </c>
    </row>
    <row r="237" ht="15.0" customHeight="1">
      <c r="A237" s="567" t="s">
        <v>8819</v>
      </c>
      <c r="B237" s="567" t="s">
        <v>101</v>
      </c>
      <c r="C237" s="567" t="s">
        <v>8823</v>
      </c>
      <c r="D237" s="248" t="s">
        <v>701</v>
      </c>
      <c r="E237" s="1409" t="s">
        <v>8824</v>
      </c>
      <c r="F237" s="248"/>
      <c r="G237" s="1410" t="s">
        <v>8822</v>
      </c>
      <c r="H237" s="1411"/>
      <c r="I237" s="7">
        <v>100.0</v>
      </c>
      <c r="J237" s="168" t="s">
        <v>100</v>
      </c>
    </row>
    <row r="238" ht="15.0" customHeight="1">
      <c r="A238" s="200" t="s">
        <v>8819</v>
      </c>
      <c r="B238" s="314" t="s">
        <v>101</v>
      </c>
      <c r="C238" s="421" t="s">
        <v>8825</v>
      </c>
      <c r="D238" s="348" t="s">
        <v>3250</v>
      </c>
      <c r="E238" s="348" t="s">
        <v>8826</v>
      </c>
      <c r="F238" s="348"/>
      <c r="G238" s="673" t="s">
        <v>8827</v>
      </c>
      <c r="H238" s="1163"/>
      <c r="I238" s="94">
        <v>200.0</v>
      </c>
      <c r="J238" s="168" t="s">
        <v>100</v>
      </c>
    </row>
    <row r="239" ht="15.0" customHeight="1">
      <c r="A239" s="162" t="s">
        <v>8828</v>
      </c>
      <c r="B239" s="161" t="s">
        <v>101</v>
      </c>
      <c r="C239" s="161" t="s">
        <v>1222</v>
      </c>
      <c r="D239" s="161" t="s">
        <v>2508</v>
      </c>
      <c r="E239" s="145" t="s">
        <v>8829</v>
      </c>
      <c r="F239" s="161" t="s">
        <v>8830</v>
      </c>
      <c r="G239" s="161">
        <v>50.0</v>
      </c>
      <c r="H239" s="342"/>
      <c r="I239" s="135">
        <v>50.0</v>
      </c>
      <c r="J239" s="168" t="s">
        <v>111</v>
      </c>
    </row>
    <row r="240" ht="15.0" customHeight="1">
      <c r="A240" s="162" t="s">
        <v>8828</v>
      </c>
      <c r="B240" s="161" t="s">
        <v>101</v>
      </c>
      <c r="C240" s="161" t="s">
        <v>8673</v>
      </c>
      <c r="D240" s="161" t="s">
        <v>2362</v>
      </c>
      <c r="E240" s="145" t="s">
        <v>8829</v>
      </c>
      <c r="F240" s="161" t="s">
        <v>8831</v>
      </c>
      <c r="G240" s="161">
        <v>50.0</v>
      </c>
      <c r="H240" s="342"/>
      <c r="I240" s="135">
        <v>50.0</v>
      </c>
      <c r="J240" s="168" t="s">
        <v>111</v>
      </c>
    </row>
    <row r="241" ht="15.0" customHeight="1">
      <c r="A241" s="162" t="s">
        <v>8828</v>
      </c>
      <c r="B241" s="161" t="s">
        <v>101</v>
      </c>
      <c r="C241" s="161" t="s">
        <v>8673</v>
      </c>
      <c r="D241" s="161" t="s">
        <v>2508</v>
      </c>
      <c r="E241" s="145" t="s">
        <v>8829</v>
      </c>
      <c r="F241" s="161" t="s">
        <v>8832</v>
      </c>
      <c r="G241" s="161">
        <v>50.0</v>
      </c>
      <c r="H241" s="342"/>
      <c r="I241" s="135">
        <v>50.0</v>
      </c>
      <c r="J241" s="168" t="s">
        <v>111</v>
      </c>
    </row>
    <row r="242" ht="15.0" customHeight="1">
      <c r="A242" s="162" t="s">
        <v>8828</v>
      </c>
      <c r="B242" s="161" t="s">
        <v>101</v>
      </c>
      <c r="C242" s="161" t="s">
        <v>8525</v>
      </c>
      <c r="D242" s="161" t="s">
        <v>2508</v>
      </c>
      <c r="E242" s="145" t="s">
        <v>8829</v>
      </c>
      <c r="F242" s="161" t="s">
        <v>8833</v>
      </c>
      <c r="G242" s="161">
        <v>50.0</v>
      </c>
      <c r="H242" s="342"/>
      <c r="I242" s="135">
        <v>50.0</v>
      </c>
      <c r="J242" s="168" t="s">
        <v>111</v>
      </c>
    </row>
    <row r="243" ht="15.0" customHeight="1">
      <c r="A243" s="162" t="s">
        <v>8828</v>
      </c>
      <c r="B243" s="161" t="s">
        <v>101</v>
      </c>
      <c r="C243" s="161" t="s">
        <v>8525</v>
      </c>
      <c r="D243" s="161" t="s">
        <v>2508</v>
      </c>
      <c r="E243" s="145" t="s">
        <v>8829</v>
      </c>
      <c r="F243" s="161" t="s">
        <v>8834</v>
      </c>
      <c r="G243" s="161">
        <v>50.0</v>
      </c>
      <c r="H243" s="342"/>
      <c r="I243" s="135">
        <v>50.0</v>
      </c>
      <c r="J243" s="168" t="s">
        <v>111</v>
      </c>
    </row>
    <row r="244" ht="15.0" customHeight="1">
      <c r="A244" s="162" t="s">
        <v>8828</v>
      </c>
      <c r="B244" s="161" t="s">
        <v>101</v>
      </c>
      <c r="C244" s="161" t="s">
        <v>801</v>
      </c>
      <c r="D244" s="161" t="s">
        <v>2508</v>
      </c>
      <c r="E244" s="145" t="s">
        <v>8829</v>
      </c>
      <c r="F244" s="161" t="s">
        <v>8835</v>
      </c>
      <c r="G244" s="161">
        <v>50.0</v>
      </c>
      <c r="H244" s="342"/>
      <c r="I244" s="135">
        <v>50.0</v>
      </c>
      <c r="J244" s="168" t="s">
        <v>111</v>
      </c>
    </row>
    <row r="245" ht="15.0" customHeight="1">
      <c r="A245" s="162" t="s">
        <v>8828</v>
      </c>
      <c r="B245" s="161" t="s">
        <v>101</v>
      </c>
      <c r="C245" s="161" t="s">
        <v>8525</v>
      </c>
      <c r="D245" s="161" t="s">
        <v>2508</v>
      </c>
      <c r="E245" s="145" t="s">
        <v>8829</v>
      </c>
      <c r="F245" s="161" t="s">
        <v>8836</v>
      </c>
      <c r="G245" s="161">
        <v>50.0</v>
      </c>
      <c r="H245" s="342"/>
      <c r="I245" s="135">
        <v>50.0</v>
      </c>
      <c r="J245" s="168" t="s">
        <v>111</v>
      </c>
    </row>
    <row r="246" ht="15.0" customHeight="1">
      <c r="A246" s="162" t="s">
        <v>8828</v>
      </c>
      <c r="B246" s="161" t="s">
        <v>101</v>
      </c>
      <c r="C246" s="161" t="s">
        <v>338</v>
      </c>
      <c r="D246" s="161" t="s">
        <v>2508</v>
      </c>
      <c r="E246" s="145" t="s">
        <v>8829</v>
      </c>
      <c r="F246" s="161" t="s">
        <v>8837</v>
      </c>
      <c r="G246" s="161">
        <v>50.0</v>
      </c>
      <c r="H246" s="342"/>
      <c r="I246" s="135">
        <v>50.0</v>
      </c>
      <c r="J246" s="168" t="s">
        <v>111</v>
      </c>
    </row>
    <row r="247" ht="15.0" customHeight="1">
      <c r="A247" s="162" t="s">
        <v>8828</v>
      </c>
      <c r="B247" s="161" t="s">
        <v>101</v>
      </c>
      <c r="C247" s="161" t="s">
        <v>8838</v>
      </c>
      <c r="D247" s="161" t="s">
        <v>2508</v>
      </c>
      <c r="E247" s="145" t="s">
        <v>8839</v>
      </c>
      <c r="F247" s="1412" t="s">
        <v>8840</v>
      </c>
      <c r="G247" s="161">
        <v>50.0</v>
      </c>
      <c r="H247" s="342"/>
      <c r="I247" s="135">
        <v>50.0</v>
      </c>
      <c r="J247" s="168" t="s">
        <v>111</v>
      </c>
    </row>
    <row r="248" ht="15.0" customHeight="1">
      <c r="A248" s="162" t="s">
        <v>8828</v>
      </c>
      <c r="B248" s="161" t="s">
        <v>101</v>
      </c>
      <c r="C248" s="161" t="s">
        <v>1494</v>
      </c>
      <c r="D248" s="161" t="s">
        <v>2508</v>
      </c>
      <c r="E248" s="145" t="s">
        <v>8839</v>
      </c>
      <c r="F248" s="161" t="s">
        <v>8746</v>
      </c>
      <c r="G248" s="161">
        <v>50.0</v>
      </c>
      <c r="H248" s="342"/>
      <c r="I248" s="135">
        <v>50.0</v>
      </c>
      <c r="J248" s="168" t="s">
        <v>111</v>
      </c>
    </row>
    <row r="249" ht="15.0" customHeight="1">
      <c r="A249" s="802" t="s">
        <v>110</v>
      </c>
      <c r="B249" s="160" t="s">
        <v>101</v>
      </c>
      <c r="C249" s="253" t="s">
        <v>8841</v>
      </c>
      <c r="D249" s="160" t="s">
        <v>2508</v>
      </c>
      <c r="E249" s="261" t="s">
        <v>8842</v>
      </c>
      <c r="F249" s="160" t="s">
        <v>8843</v>
      </c>
      <c r="G249" s="160">
        <v>50.0</v>
      </c>
      <c r="H249" s="1262"/>
      <c r="I249" s="135">
        <v>50.0</v>
      </c>
      <c r="J249" s="168" t="s">
        <v>110</v>
      </c>
    </row>
    <row r="250" ht="15.0" customHeight="1">
      <c r="A250" s="802" t="s">
        <v>110</v>
      </c>
      <c r="B250" s="160" t="s">
        <v>101</v>
      </c>
      <c r="C250" s="802" t="s">
        <v>8725</v>
      </c>
      <c r="D250" s="160" t="s">
        <v>2508</v>
      </c>
      <c r="E250" s="261" t="s">
        <v>8844</v>
      </c>
      <c r="F250" s="160" t="s">
        <v>8656</v>
      </c>
      <c r="G250" s="160">
        <v>50.0</v>
      </c>
      <c r="H250" s="1262"/>
      <c r="I250" s="135">
        <v>50.0</v>
      </c>
      <c r="J250" s="168" t="s">
        <v>110</v>
      </c>
    </row>
    <row r="251" ht="15.0" customHeight="1">
      <c r="A251" s="802" t="s">
        <v>110</v>
      </c>
      <c r="B251" s="160" t="s">
        <v>101</v>
      </c>
      <c r="C251" s="802" t="s">
        <v>8725</v>
      </c>
      <c r="D251" s="160" t="s">
        <v>2508</v>
      </c>
      <c r="E251" s="1413" t="s">
        <v>8845</v>
      </c>
      <c r="F251" s="160" t="s">
        <v>8846</v>
      </c>
      <c r="G251" s="160">
        <v>50.0</v>
      </c>
      <c r="H251" s="1262"/>
      <c r="I251" s="135">
        <v>50.0</v>
      </c>
      <c r="J251" s="168" t="s">
        <v>110</v>
      </c>
    </row>
    <row r="252" ht="15.0" customHeight="1">
      <c r="A252" s="802" t="s">
        <v>110</v>
      </c>
      <c r="B252" s="160" t="s">
        <v>101</v>
      </c>
      <c r="C252" s="802" t="s">
        <v>936</v>
      </c>
      <c r="D252" s="160" t="s">
        <v>2508</v>
      </c>
      <c r="E252" s="261" t="s">
        <v>8847</v>
      </c>
      <c r="F252" s="160" t="s">
        <v>8848</v>
      </c>
      <c r="G252" s="160">
        <v>50.0</v>
      </c>
      <c r="H252" s="1262"/>
      <c r="I252" s="135">
        <v>50.0</v>
      </c>
      <c r="J252" s="168" t="s">
        <v>110</v>
      </c>
    </row>
    <row r="253" ht="15.0" customHeight="1">
      <c r="A253" s="802" t="s">
        <v>110</v>
      </c>
      <c r="B253" s="160" t="s">
        <v>101</v>
      </c>
      <c r="C253" s="802" t="s">
        <v>8849</v>
      </c>
      <c r="D253" s="160" t="s">
        <v>2508</v>
      </c>
      <c r="E253" s="261" t="s">
        <v>8850</v>
      </c>
      <c r="F253" s="160" t="s">
        <v>8650</v>
      </c>
      <c r="G253" s="160">
        <v>50.0</v>
      </c>
      <c r="H253" s="1262"/>
      <c r="I253" s="135">
        <v>50.0</v>
      </c>
      <c r="J253" s="168" t="s">
        <v>110</v>
      </c>
    </row>
    <row r="254" ht="15.0" customHeight="1">
      <c r="A254" s="802" t="s">
        <v>110</v>
      </c>
      <c r="B254" s="160" t="s">
        <v>101</v>
      </c>
      <c r="C254" s="802" t="s">
        <v>8849</v>
      </c>
      <c r="D254" s="160" t="s">
        <v>2508</v>
      </c>
      <c r="E254" s="261" t="s">
        <v>8851</v>
      </c>
      <c r="F254" s="160" t="s">
        <v>8852</v>
      </c>
      <c r="G254" s="160">
        <v>50.0</v>
      </c>
      <c r="H254" s="1262"/>
      <c r="I254" s="135">
        <v>50.0</v>
      </c>
      <c r="J254" s="168" t="s">
        <v>110</v>
      </c>
    </row>
    <row r="255" ht="15.0" customHeight="1">
      <c r="A255" s="802" t="s">
        <v>110</v>
      </c>
      <c r="B255" s="160" t="s">
        <v>101</v>
      </c>
      <c r="C255" s="802" t="s">
        <v>8849</v>
      </c>
      <c r="D255" s="160" t="s">
        <v>2508</v>
      </c>
      <c r="E255" s="261" t="s">
        <v>8853</v>
      </c>
      <c r="F255" s="160" t="s">
        <v>8716</v>
      </c>
      <c r="G255" s="160">
        <v>50.0</v>
      </c>
      <c r="H255" s="1262"/>
      <c r="I255" s="135">
        <v>50.0</v>
      </c>
      <c r="J255" s="168" t="s">
        <v>110</v>
      </c>
    </row>
    <row r="256" ht="15.0" customHeight="1">
      <c r="A256" s="802" t="s">
        <v>110</v>
      </c>
      <c r="B256" s="160" t="s">
        <v>101</v>
      </c>
      <c r="C256" s="802" t="s">
        <v>8849</v>
      </c>
      <c r="D256" s="160" t="s">
        <v>2508</v>
      </c>
      <c r="E256" s="261" t="s">
        <v>8854</v>
      </c>
      <c r="F256" s="160" t="s">
        <v>8855</v>
      </c>
      <c r="G256" s="160">
        <v>50.0</v>
      </c>
      <c r="H256" s="1262"/>
      <c r="I256" s="135">
        <v>50.0</v>
      </c>
      <c r="J256" s="168" t="s">
        <v>110</v>
      </c>
    </row>
    <row r="257" ht="15.0" customHeight="1">
      <c r="A257" s="802" t="s">
        <v>110</v>
      </c>
      <c r="B257" s="160" t="s">
        <v>101</v>
      </c>
      <c r="C257" s="802" t="s">
        <v>8849</v>
      </c>
      <c r="D257" s="160" t="s">
        <v>2508</v>
      </c>
      <c r="E257" s="261" t="s">
        <v>8856</v>
      </c>
      <c r="F257" s="160" t="s">
        <v>8857</v>
      </c>
      <c r="G257" s="160">
        <v>50.0</v>
      </c>
      <c r="H257" s="1262"/>
      <c r="I257" s="135">
        <v>50.0</v>
      </c>
      <c r="J257" s="168" t="s">
        <v>110</v>
      </c>
    </row>
    <row r="258" ht="15.0" customHeight="1">
      <c r="A258" s="802" t="s">
        <v>110</v>
      </c>
      <c r="B258" s="160" t="s">
        <v>101</v>
      </c>
      <c r="C258" s="802" t="s">
        <v>8858</v>
      </c>
      <c r="D258" s="160" t="s">
        <v>2508</v>
      </c>
      <c r="E258" s="261" t="s">
        <v>8859</v>
      </c>
      <c r="F258" s="160" t="s">
        <v>8860</v>
      </c>
      <c r="G258" s="160">
        <v>50.0</v>
      </c>
      <c r="H258" s="1262"/>
      <c r="I258" s="135">
        <v>50.0</v>
      </c>
      <c r="J258" s="168" t="s">
        <v>110</v>
      </c>
    </row>
    <row r="259" ht="15.0" customHeight="1">
      <c r="A259" s="802" t="s">
        <v>110</v>
      </c>
      <c r="B259" s="160" t="s">
        <v>101</v>
      </c>
      <c r="C259" s="802" t="s">
        <v>8683</v>
      </c>
      <c r="D259" s="160" t="s">
        <v>2508</v>
      </c>
      <c r="E259" s="261" t="s">
        <v>8861</v>
      </c>
      <c r="F259" s="160" t="s">
        <v>8862</v>
      </c>
      <c r="G259" s="160">
        <v>50.0</v>
      </c>
      <c r="H259" s="1262"/>
      <c r="I259" s="135">
        <v>50.0</v>
      </c>
      <c r="J259" s="168" t="s">
        <v>110</v>
      </c>
    </row>
    <row r="260" ht="15.0" customHeight="1">
      <c r="A260" s="802" t="s">
        <v>110</v>
      </c>
      <c r="B260" s="160" t="s">
        <v>101</v>
      </c>
      <c r="C260" s="802" t="s">
        <v>8863</v>
      </c>
      <c r="D260" s="160" t="s">
        <v>2508</v>
      </c>
      <c r="E260" s="261" t="s">
        <v>8864</v>
      </c>
      <c r="F260" s="160" t="s">
        <v>8720</v>
      </c>
      <c r="G260" s="160">
        <v>50.0</v>
      </c>
      <c r="H260" s="1262"/>
      <c r="I260" s="135">
        <v>50.0</v>
      </c>
      <c r="J260" s="168" t="s">
        <v>110</v>
      </c>
    </row>
    <row r="261" ht="15.0" customHeight="1">
      <c r="A261" s="802" t="s">
        <v>110</v>
      </c>
      <c r="B261" s="160" t="s">
        <v>101</v>
      </c>
      <c r="C261" s="802" t="s">
        <v>566</v>
      </c>
      <c r="D261" s="160" t="s">
        <v>2508</v>
      </c>
      <c r="E261" s="261" t="s">
        <v>8865</v>
      </c>
      <c r="F261" s="160" t="s">
        <v>8866</v>
      </c>
      <c r="G261" s="160">
        <v>50.0</v>
      </c>
      <c r="H261" s="1262"/>
      <c r="I261" s="135">
        <v>50.0</v>
      </c>
      <c r="J261" s="168" t="s">
        <v>110</v>
      </c>
    </row>
    <row r="262" ht="15.0" customHeight="1">
      <c r="A262" s="802" t="s">
        <v>110</v>
      </c>
      <c r="B262" s="160" t="s">
        <v>101</v>
      </c>
      <c r="C262" s="802" t="s">
        <v>8867</v>
      </c>
      <c r="D262" s="160" t="s">
        <v>2508</v>
      </c>
      <c r="E262" s="261" t="s">
        <v>8868</v>
      </c>
      <c r="F262" s="160" t="s">
        <v>8869</v>
      </c>
      <c r="G262" s="160">
        <v>50.0</v>
      </c>
      <c r="H262" s="1262"/>
      <c r="I262" s="135">
        <v>50.0</v>
      </c>
      <c r="J262" s="168" t="s">
        <v>110</v>
      </c>
    </row>
    <row r="263" ht="15.0" customHeight="1">
      <c r="A263" s="802" t="s">
        <v>110</v>
      </c>
      <c r="B263" s="160" t="s">
        <v>101</v>
      </c>
      <c r="C263" s="802" t="s">
        <v>8870</v>
      </c>
      <c r="D263" s="160" t="s">
        <v>2508</v>
      </c>
      <c r="E263" s="261" t="s">
        <v>8871</v>
      </c>
      <c r="F263" s="160" t="s">
        <v>8872</v>
      </c>
      <c r="G263" s="160">
        <v>50.0</v>
      </c>
      <c r="H263" s="1262"/>
      <c r="I263" s="135">
        <v>50.0</v>
      </c>
      <c r="J263" s="168" t="s">
        <v>110</v>
      </c>
    </row>
    <row r="264" ht="15.0" customHeight="1">
      <c r="A264" s="802" t="s">
        <v>110</v>
      </c>
      <c r="B264" s="160" t="s">
        <v>101</v>
      </c>
      <c r="C264" s="802" t="s">
        <v>8870</v>
      </c>
      <c r="D264" s="160" t="s">
        <v>2508</v>
      </c>
      <c r="E264" s="261" t="s">
        <v>8873</v>
      </c>
      <c r="F264" s="160" t="s">
        <v>8874</v>
      </c>
      <c r="G264" s="160">
        <v>50.0</v>
      </c>
      <c r="H264" s="1262"/>
      <c r="I264" s="135">
        <v>50.0</v>
      </c>
      <c r="J264" s="168" t="s">
        <v>110</v>
      </c>
    </row>
    <row r="265" ht="15.0" customHeight="1">
      <c r="A265" s="201" t="s">
        <v>110</v>
      </c>
      <c r="B265" s="160" t="s">
        <v>101</v>
      </c>
      <c r="C265" s="802" t="s">
        <v>8870</v>
      </c>
      <c r="D265" s="830" t="s">
        <v>2508</v>
      </c>
      <c r="E265" s="248" t="s">
        <v>8875</v>
      </c>
      <c r="F265" s="830" t="s">
        <v>8876</v>
      </c>
      <c r="G265" s="160">
        <v>50.0</v>
      </c>
      <c r="H265" s="1414"/>
      <c r="I265" s="135">
        <v>50.0</v>
      </c>
      <c r="J265" s="168" t="s">
        <v>110</v>
      </c>
    </row>
    <row r="266" ht="15.0" customHeight="1">
      <c r="A266" s="201" t="s">
        <v>110</v>
      </c>
      <c r="B266" s="160" t="s">
        <v>101</v>
      </c>
      <c r="C266" s="802" t="s">
        <v>8870</v>
      </c>
      <c r="D266" s="830" t="s">
        <v>2508</v>
      </c>
      <c r="E266" s="248" t="s">
        <v>8877</v>
      </c>
      <c r="F266" s="830" t="s">
        <v>8878</v>
      </c>
      <c r="G266" s="160">
        <v>50.0</v>
      </c>
      <c r="H266" s="1414"/>
      <c r="I266" s="135">
        <v>50.0</v>
      </c>
      <c r="J266" s="168" t="s">
        <v>110</v>
      </c>
    </row>
    <row r="267" ht="15.0" customHeight="1">
      <c r="A267" s="201" t="s">
        <v>110</v>
      </c>
      <c r="B267" s="160" t="s">
        <v>101</v>
      </c>
      <c r="C267" s="802" t="s">
        <v>8870</v>
      </c>
      <c r="D267" s="830" t="s">
        <v>2508</v>
      </c>
      <c r="E267" s="248" t="s">
        <v>8879</v>
      </c>
      <c r="F267" s="830" t="s">
        <v>8880</v>
      </c>
      <c r="G267" s="160">
        <v>50.0</v>
      </c>
      <c r="H267" s="1414"/>
      <c r="I267" s="135">
        <v>50.0</v>
      </c>
      <c r="J267" s="168" t="s">
        <v>110</v>
      </c>
    </row>
    <row r="268" ht="15.0" customHeight="1">
      <c r="A268" s="201" t="s">
        <v>110</v>
      </c>
      <c r="B268" s="160" t="s">
        <v>101</v>
      </c>
      <c r="C268" s="802" t="s">
        <v>8870</v>
      </c>
      <c r="D268" s="830" t="s">
        <v>2508</v>
      </c>
      <c r="E268" s="248" t="s">
        <v>8881</v>
      </c>
      <c r="F268" s="830" t="s">
        <v>8882</v>
      </c>
      <c r="G268" s="160">
        <v>50.0</v>
      </c>
      <c r="H268" s="1414"/>
      <c r="I268" s="135">
        <v>50.0</v>
      </c>
      <c r="J268" s="168" t="s">
        <v>110</v>
      </c>
    </row>
    <row r="269" ht="15.0" customHeight="1">
      <c r="A269" s="201" t="s">
        <v>110</v>
      </c>
      <c r="B269" s="160" t="s">
        <v>101</v>
      </c>
      <c r="C269" s="802" t="s">
        <v>8870</v>
      </c>
      <c r="D269" s="830" t="s">
        <v>2508</v>
      </c>
      <c r="E269" s="248" t="s">
        <v>8883</v>
      </c>
      <c r="F269" s="830" t="s">
        <v>8884</v>
      </c>
      <c r="G269" s="160">
        <v>50.0</v>
      </c>
      <c r="H269" s="1414"/>
      <c r="I269" s="135">
        <v>50.0</v>
      </c>
      <c r="J269" s="168" t="s">
        <v>110</v>
      </c>
    </row>
    <row r="270" ht="15.0" customHeight="1">
      <c r="A270" s="201" t="s">
        <v>110</v>
      </c>
      <c r="B270" s="160" t="s">
        <v>101</v>
      </c>
      <c r="C270" s="802" t="s">
        <v>8885</v>
      </c>
      <c r="D270" s="830" t="s">
        <v>2508</v>
      </c>
      <c r="E270" s="248" t="s">
        <v>8886</v>
      </c>
      <c r="F270" s="830" t="s">
        <v>8843</v>
      </c>
      <c r="G270" s="160">
        <v>50.0</v>
      </c>
      <c r="H270" s="1414"/>
      <c r="I270" s="135">
        <v>50.0</v>
      </c>
      <c r="J270" s="168" t="s">
        <v>110</v>
      </c>
    </row>
    <row r="271" ht="15.0" customHeight="1">
      <c r="A271" s="201" t="s">
        <v>110</v>
      </c>
      <c r="B271" s="160" t="s">
        <v>101</v>
      </c>
      <c r="C271" s="802" t="s">
        <v>8885</v>
      </c>
      <c r="D271" s="830" t="s">
        <v>2508</v>
      </c>
      <c r="E271" s="248" t="s">
        <v>8887</v>
      </c>
      <c r="F271" s="830" t="s">
        <v>8888</v>
      </c>
      <c r="G271" s="160">
        <v>50.0</v>
      </c>
      <c r="H271" s="1414"/>
      <c r="I271" s="135">
        <v>50.0</v>
      </c>
      <c r="J271" s="168" t="s">
        <v>110</v>
      </c>
    </row>
    <row r="272" ht="15.0" customHeight="1">
      <c r="A272" s="201" t="s">
        <v>110</v>
      </c>
      <c r="B272" s="160" t="s">
        <v>101</v>
      </c>
      <c r="C272" s="802" t="s">
        <v>8889</v>
      </c>
      <c r="D272" s="830" t="s">
        <v>2508</v>
      </c>
      <c r="E272" s="248" t="s">
        <v>8890</v>
      </c>
      <c r="F272" s="830" t="s">
        <v>8891</v>
      </c>
      <c r="G272" s="160">
        <v>50.0</v>
      </c>
      <c r="H272" s="1414"/>
      <c r="I272" s="135">
        <v>50.0</v>
      </c>
      <c r="J272" s="168" t="s">
        <v>110</v>
      </c>
    </row>
    <row r="273" ht="15.0" customHeight="1">
      <c r="A273" s="201" t="s">
        <v>110</v>
      </c>
      <c r="B273" s="160" t="s">
        <v>101</v>
      </c>
      <c r="C273" s="802" t="s">
        <v>721</v>
      </c>
      <c r="D273" s="830" t="s">
        <v>2508</v>
      </c>
      <c r="E273" s="248" t="s">
        <v>8892</v>
      </c>
      <c r="F273" s="830" t="s">
        <v>8852</v>
      </c>
      <c r="G273" s="160">
        <v>50.0</v>
      </c>
      <c r="H273" s="1414"/>
      <c r="I273" s="135">
        <v>50.0</v>
      </c>
      <c r="J273" s="168" t="s">
        <v>110</v>
      </c>
    </row>
    <row r="274" ht="15.0" customHeight="1">
      <c r="A274" s="567" t="s">
        <v>110</v>
      </c>
      <c r="B274" s="356" t="s">
        <v>101</v>
      </c>
      <c r="C274" s="201" t="s">
        <v>8893</v>
      </c>
      <c r="D274" s="253"/>
      <c r="E274" s="261" t="s">
        <v>8894</v>
      </c>
      <c r="F274" s="160" t="s">
        <v>8895</v>
      </c>
      <c r="G274" s="1266">
        <v>100.0</v>
      </c>
      <c r="H274" s="1407" t="s">
        <v>8813</v>
      </c>
      <c r="I274" s="809">
        <v>100.0</v>
      </c>
      <c r="J274" s="168" t="s">
        <v>110</v>
      </c>
    </row>
    <row r="275" ht="15.0" customHeight="1">
      <c r="A275" s="162" t="s">
        <v>5226</v>
      </c>
      <c r="B275" s="162" t="s">
        <v>101</v>
      </c>
      <c r="C275" s="162" t="s">
        <v>8896</v>
      </c>
      <c r="D275" s="720" t="s">
        <v>8897</v>
      </c>
      <c r="E275" s="278" t="s">
        <v>8898</v>
      </c>
      <c r="F275" s="337" t="s">
        <v>1264</v>
      </c>
      <c r="G275" s="161">
        <v>50.0</v>
      </c>
      <c r="H275" s="1415">
        <v>1.0</v>
      </c>
      <c r="I275" s="1415">
        <v>50.0</v>
      </c>
      <c r="J275" s="168" t="s">
        <v>102</v>
      </c>
    </row>
    <row r="276" ht="15.0" customHeight="1">
      <c r="A276" s="162" t="s">
        <v>5226</v>
      </c>
      <c r="B276" s="162" t="s">
        <v>101</v>
      </c>
      <c r="C276" s="162" t="s">
        <v>8899</v>
      </c>
      <c r="D276" s="720" t="s">
        <v>8900</v>
      </c>
      <c r="E276" s="145" t="s">
        <v>8901</v>
      </c>
      <c r="F276" s="161">
        <v>50.0</v>
      </c>
      <c r="G276" s="161">
        <v>50.0</v>
      </c>
      <c r="H276" s="1415">
        <v>1.0</v>
      </c>
      <c r="I276" s="1415">
        <v>50.0</v>
      </c>
      <c r="J276" s="168" t="s">
        <v>102</v>
      </c>
    </row>
    <row r="277" ht="15.0" customHeight="1">
      <c r="A277" s="162" t="s">
        <v>5226</v>
      </c>
      <c r="B277" s="162" t="s">
        <v>101</v>
      </c>
      <c r="C277" s="421" t="s">
        <v>8902</v>
      </c>
      <c r="D277" s="348" t="s">
        <v>8903</v>
      </c>
      <c r="E277" s="348" t="s">
        <v>8904</v>
      </c>
      <c r="F277" s="1416">
        <v>45239.0</v>
      </c>
      <c r="G277" s="673">
        <v>50.0</v>
      </c>
      <c r="H277" s="1417">
        <v>1.0</v>
      </c>
      <c r="I277" s="1418">
        <v>50.0</v>
      </c>
      <c r="J277" s="168" t="s">
        <v>102</v>
      </c>
    </row>
    <row r="278" ht="15.0" customHeight="1">
      <c r="A278" s="162" t="s">
        <v>5226</v>
      </c>
      <c r="B278" s="162" t="s">
        <v>101</v>
      </c>
      <c r="C278" s="421" t="s">
        <v>8905</v>
      </c>
      <c r="D278" s="348" t="s">
        <v>8906</v>
      </c>
      <c r="E278" s="348" t="s">
        <v>8907</v>
      </c>
      <c r="F278" s="1416">
        <v>45207.0</v>
      </c>
      <c r="G278" s="673">
        <v>50.0</v>
      </c>
      <c r="H278" s="1163">
        <v>24.0</v>
      </c>
      <c r="I278" s="1415">
        <v>50.0</v>
      </c>
      <c r="J278" s="168" t="s">
        <v>102</v>
      </c>
    </row>
    <row r="279" ht="15.0" customHeight="1">
      <c r="A279" s="162" t="s">
        <v>5226</v>
      </c>
      <c r="B279" s="162" t="s">
        <v>101</v>
      </c>
      <c r="C279" s="421" t="s">
        <v>8908</v>
      </c>
      <c r="D279" s="421" t="s">
        <v>8909</v>
      </c>
      <c r="E279" s="421" t="s">
        <v>8910</v>
      </c>
      <c r="F279" s="1419">
        <v>45005.0</v>
      </c>
      <c r="G279" s="315">
        <v>10.0</v>
      </c>
      <c r="H279" s="1166">
        <v>2.0</v>
      </c>
      <c r="I279" s="1415">
        <v>10.0</v>
      </c>
      <c r="J279" s="168" t="s">
        <v>102</v>
      </c>
    </row>
    <row r="280" ht="15.0" customHeight="1">
      <c r="A280" s="162" t="s">
        <v>5226</v>
      </c>
      <c r="B280" s="162" t="s">
        <v>101</v>
      </c>
      <c r="C280" s="407" t="s">
        <v>8911</v>
      </c>
      <c r="D280" s="407" t="s">
        <v>8912</v>
      </c>
      <c r="E280" s="1420" t="s">
        <v>8913</v>
      </c>
      <c r="F280" s="1421">
        <v>45081.0</v>
      </c>
      <c r="G280" s="961">
        <v>50.0</v>
      </c>
      <c r="H280" s="1422">
        <v>4.0</v>
      </c>
      <c r="I280" s="1423">
        <v>50.0</v>
      </c>
      <c r="J280" s="168" t="s">
        <v>102</v>
      </c>
    </row>
    <row r="281" ht="15.0" customHeight="1">
      <c r="A281" s="162" t="s">
        <v>5226</v>
      </c>
      <c r="B281" s="162" t="s">
        <v>101</v>
      </c>
      <c r="C281" s="421" t="s">
        <v>721</v>
      </c>
      <c r="D281" s="421" t="s">
        <v>8914</v>
      </c>
      <c r="E281" s="421" t="s">
        <v>8915</v>
      </c>
      <c r="F281" s="1419">
        <v>45144.0</v>
      </c>
      <c r="G281" s="315">
        <v>50.0</v>
      </c>
      <c r="H281" s="725">
        <v>12.0</v>
      </c>
      <c r="I281" s="1415">
        <v>50.0</v>
      </c>
      <c r="J281" s="168" t="s">
        <v>102</v>
      </c>
    </row>
    <row r="282" ht="24.0" customHeight="1">
      <c r="A282" s="200" t="s">
        <v>7611</v>
      </c>
      <c r="B282" s="314" t="s">
        <v>139</v>
      </c>
      <c r="C282" s="314" t="s">
        <v>8916</v>
      </c>
      <c r="D282" s="421" t="s">
        <v>8917</v>
      </c>
      <c r="E282" s="625" t="s">
        <v>8918</v>
      </c>
      <c r="F282" s="421">
        <v>2023.0</v>
      </c>
      <c r="G282" s="421">
        <v>50.0</v>
      </c>
      <c r="H282" s="1296" t="s">
        <v>8795</v>
      </c>
      <c r="I282" s="94">
        <v>50.0</v>
      </c>
      <c r="J282" s="374" t="s">
        <v>1586</v>
      </c>
    </row>
    <row r="283" ht="24.75" customHeight="1">
      <c r="A283" s="456" t="s">
        <v>8919</v>
      </c>
      <c r="B283" s="322" t="s">
        <v>139</v>
      </c>
      <c r="C283" s="228" t="s">
        <v>257</v>
      </c>
      <c r="D283" s="927" t="s">
        <v>2443</v>
      </c>
      <c r="E283" s="927" t="s">
        <v>8920</v>
      </c>
      <c r="F283" s="1200">
        <v>2023.0</v>
      </c>
      <c r="G283" s="421">
        <v>50.0</v>
      </c>
      <c r="H283" s="1296" t="s">
        <v>8795</v>
      </c>
      <c r="I283" s="423">
        <v>50.0</v>
      </c>
      <c r="J283" s="1424" t="s">
        <v>1652</v>
      </c>
      <c r="K283" s="1425"/>
      <c r="L283" s="1425"/>
      <c r="M283" s="1425"/>
      <c r="N283" s="1425"/>
      <c r="O283" s="1425"/>
      <c r="P283" s="1425"/>
      <c r="Q283" s="1425"/>
      <c r="R283" s="1425"/>
      <c r="S283" s="1425"/>
      <c r="T283" s="1425"/>
      <c r="U283" s="1425"/>
      <c r="V283" s="1425"/>
      <c r="W283" s="1425"/>
      <c r="X283" s="1425"/>
      <c r="Y283" s="1425"/>
      <c r="Z283" s="1425"/>
    </row>
    <row r="284" ht="24.75" customHeight="1">
      <c r="A284" s="456" t="s">
        <v>8919</v>
      </c>
      <c r="B284" s="322" t="s">
        <v>139</v>
      </c>
      <c r="C284" s="228" t="s">
        <v>8921</v>
      </c>
      <c r="D284" s="931" t="s">
        <v>2443</v>
      </c>
      <c r="E284" s="570" t="s">
        <v>1614</v>
      </c>
      <c r="F284" s="1200">
        <v>2023.0</v>
      </c>
      <c r="G284" s="421">
        <v>50.0</v>
      </c>
      <c r="H284" s="1296" t="s">
        <v>8795</v>
      </c>
      <c r="I284" s="423">
        <v>50.0</v>
      </c>
      <c r="J284" s="1424" t="s">
        <v>1652</v>
      </c>
      <c r="K284" s="1425"/>
      <c r="L284" s="1425"/>
      <c r="M284" s="1425"/>
      <c r="N284" s="1425"/>
      <c r="O284" s="1425"/>
      <c r="P284" s="1425"/>
      <c r="Q284" s="1425"/>
      <c r="R284" s="1425"/>
      <c r="S284" s="1425"/>
      <c r="T284" s="1425"/>
      <c r="U284" s="1425"/>
      <c r="V284" s="1425"/>
      <c r="W284" s="1425"/>
      <c r="X284" s="1425"/>
      <c r="Y284" s="1425"/>
      <c r="Z284" s="1425"/>
    </row>
    <row r="285" ht="24.75" customHeight="1">
      <c r="A285" s="456" t="s">
        <v>8919</v>
      </c>
      <c r="B285" s="322" t="s">
        <v>139</v>
      </c>
      <c r="C285" s="228" t="s">
        <v>801</v>
      </c>
      <c r="D285" s="931" t="s">
        <v>2443</v>
      </c>
      <c r="E285" s="1426" t="s">
        <v>895</v>
      </c>
      <c r="F285" s="1427" t="s">
        <v>8922</v>
      </c>
      <c r="G285" s="421">
        <v>50.0</v>
      </c>
      <c r="H285" s="1296" t="s">
        <v>8795</v>
      </c>
      <c r="I285" s="423">
        <v>50.0</v>
      </c>
      <c r="J285" s="1424" t="s">
        <v>1652</v>
      </c>
      <c r="K285" s="1425"/>
      <c r="L285" s="1425"/>
      <c r="M285" s="1425"/>
      <c r="N285" s="1425"/>
      <c r="O285" s="1425"/>
      <c r="P285" s="1425"/>
      <c r="Q285" s="1425"/>
      <c r="R285" s="1425"/>
      <c r="S285" s="1425"/>
      <c r="T285" s="1425"/>
      <c r="U285" s="1425"/>
      <c r="V285" s="1425"/>
      <c r="W285" s="1425"/>
      <c r="X285" s="1425"/>
      <c r="Y285" s="1425"/>
      <c r="Z285" s="1425"/>
    </row>
    <row r="286" ht="24.75" customHeight="1">
      <c r="A286" s="456" t="s">
        <v>8919</v>
      </c>
      <c r="B286" s="322" t="s">
        <v>139</v>
      </c>
      <c r="C286" s="1041" t="s">
        <v>399</v>
      </c>
      <c r="D286" s="931" t="s">
        <v>2443</v>
      </c>
      <c r="E286" s="1426" t="s">
        <v>983</v>
      </c>
      <c r="F286" s="1427" t="s">
        <v>8629</v>
      </c>
      <c r="G286" s="421">
        <v>50.0</v>
      </c>
      <c r="H286" s="1296" t="s">
        <v>8795</v>
      </c>
      <c r="I286" s="423">
        <v>50.0</v>
      </c>
      <c r="J286" s="1424" t="s">
        <v>1652</v>
      </c>
      <c r="K286" s="1425"/>
      <c r="L286" s="1425"/>
      <c r="M286" s="1425"/>
      <c r="N286" s="1425"/>
      <c r="O286" s="1425"/>
      <c r="P286" s="1425"/>
      <c r="Q286" s="1425"/>
      <c r="R286" s="1425"/>
      <c r="S286" s="1425"/>
      <c r="T286" s="1425"/>
      <c r="U286" s="1425"/>
      <c r="V286" s="1425"/>
      <c r="W286" s="1425"/>
      <c r="X286" s="1425"/>
      <c r="Y286" s="1425"/>
      <c r="Z286" s="1425"/>
    </row>
    <row r="287" ht="24.75" customHeight="1">
      <c r="A287" s="456" t="s">
        <v>8919</v>
      </c>
      <c r="B287" s="322" t="s">
        <v>139</v>
      </c>
      <c r="C287" s="228" t="s">
        <v>257</v>
      </c>
      <c r="D287" s="931" t="s">
        <v>2443</v>
      </c>
      <c r="E287" s="1426" t="s">
        <v>946</v>
      </c>
      <c r="F287" s="1427" t="s">
        <v>8923</v>
      </c>
      <c r="G287" s="421">
        <v>50.0</v>
      </c>
      <c r="H287" s="1296" t="s">
        <v>8795</v>
      </c>
      <c r="I287" s="423">
        <v>50.0</v>
      </c>
      <c r="J287" s="1424" t="s">
        <v>1652</v>
      </c>
      <c r="K287" s="1425"/>
      <c r="L287" s="1425"/>
      <c r="M287" s="1425"/>
      <c r="N287" s="1425"/>
      <c r="O287" s="1425"/>
      <c r="P287" s="1425"/>
      <c r="Q287" s="1425"/>
      <c r="R287" s="1425"/>
      <c r="S287" s="1425"/>
      <c r="T287" s="1425"/>
      <c r="U287" s="1425"/>
      <c r="V287" s="1425"/>
      <c r="W287" s="1425"/>
      <c r="X287" s="1425"/>
      <c r="Y287" s="1425"/>
      <c r="Z287" s="1425"/>
    </row>
    <row r="288" ht="24.75" customHeight="1">
      <c r="A288" s="456" t="s">
        <v>8919</v>
      </c>
      <c r="B288" s="812" t="s">
        <v>139</v>
      </c>
      <c r="C288" s="228" t="s">
        <v>257</v>
      </c>
      <c r="D288" s="931" t="s">
        <v>2443</v>
      </c>
      <c r="E288" s="1426" t="s">
        <v>650</v>
      </c>
      <c r="F288" s="1427" t="s">
        <v>8878</v>
      </c>
      <c r="G288" s="421">
        <v>50.0</v>
      </c>
      <c r="H288" s="1296" t="s">
        <v>8795</v>
      </c>
      <c r="I288" s="423">
        <v>50.0</v>
      </c>
      <c r="J288" s="1424" t="s">
        <v>1652</v>
      </c>
      <c r="K288" s="1425"/>
      <c r="L288" s="1425"/>
      <c r="M288" s="1425"/>
      <c r="N288" s="1425"/>
      <c r="O288" s="1425"/>
      <c r="P288" s="1425"/>
      <c r="Q288" s="1425"/>
      <c r="R288" s="1425"/>
      <c r="S288" s="1425"/>
      <c r="T288" s="1425"/>
      <c r="U288" s="1425"/>
      <c r="V288" s="1425"/>
      <c r="W288" s="1425"/>
      <c r="X288" s="1425"/>
      <c r="Y288" s="1425"/>
      <c r="Z288" s="1425"/>
    </row>
    <row r="289" ht="24.75" customHeight="1">
      <c r="A289" s="456" t="s">
        <v>8919</v>
      </c>
      <c r="B289" s="812" t="s">
        <v>139</v>
      </c>
      <c r="C289" s="1041" t="s">
        <v>399</v>
      </c>
      <c r="D289" s="931" t="s">
        <v>2443</v>
      </c>
      <c r="E289" s="1426" t="s">
        <v>403</v>
      </c>
      <c r="F289" s="1427" t="s">
        <v>8924</v>
      </c>
      <c r="G289" s="421">
        <v>50.0</v>
      </c>
      <c r="H289" s="1296" t="s">
        <v>8795</v>
      </c>
      <c r="I289" s="423">
        <v>50.0</v>
      </c>
      <c r="J289" s="1424" t="s">
        <v>1652</v>
      </c>
      <c r="K289" s="1425"/>
      <c r="L289" s="1425"/>
      <c r="M289" s="1425"/>
      <c r="N289" s="1425"/>
      <c r="O289" s="1425"/>
      <c r="P289" s="1425"/>
      <c r="Q289" s="1425"/>
      <c r="R289" s="1425"/>
      <c r="S289" s="1425"/>
      <c r="T289" s="1425"/>
      <c r="U289" s="1425"/>
      <c r="V289" s="1425"/>
      <c r="W289" s="1425"/>
      <c r="X289" s="1425"/>
      <c r="Y289" s="1425"/>
      <c r="Z289" s="1425"/>
    </row>
    <row r="290" ht="24.75" customHeight="1">
      <c r="A290" s="456" t="s">
        <v>8919</v>
      </c>
      <c r="B290" s="812" t="s">
        <v>139</v>
      </c>
      <c r="C290" s="1428" t="s">
        <v>1850</v>
      </c>
      <c r="D290" s="931" t="s">
        <v>2443</v>
      </c>
      <c r="E290" s="1429" t="s">
        <v>952</v>
      </c>
      <c r="F290" s="1430" t="s">
        <v>8832</v>
      </c>
      <c r="G290" s="421">
        <v>50.0</v>
      </c>
      <c r="H290" s="1296" t="s">
        <v>8795</v>
      </c>
      <c r="I290" s="423">
        <v>50.0</v>
      </c>
      <c r="J290" s="1424" t="s">
        <v>1652</v>
      </c>
      <c r="K290" s="1425"/>
      <c r="L290" s="1425"/>
      <c r="M290" s="1425"/>
      <c r="N290" s="1425"/>
      <c r="O290" s="1425"/>
      <c r="P290" s="1425"/>
      <c r="Q290" s="1425"/>
      <c r="R290" s="1425"/>
      <c r="S290" s="1425"/>
      <c r="T290" s="1425"/>
      <c r="U290" s="1425"/>
      <c r="V290" s="1425"/>
      <c r="W290" s="1425"/>
      <c r="X290" s="1425"/>
      <c r="Y290" s="1425"/>
      <c r="Z290" s="1425"/>
    </row>
    <row r="291" ht="24.75" customHeight="1">
      <c r="A291" s="456" t="s">
        <v>8919</v>
      </c>
      <c r="B291" s="812" t="s">
        <v>139</v>
      </c>
      <c r="C291" s="1428" t="s">
        <v>331</v>
      </c>
      <c r="D291" s="931" t="s">
        <v>2443</v>
      </c>
      <c r="E291" s="1431" t="s">
        <v>479</v>
      </c>
      <c r="F291" s="1427" t="s">
        <v>8925</v>
      </c>
      <c r="G291" s="421">
        <v>50.0</v>
      </c>
      <c r="H291" s="1296" t="s">
        <v>8795</v>
      </c>
      <c r="I291" s="423">
        <v>50.0</v>
      </c>
      <c r="J291" s="1424" t="s">
        <v>1652</v>
      </c>
      <c r="K291" s="1425"/>
      <c r="L291" s="1425"/>
      <c r="M291" s="1425"/>
      <c r="N291" s="1425"/>
      <c r="O291" s="1425"/>
      <c r="P291" s="1425"/>
      <c r="Q291" s="1425"/>
      <c r="R291" s="1425"/>
      <c r="S291" s="1425"/>
      <c r="T291" s="1425"/>
      <c r="U291" s="1425"/>
      <c r="V291" s="1425"/>
      <c r="W291" s="1425"/>
      <c r="X291" s="1425"/>
      <c r="Y291" s="1425"/>
      <c r="Z291" s="1425"/>
    </row>
    <row r="292" ht="24.75" customHeight="1">
      <c r="A292" s="456" t="s">
        <v>8919</v>
      </c>
      <c r="B292" s="812" t="s">
        <v>139</v>
      </c>
      <c r="C292" s="1428" t="s">
        <v>1617</v>
      </c>
      <c r="D292" s="931" t="s">
        <v>2443</v>
      </c>
      <c r="E292" s="1432" t="s">
        <v>1605</v>
      </c>
      <c r="F292" s="421" t="s">
        <v>8684</v>
      </c>
      <c r="G292" s="421">
        <v>50.0</v>
      </c>
      <c r="H292" s="1296" t="s">
        <v>8795</v>
      </c>
      <c r="I292" s="423">
        <v>50.0</v>
      </c>
      <c r="J292" s="1424" t="s">
        <v>1652</v>
      </c>
      <c r="K292" s="1425"/>
      <c r="L292" s="1425"/>
      <c r="M292" s="1425"/>
      <c r="N292" s="1425"/>
      <c r="O292" s="1425"/>
      <c r="P292" s="1425"/>
      <c r="Q292" s="1425"/>
      <c r="R292" s="1425"/>
      <c r="S292" s="1425"/>
      <c r="T292" s="1425"/>
      <c r="U292" s="1425"/>
      <c r="V292" s="1425"/>
      <c r="W292" s="1425"/>
      <c r="X292" s="1425"/>
      <c r="Y292" s="1425"/>
      <c r="Z292" s="1425"/>
    </row>
    <row r="293" ht="24.75" customHeight="1">
      <c r="A293" s="456" t="s">
        <v>8919</v>
      </c>
      <c r="B293" s="812" t="s">
        <v>139</v>
      </c>
      <c r="C293" s="1428" t="s">
        <v>338</v>
      </c>
      <c r="D293" s="931" t="s">
        <v>2443</v>
      </c>
      <c r="E293" s="1432" t="s">
        <v>1192</v>
      </c>
      <c r="F293" s="421" t="s">
        <v>8926</v>
      </c>
      <c r="G293" s="421">
        <v>50.0</v>
      </c>
      <c r="H293" s="1296" t="s">
        <v>8795</v>
      </c>
      <c r="I293" s="423">
        <v>50.0</v>
      </c>
      <c r="J293" s="1424" t="s">
        <v>1652</v>
      </c>
      <c r="K293" s="1425"/>
      <c r="L293" s="1425"/>
      <c r="M293" s="1425"/>
      <c r="N293" s="1425"/>
      <c r="O293" s="1425"/>
      <c r="P293" s="1425"/>
      <c r="Q293" s="1425"/>
      <c r="R293" s="1425"/>
      <c r="S293" s="1425"/>
      <c r="T293" s="1425"/>
      <c r="U293" s="1425"/>
      <c r="V293" s="1425"/>
      <c r="W293" s="1425"/>
      <c r="X293" s="1425"/>
      <c r="Y293" s="1425"/>
      <c r="Z293" s="1425"/>
    </row>
    <row r="294" ht="36.0" customHeight="1">
      <c r="A294" s="456" t="s">
        <v>8927</v>
      </c>
      <c r="B294" s="322" t="s">
        <v>1647</v>
      </c>
      <c r="C294" s="322" t="s">
        <v>801</v>
      </c>
      <c r="D294" s="927" t="s">
        <v>8928</v>
      </c>
      <c r="E294" s="927" t="s">
        <v>8929</v>
      </c>
      <c r="F294" s="1427">
        <v>44931.0</v>
      </c>
      <c r="G294" s="931" t="s">
        <v>8707</v>
      </c>
      <c r="H294" s="1169">
        <v>50.0</v>
      </c>
      <c r="I294" s="423">
        <v>50.0</v>
      </c>
      <c r="J294" s="1424" t="s">
        <v>1723</v>
      </c>
      <c r="K294" s="1425"/>
      <c r="L294" s="1425"/>
      <c r="M294" s="1425"/>
      <c r="N294" s="1425"/>
      <c r="O294" s="1425"/>
      <c r="P294" s="1425"/>
      <c r="Q294" s="1425"/>
      <c r="R294" s="1425"/>
      <c r="S294" s="1425"/>
      <c r="T294" s="1425"/>
      <c r="U294" s="1425"/>
      <c r="V294" s="1425"/>
      <c r="W294" s="1425"/>
      <c r="X294" s="1425"/>
      <c r="Y294" s="1425"/>
      <c r="Z294" s="1425"/>
    </row>
    <row r="295" ht="36.0" customHeight="1">
      <c r="A295" s="456" t="s">
        <v>8927</v>
      </c>
      <c r="B295" s="322" t="s">
        <v>1647</v>
      </c>
      <c r="C295" s="931" t="s">
        <v>721</v>
      </c>
      <c r="D295" s="421"/>
      <c r="E295" s="927" t="s">
        <v>8930</v>
      </c>
      <c r="F295" s="1427">
        <v>44972.0</v>
      </c>
      <c r="G295" s="931" t="s">
        <v>8707</v>
      </c>
      <c r="H295" s="1169">
        <v>50.0</v>
      </c>
      <c r="I295" s="423">
        <v>50.0</v>
      </c>
      <c r="J295" s="1424" t="s">
        <v>1723</v>
      </c>
      <c r="K295" s="1425"/>
      <c r="L295" s="1425"/>
      <c r="M295" s="1425"/>
      <c r="N295" s="1425"/>
      <c r="O295" s="1425"/>
      <c r="P295" s="1425"/>
      <c r="Q295" s="1425"/>
      <c r="R295" s="1425"/>
      <c r="S295" s="1425"/>
      <c r="T295" s="1425"/>
      <c r="U295" s="1425"/>
      <c r="V295" s="1425"/>
      <c r="W295" s="1425"/>
      <c r="X295" s="1425"/>
      <c r="Y295" s="1425"/>
      <c r="Z295" s="1425"/>
    </row>
    <row r="296" ht="36.0" customHeight="1">
      <c r="A296" s="456" t="s">
        <v>8927</v>
      </c>
      <c r="B296" s="322" t="s">
        <v>1647</v>
      </c>
      <c r="C296" s="322" t="s">
        <v>801</v>
      </c>
      <c r="D296" s="927" t="s">
        <v>8931</v>
      </c>
      <c r="E296" s="927" t="s">
        <v>8932</v>
      </c>
      <c r="F296" s="1427">
        <v>44972.0</v>
      </c>
      <c r="G296" s="931" t="s">
        <v>8707</v>
      </c>
      <c r="H296" s="1169">
        <v>50.0</v>
      </c>
      <c r="I296" s="423">
        <v>50.0</v>
      </c>
      <c r="J296" s="1424" t="s">
        <v>1723</v>
      </c>
      <c r="K296" s="1425"/>
      <c r="L296" s="1425"/>
      <c r="M296" s="1425"/>
      <c r="N296" s="1425"/>
      <c r="O296" s="1425"/>
      <c r="P296" s="1425"/>
      <c r="Q296" s="1425"/>
      <c r="R296" s="1425"/>
      <c r="S296" s="1425"/>
      <c r="T296" s="1425"/>
      <c r="U296" s="1425"/>
      <c r="V296" s="1425"/>
      <c r="W296" s="1425"/>
      <c r="X296" s="1425"/>
      <c r="Y296" s="1425"/>
      <c r="Z296" s="1425"/>
    </row>
    <row r="297" ht="36.0" customHeight="1">
      <c r="A297" s="456" t="s">
        <v>8927</v>
      </c>
      <c r="B297" s="322" t="s">
        <v>1647</v>
      </c>
      <c r="C297" s="322" t="s">
        <v>801</v>
      </c>
      <c r="D297" s="927" t="s">
        <v>8933</v>
      </c>
      <c r="E297" s="927" t="s">
        <v>8934</v>
      </c>
      <c r="F297" s="1427">
        <v>44987.0</v>
      </c>
      <c r="G297" s="931" t="s">
        <v>8707</v>
      </c>
      <c r="H297" s="1169">
        <v>50.0</v>
      </c>
      <c r="I297" s="423">
        <v>50.0</v>
      </c>
      <c r="J297" s="1424" t="s">
        <v>1723</v>
      </c>
      <c r="K297" s="1425"/>
      <c r="L297" s="1425"/>
      <c r="M297" s="1425"/>
      <c r="N297" s="1425"/>
      <c r="O297" s="1425"/>
      <c r="P297" s="1425"/>
      <c r="Q297" s="1425"/>
      <c r="R297" s="1425"/>
      <c r="S297" s="1425"/>
      <c r="T297" s="1425"/>
      <c r="U297" s="1425"/>
      <c r="V297" s="1425"/>
      <c r="W297" s="1425"/>
      <c r="X297" s="1425"/>
      <c r="Y297" s="1425"/>
      <c r="Z297" s="1425"/>
    </row>
    <row r="298" ht="36.0" customHeight="1">
      <c r="A298" s="456" t="s">
        <v>8927</v>
      </c>
      <c r="B298" s="322" t="s">
        <v>1647</v>
      </c>
      <c r="C298" s="322" t="s">
        <v>801</v>
      </c>
      <c r="D298" s="927" t="s">
        <v>8935</v>
      </c>
      <c r="E298" s="927" t="s">
        <v>8936</v>
      </c>
      <c r="F298" s="1427">
        <v>45015.0</v>
      </c>
      <c r="G298" s="931" t="s">
        <v>8707</v>
      </c>
      <c r="H298" s="1169">
        <v>50.0</v>
      </c>
      <c r="I298" s="423">
        <v>50.0</v>
      </c>
      <c r="J298" s="1424" t="s">
        <v>1723</v>
      </c>
      <c r="K298" s="1425"/>
      <c r="L298" s="1425"/>
      <c r="M298" s="1425"/>
      <c r="N298" s="1425"/>
      <c r="O298" s="1425"/>
      <c r="P298" s="1425"/>
      <c r="Q298" s="1425"/>
      <c r="R298" s="1425"/>
      <c r="S298" s="1425"/>
      <c r="T298" s="1425"/>
      <c r="U298" s="1425"/>
      <c r="V298" s="1425"/>
      <c r="W298" s="1425"/>
      <c r="X298" s="1425"/>
      <c r="Y298" s="1425"/>
      <c r="Z298" s="1425"/>
    </row>
    <row r="299" ht="36.0" customHeight="1">
      <c r="A299" s="456" t="s">
        <v>8927</v>
      </c>
      <c r="B299" s="322" t="s">
        <v>1647</v>
      </c>
      <c r="C299" s="322" t="s">
        <v>801</v>
      </c>
      <c r="D299" s="927" t="s">
        <v>8937</v>
      </c>
      <c r="E299" s="927" t="s">
        <v>8938</v>
      </c>
      <c r="F299" s="1427">
        <v>45083.0</v>
      </c>
      <c r="G299" s="931" t="s">
        <v>8707</v>
      </c>
      <c r="H299" s="1169">
        <v>50.0</v>
      </c>
      <c r="I299" s="423">
        <v>50.0</v>
      </c>
      <c r="J299" s="1424" t="s">
        <v>1723</v>
      </c>
      <c r="K299" s="1425"/>
      <c r="L299" s="1425"/>
      <c r="M299" s="1425"/>
      <c r="N299" s="1425"/>
      <c r="O299" s="1425"/>
      <c r="P299" s="1425"/>
      <c r="Q299" s="1425"/>
      <c r="R299" s="1425"/>
      <c r="S299" s="1425"/>
      <c r="T299" s="1425"/>
      <c r="U299" s="1425"/>
      <c r="V299" s="1425"/>
      <c r="W299" s="1425"/>
      <c r="X299" s="1425"/>
      <c r="Y299" s="1425"/>
      <c r="Z299" s="1425"/>
    </row>
    <row r="300" ht="46.5" customHeight="1">
      <c r="A300" s="456" t="s">
        <v>8927</v>
      </c>
      <c r="B300" s="322" t="s">
        <v>1647</v>
      </c>
      <c r="C300" s="931" t="s">
        <v>721</v>
      </c>
      <c r="D300" s="927" t="s">
        <v>8939</v>
      </c>
      <c r="E300" s="927" t="s">
        <v>8940</v>
      </c>
      <c r="F300" s="1427">
        <v>45184.0</v>
      </c>
      <c r="G300" s="931" t="s">
        <v>8707</v>
      </c>
      <c r="H300" s="1169">
        <v>50.0</v>
      </c>
      <c r="I300" s="423">
        <v>50.0</v>
      </c>
      <c r="J300" s="1424" t="s">
        <v>1723</v>
      </c>
      <c r="K300" s="1425"/>
      <c r="L300" s="1425"/>
      <c r="M300" s="1425"/>
      <c r="N300" s="1425"/>
      <c r="O300" s="1425"/>
      <c r="P300" s="1425"/>
      <c r="Q300" s="1425"/>
      <c r="R300" s="1425"/>
      <c r="S300" s="1425"/>
      <c r="T300" s="1425"/>
      <c r="U300" s="1425"/>
      <c r="V300" s="1425"/>
      <c r="W300" s="1425"/>
      <c r="X300" s="1425"/>
      <c r="Y300" s="1425"/>
      <c r="Z300" s="1425"/>
    </row>
    <row r="301" ht="65.25" customHeight="1">
      <c r="A301" s="456" t="s">
        <v>8927</v>
      </c>
      <c r="B301" s="322" t="s">
        <v>1647</v>
      </c>
      <c r="C301" s="322" t="s">
        <v>801</v>
      </c>
      <c r="D301" s="1433" t="s">
        <v>8941</v>
      </c>
      <c r="E301" s="927" t="s">
        <v>8942</v>
      </c>
      <c r="F301" s="1430">
        <v>45223.0</v>
      </c>
      <c r="G301" s="931" t="s">
        <v>8707</v>
      </c>
      <c r="H301" s="1169">
        <v>50.0</v>
      </c>
      <c r="I301" s="423">
        <v>50.0</v>
      </c>
      <c r="J301" s="1424" t="s">
        <v>1723</v>
      </c>
      <c r="K301" s="1425"/>
      <c r="L301" s="1425"/>
      <c r="M301" s="1425"/>
      <c r="N301" s="1425"/>
      <c r="O301" s="1425"/>
      <c r="P301" s="1425"/>
      <c r="Q301" s="1425"/>
      <c r="R301" s="1425"/>
      <c r="S301" s="1425"/>
      <c r="T301" s="1425"/>
      <c r="U301" s="1425"/>
      <c r="V301" s="1425"/>
      <c r="W301" s="1425"/>
      <c r="X301" s="1425"/>
      <c r="Y301" s="1425"/>
      <c r="Z301" s="1425"/>
    </row>
    <row r="302" ht="36.0" customHeight="1">
      <c r="A302" s="456" t="s">
        <v>8927</v>
      </c>
      <c r="B302" s="322" t="s">
        <v>1647</v>
      </c>
      <c r="C302" s="322" t="s">
        <v>801</v>
      </c>
      <c r="D302" s="927" t="s">
        <v>8943</v>
      </c>
      <c r="E302" s="927" t="s">
        <v>8944</v>
      </c>
      <c r="F302" s="1427">
        <v>45238.0</v>
      </c>
      <c r="G302" s="931" t="s">
        <v>8707</v>
      </c>
      <c r="H302" s="1169">
        <v>50.0</v>
      </c>
      <c r="I302" s="423">
        <v>50.0</v>
      </c>
      <c r="J302" s="1424" t="s">
        <v>1723</v>
      </c>
      <c r="K302" s="1425"/>
      <c r="L302" s="1425"/>
      <c r="M302" s="1425"/>
      <c r="N302" s="1425"/>
      <c r="O302" s="1425"/>
      <c r="P302" s="1425"/>
      <c r="Q302" s="1425"/>
      <c r="R302" s="1425"/>
      <c r="S302" s="1425"/>
      <c r="T302" s="1425"/>
      <c r="U302" s="1425"/>
      <c r="V302" s="1425"/>
      <c r="W302" s="1425"/>
      <c r="X302" s="1425"/>
      <c r="Y302" s="1425"/>
      <c r="Z302" s="1425"/>
    </row>
    <row r="303" ht="15.75" customHeight="1">
      <c r="A303" s="511" t="s">
        <v>8945</v>
      </c>
      <c r="B303" s="506" t="s">
        <v>174</v>
      </c>
      <c r="C303" s="511" t="s">
        <v>7129</v>
      </c>
      <c r="D303" s="511" t="s">
        <v>8946</v>
      </c>
      <c r="E303" s="105" t="s">
        <v>8947</v>
      </c>
      <c r="F303" s="511" t="s">
        <v>8948</v>
      </c>
      <c r="G303" s="511">
        <v>50.0</v>
      </c>
      <c r="H303" s="709">
        <v>4.0</v>
      </c>
      <c r="I303" s="577">
        <v>100.0</v>
      </c>
      <c r="J303" s="555" t="s">
        <v>1841</v>
      </c>
      <c r="K303" s="374"/>
      <c r="L303" s="374"/>
      <c r="M303" s="374"/>
      <c r="N303" s="374"/>
      <c r="O303" s="374"/>
      <c r="P303" s="374"/>
      <c r="Q303" s="374"/>
      <c r="R303" s="374"/>
      <c r="S303" s="374"/>
      <c r="T303" s="374"/>
      <c r="U303" s="374"/>
      <c r="V303" s="374"/>
      <c r="W303" s="374"/>
      <c r="X303" s="374"/>
      <c r="Y303" s="374"/>
      <c r="Z303" s="374"/>
    </row>
    <row r="304" ht="15.75" customHeight="1">
      <c r="A304" s="580" t="s">
        <v>8945</v>
      </c>
      <c r="B304" s="506" t="s">
        <v>174</v>
      </c>
      <c r="C304" s="511" t="s">
        <v>8949</v>
      </c>
      <c r="D304" s="531" t="s">
        <v>8950</v>
      </c>
      <c r="E304" s="1434" t="s">
        <v>8951</v>
      </c>
      <c r="F304" s="522" t="s">
        <v>8952</v>
      </c>
      <c r="G304" s="522">
        <v>100.0</v>
      </c>
      <c r="H304" s="1162">
        <v>1.0</v>
      </c>
      <c r="I304" s="577">
        <v>100.0</v>
      </c>
      <c r="J304" s="555" t="s">
        <v>1841</v>
      </c>
      <c r="K304" s="374"/>
      <c r="L304" s="374"/>
      <c r="M304" s="374"/>
      <c r="N304" s="374"/>
      <c r="O304" s="374"/>
      <c r="P304" s="374"/>
      <c r="Q304" s="374"/>
      <c r="R304" s="374"/>
      <c r="S304" s="374"/>
      <c r="T304" s="374"/>
      <c r="U304" s="374"/>
      <c r="V304" s="374"/>
      <c r="W304" s="374"/>
      <c r="X304" s="374"/>
      <c r="Y304" s="374"/>
      <c r="Z304" s="374"/>
    </row>
    <row r="305" ht="15.75" customHeight="1">
      <c r="A305" s="162" t="s">
        <v>8953</v>
      </c>
      <c r="B305" s="161" t="s">
        <v>174</v>
      </c>
      <c r="C305" s="161" t="s">
        <v>7359</v>
      </c>
      <c r="D305" s="348" t="s">
        <v>7363</v>
      </c>
      <c r="E305" s="348" t="s">
        <v>7362</v>
      </c>
      <c r="F305" s="348"/>
      <c r="G305" s="348">
        <v>50.0</v>
      </c>
      <c r="H305" s="866">
        <v>2.0</v>
      </c>
      <c r="I305" s="94">
        <v>75.0</v>
      </c>
      <c r="J305" s="75" t="s">
        <v>206</v>
      </c>
      <c r="K305" s="374"/>
      <c r="L305" s="374"/>
      <c r="M305" s="374"/>
      <c r="N305" s="374"/>
      <c r="O305" s="374"/>
      <c r="P305" s="374"/>
      <c r="Q305" s="374"/>
      <c r="R305" s="374"/>
      <c r="S305" s="374"/>
      <c r="T305" s="374"/>
      <c r="U305" s="374"/>
      <c r="V305" s="374"/>
      <c r="W305" s="374"/>
      <c r="X305" s="374"/>
      <c r="Y305" s="374"/>
      <c r="Z305" s="374"/>
    </row>
    <row r="306" ht="15.75" customHeight="1">
      <c r="A306" s="981" t="s">
        <v>8954</v>
      </c>
      <c r="B306" s="511" t="s">
        <v>174</v>
      </c>
      <c r="C306" s="511" t="s">
        <v>7359</v>
      </c>
      <c r="D306" s="511" t="s">
        <v>7363</v>
      </c>
      <c r="E306" s="105" t="s">
        <v>7362</v>
      </c>
      <c r="F306" s="511" t="s">
        <v>8955</v>
      </c>
      <c r="G306" s="511">
        <v>50.0</v>
      </c>
      <c r="H306" s="709">
        <v>2.0</v>
      </c>
      <c r="I306" s="577">
        <v>75.0</v>
      </c>
      <c r="J306" s="988" t="s">
        <v>6613</v>
      </c>
      <c r="K306" s="374"/>
      <c r="L306" s="374"/>
      <c r="M306" s="374"/>
      <c r="N306" s="374"/>
      <c r="O306" s="374"/>
      <c r="P306" s="374"/>
      <c r="Q306" s="374"/>
      <c r="R306" s="374"/>
      <c r="S306" s="374"/>
      <c r="T306" s="374"/>
      <c r="U306" s="374"/>
      <c r="V306" s="374"/>
      <c r="W306" s="374"/>
      <c r="X306" s="374"/>
      <c r="Y306" s="374"/>
      <c r="Z306" s="374"/>
    </row>
    <row r="307" ht="15.75" customHeight="1">
      <c r="A307" s="162" t="s">
        <v>8956</v>
      </c>
      <c r="B307" s="161" t="s">
        <v>7116</v>
      </c>
      <c r="C307" s="161" t="s">
        <v>7117</v>
      </c>
      <c r="D307" s="348" t="s">
        <v>8957</v>
      </c>
      <c r="E307" s="570" t="s">
        <v>8958</v>
      </c>
      <c r="F307" s="348"/>
      <c r="G307" s="348">
        <v>50.0</v>
      </c>
      <c r="H307" s="866" t="s">
        <v>8959</v>
      </c>
      <c r="I307" s="94">
        <v>50.0</v>
      </c>
      <c r="J307" s="75" t="s">
        <v>181</v>
      </c>
      <c r="K307" s="374"/>
      <c r="L307" s="374"/>
      <c r="M307" s="374"/>
      <c r="N307" s="374"/>
      <c r="O307" s="374"/>
      <c r="P307" s="374"/>
      <c r="Q307" s="374"/>
      <c r="R307" s="374"/>
      <c r="S307" s="374"/>
      <c r="T307" s="374"/>
      <c r="U307" s="374"/>
      <c r="V307" s="374"/>
      <c r="W307" s="374"/>
      <c r="X307" s="374"/>
      <c r="Y307" s="374"/>
      <c r="Z307" s="374"/>
    </row>
    <row r="308" ht="15.75" customHeight="1">
      <c r="A308" s="511" t="s">
        <v>8960</v>
      </c>
      <c r="B308" s="511" t="s">
        <v>174</v>
      </c>
      <c r="C308" s="511" t="s">
        <v>7359</v>
      </c>
      <c r="D308" s="511" t="s">
        <v>7363</v>
      </c>
      <c r="E308" s="511" t="s">
        <v>7362</v>
      </c>
      <c r="F308" s="511"/>
      <c r="G308" s="511">
        <v>50.0</v>
      </c>
      <c r="H308" s="709">
        <v>2.0</v>
      </c>
      <c r="I308" s="577">
        <v>75.0</v>
      </c>
      <c r="J308" s="555" t="s">
        <v>191</v>
      </c>
      <c r="K308" s="374"/>
      <c r="L308" s="374"/>
      <c r="M308" s="374"/>
      <c r="N308" s="374"/>
      <c r="O308" s="374"/>
      <c r="P308" s="374"/>
      <c r="Q308" s="374"/>
      <c r="R308" s="374"/>
      <c r="S308" s="374"/>
      <c r="T308" s="374"/>
      <c r="U308" s="374"/>
      <c r="V308" s="374"/>
      <c r="W308" s="374"/>
      <c r="X308" s="374"/>
      <c r="Y308" s="374"/>
      <c r="Z308" s="374"/>
    </row>
    <row r="309" ht="15.75" customHeight="1">
      <c r="A309" s="162" t="s">
        <v>8961</v>
      </c>
      <c r="B309" s="161" t="s">
        <v>174</v>
      </c>
      <c r="C309" s="161" t="s">
        <v>7359</v>
      </c>
      <c r="D309" s="348" t="s">
        <v>7363</v>
      </c>
      <c r="E309" s="348" t="s">
        <v>7362</v>
      </c>
      <c r="F309" s="348"/>
      <c r="G309" s="348">
        <v>50.0</v>
      </c>
      <c r="H309" s="866">
        <v>2.0</v>
      </c>
      <c r="I309" s="94">
        <v>50.0</v>
      </c>
      <c r="J309" s="75" t="s">
        <v>208</v>
      </c>
      <c r="K309" s="374"/>
      <c r="L309" s="374"/>
      <c r="M309" s="374"/>
      <c r="N309" s="374"/>
      <c r="O309" s="374"/>
      <c r="P309" s="374"/>
      <c r="Q309" s="374"/>
      <c r="R309" s="374"/>
      <c r="S309" s="374"/>
      <c r="T309" s="374"/>
      <c r="U309" s="374"/>
      <c r="V309" s="374"/>
      <c r="W309" s="374"/>
      <c r="X309" s="374"/>
      <c r="Y309" s="374"/>
      <c r="Z309" s="374"/>
    </row>
    <row r="310" ht="15.75" customHeight="1">
      <c r="A310" s="162" t="s">
        <v>8962</v>
      </c>
      <c r="B310" s="161" t="s">
        <v>174</v>
      </c>
      <c r="C310" s="161" t="s">
        <v>7176</v>
      </c>
      <c r="D310" s="1435" t="s">
        <v>8963</v>
      </c>
      <c r="E310" s="570" t="s">
        <v>8964</v>
      </c>
      <c r="F310" s="348"/>
      <c r="G310" s="348">
        <v>200.0</v>
      </c>
      <c r="H310" s="866" t="s">
        <v>8965</v>
      </c>
      <c r="I310" s="133">
        <v>200.0</v>
      </c>
      <c r="J310" s="555" t="s">
        <v>175</v>
      </c>
      <c r="K310" s="374"/>
      <c r="L310" s="374"/>
      <c r="M310" s="374"/>
      <c r="N310" s="374"/>
      <c r="O310" s="374"/>
      <c r="P310" s="374"/>
      <c r="Q310" s="374"/>
      <c r="R310" s="374"/>
      <c r="S310" s="374"/>
      <c r="T310" s="374"/>
      <c r="U310" s="374"/>
      <c r="V310" s="374"/>
      <c r="W310" s="374"/>
      <c r="X310" s="374"/>
      <c r="Y310" s="374"/>
      <c r="Z310" s="374"/>
    </row>
    <row r="311" ht="15.75" customHeight="1">
      <c r="A311" s="162" t="s">
        <v>8962</v>
      </c>
      <c r="B311" s="1436" t="s">
        <v>174</v>
      </c>
      <c r="C311" s="1436" t="s">
        <v>7200</v>
      </c>
      <c r="D311" s="183" t="s">
        <v>8966</v>
      </c>
      <c r="E311" s="1032" t="s">
        <v>8967</v>
      </c>
      <c r="F311" s="1437"/>
      <c r="G311" s="636">
        <v>50.0</v>
      </c>
      <c r="H311" s="1271" t="s">
        <v>8968</v>
      </c>
      <c r="I311" s="94">
        <v>75.0</v>
      </c>
      <c r="J311" s="555" t="s">
        <v>175</v>
      </c>
      <c r="K311" s="374"/>
      <c r="L311" s="374"/>
      <c r="M311" s="374"/>
      <c r="N311" s="374"/>
      <c r="O311" s="374"/>
      <c r="P311" s="374"/>
      <c r="Q311" s="374"/>
      <c r="R311" s="374"/>
      <c r="S311" s="374"/>
      <c r="T311" s="374"/>
      <c r="U311" s="374"/>
      <c r="V311" s="374"/>
      <c r="W311" s="374"/>
      <c r="X311" s="374"/>
      <c r="Y311" s="374"/>
      <c r="Z311" s="374"/>
    </row>
    <row r="312" ht="15.75" customHeight="1">
      <c r="A312" s="162" t="s">
        <v>8969</v>
      </c>
      <c r="B312" s="161" t="s">
        <v>174</v>
      </c>
      <c r="C312" s="161" t="s">
        <v>8970</v>
      </c>
      <c r="D312" s="348" t="s">
        <v>8971</v>
      </c>
      <c r="E312" s="570" t="s">
        <v>8972</v>
      </c>
      <c r="F312" s="348"/>
      <c r="G312" s="348" t="s">
        <v>8822</v>
      </c>
      <c r="H312" s="866">
        <v>3.0</v>
      </c>
      <c r="I312" s="94">
        <v>100.0</v>
      </c>
      <c r="J312" s="555" t="s">
        <v>1913</v>
      </c>
      <c r="K312" s="374"/>
      <c r="L312" s="374"/>
      <c r="M312" s="374"/>
      <c r="N312" s="374"/>
      <c r="O312" s="374"/>
      <c r="P312" s="374"/>
      <c r="Q312" s="374"/>
      <c r="R312" s="374"/>
      <c r="S312" s="374"/>
      <c r="T312" s="374"/>
      <c r="U312" s="374"/>
      <c r="V312" s="374"/>
      <c r="W312" s="374"/>
      <c r="X312" s="374"/>
      <c r="Y312" s="374"/>
      <c r="Z312" s="374"/>
    </row>
    <row r="313" ht="15.75" customHeight="1">
      <c r="A313" s="162" t="s">
        <v>194</v>
      </c>
      <c r="B313" s="161" t="s">
        <v>174</v>
      </c>
      <c r="C313" s="161" t="s">
        <v>8973</v>
      </c>
      <c r="D313" s="348" t="s">
        <v>8974</v>
      </c>
      <c r="E313" s="1141" t="s">
        <v>8975</v>
      </c>
      <c r="F313" s="348"/>
      <c r="G313" s="348">
        <v>100.0</v>
      </c>
      <c r="H313" s="866" t="s">
        <v>8809</v>
      </c>
      <c r="I313" s="1438">
        <v>100.0</v>
      </c>
      <c r="J313" s="546" t="s">
        <v>194</v>
      </c>
      <c r="K313" s="1005"/>
      <c r="L313" s="1005"/>
      <c r="M313" s="1005"/>
      <c r="N313" s="1005"/>
      <c r="O313" s="1005"/>
      <c r="P313" s="1005"/>
      <c r="Q313" s="1005"/>
      <c r="R313" s="1005"/>
      <c r="S313" s="1005"/>
      <c r="T313" s="1005"/>
      <c r="U313" s="1005"/>
      <c r="V313" s="1005"/>
      <c r="W313" s="1005"/>
      <c r="X313" s="1005"/>
      <c r="Y313" s="1005"/>
      <c r="Z313" s="1005"/>
    </row>
    <row r="314" ht="15.75" customHeight="1">
      <c r="A314" s="511" t="s">
        <v>8976</v>
      </c>
      <c r="B314" s="511" t="s">
        <v>174</v>
      </c>
      <c r="C314" s="511" t="s">
        <v>331</v>
      </c>
      <c r="D314" s="511" t="s">
        <v>2443</v>
      </c>
      <c r="E314" s="105" t="s">
        <v>333</v>
      </c>
      <c r="F314" s="511" t="s">
        <v>8977</v>
      </c>
      <c r="G314" s="511">
        <v>10.0</v>
      </c>
      <c r="H314" s="511" t="s">
        <v>8978</v>
      </c>
      <c r="I314" s="577">
        <v>50.0</v>
      </c>
      <c r="J314" s="75" t="s">
        <v>1935</v>
      </c>
      <c r="K314" s="374"/>
      <c r="L314" s="374"/>
      <c r="M314" s="374"/>
      <c r="N314" s="374"/>
      <c r="O314" s="374"/>
      <c r="P314" s="374"/>
      <c r="Q314" s="374"/>
      <c r="R314" s="374"/>
      <c r="S314" s="374"/>
      <c r="T314" s="374"/>
      <c r="U314" s="374"/>
      <c r="V314" s="374"/>
      <c r="W314" s="374"/>
      <c r="X314" s="374"/>
      <c r="Y314" s="374"/>
      <c r="Z314" s="374"/>
    </row>
    <row r="315" ht="15.75" customHeight="1">
      <c r="A315" s="231" t="s">
        <v>8976</v>
      </c>
      <c r="B315" s="231" t="s">
        <v>174</v>
      </c>
      <c r="C315" s="231" t="s">
        <v>331</v>
      </c>
      <c r="D315" s="518" t="s">
        <v>2443</v>
      </c>
      <c r="E315" s="1037" t="s">
        <v>333</v>
      </c>
      <c r="F315" s="518" t="s">
        <v>8979</v>
      </c>
      <c r="G315" s="1348">
        <v>10.0</v>
      </c>
      <c r="H315" s="1439" t="s">
        <v>8980</v>
      </c>
      <c r="I315" s="577">
        <v>50.0</v>
      </c>
      <c r="J315" s="75" t="s">
        <v>1935</v>
      </c>
      <c r="K315" s="374"/>
      <c r="L315" s="374"/>
      <c r="M315" s="374"/>
      <c r="N315" s="374"/>
      <c r="O315" s="374"/>
      <c r="P315" s="374"/>
      <c r="Q315" s="374"/>
      <c r="R315" s="374"/>
      <c r="S315" s="374"/>
      <c r="T315" s="374"/>
      <c r="U315" s="374"/>
      <c r="V315" s="374"/>
      <c r="W315" s="374"/>
      <c r="X315" s="374"/>
      <c r="Y315" s="374"/>
      <c r="Z315" s="374"/>
    </row>
    <row r="316" ht="15.75" customHeight="1">
      <c r="A316" s="231" t="s">
        <v>8976</v>
      </c>
      <c r="B316" s="231" t="s">
        <v>174</v>
      </c>
      <c r="C316" s="231" t="s">
        <v>331</v>
      </c>
      <c r="D316" s="511" t="s">
        <v>2443</v>
      </c>
      <c r="E316" s="105" t="s">
        <v>333</v>
      </c>
      <c r="F316" s="511" t="s">
        <v>8981</v>
      </c>
      <c r="G316" s="522">
        <v>10.0</v>
      </c>
      <c r="H316" s="711" t="s">
        <v>8980</v>
      </c>
      <c r="I316" s="577">
        <v>50.0</v>
      </c>
      <c r="J316" s="75" t="s">
        <v>1935</v>
      </c>
      <c r="K316" s="374"/>
      <c r="L316" s="374"/>
      <c r="M316" s="374"/>
      <c r="N316" s="374"/>
      <c r="O316" s="374"/>
      <c r="P316" s="374"/>
      <c r="Q316" s="374"/>
      <c r="R316" s="374"/>
      <c r="S316" s="374"/>
      <c r="T316" s="374"/>
      <c r="U316" s="374"/>
      <c r="V316" s="374"/>
      <c r="W316" s="374"/>
      <c r="X316" s="374"/>
      <c r="Y316" s="374"/>
      <c r="Z316" s="374"/>
    </row>
    <row r="317" ht="15.75" customHeight="1">
      <c r="A317" s="231" t="s">
        <v>8976</v>
      </c>
      <c r="B317" s="231" t="s">
        <v>174</v>
      </c>
      <c r="C317" s="231" t="s">
        <v>8982</v>
      </c>
      <c r="D317" s="511" t="s">
        <v>2443</v>
      </c>
      <c r="E317" s="105" t="s">
        <v>8983</v>
      </c>
      <c r="F317" s="511" t="s">
        <v>8984</v>
      </c>
      <c r="G317" s="522">
        <v>10.0</v>
      </c>
      <c r="H317" s="711" t="s">
        <v>8985</v>
      </c>
      <c r="I317" s="577">
        <v>50.0</v>
      </c>
      <c r="J317" s="75" t="s">
        <v>1935</v>
      </c>
      <c r="K317" s="374"/>
      <c r="L317" s="374"/>
      <c r="M317" s="374"/>
      <c r="N317" s="374"/>
      <c r="O317" s="374"/>
      <c r="P317" s="374"/>
      <c r="Q317" s="374"/>
      <c r="R317" s="374"/>
      <c r="S317" s="374"/>
      <c r="T317" s="374"/>
      <c r="U317" s="374"/>
      <c r="V317" s="374"/>
      <c r="W317" s="374"/>
      <c r="X317" s="374"/>
      <c r="Y317" s="374"/>
      <c r="Z317" s="374"/>
    </row>
    <row r="318" ht="15.75" customHeight="1">
      <c r="A318" s="231" t="s">
        <v>8976</v>
      </c>
      <c r="B318" s="231" t="s">
        <v>174</v>
      </c>
      <c r="C318" s="231" t="s">
        <v>331</v>
      </c>
      <c r="D318" s="231" t="s">
        <v>2443</v>
      </c>
      <c r="E318" s="105" t="s">
        <v>333</v>
      </c>
      <c r="F318" s="231" t="s">
        <v>8986</v>
      </c>
      <c r="G318" s="232">
        <v>10.0</v>
      </c>
      <c r="H318" s="1440" t="s">
        <v>8980</v>
      </c>
      <c r="I318" s="577">
        <v>50.0</v>
      </c>
      <c r="J318" s="75" t="s">
        <v>1935</v>
      </c>
      <c r="K318" s="374"/>
      <c r="L318" s="374"/>
      <c r="M318" s="374"/>
      <c r="N318" s="374"/>
      <c r="O318" s="374"/>
      <c r="P318" s="374"/>
      <c r="Q318" s="374"/>
      <c r="R318" s="374"/>
      <c r="S318" s="374"/>
      <c r="T318" s="374"/>
      <c r="U318" s="374"/>
      <c r="V318" s="374"/>
      <c r="W318" s="374"/>
      <c r="X318" s="374"/>
      <c r="Y318" s="374"/>
      <c r="Z318" s="374"/>
    </row>
    <row r="319" ht="15.75" customHeight="1">
      <c r="A319" s="231" t="s">
        <v>8976</v>
      </c>
      <c r="B319" s="231" t="s">
        <v>174</v>
      </c>
      <c r="C319" s="231" t="s">
        <v>8982</v>
      </c>
      <c r="D319" s="231" t="s">
        <v>2443</v>
      </c>
      <c r="E319" s="105" t="s">
        <v>8987</v>
      </c>
      <c r="F319" s="231" t="s">
        <v>8988</v>
      </c>
      <c r="G319" s="232">
        <v>10.0</v>
      </c>
      <c r="H319" s="1440" t="s">
        <v>8985</v>
      </c>
      <c r="I319" s="577">
        <v>50.0</v>
      </c>
      <c r="J319" s="75" t="s">
        <v>1935</v>
      </c>
      <c r="K319" s="374"/>
      <c r="L319" s="374"/>
      <c r="M319" s="374"/>
      <c r="N319" s="374"/>
      <c r="O319" s="374"/>
      <c r="P319" s="374"/>
      <c r="Q319" s="374"/>
      <c r="R319" s="374"/>
      <c r="S319" s="374"/>
      <c r="T319" s="374"/>
      <c r="U319" s="374"/>
      <c r="V319" s="374"/>
      <c r="W319" s="374"/>
      <c r="X319" s="374"/>
      <c r="Y319" s="374"/>
      <c r="Z319" s="374"/>
    </row>
    <row r="320" ht="15.75" customHeight="1">
      <c r="A320" s="231" t="s">
        <v>8976</v>
      </c>
      <c r="B320" s="231" t="s">
        <v>174</v>
      </c>
      <c r="C320" s="231" t="s">
        <v>8989</v>
      </c>
      <c r="D320" s="231" t="s">
        <v>8990</v>
      </c>
      <c r="E320" s="105" t="s">
        <v>8991</v>
      </c>
      <c r="F320" s="231" t="s">
        <v>8992</v>
      </c>
      <c r="G320" s="232">
        <v>10.0</v>
      </c>
      <c r="H320" s="1440" t="s">
        <v>8980</v>
      </c>
      <c r="I320" s="577">
        <v>10.0</v>
      </c>
      <c r="J320" s="75" t="s">
        <v>1935</v>
      </c>
      <c r="K320" s="374"/>
      <c r="L320" s="374"/>
      <c r="M320" s="374"/>
      <c r="N320" s="374"/>
      <c r="O320" s="374"/>
      <c r="P320" s="374"/>
      <c r="Q320" s="374"/>
      <c r="R320" s="374"/>
      <c r="S320" s="374"/>
      <c r="T320" s="374"/>
      <c r="U320" s="374"/>
      <c r="V320" s="374"/>
      <c r="W320" s="374"/>
      <c r="X320" s="374"/>
      <c r="Y320" s="374"/>
      <c r="Z320" s="374"/>
    </row>
    <row r="321" ht="15.75" customHeight="1">
      <c r="A321" s="231" t="s">
        <v>8976</v>
      </c>
      <c r="B321" s="231" t="s">
        <v>174</v>
      </c>
      <c r="C321" s="231" t="s">
        <v>8993</v>
      </c>
      <c r="D321" s="231" t="s">
        <v>2443</v>
      </c>
      <c r="E321" s="105" t="s">
        <v>8594</v>
      </c>
      <c r="F321" s="231" t="s">
        <v>8994</v>
      </c>
      <c r="G321" s="232">
        <v>10.0</v>
      </c>
      <c r="H321" s="1440" t="s">
        <v>8980</v>
      </c>
      <c r="I321" s="577">
        <v>50.0</v>
      </c>
      <c r="J321" s="75" t="s">
        <v>1935</v>
      </c>
      <c r="K321" s="374"/>
      <c r="L321" s="374"/>
      <c r="M321" s="374"/>
      <c r="N321" s="374"/>
      <c r="O321" s="374"/>
      <c r="P321" s="374"/>
      <c r="Q321" s="374"/>
      <c r="R321" s="374"/>
      <c r="S321" s="374"/>
      <c r="T321" s="374"/>
      <c r="U321" s="374"/>
      <c r="V321" s="374"/>
      <c r="W321" s="374"/>
      <c r="X321" s="374"/>
      <c r="Y321" s="374"/>
      <c r="Z321" s="374"/>
    </row>
    <row r="322" ht="15.75" customHeight="1">
      <c r="A322" s="231" t="s">
        <v>8976</v>
      </c>
      <c r="B322" s="231" t="s">
        <v>174</v>
      </c>
      <c r="C322" s="231" t="s">
        <v>8995</v>
      </c>
      <c r="D322" s="231" t="s">
        <v>8996</v>
      </c>
      <c r="E322" s="105" t="s">
        <v>8997</v>
      </c>
      <c r="F322" s="231" t="s">
        <v>8998</v>
      </c>
      <c r="G322" s="232">
        <v>10.0</v>
      </c>
      <c r="H322" s="1440" t="s">
        <v>8999</v>
      </c>
      <c r="I322" s="577">
        <v>10.0</v>
      </c>
      <c r="J322" s="75" t="s">
        <v>1935</v>
      </c>
      <c r="K322" s="374"/>
      <c r="L322" s="374"/>
      <c r="M322" s="374"/>
      <c r="N322" s="374"/>
      <c r="O322" s="374"/>
      <c r="P322" s="374"/>
      <c r="Q322" s="374"/>
      <c r="R322" s="374"/>
      <c r="S322" s="374"/>
      <c r="T322" s="374"/>
      <c r="U322" s="374"/>
      <c r="V322" s="374"/>
      <c r="W322" s="374"/>
      <c r="X322" s="374"/>
      <c r="Y322" s="374"/>
      <c r="Z322" s="374"/>
    </row>
    <row r="323" ht="15.75" customHeight="1">
      <c r="A323" s="231" t="s">
        <v>9000</v>
      </c>
      <c r="B323" s="231" t="s">
        <v>174</v>
      </c>
      <c r="C323" s="231" t="s">
        <v>9001</v>
      </c>
      <c r="D323" s="231" t="s">
        <v>9002</v>
      </c>
      <c r="E323" s="105" t="s">
        <v>9003</v>
      </c>
      <c r="F323" s="231" t="s">
        <v>9004</v>
      </c>
      <c r="G323" s="232">
        <v>10.0</v>
      </c>
      <c r="H323" s="1440" t="s">
        <v>8779</v>
      </c>
      <c r="I323" s="577">
        <v>10.0</v>
      </c>
      <c r="J323" s="75" t="s">
        <v>1935</v>
      </c>
      <c r="K323" s="374"/>
      <c r="L323" s="374"/>
      <c r="M323" s="374"/>
      <c r="N323" s="374"/>
      <c r="O323" s="374"/>
      <c r="P323" s="374"/>
      <c r="Q323" s="374"/>
      <c r="R323" s="374"/>
      <c r="S323" s="374"/>
      <c r="T323" s="374"/>
      <c r="U323" s="374"/>
      <c r="V323" s="374"/>
      <c r="W323" s="374"/>
      <c r="X323" s="374"/>
      <c r="Y323" s="374"/>
      <c r="Z323" s="374"/>
    </row>
    <row r="324" ht="15.75" customHeight="1">
      <c r="A324" s="231" t="s">
        <v>8976</v>
      </c>
      <c r="B324" s="231" t="s">
        <v>174</v>
      </c>
      <c r="C324" s="231" t="s">
        <v>9005</v>
      </c>
      <c r="D324" s="231" t="s">
        <v>9006</v>
      </c>
      <c r="E324" s="105" t="s">
        <v>9007</v>
      </c>
      <c r="F324" s="231" t="s">
        <v>9008</v>
      </c>
      <c r="G324" s="232">
        <v>10.0</v>
      </c>
      <c r="H324" s="1440" t="s">
        <v>9009</v>
      </c>
      <c r="I324" s="577">
        <v>10.0</v>
      </c>
      <c r="J324" s="75" t="s">
        <v>1935</v>
      </c>
      <c r="K324" s="374"/>
      <c r="L324" s="374"/>
      <c r="M324" s="374"/>
      <c r="N324" s="374"/>
      <c r="O324" s="374"/>
      <c r="P324" s="374"/>
      <c r="Q324" s="374"/>
      <c r="R324" s="374"/>
      <c r="S324" s="374"/>
      <c r="T324" s="374"/>
      <c r="U324" s="374"/>
      <c r="V324" s="374"/>
      <c r="W324" s="374"/>
      <c r="X324" s="374"/>
      <c r="Y324" s="374"/>
      <c r="Z324" s="374"/>
    </row>
    <row r="325" ht="15.75" customHeight="1">
      <c r="A325" s="231" t="s">
        <v>8976</v>
      </c>
      <c r="B325" s="231" t="s">
        <v>9010</v>
      </c>
      <c r="C325" s="231" t="s">
        <v>9011</v>
      </c>
      <c r="D325" s="231" t="s">
        <v>2443</v>
      </c>
      <c r="E325" s="105" t="s">
        <v>9012</v>
      </c>
      <c r="F325" s="231" t="s">
        <v>9013</v>
      </c>
      <c r="G325" s="232">
        <v>10.0</v>
      </c>
      <c r="H325" s="1440" t="s">
        <v>9014</v>
      </c>
      <c r="I325" s="577">
        <v>50.0</v>
      </c>
      <c r="J325" s="75" t="s">
        <v>1935</v>
      </c>
      <c r="K325" s="374"/>
      <c r="L325" s="374"/>
      <c r="M325" s="374"/>
      <c r="N325" s="374"/>
      <c r="O325" s="374"/>
      <c r="P325" s="374"/>
      <c r="Q325" s="374"/>
      <c r="R325" s="374"/>
      <c r="S325" s="374"/>
      <c r="T325" s="374"/>
      <c r="U325" s="374"/>
      <c r="V325" s="374"/>
      <c r="W325" s="374"/>
      <c r="X325" s="374"/>
      <c r="Y325" s="374"/>
      <c r="Z325" s="374"/>
    </row>
    <row r="326" ht="15.75" customHeight="1">
      <c r="A326" s="231" t="s">
        <v>8976</v>
      </c>
      <c r="B326" s="231" t="s">
        <v>174</v>
      </c>
      <c r="C326" s="231" t="s">
        <v>9015</v>
      </c>
      <c r="D326" s="231" t="s">
        <v>2443</v>
      </c>
      <c r="E326" s="105" t="s">
        <v>8594</v>
      </c>
      <c r="F326" s="231" t="s">
        <v>9016</v>
      </c>
      <c r="G326" s="232">
        <v>10.0</v>
      </c>
      <c r="H326" s="1440" t="s">
        <v>8980</v>
      </c>
      <c r="I326" s="577">
        <v>50.0</v>
      </c>
      <c r="J326" s="75" t="s">
        <v>1935</v>
      </c>
      <c r="K326" s="374"/>
      <c r="L326" s="374"/>
      <c r="M326" s="374"/>
      <c r="N326" s="374"/>
      <c r="O326" s="374"/>
      <c r="P326" s="374"/>
      <c r="Q326" s="374"/>
      <c r="R326" s="374"/>
      <c r="S326" s="374"/>
      <c r="T326" s="374"/>
      <c r="U326" s="374"/>
      <c r="V326" s="374"/>
      <c r="W326" s="374"/>
      <c r="X326" s="374"/>
      <c r="Y326" s="374"/>
      <c r="Z326" s="374"/>
    </row>
    <row r="327" ht="15.75" customHeight="1">
      <c r="A327" s="231" t="s">
        <v>1935</v>
      </c>
      <c r="B327" s="231" t="s">
        <v>174</v>
      </c>
      <c r="C327" s="231" t="s">
        <v>9017</v>
      </c>
      <c r="D327" s="231" t="s">
        <v>9018</v>
      </c>
      <c r="E327" s="105" t="s">
        <v>9019</v>
      </c>
      <c r="F327" s="231" t="s">
        <v>9020</v>
      </c>
      <c r="G327" s="232">
        <v>10.0</v>
      </c>
      <c r="H327" s="1440" t="s">
        <v>9021</v>
      </c>
      <c r="I327" s="577">
        <v>10.0</v>
      </c>
      <c r="J327" s="75" t="s">
        <v>1935</v>
      </c>
      <c r="K327" s="374"/>
      <c r="L327" s="374"/>
      <c r="M327" s="374"/>
      <c r="N327" s="374"/>
      <c r="O327" s="374"/>
      <c r="P327" s="374"/>
      <c r="Q327" s="374"/>
      <c r="R327" s="374"/>
      <c r="S327" s="374"/>
      <c r="T327" s="374"/>
      <c r="U327" s="374"/>
      <c r="V327" s="374"/>
      <c r="W327" s="374"/>
      <c r="X327" s="374"/>
      <c r="Y327" s="374"/>
      <c r="Z327" s="374"/>
    </row>
    <row r="328" ht="15.75" customHeight="1">
      <c r="A328" s="231" t="s">
        <v>1935</v>
      </c>
      <c r="B328" s="231" t="s">
        <v>174</v>
      </c>
      <c r="C328" s="231" t="s">
        <v>8989</v>
      </c>
      <c r="D328" s="231" t="s">
        <v>8990</v>
      </c>
      <c r="E328" s="105" t="s">
        <v>8991</v>
      </c>
      <c r="F328" s="231" t="s">
        <v>9022</v>
      </c>
      <c r="G328" s="232">
        <v>10.0</v>
      </c>
      <c r="H328" s="1440" t="s">
        <v>8980</v>
      </c>
      <c r="I328" s="577">
        <v>10.0</v>
      </c>
      <c r="J328" s="75" t="s">
        <v>1935</v>
      </c>
      <c r="K328" s="374"/>
      <c r="L328" s="374"/>
      <c r="M328" s="374"/>
      <c r="N328" s="374"/>
      <c r="O328" s="374"/>
      <c r="P328" s="374"/>
      <c r="Q328" s="374"/>
      <c r="R328" s="374"/>
      <c r="S328" s="374"/>
      <c r="T328" s="374"/>
      <c r="U328" s="374"/>
      <c r="V328" s="374"/>
      <c r="W328" s="374"/>
      <c r="X328" s="374"/>
      <c r="Y328" s="374"/>
      <c r="Z328" s="374"/>
    </row>
    <row r="329" ht="15.75" customHeight="1">
      <c r="A329" s="231" t="s">
        <v>1935</v>
      </c>
      <c r="B329" s="231" t="s">
        <v>174</v>
      </c>
      <c r="C329" s="231" t="s">
        <v>9011</v>
      </c>
      <c r="D329" s="231" t="s">
        <v>2443</v>
      </c>
      <c r="E329" s="105" t="s">
        <v>9012</v>
      </c>
      <c r="F329" s="231" t="s">
        <v>9023</v>
      </c>
      <c r="G329" s="232">
        <v>10.0</v>
      </c>
      <c r="H329" s="1440" t="s">
        <v>9014</v>
      </c>
      <c r="I329" s="577">
        <v>50.0</v>
      </c>
      <c r="J329" s="75" t="s">
        <v>1935</v>
      </c>
      <c r="K329" s="374"/>
      <c r="L329" s="374"/>
      <c r="M329" s="374"/>
      <c r="N329" s="374"/>
      <c r="O329" s="374"/>
      <c r="P329" s="374"/>
      <c r="Q329" s="374"/>
      <c r="R329" s="374"/>
      <c r="S329" s="374"/>
      <c r="T329" s="374"/>
      <c r="U329" s="374"/>
      <c r="V329" s="374"/>
      <c r="W329" s="374"/>
      <c r="X329" s="374"/>
      <c r="Y329" s="374"/>
      <c r="Z329" s="374"/>
    </row>
    <row r="330" ht="15.75" customHeight="1">
      <c r="A330" s="231" t="s">
        <v>8976</v>
      </c>
      <c r="B330" s="231" t="s">
        <v>174</v>
      </c>
      <c r="C330" s="231" t="s">
        <v>9015</v>
      </c>
      <c r="D330" s="231" t="s">
        <v>2443</v>
      </c>
      <c r="E330" s="105" t="s">
        <v>8594</v>
      </c>
      <c r="F330" s="231" t="s">
        <v>9024</v>
      </c>
      <c r="G330" s="232">
        <v>10.0</v>
      </c>
      <c r="H330" s="1440" t="s">
        <v>8980</v>
      </c>
      <c r="I330" s="577">
        <v>50.0</v>
      </c>
      <c r="J330" s="75" t="s">
        <v>1935</v>
      </c>
      <c r="K330" s="374"/>
      <c r="L330" s="374"/>
      <c r="M330" s="374"/>
      <c r="N330" s="374"/>
      <c r="O330" s="374"/>
      <c r="P330" s="374"/>
      <c r="Q330" s="374"/>
      <c r="R330" s="374"/>
      <c r="S330" s="374"/>
      <c r="T330" s="374"/>
      <c r="U330" s="374"/>
      <c r="V330" s="374"/>
      <c r="W330" s="374"/>
      <c r="X330" s="374"/>
      <c r="Y330" s="374"/>
      <c r="Z330" s="374"/>
    </row>
    <row r="331" ht="15.75" customHeight="1">
      <c r="A331" s="231" t="s">
        <v>9000</v>
      </c>
      <c r="B331" s="231" t="s">
        <v>174</v>
      </c>
      <c r="C331" s="231" t="s">
        <v>8982</v>
      </c>
      <c r="D331" s="231" t="s">
        <v>2443</v>
      </c>
      <c r="E331" s="105" t="s">
        <v>9025</v>
      </c>
      <c r="F331" s="231" t="s">
        <v>9026</v>
      </c>
      <c r="G331" s="232">
        <v>10.0</v>
      </c>
      <c r="H331" s="1440" t="s">
        <v>8985</v>
      </c>
      <c r="I331" s="577">
        <v>50.0</v>
      </c>
      <c r="J331" s="75" t="s">
        <v>1935</v>
      </c>
      <c r="K331" s="374"/>
      <c r="L331" s="374"/>
      <c r="M331" s="374"/>
      <c r="N331" s="374"/>
      <c r="O331" s="374"/>
      <c r="P331" s="374"/>
      <c r="Q331" s="374"/>
      <c r="R331" s="374"/>
      <c r="S331" s="374"/>
      <c r="T331" s="374"/>
      <c r="U331" s="374"/>
      <c r="V331" s="374"/>
      <c r="W331" s="374"/>
      <c r="X331" s="374"/>
      <c r="Y331" s="374"/>
      <c r="Z331" s="374"/>
    </row>
    <row r="332" ht="15.75" customHeight="1">
      <c r="A332" s="231" t="s">
        <v>8976</v>
      </c>
      <c r="B332" s="231" t="s">
        <v>174</v>
      </c>
      <c r="C332" s="231" t="s">
        <v>9005</v>
      </c>
      <c r="D332" s="231" t="s">
        <v>9027</v>
      </c>
      <c r="E332" s="105" t="s">
        <v>9007</v>
      </c>
      <c r="F332" s="231" t="s">
        <v>9028</v>
      </c>
      <c r="G332" s="232" t="s">
        <v>9029</v>
      </c>
      <c r="H332" s="1440" t="s">
        <v>9030</v>
      </c>
      <c r="I332" s="577">
        <v>75.0</v>
      </c>
      <c r="J332" s="75" t="s">
        <v>1935</v>
      </c>
      <c r="K332" s="374"/>
      <c r="L332" s="374"/>
      <c r="M332" s="374"/>
      <c r="N332" s="374"/>
      <c r="O332" s="374"/>
      <c r="P332" s="374"/>
      <c r="Q332" s="374"/>
      <c r="R332" s="374"/>
      <c r="S332" s="374"/>
      <c r="T332" s="374"/>
      <c r="U332" s="374"/>
      <c r="V332" s="374"/>
      <c r="W332" s="374"/>
      <c r="X332" s="374"/>
      <c r="Y332" s="374"/>
      <c r="Z332" s="374"/>
    </row>
    <row r="333" ht="15.75" customHeight="1">
      <c r="A333" s="231" t="s">
        <v>8976</v>
      </c>
      <c r="B333" s="231" t="s">
        <v>174</v>
      </c>
      <c r="C333" s="231" t="s">
        <v>9031</v>
      </c>
      <c r="D333" s="231" t="s">
        <v>9032</v>
      </c>
      <c r="E333" s="105" t="s">
        <v>9033</v>
      </c>
      <c r="F333" s="231" t="s">
        <v>9034</v>
      </c>
      <c r="G333" s="232" t="s">
        <v>9035</v>
      </c>
      <c r="H333" s="1440">
        <v>4.0</v>
      </c>
      <c r="I333" s="577">
        <v>100.0</v>
      </c>
      <c r="J333" s="75" t="s">
        <v>1935</v>
      </c>
      <c r="K333" s="374"/>
      <c r="L333" s="374"/>
      <c r="M333" s="374"/>
      <c r="N333" s="374"/>
      <c r="O333" s="374"/>
      <c r="P333" s="374"/>
      <c r="Q333" s="374"/>
      <c r="R333" s="374"/>
      <c r="S333" s="374"/>
      <c r="T333" s="374"/>
      <c r="U333" s="374"/>
      <c r="V333" s="374"/>
      <c r="W333" s="374"/>
      <c r="X333" s="374"/>
      <c r="Y333" s="374"/>
      <c r="Z333" s="374"/>
    </row>
    <row r="334" ht="15.75" customHeight="1">
      <c r="A334" s="231" t="s">
        <v>8976</v>
      </c>
      <c r="B334" s="231" t="s">
        <v>174</v>
      </c>
      <c r="C334" s="231" t="s">
        <v>9036</v>
      </c>
      <c r="D334" s="231" t="s">
        <v>2443</v>
      </c>
      <c r="E334" s="105" t="s">
        <v>9037</v>
      </c>
      <c r="F334" s="231" t="s">
        <v>9038</v>
      </c>
      <c r="G334" s="232" t="s">
        <v>9039</v>
      </c>
      <c r="H334" s="1440" t="s">
        <v>9040</v>
      </c>
      <c r="I334" s="577">
        <v>200.0</v>
      </c>
      <c r="J334" s="75" t="s">
        <v>1935</v>
      </c>
      <c r="K334" s="374"/>
      <c r="L334" s="374"/>
      <c r="M334" s="374"/>
      <c r="N334" s="374"/>
      <c r="O334" s="374"/>
      <c r="P334" s="374"/>
      <c r="Q334" s="374"/>
      <c r="R334" s="374"/>
      <c r="S334" s="374"/>
      <c r="T334" s="374"/>
      <c r="U334" s="374"/>
      <c r="V334" s="374"/>
      <c r="W334" s="374"/>
      <c r="X334" s="374"/>
      <c r="Y334" s="374"/>
      <c r="Z334" s="374"/>
    </row>
    <row r="335" ht="15.75" customHeight="1">
      <c r="A335" s="162" t="s">
        <v>9041</v>
      </c>
      <c r="B335" s="161" t="s">
        <v>174</v>
      </c>
      <c r="C335" s="161" t="s">
        <v>9042</v>
      </c>
      <c r="D335" s="348" t="s">
        <v>7170</v>
      </c>
      <c r="E335" s="348" t="s">
        <v>9043</v>
      </c>
      <c r="F335" s="348"/>
      <c r="G335" s="348"/>
      <c r="H335" s="866"/>
      <c r="I335" s="94">
        <v>50.0</v>
      </c>
      <c r="J335" s="555" t="s">
        <v>1970</v>
      </c>
      <c r="K335" s="374"/>
      <c r="L335" s="374"/>
      <c r="M335" s="374"/>
      <c r="N335" s="374"/>
      <c r="O335" s="374"/>
      <c r="P335" s="374"/>
      <c r="Q335" s="374"/>
      <c r="R335" s="374"/>
      <c r="S335" s="374"/>
      <c r="T335" s="374"/>
      <c r="U335" s="374"/>
      <c r="V335" s="374"/>
      <c r="W335" s="374"/>
      <c r="X335" s="374"/>
      <c r="Y335" s="374"/>
      <c r="Z335" s="374"/>
    </row>
    <row r="336" ht="15.75" customHeight="1">
      <c r="A336" s="162" t="s">
        <v>9044</v>
      </c>
      <c r="B336" s="161" t="s">
        <v>174</v>
      </c>
      <c r="C336" s="161" t="s">
        <v>9045</v>
      </c>
      <c r="D336" s="348"/>
      <c r="E336" s="348" t="s">
        <v>9046</v>
      </c>
      <c r="F336" s="348" t="s">
        <v>9047</v>
      </c>
      <c r="G336" s="348">
        <v>100.0</v>
      </c>
      <c r="H336" s="866" t="s">
        <v>9048</v>
      </c>
      <c r="I336" s="94">
        <v>100.0</v>
      </c>
      <c r="J336" s="374" t="s">
        <v>9049</v>
      </c>
      <c r="K336" s="374"/>
      <c r="L336" s="374"/>
      <c r="M336" s="374"/>
      <c r="N336" s="374"/>
      <c r="O336" s="374"/>
      <c r="P336" s="374"/>
      <c r="Q336" s="374"/>
      <c r="R336" s="374"/>
      <c r="S336" s="374"/>
      <c r="T336" s="374"/>
      <c r="U336" s="374"/>
      <c r="V336" s="374"/>
      <c r="W336" s="374"/>
      <c r="X336" s="374"/>
      <c r="Y336" s="374"/>
      <c r="Z336" s="374"/>
    </row>
    <row r="337" ht="15.75" customHeight="1">
      <c r="A337" s="511" t="s">
        <v>9050</v>
      </c>
      <c r="B337" s="511" t="s">
        <v>174</v>
      </c>
      <c r="C337" s="511" t="s">
        <v>9051</v>
      </c>
      <c r="D337" s="511" t="s">
        <v>9052</v>
      </c>
      <c r="E337" s="551" t="s">
        <v>9053</v>
      </c>
      <c r="F337" s="511"/>
      <c r="G337" s="511">
        <v>100.0</v>
      </c>
      <c r="H337" s="511" t="s">
        <v>8779</v>
      </c>
      <c r="I337" s="1441">
        <v>200.0</v>
      </c>
      <c r="J337" s="1020" t="s">
        <v>186</v>
      </c>
      <c r="K337" s="1005"/>
      <c r="L337" s="1005"/>
      <c r="M337" s="1005"/>
      <c r="N337" s="1005"/>
      <c r="O337" s="1005"/>
      <c r="P337" s="1005"/>
      <c r="Q337" s="1005"/>
      <c r="R337" s="1005"/>
      <c r="S337" s="1005"/>
      <c r="T337" s="1005"/>
      <c r="U337" s="1005"/>
      <c r="V337" s="1005"/>
      <c r="W337" s="1005"/>
      <c r="X337" s="1005"/>
      <c r="Y337" s="1005"/>
      <c r="Z337" s="1005"/>
    </row>
    <row r="338" ht="15.75" customHeight="1">
      <c r="A338" s="231" t="s">
        <v>9050</v>
      </c>
      <c r="B338" s="231" t="s">
        <v>174</v>
      </c>
      <c r="C338" s="231" t="s">
        <v>9054</v>
      </c>
      <c r="D338" s="518" t="s">
        <v>9055</v>
      </c>
      <c r="E338" s="518"/>
      <c r="F338" s="1442">
        <v>45288.0</v>
      </c>
      <c r="G338" s="1348">
        <v>10.0</v>
      </c>
      <c r="H338" s="1439"/>
      <c r="I338" s="1441">
        <v>10.0</v>
      </c>
      <c r="J338" s="1020" t="s">
        <v>186</v>
      </c>
      <c r="K338" s="1005"/>
      <c r="L338" s="1005"/>
      <c r="M338" s="1005"/>
      <c r="N338" s="1005"/>
      <c r="O338" s="1005"/>
      <c r="P338" s="1005"/>
      <c r="Q338" s="1005"/>
      <c r="R338" s="1005"/>
      <c r="S338" s="1005"/>
      <c r="T338" s="1005"/>
      <c r="U338" s="1005"/>
      <c r="V338" s="1005"/>
      <c r="W338" s="1005"/>
      <c r="X338" s="1005"/>
      <c r="Y338" s="1005"/>
      <c r="Z338" s="1005"/>
    </row>
    <row r="339" ht="15.75" customHeight="1">
      <c r="A339" s="231" t="s">
        <v>9050</v>
      </c>
      <c r="B339" s="231" t="s">
        <v>174</v>
      </c>
      <c r="C339" s="231" t="s">
        <v>9056</v>
      </c>
      <c r="D339" s="511" t="s">
        <v>9057</v>
      </c>
      <c r="E339" s="511"/>
      <c r="F339" s="1443">
        <v>45289.0</v>
      </c>
      <c r="G339" s="522">
        <v>10.0</v>
      </c>
      <c r="H339" s="711"/>
      <c r="I339" s="1441">
        <v>10.0</v>
      </c>
      <c r="J339" s="1020" t="s">
        <v>186</v>
      </c>
      <c r="K339" s="1005"/>
      <c r="L339" s="1005"/>
      <c r="M339" s="1005"/>
      <c r="N339" s="1005"/>
      <c r="O339" s="1005"/>
      <c r="P339" s="1005"/>
      <c r="Q339" s="1005"/>
      <c r="R339" s="1005"/>
      <c r="S339" s="1005"/>
      <c r="T339" s="1005"/>
      <c r="U339" s="1005"/>
      <c r="V339" s="1005"/>
      <c r="W339" s="1005"/>
      <c r="X339" s="1005"/>
      <c r="Y339" s="1005"/>
      <c r="Z339" s="1005"/>
    </row>
    <row r="340" ht="15.75" customHeight="1">
      <c r="A340" s="231" t="s">
        <v>9050</v>
      </c>
      <c r="B340" s="231" t="s">
        <v>174</v>
      </c>
      <c r="C340" s="231" t="s">
        <v>9056</v>
      </c>
      <c r="D340" s="511" t="s">
        <v>9057</v>
      </c>
      <c r="E340" s="511"/>
      <c r="F340" s="1443">
        <v>45277.0</v>
      </c>
      <c r="G340" s="522">
        <v>10.0</v>
      </c>
      <c r="H340" s="711"/>
      <c r="I340" s="1441">
        <v>10.0</v>
      </c>
      <c r="J340" s="1020" t="s">
        <v>186</v>
      </c>
      <c r="K340" s="1005"/>
      <c r="L340" s="1005"/>
      <c r="M340" s="1005"/>
      <c r="N340" s="1005"/>
      <c r="O340" s="1005"/>
      <c r="P340" s="1005"/>
      <c r="Q340" s="1005"/>
      <c r="R340" s="1005"/>
      <c r="S340" s="1005"/>
      <c r="T340" s="1005"/>
      <c r="U340" s="1005"/>
      <c r="V340" s="1005"/>
      <c r="W340" s="1005"/>
      <c r="X340" s="1005"/>
      <c r="Y340" s="1005"/>
      <c r="Z340" s="1005"/>
    </row>
    <row r="341" ht="15.75" customHeight="1">
      <c r="A341" s="231" t="s">
        <v>9050</v>
      </c>
      <c r="B341" s="231" t="s">
        <v>174</v>
      </c>
      <c r="C341" s="231" t="s">
        <v>9056</v>
      </c>
      <c r="D341" s="511" t="s">
        <v>9057</v>
      </c>
      <c r="E341" s="231"/>
      <c r="F341" s="1444">
        <v>45289.0</v>
      </c>
      <c r="G341" s="232">
        <v>10.0</v>
      </c>
      <c r="H341" s="1440"/>
      <c r="I341" s="1441">
        <v>10.0</v>
      </c>
      <c r="J341" s="1020" t="s">
        <v>186</v>
      </c>
      <c r="K341" s="1005"/>
      <c r="L341" s="1005"/>
      <c r="M341" s="1005"/>
      <c r="N341" s="1005"/>
      <c r="O341" s="1005"/>
      <c r="P341" s="1005"/>
      <c r="Q341" s="1005"/>
      <c r="R341" s="1005"/>
      <c r="S341" s="1005"/>
      <c r="T341" s="1005"/>
      <c r="U341" s="1005"/>
      <c r="V341" s="1005"/>
      <c r="W341" s="1005"/>
      <c r="X341" s="1005"/>
      <c r="Y341" s="1005"/>
      <c r="Z341" s="1005"/>
    </row>
    <row r="342" ht="15.75" customHeight="1">
      <c r="A342" s="231" t="s">
        <v>9050</v>
      </c>
      <c r="B342" s="231" t="s">
        <v>174</v>
      </c>
      <c r="C342" s="231" t="s">
        <v>9056</v>
      </c>
      <c r="D342" s="511" t="s">
        <v>9057</v>
      </c>
      <c r="E342" s="231"/>
      <c r="F342" s="1444">
        <v>45169.0</v>
      </c>
      <c r="G342" s="232">
        <v>10.0</v>
      </c>
      <c r="H342" s="1440"/>
      <c r="I342" s="1441">
        <v>10.0</v>
      </c>
      <c r="J342" s="1020" t="s">
        <v>186</v>
      </c>
      <c r="K342" s="1005"/>
      <c r="L342" s="1005"/>
      <c r="M342" s="1005"/>
      <c r="N342" s="1005"/>
      <c r="O342" s="1005"/>
      <c r="P342" s="1005"/>
      <c r="Q342" s="1005"/>
      <c r="R342" s="1005"/>
      <c r="S342" s="1005"/>
      <c r="T342" s="1005"/>
      <c r="U342" s="1005"/>
      <c r="V342" s="1005"/>
      <c r="W342" s="1005"/>
      <c r="X342" s="1005"/>
      <c r="Y342" s="1005"/>
      <c r="Z342" s="1005"/>
    </row>
    <row r="343" ht="15.75" customHeight="1">
      <c r="A343" s="231" t="s">
        <v>9050</v>
      </c>
      <c r="B343" s="231" t="s">
        <v>174</v>
      </c>
      <c r="C343" s="231" t="s">
        <v>9058</v>
      </c>
      <c r="D343" s="511" t="s">
        <v>9059</v>
      </c>
      <c r="E343" s="231"/>
      <c r="F343" s="1444">
        <v>45067.0</v>
      </c>
      <c r="G343" s="232">
        <v>10.0</v>
      </c>
      <c r="H343" s="1440"/>
      <c r="I343" s="1441">
        <v>10.0</v>
      </c>
      <c r="J343" s="1020" t="s">
        <v>186</v>
      </c>
      <c r="K343" s="1005"/>
      <c r="L343" s="1005"/>
      <c r="M343" s="1005"/>
      <c r="N343" s="1005"/>
      <c r="O343" s="1005"/>
      <c r="P343" s="1005"/>
      <c r="Q343" s="1005"/>
      <c r="R343" s="1005"/>
      <c r="S343" s="1005"/>
      <c r="T343" s="1005"/>
      <c r="U343" s="1005"/>
      <c r="V343" s="1005"/>
      <c r="W343" s="1005"/>
      <c r="X343" s="1005"/>
      <c r="Y343" s="1005"/>
      <c r="Z343" s="1005"/>
    </row>
    <row r="344" ht="15.75" customHeight="1">
      <c r="A344" s="231" t="s">
        <v>9050</v>
      </c>
      <c r="B344" s="231" t="s">
        <v>174</v>
      </c>
      <c r="C344" s="231" t="s">
        <v>9058</v>
      </c>
      <c r="D344" s="511" t="s">
        <v>9059</v>
      </c>
      <c r="E344" s="231"/>
      <c r="F344" s="1444">
        <v>45079.0</v>
      </c>
      <c r="G344" s="232">
        <v>10.0</v>
      </c>
      <c r="H344" s="1440"/>
      <c r="I344" s="1441">
        <v>10.0</v>
      </c>
      <c r="J344" s="1020" t="s">
        <v>186</v>
      </c>
      <c r="K344" s="1005"/>
      <c r="L344" s="1005"/>
      <c r="M344" s="1005"/>
      <c r="N344" s="1005"/>
      <c r="O344" s="1005"/>
      <c r="P344" s="1005"/>
      <c r="Q344" s="1005"/>
      <c r="R344" s="1005"/>
      <c r="S344" s="1005"/>
      <c r="T344" s="1005"/>
      <c r="U344" s="1005"/>
      <c r="V344" s="1005"/>
      <c r="W344" s="1005"/>
      <c r="X344" s="1005"/>
      <c r="Y344" s="1005"/>
      <c r="Z344" s="1005"/>
    </row>
    <row r="345" ht="15.75" customHeight="1">
      <c r="A345" s="231" t="s">
        <v>9050</v>
      </c>
      <c r="B345" s="231" t="s">
        <v>174</v>
      </c>
      <c r="C345" s="231" t="s">
        <v>9058</v>
      </c>
      <c r="D345" s="511" t="s">
        <v>9059</v>
      </c>
      <c r="E345" s="231"/>
      <c r="F345" s="1444">
        <v>45139.0</v>
      </c>
      <c r="G345" s="232">
        <v>10.0</v>
      </c>
      <c r="H345" s="1440"/>
      <c r="I345" s="1441">
        <v>10.0</v>
      </c>
      <c r="J345" s="1020" t="s">
        <v>186</v>
      </c>
      <c r="K345" s="1005"/>
      <c r="L345" s="1005"/>
      <c r="M345" s="1005"/>
      <c r="N345" s="1005"/>
      <c r="O345" s="1005"/>
      <c r="P345" s="1005"/>
      <c r="Q345" s="1005"/>
      <c r="R345" s="1005"/>
      <c r="S345" s="1005"/>
      <c r="T345" s="1005"/>
      <c r="U345" s="1005"/>
      <c r="V345" s="1005"/>
      <c r="W345" s="1005"/>
      <c r="X345" s="1005"/>
      <c r="Y345" s="1005"/>
      <c r="Z345" s="1005"/>
    </row>
    <row r="346" ht="15.75" customHeight="1">
      <c r="A346" s="981" t="s">
        <v>9060</v>
      </c>
      <c r="B346" s="577" t="s">
        <v>174</v>
      </c>
      <c r="C346" s="1445" t="s">
        <v>9061</v>
      </c>
      <c r="D346" s="989" t="s">
        <v>8950</v>
      </c>
      <c r="E346" s="1037" t="s">
        <v>9062</v>
      </c>
      <c r="F346" s="709" t="s">
        <v>9063</v>
      </c>
      <c r="G346" s="982">
        <v>100.0</v>
      </c>
      <c r="H346" s="1446" t="s">
        <v>9064</v>
      </c>
      <c r="I346" s="1447">
        <v>100.0</v>
      </c>
      <c r="J346" s="1038" t="s">
        <v>2031</v>
      </c>
      <c r="K346" s="374"/>
      <c r="L346" s="374"/>
      <c r="M346" s="374"/>
      <c r="N346" s="374"/>
      <c r="O346" s="374"/>
      <c r="P346" s="374"/>
      <c r="Q346" s="374"/>
      <c r="R346" s="374"/>
      <c r="S346" s="374"/>
      <c r="T346" s="374"/>
      <c r="U346" s="374"/>
      <c r="V346" s="374"/>
      <c r="W346" s="374"/>
      <c r="X346" s="374"/>
      <c r="Y346" s="374"/>
      <c r="Z346" s="374"/>
    </row>
    <row r="347" ht="15.75" customHeight="1">
      <c r="A347" s="981" t="s">
        <v>9060</v>
      </c>
      <c r="B347" s="989" t="s">
        <v>174</v>
      </c>
      <c r="C347" s="989" t="s">
        <v>9065</v>
      </c>
      <c r="D347" s="989" t="s">
        <v>8950</v>
      </c>
      <c r="E347" s="105" t="s">
        <v>7362</v>
      </c>
      <c r="F347" s="989" t="s">
        <v>8948</v>
      </c>
      <c r="G347" s="989" t="s">
        <v>9066</v>
      </c>
      <c r="H347" s="1448">
        <v>2.0</v>
      </c>
      <c r="I347" s="1449">
        <f>50*1.5</f>
        <v>75</v>
      </c>
      <c r="J347" s="1038" t="s">
        <v>2031</v>
      </c>
      <c r="K347" s="374"/>
      <c r="L347" s="374"/>
      <c r="M347" s="374"/>
      <c r="N347" s="374"/>
      <c r="O347" s="374"/>
      <c r="P347" s="374"/>
      <c r="Q347" s="374"/>
      <c r="R347" s="374"/>
      <c r="S347" s="374"/>
      <c r="T347" s="374"/>
      <c r="U347" s="374"/>
      <c r="V347" s="374"/>
      <c r="W347" s="374"/>
      <c r="X347" s="374"/>
      <c r="Y347" s="374"/>
      <c r="Z347" s="374"/>
    </row>
    <row r="348" ht="15.75" customHeight="1">
      <c r="A348" s="981" t="s">
        <v>2038</v>
      </c>
      <c r="B348" s="1450" t="s">
        <v>174</v>
      </c>
      <c r="C348" s="1451" t="s">
        <v>9061</v>
      </c>
      <c r="D348" s="982" t="s">
        <v>8950</v>
      </c>
      <c r="E348" s="1452" t="s">
        <v>9062</v>
      </c>
      <c r="F348" s="1453" t="s">
        <v>9063</v>
      </c>
      <c r="G348" s="982">
        <v>100.0</v>
      </c>
      <c r="H348" s="1446" t="s">
        <v>8809</v>
      </c>
      <c r="I348" s="1447">
        <v>100.0</v>
      </c>
      <c r="J348" s="1041" t="s">
        <v>2038</v>
      </c>
      <c r="K348" s="374"/>
      <c r="L348" s="374"/>
      <c r="M348" s="374"/>
      <c r="N348" s="374"/>
      <c r="O348" s="374"/>
      <c r="P348" s="374"/>
      <c r="Q348" s="374"/>
      <c r="R348" s="374"/>
      <c r="S348" s="374"/>
      <c r="T348" s="374"/>
      <c r="U348" s="374"/>
      <c r="V348" s="374"/>
      <c r="W348" s="374"/>
      <c r="X348" s="374"/>
      <c r="Y348" s="374"/>
      <c r="Z348" s="374"/>
    </row>
    <row r="349" ht="15.75" customHeight="1">
      <c r="A349" s="981" t="s">
        <v>2038</v>
      </c>
      <c r="B349" s="1450" t="s">
        <v>174</v>
      </c>
      <c r="C349" s="1454" t="s">
        <v>9067</v>
      </c>
      <c r="D349" s="982" t="s">
        <v>9068</v>
      </c>
      <c r="E349" s="1455" t="s">
        <v>9069</v>
      </c>
      <c r="F349" s="1456" t="s">
        <v>9070</v>
      </c>
      <c r="G349" s="982">
        <v>10.0</v>
      </c>
      <c r="H349" s="1446" t="s">
        <v>9009</v>
      </c>
      <c r="I349" s="1447">
        <v>10.0</v>
      </c>
      <c r="J349" s="1041" t="s">
        <v>2038</v>
      </c>
      <c r="K349" s="374"/>
      <c r="L349" s="374"/>
      <c r="M349" s="374"/>
      <c r="N349" s="374"/>
      <c r="O349" s="374"/>
      <c r="P349" s="374"/>
      <c r="Q349" s="374"/>
      <c r="R349" s="374"/>
      <c r="S349" s="374"/>
      <c r="T349" s="374"/>
      <c r="U349" s="374"/>
      <c r="V349" s="374"/>
      <c r="W349" s="374"/>
      <c r="X349" s="374"/>
      <c r="Y349" s="374"/>
      <c r="Z349" s="374"/>
    </row>
    <row r="350" ht="15.75" customHeight="1">
      <c r="A350" s="981" t="s">
        <v>2038</v>
      </c>
      <c r="B350" s="982" t="s">
        <v>174</v>
      </c>
      <c r="C350" s="982" t="s">
        <v>9065</v>
      </c>
      <c r="D350" s="982" t="s">
        <v>8950</v>
      </c>
      <c r="E350" s="105" t="s">
        <v>7362</v>
      </c>
      <c r="F350" s="982" t="s">
        <v>9071</v>
      </c>
      <c r="G350" s="982">
        <v>50.0</v>
      </c>
      <c r="H350" s="1457" t="s">
        <v>9009</v>
      </c>
      <c r="I350" s="1458">
        <f>50*1.5</f>
        <v>75</v>
      </c>
      <c r="J350" s="1041" t="s">
        <v>2038</v>
      </c>
      <c r="K350" s="374"/>
      <c r="L350" s="374"/>
      <c r="M350" s="374"/>
      <c r="N350" s="374"/>
      <c r="O350" s="374"/>
      <c r="P350" s="374"/>
      <c r="Q350" s="374"/>
      <c r="R350" s="374"/>
      <c r="S350" s="374"/>
      <c r="T350" s="374"/>
      <c r="U350" s="374"/>
      <c r="V350" s="374"/>
      <c r="W350" s="374"/>
      <c r="X350" s="374"/>
      <c r="Y350" s="374"/>
      <c r="Z350" s="374"/>
    </row>
    <row r="351" ht="15.75" customHeight="1">
      <c r="A351" s="162" t="s">
        <v>9072</v>
      </c>
      <c r="B351" s="161" t="s">
        <v>174</v>
      </c>
      <c r="C351" s="161" t="s">
        <v>9031</v>
      </c>
      <c r="D351" s="348"/>
      <c r="E351" s="570" t="s">
        <v>7362</v>
      </c>
      <c r="F351" s="348"/>
      <c r="G351" s="348">
        <v>100.0</v>
      </c>
      <c r="H351" s="866" t="s">
        <v>9073</v>
      </c>
      <c r="I351" s="94">
        <v>150.0</v>
      </c>
      <c r="J351" s="988" t="s">
        <v>7043</v>
      </c>
      <c r="K351" s="374"/>
      <c r="L351" s="374"/>
      <c r="M351" s="374"/>
      <c r="N351" s="374"/>
      <c r="O351" s="374"/>
      <c r="P351" s="374"/>
      <c r="Q351" s="374"/>
      <c r="R351" s="374"/>
      <c r="S351" s="374"/>
      <c r="T351" s="374"/>
      <c r="U351" s="374"/>
      <c r="V351" s="374"/>
      <c r="W351" s="374"/>
      <c r="X351" s="374"/>
      <c r="Y351" s="374"/>
      <c r="Z351" s="374"/>
    </row>
    <row r="352" ht="15.75" customHeight="1">
      <c r="A352" s="68"/>
      <c r="B352" s="69"/>
      <c r="C352" s="69"/>
      <c r="D352" s="69"/>
      <c r="E352" s="69"/>
      <c r="F352" s="70"/>
      <c r="G352" s="70"/>
      <c r="H352" s="374"/>
      <c r="I352" s="374"/>
      <c r="J352" s="1459"/>
      <c r="K352" s="374"/>
      <c r="L352" s="374"/>
      <c r="M352" s="374"/>
      <c r="N352" s="374"/>
      <c r="O352" s="374"/>
      <c r="P352" s="374"/>
      <c r="Q352" s="374"/>
      <c r="R352" s="374"/>
      <c r="S352" s="374"/>
      <c r="T352" s="374"/>
      <c r="U352" s="374"/>
      <c r="V352" s="374"/>
      <c r="W352" s="374"/>
      <c r="X352" s="374"/>
      <c r="Y352" s="374"/>
      <c r="Z352" s="374"/>
    </row>
    <row r="353" ht="15.75" customHeight="1">
      <c r="A353" s="68"/>
      <c r="B353" s="69"/>
      <c r="C353" s="69"/>
      <c r="D353" s="69"/>
      <c r="E353" s="69"/>
      <c r="F353" s="70"/>
      <c r="G353" s="70"/>
      <c r="H353" s="374"/>
      <c r="I353" s="374"/>
      <c r="J353" s="374"/>
      <c r="K353" s="374"/>
      <c r="L353" s="374"/>
      <c r="M353" s="374"/>
      <c r="N353" s="374"/>
      <c r="O353" s="374"/>
      <c r="P353" s="374"/>
      <c r="Q353" s="374"/>
      <c r="R353" s="374"/>
      <c r="S353" s="374"/>
      <c r="T353" s="374"/>
      <c r="U353" s="374"/>
      <c r="V353" s="374"/>
      <c r="W353" s="374"/>
      <c r="X353" s="374"/>
      <c r="Y353" s="374"/>
      <c r="Z353" s="374"/>
    </row>
    <row r="354" ht="15.75" customHeight="1">
      <c r="I354" s="503">
        <f>SUM(I16:I352)</f>
        <v>20995</v>
      </c>
    </row>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13:I13"/>
    <mergeCell ref="A2:I2"/>
    <mergeCell ref="A4:I4"/>
    <mergeCell ref="A5:I5"/>
    <mergeCell ref="A6:I6"/>
    <mergeCell ref="A7:I7"/>
    <mergeCell ref="A8:I8"/>
    <mergeCell ref="A9:I9"/>
  </mergeCells>
  <hyperlinks>
    <hyperlink r:id="rId1" ref="E37"/>
    <hyperlink r:id="rId2" ref="E38"/>
    <hyperlink r:id="rId3" ref="E39"/>
    <hyperlink r:id="rId4" ref="E40"/>
    <hyperlink r:id="rId5" ref="E41"/>
    <hyperlink r:id="rId6" ref="E42"/>
    <hyperlink r:id="rId7" ref="E43"/>
    <hyperlink r:id="rId8" ref="E44"/>
    <hyperlink r:id="rId9" ref="E45"/>
    <hyperlink r:id="rId10" ref="E46"/>
    <hyperlink r:id="rId11" ref="E47"/>
    <hyperlink r:id="rId12" ref="E48"/>
    <hyperlink r:id="rId13" ref="E49"/>
    <hyperlink r:id="rId14" ref="C50"/>
    <hyperlink r:id="rId15" ref="E50"/>
    <hyperlink r:id="rId16" ref="E51"/>
    <hyperlink r:id="rId17" ref="E52"/>
    <hyperlink r:id="rId18" ref="E53"/>
    <hyperlink r:id="rId19" ref="E54"/>
    <hyperlink r:id="rId20" ref="E55"/>
    <hyperlink r:id="rId21" ref="E56"/>
    <hyperlink r:id="rId22" ref="E57"/>
    <hyperlink r:id="rId23" ref="E58"/>
    <hyperlink r:id="rId24" ref="E59"/>
    <hyperlink r:id="rId25" ref="E61"/>
    <hyperlink r:id="rId26" ref="E63"/>
    <hyperlink r:id="rId27" ref="E64"/>
    <hyperlink r:id="rId28" ref="E67"/>
    <hyperlink r:id="rId29" ref="E68"/>
    <hyperlink r:id="rId30" ref="E69"/>
    <hyperlink r:id="rId31" ref="E70"/>
    <hyperlink r:id="rId32" ref="E71"/>
    <hyperlink r:id="rId33" ref="E73"/>
    <hyperlink r:id="rId34" ref="E74"/>
    <hyperlink r:id="rId35" ref="E79"/>
    <hyperlink r:id="rId36" ref="E80"/>
    <hyperlink r:id="rId37" ref="E81"/>
    <hyperlink r:id="rId38" ref="E82"/>
    <hyperlink r:id="rId39" ref="E83"/>
    <hyperlink r:id="rId40" ref="E85"/>
    <hyperlink r:id="rId41" ref="E86"/>
    <hyperlink r:id="rId42" ref="E87"/>
    <hyperlink r:id="rId43" ref="E92"/>
    <hyperlink r:id="rId44" ref="E94"/>
    <hyperlink r:id="rId45" ref="E96"/>
    <hyperlink r:id="rId46" ref="E97"/>
    <hyperlink r:id="rId47" ref="E98"/>
    <hyperlink r:id="rId48" ref="E101"/>
    <hyperlink r:id="rId49" ref="E105"/>
    <hyperlink r:id="rId50" ref="E106"/>
    <hyperlink r:id="rId51" ref="E107"/>
    <hyperlink r:id="rId52" ref="E108"/>
    <hyperlink r:id="rId53" ref="E112"/>
    <hyperlink r:id="rId54" ref="E113"/>
    <hyperlink r:id="rId55" ref="E115"/>
    <hyperlink r:id="rId56" ref="E116"/>
    <hyperlink r:id="rId57" ref="E117"/>
    <hyperlink r:id="rId58" ref="E118"/>
    <hyperlink r:id="rId59" ref="E119"/>
    <hyperlink r:id="rId60" ref="E131"/>
    <hyperlink r:id="rId61" ref="E132"/>
    <hyperlink r:id="rId62" ref="E133"/>
    <hyperlink r:id="rId63" ref="E134"/>
    <hyperlink r:id="rId64" ref="E144"/>
    <hyperlink r:id="rId65" ref="E145"/>
    <hyperlink r:id="rId66" ref="E146"/>
    <hyperlink r:id="rId67" ref="E147"/>
    <hyperlink r:id="rId68" ref="E148"/>
    <hyperlink r:id="rId69" ref="E149"/>
    <hyperlink r:id="rId70" ref="E150"/>
    <hyperlink r:id="rId71" ref="E151"/>
    <hyperlink r:id="rId72" ref="E152"/>
    <hyperlink r:id="rId73" ref="E153"/>
    <hyperlink r:id="rId74" ref="E156"/>
    <hyperlink r:id="rId75" ref="E171"/>
    <hyperlink r:id="rId76" ref="E172"/>
    <hyperlink r:id="rId77" ref="E173"/>
    <hyperlink r:id="rId78" ref="E174"/>
    <hyperlink r:id="rId79" ref="E178"/>
    <hyperlink r:id="rId80" ref="E198"/>
    <hyperlink r:id="rId81" ref="E199"/>
    <hyperlink r:id="rId82" ref="E200"/>
    <hyperlink r:id="rId83" ref="E201"/>
    <hyperlink r:id="rId84" ref="E202"/>
    <hyperlink r:id="rId85" ref="E203"/>
    <hyperlink r:id="rId86" ref="E204"/>
    <hyperlink r:id="rId87" ref="E205"/>
    <hyperlink r:id="rId88" ref="E206"/>
    <hyperlink r:id="rId89" ref="E207"/>
    <hyperlink r:id="rId90" ref="E208"/>
    <hyperlink r:id="rId91" ref="E209"/>
    <hyperlink r:id="rId92" ref="E210"/>
    <hyperlink r:id="rId93" ref="E211"/>
    <hyperlink r:id="rId94" ref="E215"/>
    <hyperlink r:id="rId95" ref="E216"/>
    <hyperlink r:id="rId96" ref="E223"/>
    <hyperlink r:id="rId97" ref="E224"/>
    <hyperlink r:id="rId98" ref="E225"/>
    <hyperlink r:id="rId99" ref="E226"/>
    <hyperlink r:id="rId100" ref="E227"/>
    <hyperlink r:id="rId101" ref="E228"/>
    <hyperlink r:id="rId102" ref="E229"/>
    <hyperlink r:id="rId103" ref="E230"/>
    <hyperlink r:id="rId104" ref="E233"/>
    <hyperlink r:id="rId105" ref="E234"/>
    <hyperlink r:id="rId106" ref="E235"/>
    <hyperlink r:id="rId107" ref="E236"/>
    <hyperlink r:id="rId108" ref="E237"/>
    <hyperlink r:id="rId109" ref="E239"/>
    <hyperlink r:id="rId110" ref="E247"/>
    <hyperlink r:id="rId111" ref="E249"/>
    <hyperlink r:id="rId112" ref="E250"/>
    <hyperlink r:id="rId113" ref="E252"/>
    <hyperlink r:id="rId114" ref="E274"/>
    <hyperlink r:id="rId115" ref="E275"/>
    <hyperlink r:id="rId116" ref="E276"/>
    <hyperlink r:id="rId117" ref="E280"/>
    <hyperlink r:id="rId118" ref="E282"/>
    <hyperlink r:id="rId119" ref="D283"/>
    <hyperlink r:id="rId120" ref="E283"/>
    <hyperlink r:id="rId121" ref="E284"/>
    <hyperlink r:id="rId122" ref="E285"/>
    <hyperlink r:id="rId123" ref="E286"/>
    <hyperlink r:id="rId124" ref="E287"/>
    <hyperlink r:id="rId125" ref="E288"/>
    <hyperlink r:id="rId126" ref="E289"/>
    <hyperlink r:id="rId127" ref="E290"/>
    <hyperlink r:id="rId128" ref="E291"/>
    <hyperlink r:id="rId129" ref="E292"/>
    <hyperlink r:id="rId130" ref="E293"/>
    <hyperlink r:id="rId131" ref="D294"/>
    <hyperlink r:id="rId132" ref="E294"/>
    <hyperlink r:id="rId133" ref="E295"/>
    <hyperlink r:id="rId134" ref="D296"/>
    <hyperlink r:id="rId135" ref="E296"/>
    <hyperlink r:id="rId136" ref="D297"/>
    <hyperlink r:id="rId137" ref="E297"/>
    <hyperlink r:id="rId138" ref="D298"/>
    <hyperlink r:id="rId139" ref="E298"/>
    <hyperlink r:id="rId140" ref="D299"/>
    <hyperlink r:id="rId141" ref="E299"/>
    <hyperlink r:id="rId142" ref="D300"/>
    <hyperlink r:id="rId143" ref="E300"/>
    <hyperlink r:id="rId144" ref="D301"/>
    <hyperlink r:id="rId145" ref="E301"/>
    <hyperlink r:id="rId146" ref="D302"/>
    <hyperlink r:id="rId147" ref="E302"/>
    <hyperlink r:id="rId148" ref="E303"/>
    <hyperlink r:id="rId149" ref="E304"/>
    <hyperlink r:id="rId150" ref="E306"/>
    <hyperlink r:id="rId151" ref="E307"/>
    <hyperlink r:id="rId152" ref="E310"/>
    <hyperlink r:id="rId153" ref="D311"/>
    <hyperlink r:id="rId154" ref="E311"/>
    <hyperlink r:id="rId155" ref="E312"/>
    <hyperlink r:id="rId156" ref="E314"/>
    <hyperlink r:id="rId157" ref="E315"/>
    <hyperlink r:id="rId158" ref="E316"/>
    <hyperlink r:id="rId159" ref="E317"/>
    <hyperlink r:id="rId160" ref="E318"/>
    <hyperlink r:id="rId161" ref="E319"/>
    <hyperlink r:id="rId162" ref="E320"/>
    <hyperlink r:id="rId163" ref="E322"/>
    <hyperlink r:id="rId164" ref="E323"/>
    <hyperlink r:id="rId165" ref="E324"/>
    <hyperlink r:id="rId166" ref="E325"/>
    <hyperlink r:id="rId167" ref="E326"/>
    <hyperlink r:id="rId168" ref="E327"/>
    <hyperlink r:id="rId169" ref="E328"/>
    <hyperlink r:id="rId170" ref="E329"/>
    <hyperlink r:id="rId171" ref="E330"/>
    <hyperlink r:id="rId172" ref="E331"/>
    <hyperlink r:id="rId173" ref="E332"/>
    <hyperlink r:id="rId174" ref="E333"/>
    <hyperlink r:id="rId175" ref="E334"/>
    <hyperlink r:id="rId176" ref="E337"/>
    <hyperlink r:id="rId177" ref="E346"/>
    <hyperlink r:id="rId178" ref="E347"/>
    <hyperlink r:id="rId179" ref="E348"/>
    <hyperlink r:id="rId180" ref="E349"/>
    <hyperlink r:id="rId181" ref="E350"/>
    <hyperlink r:id="rId182" ref="E351"/>
  </hyperlinks>
  <printOptions/>
  <pageMargins bottom="1.0" footer="0.0" header="0.0" left="0.75" right="0.75" top="1.0"/>
  <pageSetup orientation="landscape"/>
  <drawing r:id="rId183"/>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1.71"/>
    <col customWidth="1" min="3" max="3" width="22.43"/>
    <col customWidth="1" min="4" max="7" width="23.86"/>
    <col customWidth="1" min="8" max="8" width="23.43"/>
    <col customWidth="1" min="9" max="9" width="26.43"/>
    <col customWidth="1" min="10" max="13" width="8.86"/>
    <col customWidth="1" min="14" max="14" width="8.0"/>
    <col customWidth="1" min="15" max="15" width="11.14"/>
  </cols>
  <sheetData>
    <row r="1">
      <c r="A1" s="68"/>
      <c r="B1" s="69"/>
      <c r="C1" s="69"/>
      <c r="D1" s="69"/>
      <c r="E1" s="69"/>
      <c r="F1" s="69"/>
      <c r="G1" s="69"/>
      <c r="H1" s="70"/>
      <c r="I1" s="374"/>
      <c r="J1" s="374"/>
      <c r="K1" s="374"/>
      <c r="L1" s="374"/>
      <c r="M1" s="374"/>
      <c r="N1" s="374"/>
      <c r="O1" s="374"/>
      <c r="P1" s="374"/>
      <c r="Q1" s="374"/>
      <c r="R1" s="374"/>
      <c r="S1" s="374"/>
      <c r="T1" s="374"/>
      <c r="U1" s="374"/>
      <c r="V1" s="374"/>
      <c r="W1" s="374"/>
      <c r="X1" s="374"/>
      <c r="Y1" s="374"/>
      <c r="Z1" s="374"/>
    </row>
    <row r="2" ht="15.75" customHeight="1">
      <c r="A2" s="1159" t="s">
        <v>9074</v>
      </c>
      <c r="B2" s="586"/>
      <c r="C2" s="586"/>
      <c r="D2" s="586"/>
      <c r="E2" s="586"/>
      <c r="F2" s="586"/>
      <c r="G2" s="586"/>
      <c r="H2" s="586"/>
      <c r="I2" s="586"/>
      <c r="J2" s="586"/>
      <c r="K2" s="586"/>
      <c r="L2" s="586"/>
      <c r="M2" s="586"/>
      <c r="N2" s="586"/>
      <c r="O2" s="587"/>
      <c r="P2" s="374"/>
      <c r="Q2" s="374"/>
      <c r="R2" s="374"/>
      <c r="S2" s="374"/>
      <c r="T2" s="374"/>
      <c r="U2" s="374"/>
      <c r="V2" s="374"/>
      <c r="W2" s="374"/>
      <c r="X2" s="374"/>
      <c r="Y2" s="374"/>
      <c r="Z2" s="374"/>
    </row>
    <row r="3">
      <c r="A3" s="592"/>
      <c r="B3" s="592"/>
      <c r="C3" s="592"/>
      <c r="D3" s="592"/>
      <c r="E3" s="592"/>
      <c r="F3" s="592"/>
      <c r="G3" s="592"/>
      <c r="H3" s="592"/>
      <c r="I3" s="374"/>
      <c r="J3" s="374"/>
      <c r="K3" s="374"/>
      <c r="L3" s="374"/>
      <c r="M3" s="374"/>
      <c r="N3" s="374"/>
      <c r="O3" s="374"/>
      <c r="P3" s="374"/>
      <c r="Q3" s="374"/>
      <c r="R3" s="374"/>
      <c r="S3" s="374"/>
      <c r="T3" s="374"/>
      <c r="U3" s="374"/>
      <c r="V3" s="374"/>
      <c r="W3" s="374"/>
      <c r="X3" s="374"/>
      <c r="Y3" s="374"/>
      <c r="Z3" s="374"/>
    </row>
    <row r="4" ht="21.75" customHeight="1">
      <c r="A4" s="1078" t="s">
        <v>7094</v>
      </c>
      <c r="B4" s="72"/>
      <c r="C4" s="72"/>
      <c r="D4" s="72"/>
      <c r="E4" s="72"/>
      <c r="F4" s="72"/>
      <c r="G4" s="72"/>
      <c r="H4" s="72"/>
      <c r="I4" s="72"/>
      <c r="J4" s="72"/>
      <c r="K4" s="72"/>
      <c r="L4" s="72"/>
      <c r="M4" s="72"/>
      <c r="N4" s="72"/>
      <c r="O4" s="73"/>
      <c r="P4" s="374"/>
      <c r="Q4" s="374"/>
      <c r="R4" s="374"/>
      <c r="S4" s="374"/>
      <c r="T4" s="374"/>
      <c r="U4" s="374"/>
      <c r="V4" s="374"/>
      <c r="W4" s="374"/>
      <c r="X4" s="374"/>
      <c r="Y4" s="374"/>
      <c r="Z4" s="374"/>
    </row>
    <row r="5" ht="17.25" customHeight="1">
      <c r="A5" s="1078" t="s">
        <v>9075</v>
      </c>
      <c r="B5" s="72"/>
      <c r="C5" s="72"/>
      <c r="D5" s="72"/>
      <c r="E5" s="72"/>
      <c r="F5" s="72"/>
      <c r="G5" s="72"/>
      <c r="H5" s="72"/>
      <c r="I5" s="72"/>
      <c r="J5" s="72"/>
      <c r="K5" s="72"/>
      <c r="L5" s="72"/>
      <c r="M5" s="72"/>
      <c r="N5" s="72"/>
      <c r="O5" s="73"/>
      <c r="P5" s="374"/>
      <c r="Q5" s="374"/>
      <c r="R5" s="374"/>
      <c r="S5" s="374"/>
      <c r="T5" s="374"/>
      <c r="U5" s="374"/>
      <c r="V5" s="374"/>
      <c r="W5" s="374"/>
      <c r="X5" s="374"/>
      <c r="Y5" s="374"/>
      <c r="Z5" s="374"/>
    </row>
    <row r="6" ht="26.25" customHeight="1">
      <c r="A6" s="1460" t="s">
        <v>9076</v>
      </c>
      <c r="B6" s="72"/>
      <c r="C6" s="72"/>
      <c r="D6" s="72"/>
      <c r="E6" s="72"/>
      <c r="F6" s="72"/>
      <c r="G6" s="72"/>
      <c r="H6" s="72"/>
      <c r="I6" s="72"/>
      <c r="J6" s="72"/>
      <c r="K6" s="72"/>
      <c r="L6" s="72"/>
      <c r="M6" s="72"/>
      <c r="N6" s="72"/>
      <c r="O6" s="73"/>
      <c r="P6" s="374"/>
      <c r="Q6" s="374"/>
      <c r="R6" s="374"/>
      <c r="S6" s="374"/>
      <c r="T6" s="374"/>
      <c r="U6" s="374"/>
      <c r="V6" s="374"/>
      <c r="W6" s="374"/>
      <c r="X6" s="374"/>
      <c r="Y6" s="374"/>
      <c r="Z6" s="374"/>
    </row>
    <row r="7" ht="38.25" customHeight="1">
      <c r="A7" s="1460" t="s">
        <v>9077</v>
      </c>
      <c r="B7" s="72"/>
      <c r="C7" s="72"/>
      <c r="D7" s="72"/>
      <c r="E7" s="72"/>
      <c r="F7" s="72"/>
      <c r="G7" s="72"/>
      <c r="H7" s="72"/>
      <c r="I7" s="72"/>
      <c r="J7" s="72"/>
      <c r="K7" s="72"/>
      <c r="L7" s="72"/>
      <c r="M7" s="72"/>
      <c r="N7" s="72"/>
      <c r="O7" s="73"/>
      <c r="P7" s="374"/>
      <c r="Q7" s="374"/>
      <c r="R7" s="374"/>
      <c r="S7" s="374"/>
      <c r="T7" s="374"/>
      <c r="U7" s="374"/>
      <c r="V7" s="374"/>
      <c r="W7" s="374"/>
      <c r="X7" s="374"/>
      <c r="Y7" s="374"/>
      <c r="Z7" s="374"/>
    </row>
    <row r="8" ht="14.25" customHeight="1">
      <c r="A8" s="1460" t="s">
        <v>9078</v>
      </c>
      <c r="B8" s="72"/>
      <c r="C8" s="72"/>
      <c r="D8" s="72"/>
      <c r="E8" s="72"/>
      <c r="F8" s="72"/>
      <c r="G8" s="72"/>
      <c r="H8" s="72"/>
      <c r="I8" s="72"/>
      <c r="J8" s="72"/>
      <c r="K8" s="72"/>
      <c r="L8" s="72"/>
      <c r="M8" s="72"/>
      <c r="N8" s="72"/>
      <c r="O8" s="73"/>
      <c r="P8" s="374"/>
      <c r="Q8" s="374"/>
      <c r="R8" s="374"/>
      <c r="S8" s="374"/>
      <c r="T8" s="374"/>
      <c r="U8" s="374"/>
      <c r="V8" s="374"/>
      <c r="W8" s="374"/>
      <c r="X8" s="374"/>
      <c r="Y8" s="374"/>
      <c r="Z8" s="374"/>
    </row>
    <row r="9" ht="14.25" customHeight="1">
      <c r="A9" s="1460" t="s">
        <v>9079</v>
      </c>
      <c r="B9" s="72"/>
      <c r="C9" s="72"/>
      <c r="D9" s="72"/>
      <c r="E9" s="72"/>
      <c r="F9" s="72"/>
      <c r="G9" s="72"/>
      <c r="H9" s="72"/>
      <c r="I9" s="72"/>
      <c r="J9" s="72"/>
      <c r="K9" s="72"/>
      <c r="L9" s="72"/>
      <c r="M9" s="72"/>
      <c r="N9" s="72"/>
      <c r="O9" s="73"/>
      <c r="P9" s="374"/>
      <c r="Q9" s="374"/>
      <c r="R9" s="374"/>
      <c r="S9" s="374"/>
      <c r="T9" s="374"/>
      <c r="U9" s="374"/>
      <c r="V9" s="374"/>
      <c r="W9" s="374"/>
      <c r="X9" s="374"/>
      <c r="Y9" s="374"/>
      <c r="Z9" s="374"/>
    </row>
    <row r="10" ht="14.25" customHeight="1">
      <c r="A10" s="1460" t="s">
        <v>9080</v>
      </c>
      <c r="B10" s="72"/>
      <c r="C10" s="72"/>
      <c r="D10" s="72"/>
      <c r="E10" s="72"/>
      <c r="F10" s="72"/>
      <c r="G10" s="72"/>
      <c r="H10" s="72"/>
      <c r="I10" s="72"/>
      <c r="J10" s="72"/>
      <c r="K10" s="72"/>
      <c r="L10" s="72"/>
      <c r="M10" s="72"/>
      <c r="N10" s="72"/>
      <c r="O10" s="73"/>
      <c r="P10" s="374"/>
      <c r="Q10" s="374"/>
      <c r="R10" s="374"/>
      <c r="S10" s="374"/>
      <c r="T10" s="374"/>
      <c r="U10" s="374"/>
      <c r="V10" s="374"/>
      <c r="W10" s="374"/>
      <c r="X10" s="374"/>
      <c r="Y10" s="374"/>
      <c r="Z10" s="374"/>
    </row>
    <row r="11" ht="240.0" customHeight="1">
      <c r="A11" s="1461" t="s">
        <v>9081</v>
      </c>
      <c r="B11" s="72"/>
      <c r="C11" s="72"/>
      <c r="D11" s="72"/>
      <c r="E11" s="72"/>
      <c r="F11" s="72"/>
      <c r="G11" s="72"/>
      <c r="H11" s="72"/>
      <c r="I11" s="72"/>
      <c r="J11" s="72"/>
      <c r="K11" s="72"/>
      <c r="L11" s="72"/>
      <c r="M11" s="72"/>
      <c r="N11" s="72"/>
      <c r="O11" s="73"/>
      <c r="P11" s="374"/>
      <c r="Q11" s="374"/>
      <c r="R11" s="374"/>
      <c r="S11" s="374"/>
      <c r="T11" s="374"/>
      <c r="U11" s="374"/>
      <c r="V11" s="374"/>
      <c r="W11" s="374"/>
      <c r="X11" s="374"/>
      <c r="Y11" s="374"/>
      <c r="Z11" s="374"/>
    </row>
    <row r="12">
      <c r="A12" s="80"/>
      <c r="B12" s="81"/>
      <c r="C12" s="81"/>
      <c r="D12" s="81"/>
      <c r="E12" s="81"/>
      <c r="F12" s="81"/>
      <c r="G12" s="81"/>
      <c r="H12" s="80"/>
      <c r="I12" s="374"/>
      <c r="J12" s="374"/>
      <c r="K12" s="374"/>
      <c r="L12" s="374"/>
      <c r="M12" s="374"/>
      <c r="N12" s="374"/>
      <c r="O12" s="374"/>
      <c r="P12" s="374"/>
      <c r="Q12" s="374"/>
      <c r="R12" s="374"/>
      <c r="S12" s="374"/>
      <c r="T12" s="374"/>
      <c r="U12" s="374"/>
      <c r="V12" s="374"/>
      <c r="W12" s="374"/>
      <c r="X12" s="374"/>
      <c r="Y12" s="374"/>
      <c r="Z12" s="374"/>
    </row>
    <row r="13" ht="61.5" customHeight="1">
      <c r="A13" s="617" t="s">
        <v>7</v>
      </c>
      <c r="B13" s="618" t="s">
        <v>8</v>
      </c>
      <c r="C13" s="617" t="s">
        <v>9082</v>
      </c>
      <c r="D13" s="617" t="s">
        <v>9083</v>
      </c>
      <c r="E13" s="617" t="s">
        <v>9084</v>
      </c>
      <c r="F13" s="617" t="s">
        <v>9085</v>
      </c>
      <c r="G13" s="617" t="s">
        <v>9086</v>
      </c>
      <c r="H13" s="617" t="s">
        <v>9087</v>
      </c>
      <c r="I13" s="617" t="s">
        <v>9088</v>
      </c>
      <c r="J13" s="617" t="s">
        <v>9089</v>
      </c>
      <c r="K13" s="619" t="s">
        <v>246</v>
      </c>
      <c r="L13" s="619" t="s">
        <v>247</v>
      </c>
      <c r="M13" s="619" t="s">
        <v>248</v>
      </c>
      <c r="N13" s="617" t="s">
        <v>249</v>
      </c>
      <c r="O13" s="617" t="s">
        <v>253</v>
      </c>
      <c r="P13" s="622" t="s">
        <v>2051</v>
      </c>
      <c r="Q13" s="374"/>
      <c r="R13" s="374"/>
      <c r="S13" s="374"/>
      <c r="T13" s="374"/>
      <c r="U13" s="374"/>
      <c r="V13" s="374"/>
      <c r="W13" s="374"/>
      <c r="X13" s="374"/>
      <c r="Y13" s="374"/>
      <c r="Z13" s="374"/>
    </row>
    <row r="14" ht="15.75" customHeight="1">
      <c r="A14" s="1462" t="s">
        <v>8520</v>
      </c>
      <c r="B14" s="421" t="s">
        <v>52</v>
      </c>
      <c r="C14" s="1462" t="s">
        <v>9090</v>
      </c>
      <c r="D14" s="1462" t="s">
        <v>9091</v>
      </c>
      <c r="E14" s="126" t="s">
        <v>9092</v>
      </c>
      <c r="F14" s="126" t="s">
        <v>9093</v>
      </c>
      <c r="G14" s="1463" t="s">
        <v>9094</v>
      </c>
      <c r="H14" s="784" t="s">
        <v>8549</v>
      </c>
      <c r="I14" s="126" t="s">
        <v>9095</v>
      </c>
      <c r="J14" s="126" t="s">
        <v>9096</v>
      </c>
      <c r="K14" s="126"/>
      <c r="L14" s="126"/>
      <c r="M14" s="126"/>
      <c r="N14" s="126">
        <v>100.0</v>
      </c>
      <c r="O14" s="126">
        <v>150.0</v>
      </c>
      <c r="P14" s="126" t="s">
        <v>58</v>
      </c>
      <c r="Q14" s="374"/>
      <c r="R14" s="374"/>
      <c r="S14" s="374"/>
      <c r="T14" s="374"/>
      <c r="U14" s="374"/>
      <c r="V14" s="374"/>
      <c r="W14" s="374"/>
      <c r="X14" s="374"/>
      <c r="Y14" s="374"/>
      <c r="Z14" s="374"/>
    </row>
    <row r="15" ht="15.75" customHeight="1">
      <c r="A15" s="1462" t="s">
        <v>8520</v>
      </c>
      <c r="B15" s="421" t="s">
        <v>52</v>
      </c>
      <c r="C15" s="1462" t="s">
        <v>9090</v>
      </c>
      <c r="D15" s="1462" t="s">
        <v>9091</v>
      </c>
      <c r="E15" s="1463" t="s">
        <v>9097</v>
      </c>
      <c r="F15" s="126" t="s">
        <v>9093</v>
      </c>
      <c r="G15" s="1463" t="s">
        <v>9094</v>
      </c>
      <c r="H15" s="784" t="s">
        <v>8762</v>
      </c>
      <c r="I15" s="126" t="s">
        <v>9098</v>
      </c>
      <c r="J15" s="126" t="s">
        <v>9096</v>
      </c>
      <c r="K15" s="126"/>
      <c r="L15" s="126"/>
      <c r="M15" s="126"/>
      <c r="N15" s="126">
        <v>50.0</v>
      </c>
      <c r="O15" s="126">
        <v>75.0</v>
      </c>
      <c r="P15" s="126" t="s">
        <v>58</v>
      </c>
      <c r="Q15" s="374"/>
      <c r="R15" s="374"/>
      <c r="S15" s="374"/>
      <c r="T15" s="374"/>
      <c r="U15" s="374"/>
      <c r="V15" s="374"/>
      <c r="W15" s="374"/>
      <c r="X15" s="374"/>
      <c r="Y15" s="374"/>
      <c r="Z15" s="374"/>
    </row>
    <row r="16" ht="15.75" customHeight="1">
      <c r="A16" s="1462" t="s">
        <v>8520</v>
      </c>
      <c r="B16" s="1464" t="s">
        <v>52</v>
      </c>
      <c r="C16" s="1464" t="s">
        <v>9090</v>
      </c>
      <c r="D16" s="1465" t="s">
        <v>9091</v>
      </c>
      <c r="E16" s="1463" t="s">
        <v>9099</v>
      </c>
      <c r="F16" s="1463" t="s">
        <v>9093</v>
      </c>
      <c r="G16" s="1463" t="s">
        <v>9094</v>
      </c>
      <c r="H16" s="1466" t="s">
        <v>8549</v>
      </c>
      <c r="I16" s="126" t="s">
        <v>9100</v>
      </c>
      <c r="J16" s="126" t="s">
        <v>9101</v>
      </c>
      <c r="K16" s="126">
        <v>1.0</v>
      </c>
      <c r="L16" s="126">
        <v>1.0</v>
      </c>
      <c r="M16" s="126">
        <v>1.0</v>
      </c>
      <c r="N16" s="126">
        <v>45.0</v>
      </c>
      <c r="O16" s="126">
        <v>45.0</v>
      </c>
      <c r="P16" s="126" t="s">
        <v>58</v>
      </c>
      <c r="Q16" s="374"/>
      <c r="R16" s="374"/>
      <c r="S16" s="374"/>
      <c r="T16" s="374"/>
      <c r="U16" s="374"/>
      <c r="V16" s="374"/>
      <c r="W16" s="374"/>
      <c r="X16" s="374"/>
      <c r="Y16" s="374"/>
      <c r="Z16" s="374"/>
    </row>
    <row r="17" ht="15.75" customHeight="1">
      <c r="A17" s="1462" t="s">
        <v>8520</v>
      </c>
      <c r="B17" s="1464" t="s">
        <v>101</v>
      </c>
      <c r="C17" s="1464" t="s">
        <v>9090</v>
      </c>
      <c r="D17" s="1467" t="s">
        <v>9091</v>
      </c>
      <c r="E17" s="1463" t="s">
        <v>9099</v>
      </c>
      <c r="F17" s="1468" t="s">
        <v>9093</v>
      </c>
      <c r="G17" s="1468" t="s">
        <v>9094</v>
      </c>
      <c r="H17" s="1466" t="s">
        <v>8549</v>
      </c>
      <c r="I17" s="126" t="s">
        <v>9102</v>
      </c>
      <c r="J17" s="1463" t="s">
        <v>9101</v>
      </c>
      <c r="K17" s="1469">
        <v>1.0</v>
      </c>
      <c r="L17" s="1469">
        <v>1.0</v>
      </c>
      <c r="M17" s="1469">
        <v>1.0</v>
      </c>
      <c r="N17" s="126">
        <v>45.0</v>
      </c>
      <c r="O17" s="126">
        <v>45.0</v>
      </c>
      <c r="P17" s="126" t="s">
        <v>58</v>
      </c>
      <c r="Q17" s="374"/>
      <c r="R17" s="374"/>
      <c r="S17" s="374"/>
      <c r="T17" s="374"/>
      <c r="U17" s="374"/>
      <c r="V17" s="374"/>
      <c r="W17" s="374"/>
      <c r="X17" s="374"/>
      <c r="Y17" s="374"/>
      <c r="Z17" s="374"/>
    </row>
    <row r="18" ht="15.75" customHeight="1">
      <c r="A18" s="1462" t="s">
        <v>8520</v>
      </c>
      <c r="B18" s="421" t="s">
        <v>52</v>
      </c>
      <c r="C18" s="421" t="s">
        <v>9103</v>
      </c>
      <c r="D18" s="931" t="s">
        <v>9091</v>
      </c>
      <c r="E18" s="1463" t="s">
        <v>9099</v>
      </c>
      <c r="F18" s="1468" t="s">
        <v>9093</v>
      </c>
      <c r="G18" s="1463" t="s">
        <v>9104</v>
      </c>
      <c r="H18" s="1466" t="s">
        <v>9105</v>
      </c>
      <c r="I18" s="1469" t="s">
        <v>9106</v>
      </c>
      <c r="J18" s="1470">
        <v>45563.0</v>
      </c>
      <c r="K18" s="1469"/>
      <c r="L18" s="1469"/>
      <c r="M18" s="1469"/>
      <c r="N18" s="126">
        <v>50.0</v>
      </c>
      <c r="O18" s="126">
        <v>50.0</v>
      </c>
      <c r="P18" s="126" t="s">
        <v>58</v>
      </c>
      <c r="Q18" s="374"/>
      <c r="R18" s="374"/>
      <c r="S18" s="374"/>
      <c r="T18" s="374"/>
      <c r="U18" s="374"/>
      <c r="V18" s="374"/>
      <c r="W18" s="374"/>
      <c r="X18" s="374"/>
      <c r="Y18" s="374"/>
      <c r="Z18" s="374"/>
    </row>
    <row r="19" ht="15.75" customHeight="1">
      <c r="A19" s="348" t="s">
        <v>8553</v>
      </c>
      <c r="B19" s="348" t="s">
        <v>52</v>
      </c>
      <c r="C19" s="348" t="s">
        <v>9107</v>
      </c>
      <c r="D19" s="628" t="s">
        <v>9108</v>
      </c>
      <c r="E19" s="628" t="s">
        <v>9109</v>
      </c>
      <c r="F19" s="628" t="s">
        <v>9110</v>
      </c>
      <c r="G19" s="628" t="s">
        <v>9111</v>
      </c>
      <c r="H19" s="348" t="s">
        <v>8762</v>
      </c>
      <c r="I19" s="664" t="s">
        <v>9112</v>
      </c>
      <c r="J19" s="348" t="s">
        <v>9113</v>
      </c>
      <c r="K19" s="348"/>
      <c r="L19" s="348"/>
      <c r="M19" s="348"/>
      <c r="N19" s="348">
        <v>75.0</v>
      </c>
      <c r="O19" s="348">
        <f>50*1.5</f>
        <v>75</v>
      </c>
      <c r="P19" s="348" t="s">
        <v>8553</v>
      </c>
      <c r="Q19" s="374"/>
      <c r="R19" s="374"/>
      <c r="S19" s="374"/>
      <c r="T19" s="374"/>
      <c r="U19" s="374"/>
      <c r="V19" s="374"/>
      <c r="W19" s="374"/>
      <c r="X19" s="374"/>
      <c r="Y19" s="374"/>
      <c r="Z19" s="374"/>
    </row>
    <row r="20" ht="15.75" customHeight="1">
      <c r="A20" s="348" t="s">
        <v>8553</v>
      </c>
      <c r="B20" s="348" t="s">
        <v>52</v>
      </c>
      <c r="C20" s="348" t="s">
        <v>9107</v>
      </c>
      <c r="D20" s="628" t="s">
        <v>9108</v>
      </c>
      <c r="E20" s="628" t="s">
        <v>9114</v>
      </c>
      <c r="F20" s="628" t="s">
        <v>9110</v>
      </c>
      <c r="G20" s="628" t="s">
        <v>9111</v>
      </c>
      <c r="H20" s="570" t="s">
        <v>8762</v>
      </c>
      <c r="I20" s="664"/>
      <c r="J20" s="348" t="s">
        <v>9113</v>
      </c>
      <c r="K20" s="348">
        <v>5.0</v>
      </c>
      <c r="L20" s="348">
        <v>5.0</v>
      </c>
      <c r="M20" s="348">
        <v>5.0</v>
      </c>
      <c r="N20" s="348">
        <v>30.0</v>
      </c>
      <c r="O20" s="348">
        <v>6.0</v>
      </c>
      <c r="P20" s="348" t="s">
        <v>8553</v>
      </c>
      <c r="Q20" s="374"/>
      <c r="R20" s="374"/>
      <c r="S20" s="374"/>
      <c r="T20" s="374"/>
      <c r="U20" s="374"/>
      <c r="V20" s="374"/>
      <c r="W20" s="374"/>
      <c r="X20" s="374"/>
      <c r="Y20" s="374"/>
      <c r="Z20" s="374"/>
    </row>
    <row r="21" ht="15.75" customHeight="1">
      <c r="A21" s="348" t="s">
        <v>8553</v>
      </c>
      <c r="B21" s="348" t="s">
        <v>52</v>
      </c>
      <c r="C21" s="348" t="s">
        <v>9107</v>
      </c>
      <c r="D21" s="628" t="s">
        <v>9108</v>
      </c>
      <c r="E21" s="628" t="s">
        <v>9114</v>
      </c>
      <c r="F21" s="628" t="s">
        <v>9110</v>
      </c>
      <c r="G21" s="628" t="s">
        <v>9111</v>
      </c>
      <c r="H21" s="570" t="s">
        <v>8762</v>
      </c>
      <c r="I21" s="664"/>
      <c r="J21" s="348" t="s">
        <v>9113</v>
      </c>
      <c r="K21" s="348">
        <v>5.0</v>
      </c>
      <c r="L21" s="348">
        <v>5.0</v>
      </c>
      <c r="M21" s="348">
        <v>5.0</v>
      </c>
      <c r="N21" s="348">
        <v>30.0</v>
      </c>
      <c r="O21" s="348">
        <v>6.0</v>
      </c>
      <c r="P21" s="348" t="s">
        <v>8553</v>
      </c>
      <c r="Q21" s="374"/>
      <c r="R21" s="374"/>
      <c r="S21" s="374"/>
      <c r="T21" s="374"/>
      <c r="U21" s="374"/>
      <c r="V21" s="374"/>
      <c r="W21" s="374"/>
      <c r="X21" s="374"/>
      <c r="Y21" s="374"/>
      <c r="Z21" s="374"/>
    </row>
    <row r="22" ht="15.75" customHeight="1">
      <c r="A22" s="348" t="s">
        <v>8553</v>
      </c>
      <c r="B22" s="348" t="s">
        <v>52</v>
      </c>
      <c r="C22" s="348" t="s">
        <v>9115</v>
      </c>
      <c r="D22" s="628" t="s">
        <v>9116</v>
      </c>
      <c r="E22" s="628" t="s">
        <v>9117</v>
      </c>
      <c r="F22" s="628" t="s">
        <v>9118</v>
      </c>
      <c r="G22" s="628" t="s">
        <v>9119</v>
      </c>
      <c r="H22" s="672" t="s">
        <v>9120</v>
      </c>
      <c r="I22" s="673"/>
      <c r="J22" s="348" t="s">
        <v>9121</v>
      </c>
      <c r="K22" s="348">
        <v>8.0</v>
      </c>
      <c r="L22" s="348">
        <v>8.0</v>
      </c>
      <c r="M22" s="348">
        <v>8.0</v>
      </c>
      <c r="N22" s="348">
        <v>40.0</v>
      </c>
      <c r="O22" s="348">
        <v>5.0</v>
      </c>
      <c r="P22" s="348" t="s">
        <v>8553</v>
      </c>
      <c r="Q22" s="374"/>
      <c r="R22" s="374"/>
      <c r="S22" s="374"/>
      <c r="T22" s="374"/>
      <c r="U22" s="374"/>
      <c r="V22" s="374"/>
      <c r="W22" s="374"/>
      <c r="X22" s="374"/>
      <c r="Y22" s="374"/>
      <c r="Z22" s="374"/>
    </row>
    <row r="23" ht="15.75" customHeight="1">
      <c r="A23" s="348" t="s">
        <v>8553</v>
      </c>
      <c r="B23" s="348" t="s">
        <v>52</v>
      </c>
      <c r="C23" s="348" t="s">
        <v>9115</v>
      </c>
      <c r="D23" s="628" t="s">
        <v>9116</v>
      </c>
      <c r="E23" s="628" t="s">
        <v>9117</v>
      </c>
      <c r="F23" s="628" t="s">
        <v>9118</v>
      </c>
      <c r="G23" s="628" t="s">
        <v>9119</v>
      </c>
      <c r="H23" s="672" t="s">
        <v>9120</v>
      </c>
      <c r="I23" s="673"/>
      <c r="J23" s="348" t="s">
        <v>9121</v>
      </c>
      <c r="K23" s="348">
        <v>11.0</v>
      </c>
      <c r="L23" s="348">
        <v>9.0</v>
      </c>
      <c r="M23" s="348">
        <v>11.0</v>
      </c>
      <c r="N23" s="348">
        <v>40.0</v>
      </c>
      <c r="O23" s="348">
        <v>3.63</v>
      </c>
      <c r="P23" s="348" t="s">
        <v>8553</v>
      </c>
      <c r="Q23" s="374"/>
      <c r="R23" s="374"/>
      <c r="S23" s="374"/>
      <c r="T23" s="374"/>
      <c r="U23" s="374"/>
      <c r="V23" s="374"/>
      <c r="W23" s="374"/>
      <c r="X23" s="374"/>
      <c r="Y23" s="374"/>
      <c r="Z23" s="374"/>
    </row>
    <row r="24" ht="15.75" customHeight="1">
      <c r="A24" s="348" t="s">
        <v>8553</v>
      </c>
      <c r="B24" s="348" t="s">
        <v>52</v>
      </c>
      <c r="C24" s="348" t="s">
        <v>9122</v>
      </c>
      <c r="D24" s="628" t="s">
        <v>9108</v>
      </c>
      <c r="E24" s="628" t="s">
        <v>9114</v>
      </c>
      <c r="F24" s="628" t="s">
        <v>9110</v>
      </c>
      <c r="G24" s="628" t="s">
        <v>9119</v>
      </c>
      <c r="H24" s="570" t="s">
        <v>9123</v>
      </c>
      <c r="I24" s="664"/>
      <c r="J24" s="348" t="s">
        <v>9124</v>
      </c>
      <c r="K24" s="348">
        <v>4.0</v>
      </c>
      <c r="L24" s="348">
        <v>4.0</v>
      </c>
      <c r="M24" s="348">
        <v>4.0</v>
      </c>
      <c r="N24" s="348">
        <v>30.0</v>
      </c>
      <c r="O24" s="348">
        <v>7.5</v>
      </c>
      <c r="P24" s="348" t="s">
        <v>8553</v>
      </c>
      <c r="Q24" s="374"/>
      <c r="R24" s="374"/>
      <c r="S24" s="374"/>
      <c r="T24" s="374"/>
      <c r="U24" s="374"/>
      <c r="V24" s="374"/>
      <c r="W24" s="374"/>
      <c r="X24" s="374"/>
      <c r="Y24" s="374"/>
      <c r="Z24" s="374"/>
    </row>
    <row r="25" ht="15.75" customHeight="1">
      <c r="A25" s="348" t="s">
        <v>8553</v>
      </c>
      <c r="B25" s="348" t="s">
        <v>52</v>
      </c>
      <c r="C25" s="348" t="s">
        <v>9122</v>
      </c>
      <c r="D25" s="628" t="s">
        <v>9108</v>
      </c>
      <c r="E25" s="628" t="s">
        <v>9114</v>
      </c>
      <c r="F25" s="628" t="s">
        <v>9110</v>
      </c>
      <c r="G25" s="628" t="s">
        <v>9119</v>
      </c>
      <c r="H25" s="570" t="s">
        <v>9123</v>
      </c>
      <c r="I25" s="664"/>
      <c r="J25" s="348" t="s">
        <v>9124</v>
      </c>
      <c r="K25" s="348">
        <v>5.0</v>
      </c>
      <c r="L25" s="348">
        <v>5.0</v>
      </c>
      <c r="M25" s="348">
        <v>5.0</v>
      </c>
      <c r="N25" s="348">
        <v>30.0</v>
      </c>
      <c r="O25" s="348">
        <v>6.0</v>
      </c>
      <c r="P25" s="348" t="s">
        <v>8553</v>
      </c>
      <c r="Q25" s="374"/>
      <c r="R25" s="374"/>
      <c r="S25" s="374"/>
      <c r="T25" s="374"/>
      <c r="U25" s="374"/>
      <c r="V25" s="374"/>
      <c r="W25" s="374"/>
      <c r="X25" s="374"/>
      <c r="Y25" s="374"/>
      <c r="Z25" s="374"/>
    </row>
    <row r="26" ht="15.75" customHeight="1">
      <c r="A26" s="348" t="s">
        <v>9125</v>
      </c>
      <c r="B26" s="348" t="s">
        <v>52</v>
      </c>
      <c r="C26" s="348" t="s">
        <v>9126</v>
      </c>
      <c r="D26" s="628" t="s">
        <v>9127</v>
      </c>
      <c r="E26" s="628" t="s">
        <v>9128</v>
      </c>
      <c r="F26" s="628" t="s">
        <v>9129</v>
      </c>
      <c r="G26" s="628" t="s">
        <v>9130</v>
      </c>
      <c r="H26" s="1269" t="s">
        <v>9131</v>
      </c>
      <c r="I26" s="664" t="s">
        <v>9132</v>
      </c>
      <c r="J26" s="1416">
        <v>45198.0</v>
      </c>
      <c r="K26" s="348"/>
      <c r="L26" s="348"/>
      <c r="M26" s="348"/>
      <c r="N26" s="126">
        <v>100.0</v>
      </c>
      <c r="O26" s="126">
        <v>100.0</v>
      </c>
      <c r="P26" s="348" t="s">
        <v>9125</v>
      </c>
      <c r="Q26" s="374"/>
      <c r="R26" s="374"/>
      <c r="S26" s="374"/>
      <c r="T26" s="374"/>
      <c r="U26" s="374"/>
      <c r="V26" s="374"/>
      <c r="W26" s="374"/>
      <c r="X26" s="374"/>
      <c r="Y26" s="374"/>
      <c r="Z26" s="374"/>
    </row>
    <row r="27" ht="15.75" customHeight="1">
      <c r="A27" s="348" t="s">
        <v>9133</v>
      </c>
      <c r="B27" s="648" t="s">
        <v>52</v>
      </c>
      <c r="C27" s="348" t="s">
        <v>9134</v>
      </c>
      <c r="D27" s="628" t="s">
        <v>9135</v>
      </c>
      <c r="E27" s="628" t="s">
        <v>9099</v>
      </c>
      <c r="F27" s="628" t="s">
        <v>9136</v>
      </c>
      <c r="G27" s="628" t="s">
        <v>9137</v>
      </c>
      <c r="H27" s="631" t="s">
        <v>9138</v>
      </c>
      <c r="I27" s="664"/>
      <c r="J27" s="348" t="s">
        <v>9139</v>
      </c>
      <c r="K27" s="348">
        <v>2.0</v>
      </c>
      <c r="L27" s="348">
        <v>2.0</v>
      </c>
      <c r="M27" s="348">
        <v>2.0</v>
      </c>
      <c r="N27" s="126">
        <v>40.0</v>
      </c>
      <c r="O27" s="126">
        <v>20.0</v>
      </c>
      <c r="P27" s="348" t="s">
        <v>9133</v>
      </c>
      <c r="Q27" s="374"/>
      <c r="R27" s="374"/>
      <c r="S27" s="374"/>
      <c r="T27" s="374"/>
      <c r="U27" s="374"/>
      <c r="V27" s="374"/>
      <c r="W27" s="374"/>
      <c r="X27" s="374"/>
      <c r="Y27" s="374"/>
      <c r="Z27" s="374"/>
    </row>
    <row r="28" ht="15.75" customHeight="1">
      <c r="A28" s="348" t="s">
        <v>9133</v>
      </c>
      <c r="B28" s="648" t="s">
        <v>52</v>
      </c>
      <c r="C28" s="348" t="s">
        <v>9134</v>
      </c>
      <c r="D28" s="628" t="s">
        <v>9135</v>
      </c>
      <c r="E28" s="628" t="s">
        <v>9099</v>
      </c>
      <c r="F28" s="628" t="s">
        <v>9136</v>
      </c>
      <c r="G28" s="628" t="s">
        <v>9137</v>
      </c>
      <c r="H28" s="631" t="s">
        <v>9138</v>
      </c>
      <c r="I28" s="664"/>
      <c r="J28" s="348" t="s">
        <v>9139</v>
      </c>
      <c r="K28" s="348">
        <v>2.0</v>
      </c>
      <c r="L28" s="348">
        <v>2.0</v>
      </c>
      <c r="M28" s="348">
        <v>2.0</v>
      </c>
      <c r="N28" s="126">
        <v>40.0</v>
      </c>
      <c r="O28" s="126">
        <v>20.0</v>
      </c>
      <c r="P28" s="348" t="s">
        <v>9133</v>
      </c>
      <c r="Q28" s="374"/>
      <c r="R28" s="374"/>
      <c r="S28" s="374"/>
      <c r="T28" s="374"/>
      <c r="U28" s="374"/>
      <c r="V28" s="374"/>
      <c r="W28" s="374"/>
      <c r="X28" s="374"/>
      <c r="Y28" s="374"/>
      <c r="Z28" s="374"/>
    </row>
    <row r="29" ht="15.75" customHeight="1">
      <c r="A29" s="348" t="s">
        <v>9133</v>
      </c>
      <c r="B29" s="648" t="s">
        <v>52</v>
      </c>
      <c r="C29" s="348" t="s">
        <v>9134</v>
      </c>
      <c r="D29" s="628" t="s">
        <v>9135</v>
      </c>
      <c r="E29" s="628" t="s">
        <v>9099</v>
      </c>
      <c r="F29" s="628" t="s">
        <v>9136</v>
      </c>
      <c r="G29" s="628" t="s">
        <v>9137</v>
      </c>
      <c r="H29" s="631" t="s">
        <v>9138</v>
      </c>
      <c r="I29" s="664"/>
      <c r="J29" s="348" t="s">
        <v>9139</v>
      </c>
      <c r="K29" s="348">
        <v>2.0</v>
      </c>
      <c r="L29" s="348">
        <v>2.0</v>
      </c>
      <c r="M29" s="348">
        <v>2.0</v>
      </c>
      <c r="N29" s="126">
        <v>40.0</v>
      </c>
      <c r="O29" s="126">
        <v>20.0</v>
      </c>
      <c r="P29" s="348" t="s">
        <v>9133</v>
      </c>
      <c r="Q29" s="374"/>
      <c r="R29" s="374"/>
      <c r="S29" s="374"/>
      <c r="T29" s="374"/>
      <c r="U29" s="374"/>
      <c r="V29" s="374"/>
      <c r="W29" s="374"/>
      <c r="X29" s="374"/>
      <c r="Y29" s="374"/>
      <c r="Z29" s="374"/>
    </row>
    <row r="30" ht="15.75" customHeight="1">
      <c r="A30" s="348" t="s">
        <v>9133</v>
      </c>
      <c r="B30" s="648" t="s">
        <v>52</v>
      </c>
      <c r="C30" s="348" t="s">
        <v>9134</v>
      </c>
      <c r="D30" s="628" t="s">
        <v>9135</v>
      </c>
      <c r="E30" s="628" t="s">
        <v>9099</v>
      </c>
      <c r="F30" s="628" t="s">
        <v>9136</v>
      </c>
      <c r="G30" s="628" t="s">
        <v>9137</v>
      </c>
      <c r="H30" s="631" t="s">
        <v>9138</v>
      </c>
      <c r="I30" s="664"/>
      <c r="J30" s="348" t="s">
        <v>9139</v>
      </c>
      <c r="K30" s="348">
        <v>2.0</v>
      </c>
      <c r="L30" s="348">
        <v>2.0</v>
      </c>
      <c r="M30" s="348">
        <v>2.0</v>
      </c>
      <c r="N30" s="126">
        <v>40.0</v>
      </c>
      <c r="O30" s="126">
        <v>20.0</v>
      </c>
      <c r="P30" s="348" t="s">
        <v>9133</v>
      </c>
      <c r="Q30" s="374"/>
      <c r="R30" s="374"/>
      <c r="S30" s="374"/>
      <c r="T30" s="374"/>
      <c r="U30" s="374"/>
      <c r="V30" s="374"/>
      <c r="W30" s="374"/>
      <c r="X30" s="374"/>
      <c r="Y30" s="374"/>
      <c r="Z30" s="374"/>
    </row>
    <row r="31" ht="15.75" customHeight="1">
      <c r="A31" s="348" t="s">
        <v>9133</v>
      </c>
      <c r="B31" s="648" t="s">
        <v>52</v>
      </c>
      <c r="C31" s="348" t="s">
        <v>9134</v>
      </c>
      <c r="D31" s="628" t="s">
        <v>9135</v>
      </c>
      <c r="E31" s="628" t="s">
        <v>9099</v>
      </c>
      <c r="F31" s="628" t="s">
        <v>9136</v>
      </c>
      <c r="G31" s="628" t="s">
        <v>9137</v>
      </c>
      <c r="H31" s="631" t="s">
        <v>9138</v>
      </c>
      <c r="I31" s="664"/>
      <c r="J31" s="348" t="s">
        <v>9139</v>
      </c>
      <c r="K31" s="348">
        <v>2.0</v>
      </c>
      <c r="L31" s="348">
        <v>2.0</v>
      </c>
      <c r="M31" s="348">
        <v>2.0</v>
      </c>
      <c r="N31" s="126">
        <v>40.0</v>
      </c>
      <c r="O31" s="126">
        <v>20.0</v>
      </c>
      <c r="P31" s="348" t="s">
        <v>9133</v>
      </c>
      <c r="Q31" s="374"/>
      <c r="R31" s="374"/>
      <c r="S31" s="374"/>
      <c r="T31" s="374"/>
      <c r="U31" s="374"/>
      <c r="V31" s="374"/>
      <c r="W31" s="374"/>
      <c r="X31" s="374"/>
      <c r="Y31" s="374"/>
      <c r="Z31" s="374"/>
    </row>
    <row r="32" ht="15.75" customHeight="1">
      <c r="A32" s="348" t="s">
        <v>9133</v>
      </c>
      <c r="B32" s="648" t="s">
        <v>52</v>
      </c>
      <c r="C32" s="348" t="s">
        <v>9134</v>
      </c>
      <c r="D32" s="628" t="s">
        <v>9135</v>
      </c>
      <c r="E32" s="628" t="s">
        <v>9099</v>
      </c>
      <c r="F32" s="628" t="s">
        <v>9136</v>
      </c>
      <c r="G32" s="628" t="s">
        <v>9137</v>
      </c>
      <c r="H32" s="631" t="s">
        <v>9138</v>
      </c>
      <c r="I32" s="664"/>
      <c r="J32" s="348" t="s">
        <v>9139</v>
      </c>
      <c r="K32" s="348">
        <v>2.0</v>
      </c>
      <c r="L32" s="348">
        <v>2.0</v>
      </c>
      <c r="M32" s="348">
        <v>2.0</v>
      </c>
      <c r="N32" s="126">
        <v>40.0</v>
      </c>
      <c r="O32" s="126">
        <v>20.0</v>
      </c>
      <c r="P32" s="348" t="s">
        <v>9133</v>
      </c>
      <c r="Q32" s="374"/>
      <c r="R32" s="374"/>
      <c r="S32" s="374"/>
      <c r="T32" s="374"/>
      <c r="U32" s="374"/>
      <c r="V32" s="374"/>
      <c r="W32" s="374"/>
      <c r="X32" s="374"/>
      <c r="Y32" s="374"/>
      <c r="Z32" s="374"/>
    </row>
    <row r="33" ht="15.75" customHeight="1">
      <c r="A33" s="348" t="s">
        <v>9133</v>
      </c>
      <c r="B33" s="648" t="s">
        <v>52</v>
      </c>
      <c r="C33" s="348" t="s">
        <v>9103</v>
      </c>
      <c r="D33" s="628" t="s">
        <v>9140</v>
      </c>
      <c r="E33" s="628" t="s">
        <v>9141</v>
      </c>
      <c r="F33" s="628" t="s">
        <v>9129</v>
      </c>
      <c r="G33" s="628" t="s">
        <v>9137</v>
      </c>
      <c r="H33" s="348" t="s">
        <v>9105</v>
      </c>
      <c r="I33" s="348"/>
      <c r="J33" s="348" t="s">
        <v>9142</v>
      </c>
      <c r="K33" s="348"/>
      <c r="L33" s="348"/>
      <c r="M33" s="348"/>
      <c r="N33" s="126" t="s">
        <v>9143</v>
      </c>
      <c r="O33" s="126">
        <v>100.0</v>
      </c>
      <c r="P33" s="348" t="s">
        <v>9133</v>
      </c>
      <c r="Q33" s="374"/>
      <c r="R33" s="374"/>
      <c r="S33" s="374"/>
      <c r="T33" s="374"/>
      <c r="U33" s="374"/>
      <c r="V33" s="374"/>
      <c r="W33" s="374"/>
      <c r="X33" s="374"/>
      <c r="Y33" s="374"/>
      <c r="Z33" s="374"/>
    </row>
    <row r="34" ht="15.75" customHeight="1">
      <c r="A34" s="348" t="s">
        <v>73</v>
      </c>
      <c r="B34" s="348" t="s">
        <v>52</v>
      </c>
      <c r="C34" s="348" t="s">
        <v>9144</v>
      </c>
      <c r="D34" s="628" t="s">
        <v>9145</v>
      </c>
      <c r="E34" s="628" t="s">
        <v>9114</v>
      </c>
      <c r="F34" s="628" t="s">
        <v>9129</v>
      </c>
      <c r="G34" s="628" t="s">
        <v>9119</v>
      </c>
      <c r="H34" s="1269" t="s">
        <v>8811</v>
      </c>
      <c r="I34" s="628" t="s">
        <v>9146</v>
      </c>
      <c r="J34" s="348" t="s">
        <v>9124</v>
      </c>
      <c r="K34" s="348">
        <v>4.0</v>
      </c>
      <c r="L34" s="348">
        <v>4.0</v>
      </c>
      <c r="M34" s="348">
        <v>4.0</v>
      </c>
      <c r="N34" s="126">
        <v>30.0</v>
      </c>
      <c r="O34" s="126">
        <v>7.5</v>
      </c>
      <c r="P34" s="348" t="s">
        <v>73</v>
      </c>
      <c r="Q34" s="374"/>
      <c r="R34" s="374"/>
      <c r="S34" s="374"/>
      <c r="T34" s="374"/>
      <c r="U34" s="374"/>
      <c r="V34" s="374"/>
      <c r="W34" s="374"/>
      <c r="X34" s="374"/>
      <c r="Y34" s="374"/>
      <c r="Z34" s="374"/>
    </row>
    <row r="35" ht="15.75" customHeight="1">
      <c r="A35" s="348" t="s">
        <v>73</v>
      </c>
      <c r="B35" s="348" t="s">
        <v>52</v>
      </c>
      <c r="C35" s="348" t="s">
        <v>9144</v>
      </c>
      <c r="D35" s="628" t="s">
        <v>9145</v>
      </c>
      <c r="E35" s="628" t="s">
        <v>9114</v>
      </c>
      <c r="F35" s="628" t="s">
        <v>9129</v>
      </c>
      <c r="G35" s="628" t="s">
        <v>9119</v>
      </c>
      <c r="H35" s="1269" t="s">
        <v>8811</v>
      </c>
      <c r="I35" s="628" t="s">
        <v>9146</v>
      </c>
      <c r="J35" s="348" t="s">
        <v>9124</v>
      </c>
      <c r="K35" s="348">
        <v>2.0</v>
      </c>
      <c r="L35" s="348">
        <v>2.0</v>
      </c>
      <c r="M35" s="348">
        <v>2.0</v>
      </c>
      <c r="N35" s="126">
        <v>30.0</v>
      </c>
      <c r="O35" s="126">
        <v>15.0</v>
      </c>
      <c r="P35" s="348" t="s">
        <v>73</v>
      </c>
      <c r="Q35" s="374"/>
      <c r="R35" s="374"/>
      <c r="S35" s="374"/>
      <c r="T35" s="374"/>
      <c r="U35" s="374"/>
      <c r="V35" s="374"/>
      <c r="W35" s="374"/>
      <c r="X35" s="374"/>
      <c r="Y35" s="374"/>
      <c r="Z35" s="374"/>
    </row>
    <row r="36" ht="15.75" customHeight="1">
      <c r="A36" s="348" t="s">
        <v>73</v>
      </c>
      <c r="B36" s="348" t="s">
        <v>52</v>
      </c>
      <c r="C36" s="348" t="s">
        <v>8761</v>
      </c>
      <c r="D36" s="628" t="s">
        <v>9145</v>
      </c>
      <c r="E36" s="628" t="s">
        <v>9128</v>
      </c>
      <c r="F36" s="628" t="s">
        <v>9129</v>
      </c>
      <c r="G36" s="628" t="s">
        <v>9111</v>
      </c>
      <c r="H36" s="348" t="s">
        <v>8762</v>
      </c>
      <c r="I36" s="348" t="s">
        <v>9147</v>
      </c>
      <c r="J36" s="1402" t="s">
        <v>9148</v>
      </c>
      <c r="K36" s="348"/>
      <c r="L36" s="348"/>
      <c r="M36" s="348"/>
      <c r="N36" s="126" t="s">
        <v>9149</v>
      </c>
      <c r="O36" s="126">
        <v>75.0</v>
      </c>
      <c r="P36" s="348" t="s">
        <v>73</v>
      </c>
      <c r="Q36" s="374"/>
      <c r="R36" s="374"/>
      <c r="S36" s="374"/>
      <c r="T36" s="374"/>
      <c r="U36" s="374"/>
      <c r="V36" s="374"/>
      <c r="W36" s="374"/>
      <c r="X36" s="374"/>
      <c r="Y36" s="374"/>
      <c r="Z36" s="374"/>
    </row>
    <row r="37" ht="15.75" customHeight="1">
      <c r="A37" s="348" t="s">
        <v>73</v>
      </c>
      <c r="B37" s="348" t="s">
        <v>52</v>
      </c>
      <c r="C37" s="348" t="s">
        <v>8761</v>
      </c>
      <c r="D37" s="628" t="s">
        <v>9145</v>
      </c>
      <c r="E37" s="628" t="s">
        <v>9146</v>
      </c>
      <c r="F37" s="628" t="s">
        <v>9129</v>
      </c>
      <c r="G37" s="628" t="s">
        <v>9150</v>
      </c>
      <c r="H37" s="570" t="s">
        <v>8762</v>
      </c>
      <c r="I37" s="628" t="s">
        <v>9146</v>
      </c>
      <c r="J37" s="348" t="s">
        <v>9151</v>
      </c>
      <c r="K37" s="348">
        <v>2.0</v>
      </c>
      <c r="L37" s="348">
        <v>2.0</v>
      </c>
      <c r="M37" s="348">
        <v>2.0</v>
      </c>
      <c r="N37" s="126">
        <v>30.0</v>
      </c>
      <c r="O37" s="1463">
        <v>15.0</v>
      </c>
      <c r="P37" s="348" t="s">
        <v>73</v>
      </c>
      <c r="Q37" s="374"/>
      <c r="R37" s="374"/>
      <c r="S37" s="374"/>
      <c r="T37" s="374"/>
      <c r="U37" s="374"/>
      <c r="V37" s="374"/>
      <c r="W37" s="374"/>
      <c r="X37" s="374"/>
      <c r="Y37" s="374"/>
      <c r="Z37" s="374"/>
    </row>
    <row r="38" ht="15.75" customHeight="1">
      <c r="A38" s="348" t="s">
        <v>73</v>
      </c>
      <c r="B38" s="348" t="s">
        <v>52</v>
      </c>
      <c r="C38" s="348" t="s">
        <v>8761</v>
      </c>
      <c r="D38" s="628" t="s">
        <v>9145</v>
      </c>
      <c r="E38" s="628" t="s">
        <v>9146</v>
      </c>
      <c r="F38" s="628" t="s">
        <v>9129</v>
      </c>
      <c r="G38" s="628" t="s">
        <v>9150</v>
      </c>
      <c r="H38" s="570" t="s">
        <v>8762</v>
      </c>
      <c r="I38" s="628" t="s">
        <v>9146</v>
      </c>
      <c r="J38" s="348" t="s">
        <v>9151</v>
      </c>
      <c r="K38" s="348">
        <v>3.0</v>
      </c>
      <c r="L38" s="348">
        <v>2.0</v>
      </c>
      <c r="M38" s="348">
        <v>3.0</v>
      </c>
      <c r="N38" s="126">
        <v>30.0</v>
      </c>
      <c r="O38" s="1463">
        <v>10.0</v>
      </c>
      <c r="P38" s="348" t="s">
        <v>73</v>
      </c>
      <c r="Q38" s="374"/>
      <c r="R38" s="374"/>
      <c r="S38" s="374"/>
      <c r="T38" s="374"/>
      <c r="U38" s="374"/>
      <c r="V38" s="374"/>
      <c r="W38" s="374"/>
      <c r="X38" s="374"/>
      <c r="Y38" s="374"/>
      <c r="Z38" s="374"/>
    </row>
    <row r="39" ht="15.75" customHeight="1">
      <c r="A39" s="348" t="s">
        <v>385</v>
      </c>
      <c r="B39" s="348" t="s">
        <v>52</v>
      </c>
      <c r="C39" s="348" t="s">
        <v>9107</v>
      </c>
      <c r="D39" s="628" t="s">
        <v>9108</v>
      </c>
      <c r="E39" s="628" t="s">
        <v>9114</v>
      </c>
      <c r="F39" s="628" t="s">
        <v>9110</v>
      </c>
      <c r="G39" s="628" t="s">
        <v>9111</v>
      </c>
      <c r="H39" s="570" t="s">
        <v>8762</v>
      </c>
      <c r="I39" s="664" t="s">
        <v>9146</v>
      </c>
      <c r="J39" s="348" t="s">
        <v>9113</v>
      </c>
      <c r="K39" s="348">
        <v>4.0</v>
      </c>
      <c r="L39" s="348">
        <v>4.0</v>
      </c>
      <c r="M39" s="348">
        <v>4.0</v>
      </c>
      <c r="N39" s="348">
        <v>30.0</v>
      </c>
      <c r="O39" s="348">
        <f>30*1.5/4</f>
        <v>11.25</v>
      </c>
      <c r="P39" s="348" t="s">
        <v>385</v>
      </c>
      <c r="Q39" s="374"/>
      <c r="R39" s="374"/>
      <c r="S39" s="374"/>
      <c r="T39" s="374"/>
      <c r="U39" s="374"/>
      <c r="V39" s="374"/>
      <c r="W39" s="374"/>
      <c r="X39" s="374"/>
      <c r="Y39" s="374"/>
      <c r="Z39" s="374"/>
    </row>
    <row r="40" ht="15.75" customHeight="1">
      <c r="A40" s="348" t="s">
        <v>385</v>
      </c>
      <c r="B40" s="348" t="s">
        <v>52</v>
      </c>
      <c r="C40" s="348" t="s">
        <v>9107</v>
      </c>
      <c r="D40" s="628" t="s">
        <v>9108</v>
      </c>
      <c r="E40" s="628" t="s">
        <v>9152</v>
      </c>
      <c r="F40" s="628" t="s">
        <v>9110</v>
      </c>
      <c r="G40" s="628" t="s">
        <v>9111</v>
      </c>
      <c r="H40" s="570" t="s">
        <v>8762</v>
      </c>
      <c r="I40" s="664" t="s">
        <v>9112</v>
      </c>
      <c r="J40" s="348" t="s">
        <v>9113</v>
      </c>
      <c r="K40" s="348"/>
      <c r="L40" s="348"/>
      <c r="M40" s="348"/>
      <c r="N40" s="126">
        <v>50.0</v>
      </c>
      <c r="O40" s="126">
        <v>100.0</v>
      </c>
      <c r="P40" s="348" t="s">
        <v>385</v>
      </c>
      <c r="Q40" s="374"/>
      <c r="R40" s="374"/>
      <c r="S40" s="374"/>
      <c r="T40" s="374"/>
      <c r="U40" s="374"/>
      <c r="V40" s="374"/>
      <c r="W40" s="374"/>
      <c r="X40" s="374"/>
      <c r="Y40" s="374"/>
      <c r="Z40" s="374"/>
    </row>
    <row r="41" ht="15.75" customHeight="1">
      <c r="A41" s="348" t="s">
        <v>385</v>
      </c>
      <c r="B41" s="348" t="s">
        <v>52</v>
      </c>
      <c r="C41" s="348" t="s">
        <v>9153</v>
      </c>
      <c r="D41" s="628" t="s">
        <v>9116</v>
      </c>
      <c r="E41" s="628" t="s">
        <v>9117</v>
      </c>
      <c r="F41" s="628" t="s">
        <v>9118</v>
      </c>
      <c r="G41" s="628" t="s">
        <v>9119</v>
      </c>
      <c r="H41" s="672" t="s">
        <v>9120</v>
      </c>
      <c r="I41" s="673" t="s">
        <v>9146</v>
      </c>
      <c r="J41" s="348" t="s">
        <v>9154</v>
      </c>
      <c r="K41" s="348">
        <v>11.0</v>
      </c>
      <c r="L41" s="348">
        <v>9.0</v>
      </c>
      <c r="M41" s="348">
        <v>11.0</v>
      </c>
      <c r="N41" s="348">
        <v>20.0</v>
      </c>
      <c r="O41" s="348">
        <f>20*2*2/11</f>
        <v>7.272727273</v>
      </c>
      <c r="P41" s="348" t="s">
        <v>385</v>
      </c>
      <c r="Q41" s="374"/>
      <c r="R41" s="374"/>
      <c r="S41" s="374"/>
      <c r="T41" s="374"/>
      <c r="U41" s="374"/>
      <c r="V41" s="374"/>
      <c r="W41" s="374"/>
      <c r="X41" s="374"/>
      <c r="Y41" s="374"/>
      <c r="Z41" s="374"/>
    </row>
    <row r="42" ht="15.75" customHeight="1">
      <c r="A42" s="348" t="s">
        <v>385</v>
      </c>
      <c r="B42" s="348" t="s">
        <v>52</v>
      </c>
      <c r="C42" s="348" t="s">
        <v>9153</v>
      </c>
      <c r="D42" s="628" t="s">
        <v>9116</v>
      </c>
      <c r="E42" s="628" t="s">
        <v>9117</v>
      </c>
      <c r="F42" s="628" t="s">
        <v>9118</v>
      </c>
      <c r="G42" s="628" t="s">
        <v>9119</v>
      </c>
      <c r="H42" s="672" t="s">
        <v>9120</v>
      </c>
      <c r="I42" s="673" t="s">
        <v>9146</v>
      </c>
      <c r="J42" s="348" t="s">
        <v>9154</v>
      </c>
      <c r="K42" s="348">
        <v>8.0</v>
      </c>
      <c r="L42" s="348">
        <v>8.0</v>
      </c>
      <c r="M42" s="348">
        <v>8.0</v>
      </c>
      <c r="N42" s="348">
        <v>20.0</v>
      </c>
      <c r="O42" s="348">
        <v>2.2</v>
      </c>
      <c r="P42" s="348" t="s">
        <v>385</v>
      </c>
      <c r="Q42" s="374"/>
      <c r="R42" s="374"/>
      <c r="S42" s="374"/>
      <c r="T42" s="374"/>
      <c r="U42" s="374"/>
      <c r="V42" s="374"/>
      <c r="W42" s="374"/>
      <c r="X42" s="374"/>
      <c r="Y42" s="374"/>
      <c r="Z42" s="374"/>
    </row>
    <row r="43" ht="15.75" customHeight="1">
      <c r="A43" s="348" t="s">
        <v>60</v>
      </c>
      <c r="B43" s="348" t="s">
        <v>52</v>
      </c>
      <c r="C43" s="348" t="s">
        <v>9155</v>
      </c>
      <c r="D43" s="348" t="s">
        <v>9091</v>
      </c>
      <c r="E43" s="348" t="s">
        <v>9156</v>
      </c>
      <c r="F43" s="348" t="s">
        <v>9129</v>
      </c>
      <c r="G43" s="348" t="s">
        <v>9157</v>
      </c>
      <c r="H43" s="348" t="s">
        <v>9158</v>
      </c>
      <c r="I43" s="348" t="s">
        <v>9159</v>
      </c>
      <c r="J43" s="348" t="s">
        <v>9160</v>
      </c>
      <c r="K43" s="348">
        <v>1.0</v>
      </c>
      <c r="L43" s="348">
        <v>1.0</v>
      </c>
      <c r="M43" s="348">
        <v>1.0</v>
      </c>
      <c r="N43" s="348">
        <v>30.0</v>
      </c>
      <c r="O43" s="348">
        <v>30.0</v>
      </c>
      <c r="P43" s="348" t="s">
        <v>60</v>
      </c>
      <c r="Q43" s="374"/>
      <c r="R43" s="374"/>
      <c r="S43" s="374"/>
      <c r="T43" s="374"/>
      <c r="U43" s="374"/>
      <c r="V43" s="374"/>
      <c r="W43" s="374"/>
      <c r="X43" s="374"/>
      <c r="Y43" s="374"/>
      <c r="Z43" s="374"/>
    </row>
    <row r="44" ht="15.75" customHeight="1">
      <c r="A44" s="348" t="s">
        <v>60</v>
      </c>
      <c r="B44" s="348" t="s">
        <v>52</v>
      </c>
      <c r="C44" s="348" t="s">
        <v>9155</v>
      </c>
      <c r="D44" s="348" t="s">
        <v>9091</v>
      </c>
      <c r="E44" s="348" t="s">
        <v>9128</v>
      </c>
      <c r="F44" s="348" t="s">
        <v>9129</v>
      </c>
      <c r="G44" s="348" t="s">
        <v>9157</v>
      </c>
      <c r="H44" s="348" t="s">
        <v>9158</v>
      </c>
      <c r="I44" s="348" t="s">
        <v>9161</v>
      </c>
      <c r="J44" s="348" t="s">
        <v>9160</v>
      </c>
      <c r="K44" s="348"/>
      <c r="L44" s="348"/>
      <c r="M44" s="348"/>
      <c r="N44" s="348">
        <v>100.0</v>
      </c>
      <c r="O44" s="348">
        <v>100.0</v>
      </c>
      <c r="P44" s="348" t="s">
        <v>60</v>
      </c>
      <c r="Q44" s="374"/>
      <c r="R44" s="374"/>
      <c r="S44" s="374"/>
      <c r="T44" s="374"/>
      <c r="U44" s="374"/>
      <c r="V44" s="374"/>
      <c r="W44" s="374"/>
      <c r="X44" s="374"/>
      <c r="Y44" s="374"/>
      <c r="Z44" s="374"/>
    </row>
    <row r="45" ht="15.75" customHeight="1">
      <c r="A45" s="348" t="s">
        <v>60</v>
      </c>
      <c r="B45" s="348" t="s">
        <v>52</v>
      </c>
      <c r="C45" s="348" t="s">
        <v>9162</v>
      </c>
      <c r="D45" s="348" t="s">
        <v>9163</v>
      </c>
      <c r="E45" s="348" t="s">
        <v>9156</v>
      </c>
      <c r="F45" s="348" t="s">
        <v>9164</v>
      </c>
      <c r="G45" s="348" t="s">
        <v>9165</v>
      </c>
      <c r="H45" s="348" t="s">
        <v>9166</v>
      </c>
      <c r="I45" s="348" t="s">
        <v>9167</v>
      </c>
      <c r="J45" s="348" t="s">
        <v>9168</v>
      </c>
      <c r="K45" s="348">
        <v>3.0</v>
      </c>
      <c r="L45" s="348">
        <v>1.0</v>
      </c>
      <c r="M45" s="348">
        <v>3.0</v>
      </c>
      <c r="N45" s="348">
        <v>40.0</v>
      </c>
      <c r="O45" s="348">
        <v>13.33</v>
      </c>
      <c r="P45" s="348" t="s">
        <v>60</v>
      </c>
      <c r="Q45" s="374"/>
      <c r="R45" s="374"/>
      <c r="S45" s="374"/>
      <c r="T45" s="374"/>
      <c r="U45" s="374"/>
      <c r="V45" s="374"/>
      <c r="W45" s="374"/>
      <c r="X45" s="374"/>
      <c r="Y45" s="374"/>
      <c r="Z45" s="374"/>
    </row>
    <row r="46" ht="15.75" customHeight="1">
      <c r="A46" s="348" t="s">
        <v>9169</v>
      </c>
      <c r="B46" s="348" t="s">
        <v>52</v>
      </c>
      <c r="C46" s="348" t="s">
        <v>8761</v>
      </c>
      <c r="D46" s="628" t="s">
        <v>9091</v>
      </c>
      <c r="E46" s="628" t="s">
        <v>9109</v>
      </c>
      <c r="F46" s="628" t="s">
        <v>9129</v>
      </c>
      <c r="G46" s="628" t="s">
        <v>9150</v>
      </c>
      <c r="H46" s="1269" t="s">
        <v>8762</v>
      </c>
      <c r="I46" s="664" t="s">
        <v>9112</v>
      </c>
      <c r="J46" s="348" t="s">
        <v>9170</v>
      </c>
      <c r="K46" s="348"/>
      <c r="L46" s="348"/>
      <c r="M46" s="348"/>
      <c r="N46" s="126">
        <v>50.0</v>
      </c>
      <c r="O46" s="1471">
        <v>75.0024675324693</v>
      </c>
      <c r="P46" s="348" t="s">
        <v>9169</v>
      </c>
      <c r="Q46" s="374"/>
      <c r="R46" s="374"/>
      <c r="S46" s="374"/>
      <c r="T46" s="374"/>
      <c r="U46" s="374"/>
      <c r="V46" s="374"/>
      <c r="W46" s="374"/>
      <c r="X46" s="374"/>
      <c r="Y46" s="374"/>
      <c r="Z46" s="374"/>
    </row>
    <row r="47" ht="15.75" customHeight="1">
      <c r="A47" s="348" t="s">
        <v>9169</v>
      </c>
      <c r="B47" s="348" t="s">
        <v>52</v>
      </c>
      <c r="C47" s="348" t="s">
        <v>8761</v>
      </c>
      <c r="D47" s="628" t="s">
        <v>9091</v>
      </c>
      <c r="E47" s="628" t="s">
        <v>9171</v>
      </c>
      <c r="F47" s="628" t="s">
        <v>9129</v>
      </c>
      <c r="G47" s="628" t="s">
        <v>9150</v>
      </c>
      <c r="H47" s="348" t="s">
        <v>8762</v>
      </c>
      <c r="I47" s="348"/>
      <c r="J47" s="348" t="s">
        <v>9170</v>
      </c>
      <c r="K47" s="348"/>
      <c r="L47" s="348"/>
      <c r="M47" s="348"/>
      <c r="N47" s="126">
        <v>30.0</v>
      </c>
      <c r="O47" s="126">
        <v>45.0</v>
      </c>
      <c r="P47" s="348" t="s">
        <v>9169</v>
      </c>
      <c r="Q47" s="374"/>
      <c r="R47" s="374"/>
      <c r="S47" s="374"/>
      <c r="T47" s="374"/>
      <c r="U47" s="374"/>
      <c r="V47" s="374"/>
      <c r="W47" s="374"/>
      <c r="X47" s="374"/>
      <c r="Y47" s="374"/>
      <c r="Z47" s="374"/>
    </row>
    <row r="48" ht="15.75" customHeight="1">
      <c r="A48" s="348" t="s">
        <v>9169</v>
      </c>
      <c r="B48" s="348" t="s">
        <v>52</v>
      </c>
      <c r="C48" s="348" t="s">
        <v>8761</v>
      </c>
      <c r="D48" s="628" t="s">
        <v>9091</v>
      </c>
      <c r="E48" s="628" t="s">
        <v>9156</v>
      </c>
      <c r="F48" s="628" t="s">
        <v>9129</v>
      </c>
      <c r="G48" s="628" t="s">
        <v>9150</v>
      </c>
      <c r="H48" s="348" t="s">
        <v>8762</v>
      </c>
      <c r="I48" s="348"/>
      <c r="J48" s="348" t="s">
        <v>9170</v>
      </c>
      <c r="K48" s="348">
        <v>3.0</v>
      </c>
      <c r="L48" s="348">
        <v>3.0</v>
      </c>
      <c r="M48" s="348">
        <v>3.0</v>
      </c>
      <c r="N48" s="127">
        <v>30.0</v>
      </c>
      <c r="O48" s="127">
        <v>15.0</v>
      </c>
      <c r="P48" s="348" t="s">
        <v>9169</v>
      </c>
      <c r="Q48" s="374"/>
      <c r="R48" s="374"/>
      <c r="S48" s="374"/>
      <c r="T48" s="374"/>
      <c r="U48" s="374"/>
      <c r="V48" s="374"/>
      <c r="W48" s="374"/>
      <c r="X48" s="374"/>
      <c r="Y48" s="374"/>
      <c r="Z48" s="374"/>
    </row>
    <row r="49" ht="15.75" customHeight="1">
      <c r="A49" s="348" t="s">
        <v>9169</v>
      </c>
      <c r="B49" s="348" t="s">
        <v>52</v>
      </c>
      <c r="C49" s="348" t="s">
        <v>8761</v>
      </c>
      <c r="D49" s="628" t="s">
        <v>9091</v>
      </c>
      <c r="E49" s="626" t="s">
        <v>9156</v>
      </c>
      <c r="F49" s="628" t="s">
        <v>9129</v>
      </c>
      <c r="G49" s="628" t="s">
        <v>9150</v>
      </c>
      <c r="H49" s="348" t="s">
        <v>8762</v>
      </c>
      <c r="I49" s="673"/>
      <c r="J49" s="348" t="s">
        <v>9170</v>
      </c>
      <c r="K49" s="628">
        <v>1.0</v>
      </c>
      <c r="L49" s="628">
        <v>1.0</v>
      </c>
      <c r="M49" s="628">
        <v>1.0</v>
      </c>
      <c r="N49" s="127">
        <v>30.0</v>
      </c>
      <c r="O49" s="127">
        <v>30.0</v>
      </c>
      <c r="P49" s="348" t="s">
        <v>9169</v>
      </c>
      <c r="Q49" s="374"/>
      <c r="R49" s="374"/>
      <c r="S49" s="374"/>
      <c r="T49" s="374"/>
      <c r="U49" s="374"/>
      <c r="V49" s="374"/>
      <c r="W49" s="374"/>
      <c r="X49" s="374"/>
      <c r="Y49" s="374"/>
      <c r="Z49" s="374"/>
    </row>
    <row r="50" ht="15.75" customHeight="1">
      <c r="A50" s="348" t="s">
        <v>75</v>
      </c>
      <c r="B50" s="348" t="s">
        <v>52</v>
      </c>
      <c r="C50" s="348" t="s">
        <v>9172</v>
      </c>
      <c r="D50" s="628" t="s">
        <v>9127</v>
      </c>
      <c r="E50" s="626" t="s">
        <v>9173</v>
      </c>
      <c r="F50" s="628" t="s">
        <v>9174</v>
      </c>
      <c r="G50" s="626" t="s">
        <v>9175</v>
      </c>
      <c r="H50" s="570" t="s">
        <v>9176</v>
      </c>
      <c r="I50" s="674" t="s">
        <v>9177</v>
      </c>
      <c r="J50" s="348" t="s">
        <v>9178</v>
      </c>
      <c r="K50" s="666"/>
      <c r="L50" s="666"/>
      <c r="M50" s="666"/>
      <c r="N50" s="1472">
        <v>100.0</v>
      </c>
      <c r="O50" s="1472">
        <v>150.0</v>
      </c>
      <c r="P50" s="348" t="s">
        <v>75</v>
      </c>
      <c r="Q50" s="374"/>
      <c r="R50" s="374"/>
      <c r="S50" s="374"/>
      <c r="T50" s="374"/>
      <c r="U50" s="374"/>
      <c r="V50" s="374"/>
      <c r="W50" s="374"/>
      <c r="X50" s="374"/>
      <c r="Y50" s="374"/>
      <c r="Z50" s="374"/>
    </row>
    <row r="51" ht="15.75" customHeight="1">
      <c r="A51" s="348" t="s">
        <v>75</v>
      </c>
      <c r="B51" s="348" t="s">
        <v>52</v>
      </c>
      <c r="C51" s="348" t="s">
        <v>9172</v>
      </c>
      <c r="D51" s="628" t="s">
        <v>9127</v>
      </c>
      <c r="E51" s="626" t="s">
        <v>9179</v>
      </c>
      <c r="F51" s="628" t="s">
        <v>9174</v>
      </c>
      <c r="G51" s="626" t="s">
        <v>9175</v>
      </c>
      <c r="H51" s="570" t="s">
        <v>9176</v>
      </c>
      <c r="I51" s="664" t="s">
        <v>9112</v>
      </c>
      <c r="J51" s="348" t="s">
        <v>9178</v>
      </c>
      <c r="K51" s="666"/>
      <c r="L51" s="666"/>
      <c r="M51" s="666"/>
      <c r="N51" s="1472">
        <v>50.0</v>
      </c>
      <c r="O51" s="1472">
        <v>75.0</v>
      </c>
      <c r="P51" s="348" t="s">
        <v>75</v>
      </c>
      <c r="Q51" s="374"/>
      <c r="R51" s="374"/>
      <c r="S51" s="374"/>
      <c r="T51" s="374"/>
      <c r="U51" s="374"/>
      <c r="V51" s="374"/>
      <c r="W51" s="374"/>
      <c r="X51" s="374"/>
      <c r="Y51" s="374"/>
      <c r="Z51" s="374"/>
    </row>
    <row r="52" ht="15.75" customHeight="1">
      <c r="A52" s="348" t="s">
        <v>75</v>
      </c>
      <c r="B52" s="348" t="s">
        <v>52</v>
      </c>
      <c r="C52" s="348" t="s">
        <v>9172</v>
      </c>
      <c r="D52" s="628" t="s">
        <v>9127</v>
      </c>
      <c r="E52" s="628" t="s">
        <v>9180</v>
      </c>
      <c r="F52" s="628" t="s">
        <v>9174</v>
      </c>
      <c r="G52" s="626" t="s">
        <v>9175</v>
      </c>
      <c r="H52" s="570" t="s">
        <v>9176</v>
      </c>
      <c r="I52" s="673"/>
      <c r="J52" s="348" t="s">
        <v>9178</v>
      </c>
      <c r="K52" s="348"/>
      <c r="L52" s="348">
        <v>3.0</v>
      </c>
      <c r="M52" s="348">
        <v>3.0</v>
      </c>
      <c r="N52" s="1472">
        <v>30.0</v>
      </c>
      <c r="O52" s="1472">
        <v>10.0</v>
      </c>
      <c r="P52" s="348" t="s">
        <v>75</v>
      </c>
      <c r="Q52" s="374"/>
      <c r="R52" s="374"/>
      <c r="S52" s="374"/>
      <c r="T52" s="374"/>
      <c r="U52" s="374"/>
      <c r="V52" s="374"/>
      <c r="W52" s="374"/>
      <c r="X52" s="374"/>
      <c r="Y52" s="374"/>
      <c r="Z52" s="374"/>
    </row>
    <row r="53" ht="15.75" customHeight="1">
      <c r="A53" s="348" t="s">
        <v>75</v>
      </c>
      <c r="B53" s="348" t="s">
        <v>52</v>
      </c>
      <c r="C53" s="348" t="s">
        <v>9172</v>
      </c>
      <c r="D53" s="628" t="s">
        <v>9127</v>
      </c>
      <c r="E53" s="628" t="s">
        <v>9181</v>
      </c>
      <c r="F53" s="628" t="s">
        <v>9174</v>
      </c>
      <c r="G53" s="626" t="s">
        <v>9175</v>
      </c>
      <c r="H53" s="570" t="s">
        <v>9176</v>
      </c>
      <c r="I53" s="673"/>
      <c r="J53" s="348" t="s">
        <v>9178</v>
      </c>
      <c r="K53" s="348"/>
      <c r="L53" s="348">
        <v>3.0</v>
      </c>
      <c r="M53" s="348">
        <v>3.0</v>
      </c>
      <c r="N53" s="1472">
        <v>30.0</v>
      </c>
      <c r="O53" s="1472">
        <v>10.0</v>
      </c>
      <c r="P53" s="348" t="s">
        <v>75</v>
      </c>
      <c r="Q53" s="374"/>
      <c r="R53" s="374"/>
      <c r="S53" s="374"/>
      <c r="T53" s="374"/>
      <c r="U53" s="374"/>
      <c r="V53" s="374"/>
      <c r="W53" s="374"/>
      <c r="X53" s="374"/>
      <c r="Y53" s="374"/>
      <c r="Z53" s="374"/>
    </row>
    <row r="54" ht="15.75" customHeight="1">
      <c r="A54" s="348" t="s">
        <v>75</v>
      </c>
      <c r="B54" s="348" t="s">
        <v>52</v>
      </c>
      <c r="C54" s="421" t="s">
        <v>9182</v>
      </c>
      <c r="D54" s="628" t="s">
        <v>9127</v>
      </c>
      <c r="E54" s="626" t="s">
        <v>9173</v>
      </c>
      <c r="F54" s="628" t="s">
        <v>9174</v>
      </c>
      <c r="G54" s="626" t="s">
        <v>9183</v>
      </c>
      <c r="H54" s="570" t="s">
        <v>9184</v>
      </c>
      <c r="I54" s="674" t="s">
        <v>9177</v>
      </c>
      <c r="J54" s="421" t="s">
        <v>9185</v>
      </c>
      <c r="K54" s="348"/>
      <c r="L54" s="348"/>
      <c r="M54" s="348"/>
      <c r="N54" s="1472">
        <v>100.0</v>
      </c>
      <c r="O54" s="1472">
        <v>200.0</v>
      </c>
      <c r="P54" s="348" t="s">
        <v>75</v>
      </c>
      <c r="Q54" s="374"/>
      <c r="R54" s="374"/>
      <c r="S54" s="374"/>
      <c r="T54" s="374"/>
      <c r="U54" s="374"/>
      <c r="V54" s="374"/>
      <c r="W54" s="374"/>
      <c r="X54" s="374"/>
      <c r="Y54" s="374"/>
      <c r="Z54" s="374"/>
    </row>
    <row r="55" ht="15.75" customHeight="1">
      <c r="A55" s="348" t="s">
        <v>75</v>
      </c>
      <c r="B55" s="348" t="s">
        <v>52</v>
      </c>
      <c r="C55" s="421" t="s">
        <v>9182</v>
      </c>
      <c r="D55" s="628" t="s">
        <v>9127</v>
      </c>
      <c r="E55" s="626" t="s">
        <v>9186</v>
      </c>
      <c r="F55" s="628" t="s">
        <v>9174</v>
      </c>
      <c r="G55" s="626" t="s">
        <v>9183</v>
      </c>
      <c r="H55" s="570" t="s">
        <v>9184</v>
      </c>
      <c r="I55" s="664" t="s">
        <v>9112</v>
      </c>
      <c r="J55" s="421" t="s">
        <v>9185</v>
      </c>
      <c r="K55" s="348"/>
      <c r="L55" s="348"/>
      <c r="M55" s="348"/>
      <c r="N55" s="1472">
        <v>50.0</v>
      </c>
      <c r="O55" s="1472">
        <v>100.0</v>
      </c>
      <c r="P55" s="348" t="s">
        <v>75</v>
      </c>
      <c r="Q55" s="374"/>
      <c r="R55" s="374"/>
      <c r="S55" s="374"/>
      <c r="T55" s="374"/>
      <c r="U55" s="374"/>
      <c r="V55" s="374"/>
      <c r="W55" s="374"/>
      <c r="X55" s="374"/>
      <c r="Y55" s="374"/>
      <c r="Z55" s="374"/>
    </row>
    <row r="56" ht="15.75" customHeight="1">
      <c r="A56" s="348" t="s">
        <v>75</v>
      </c>
      <c r="B56" s="348" t="s">
        <v>52</v>
      </c>
      <c r="C56" s="421" t="s">
        <v>9182</v>
      </c>
      <c r="D56" s="628" t="s">
        <v>9127</v>
      </c>
      <c r="E56" s="628" t="s">
        <v>9187</v>
      </c>
      <c r="F56" s="628" t="s">
        <v>9174</v>
      </c>
      <c r="G56" s="626" t="s">
        <v>9183</v>
      </c>
      <c r="H56" s="570" t="s">
        <v>9184</v>
      </c>
      <c r="I56" s="673"/>
      <c r="J56" s="421" t="s">
        <v>9185</v>
      </c>
      <c r="K56" s="348"/>
      <c r="L56" s="348">
        <v>4.0</v>
      </c>
      <c r="M56" s="348">
        <v>4.0</v>
      </c>
      <c r="N56" s="1472">
        <v>30.0</v>
      </c>
      <c r="O56" s="1472">
        <v>7.5</v>
      </c>
      <c r="P56" s="348" t="s">
        <v>75</v>
      </c>
      <c r="Q56" s="374"/>
      <c r="R56" s="374"/>
      <c r="S56" s="374"/>
      <c r="T56" s="374"/>
      <c r="U56" s="374"/>
      <c r="V56" s="374"/>
      <c r="W56" s="374"/>
      <c r="X56" s="374"/>
      <c r="Y56" s="374"/>
      <c r="Z56" s="374"/>
    </row>
    <row r="57" ht="15.75" customHeight="1">
      <c r="A57" s="348" t="s">
        <v>75</v>
      </c>
      <c r="B57" s="348" t="s">
        <v>52</v>
      </c>
      <c r="C57" s="421" t="s">
        <v>9182</v>
      </c>
      <c r="D57" s="628" t="s">
        <v>9127</v>
      </c>
      <c r="E57" s="628" t="s">
        <v>9188</v>
      </c>
      <c r="F57" s="628" t="s">
        <v>9174</v>
      </c>
      <c r="G57" s="626" t="s">
        <v>9183</v>
      </c>
      <c r="H57" s="570" t="s">
        <v>9184</v>
      </c>
      <c r="I57" s="673"/>
      <c r="J57" s="421" t="s">
        <v>9185</v>
      </c>
      <c r="K57" s="348"/>
      <c r="L57" s="348">
        <v>3.0</v>
      </c>
      <c r="M57" s="348">
        <v>3.0</v>
      </c>
      <c r="N57" s="1472">
        <v>30.0</v>
      </c>
      <c r="O57" s="1472">
        <v>10.0</v>
      </c>
      <c r="P57" s="348" t="s">
        <v>75</v>
      </c>
      <c r="Q57" s="374"/>
      <c r="R57" s="374"/>
      <c r="S57" s="374"/>
      <c r="T57" s="374"/>
      <c r="U57" s="374"/>
      <c r="V57" s="374"/>
      <c r="W57" s="374"/>
      <c r="X57" s="374"/>
      <c r="Y57" s="374"/>
      <c r="Z57" s="374"/>
    </row>
    <row r="58" ht="15.75" customHeight="1">
      <c r="A58" s="348" t="s">
        <v>75</v>
      </c>
      <c r="B58" s="348" t="s">
        <v>52</v>
      </c>
      <c r="C58" s="421" t="s">
        <v>9182</v>
      </c>
      <c r="D58" s="628" t="s">
        <v>9127</v>
      </c>
      <c r="E58" s="628" t="s">
        <v>9189</v>
      </c>
      <c r="F58" s="628" t="s">
        <v>9174</v>
      </c>
      <c r="G58" s="626" t="s">
        <v>9183</v>
      </c>
      <c r="H58" s="570" t="s">
        <v>9184</v>
      </c>
      <c r="I58" s="673"/>
      <c r="J58" s="421" t="s">
        <v>9185</v>
      </c>
      <c r="K58" s="348"/>
      <c r="L58" s="348">
        <v>3.0</v>
      </c>
      <c r="M58" s="348">
        <v>3.0</v>
      </c>
      <c r="N58" s="1472">
        <v>30.0</v>
      </c>
      <c r="O58" s="1472">
        <v>10.0</v>
      </c>
      <c r="P58" s="348" t="s">
        <v>75</v>
      </c>
      <c r="Q58" s="374"/>
      <c r="R58" s="374"/>
      <c r="S58" s="374"/>
      <c r="T58" s="374"/>
      <c r="U58" s="374"/>
      <c r="V58" s="374"/>
      <c r="W58" s="374"/>
      <c r="X58" s="374"/>
      <c r="Y58" s="374"/>
      <c r="Z58" s="374"/>
    </row>
    <row r="59" ht="15.75" customHeight="1">
      <c r="A59" s="348" t="s">
        <v>75</v>
      </c>
      <c r="B59" s="348" t="s">
        <v>52</v>
      </c>
      <c r="C59" s="421" t="s">
        <v>9182</v>
      </c>
      <c r="D59" s="628" t="s">
        <v>9127</v>
      </c>
      <c r="E59" s="628" t="s">
        <v>9190</v>
      </c>
      <c r="F59" s="628" t="s">
        <v>9174</v>
      </c>
      <c r="G59" s="626" t="s">
        <v>9183</v>
      </c>
      <c r="H59" s="570" t="s">
        <v>9184</v>
      </c>
      <c r="I59" s="673"/>
      <c r="J59" s="421" t="s">
        <v>9185</v>
      </c>
      <c r="K59" s="348"/>
      <c r="L59" s="348">
        <v>3.0</v>
      </c>
      <c r="M59" s="348">
        <v>3.0</v>
      </c>
      <c r="N59" s="1472">
        <v>30.0</v>
      </c>
      <c r="O59" s="1472">
        <v>10.0</v>
      </c>
      <c r="P59" s="348" t="s">
        <v>75</v>
      </c>
      <c r="Q59" s="374"/>
      <c r="R59" s="374"/>
      <c r="S59" s="374"/>
      <c r="T59" s="374"/>
      <c r="U59" s="374"/>
      <c r="V59" s="374"/>
      <c r="W59" s="374"/>
      <c r="X59" s="374"/>
      <c r="Y59" s="374"/>
      <c r="Z59" s="374"/>
    </row>
    <row r="60" ht="15.75" customHeight="1">
      <c r="A60" s="348" t="s">
        <v>93</v>
      </c>
      <c r="B60" s="348" t="s">
        <v>52</v>
      </c>
      <c r="C60" s="348" t="s">
        <v>9191</v>
      </c>
      <c r="D60" s="628" t="s">
        <v>9192</v>
      </c>
      <c r="E60" s="628" t="s">
        <v>9193</v>
      </c>
      <c r="F60" s="628" t="s">
        <v>9194</v>
      </c>
      <c r="G60" s="628"/>
      <c r="H60" s="1269" t="s">
        <v>9195</v>
      </c>
      <c r="I60" s="664"/>
      <c r="J60" s="348" t="s">
        <v>9196</v>
      </c>
      <c r="K60" s="348">
        <v>1.0</v>
      </c>
      <c r="L60" s="348">
        <v>1.0</v>
      </c>
      <c r="M60" s="348">
        <v>1.0</v>
      </c>
      <c r="N60" s="126">
        <v>30.0</v>
      </c>
      <c r="O60" s="126">
        <v>30.0</v>
      </c>
      <c r="P60" s="348" t="s">
        <v>93</v>
      </c>
      <c r="Q60" s="374"/>
      <c r="R60" s="374"/>
      <c r="S60" s="374"/>
      <c r="T60" s="374"/>
      <c r="U60" s="374"/>
      <c r="V60" s="374"/>
      <c r="W60" s="374"/>
      <c r="X60" s="374"/>
      <c r="Y60" s="374"/>
      <c r="Z60" s="374"/>
    </row>
    <row r="61" ht="15.75" customHeight="1">
      <c r="A61" s="348" t="s">
        <v>76</v>
      </c>
      <c r="B61" s="348" t="s">
        <v>52</v>
      </c>
      <c r="C61" s="348" t="s">
        <v>9107</v>
      </c>
      <c r="D61" s="628" t="s">
        <v>9108</v>
      </c>
      <c r="E61" s="628" t="s">
        <v>9114</v>
      </c>
      <c r="F61" s="628" t="s">
        <v>9110</v>
      </c>
      <c r="G61" s="628" t="s">
        <v>9111</v>
      </c>
      <c r="H61" s="672" t="s">
        <v>8762</v>
      </c>
      <c r="I61" s="664" t="s">
        <v>9146</v>
      </c>
      <c r="J61" s="348" t="s">
        <v>9113</v>
      </c>
      <c r="K61" s="348">
        <v>6.0</v>
      </c>
      <c r="L61" s="348">
        <v>6.0</v>
      </c>
      <c r="M61" s="348">
        <v>6.0</v>
      </c>
      <c r="N61" s="348">
        <v>30.0</v>
      </c>
      <c r="O61" s="348">
        <f>30/6</f>
        <v>5</v>
      </c>
      <c r="P61" s="348" t="s">
        <v>76</v>
      </c>
      <c r="Q61" s="374"/>
      <c r="R61" s="374"/>
      <c r="S61" s="374"/>
      <c r="T61" s="374"/>
      <c r="U61" s="374"/>
      <c r="V61" s="374"/>
      <c r="W61" s="374"/>
      <c r="X61" s="374"/>
      <c r="Y61" s="374"/>
      <c r="Z61" s="374"/>
    </row>
    <row r="62" ht="15.75" customHeight="1">
      <c r="A62" s="348" t="s">
        <v>76</v>
      </c>
      <c r="B62" s="348" t="s">
        <v>52</v>
      </c>
      <c r="C62" s="348" t="s">
        <v>9107</v>
      </c>
      <c r="D62" s="628" t="s">
        <v>9108</v>
      </c>
      <c r="E62" s="628" t="s">
        <v>9114</v>
      </c>
      <c r="F62" s="628" t="s">
        <v>9110</v>
      </c>
      <c r="G62" s="628" t="s">
        <v>9111</v>
      </c>
      <c r="H62" s="672" t="s">
        <v>8762</v>
      </c>
      <c r="I62" s="664" t="s">
        <v>9146</v>
      </c>
      <c r="J62" s="348" t="s">
        <v>9113</v>
      </c>
      <c r="K62" s="348">
        <v>7.0</v>
      </c>
      <c r="L62" s="348">
        <v>7.0</v>
      </c>
      <c r="M62" s="348">
        <v>7.0</v>
      </c>
      <c r="N62" s="348">
        <v>30.0</v>
      </c>
      <c r="O62" s="348">
        <f>30/7</f>
        <v>4.285714286</v>
      </c>
      <c r="P62" s="348" t="s">
        <v>76</v>
      </c>
      <c r="Q62" s="374"/>
      <c r="R62" s="374"/>
      <c r="S62" s="374"/>
      <c r="T62" s="374"/>
      <c r="U62" s="374"/>
      <c r="V62" s="374"/>
      <c r="W62" s="374"/>
      <c r="X62" s="374"/>
      <c r="Y62" s="374"/>
      <c r="Z62" s="374"/>
    </row>
    <row r="63" ht="15.75" customHeight="1">
      <c r="A63" s="348" t="s">
        <v>76</v>
      </c>
      <c r="B63" s="348" t="s">
        <v>52</v>
      </c>
      <c r="C63" s="348" t="s">
        <v>9107</v>
      </c>
      <c r="D63" s="628" t="s">
        <v>9108</v>
      </c>
      <c r="E63" s="628" t="s">
        <v>9114</v>
      </c>
      <c r="F63" s="628" t="s">
        <v>9110</v>
      </c>
      <c r="G63" s="628" t="s">
        <v>9111</v>
      </c>
      <c r="H63" s="672" t="s">
        <v>8762</v>
      </c>
      <c r="I63" s="664" t="s">
        <v>9146</v>
      </c>
      <c r="J63" s="348" t="s">
        <v>9113</v>
      </c>
      <c r="K63" s="348">
        <v>10.0</v>
      </c>
      <c r="L63" s="348">
        <v>10.0</v>
      </c>
      <c r="M63" s="348">
        <v>10.0</v>
      </c>
      <c r="N63" s="348">
        <v>30.0</v>
      </c>
      <c r="O63" s="348">
        <f>30/10</f>
        <v>3</v>
      </c>
      <c r="P63" s="348" t="s">
        <v>76</v>
      </c>
      <c r="Q63" s="374"/>
      <c r="R63" s="374"/>
      <c r="S63" s="374"/>
      <c r="T63" s="374"/>
      <c r="U63" s="374"/>
      <c r="V63" s="374"/>
      <c r="W63" s="374"/>
      <c r="X63" s="374"/>
      <c r="Y63" s="374"/>
      <c r="Z63" s="374"/>
    </row>
    <row r="64" ht="15.75" customHeight="1">
      <c r="A64" s="348" t="s">
        <v>76</v>
      </c>
      <c r="B64" s="348" t="s">
        <v>52</v>
      </c>
      <c r="C64" s="348" t="s">
        <v>9107</v>
      </c>
      <c r="D64" s="628" t="s">
        <v>9108</v>
      </c>
      <c r="E64" s="628" t="s">
        <v>9114</v>
      </c>
      <c r="F64" s="628" t="s">
        <v>9110</v>
      </c>
      <c r="G64" s="628" t="s">
        <v>9111</v>
      </c>
      <c r="H64" s="672" t="s">
        <v>8762</v>
      </c>
      <c r="I64" s="664" t="s">
        <v>9146</v>
      </c>
      <c r="J64" s="348" t="s">
        <v>9113</v>
      </c>
      <c r="K64" s="348">
        <v>5.0</v>
      </c>
      <c r="L64" s="348">
        <v>5.0</v>
      </c>
      <c r="M64" s="348">
        <v>5.0</v>
      </c>
      <c r="N64" s="348">
        <v>5.0</v>
      </c>
      <c r="O64" s="348">
        <f>30/5</f>
        <v>6</v>
      </c>
      <c r="P64" s="348" t="s">
        <v>76</v>
      </c>
      <c r="Q64" s="374"/>
      <c r="R64" s="374"/>
      <c r="S64" s="374"/>
      <c r="T64" s="374"/>
      <c r="U64" s="374"/>
      <c r="V64" s="374"/>
      <c r="W64" s="374"/>
      <c r="X64" s="374"/>
      <c r="Y64" s="374"/>
      <c r="Z64" s="374"/>
    </row>
    <row r="65" ht="15.75" customHeight="1">
      <c r="A65" s="348" t="s">
        <v>76</v>
      </c>
      <c r="B65" s="348" t="s">
        <v>52</v>
      </c>
      <c r="C65" s="348" t="s">
        <v>9107</v>
      </c>
      <c r="D65" s="628" t="s">
        <v>9108</v>
      </c>
      <c r="E65" s="628" t="s">
        <v>9109</v>
      </c>
      <c r="F65" s="628" t="s">
        <v>9110</v>
      </c>
      <c r="G65" s="628" t="s">
        <v>9111</v>
      </c>
      <c r="H65" s="348" t="s">
        <v>8762</v>
      </c>
      <c r="I65" s="664" t="s">
        <v>9112</v>
      </c>
      <c r="J65" s="348" t="s">
        <v>9113</v>
      </c>
      <c r="K65" s="348"/>
      <c r="L65" s="348"/>
      <c r="M65" s="348"/>
      <c r="N65" s="348">
        <v>50.0</v>
      </c>
      <c r="O65" s="348">
        <f>50*1.5</f>
        <v>75</v>
      </c>
      <c r="P65" s="348" t="s">
        <v>76</v>
      </c>
      <c r="Q65" s="374"/>
      <c r="R65" s="374"/>
      <c r="S65" s="374"/>
      <c r="T65" s="374"/>
      <c r="U65" s="374"/>
      <c r="V65" s="374"/>
      <c r="W65" s="374"/>
      <c r="X65" s="374"/>
      <c r="Y65" s="374"/>
      <c r="Z65" s="374"/>
    </row>
    <row r="66" ht="15.75" customHeight="1">
      <c r="A66" s="348" t="s">
        <v>76</v>
      </c>
      <c r="B66" s="348" t="s">
        <v>52</v>
      </c>
      <c r="C66" s="348" t="s">
        <v>9122</v>
      </c>
      <c r="D66" s="628" t="s">
        <v>9108</v>
      </c>
      <c r="E66" s="628" t="s">
        <v>9114</v>
      </c>
      <c r="F66" s="628" t="s">
        <v>9110</v>
      </c>
      <c r="G66" s="628" t="s">
        <v>9119</v>
      </c>
      <c r="H66" s="348" t="s">
        <v>9123</v>
      </c>
      <c r="I66" s="664" t="s">
        <v>9146</v>
      </c>
      <c r="J66" s="348" t="s">
        <v>9124</v>
      </c>
      <c r="K66" s="348">
        <v>3.0</v>
      </c>
      <c r="L66" s="348">
        <v>3.0</v>
      </c>
      <c r="M66" s="348">
        <v>3.0</v>
      </c>
      <c r="N66" s="348">
        <v>30.0</v>
      </c>
      <c r="O66" s="348">
        <f>30/3</f>
        <v>10</v>
      </c>
      <c r="P66" s="348" t="s">
        <v>76</v>
      </c>
      <c r="Q66" s="374"/>
      <c r="R66" s="374"/>
      <c r="S66" s="374"/>
      <c r="T66" s="374"/>
      <c r="U66" s="374"/>
      <c r="V66" s="374"/>
      <c r="W66" s="374"/>
      <c r="X66" s="374"/>
      <c r="Y66" s="374"/>
      <c r="Z66" s="374"/>
    </row>
    <row r="67" ht="15.75" customHeight="1">
      <c r="A67" s="348" t="s">
        <v>76</v>
      </c>
      <c r="B67" s="348" t="s">
        <v>52</v>
      </c>
      <c r="C67" s="348" t="s">
        <v>9153</v>
      </c>
      <c r="D67" s="628" t="s">
        <v>9116</v>
      </c>
      <c r="E67" s="628" t="s">
        <v>9117</v>
      </c>
      <c r="F67" s="628" t="s">
        <v>9118</v>
      </c>
      <c r="G67" s="628" t="s">
        <v>9119</v>
      </c>
      <c r="H67" s="672" t="s">
        <v>9120</v>
      </c>
      <c r="I67" s="673" t="s">
        <v>9146</v>
      </c>
      <c r="J67" s="348" t="s">
        <v>9154</v>
      </c>
      <c r="K67" s="348">
        <v>11.0</v>
      </c>
      <c r="L67" s="348">
        <v>9.0</v>
      </c>
      <c r="M67" s="348">
        <v>11.0</v>
      </c>
      <c r="N67" s="348">
        <v>20.0</v>
      </c>
      <c r="O67" s="348">
        <f>20*2/11</f>
        <v>3.636363636</v>
      </c>
      <c r="P67" s="348" t="s">
        <v>76</v>
      </c>
      <c r="Q67" s="374"/>
      <c r="R67" s="374"/>
      <c r="S67" s="374"/>
      <c r="T67" s="374"/>
      <c r="U67" s="374"/>
      <c r="V67" s="374"/>
      <c r="W67" s="374"/>
      <c r="X67" s="374"/>
      <c r="Y67" s="374"/>
      <c r="Z67" s="374"/>
    </row>
    <row r="68" ht="15.75" customHeight="1">
      <c r="A68" s="348" t="s">
        <v>76</v>
      </c>
      <c r="B68" s="348" t="s">
        <v>52</v>
      </c>
      <c r="C68" s="348" t="s">
        <v>9153</v>
      </c>
      <c r="D68" s="628" t="s">
        <v>9116</v>
      </c>
      <c r="E68" s="628" t="s">
        <v>9117</v>
      </c>
      <c r="F68" s="628" t="s">
        <v>9118</v>
      </c>
      <c r="G68" s="628" t="s">
        <v>9119</v>
      </c>
      <c r="H68" s="672" t="s">
        <v>9120</v>
      </c>
      <c r="I68" s="673" t="s">
        <v>9146</v>
      </c>
      <c r="J68" s="348" t="s">
        <v>9154</v>
      </c>
      <c r="K68" s="348">
        <v>8.0</v>
      </c>
      <c r="L68" s="348">
        <v>8.0</v>
      </c>
      <c r="M68" s="348">
        <v>8.0</v>
      </c>
      <c r="N68" s="348">
        <v>20.0</v>
      </c>
      <c r="O68" s="348">
        <v>1.82</v>
      </c>
      <c r="P68" s="348" t="s">
        <v>76</v>
      </c>
      <c r="Q68" s="374"/>
      <c r="R68" s="374"/>
      <c r="S68" s="374"/>
      <c r="T68" s="374"/>
      <c r="U68" s="374"/>
      <c r="V68" s="374"/>
      <c r="W68" s="374"/>
      <c r="X68" s="374"/>
      <c r="Y68" s="374"/>
      <c r="Z68" s="374"/>
    </row>
    <row r="69" ht="15.75" customHeight="1">
      <c r="A69" s="348" t="s">
        <v>76</v>
      </c>
      <c r="B69" s="348" t="s">
        <v>52</v>
      </c>
      <c r="C69" s="348" t="s">
        <v>9153</v>
      </c>
      <c r="D69" s="628" t="s">
        <v>9116</v>
      </c>
      <c r="E69" s="628" t="s">
        <v>9117</v>
      </c>
      <c r="F69" s="628" t="s">
        <v>9118</v>
      </c>
      <c r="G69" s="628" t="s">
        <v>9119</v>
      </c>
      <c r="H69" s="672" t="s">
        <v>9120</v>
      </c>
      <c r="I69" s="673" t="s">
        <v>9146</v>
      </c>
      <c r="J69" s="348" t="s">
        <v>9154</v>
      </c>
      <c r="K69" s="348">
        <v>8.0</v>
      </c>
      <c r="L69" s="348">
        <v>8.0</v>
      </c>
      <c r="M69" s="348">
        <v>8.0</v>
      </c>
      <c r="N69" s="348">
        <v>20.0</v>
      </c>
      <c r="O69" s="348">
        <f>20*2/8</f>
        <v>5</v>
      </c>
      <c r="P69" s="348" t="s">
        <v>76</v>
      </c>
      <c r="Q69" s="374"/>
      <c r="R69" s="374"/>
      <c r="S69" s="374"/>
      <c r="T69" s="374"/>
      <c r="U69" s="374"/>
      <c r="V69" s="374"/>
      <c r="W69" s="374"/>
      <c r="X69" s="374"/>
      <c r="Y69" s="374"/>
      <c r="Z69" s="374"/>
    </row>
    <row r="70" ht="15.75" customHeight="1">
      <c r="A70" s="1462" t="s">
        <v>63</v>
      </c>
      <c r="B70" s="421" t="s">
        <v>52</v>
      </c>
      <c r="C70" s="1462" t="s">
        <v>9090</v>
      </c>
      <c r="D70" s="1462" t="s">
        <v>9091</v>
      </c>
      <c r="E70" s="126" t="s">
        <v>9197</v>
      </c>
      <c r="F70" s="126" t="s">
        <v>9093</v>
      </c>
      <c r="G70" s="1463" t="s">
        <v>9094</v>
      </c>
      <c r="H70" s="784" t="s">
        <v>8549</v>
      </c>
      <c r="I70" s="126" t="s">
        <v>9198</v>
      </c>
      <c r="J70" s="126" t="s">
        <v>9096</v>
      </c>
      <c r="K70" s="126"/>
      <c r="L70" s="126"/>
      <c r="M70" s="126"/>
      <c r="N70" s="126">
        <v>50.0</v>
      </c>
      <c r="O70" s="126">
        <v>75.0</v>
      </c>
      <c r="P70" s="1462" t="s">
        <v>63</v>
      </c>
      <c r="Q70" s="374"/>
      <c r="R70" s="374"/>
      <c r="S70" s="374"/>
      <c r="T70" s="374"/>
      <c r="U70" s="374"/>
      <c r="V70" s="374"/>
      <c r="W70" s="374"/>
      <c r="X70" s="374"/>
      <c r="Y70" s="374"/>
      <c r="Z70" s="374"/>
    </row>
    <row r="71" ht="15.75" customHeight="1">
      <c r="A71" s="1462" t="s">
        <v>63</v>
      </c>
      <c r="B71" s="421" t="s">
        <v>52</v>
      </c>
      <c r="C71" s="1473" t="s">
        <v>9199</v>
      </c>
      <c r="D71" s="1462" t="s">
        <v>9091</v>
      </c>
      <c r="E71" s="126" t="s">
        <v>9200</v>
      </c>
      <c r="F71" s="126" t="s">
        <v>9093</v>
      </c>
      <c r="G71" s="1463" t="s">
        <v>9201</v>
      </c>
      <c r="H71" s="784" t="s">
        <v>9202</v>
      </c>
      <c r="I71" s="126" t="s">
        <v>9161</v>
      </c>
      <c r="J71" s="126" t="s">
        <v>9203</v>
      </c>
      <c r="K71" s="126"/>
      <c r="L71" s="126"/>
      <c r="M71" s="126"/>
      <c r="N71" s="126">
        <v>100.0</v>
      </c>
      <c r="O71" s="126">
        <v>200.0</v>
      </c>
      <c r="P71" s="1462" t="s">
        <v>63</v>
      </c>
      <c r="Q71" s="374"/>
      <c r="R71" s="374"/>
      <c r="S71" s="374"/>
      <c r="T71" s="374"/>
      <c r="U71" s="374"/>
      <c r="V71" s="374"/>
      <c r="W71" s="374"/>
      <c r="X71" s="374"/>
      <c r="Y71" s="374"/>
      <c r="Z71" s="374"/>
    </row>
    <row r="72" ht="15.75" customHeight="1">
      <c r="A72" s="1462" t="s">
        <v>63</v>
      </c>
      <c r="B72" s="421" t="s">
        <v>52</v>
      </c>
      <c r="C72" s="1474" t="s">
        <v>9204</v>
      </c>
      <c r="D72" s="1462" t="s">
        <v>9091</v>
      </c>
      <c r="E72" s="628" t="s">
        <v>9132</v>
      </c>
      <c r="F72" s="126" t="s">
        <v>9093</v>
      </c>
      <c r="G72" s="1463" t="s">
        <v>9201</v>
      </c>
      <c r="H72" s="1466" t="s">
        <v>9205</v>
      </c>
      <c r="I72" s="673" t="s">
        <v>9198</v>
      </c>
      <c r="J72" s="348" t="s">
        <v>9178</v>
      </c>
      <c r="K72" s="666"/>
      <c r="L72" s="666"/>
      <c r="M72" s="666"/>
      <c r="N72" s="126">
        <v>50.0</v>
      </c>
      <c r="O72" s="126">
        <v>100.0</v>
      </c>
      <c r="P72" s="1462" t="s">
        <v>63</v>
      </c>
      <c r="Q72" s="374"/>
      <c r="R72" s="374"/>
      <c r="S72" s="374"/>
      <c r="T72" s="374"/>
      <c r="U72" s="374"/>
      <c r="V72" s="374"/>
      <c r="W72" s="374"/>
      <c r="X72" s="374"/>
      <c r="Y72" s="374"/>
      <c r="Z72" s="374"/>
    </row>
    <row r="73" ht="15.75" customHeight="1">
      <c r="A73" s="348" t="s">
        <v>77</v>
      </c>
      <c r="B73" s="348" t="s">
        <v>52</v>
      </c>
      <c r="C73" s="348" t="s">
        <v>9107</v>
      </c>
      <c r="D73" s="628" t="s">
        <v>9108</v>
      </c>
      <c r="E73" s="628" t="s">
        <v>9114</v>
      </c>
      <c r="F73" s="628" t="s">
        <v>9110</v>
      </c>
      <c r="G73" s="628" t="s">
        <v>9111</v>
      </c>
      <c r="H73" s="570" t="s">
        <v>9206</v>
      </c>
      <c r="I73" s="664" t="s">
        <v>9146</v>
      </c>
      <c r="J73" s="348" t="s">
        <v>9207</v>
      </c>
      <c r="K73" s="348">
        <v>2.0</v>
      </c>
      <c r="L73" s="348">
        <v>2.0</v>
      </c>
      <c r="M73" s="348">
        <v>2.0</v>
      </c>
      <c r="N73" s="348">
        <v>30.0</v>
      </c>
      <c r="O73" s="348">
        <f t="shared" ref="O73:O74" si="1">N73/K73</f>
        <v>15</v>
      </c>
      <c r="P73" s="348" t="s">
        <v>77</v>
      </c>
      <c r="Q73" s="374"/>
      <c r="R73" s="374"/>
      <c r="S73" s="374"/>
      <c r="T73" s="374"/>
      <c r="U73" s="374"/>
      <c r="V73" s="374"/>
      <c r="W73" s="374"/>
      <c r="X73" s="374"/>
      <c r="Y73" s="374"/>
      <c r="Z73" s="374"/>
    </row>
    <row r="74" ht="15.75" customHeight="1">
      <c r="A74" s="348" t="s">
        <v>77</v>
      </c>
      <c r="B74" s="348" t="s">
        <v>52</v>
      </c>
      <c r="C74" s="348" t="s">
        <v>9107</v>
      </c>
      <c r="D74" s="628" t="s">
        <v>9108</v>
      </c>
      <c r="E74" s="628" t="s">
        <v>9114</v>
      </c>
      <c r="F74" s="628" t="s">
        <v>9110</v>
      </c>
      <c r="G74" s="628" t="s">
        <v>9111</v>
      </c>
      <c r="H74" s="570" t="s">
        <v>9208</v>
      </c>
      <c r="I74" s="664" t="s">
        <v>9146</v>
      </c>
      <c r="J74" s="348" t="s">
        <v>9209</v>
      </c>
      <c r="K74" s="348">
        <v>2.0</v>
      </c>
      <c r="L74" s="348">
        <v>2.0</v>
      </c>
      <c r="M74" s="348">
        <v>2.0</v>
      </c>
      <c r="N74" s="348">
        <v>30.0</v>
      </c>
      <c r="O74" s="348">
        <f t="shared" si="1"/>
        <v>15</v>
      </c>
      <c r="P74" s="348" t="s">
        <v>77</v>
      </c>
      <c r="Q74" s="374"/>
      <c r="R74" s="374"/>
      <c r="S74" s="374"/>
      <c r="T74" s="374"/>
      <c r="U74" s="374"/>
      <c r="V74" s="374"/>
      <c r="W74" s="374"/>
      <c r="X74" s="374"/>
      <c r="Y74" s="374"/>
      <c r="Z74" s="374"/>
    </row>
    <row r="75" ht="15.75" customHeight="1">
      <c r="A75" s="348" t="s">
        <v>77</v>
      </c>
      <c r="B75" s="348" t="s">
        <v>52</v>
      </c>
      <c r="C75" s="348" t="s">
        <v>9107</v>
      </c>
      <c r="D75" s="628" t="s">
        <v>9108</v>
      </c>
      <c r="E75" s="628" t="s">
        <v>9106</v>
      </c>
      <c r="F75" s="628" t="s">
        <v>9110</v>
      </c>
      <c r="G75" s="628" t="s">
        <v>9111</v>
      </c>
      <c r="H75" s="570" t="s">
        <v>9210</v>
      </c>
      <c r="I75" s="664" t="s">
        <v>9211</v>
      </c>
      <c r="J75" s="348" t="s">
        <v>9113</v>
      </c>
      <c r="K75" s="348"/>
      <c r="L75" s="348"/>
      <c r="M75" s="348"/>
      <c r="N75" s="348">
        <v>50.0</v>
      </c>
      <c r="O75" s="348">
        <v>75.0</v>
      </c>
      <c r="P75" s="348" t="s">
        <v>77</v>
      </c>
      <c r="Q75" s="374"/>
      <c r="R75" s="374"/>
      <c r="S75" s="374"/>
      <c r="T75" s="374"/>
      <c r="U75" s="374"/>
      <c r="V75" s="374"/>
      <c r="W75" s="374"/>
      <c r="X75" s="374"/>
      <c r="Y75" s="374"/>
      <c r="Z75" s="374"/>
    </row>
    <row r="76" ht="15.75" customHeight="1">
      <c r="A76" s="348" t="s">
        <v>77</v>
      </c>
      <c r="B76" s="348" t="s">
        <v>52</v>
      </c>
      <c r="C76" s="348" t="s">
        <v>9153</v>
      </c>
      <c r="D76" s="628" t="s">
        <v>9116</v>
      </c>
      <c r="E76" s="628" t="s">
        <v>9117</v>
      </c>
      <c r="F76" s="628" t="s">
        <v>9118</v>
      </c>
      <c r="G76" s="628" t="s">
        <v>9119</v>
      </c>
      <c r="H76" s="570" t="s">
        <v>9212</v>
      </c>
      <c r="I76" s="673" t="s">
        <v>9146</v>
      </c>
      <c r="J76" s="348" t="s">
        <v>9154</v>
      </c>
      <c r="K76" s="348">
        <v>11.0</v>
      </c>
      <c r="L76" s="348">
        <v>9.0</v>
      </c>
      <c r="M76" s="348">
        <v>11.0</v>
      </c>
      <c r="N76" s="348">
        <v>40.0</v>
      </c>
      <c r="O76" s="628">
        <f t="shared" ref="O76:O79" si="2">N76/K76</f>
        <v>3.636363636</v>
      </c>
      <c r="P76" s="348" t="s">
        <v>77</v>
      </c>
      <c r="Q76" s="374"/>
      <c r="R76" s="374"/>
      <c r="S76" s="374"/>
      <c r="T76" s="374"/>
      <c r="U76" s="374"/>
      <c r="V76" s="374"/>
      <c r="W76" s="374"/>
      <c r="X76" s="374"/>
      <c r="Y76" s="374"/>
      <c r="Z76" s="374"/>
    </row>
    <row r="77" ht="15.75" customHeight="1">
      <c r="A77" s="348" t="s">
        <v>77</v>
      </c>
      <c r="B77" s="348" t="s">
        <v>52</v>
      </c>
      <c r="C77" s="348" t="s">
        <v>9153</v>
      </c>
      <c r="D77" s="628" t="s">
        <v>9116</v>
      </c>
      <c r="E77" s="628" t="s">
        <v>9117</v>
      </c>
      <c r="F77" s="628" t="s">
        <v>9118</v>
      </c>
      <c r="G77" s="628" t="s">
        <v>9119</v>
      </c>
      <c r="H77" s="570" t="s">
        <v>9212</v>
      </c>
      <c r="I77" s="673" t="s">
        <v>9146</v>
      </c>
      <c r="J77" s="348" t="s">
        <v>9154</v>
      </c>
      <c r="K77" s="348">
        <v>8.0</v>
      </c>
      <c r="L77" s="348">
        <v>8.0</v>
      </c>
      <c r="M77" s="348">
        <v>8.0</v>
      </c>
      <c r="N77" s="348">
        <v>40.0</v>
      </c>
      <c r="O77" s="348">
        <f t="shared" si="2"/>
        <v>5</v>
      </c>
      <c r="P77" s="348" t="s">
        <v>77</v>
      </c>
      <c r="Q77" s="374"/>
      <c r="R77" s="374"/>
      <c r="S77" s="374"/>
      <c r="T77" s="374"/>
      <c r="U77" s="374"/>
      <c r="V77" s="374"/>
      <c r="W77" s="374"/>
      <c r="X77" s="374"/>
      <c r="Y77" s="374"/>
      <c r="Z77" s="374"/>
    </row>
    <row r="78" ht="15.75" customHeight="1">
      <c r="A78" s="348" t="s">
        <v>77</v>
      </c>
      <c r="B78" s="348" t="s">
        <v>52</v>
      </c>
      <c r="C78" s="348" t="s">
        <v>9122</v>
      </c>
      <c r="D78" s="628" t="s">
        <v>9108</v>
      </c>
      <c r="E78" s="628" t="s">
        <v>9114</v>
      </c>
      <c r="F78" s="628" t="s">
        <v>9110</v>
      </c>
      <c r="G78" s="628" t="s">
        <v>9119</v>
      </c>
      <c r="H78" s="570" t="s">
        <v>9213</v>
      </c>
      <c r="I78" s="673" t="s">
        <v>9146</v>
      </c>
      <c r="J78" s="348" t="s">
        <v>9124</v>
      </c>
      <c r="K78" s="348">
        <v>5.0</v>
      </c>
      <c r="L78" s="348">
        <v>5.0</v>
      </c>
      <c r="M78" s="348">
        <v>5.0</v>
      </c>
      <c r="N78" s="348">
        <v>30.0</v>
      </c>
      <c r="O78" s="348">
        <f t="shared" si="2"/>
        <v>6</v>
      </c>
      <c r="P78" s="348" t="s">
        <v>77</v>
      </c>
      <c r="Q78" s="374"/>
      <c r="R78" s="374"/>
      <c r="S78" s="374"/>
      <c r="T78" s="374"/>
      <c r="U78" s="374"/>
      <c r="V78" s="374"/>
      <c r="W78" s="374"/>
      <c r="X78" s="374"/>
      <c r="Y78" s="374"/>
      <c r="Z78" s="374"/>
    </row>
    <row r="79" ht="15.75" customHeight="1">
      <c r="A79" s="348" t="s">
        <v>77</v>
      </c>
      <c r="B79" s="348" t="s">
        <v>52</v>
      </c>
      <c r="C79" s="348" t="s">
        <v>9122</v>
      </c>
      <c r="D79" s="628" t="s">
        <v>9108</v>
      </c>
      <c r="E79" s="628" t="s">
        <v>9114</v>
      </c>
      <c r="F79" s="628" t="s">
        <v>9110</v>
      </c>
      <c r="G79" s="628" t="s">
        <v>9119</v>
      </c>
      <c r="H79" s="570" t="s">
        <v>9213</v>
      </c>
      <c r="I79" s="673" t="s">
        <v>9146</v>
      </c>
      <c r="J79" s="348" t="s">
        <v>9124</v>
      </c>
      <c r="K79" s="348">
        <v>2.0</v>
      </c>
      <c r="L79" s="348">
        <v>2.0</v>
      </c>
      <c r="M79" s="348">
        <v>2.0</v>
      </c>
      <c r="N79" s="348">
        <v>30.0</v>
      </c>
      <c r="O79" s="348">
        <f t="shared" si="2"/>
        <v>15</v>
      </c>
      <c r="P79" s="348" t="s">
        <v>77</v>
      </c>
      <c r="Q79" s="374"/>
      <c r="R79" s="374"/>
      <c r="S79" s="374"/>
      <c r="T79" s="374"/>
      <c r="U79" s="374"/>
      <c r="V79" s="374"/>
      <c r="W79" s="374"/>
      <c r="X79" s="374"/>
      <c r="Y79" s="374"/>
      <c r="Z79" s="374"/>
    </row>
    <row r="80" ht="15.75" customHeight="1">
      <c r="A80" s="348" t="s">
        <v>51</v>
      </c>
      <c r="B80" s="348" t="s">
        <v>52</v>
      </c>
      <c r="C80" s="348" t="s">
        <v>9107</v>
      </c>
      <c r="D80" s="628" t="s">
        <v>9108</v>
      </c>
      <c r="E80" s="628" t="s">
        <v>9114</v>
      </c>
      <c r="F80" s="628" t="s">
        <v>9110</v>
      </c>
      <c r="G80" s="628" t="s">
        <v>9111</v>
      </c>
      <c r="H80" s="348" t="s">
        <v>8762</v>
      </c>
      <c r="I80" s="664" t="s">
        <v>9146</v>
      </c>
      <c r="J80" s="348" t="s">
        <v>9113</v>
      </c>
      <c r="K80" s="348">
        <v>4.0</v>
      </c>
      <c r="L80" s="348">
        <v>4.0</v>
      </c>
      <c r="M80" s="348">
        <v>4.0</v>
      </c>
      <c r="N80" s="348">
        <v>30.0</v>
      </c>
      <c r="O80" s="348">
        <f>30*1.5/4</f>
        <v>11.25</v>
      </c>
      <c r="P80" s="348" t="s">
        <v>51</v>
      </c>
      <c r="Q80" s="374"/>
      <c r="R80" s="374"/>
      <c r="S80" s="374"/>
      <c r="T80" s="374"/>
      <c r="U80" s="374"/>
      <c r="V80" s="374"/>
      <c r="W80" s="374"/>
      <c r="X80" s="374"/>
      <c r="Y80" s="374"/>
      <c r="Z80" s="374"/>
    </row>
    <row r="81" ht="15.75" customHeight="1">
      <c r="A81" s="348" t="s">
        <v>51</v>
      </c>
      <c r="B81" s="348" t="s">
        <v>52</v>
      </c>
      <c r="C81" s="348" t="s">
        <v>9107</v>
      </c>
      <c r="D81" s="628" t="s">
        <v>9108</v>
      </c>
      <c r="E81" s="628" t="s">
        <v>9161</v>
      </c>
      <c r="F81" s="628" t="s">
        <v>9110</v>
      </c>
      <c r="G81" s="628" t="s">
        <v>9111</v>
      </c>
      <c r="H81" s="348" t="s">
        <v>8762</v>
      </c>
      <c r="I81" s="664" t="s">
        <v>9161</v>
      </c>
      <c r="J81" s="348" t="s">
        <v>9113</v>
      </c>
      <c r="K81" s="348"/>
      <c r="L81" s="348"/>
      <c r="M81" s="348"/>
      <c r="N81" s="348" t="s">
        <v>9214</v>
      </c>
      <c r="O81" s="348">
        <v>150.0</v>
      </c>
      <c r="P81" s="348" t="s">
        <v>51</v>
      </c>
      <c r="Q81" s="374"/>
      <c r="R81" s="374"/>
      <c r="S81" s="374"/>
      <c r="T81" s="374"/>
      <c r="U81" s="374"/>
      <c r="V81" s="374"/>
      <c r="W81" s="374"/>
      <c r="X81" s="374"/>
      <c r="Y81" s="374"/>
      <c r="Z81" s="374"/>
    </row>
    <row r="82" ht="15.75" customHeight="1">
      <c r="A82" s="348" t="s">
        <v>51</v>
      </c>
      <c r="B82" s="348" t="s">
        <v>52</v>
      </c>
      <c r="C82" s="348" t="s">
        <v>9107</v>
      </c>
      <c r="D82" s="628" t="s">
        <v>9108</v>
      </c>
      <c r="E82" s="628" t="s">
        <v>9114</v>
      </c>
      <c r="F82" s="628" t="s">
        <v>9110</v>
      </c>
      <c r="G82" s="628" t="s">
        <v>9111</v>
      </c>
      <c r="H82" s="570" t="s">
        <v>8762</v>
      </c>
      <c r="I82" s="664" t="s">
        <v>9146</v>
      </c>
      <c r="J82" s="348" t="s">
        <v>9113</v>
      </c>
      <c r="K82" s="348">
        <v>3.0</v>
      </c>
      <c r="L82" s="348">
        <v>3.0</v>
      </c>
      <c r="M82" s="348">
        <v>3.0</v>
      </c>
      <c r="N82" s="348">
        <v>30.0</v>
      </c>
      <c r="O82" s="348">
        <f t="shared" ref="O82:O83" si="3">N82/K82</f>
        <v>10</v>
      </c>
      <c r="P82" s="348" t="s">
        <v>51</v>
      </c>
      <c r="Q82" s="374"/>
      <c r="R82" s="374"/>
      <c r="S82" s="374"/>
      <c r="T82" s="374"/>
      <c r="U82" s="374"/>
      <c r="V82" s="374"/>
      <c r="W82" s="374"/>
      <c r="X82" s="374"/>
      <c r="Y82" s="374"/>
      <c r="Z82" s="374"/>
    </row>
    <row r="83" ht="15.75" customHeight="1">
      <c r="A83" s="348" t="s">
        <v>51</v>
      </c>
      <c r="B83" s="348" t="s">
        <v>52</v>
      </c>
      <c r="C83" s="348" t="s">
        <v>9107</v>
      </c>
      <c r="D83" s="628" t="s">
        <v>9108</v>
      </c>
      <c r="E83" s="628" t="s">
        <v>9114</v>
      </c>
      <c r="F83" s="628" t="s">
        <v>9110</v>
      </c>
      <c r="G83" s="628" t="s">
        <v>9111</v>
      </c>
      <c r="H83" s="570" t="s">
        <v>8762</v>
      </c>
      <c r="I83" s="664" t="s">
        <v>9146</v>
      </c>
      <c r="J83" s="348" t="s">
        <v>9113</v>
      </c>
      <c r="K83" s="348">
        <v>3.0</v>
      </c>
      <c r="L83" s="348">
        <v>3.0</v>
      </c>
      <c r="M83" s="348">
        <v>3.0</v>
      </c>
      <c r="N83" s="348">
        <v>30.0</v>
      </c>
      <c r="O83" s="348">
        <f t="shared" si="3"/>
        <v>10</v>
      </c>
      <c r="P83" s="348" t="s">
        <v>51</v>
      </c>
      <c r="Q83" s="374"/>
      <c r="R83" s="374"/>
      <c r="S83" s="374"/>
      <c r="T83" s="374"/>
      <c r="U83" s="374"/>
      <c r="V83" s="374"/>
      <c r="W83" s="374"/>
      <c r="X83" s="374"/>
      <c r="Y83" s="374"/>
      <c r="Z83" s="374"/>
    </row>
    <row r="84" ht="15.75" customHeight="1">
      <c r="A84" s="348" t="s">
        <v>51</v>
      </c>
      <c r="B84" s="648" t="s">
        <v>52</v>
      </c>
      <c r="C84" s="648" t="s">
        <v>9215</v>
      </c>
      <c r="D84" s="652" t="s">
        <v>9108</v>
      </c>
      <c r="E84" s="652" t="s">
        <v>9117</v>
      </c>
      <c r="F84" s="652" t="s">
        <v>9110</v>
      </c>
      <c r="G84" s="652" t="s">
        <v>9119</v>
      </c>
      <c r="H84" s="648" t="s">
        <v>9216</v>
      </c>
      <c r="I84" s="651" t="s">
        <v>9146</v>
      </c>
      <c r="J84" s="648" t="s">
        <v>9217</v>
      </c>
      <c r="K84" s="648">
        <v>9.0</v>
      </c>
      <c r="L84" s="648">
        <v>1.0</v>
      </c>
      <c r="M84" s="648">
        <v>10.0</v>
      </c>
      <c r="N84" s="648">
        <v>20.0</v>
      </c>
      <c r="O84" s="648">
        <v>3.33</v>
      </c>
      <c r="P84" s="348" t="s">
        <v>51</v>
      </c>
      <c r="Q84" s="374"/>
      <c r="R84" s="374"/>
      <c r="S84" s="374"/>
      <c r="T84" s="374"/>
      <c r="U84" s="374"/>
      <c r="V84" s="374"/>
      <c r="W84" s="374"/>
      <c r="X84" s="374"/>
      <c r="Y84" s="374"/>
      <c r="Z84" s="374"/>
    </row>
    <row r="85" ht="15.75" customHeight="1">
      <c r="A85" s="348" t="s">
        <v>51</v>
      </c>
      <c r="B85" s="348" t="s">
        <v>52</v>
      </c>
      <c r="C85" s="348" t="s">
        <v>9153</v>
      </c>
      <c r="D85" s="628" t="s">
        <v>9116</v>
      </c>
      <c r="E85" s="628" t="s">
        <v>9117</v>
      </c>
      <c r="F85" s="628" t="s">
        <v>9118</v>
      </c>
      <c r="G85" s="628" t="s">
        <v>9119</v>
      </c>
      <c r="H85" s="672" t="s">
        <v>9120</v>
      </c>
      <c r="I85" s="673" t="s">
        <v>9146</v>
      </c>
      <c r="J85" s="348" t="s">
        <v>9154</v>
      </c>
      <c r="K85" s="348">
        <v>11.0</v>
      </c>
      <c r="L85" s="348">
        <v>9.0</v>
      </c>
      <c r="M85" s="348">
        <v>11.0</v>
      </c>
      <c r="N85" s="348">
        <v>40.0</v>
      </c>
      <c r="O85" s="348">
        <f t="shared" ref="O85:O88" si="4">N85/K85</f>
        <v>3.636363636</v>
      </c>
      <c r="P85" s="348" t="s">
        <v>51</v>
      </c>
      <c r="Q85" s="374"/>
      <c r="R85" s="374"/>
      <c r="S85" s="374"/>
      <c r="T85" s="374"/>
      <c r="U85" s="374"/>
      <c r="V85" s="374"/>
      <c r="W85" s="374"/>
      <c r="X85" s="374"/>
      <c r="Y85" s="374"/>
      <c r="Z85" s="374"/>
    </row>
    <row r="86" ht="15.75" customHeight="1">
      <c r="A86" s="348" t="s">
        <v>51</v>
      </c>
      <c r="B86" s="348" t="s">
        <v>52</v>
      </c>
      <c r="C86" s="348" t="s">
        <v>9153</v>
      </c>
      <c r="D86" s="628" t="s">
        <v>9116</v>
      </c>
      <c r="E86" s="628" t="s">
        <v>9117</v>
      </c>
      <c r="F86" s="628" t="s">
        <v>9118</v>
      </c>
      <c r="G86" s="628" t="s">
        <v>9119</v>
      </c>
      <c r="H86" s="672" t="s">
        <v>9120</v>
      </c>
      <c r="I86" s="673" t="s">
        <v>9146</v>
      </c>
      <c r="J86" s="348" t="s">
        <v>9154</v>
      </c>
      <c r="K86" s="348">
        <v>8.0</v>
      </c>
      <c r="L86" s="348">
        <v>8.0</v>
      </c>
      <c r="M86" s="348">
        <v>8.0</v>
      </c>
      <c r="N86" s="348">
        <v>40.0</v>
      </c>
      <c r="O86" s="348">
        <f t="shared" si="4"/>
        <v>5</v>
      </c>
      <c r="P86" s="348" t="s">
        <v>51</v>
      </c>
      <c r="Q86" s="374"/>
      <c r="R86" s="374"/>
      <c r="S86" s="374"/>
      <c r="T86" s="374"/>
      <c r="U86" s="374"/>
      <c r="V86" s="374"/>
      <c r="W86" s="374"/>
      <c r="X86" s="374"/>
      <c r="Y86" s="374"/>
      <c r="Z86" s="374"/>
    </row>
    <row r="87" ht="15.75" customHeight="1">
      <c r="A87" s="348" t="s">
        <v>51</v>
      </c>
      <c r="B87" s="348" t="s">
        <v>52</v>
      </c>
      <c r="C87" s="348" t="s">
        <v>9218</v>
      </c>
      <c r="D87" s="628" t="s">
        <v>9108</v>
      </c>
      <c r="E87" s="628" t="s">
        <v>9219</v>
      </c>
      <c r="F87" s="628" t="s">
        <v>9110</v>
      </c>
      <c r="G87" s="628" t="s">
        <v>9119</v>
      </c>
      <c r="H87" s="570" t="s">
        <v>9213</v>
      </c>
      <c r="I87" s="673" t="s">
        <v>9146</v>
      </c>
      <c r="J87" s="348" t="s">
        <v>9124</v>
      </c>
      <c r="K87" s="348">
        <v>2.0</v>
      </c>
      <c r="L87" s="348">
        <v>2.0</v>
      </c>
      <c r="M87" s="348">
        <v>2.0</v>
      </c>
      <c r="N87" s="348">
        <v>30.0</v>
      </c>
      <c r="O87" s="348">
        <f t="shared" si="4"/>
        <v>15</v>
      </c>
      <c r="P87" s="348" t="s">
        <v>51</v>
      </c>
      <c r="Q87" s="374"/>
      <c r="R87" s="374"/>
      <c r="S87" s="374"/>
      <c r="T87" s="374"/>
      <c r="U87" s="374"/>
      <c r="V87" s="374"/>
      <c r="W87" s="374"/>
      <c r="X87" s="374"/>
      <c r="Y87" s="374"/>
      <c r="Z87" s="374"/>
    </row>
    <row r="88" ht="15.75" customHeight="1">
      <c r="A88" s="348" t="s">
        <v>51</v>
      </c>
      <c r="B88" s="348" t="s">
        <v>52</v>
      </c>
      <c r="C88" s="348" t="s">
        <v>9218</v>
      </c>
      <c r="D88" s="628" t="s">
        <v>9108</v>
      </c>
      <c r="E88" s="628" t="s">
        <v>9219</v>
      </c>
      <c r="F88" s="628" t="s">
        <v>9110</v>
      </c>
      <c r="G88" s="628" t="s">
        <v>9119</v>
      </c>
      <c r="H88" s="570" t="s">
        <v>9213</v>
      </c>
      <c r="I88" s="673" t="s">
        <v>9146</v>
      </c>
      <c r="J88" s="348" t="s">
        <v>9124</v>
      </c>
      <c r="K88" s="348">
        <v>2.0</v>
      </c>
      <c r="L88" s="348">
        <v>2.0</v>
      </c>
      <c r="M88" s="348">
        <v>2.0</v>
      </c>
      <c r="N88" s="348">
        <v>30.0</v>
      </c>
      <c r="O88" s="348">
        <f t="shared" si="4"/>
        <v>15</v>
      </c>
      <c r="P88" s="348" t="s">
        <v>51</v>
      </c>
      <c r="Q88" s="374"/>
      <c r="R88" s="374"/>
      <c r="S88" s="374"/>
      <c r="T88" s="374"/>
      <c r="U88" s="374"/>
      <c r="V88" s="374"/>
      <c r="W88" s="374"/>
      <c r="X88" s="374"/>
      <c r="Y88" s="374"/>
      <c r="Z88" s="374"/>
    </row>
    <row r="89" ht="15.75" customHeight="1">
      <c r="A89" s="631" t="s">
        <v>78</v>
      </c>
      <c r="B89" s="631" t="s">
        <v>52</v>
      </c>
      <c r="C89" s="631" t="s">
        <v>9107</v>
      </c>
      <c r="D89" s="635" t="s">
        <v>9108</v>
      </c>
      <c r="E89" s="635" t="s">
        <v>9114</v>
      </c>
      <c r="F89" s="635" t="s">
        <v>9110</v>
      </c>
      <c r="G89" s="635" t="s">
        <v>9111</v>
      </c>
      <c r="H89" s="1475" t="s">
        <v>8762</v>
      </c>
      <c r="I89" s="664" t="s">
        <v>9146</v>
      </c>
      <c r="J89" s="348" t="s">
        <v>9113</v>
      </c>
      <c r="K89" s="348">
        <v>1.0</v>
      </c>
      <c r="L89" s="348">
        <v>1.0</v>
      </c>
      <c r="M89" s="348">
        <v>1.0</v>
      </c>
      <c r="N89" s="348">
        <v>30.0</v>
      </c>
      <c r="O89" s="348">
        <v>30.0</v>
      </c>
      <c r="P89" s="631" t="s">
        <v>78</v>
      </c>
      <c r="Q89" s="374"/>
      <c r="R89" s="374"/>
      <c r="S89" s="374"/>
      <c r="T89" s="374"/>
      <c r="U89" s="374"/>
      <c r="V89" s="374"/>
      <c r="W89" s="374"/>
      <c r="X89" s="374"/>
      <c r="Y89" s="374"/>
      <c r="Z89" s="374"/>
    </row>
    <row r="90" ht="15.75" customHeight="1">
      <c r="A90" s="348" t="s">
        <v>78</v>
      </c>
      <c r="B90" s="348" t="s">
        <v>52</v>
      </c>
      <c r="C90" s="348" t="s">
        <v>9107</v>
      </c>
      <c r="D90" s="628" t="s">
        <v>9108</v>
      </c>
      <c r="E90" s="628" t="s">
        <v>9109</v>
      </c>
      <c r="F90" s="628" t="s">
        <v>9110</v>
      </c>
      <c r="G90" s="628" t="s">
        <v>9111</v>
      </c>
      <c r="H90" s="570" t="s">
        <v>8762</v>
      </c>
      <c r="I90" s="664" t="s">
        <v>9112</v>
      </c>
      <c r="J90" s="348" t="s">
        <v>9113</v>
      </c>
      <c r="K90" s="348"/>
      <c r="L90" s="348"/>
      <c r="M90" s="348"/>
      <c r="N90" s="348">
        <v>50.0</v>
      </c>
      <c r="O90" s="348">
        <v>100.0</v>
      </c>
      <c r="P90" s="348" t="s">
        <v>78</v>
      </c>
      <c r="Q90" s="374"/>
      <c r="R90" s="374"/>
      <c r="S90" s="374"/>
      <c r="T90" s="374"/>
      <c r="U90" s="374"/>
      <c r="V90" s="374"/>
      <c r="W90" s="374"/>
      <c r="X90" s="374"/>
      <c r="Y90" s="374"/>
      <c r="Z90" s="374"/>
    </row>
    <row r="91" ht="15.75" customHeight="1">
      <c r="A91" s="631" t="s">
        <v>78</v>
      </c>
      <c r="B91" s="631" t="s">
        <v>52</v>
      </c>
      <c r="C91" s="631" t="s">
        <v>9220</v>
      </c>
      <c r="D91" s="635" t="s">
        <v>9221</v>
      </c>
      <c r="E91" s="635" t="s">
        <v>9222</v>
      </c>
      <c r="F91" s="635" t="s">
        <v>9110</v>
      </c>
      <c r="G91" s="635" t="s">
        <v>9119</v>
      </c>
      <c r="H91" s="1269" t="s">
        <v>9223</v>
      </c>
      <c r="I91" s="1476" t="s">
        <v>9146</v>
      </c>
      <c r="J91" s="631" t="s">
        <v>9224</v>
      </c>
      <c r="K91" s="631">
        <v>1.0</v>
      </c>
      <c r="L91" s="631">
        <v>1.0</v>
      </c>
      <c r="M91" s="631">
        <v>1.0</v>
      </c>
      <c r="N91" s="631">
        <v>50.0</v>
      </c>
      <c r="O91" s="631">
        <v>50.0</v>
      </c>
      <c r="P91" s="631" t="s">
        <v>78</v>
      </c>
      <c r="Q91" s="374"/>
      <c r="R91" s="374"/>
      <c r="S91" s="374"/>
      <c r="T91" s="374"/>
      <c r="U91" s="374"/>
      <c r="V91" s="374"/>
      <c r="W91" s="374"/>
      <c r="X91" s="374"/>
      <c r="Y91" s="374"/>
      <c r="Z91" s="374"/>
    </row>
    <row r="92" ht="15.75" customHeight="1">
      <c r="A92" s="631" t="s">
        <v>78</v>
      </c>
      <c r="B92" s="631" t="s">
        <v>52</v>
      </c>
      <c r="C92" s="631" t="s">
        <v>9107</v>
      </c>
      <c r="D92" s="635" t="s">
        <v>9108</v>
      </c>
      <c r="E92" s="635" t="s">
        <v>9225</v>
      </c>
      <c r="F92" s="635" t="s">
        <v>9110</v>
      </c>
      <c r="G92" s="635" t="s">
        <v>9111</v>
      </c>
      <c r="H92" s="1269" t="s">
        <v>8762</v>
      </c>
      <c r="I92" s="1477" t="s">
        <v>9225</v>
      </c>
      <c r="J92" s="348" t="s">
        <v>9148</v>
      </c>
      <c r="K92" s="348">
        <v>3.0</v>
      </c>
      <c r="L92" s="348">
        <v>3.0</v>
      </c>
      <c r="M92" s="348">
        <v>3.0</v>
      </c>
      <c r="N92" s="348">
        <v>20.0</v>
      </c>
      <c r="O92" s="348">
        <v>6.66</v>
      </c>
      <c r="P92" s="631" t="s">
        <v>78</v>
      </c>
      <c r="Q92" s="374"/>
      <c r="R92" s="374"/>
      <c r="S92" s="374"/>
      <c r="T92" s="374"/>
      <c r="U92" s="374"/>
      <c r="V92" s="374"/>
      <c r="W92" s="374"/>
      <c r="X92" s="374"/>
      <c r="Y92" s="374"/>
      <c r="Z92" s="374"/>
    </row>
    <row r="93" ht="15.75" customHeight="1">
      <c r="A93" s="1462" t="s">
        <v>9226</v>
      </c>
      <c r="B93" s="421" t="s">
        <v>52</v>
      </c>
      <c r="C93" s="1462" t="s">
        <v>9090</v>
      </c>
      <c r="D93" s="1462" t="s">
        <v>9091</v>
      </c>
      <c r="E93" s="126" t="s">
        <v>9197</v>
      </c>
      <c r="F93" s="126" t="s">
        <v>9093</v>
      </c>
      <c r="G93" s="1463" t="s">
        <v>9094</v>
      </c>
      <c r="H93" s="784" t="s">
        <v>8549</v>
      </c>
      <c r="I93" s="126" t="s">
        <v>9198</v>
      </c>
      <c r="J93" s="126" t="s">
        <v>9096</v>
      </c>
      <c r="K93" s="126"/>
      <c r="L93" s="126"/>
      <c r="M93" s="126"/>
      <c r="N93" s="126">
        <v>50.0</v>
      </c>
      <c r="O93" s="126">
        <v>75.0</v>
      </c>
      <c r="P93" s="1462" t="s">
        <v>9226</v>
      </c>
      <c r="Q93" s="374"/>
      <c r="R93" s="374"/>
      <c r="S93" s="374"/>
      <c r="T93" s="374"/>
      <c r="U93" s="374"/>
      <c r="V93" s="374"/>
      <c r="W93" s="374"/>
      <c r="X93" s="374"/>
      <c r="Y93" s="374"/>
      <c r="Z93" s="374"/>
    </row>
    <row r="94" ht="15.75" customHeight="1">
      <c r="A94" s="348" t="s">
        <v>57</v>
      </c>
      <c r="B94" s="348" t="s">
        <v>52</v>
      </c>
      <c r="C94" s="348" t="s">
        <v>9227</v>
      </c>
      <c r="D94" s="628" t="s">
        <v>9127</v>
      </c>
      <c r="E94" s="626" t="s">
        <v>9228</v>
      </c>
      <c r="F94" s="628" t="s">
        <v>9229</v>
      </c>
      <c r="G94" s="628" t="s">
        <v>9183</v>
      </c>
      <c r="H94" s="1269" t="s">
        <v>9230</v>
      </c>
      <c r="I94" s="664" t="s">
        <v>9112</v>
      </c>
      <c r="J94" s="348" t="s">
        <v>9231</v>
      </c>
      <c r="K94" s="348"/>
      <c r="L94" s="348"/>
      <c r="M94" s="348"/>
      <c r="N94" s="1472">
        <v>50.0</v>
      </c>
      <c r="O94" s="1472">
        <v>100.0</v>
      </c>
      <c r="P94" s="348" t="s">
        <v>57</v>
      </c>
      <c r="Q94" s="374"/>
      <c r="R94" s="374"/>
      <c r="S94" s="374"/>
      <c r="T94" s="374"/>
      <c r="U94" s="374"/>
      <c r="V94" s="374"/>
      <c r="W94" s="374"/>
      <c r="X94" s="374"/>
      <c r="Y94" s="374"/>
      <c r="Z94" s="374"/>
    </row>
    <row r="95" ht="15.75" customHeight="1">
      <c r="A95" s="348" t="s">
        <v>57</v>
      </c>
      <c r="B95" s="348" t="s">
        <v>52</v>
      </c>
      <c r="C95" s="348" t="s">
        <v>9227</v>
      </c>
      <c r="D95" s="628" t="s">
        <v>9127</v>
      </c>
      <c r="E95" s="628" t="s">
        <v>9232</v>
      </c>
      <c r="F95" s="628" t="s">
        <v>9229</v>
      </c>
      <c r="G95" s="628" t="s">
        <v>9183</v>
      </c>
      <c r="H95" s="570" t="s">
        <v>9230</v>
      </c>
      <c r="I95" s="664"/>
      <c r="J95" s="348" t="s">
        <v>9231</v>
      </c>
      <c r="K95" s="348"/>
      <c r="L95" s="348">
        <v>2.0</v>
      </c>
      <c r="M95" s="348">
        <v>2.0</v>
      </c>
      <c r="N95" s="1472">
        <v>30.0</v>
      </c>
      <c r="O95" s="1472">
        <v>15.0</v>
      </c>
      <c r="P95" s="348" t="s">
        <v>57</v>
      </c>
      <c r="Q95" s="374"/>
      <c r="R95" s="374"/>
      <c r="S95" s="374"/>
      <c r="T95" s="374"/>
      <c r="U95" s="374"/>
      <c r="V95" s="374"/>
      <c r="W95" s="374"/>
      <c r="X95" s="374"/>
      <c r="Y95" s="374"/>
      <c r="Z95" s="374"/>
    </row>
    <row r="96" ht="15.75" customHeight="1">
      <c r="A96" s="348" t="s">
        <v>57</v>
      </c>
      <c r="B96" s="348" t="s">
        <v>52</v>
      </c>
      <c r="C96" s="348" t="s">
        <v>9233</v>
      </c>
      <c r="D96" s="628" t="s">
        <v>9127</v>
      </c>
      <c r="E96" s="626" t="s">
        <v>9186</v>
      </c>
      <c r="F96" s="628" t="s">
        <v>9174</v>
      </c>
      <c r="G96" s="628" t="s">
        <v>9183</v>
      </c>
      <c r="H96" s="1269" t="s">
        <v>9234</v>
      </c>
      <c r="I96" s="664" t="s">
        <v>9112</v>
      </c>
      <c r="J96" s="348" t="s">
        <v>9124</v>
      </c>
      <c r="K96" s="348"/>
      <c r="L96" s="348"/>
      <c r="M96" s="348"/>
      <c r="N96" s="1472">
        <v>50.0</v>
      </c>
      <c r="O96" s="1472">
        <v>100.0</v>
      </c>
      <c r="P96" s="348" t="s">
        <v>57</v>
      </c>
      <c r="Q96" s="374"/>
      <c r="R96" s="374"/>
      <c r="S96" s="374"/>
      <c r="T96" s="374"/>
      <c r="U96" s="374"/>
      <c r="V96" s="374"/>
      <c r="W96" s="374"/>
      <c r="X96" s="374"/>
      <c r="Y96" s="374"/>
      <c r="Z96" s="374"/>
    </row>
    <row r="97" ht="15.75" customHeight="1">
      <c r="A97" s="348" t="s">
        <v>57</v>
      </c>
      <c r="B97" s="348" t="s">
        <v>52</v>
      </c>
      <c r="C97" s="348" t="s">
        <v>9233</v>
      </c>
      <c r="D97" s="628" t="s">
        <v>9127</v>
      </c>
      <c r="E97" s="628" t="s">
        <v>9235</v>
      </c>
      <c r="F97" s="628" t="s">
        <v>9174</v>
      </c>
      <c r="G97" s="628" t="s">
        <v>9183</v>
      </c>
      <c r="H97" s="1269" t="s">
        <v>9234</v>
      </c>
      <c r="I97" s="348"/>
      <c r="J97" s="348" t="s">
        <v>9124</v>
      </c>
      <c r="K97" s="348"/>
      <c r="L97" s="348">
        <v>2.0</v>
      </c>
      <c r="M97" s="348">
        <v>2.0</v>
      </c>
      <c r="N97" s="1472">
        <v>30.0</v>
      </c>
      <c r="O97" s="1472">
        <v>15.0</v>
      </c>
      <c r="P97" s="348" t="s">
        <v>57</v>
      </c>
      <c r="Q97" s="374"/>
      <c r="R97" s="374"/>
      <c r="S97" s="374"/>
      <c r="T97" s="374"/>
      <c r="U97" s="374"/>
      <c r="V97" s="374"/>
      <c r="W97" s="374"/>
      <c r="X97" s="374"/>
      <c r="Y97" s="374"/>
      <c r="Z97" s="374"/>
    </row>
    <row r="98" ht="15.75" customHeight="1">
      <c r="A98" s="348" t="s">
        <v>57</v>
      </c>
      <c r="B98" s="348" t="s">
        <v>52</v>
      </c>
      <c r="C98" s="348" t="s">
        <v>9236</v>
      </c>
      <c r="D98" s="628" t="s">
        <v>9127</v>
      </c>
      <c r="E98" s="626" t="s">
        <v>9186</v>
      </c>
      <c r="F98" s="628" t="s">
        <v>9237</v>
      </c>
      <c r="G98" s="628" t="s">
        <v>9183</v>
      </c>
      <c r="H98" s="570" t="s">
        <v>9238</v>
      </c>
      <c r="I98" s="348"/>
      <c r="J98" s="348" t="s">
        <v>9239</v>
      </c>
      <c r="K98" s="348"/>
      <c r="L98" s="348"/>
      <c r="M98" s="348"/>
      <c r="N98" s="1472">
        <v>50.0</v>
      </c>
      <c r="O98" s="1472">
        <v>100.0</v>
      </c>
      <c r="P98" s="348" t="s">
        <v>57</v>
      </c>
      <c r="Q98" s="374"/>
      <c r="R98" s="374"/>
      <c r="S98" s="374"/>
      <c r="T98" s="374"/>
      <c r="U98" s="374"/>
      <c r="V98" s="374"/>
      <c r="W98" s="374"/>
      <c r="X98" s="374"/>
      <c r="Y98" s="374"/>
      <c r="Z98" s="374"/>
    </row>
    <row r="99" ht="15.75" customHeight="1">
      <c r="A99" s="348" t="s">
        <v>57</v>
      </c>
      <c r="B99" s="348" t="s">
        <v>52</v>
      </c>
      <c r="C99" s="348" t="s">
        <v>9236</v>
      </c>
      <c r="D99" s="628" t="s">
        <v>9127</v>
      </c>
      <c r="E99" s="628" t="s">
        <v>9240</v>
      </c>
      <c r="F99" s="628" t="s">
        <v>9237</v>
      </c>
      <c r="G99" s="628" t="s">
        <v>9183</v>
      </c>
      <c r="H99" s="570" t="s">
        <v>9238</v>
      </c>
      <c r="I99" s="348"/>
      <c r="J99" s="348" t="s">
        <v>9239</v>
      </c>
      <c r="K99" s="348"/>
      <c r="L99" s="348">
        <v>3.0</v>
      </c>
      <c r="M99" s="348">
        <v>3.0</v>
      </c>
      <c r="N99" s="1472">
        <v>30.0</v>
      </c>
      <c r="O99" s="1472">
        <v>10.0</v>
      </c>
      <c r="P99" s="348" t="s">
        <v>57</v>
      </c>
      <c r="Q99" s="374"/>
      <c r="R99" s="374"/>
      <c r="S99" s="374"/>
      <c r="T99" s="374"/>
      <c r="U99" s="374"/>
      <c r="V99" s="374"/>
      <c r="W99" s="374"/>
      <c r="X99" s="374"/>
      <c r="Y99" s="374"/>
      <c r="Z99" s="374"/>
    </row>
    <row r="100" ht="15.75" customHeight="1">
      <c r="A100" s="348" t="s">
        <v>57</v>
      </c>
      <c r="B100" s="348" t="s">
        <v>52</v>
      </c>
      <c r="C100" s="348" t="s">
        <v>9241</v>
      </c>
      <c r="D100" s="628" t="s">
        <v>9127</v>
      </c>
      <c r="E100" s="628" t="s">
        <v>9242</v>
      </c>
      <c r="F100" s="628" t="s">
        <v>9243</v>
      </c>
      <c r="G100" s="628" t="s">
        <v>9183</v>
      </c>
      <c r="H100" s="570" t="s">
        <v>9244</v>
      </c>
      <c r="I100" s="348"/>
      <c r="J100" s="348" t="s">
        <v>9245</v>
      </c>
      <c r="K100" s="348"/>
      <c r="L100" s="348">
        <v>3.0</v>
      </c>
      <c r="M100" s="348">
        <v>3.0</v>
      </c>
      <c r="N100" s="1472">
        <v>30.0</v>
      </c>
      <c r="O100" s="1472">
        <v>10.0</v>
      </c>
      <c r="P100" s="348" t="s">
        <v>57</v>
      </c>
      <c r="Q100" s="374"/>
      <c r="R100" s="374"/>
      <c r="S100" s="374"/>
      <c r="T100" s="374"/>
      <c r="U100" s="374"/>
      <c r="V100" s="374"/>
      <c r="W100" s="374"/>
      <c r="X100" s="374"/>
      <c r="Y100" s="374"/>
      <c r="Z100" s="374"/>
    </row>
    <row r="101" ht="15.75" customHeight="1">
      <c r="A101" s="348" t="s">
        <v>57</v>
      </c>
      <c r="B101" s="348" t="s">
        <v>52</v>
      </c>
      <c r="C101" s="348" t="s">
        <v>9246</v>
      </c>
      <c r="D101" s="628" t="s">
        <v>9127</v>
      </c>
      <c r="E101" s="628" t="s">
        <v>9247</v>
      </c>
      <c r="F101" s="626" t="s">
        <v>9248</v>
      </c>
      <c r="G101" s="626" t="s">
        <v>9175</v>
      </c>
      <c r="H101" s="570" t="s">
        <v>9249</v>
      </c>
      <c r="I101" s="673"/>
      <c r="J101" s="348" t="s">
        <v>9250</v>
      </c>
      <c r="K101" s="348"/>
      <c r="L101" s="348">
        <v>2.0</v>
      </c>
      <c r="M101" s="348">
        <v>2.0</v>
      </c>
      <c r="N101" s="1472">
        <v>30.0</v>
      </c>
      <c r="O101" s="1472">
        <v>15.0</v>
      </c>
      <c r="P101" s="348" t="s">
        <v>57</v>
      </c>
      <c r="Q101" s="374"/>
      <c r="R101" s="374"/>
      <c r="S101" s="374"/>
      <c r="T101" s="374"/>
      <c r="U101" s="374"/>
      <c r="V101" s="374"/>
      <c r="W101" s="374"/>
      <c r="X101" s="374"/>
      <c r="Y101" s="374"/>
      <c r="Z101" s="374"/>
    </row>
    <row r="102" ht="15.75" customHeight="1">
      <c r="A102" s="348" t="s">
        <v>57</v>
      </c>
      <c r="B102" s="348" t="s">
        <v>52</v>
      </c>
      <c r="C102" s="348" t="s">
        <v>9172</v>
      </c>
      <c r="D102" s="628" t="s">
        <v>9127</v>
      </c>
      <c r="E102" s="626" t="s">
        <v>9173</v>
      </c>
      <c r="F102" s="628" t="s">
        <v>9174</v>
      </c>
      <c r="G102" s="626" t="s">
        <v>9175</v>
      </c>
      <c r="H102" s="570" t="s">
        <v>9176</v>
      </c>
      <c r="I102" s="674" t="s">
        <v>9177</v>
      </c>
      <c r="J102" s="348" t="s">
        <v>9178</v>
      </c>
      <c r="K102" s="666"/>
      <c r="L102" s="666"/>
      <c r="M102" s="666"/>
      <c r="N102" s="1472">
        <v>100.0</v>
      </c>
      <c r="O102" s="1472">
        <v>150.0</v>
      </c>
      <c r="P102" s="348" t="s">
        <v>57</v>
      </c>
      <c r="Q102" s="374"/>
      <c r="R102" s="374"/>
      <c r="S102" s="374"/>
      <c r="T102" s="374"/>
      <c r="U102" s="374"/>
      <c r="V102" s="374"/>
      <c r="W102" s="374"/>
      <c r="X102" s="374"/>
      <c r="Y102" s="374"/>
      <c r="Z102" s="374"/>
    </row>
    <row r="103" ht="15.75" customHeight="1">
      <c r="A103" s="348" t="s">
        <v>57</v>
      </c>
      <c r="B103" s="348" t="s">
        <v>52</v>
      </c>
      <c r="C103" s="348" t="s">
        <v>9172</v>
      </c>
      <c r="D103" s="628" t="s">
        <v>9127</v>
      </c>
      <c r="E103" s="626" t="s">
        <v>9186</v>
      </c>
      <c r="F103" s="628" t="s">
        <v>9174</v>
      </c>
      <c r="G103" s="626" t="s">
        <v>9175</v>
      </c>
      <c r="H103" s="570" t="s">
        <v>9176</v>
      </c>
      <c r="I103" s="664" t="s">
        <v>9112</v>
      </c>
      <c r="J103" s="348" t="s">
        <v>9178</v>
      </c>
      <c r="K103" s="666"/>
      <c r="L103" s="666"/>
      <c r="M103" s="666"/>
      <c r="N103" s="1472">
        <v>50.0</v>
      </c>
      <c r="O103" s="1472">
        <v>75.0</v>
      </c>
      <c r="P103" s="348" t="s">
        <v>57</v>
      </c>
      <c r="Q103" s="374"/>
      <c r="R103" s="374"/>
      <c r="S103" s="374"/>
      <c r="T103" s="374"/>
      <c r="U103" s="374"/>
      <c r="V103" s="374"/>
      <c r="W103" s="374"/>
      <c r="X103" s="374"/>
      <c r="Y103" s="374"/>
      <c r="Z103" s="374"/>
    </row>
    <row r="104" ht="15.75" customHeight="1">
      <c r="A104" s="348" t="s">
        <v>57</v>
      </c>
      <c r="B104" s="348" t="s">
        <v>52</v>
      </c>
      <c r="C104" s="348" t="s">
        <v>9172</v>
      </c>
      <c r="D104" s="628" t="s">
        <v>9127</v>
      </c>
      <c r="E104" s="628" t="s">
        <v>9180</v>
      </c>
      <c r="F104" s="628" t="s">
        <v>9174</v>
      </c>
      <c r="G104" s="626" t="s">
        <v>9175</v>
      </c>
      <c r="H104" s="570" t="s">
        <v>9176</v>
      </c>
      <c r="I104" s="673"/>
      <c r="J104" s="348" t="s">
        <v>9178</v>
      </c>
      <c r="K104" s="348"/>
      <c r="L104" s="348">
        <v>3.0</v>
      </c>
      <c r="M104" s="348">
        <v>3.0</v>
      </c>
      <c r="N104" s="1472">
        <v>30.0</v>
      </c>
      <c r="O104" s="1472">
        <v>10.0</v>
      </c>
      <c r="P104" s="348" t="s">
        <v>57</v>
      </c>
      <c r="Q104" s="374"/>
      <c r="R104" s="374"/>
      <c r="S104" s="374"/>
      <c r="T104" s="374"/>
      <c r="U104" s="374"/>
      <c r="V104" s="374"/>
      <c r="W104" s="374"/>
      <c r="X104" s="374"/>
      <c r="Y104" s="374"/>
      <c r="Z104" s="374"/>
    </row>
    <row r="105" ht="15.75" customHeight="1">
      <c r="A105" s="348" t="s">
        <v>57</v>
      </c>
      <c r="B105" s="348" t="s">
        <v>52</v>
      </c>
      <c r="C105" s="348" t="s">
        <v>9172</v>
      </c>
      <c r="D105" s="628" t="s">
        <v>9127</v>
      </c>
      <c r="E105" s="628" t="s">
        <v>9181</v>
      </c>
      <c r="F105" s="628" t="s">
        <v>9174</v>
      </c>
      <c r="G105" s="626" t="s">
        <v>9175</v>
      </c>
      <c r="H105" s="570" t="s">
        <v>9176</v>
      </c>
      <c r="I105" s="673"/>
      <c r="J105" s="348" t="s">
        <v>9178</v>
      </c>
      <c r="K105" s="348"/>
      <c r="L105" s="348">
        <v>3.0</v>
      </c>
      <c r="M105" s="348">
        <v>3.0</v>
      </c>
      <c r="N105" s="1472">
        <v>30.0</v>
      </c>
      <c r="O105" s="1472">
        <v>10.0</v>
      </c>
      <c r="P105" s="348" t="s">
        <v>57</v>
      </c>
      <c r="Q105" s="374"/>
      <c r="R105" s="374"/>
      <c r="S105" s="374"/>
      <c r="T105" s="374"/>
      <c r="U105" s="374"/>
      <c r="V105" s="374"/>
      <c r="W105" s="374"/>
      <c r="X105" s="374"/>
      <c r="Y105" s="374"/>
      <c r="Z105" s="374"/>
    </row>
    <row r="106" ht="15.75" customHeight="1">
      <c r="A106" s="348" t="s">
        <v>57</v>
      </c>
      <c r="B106" s="348" t="s">
        <v>52</v>
      </c>
      <c r="C106" s="348" t="s">
        <v>9251</v>
      </c>
      <c r="D106" s="628" t="s">
        <v>9127</v>
      </c>
      <c r="E106" s="626" t="s">
        <v>9186</v>
      </c>
      <c r="F106" s="628" t="s">
        <v>9174</v>
      </c>
      <c r="G106" s="626" t="s">
        <v>9183</v>
      </c>
      <c r="H106" s="570" t="s">
        <v>9252</v>
      </c>
      <c r="I106" s="664" t="s">
        <v>9112</v>
      </c>
      <c r="J106" s="348" t="s">
        <v>9253</v>
      </c>
      <c r="K106" s="348"/>
      <c r="L106" s="126"/>
      <c r="M106" s="126"/>
      <c r="N106" s="1472">
        <v>50.0</v>
      </c>
      <c r="O106" s="1472">
        <v>100.0</v>
      </c>
      <c r="P106" s="348" t="s">
        <v>57</v>
      </c>
      <c r="Q106" s="374"/>
      <c r="R106" s="374"/>
      <c r="S106" s="374"/>
      <c r="T106" s="374"/>
      <c r="U106" s="374"/>
      <c r="V106" s="374"/>
      <c r="W106" s="374"/>
      <c r="X106" s="374"/>
      <c r="Y106" s="374"/>
      <c r="Z106" s="374"/>
    </row>
    <row r="107" ht="15.75" customHeight="1">
      <c r="A107" s="348" t="s">
        <v>57</v>
      </c>
      <c r="B107" s="348" t="s">
        <v>52</v>
      </c>
      <c r="C107" s="348" t="s">
        <v>9251</v>
      </c>
      <c r="D107" s="628" t="s">
        <v>9127</v>
      </c>
      <c r="E107" s="628" t="s">
        <v>9254</v>
      </c>
      <c r="F107" s="628" t="s">
        <v>9174</v>
      </c>
      <c r="G107" s="626" t="s">
        <v>9183</v>
      </c>
      <c r="H107" s="570" t="s">
        <v>9252</v>
      </c>
      <c r="I107" s="673"/>
      <c r="J107" s="348" t="s">
        <v>9253</v>
      </c>
      <c r="K107" s="348"/>
      <c r="L107" s="348">
        <v>1.0</v>
      </c>
      <c r="M107" s="348">
        <v>1.0</v>
      </c>
      <c r="N107" s="1472">
        <v>30.0</v>
      </c>
      <c r="O107" s="1472">
        <v>30.0</v>
      </c>
      <c r="P107" s="348" t="s">
        <v>57</v>
      </c>
      <c r="Q107" s="374"/>
      <c r="R107" s="374"/>
      <c r="S107" s="374"/>
      <c r="T107" s="374"/>
      <c r="U107" s="374"/>
      <c r="V107" s="374"/>
      <c r="W107" s="374"/>
      <c r="X107" s="374"/>
      <c r="Y107" s="374"/>
      <c r="Z107" s="374"/>
    </row>
    <row r="108" ht="15.75" customHeight="1">
      <c r="A108" s="348" t="s">
        <v>57</v>
      </c>
      <c r="B108" s="348" t="s">
        <v>52</v>
      </c>
      <c r="C108" s="421" t="s">
        <v>9182</v>
      </c>
      <c r="D108" s="628" t="s">
        <v>9127</v>
      </c>
      <c r="E108" s="626" t="s">
        <v>9173</v>
      </c>
      <c r="F108" s="628" t="s">
        <v>9174</v>
      </c>
      <c r="G108" s="626" t="s">
        <v>9183</v>
      </c>
      <c r="H108" s="570" t="s">
        <v>9184</v>
      </c>
      <c r="I108" s="674" t="s">
        <v>9177</v>
      </c>
      <c r="J108" s="421" t="s">
        <v>9185</v>
      </c>
      <c r="K108" s="348"/>
      <c r="L108" s="348"/>
      <c r="M108" s="348"/>
      <c r="N108" s="1472">
        <v>100.0</v>
      </c>
      <c r="O108" s="1472">
        <v>200.0</v>
      </c>
      <c r="P108" s="348" t="s">
        <v>57</v>
      </c>
      <c r="Q108" s="374"/>
      <c r="R108" s="374"/>
      <c r="S108" s="374"/>
      <c r="T108" s="374"/>
      <c r="U108" s="374"/>
      <c r="V108" s="374"/>
      <c r="W108" s="374"/>
      <c r="X108" s="374"/>
      <c r="Y108" s="374"/>
      <c r="Z108" s="374"/>
    </row>
    <row r="109" ht="15.75" customHeight="1">
      <c r="A109" s="348" t="s">
        <v>57</v>
      </c>
      <c r="B109" s="348" t="s">
        <v>52</v>
      </c>
      <c r="C109" s="421" t="s">
        <v>9182</v>
      </c>
      <c r="D109" s="628" t="s">
        <v>9127</v>
      </c>
      <c r="E109" s="626" t="s">
        <v>9186</v>
      </c>
      <c r="F109" s="628" t="s">
        <v>9174</v>
      </c>
      <c r="G109" s="626" t="s">
        <v>9183</v>
      </c>
      <c r="H109" s="570" t="s">
        <v>9184</v>
      </c>
      <c r="I109" s="664" t="s">
        <v>9112</v>
      </c>
      <c r="J109" s="421" t="s">
        <v>9185</v>
      </c>
      <c r="K109" s="348"/>
      <c r="L109" s="348"/>
      <c r="M109" s="348"/>
      <c r="N109" s="1472">
        <v>50.0</v>
      </c>
      <c r="O109" s="1472">
        <v>100.0</v>
      </c>
      <c r="P109" s="348" t="s">
        <v>57</v>
      </c>
      <c r="Q109" s="374"/>
      <c r="R109" s="374"/>
      <c r="S109" s="374"/>
      <c r="T109" s="374"/>
      <c r="U109" s="374"/>
      <c r="V109" s="374"/>
      <c r="W109" s="374"/>
      <c r="X109" s="374"/>
      <c r="Y109" s="374"/>
      <c r="Z109" s="374"/>
    </row>
    <row r="110" ht="15.75" customHeight="1">
      <c r="A110" s="348" t="s">
        <v>57</v>
      </c>
      <c r="B110" s="348" t="s">
        <v>52</v>
      </c>
      <c r="C110" s="421" t="s">
        <v>9182</v>
      </c>
      <c r="D110" s="628" t="s">
        <v>9127</v>
      </c>
      <c r="E110" s="628" t="s">
        <v>9187</v>
      </c>
      <c r="F110" s="628" t="s">
        <v>9174</v>
      </c>
      <c r="G110" s="626" t="s">
        <v>9183</v>
      </c>
      <c r="H110" s="570" t="s">
        <v>9184</v>
      </c>
      <c r="I110" s="673"/>
      <c r="J110" s="421" t="s">
        <v>9185</v>
      </c>
      <c r="K110" s="348"/>
      <c r="L110" s="348">
        <v>4.0</v>
      </c>
      <c r="M110" s="348">
        <v>4.0</v>
      </c>
      <c r="N110" s="1472">
        <v>30.0</v>
      </c>
      <c r="O110" s="1472">
        <v>7.5</v>
      </c>
      <c r="P110" s="348" t="s">
        <v>57</v>
      </c>
      <c r="Q110" s="374"/>
      <c r="R110" s="374"/>
      <c r="S110" s="374"/>
      <c r="T110" s="374"/>
      <c r="U110" s="374"/>
      <c r="V110" s="374"/>
      <c r="W110" s="374"/>
      <c r="X110" s="374"/>
      <c r="Y110" s="374"/>
      <c r="Z110" s="374"/>
    </row>
    <row r="111" ht="15.75" customHeight="1">
      <c r="A111" s="348" t="s">
        <v>57</v>
      </c>
      <c r="B111" s="348" t="s">
        <v>52</v>
      </c>
      <c r="C111" s="421" t="s">
        <v>9182</v>
      </c>
      <c r="D111" s="628" t="s">
        <v>9127</v>
      </c>
      <c r="E111" s="628" t="s">
        <v>9188</v>
      </c>
      <c r="F111" s="628" t="s">
        <v>9174</v>
      </c>
      <c r="G111" s="626" t="s">
        <v>9183</v>
      </c>
      <c r="H111" s="570" t="s">
        <v>9184</v>
      </c>
      <c r="I111" s="673"/>
      <c r="J111" s="421" t="s">
        <v>9185</v>
      </c>
      <c r="K111" s="348"/>
      <c r="L111" s="348">
        <v>3.0</v>
      </c>
      <c r="M111" s="348">
        <v>3.0</v>
      </c>
      <c r="N111" s="1472">
        <v>30.0</v>
      </c>
      <c r="O111" s="1472">
        <v>10.0</v>
      </c>
      <c r="P111" s="348" t="s">
        <v>57</v>
      </c>
      <c r="Q111" s="374"/>
      <c r="R111" s="374"/>
      <c r="S111" s="374"/>
      <c r="T111" s="374"/>
      <c r="U111" s="374"/>
      <c r="V111" s="374"/>
      <c r="W111" s="374"/>
      <c r="X111" s="374"/>
      <c r="Y111" s="374"/>
      <c r="Z111" s="374"/>
    </row>
    <row r="112" ht="15.75" customHeight="1">
      <c r="A112" s="348" t="s">
        <v>57</v>
      </c>
      <c r="B112" s="348" t="s">
        <v>52</v>
      </c>
      <c r="C112" s="421" t="s">
        <v>9182</v>
      </c>
      <c r="D112" s="628" t="s">
        <v>9127</v>
      </c>
      <c r="E112" s="628" t="s">
        <v>9189</v>
      </c>
      <c r="F112" s="628" t="s">
        <v>9174</v>
      </c>
      <c r="G112" s="626" t="s">
        <v>9183</v>
      </c>
      <c r="H112" s="570" t="s">
        <v>9184</v>
      </c>
      <c r="I112" s="673"/>
      <c r="J112" s="421" t="s">
        <v>9185</v>
      </c>
      <c r="K112" s="348"/>
      <c r="L112" s="348">
        <v>3.0</v>
      </c>
      <c r="M112" s="348">
        <v>3.0</v>
      </c>
      <c r="N112" s="1472">
        <v>30.0</v>
      </c>
      <c r="O112" s="1472">
        <v>10.0</v>
      </c>
      <c r="P112" s="348" t="s">
        <v>57</v>
      </c>
      <c r="Q112" s="374"/>
      <c r="R112" s="374"/>
      <c r="S112" s="374"/>
      <c r="T112" s="374"/>
      <c r="U112" s="374"/>
      <c r="V112" s="374"/>
      <c r="W112" s="374"/>
      <c r="X112" s="374"/>
      <c r="Y112" s="374"/>
      <c r="Z112" s="374"/>
    </row>
    <row r="113" ht="15.75" customHeight="1">
      <c r="A113" s="348" t="s">
        <v>57</v>
      </c>
      <c r="B113" s="348" t="s">
        <v>52</v>
      </c>
      <c r="C113" s="421" t="s">
        <v>9182</v>
      </c>
      <c r="D113" s="628" t="s">
        <v>9127</v>
      </c>
      <c r="E113" s="628" t="s">
        <v>9190</v>
      </c>
      <c r="F113" s="628" t="s">
        <v>9174</v>
      </c>
      <c r="G113" s="626" t="s">
        <v>9183</v>
      </c>
      <c r="H113" s="570" t="s">
        <v>9184</v>
      </c>
      <c r="I113" s="673"/>
      <c r="J113" s="421" t="s">
        <v>9185</v>
      </c>
      <c r="K113" s="348"/>
      <c r="L113" s="348">
        <v>3.0</v>
      </c>
      <c r="M113" s="348">
        <v>3.0</v>
      </c>
      <c r="N113" s="1472">
        <v>30.0</v>
      </c>
      <c r="O113" s="1472">
        <v>10.0</v>
      </c>
      <c r="P113" s="348" t="s">
        <v>57</v>
      </c>
      <c r="Q113" s="374"/>
      <c r="R113" s="374"/>
      <c r="S113" s="374"/>
      <c r="T113" s="374"/>
      <c r="U113" s="374"/>
      <c r="V113" s="374"/>
      <c r="W113" s="374"/>
      <c r="X113" s="374"/>
      <c r="Y113" s="374"/>
      <c r="Z113" s="374"/>
    </row>
    <row r="114" ht="15.75" customHeight="1">
      <c r="A114" s="348" t="s">
        <v>57</v>
      </c>
      <c r="B114" s="348" t="s">
        <v>52</v>
      </c>
      <c r="C114" s="348" t="s">
        <v>9255</v>
      </c>
      <c r="D114" s="628" t="s">
        <v>9127</v>
      </c>
      <c r="E114" s="626" t="s">
        <v>9186</v>
      </c>
      <c r="F114" s="626" t="s">
        <v>9256</v>
      </c>
      <c r="G114" s="626" t="s">
        <v>9175</v>
      </c>
      <c r="H114" s="570" t="s">
        <v>9257</v>
      </c>
      <c r="I114" s="664" t="s">
        <v>9112</v>
      </c>
      <c r="J114" s="348" t="s">
        <v>9258</v>
      </c>
      <c r="K114" s="666"/>
      <c r="L114" s="666"/>
      <c r="M114" s="666"/>
      <c r="N114" s="1472">
        <v>50.0</v>
      </c>
      <c r="O114" s="1472">
        <v>75.0</v>
      </c>
      <c r="P114" s="348" t="s">
        <v>57</v>
      </c>
      <c r="Q114" s="374"/>
      <c r="R114" s="374"/>
      <c r="S114" s="374"/>
      <c r="T114" s="374"/>
      <c r="U114" s="374"/>
      <c r="V114" s="374"/>
      <c r="W114" s="374"/>
      <c r="X114" s="374"/>
      <c r="Y114" s="374"/>
      <c r="Z114" s="374"/>
    </row>
    <row r="115" ht="15.75" customHeight="1">
      <c r="A115" s="348" t="s">
        <v>57</v>
      </c>
      <c r="B115" s="348" t="s">
        <v>52</v>
      </c>
      <c r="C115" s="348" t="s">
        <v>9255</v>
      </c>
      <c r="D115" s="628" t="s">
        <v>9127</v>
      </c>
      <c r="E115" s="628" t="s">
        <v>9259</v>
      </c>
      <c r="F115" s="626" t="s">
        <v>9256</v>
      </c>
      <c r="G115" s="626" t="s">
        <v>9175</v>
      </c>
      <c r="H115" s="570" t="s">
        <v>9260</v>
      </c>
      <c r="I115" s="673"/>
      <c r="J115" s="348" t="s">
        <v>9258</v>
      </c>
      <c r="K115" s="348"/>
      <c r="L115" s="348">
        <v>2.0</v>
      </c>
      <c r="M115" s="348">
        <v>2.0</v>
      </c>
      <c r="N115" s="1472">
        <v>30.0</v>
      </c>
      <c r="O115" s="1472">
        <v>15.0</v>
      </c>
      <c r="P115" s="348" t="s">
        <v>57</v>
      </c>
      <c r="Q115" s="374"/>
      <c r="R115" s="374"/>
      <c r="S115" s="374"/>
      <c r="T115" s="374"/>
      <c r="U115" s="374"/>
      <c r="V115" s="374"/>
      <c r="W115" s="374"/>
      <c r="X115" s="374"/>
      <c r="Y115" s="374"/>
      <c r="Z115" s="374"/>
    </row>
    <row r="116" ht="15.75" customHeight="1">
      <c r="A116" s="348" t="s">
        <v>9261</v>
      </c>
      <c r="B116" s="348" t="s">
        <v>52</v>
      </c>
      <c r="C116" s="348" t="s">
        <v>9107</v>
      </c>
      <c r="D116" s="628" t="s">
        <v>9108</v>
      </c>
      <c r="E116" s="628" t="s">
        <v>9114</v>
      </c>
      <c r="F116" s="628" t="s">
        <v>9110</v>
      </c>
      <c r="G116" s="628" t="s">
        <v>9111</v>
      </c>
      <c r="H116" s="348" t="s">
        <v>8762</v>
      </c>
      <c r="I116" s="664" t="s">
        <v>9146</v>
      </c>
      <c r="J116" s="348" t="s">
        <v>9113</v>
      </c>
      <c r="K116" s="348">
        <v>4.0</v>
      </c>
      <c r="L116" s="348">
        <v>4.0</v>
      </c>
      <c r="M116" s="348">
        <v>4.0</v>
      </c>
      <c r="N116" s="348">
        <v>30.0</v>
      </c>
      <c r="O116" s="348">
        <f>30*1.5/4</f>
        <v>11.25</v>
      </c>
      <c r="P116" s="348" t="s">
        <v>9261</v>
      </c>
      <c r="Q116" s="374"/>
      <c r="R116" s="374"/>
      <c r="S116" s="374"/>
      <c r="T116" s="374"/>
      <c r="U116" s="374"/>
      <c r="V116" s="374"/>
      <c r="W116" s="374"/>
      <c r="X116" s="374"/>
      <c r="Y116" s="374"/>
      <c r="Z116" s="374"/>
    </row>
    <row r="117" ht="15.75" customHeight="1">
      <c r="A117" s="348" t="s">
        <v>9261</v>
      </c>
      <c r="B117" s="348" t="s">
        <v>52</v>
      </c>
      <c r="C117" s="348" t="s">
        <v>9107</v>
      </c>
      <c r="D117" s="628" t="s">
        <v>9108</v>
      </c>
      <c r="E117" s="628" t="s">
        <v>9109</v>
      </c>
      <c r="F117" s="628" t="s">
        <v>9110</v>
      </c>
      <c r="G117" s="628" t="s">
        <v>9111</v>
      </c>
      <c r="H117" s="348" t="s">
        <v>8762</v>
      </c>
      <c r="I117" s="664" t="s">
        <v>9112</v>
      </c>
      <c r="J117" s="348" t="s">
        <v>9113</v>
      </c>
      <c r="K117" s="348"/>
      <c r="L117" s="348"/>
      <c r="M117" s="348"/>
      <c r="N117" s="348">
        <v>50.0</v>
      </c>
      <c r="O117" s="348">
        <f>50*1.5</f>
        <v>75</v>
      </c>
      <c r="P117" s="348" t="s">
        <v>9261</v>
      </c>
      <c r="Q117" s="374"/>
      <c r="R117" s="374"/>
      <c r="S117" s="374"/>
      <c r="T117" s="374"/>
      <c r="U117" s="374"/>
      <c r="V117" s="374"/>
      <c r="W117" s="374"/>
      <c r="X117" s="374"/>
      <c r="Y117" s="374"/>
      <c r="Z117" s="374"/>
    </row>
    <row r="118" ht="15.75" customHeight="1">
      <c r="A118" s="348" t="s">
        <v>9261</v>
      </c>
      <c r="B118" s="348" t="s">
        <v>52</v>
      </c>
      <c r="C118" s="348" t="s">
        <v>9215</v>
      </c>
      <c r="D118" s="628" t="s">
        <v>9108</v>
      </c>
      <c r="E118" s="628" t="s">
        <v>9117</v>
      </c>
      <c r="F118" s="628" t="s">
        <v>9110</v>
      </c>
      <c r="G118" s="628" t="s">
        <v>9119</v>
      </c>
      <c r="H118" s="348" t="s">
        <v>9216</v>
      </c>
      <c r="I118" s="664" t="s">
        <v>9146</v>
      </c>
      <c r="J118" s="348" t="s">
        <v>9217</v>
      </c>
      <c r="K118" s="348">
        <v>9.0</v>
      </c>
      <c r="L118" s="348">
        <v>1.0</v>
      </c>
      <c r="M118" s="348">
        <v>10.0</v>
      </c>
      <c r="N118" s="348">
        <v>20.0</v>
      </c>
      <c r="O118" s="348">
        <f>20*1.5*1.5/9</f>
        <v>5</v>
      </c>
      <c r="P118" s="348" t="s">
        <v>9261</v>
      </c>
      <c r="Q118" s="374"/>
      <c r="R118" s="374"/>
      <c r="S118" s="374"/>
      <c r="T118" s="374"/>
      <c r="U118" s="374"/>
      <c r="V118" s="374"/>
      <c r="W118" s="374"/>
      <c r="X118" s="374"/>
      <c r="Y118" s="374"/>
      <c r="Z118" s="374"/>
    </row>
    <row r="119" ht="15.75" customHeight="1">
      <c r="A119" s="348" t="s">
        <v>9261</v>
      </c>
      <c r="B119" s="348" t="s">
        <v>52</v>
      </c>
      <c r="C119" s="348" t="s">
        <v>9262</v>
      </c>
      <c r="D119" s="628" t="s">
        <v>9116</v>
      </c>
      <c r="E119" s="628" t="s">
        <v>9117</v>
      </c>
      <c r="F119" s="628" t="s">
        <v>9263</v>
      </c>
      <c r="G119" s="628" t="s">
        <v>9119</v>
      </c>
      <c r="H119" s="348" t="s">
        <v>9264</v>
      </c>
      <c r="I119" s="673" t="s">
        <v>9146</v>
      </c>
      <c r="J119" s="348" t="s">
        <v>9154</v>
      </c>
      <c r="K119" s="348">
        <v>8.0</v>
      </c>
      <c r="L119" s="348">
        <v>1.0</v>
      </c>
      <c r="M119" s="348">
        <v>10.0</v>
      </c>
      <c r="N119" s="348">
        <v>20.0</v>
      </c>
      <c r="O119" s="348">
        <f>20*2*2/8</f>
        <v>10</v>
      </c>
      <c r="P119" s="348" t="s">
        <v>9261</v>
      </c>
      <c r="Q119" s="374"/>
      <c r="R119" s="374"/>
      <c r="S119" s="374"/>
      <c r="T119" s="374"/>
      <c r="U119" s="374"/>
      <c r="V119" s="374"/>
      <c r="W119" s="374"/>
      <c r="X119" s="374"/>
      <c r="Y119" s="374"/>
      <c r="Z119" s="374"/>
    </row>
    <row r="120" ht="15.75" customHeight="1">
      <c r="A120" s="348" t="s">
        <v>9261</v>
      </c>
      <c r="B120" s="348" t="s">
        <v>52</v>
      </c>
      <c r="C120" s="348" t="s">
        <v>9153</v>
      </c>
      <c r="D120" s="628" t="s">
        <v>9116</v>
      </c>
      <c r="E120" s="628" t="s">
        <v>9117</v>
      </c>
      <c r="F120" s="628" t="s">
        <v>9118</v>
      </c>
      <c r="G120" s="628" t="s">
        <v>9119</v>
      </c>
      <c r="H120" s="672" t="s">
        <v>9120</v>
      </c>
      <c r="I120" s="673" t="s">
        <v>9146</v>
      </c>
      <c r="J120" s="348" t="s">
        <v>9154</v>
      </c>
      <c r="K120" s="348">
        <v>11.0</v>
      </c>
      <c r="L120" s="348">
        <v>9.0</v>
      </c>
      <c r="M120" s="348">
        <v>11.0</v>
      </c>
      <c r="N120" s="348">
        <v>20.0</v>
      </c>
      <c r="O120" s="348">
        <v>5.45</v>
      </c>
      <c r="P120" s="348" t="s">
        <v>9261</v>
      </c>
      <c r="Q120" s="374"/>
      <c r="R120" s="374"/>
      <c r="S120" s="374"/>
      <c r="T120" s="374"/>
      <c r="U120" s="374"/>
      <c r="V120" s="374"/>
      <c r="W120" s="374"/>
      <c r="X120" s="374"/>
      <c r="Y120" s="374"/>
      <c r="Z120" s="374"/>
    </row>
    <row r="121" ht="15.75" customHeight="1">
      <c r="A121" s="348" t="s">
        <v>9261</v>
      </c>
      <c r="B121" s="348" t="s">
        <v>52</v>
      </c>
      <c r="C121" s="348" t="s">
        <v>9153</v>
      </c>
      <c r="D121" s="628" t="s">
        <v>9116</v>
      </c>
      <c r="E121" s="628" t="s">
        <v>9117</v>
      </c>
      <c r="F121" s="628" t="s">
        <v>9118</v>
      </c>
      <c r="G121" s="628" t="s">
        <v>9119</v>
      </c>
      <c r="H121" s="672" t="s">
        <v>9120</v>
      </c>
      <c r="I121" s="673" t="s">
        <v>9146</v>
      </c>
      <c r="J121" s="348" t="s">
        <v>9154</v>
      </c>
      <c r="K121" s="348">
        <v>8.0</v>
      </c>
      <c r="L121" s="348">
        <v>8.0</v>
      </c>
      <c r="M121" s="348">
        <v>8.0</v>
      </c>
      <c r="N121" s="348">
        <v>20.0</v>
      </c>
      <c r="O121" s="348">
        <f>20*2*2/8</f>
        <v>10</v>
      </c>
      <c r="P121" s="348" t="s">
        <v>9261</v>
      </c>
      <c r="Q121" s="374"/>
      <c r="R121" s="374"/>
      <c r="S121" s="374"/>
      <c r="T121" s="374"/>
      <c r="U121" s="374"/>
      <c r="V121" s="374"/>
      <c r="W121" s="374"/>
      <c r="X121" s="374"/>
      <c r="Y121" s="374"/>
      <c r="Z121" s="374"/>
    </row>
    <row r="122" ht="15.75" customHeight="1">
      <c r="A122" s="348" t="s">
        <v>9265</v>
      </c>
      <c r="B122" s="348" t="s">
        <v>52</v>
      </c>
      <c r="C122" s="348" t="s">
        <v>9107</v>
      </c>
      <c r="D122" s="628" t="s">
        <v>9108</v>
      </c>
      <c r="E122" s="628" t="s">
        <v>9114</v>
      </c>
      <c r="F122" s="628" t="s">
        <v>9110</v>
      </c>
      <c r="G122" s="628" t="s">
        <v>9111</v>
      </c>
      <c r="H122" s="348" t="s">
        <v>8762</v>
      </c>
      <c r="I122" s="348" t="s">
        <v>9146</v>
      </c>
      <c r="J122" s="348" t="s">
        <v>9113</v>
      </c>
      <c r="K122" s="348">
        <v>2.0</v>
      </c>
      <c r="L122" s="348">
        <v>2.0</v>
      </c>
      <c r="M122" s="348">
        <v>2.0</v>
      </c>
      <c r="N122" s="126">
        <v>30.0</v>
      </c>
      <c r="O122" s="126">
        <f>30*1.5/2</f>
        <v>22.5</v>
      </c>
      <c r="P122" s="348" t="s">
        <v>9265</v>
      </c>
      <c r="Q122" s="374"/>
      <c r="R122" s="374"/>
      <c r="S122" s="374"/>
      <c r="T122" s="374"/>
      <c r="U122" s="374"/>
      <c r="V122" s="374"/>
      <c r="W122" s="374"/>
      <c r="X122" s="374"/>
      <c r="Y122" s="374"/>
      <c r="Z122" s="374"/>
    </row>
    <row r="123" ht="15.75" customHeight="1">
      <c r="A123" s="348" t="s">
        <v>9265</v>
      </c>
      <c r="B123" s="348" t="s">
        <v>52</v>
      </c>
      <c r="C123" s="348" t="s">
        <v>9107</v>
      </c>
      <c r="D123" s="628" t="s">
        <v>9108</v>
      </c>
      <c r="E123" s="628" t="s">
        <v>9266</v>
      </c>
      <c r="F123" s="628" t="s">
        <v>9110</v>
      </c>
      <c r="G123" s="628" t="s">
        <v>9111</v>
      </c>
      <c r="H123" s="570" t="s">
        <v>8762</v>
      </c>
      <c r="I123" s="348" t="s">
        <v>9112</v>
      </c>
      <c r="J123" s="348" t="s">
        <v>9113</v>
      </c>
      <c r="K123" s="348"/>
      <c r="L123" s="348"/>
      <c r="M123" s="348"/>
      <c r="N123" s="126">
        <v>50.0</v>
      </c>
      <c r="O123" s="126">
        <f>50*1.5*1.5</f>
        <v>112.5</v>
      </c>
      <c r="P123" s="348" t="s">
        <v>9265</v>
      </c>
      <c r="Q123" s="374"/>
      <c r="R123" s="374"/>
      <c r="S123" s="374"/>
      <c r="T123" s="374"/>
      <c r="U123" s="374"/>
      <c r="V123" s="374"/>
      <c r="W123" s="374"/>
      <c r="X123" s="374"/>
      <c r="Y123" s="374"/>
      <c r="Z123" s="374"/>
    </row>
    <row r="124" ht="15.75" customHeight="1">
      <c r="A124" s="348" t="s">
        <v>9265</v>
      </c>
      <c r="B124" s="348" t="s">
        <v>52</v>
      </c>
      <c r="C124" s="348" t="s">
        <v>9215</v>
      </c>
      <c r="D124" s="628" t="s">
        <v>9108</v>
      </c>
      <c r="E124" s="628" t="s">
        <v>9117</v>
      </c>
      <c r="F124" s="628" t="s">
        <v>9110</v>
      </c>
      <c r="G124" s="628" t="s">
        <v>9119</v>
      </c>
      <c r="H124" s="348" t="s">
        <v>9216</v>
      </c>
      <c r="I124" s="348" t="s">
        <v>9146</v>
      </c>
      <c r="J124" s="348" t="s">
        <v>9217</v>
      </c>
      <c r="K124" s="348">
        <v>5.0</v>
      </c>
      <c r="L124" s="348">
        <v>3.0</v>
      </c>
      <c r="M124" s="348">
        <v>5.0</v>
      </c>
      <c r="N124" s="126">
        <v>20.0</v>
      </c>
      <c r="O124" s="126">
        <f t="shared" ref="O124:O125" si="5">20*1.5/5</f>
        <v>6</v>
      </c>
      <c r="P124" s="348" t="s">
        <v>9265</v>
      </c>
      <c r="Q124" s="374"/>
      <c r="R124" s="374"/>
      <c r="S124" s="374"/>
      <c r="T124" s="374"/>
      <c r="U124" s="374"/>
      <c r="V124" s="374"/>
      <c r="W124" s="374"/>
      <c r="X124" s="374"/>
      <c r="Y124" s="374"/>
      <c r="Z124" s="374"/>
    </row>
    <row r="125" ht="15.75" customHeight="1">
      <c r="A125" s="348" t="s">
        <v>9265</v>
      </c>
      <c r="B125" s="348" t="s">
        <v>52</v>
      </c>
      <c r="C125" s="348" t="s">
        <v>9215</v>
      </c>
      <c r="D125" s="628" t="s">
        <v>9108</v>
      </c>
      <c r="E125" s="628" t="s">
        <v>9117</v>
      </c>
      <c r="F125" s="628" t="s">
        <v>9110</v>
      </c>
      <c r="G125" s="628" t="s">
        <v>9119</v>
      </c>
      <c r="H125" s="348" t="s">
        <v>9216</v>
      </c>
      <c r="I125" s="673" t="s">
        <v>9146</v>
      </c>
      <c r="J125" s="348" t="s">
        <v>9217</v>
      </c>
      <c r="K125" s="348">
        <v>5.0</v>
      </c>
      <c r="L125" s="348">
        <v>3.0</v>
      </c>
      <c r="M125" s="348">
        <v>5.0</v>
      </c>
      <c r="N125" s="126">
        <v>20.0</v>
      </c>
      <c r="O125" s="126">
        <f t="shared" si="5"/>
        <v>6</v>
      </c>
      <c r="P125" s="348" t="s">
        <v>9265</v>
      </c>
      <c r="Q125" s="374"/>
      <c r="R125" s="374"/>
      <c r="S125" s="374"/>
      <c r="T125" s="374"/>
      <c r="U125" s="374"/>
      <c r="V125" s="374"/>
      <c r="W125" s="374"/>
      <c r="X125" s="374"/>
      <c r="Y125" s="374"/>
      <c r="Z125" s="374"/>
    </row>
    <row r="126" ht="15.75" customHeight="1">
      <c r="A126" s="348" t="s">
        <v>9267</v>
      </c>
      <c r="B126" s="348" t="s">
        <v>52</v>
      </c>
      <c r="C126" s="348" t="s">
        <v>9268</v>
      </c>
      <c r="D126" s="628" t="s">
        <v>9091</v>
      </c>
      <c r="E126" s="628" t="s">
        <v>9099</v>
      </c>
      <c r="F126" s="628" t="s">
        <v>9129</v>
      </c>
      <c r="G126" s="628">
        <v>100.0</v>
      </c>
      <c r="H126" s="1269" t="s">
        <v>9158</v>
      </c>
      <c r="I126" s="664"/>
      <c r="J126" s="348" t="s">
        <v>9269</v>
      </c>
      <c r="K126" s="348"/>
      <c r="L126" s="348">
        <v>1.0</v>
      </c>
      <c r="M126" s="348">
        <v>1.0</v>
      </c>
      <c r="N126" s="126">
        <v>90.0</v>
      </c>
      <c r="O126" s="126">
        <v>180.0</v>
      </c>
      <c r="P126" s="348" t="s">
        <v>9267</v>
      </c>
      <c r="Q126" s="374"/>
      <c r="R126" s="374"/>
      <c r="S126" s="374"/>
      <c r="T126" s="374"/>
      <c r="U126" s="374"/>
      <c r="V126" s="374"/>
      <c r="W126" s="374"/>
      <c r="X126" s="374"/>
      <c r="Y126" s="374"/>
      <c r="Z126" s="374"/>
    </row>
    <row r="127" ht="15.75" customHeight="1">
      <c r="A127" s="348" t="s">
        <v>533</v>
      </c>
      <c r="B127" s="348" t="s">
        <v>52</v>
      </c>
      <c r="C127" s="348" t="s">
        <v>8761</v>
      </c>
      <c r="D127" s="628" t="s">
        <v>9270</v>
      </c>
      <c r="E127" s="628" t="s">
        <v>9197</v>
      </c>
      <c r="F127" s="628" t="s">
        <v>9129</v>
      </c>
      <c r="G127" s="628" t="s">
        <v>9150</v>
      </c>
      <c r="H127" s="348" t="s">
        <v>9271</v>
      </c>
      <c r="I127" s="664" t="s">
        <v>9112</v>
      </c>
      <c r="J127" s="348" t="s">
        <v>9272</v>
      </c>
      <c r="K127" s="348"/>
      <c r="L127" s="348"/>
      <c r="M127" s="348"/>
      <c r="N127" s="126">
        <v>50.0</v>
      </c>
      <c r="O127" s="126">
        <v>75.0</v>
      </c>
      <c r="P127" s="348" t="s">
        <v>533</v>
      </c>
      <c r="Q127" s="374"/>
      <c r="R127" s="374"/>
      <c r="S127" s="374"/>
      <c r="T127" s="374"/>
      <c r="U127" s="374"/>
      <c r="V127" s="374"/>
      <c r="W127" s="374"/>
      <c r="X127" s="374"/>
      <c r="Y127" s="374"/>
      <c r="Z127" s="374"/>
    </row>
    <row r="128" ht="15.75" customHeight="1">
      <c r="A128" s="348" t="s">
        <v>9273</v>
      </c>
      <c r="B128" s="348" t="s">
        <v>52</v>
      </c>
      <c r="C128" s="348" t="s">
        <v>9233</v>
      </c>
      <c r="D128" s="628" t="s">
        <v>9127</v>
      </c>
      <c r="E128" s="628" t="s">
        <v>9235</v>
      </c>
      <c r="F128" s="628" t="s">
        <v>9174</v>
      </c>
      <c r="G128" s="628" t="s">
        <v>9183</v>
      </c>
      <c r="H128" s="1269" t="s">
        <v>9234</v>
      </c>
      <c r="I128" s="664"/>
      <c r="J128" s="348" t="s">
        <v>9274</v>
      </c>
      <c r="K128" s="348">
        <v>2.0</v>
      </c>
      <c r="L128" s="348">
        <v>2.0</v>
      </c>
      <c r="M128" s="348">
        <v>2.0</v>
      </c>
      <c r="N128" s="126">
        <v>30.0</v>
      </c>
      <c r="O128" s="126">
        <v>15.0</v>
      </c>
      <c r="P128" s="348" t="s">
        <v>9273</v>
      </c>
      <c r="Q128" s="374"/>
      <c r="R128" s="374"/>
      <c r="S128" s="374"/>
      <c r="T128" s="374"/>
      <c r="U128" s="374"/>
      <c r="V128" s="374"/>
      <c r="W128" s="374"/>
      <c r="X128" s="374"/>
      <c r="Y128" s="374"/>
      <c r="Z128" s="374"/>
    </row>
    <row r="129" ht="15.75" customHeight="1">
      <c r="A129" s="348" t="s">
        <v>9273</v>
      </c>
      <c r="B129" s="348" t="s">
        <v>52</v>
      </c>
      <c r="C129" s="348" t="s">
        <v>9246</v>
      </c>
      <c r="D129" s="628" t="s">
        <v>9127</v>
      </c>
      <c r="E129" s="628" t="s">
        <v>9247</v>
      </c>
      <c r="F129" s="626" t="s">
        <v>9248</v>
      </c>
      <c r="G129" s="626" t="s">
        <v>9183</v>
      </c>
      <c r="H129" s="570" t="s">
        <v>9249</v>
      </c>
      <c r="I129" s="673"/>
      <c r="J129" s="348" t="s">
        <v>9275</v>
      </c>
      <c r="K129" s="348">
        <v>2.0</v>
      </c>
      <c r="L129" s="348">
        <v>2.0</v>
      </c>
      <c r="M129" s="348">
        <v>2.0</v>
      </c>
      <c r="N129" s="126">
        <v>30.0</v>
      </c>
      <c r="O129" s="126">
        <v>15.0</v>
      </c>
      <c r="P129" s="348" t="s">
        <v>9273</v>
      </c>
      <c r="Q129" s="374"/>
      <c r="R129" s="374"/>
      <c r="S129" s="374"/>
      <c r="T129" s="374"/>
      <c r="U129" s="374"/>
      <c r="V129" s="374"/>
      <c r="W129" s="374"/>
      <c r="X129" s="374"/>
      <c r="Y129" s="374"/>
      <c r="Z129" s="374"/>
    </row>
    <row r="130" ht="15.75" customHeight="1">
      <c r="A130" s="348" t="s">
        <v>9273</v>
      </c>
      <c r="B130" s="348" t="s">
        <v>52</v>
      </c>
      <c r="C130" s="348" t="s">
        <v>9236</v>
      </c>
      <c r="D130" s="628" t="s">
        <v>9127</v>
      </c>
      <c r="E130" s="628" t="s">
        <v>9276</v>
      </c>
      <c r="F130" s="626" t="s">
        <v>9237</v>
      </c>
      <c r="G130" s="626" t="s">
        <v>9183</v>
      </c>
      <c r="H130" s="570" t="s">
        <v>9277</v>
      </c>
      <c r="I130" s="673"/>
      <c r="J130" s="348" t="s">
        <v>9278</v>
      </c>
      <c r="K130" s="348">
        <v>2.0</v>
      </c>
      <c r="L130" s="348">
        <v>2.0</v>
      </c>
      <c r="M130" s="348">
        <v>2.0</v>
      </c>
      <c r="N130" s="126">
        <v>30.0</v>
      </c>
      <c r="O130" s="126">
        <v>15.0</v>
      </c>
      <c r="P130" s="348" t="s">
        <v>9273</v>
      </c>
      <c r="Q130" s="374"/>
      <c r="R130" s="374"/>
      <c r="S130" s="374"/>
      <c r="T130" s="374"/>
      <c r="U130" s="374"/>
      <c r="V130" s="374"/>
      <c r="W130" s="374"/>
      <c r="X130" s="374"/>
      <c r="Y130" s="374"/>
      <c r="Z130" s="374"/>
    </row>
    <row r="131" ht="15.75" customHeight="1">
      <c r="A131" s="348" t="s">
        <v>9273</v>
      </c>
      <c r="B131" s="348" t="s">
        <v>52</v>
      </c>
      <c r="C131" s="348" t="s">
        <v>9172</v>
      </c>
      <c r="D131" s="628" t="s">
        <v>9127</v>
      </c>
      <c r="E131" s="628" t="s">
        <v>9180</v>
      </c>
      <c r="F131" s="628" t="s">
        <v>9174</v>
      </c>
      <c r="G131" s="626" t="s">
        <v>9175</v>
      </c>
      <c r="H131" s="570" t="s">
        <v>9176</v>
      </c>
      <c r="I131" s="673"/>
      <c r="J131" s="628" t="s">
        <v>9178</v>
      </c>
      <c r="K131" s="348">
        <v>3.0</v>
      </c>
      <c r="L131" s="348">
        <v>3.0</v>
      </c>
      <c r="M131" s="348">
        <v>3.0</v>
      </c>
      <c r="N131" s="126">
        <v>30.0</v>
      </c>
      <c r="O131" s="126">
        <v>10.0</v>
      </c>
      <c r="P131" s="348" t="s">
        <v>9273</v>
      </c>
      <c r="Q131" s="374"/>
      <c r="R131" s="374"/>
      <c r="S131" s="374"/>
      <c r="T131" s="374"/>
      <c r="U131" s="374"/>
      <c r="V131" s="374"/>
      <c r="W131" s="374"/>
      <c r="X131" s="374"/>
      <c r="Y131" s="374"/>
      <c r="Z131" s="374"/>
    </row>
    <row r="132" ht="15.75" customHeight="1">
      <c r="A132" s="348" t="s">
        <v>9273</v>
      </c>
      <c r="B132" s="348" t="s">
        <v>52</v>
      </c>
      <c r="C132" s="348" t="s">
        <v>9172</v>
      </c>
      <c r="D132" s="628" t="s">
        <v>9127</v>
      </c>
      <c r="E132" s="628" t="s">
        <v>9279</v>
      </c>
      <c r="F132" s="628" t="s">
        <v>9174</v>
      </c>
      <c r="G132" s="626" t="s">
        <v>9175</v>
      </c>
      <c r="H132" s="570" t="s">
        <v>9176</v>
      </c>
      <c r="I132" s="673"/>
      <c r="J132" s="628" t="s">
        <v>9178</v>
      </c>
      <c r="K132" s="348">
        <v>3.0</v>
      </c>
      <c r="L132" s="348">
        <v>3.0</v>
      </c>
      <c r="M132" s="348">
        <v>3.0</v>
      </c>
      <c r="N132" s="126">
        <v>30.0</v>
      </c>
      <c r="O132" s="126">
        <v>10.0</v>
      </c>
      <c r="P132" s="348" t="s">
        <v>9273</v>
      </c>
      <c r="Q132" s="374"/>
      <c r="R132" s="374"/>
      <c r="S132" s="374"/>
      <c r="T132" s="374"/>
      <c r="U132" s="374"/>
      <c r="V132" s="374"/>
      <c r="W132" s="374"/>
      <c r="X132" s="374"/>
      <c r="Y132" s="374"/>
      <c r="Z132" s="374"/>
    </row>
    <row r="133" ht="15.75" customHeight="1">
      <c r="A133" s="348" t="s">
        <v>9273</v>
      </c>
      <c r="B133" s="348" t="s">
        <v>52</v>
      </c>
      <c r="C133" s="421" t="s">
        <v>9182</v>
      </c>
      <c r="D133" s="628" t="s">
        <v>9127</v>
      </c>
      <c r="E133" s="626" t="s">
        <v>9173</v>
      </c>
      <c r="F133" s="628" t="s">
        <v>9174</v>
      </c>
      <c r="G133" s="626" t="s">
        <v>9183</v>
      </c>
      <c r="H133" s="570" t="s">
        <v>9184</v>
      </c>
      <c r="I133" s="674" t="s">
        <v>9177</v>
      </c>
      <c r="J133" s="421" t="s">
        <v>9185</v>
      </c>
      <c r="K133" s="348"/>
      <c r="L133" s="348"/>
      <c r="M133" s="348"/>
      <c r="N133" s="126">
        <v>100.0</v>
      </c>
      <c r="O133" s="126">
        <v>100.0</v>
      </c>
      <c r="P133" s="348" t="s">
        <v>9273</v>
      </c>
      <c r="Q133" s="374"/>
      <c r="R133" s="374"/>
      <c r="S133" s="374"/>
      <c r="T133" s="374"/>
      <c r="U133" s="374"/>
      <c r="V133" s="374"/>
      <c r="W133" s="374"/>
      <c r="X133" s="374"/>
      <c r="Y133" s="374"/>
      <c r="Z133" s="374"/>
    </row>
    <row r="134" ht="15.75" customHeight="1">
      <c r="A134" s="348" t="s">
        <v>9273</v>
      </c>
      <c r="B134" s="348" t="s">
        <v>52</v>
      </c>
      <c r="C134" s="421" t="s">
        <v>9182</v>
      </c>
      <c r="D134" s="628" t="s">
        <v>9127</v>
      </c>
      <c r="E134" s="626" t="s">
        <v>9186</v>
      </c>
      <c r="F134" s="628" t="s">
        <v>9174</v>
      </c>
      <c r="G134" s="626" t="s">
        <v>9183</v>
      </c>
      <c r="H134" s="570" t="s">
        <v>9184</v>
      </c>
      <c r="I134" s="673"/>
      <c r="J134" s="421" t="s">
        <v>9185</v>
      </c>
      <c r="K134" s="348"/>
      <c r="L134" s="348"/>
      <c r="M134" s="348"/>
      <c r="N134" s="126">
        <v>50.0</v>
      </c>
      <c r="O134" s="126">
        <v>50.0</v>
      </c>
      <c r="P134" s="348" t="s">
        <v>9273</v>
      </c>
      <c r="Q134" s="374"/>
      <c r="R134" s="374"/>
      <c r="S134" s="374"/>
      <c r="T134" s="374"/>
      <c r="U134" s="374"/>
      <c r="V134" s="374"/>
      <c r="W134" s="374"/>
      <c r="X134" s="374"/>
      <c r="Y134" s="374"/>
      <c r="Z134" s="374"/>
    </row>
    <row r="135" ht="15.75" customHeight="1">
      <c r="A135" s="348" t="s">
        <v>9273</v>
      </c>
      <c r="B135" s="348" t="s">
        <v>52</v>
      </c>
      <c r="C135" s="421" t="s">
        <v>9182</v>
      </c>
      <c r="D135" s="628" t="s">
        <v>9127</v>
      </c>
      <c r="E135" s="628" t="s">
        <v>9280</v>
      </c>
      <c r="F135" s="628" t="s">
        <v>9174</v>
      </c>
      <c r="G135" s="626" t="s">
        <v>9183</v>
      </c>
      <c r="H135" s="570" t="s">
        <v>9184</v>
      </c>
      <c r="I135" s="673"/>
      <c r="J135" s="421" t="s">
        <v>9185</v>
      </c>
      <c r="K135" s="348">
        <v>3.0</v>
      </c>
      <c r="L135" s="348">
        <v>3.0</v>
      </c>
      <c r="M135" s="348">
        <v>3.0</v>
      </c>
      <c r="N135" s="126">
        <v>30.0</v>
      </c>
      <c r="O135" s="126">
        <v>10.0</v>
      </c>
      <c r="P135" s="348" t="s">
        <v>9273</v>
      </c>
      <c r="Q135" s="374"/>
      <c r="R135" s="374"/>
      <c r="S135" s="374"/>
      <c r="T135" s="374"/>
      <c r="U135" s="374"/>
      <c r="V135" s="374"/>
      <c r="W135" s="374"/>
      <c r="X135" s="374"/>
      <c r="Y135" s="374"/>
      <c r="Z135" s="374"/>
    </row>
    <row r="136" ht="15.75" customHeight="1">
      <c r="A136" s="348" t="s">
        <v>9273</v>
      </c>
      <c r="B136" s="348" t="s">
        <v>52</v>
      </c>
      <c r="C136" s="421" t="s">
        <v>9182</v>
      </c>
      <c r="D136" s="628" t="s">
        <v>9127</v>
      </c>
      <c r="E136" s="628" t="s">
        <v>9281</v>
      </c>
      <c r="F136" s="628" t="s">
        <v>9174</v>
      </c>
      <c r="G136" s="626" t="s">
        <v>9183</v>
      </c>
      <c r="H136" s="570" t="s">
        <v>9184</v>
      </c>
      <c r="I136" s="673"/>
      <c r="J136" s="421" t="s">
        <v>9185</v>
      </c>
      <c r="K136" s="348">
        <v>3.0</v>
      </c>
      <c r="L136" s="348">
        <v>3.0</v>
      </c>
      <c r="M136" s="348">
        <v>3.0</v>
      </c>
      <c r="N136" s="126">
        <v>30.0</v>
      </c>
      <c r="O136" s="126">
        <v>10.0</v>
      </c>
      <c r="P136" s="348" t="s">
        <v>9273</v>
      </c>
      <c r="Q136" s="374"/>
      <c r="R136" s="374"/>
      <c r="S136" s="374"/>
      <c r="T136" s="374"/>
      <c r="U136" s="374"/>
      <c r="V136" s="374"/>
      <c r="W136" s="374"/>
      <c r="X136" s="374"/>
      <c r="Y136" s="374"/>
      <c r="Z136" s="374"/>
    </row>
    <row r="137" ht="15.75" customHeight="1">
      <c r="A137" s="348" t="s">
        <v>9273</v>
      </c>
      <c r="B137" s="348" t="s">
        <v>52</v>
      </c>
      <c r="C137" s="421" t="s">
        <v>9182</v>
      </c>
      <c r="D137" s="628" t="s">
        <v>9127</v>
      </c>
      <c r="E137" s="628" t="s">
        <v>9282</v>
      </c>
      <c r="F137" s="628" t="s">
        <v>9174</v>
      </c>
      <c r="G137" s="626" t="s">
        <v>9183</v>
      </c>
      <c r="H137" s="570" t="s">
        <v>9184</v>
      </c>
      <c r="I137" s="673"/>
      <c r="J137" s="421" t="s">
        <v>9185</v>
      </c>
      <c r="K137" s="348">
        <v>3.0</v>
      </c>
      <c r="L137" s="348">
        <v>3.0</v>
      </c>
      <c r="M137" s="348">
        <v>3.0</v>
      </c>
      <c r="N137" s="126">
        <v>30.0</v>
      </c>
      <c r="O137" s="126">
        <v>10.0</v>
      </c>
      <c r="P137" s="348" t="s">
        <v>9273</v>
      </c>
      <c r="Q137" s="374"/>
      <c r="R137" s="374"/>
      <c r="S137" s="374"/>
      <c r="T137" s="374"/>
      <c r="U137" s="374"/>
      <c r="V137" s="374"/>
      <c r="W137" s="374"/>
      <c r="X137" s="374"/>
      <c r="Y137" s="374"/>
      <c r="Z137" s="374"/>
    </row>
    <row r="138" ht="15.75" customHeight="1">
      <c r="A138" s="348" t="s">
        <v>9273</v>
      </c>
      <c r="B138" s="348" t="s">
        <v>52</v>
      </c>
      <c r="C138" s="421" t="s">
        <v>9182</v>
      </c>
      <c r="D138" s="628" t="s">
        <v>9127</v>
      </c>
      <c r="E138" s="628" t="s">
        <v>9283</v>
      </c>
      <c r="F138" s="628" t="s">
        <v>9174</v>
      </c>
      <c r="G138" s="626" t="s">
        <v>9183</v>
      </c>
      <c r="H138" s="570" t="s">
        <v>9184</v>
      </c>
      <c r="I138" s="673"/>
      <c r="J138" s="421" t="s">
        <v>9185</v>
      </c>
      <c r="K138" s="348">
        <v>4.0</v>
      </c>
      <c r="L138" s="348">
        <v>4.0</v>
      </c>
      <c r="M138" s="348">
        <v>4.0</v>
      </c>
      <c r="N138" s="126">
        <v>30.0</v>
      </c>
      <c r="O138" s="126">
        <v>7.5</v>
      </c>
      <c r="P138" s="348" t="s">
        <v>9273</v>
      </c>
      <c r="Q138" s="374"/>
      <c r="R138" s="374"/>
      <c r="S138" s="374"/>
      <c r="T138" s="374"/>
      <c r="U138" s="374"/>
      <c r="V138" s="374"/>
      <c r="W138" s="374"/>
      <c r="X138" s="374"/>
      <c r="Y138" s="374"/>
      <c r="Z138" s="374"/>
    </row>
    <row r="139" ht="15.75" customHeight="1">
      <c r="A139" s="348" t="s">
        <v>9273</v>
      </c>
      <c r="B139" s="348" t="s">
        <v>52</v>
      </c>
      <c r="C139" s="348" t="s">
        <v>9255</v>
      </c>
      <c r="D139" s="628" t="s">
        <v>9127</v>
      </c>
      <c r="E139" s="628" t="s">
        <v>9259</v>
      </c>
      <c r="F139" s="626" t="s">
        <v>9284</v>
      </c>
      <c r="G139" s="626" t="s">
        <v>9175</v>
      </c>
      <c r="H139" s="570" t="s">
        <v>9260</v>
      </c>
      <c r="I139" s="673"/>
      <c r="J139" s="348" t="s">
        <v>9285</v>
      </c>
      <c r="K139" s="348">
        <v>2.0</v>
      </c>
      <c r="L139" s="348">
        <v>2.0</v>
      </c>
      <c r="M139" s="348">
        <v>2.0</v>
      </c>
      <c r="N139" s="126">
        <v>30.0</v>
      </c>
      <c r="O139" s="126">
        <v>15.0</v>
      </c>
      <c r="P139" s="348" t="s">
        <v>9273</v>
      </c>
      <c r="Q139" s="374"/>
      <c r="R139" s="374"/>
      <c r="S139" s="374"/>
      <c r="T139" s="374"/>
      <c r="U139" s="374"/>
      <c r="V139" s="374"/>
      <c r="W139" s="374"/>
      <c r="X139" s="374"/>
      <c r="Y139" s="374"/>
      <c r="Z139" s="374"/>
    </row>
    <row r="140" ht="15.75" customHeight="1">
      <c r="A140" s="1462" t="s">
        <v>68</v>
      </c>
      <c r="B140" s="421" t="s">
        <v>52</v>
      </c>
      <c r="C140" s="1462" t="s">
        <v>9090</v>
      </c>
      <c r="D140" s="1462" t="s">
        <v>9091</v>
      </c>
      <c r="E140" s="421" t="s">
        <v>9092</v>
      </c>
      <c r="F140" s="421" t="s">
        <v>9093</v>
      </c>
      <c r="G140" s="679" t="s">
        <v>9094</v>
      </c>
      <c r="H140" s="1478" t="s">
        <v>8549</v>
      </c>
      <c r="I140" s="348" t="s">
        <v>9095</v>
      </c>
      <c r="J140" s="126" t="s">
        <v>9096</v>
      </c>
      <c r="K140" s="348"/>
      <c r="L140" s="348"/>
      <c r="M140" s="348"/>
      <c r="N140" s="126">
        <v>100.0</v>
      </c>
      <c r="O140" s="126">
        <v>150.0</v>
      </c>
      <c r="P140" s="1462" t="s">
        <v>68</v>
      </c>
      <c r="Q140" s="374"/>
      <c r="R140" s="374"/>
      <c r="S140" s="374"/>
      <c r="T140" s="374"/>
      <c r="U140" s="374"/>
      <c r="V140" s="374"/>
      <c r="W140" s="374"/>
      <c r="X140" s="374"/>
      <c r="Y140" s="374"/>
      <c r="Z140" s="374"/>
    </row>
    <row r="141" ht="15.75" customHeight="1">
      <c r="A141" s="421" t="s">
        <v>68</v>
      </c>
      <c r="B141" s="421" t="s">
        <v>52</v>
      </c>
      <c r="C141" s="421" t="s">
        <v>8761</v>
      </c>
      <c r="D141" s="421" t="s">
        <v>9091</v>
      </c>
      <c r="E141" s="421" t="s">
        <v>9286</v>
      </c>
      <c r="F141" s="421" t="s">
        <v>9093</v>
      </c>
      <c r="G141" s="679" t="s">
        <v>9094</v>
      </c>
      <c r="H141" s="672" t="s">
        <v>8762</v>
      </c>
      <c r="I141" s="348" t="s">
        <v>9098</v>
      </c>
      <c r="J141" s="348" t="s">
        <v>9287</v>
      </c>
      <c r="K141" s="348"/>
      <c r="L141" s="348"/>
      <c r="M141" s="348"/>
      <c r="N141" s="126">
        <v>50.0</v>
      </c>
      <c r="O141" s="126">
        <v>75.0</v>
      </c>
      <c r="P141" s="421" t="s">
        <v>68</v>
      </c>
      <c r="Q141" s="374"/>
      <c r="R141" s="374"/>
      <c r="S141" s="374"/>
      <c r="T141" s="374"/>
      <c r="U141" s="374"/>
      <c r="V141" s="374"/>
      <c r="W141" s="374"/>
      <c r="X141" s="374"/>
      <c r="Y141" s="374"/>
      <c r="Z141" s="374"/>
    </row>
    <row r="142" ht="15.75" customHeight="1">
      <c r="A142" s="1462" t="s">
        <v>68</v>
      </c>
      <c r="B142" s="421" t="s">
        <v>52</v>
      </c>
      <c r="C142" s="1462" t="s">
        <v>9090</v>
      </c>
      <c r="D142" s="1462" t="s">
        <v>9091</v>
      </c>
      <c r="E142" s="679" t="s">
        <v>9097</v>
      </c>
      <c r="F142" s="421" t="s">
        <v>9093</v>
      </c>
      <c r="G142" s="679" t="s">
        <v>9094</v>
      </c>
      <c r="H142" s="1479" t="s">
        <v>8762</v>
      </c>
      <c r="I142" s="348" t="s">
        <v>9098</v>
      </c>
      <c r="J142" s="126" t="s">
        <v>9288</v>
      </c>
      <c r="K142" s="348"/>
      <c r="L142" s="348"/>
      <c r="M142" s="348"/>
      <c r="N142" s="126">
        <v>50.0</v>
      </c>
      <c r="O142" s="126">
        <v>75.0</v>
      </c>
      <c r="P142" s="1462" t="s">
        <v>68</v>
      </c>
      <c r="Q142" s="374"/>
      <c r="R142" s="374"/>
      <c r="S142" s="374"/>
      <c r="T142" s="374"/>
      <c r="U142" s="374"/>
      <c r="V142" s="374"/>
      <c r="W142" s="374"/>
      <c r="X142" s="374"/>
      <c r="Y142" s="374"/>
      <c r="Z142" s="374"/>
    </row>
    <row r="143" ht="15.75" customHeight="1">
      <c r="A143" s="421" t="s">
        <v>68</v>
      </c>
      <c r="B143" s="421" t="s">
        <v>52</v>
      </c>
      <c r="C143" s="421" t="s">
        <v>9289</v>
      </c>
      <c r="D143" s="679" t="s">
        <v>9290</v>
      </c>
      <c r="E143" s="679" t="s">
        <v>9099</v>
      </c>
      <c r="F143" s="679" t="s">
        <v>9093</v>
      </c>
      <c r="G143" s="679" t="s">
        <v>9094</v>
      </c>
      <c r="H143" s="1480" t="s">
        <v>9291</v>
      </c>
      <c r="I143" s="348" t="s">
        <v>9292</v>
      </c>
      <c r="J143" s="348" t="s">
        <v>9293</v>
      </c>
      <c r="K143" s="348">
        <v>2.0</v>
      </c>
      <c r="L143" s="348">
        <v>2.0</v>
      </c>
      <c r="M143" s="348">
        <v>2.0</v>
      </c>
      <c r="N143" s="126">
        <v>90.0</v>
      </c>
      <c r="O143" s="126">
        <v>45.0</v>
      </c>
      <c r="P143" s="421" t="s">
        <v>68</v>
      </c>
      <c r="Q143" s="374"/>
      <c r="R143" s="374"/>
      <c r="S143" s="374"/>
      <c r="T143" s="374"/>
      <c r="U143" s="374"/>
      <c r="V143" s="374"/>
      <c r="W143" s="374"/>
      <c r="X143" s="374"/>
      <c r="Y143" s="374"/>
      <c r="Z143" s="374"/>
    </row>
    <row r="144" ht="15.75" customHeight="1">
      <c r="A144" s="421" t="s">
        <v>68</v>
      </c>
      <c r="B144" s="421" t="s">
        <v>52</v>
      </c>
      <c r="C144" s="421" t="s">
        <v>9294</v>
      </c>
      <c r="D144" s="679" t="s">
        <v>9163</v>
      </c>
      <c r="E144" s="679" t="s">
        <v>9099</v>
      </c>
      <c r="F144" s="679" t="s">
        <v>9093</v>
      </c>
      <c r="G144" s="679" t="s">
        <v>9201</v>
      </c>
      <c r="H144" s="1480" t="s">
        <v>9295</v>
      </c>
      <c r="I144" s="421" t="s">
        <v>9296</v>
      </c>
      <c r="J144" s="421" t="s">
        <v>9297</v>
      </c>
      <c r="K144" s="421">
        <v>2.0</v>
      </c>
      <c r="L144" s="421">
        <v>2.0</v>
      </c>
      <c r="M144" s="421">
        <v>4.0</v>
      </c>
      <c r="N144" s="435">
        <v>60.0</v>
      </c>
      <c r="O144" s="435">
        <v>30.0</v>
      </c>
      <c r="P144" s="421" t="s">
        <v>68</v>
      </c>
      <c r="Q144" s="374"/>
      <c r="R144" s="374"/>
      <c r="S144" s="374"/>
      <c r="T144" s="374"/>
      <c r="U144" s="374"/>
      <c r="V144" s="374"/>
      <c r="W144" s="374"/>
      <c r="X144" s="374"/>
      <c r="Y144" s="374"/>
      <c r="Z144" s="374"/>
    </row>
    <row r="145" ht="15.75" customHeight="1">
      <c r="A145" s="679" t="s">
        <v>68</v>
      </c>
      <c r="B145" s="679" t="s">
        <v>52</v>
      </c>
      <c r="C145" s="679" t="s">
        <v>9090</v>
      </c>
      <c r="D145" s="679" t="s">
        <v>9091</v>
      </c>
      <c r="E145" s="679" t="s">
        <v>9099</v>
      </c>
      <c r="F145" s="679" t="s">
        <v>9093</v>
      </c>
      <c r="G145" s="679" t="s">
        <v>9094</v>
      </c>
      <c r="H145" s="1481" t="s">
        <v>8549</v>
      </c>
      <c r="I145" s="348" t="s">
        <v>9100</v>
      </c>
      <c r="J145" s="348" t="s">
        <v>9101</v>
      </c>
      <c r="K145" s="348">
        <v>2.0</v>
      </c>
      <c r="L145" s="348">
        <v>1.0</v>
      </c>
      <c r="M145" s="348">
        <v>2.0</v>
      </c>
      <c r="N145" s="126">
        <v>45.0</v>
      </c>
      <c r="O145" s="126">
        <v>45.0</v>
      </c>
      <c r="P145" s="679" t="s">
        <v>68</v>
      </c>
      <c r="Q145" s="374"/>
      <c r="R145" s="374"/>
      <c r="S145" s="374"/>
      <c r="T145" s="374"/>
      <c r="U145" s="374"/>
      <c r="V145" s="374"/>
      <c r="W145" s="374"/>
      <c r="X145" s="374"/>
      <c r="Y145" s="374"/>
      <c r="Z145" s="374"/>
    </row>
    <row r="146" ht="15.75" customHeight="1">
      <c r="A146" s="679" t="s">
        <v>68</v>
      </c>
      <c r="B146" s="679" t="s">
        <v>52</v>
      </c>
      <c r="C146" s="679" t="s">
        <v>9090</v>
      </c>
      <c r="D146" s="679" t="s">
        <v>9091</v>
      </c>
      <c r="E146" s="679" t="s">
        <v>9099</v>
      </c>
      <c r="F146" s="679" t="s">
        <v>9093</v>
      </c>
      <c r="G146" s="679" t="s">
        <v>9094</v>
      </c>
      <c r="H146" s="1481" t="s">
        <v>8549</v>
      </c>
      <c r="I146" s="348" t="s">
        <v>9102</v>
      </c>
      <c r="J146" s="628" t="s">
        <v>9101</v>
      </c>
      <c r="K146" s="674">
        <v>2.0</v>
      </c>
      <c r="L146" s="674">
        <v>1.0</v>
      </c>
      <c r="M146" s="674">
        <v>2.0</v>
      </c>
      <c r="N146" s="126">
        <v>45.0</v>
      </c>
      <c r="O146" s="126">
        <v>45.0</v>
      </c>
      <c r="P146" s="679" t="s">
        <v>68</v>
      </c>
      <c r="Q146" s="374"/>
      <c r="R146" s="374"/>
      <c r="S146" s="374"/>
      <c r="T146" s="374"/>
      <c r="U146" s="374"/>
      <c r="V146" s="374"/>
      <c r="W146" s="374"/>
      <c r="X146" s="374"/>
      <c r="Y146" s="374"/>
      <c r="Z146" s="374"/>
    </row>
    <row r="147" ht="15.75" customHeight="1">
      <c r="A147" s="421" t="s">
        <v>68</v>
      </c>
      <c r="B147" s="421" t="s">
        <v>52</v>
      </c>
      <c r="C147" s="421" t="s">
        <v>9103</v>
      </c>
      <c r="D147" s="931" t="s">
        <v>9091</v>
      </c>
      <c r="E147" s="679" t="s">
        <v>9099</v>
      </c>
      <c r="F147" s="931" t="s">
        <v>9093</v>
      </c>
      <c r="G147" s="679" t="s">
        <v>9104</v>
      </c>
      <c r="H147" s="1480" t="s">
        <v>9105</v>
      </c>
      <c r="I147" s="1200" t="s">
        <v>9298</v>
      </c>
      <c r="J147" s="1404">
        <v>45198.0</v>
      </c>
      <c r="K147" s="1200">
        <v>3.0</v>
      </c>
      <c r="L147" s="1200">
        <v>1.0</v>
      </c>
      <c r="M147" s="1200">
        <v>3.0</v>
      </c>
      <c r="N147" s="435">
        <v>40.0</v>
      </c>
      <c r="O147" s="435">
        <v>40.0</v>
      </c>
      <c r="P147" s="421" t="s">
        <v>68</v>
      </c>
      <c r="Q147" s="374"/>
      <c r="R147" s="374"/>
      <c r="S147" s="374"/>
      <c r="T147" s="374"/>
      <c r="U147" s="374"/>
      <c r="V147" s="374"/>
      <c r="W147" s="374"/>
      <c r="X147" s="374"/>
      <c r="Y147" s="374"/>
      <c r="Z147" s="374"/>
    </row>
    <row r="148" ht="15.75" customHeight="1">
      <c r="A148" s="348" t="s">
        <v>68</v>
      </c>
      <c r="B148" s="348" t="s">
        <v>52</v>
      </c>
      <c r="C148" s="1482" t="s">
        <v>8761</v>
      </c>
      <c r="D148" s="626" t="s">
        <v>9091</v>
      </c>
      <c r="E148" s="626" t="s">
        <v>9099</v>
      </c>
      <c r="F148" s="626" t="s">
        <v>9093</v>
      </c>
      <c r="G148" s="626" t="s">
        <v>9094</v>
      </c>
      <c r="H148" s="1481" t="s">
        <v>9299</v>
      </c>
      <c r="I148" s="674" t="s">
        <v>9300</v>
      </c>
      <c r="J148" s="674" t="s">
        <v>9287</v>
      </c>
      <c r="K148" s="674">
        <v>3.0</v>
      </c>
      <c r="L148" s="674">
        <v>3.0</v>
      </c>
      <c r="M148" s="674">
        <v>3.0</v>
      </c>
      <c r="N148" s="674">
        <v>30.0</v>
      </c>
      <c r="O148" s="126">
        <v>10.0</v>
      </c>
      <c r="P148" s="348" t="s">
        <v>68</v>
      </c>
      <c r="Q148" s="374"/>
      <c r="R148" s="374"/>
      <c r="S148" s="374"/>
      <c r="T148" s="374"/>
      <c r="U148" s="374"/>
      <c r="V148" s="374"/>
      <c r="W148" s="374"/>
      <c r="X148" s="374"/>
      <c r="Y148" s="374"/>
      <c r="Z148" s="374"/>
    </row>
    <row r="149" ht="15.75" customHeight="1">
      <c r="A149" s="348" t="s">
        <v>68</v>
      </c>
      <c r="B149" s="348" t="s">
        <v>52</v>
      </c>
      <c r="C149" s="1482" t="s">
        <v>8761</v>
      </c>
      <c r="D149" s="626" t="s">
        <v>9091</v>
      </c>
      <c r="E149" s="626" t="s">
        <v>9099</v>
      </c>
      <c r="F149" s="626" t="s">
        <v>9093</v>
      </c>
      <c r="G149" s="626" t="s">
        <v>9094</v>
      </c>
      <c r="H149" s="1481" t="s">
        <v>9299</v>
      </c>
      <c r="I149" s="674" t="s">
        <v>9301</v>
      </c>
      <c r="J149" s="674" t="s">
        <v>9287</v>
      </c>
      <c r="K149" s="674">
        <v>2.0</v>
      </c>
      <c r="L149" s="674">
        <v>2.0</v>
      </c>
      <c r="M149" s="674">
        <v>2.0</v>
      </c>
      <c r="N149" s="674">
        <v>30.0</v>
      </c>
      <c r="O149" s="126">
        <v>15.0</v>
      </c>
      <c r="P149" s="348" t="s">
        <v>68</v>
      </c>
      <c r="Q149" s="374"/>
      <c r="R149" s="374"/>
      <c r="S149" s="374"/>
      <c r="T149" s="374"/>
      <c r="U149" s="374"/>
      <c r="V149" s="374"/>
      <c r="W149" s="374"/>
      <c r="X149" s="374"/>
      <c r="Y149" s="374"/>
      <c r="Z149" s="374"/>
    </row>
    <row r="150" ht="15.75" customHeight="1">
      <c r="A150" s="348" t="s">
        <v>99</v>
      </c>
      <c r="B150" s="348" t="s">
        <v>52</v>
      </c>
      <c r="C150" s="348" t="s">
        <v>9302</v>
      </c>
      <c r="D150" s="628" t="s">
        <v>9108</v>
      </c>
      <c r="E150" s="628" t="s">
        <v>9156</v>
      </c>
      <c r="F150" s="628" t="s">
        <v>9303</v>
      </c>
      <c r="G150" s="628" t="s">
        <v>9183</v>
      </c>
      <c r="H150" s="631" t="s">
        <v>9304</v>
      </c>
      <c r="I150" s="664" t="s">
        <v>9156</v>
      </c>
      <c r="J150" s="348" t="s">
        <v>9305</v>
      </c>
      <c r="K150" s="348">
        <v>2.0</v>
      </c>
      <c r="L150" s="348">
        <v>2.0</v>
      </c>
      <c r="M150" s="348">
        <v>2.0</v>
      </c>
      <c r="N150" s="348">
        <v>20.0</v>
      </c>
      <c r="O150" s="348">
        <v>10.0</v>
      </c>
      <c r="P150" s="348" t="s">
        <v>99</v>
      </c>
      <c r="Q150" s="374"/>
      <c r="R150" s="374"/>
      <c r="S150" s="374"/>
      <c r="T150" s="374"/>
      <c r="U150" s="374"/>
      <c r="V150" s="374"/>
      <c r="W150" s="374"/>
      <c r="X150" s="374"/>
      <c r="Y150" s="374"/>
      <c r="Z150" s="374"/>
    </row>
    <row r="151" ht="15.75" customHeight="1">
      <c r="A151" s="348" t="s">
        <v>99</v>
      </c>
      <c r="B151" s="348" t="s">
        <v>52</v>
      </c>
      <c r="C151" s="348" t="s">
        <v>9302</v>
      </c>
      <c r="D151" s="628" t="s">
        <v>9108</v>
      </c>
      <c r="E151" s="628" t="s">
        <v>9156</v>
      </c>
      <c r="F151" s="628" t="s">
        <v>9303</v>
      </c>
      <c r="G151" s="628" t="s">
        <v>9183</v>
      </c>
      <c r="H151" s="672" t="s">
        <v>9304</v>
      </c>
      <c r="I151" s="348" t="s">
        <v>9156</v>
      </c>
      <c r="J151" s="348" t="s">
        <v>9305</v>
      </c>
      <c r="K151" s="348">
        <v>2.0</v>
      </c>
      <c r="L151" s="348">
        <v>2.0</v>
      </c>
      <c r="M151" s="348">
        <v>2.0</v>
      </c>
      <c r="N151" s="348">
        <v>20.0</v>
      </c>
      <c r="O151" s="348">
        <v>10.0</v>
      </c>
      <c r="P151" s="348" t="s">
        <v>99</v>
      </c>
      <c r="Q151" s="374"/>
      <c r="R151" s="374"/>
      <c r="S151" s="374"/>
      <c r="T151" s="374"/>
      <c r="U151" s="374"/>
      <c r="V151" s="374"/>
      <c r="W151" s="374"/>
      <c r="X151" s="374"/>
      <c r="Y151" s="374"/>
      <c r="Z151" s="374"/>
    </row>
    <row r="152" ht="15.75" customHeight="1">
      <c r="A152" s="348" t="s">
        <v>99</v>
      </c>
      <c r="B152" s="348" t="s">
        <v>52</v>
      </c>
      <c r="C152" s="421" t="s">
        <v>9306</v>
      </c>
      <c r="D152" s="666" t="s">
        <v>9127</v>
      </c>
      <c r="E152" s="666" t="s">
        <v>9156</v>
      </c>
      <c r="F152" s="666" t="s">
        <v>9129</v>
      </c>
      <c r="G152" s="666" t="s">
        <v>9183</v>
      </c>
      <c r="H152" s="1481" t="s">
        <v>9307</v>
      </c>
      <c r="I152" s="348" t="s">
        <v>9156</v>
      </c>
      <c r="J152" s="348" t="s">
        <v>9308</v>
      </c>
      <c r="K152" s="348">
        <v>2.0</v>
      </c>
      <c r="L152" s="348">
        <v>2.0</v>
      </c>
      <c r="M152" s="348">
        <v>3.0</v>
      </c>
      <c r="N152" s="348">
        <v>20.0</v>
      </c>
      <c r="O152" s="348">
        <v>10.0</v>
      </c>
      <c r="P152" s="348" t="s">
        <v>99</v>
      </c>
      <c r="Q152" s="374"/>
      <c r="R152" s="374"/>
      <c r="S152" s="374"/>
      <c r="T152" s="374"/>
      <c r="U152" s="374"/>
      <c r="V152" s="374"/>
      <c r="W152" s="374"/>
      <c r="X152" s="374"/>
      <c r="Y152" s="374"/>
      <c r="Z152" s="374"/>
    </row>
    <row r="153" ht="15.75" customHeight="1">
      <c r="A153" s="348" t="s">
        <v>99</v>
      </c>
      <c r="B153" s="348" t="s">
        <v>52</v>
      </c>
      <c r="C153" s="348" t="s">
        <v>9309</v>
      </c>
      <c r="D153" s="628" t="s">
        <v>9108</v>
      </c>
      <c r="E153" s="628" t="s">
        <v>9156</v>
      </c>
      <c r="F153" s="628" t="s">
        <v>9310</v>
      </c>
      <c r="G153" s="628" t="s">
        <v>9183</v>
      </c>
      <c r="H153" s="672" t="s">
        <v>9311</v>
      </c>
      <c r="I153" s="348" t="s">
        <v>9156</v>
      </c>
      <c r="J153" s="348" t="s">
        <v>9312</v>
      </c>
      <c r="K153" s="348">
        <v>2.0</v>
      </c>
      <c r="L153" s="348">
        <v>2.0</v>
      </c>
      <c r="M153" s="348">
        <v>2.0</v>
      </c>
      <c r="N153" s="348">
        <v>20.0</v>
      </c>
      <c r="O153" s="348">
        <v>10.0</v>
      </c>
      <c r="P153" s="348" t="s">
        <v>99</v>
      </c>
      <c r="Q153" s="374"/>
      <c r="R153" s="374"/>
      <c r="S153" s="374"/>
      <c r="T153" s="374"/>
      <c r="U153" s="374"/>
      <c r="V153" s="374"/>
      <c r="W153" s="374"/>
      <c r="X153" s="374"/>
      <c r="Y153" s="374"/>
      <c r="Z153" s="374"/>
    </row>
    <row r="154" ht="15.75" customHeight="1">
      <c r="A154" s="348" t="s">
        <v>9313</v>
      </c>
      <c r="B154" s="348" t="s">
        <v>52</v>
      </c>
      <c r="C154" s="348" t="s">
        <v>9122</v>
      </c>
      <c r="D154" s="628" t="s">
        <v>9108</v>
      </c>
      <c r="E154" s="628" t="s">
        <v>9114</v>
      </c>
      <c r="F154" s="628" t="s">
        <v>9110</v>
      </c>
      <c r="G154" s="628" t="s">
        <v>9111</v>
      </c>
      <c r="H154" s="631" t="s">
        <v>9314</v>
      </c>
      <c r="I154" s="664" t="s">
        <v>9146</v>
      </c>
      <c r="J154" s="348" t="s">
        <v>9124</v>
      </c>
      <c r="K154" s="348">
        <v>2.0</v>
      </c>
      <c r="L154" s="348">
        <v>2.0</v>
      </c>
      <c r="M154" s="348">
        <v>2.0</v>
      </c>
      <c r="N154" s="126">
        <v>30.0</v>
      </c>
      <c r="O154" s="126">
        <f t="shared" ref="O154:O155" si="6">30*1.5/2</f>
        <v>22.5</v>
      </c>
      <c r="P154" s="348" t="s">
        <v>9313</v>
      </c>
      <c r="Q154" s="374"/>
      <c r="R154" s="374"/>
      <c r="S154" s="374"/>
      <c r="T154" s="374"/>
      <c r="U154" s="374"/>
      <c r="V154" s="374"/>
      <c r="W154" s="374"/>
      <c r="X154" s="374"/>
      <c r="Y154" s="374"/>
      <c r="Z154" s="374"/>
    </row>
    <row r="155" ht="15.75" customHeight="1">
      <c r="A155" s="348" t="s">
        <v>9313</v>
      </c>
      <c r="B155" s="348" t="s">
        <v>52</v>
      </c>
      <c r="C155" s="348" t="s">
        <v>9107</v>
      </c>
      <c r="D155" s="628" t="s">
        <v>9108</v>
      </c>
      <c r="E155" s="628" t="s">
        <v>9114</v>
      </c>
      <c r="F155" s="628" t="s">
        <v>9110</v>
      </c>
      <c r="G155" s="628" t="s">
        <v>9111</v>
      </c>
      <c r="H155" s="348" t="s">
        <v>8762</v>
      </c>
      <c r="I155" s="348" t="s">
        <v>9146</v>
      </c>
      <c r="J155" s="348" t="s">
        <v>9113</v>
      </c>
      <c r="K155" s="348">
        <v>2.0</v>
      </c>
      <c r="L155" s="348">
        <v>2.0</v>
      </c>
      <c r="M155" s="348">
        <v>2.0</v>
      </c>
      <c r="N155" s="126">
        <v>30.0</v>
      </c>
      <c r="O155" s="126">
        <f t="shared" si="6"/>
        <v>22.5</v>
      </c>
      <c r="P155" s="348" t="s">
        <v>9313</v>
      </c>
      <c r="Q155" s="374"/>
      <c r="R155" s="374"/>
      <c r="S155" s="374"/>
      <c r="T155" s="374"/>
      <c r="U155" s="374"/>
      <c r="V155" s="374"/>
      <c r="W155" s="374"/>
      <c r="X155" s="374"/>
      <c r="Y155" s="374"/>
      <c r="Z155" s="374"/>
    </row>
    <row r="156" ht="15.75" customHeight="1">
      <c r="A156" s="348" t="s">
        <v>9313</v>
      </c>
      <c r="B156" s="348" t="s">
        <v>52</v>
      </c>
      <c r="C156" s="348" t="s">
        <v>9107</v>
      </c>
      <c r="D156" s="628" t="s">
        <v>9108</v>
      </c>
      <c r="E156" s="628" t="s">
        <v>9109</v>
      </c>
      <c r="F156" s="628" t="s">
        <v>9110</v>
      </c>
      <c r="G156" s="628" t="s">
        <v>9111</v>
      </c>
      <c r="H156" s="570" t="s">
        <v>8762</v>
      </c>
      <c r="I156" s="348" t="s">
        <v>9112</v>
      </c>
      <c r="J156" s="348" t="s">
        <v>9113</v>
      </c>
      <c r="K156" s="348"/>
      <c r="L156" s="348"/>
      <c r="M156" s="348"/>
      <c r="N156" s="126">
        <v>50.0</v>
      </c>
      <c r="O156" s="126">
        <f>50*1.5*1.5</f>
        <v>112.5</v>
      </c>
      <c r="P156" s="348" t="s">
        <v>9313</v>
      </c>
      <c r="Q156" s="374"/>
      <c r="R156" s="374"/>
      <c r="S156" s="374"/>
      <c r="T156" s="374"/>
      <c r="U156" s="374"/>
      <c r="V156" s="374"/>
      <c r="W156" s="374"/>
      <c r="X156" s="374"/>
      <c r="Y156" s="374"/>
      <c r="Z156" s="374"/>
    </row>
    <row r="157" ht="15.75" customHeight="1">
      <c r="A157" s="348" t="s">
        <v>9313</v>
      </c>
      <c r="B157" s="348" t="s">
        <v>52</v>
      </c>
      <c r="C157" s="348" t="s">
        <v>9215</v>
      </c>
      <c r="D157" s="628" t="s">
        <v>9108</v>
      </c>
      <c r="E157" s="628" t="s">
        <v>9117</v>
      </c>
      <c r="F157" s="628" t="s">
        <v>9110</v>
      </c>
      <c r="G157" s="628" t="s">
        <v>9119</v>
      </c>
      <c r="H157" s="348" t="s">
        <v>9216</v>
      </c>
      <c r="I157" s="348" t="s">
        <v>9146</v>
      </c>
      <c r="J157" s="348" t="s">
        <v>9217</v>
      </c>
      <c r="K157" s="348">
        <v>5.0</v>
      </c>
      <c r="L157" s="348">
        <v>3.0</v>
      </c>
      <c r="M157" s="348">
        <v>5.0</v>
      </c>
      <c r="N157" s="126">
        <v>20.0</v>
      </c>
      <c r="O157" s="126">
        <f t="shared" ref="O157:O158" si="7">20*1.5/5</f>
        <v>6</v>
      </c>
      <c r="P157" s="348" t="s">
        <v>9313</v>
      </c>
      <c r="Q157" s="374"/>
      <c r="R157" s="374"/>
      <c r="S157" s="374"/>
      <c r="T157" s="374"/>
      <c r="U157" s="374"/>
      <c r="V157" s="374"/>
      <c r="W157" s="374"/>
      <c r="X157" s="374"/>
      <c r="Y157" s="374"/>
      <c r="Z157" s="374"/>
    </row>
    <row r="158" ht="15.75" customHeight="1">
      <c r="A158" s="348" t="s">
        <v>9313</v>
      </c>
      <c r="B158" s="348" t="s">
        <v>52</v>
      </c>
      <c r="C158" s="348" t="s">
        <v>9215</v>
      </c>
      <c r="D158" s="628" t="s">
        <v>9108</v>
      </c>
      <c r="E158" s="628" t="s">
        <v>9117</v>
      </c>
      <c r="F158" s="628" t="s">
        <v>9110</v>
      </c>
      <c r="G158" s="628" t="s">
        <v>9119</v>
      </c>
      <c r="H158" s="348" t="s">
        <v>9216</v>
      </c>
      <c r="I158" s="673" t="s">
        <v>9146</v>
      </c>
      <c r="J158" s="348" t="s">
        <v>9217</v>
      </c>
      <c r="K158" s="348">
        <v>5.0</v>
      </c>
      <c r="L158" s="348">
        <v>3.0</v>
      </c>
      <c r="M158" s="348">
        <v>5.0</v>
      </c>
      <c r="N158" s="126">
        <v>20.0</v>
      </c>
      <c r="O158" s="126">
        <f t="shared" si="7"/>
        <v>6</v>
      </c>
      <c r="P158" s="348" t="s">
        <v>9313</v>
      </c>
      <c r="Q158" s="374"/>
      <c r="R158" s="374"/>
      <c r="S158" s="374"/>
      <c r="T158" s="374"/>
      <c r="U158" s="374"/>
      <c r="V158" s="374"/>
      <c r="W158" s="374"/>
      <c r="X158" s="374"/>
      <c r="Y158" s="374"/>
      <c r="Z158" s="374"/>
    </row>
    <row r="159" ht="15.75" customHeight="1">
      <c r="A159" s="162" t="s">
        <v>9315</v>
      </c>
      <c r="B159" s="162" t="s">
        <v>52</v>
      </c>
      <c r="C159" s="162" t="s">
        <v>9122</v>
      </c>
      <c r="D159" s="162" t="s">
        <v>9108</v>
      </c>
      <c r="E159" s="162" t="s">
        <v>9146</v>
      </c>
      <c r="F159" s="162" t="s">
        <v>9316</v>
      </c>
      <c r="G159" s="162" t="s">
        <v>9317</v>
      </c>
      <c r="H159" s="747" t="s">
        <v>9123</v>
      </c>
      <c r="I159" s="162" t="s">
        <v>9146</v>
      </c>
      <c r="J159" s="162" t="s">
        <v>9318</v>
      </c>
      <c r="K159" s="162"/>
      <c r="L159" s="162">
        <v>5.0</v>
      </c>
      <c r="M159" s="162">
        <v>5.0</v>
      </c>
      <c r="N159" s="162">
        <v>30.0</v>
      </c>
      <c r="O159" s="348">
        <v>6.0</v>
      </c>
      <c r="P159" s="162" t="s">
        <v>9315</v>
      </c>
      <c r="Q159" s="374"/>
      <c r="R159" s="374"/>
      <c r="S159" s="374"/>
      <c r="T159" s="374"/>
      <c r="U159" s="374"/>
      <c r="V159" s="374"/>
      <c r="W159" s="374"/>
      <c r="X159" s="374"/>
      <c r="Y159" s="374"/>
      <c r="Z159" s="374"/>
    </row>
    <row r="160" ht="15.75" customHeight="1">
      <c r="A160" s="162" t="s">
        <v>9315</v>
      </c>
      <c r="B160" s="162" t="s">
        <v>52</v>
      </c>
      <c r="C160" s="162" t="s">
        <v>9319</v>
      </c>
      <c r="D160" s="162" t="s">
        <v>9320</v>
      </c>
      <c r="E160" s="162" t="s">
        <v>9146</v>
      </c>
      <c r="F160" s="162" t="s">
        <v>9321</v>
      </c>
      <c r="G160" s="162" t="s">
        <v>9317</v>
      </c>
      <c r="H160" s="162" t="s">
        <v>9322</v>
      </c>
      <c r="I160" s="162" t="s">
        <v>9146</v>
      </c>
      <c r="J160" s="162" t="s">
        <v>9323</v>
      </c>
      <c r="K160" s="162"/>
      <c r="L160" s="162">
        <v>5.0</v>
      </c>
      <c r="M160" s="162">
        <v>5.0</v>
      </c>
      <c r="N160" s="162">
        <v>30.0</v>
      </c>
      <c r="O160" s="348">
        <v>6.0</v>
      </c>
      <c r="P160" s="162" t="s">
        <v>9315</v>
      </c>
      <c r="Q160" s="374"/>
      <c r="R160" s="374"/>
      <c r="S160" s="374"/>
      <c r="T160" s="374"/>
      <c r="U160" s="374"/>
      <c r="V160" s="374"/>
      <c r="W160" s="374"/>
      <c r="X160" s="374"/>
      <c r="Y160" s="374"/>
      <c r="Z160" s="374"/>
    </row>
    <row r="161" ht="15.75" customHeight="1">
      <c r="A161" s="162" t="s">
        <v>9315</v>
      </c>
      <c r="B161" s="162" t="s">
        <v>52</v>
      </c>
      <c r="C161" s="162" t="s">
        <v>8761</v>
      </c>
      <c r="D161" s="162" t="s">
        <v>9108</v>
      </c>
      <c r="E161" s="162" t="s">
        <v>9128</v>
      </c>
      <c r="F161" s="162" t="s">
        <v>9324</v>
      </c>
      <c r="G161" s="162" t="s">
        <v>9325</v>
      </c>
      <c r="H161" s="747" t="s">
        <v>8762</v>
      </c>
      <c r="I161" s="162" t="s">
        <v>9326</v>
      </c>
      <c r="J161" s="162" t="s">
        <v>9170</v>
      </c>
      <c r="K161" s="162"/>
      <c r="L161" s="162"/>
      <c r="M161" s="162"/>
      <c r="N161" s="162">
        <v>100.0</v>
      </c>
      <c r="O161" s="348">
        <v>100.0</v>
      </c>
      <c r="P161" s="162" t="s">
        <v>9315</v>
      </c>
      <c r="Q161" s="374"/>
      <c r="R161" s="374"/>
      <c r="S161" s="374"/>
      <c r="T161" s="374"/>
      <c r="U161" s="374"/>
      <c r="V161" s="374"/>
      <c r="W161" s="374"/>
      <c r="X161" s="374"/>
      <c r="Y161" s="374"/>
      <c r="Z161" s="374"/>
    </row>
    <row r="162" ht="15.75" customHeight="1">
      <c r="A162" s="162" t="s">
        <v>9315</v>
      </c>
      <c r="B162" s="162" t="s">
        <v>52</v>
      </c>
      <c r="C162" s="162" t="s">
        <v>8761</v>
      </c>
      <c r="D162" s="162" t="s">
        <v>9108</v>
      </c>
      <c r="E162" s="162" t="s">
        <v>9146</v>
      </c>
      <c r="F162" s="162" t="s">
        <v>9324</v>
      </c>
      <c r="G162" s="162" t="s">
        <v>9325</v>
      </c>
      <c r="H162" s="747" t="s">
        <v>8762</v>
      </c>
      <c r="I162" s="162" t="s">
        <v>9146</v>
      </c>
      <c r="J162" s="162" t="s">
        <v>9170</v>
      </c>
      <c r="K162" s="162"/>
      <c r="L162" s="162">
        <v>3.0</v>
      </c>
      <c r="M162" s="162">
        <v>3.0</v>
      </c>
      <c r="N162" s="162">
        <v>30.0</v>
      </c>
      <c r="O162" s="348">
        <v>10.0</v>
      </c>
      <c r="P162" s="162" t="s">
        <v>9315</v>
      </c>
      <c r="Q162" s="374"/>
      <c r="R162" s="374"/>
      <c r="S162" s="374"/>
      <c r="T162" s="374"/>
      <c r="U162" s="374"/>
      <c r="V162" s="374"/>
      <c r="W162" s="374"/>
      <c r="X162" s="374"/>
      <c r="Y162" s="374"/>
      <c r="Z162" s="374"/>
    </row>
    <row r="163" ht="15.75" customHeight="1">
      <c r="A163" s="162" t="s">
        <v>9327</v>
      </c>
      <c r="B163" s="162" t="s">
        <v>52</v>
      </c>
      <c r="C163" s="421" t="s">
        <v>9328</v>
      </c>
      <c r="D163" s="720" t="s">
        <v>9127</v>
      </c>
      <c r="E163" s="720" t="s">
        <v>9127</v>
      </c>
      <c r="F163" s="720" t="s">
        <v>9174</v>
      </c>
      <c r="G163" s="626" t="s">
        <v>9183</v>
      </c>
      <c r="H163" s="145" t="s">
        <v>9123</v>
      </c>
      <c r="I163" s="162" t="s">
        <v>9146</v>
      </c>
      <c r="J163" s="314" t="s">
        <v>9274</v>
      </c>
      <c r="K163" s="162"/>
      <c r="L163" s="162"/>
      <c r="M163" s="162"/>
      <c r="N163" s="134">
        <v>20.0</v>
      </c>
      <c r="O163" s="1372">
        <v>20.0</v>
      </c>
      <c r="P163" s="162" t="s">
        <v>9327</v>
      </c>
      <c r="Q163" s="374"/>
      <c r="R163" s="374"/>
      <c r="S163" s="374"/>
      <c r="T163" s="374"/>
      <c r="U163" s="374"/>
      <c r="V163" s="374"/>
      <c r="W163" s="374"/>
      <c r="X163" s="374"/>
      <c r="Y163" s="374"/>
      <c r="Z163" s="374"/>
    </row>
    <row r="164" ht="15.75" customHeight="1">
      <c r="A164" s="162" t="s">
        <v>9327</v>
      </c>
      <c r="B164" s="162" t="s">
        <v>52</v>
      </c>
      <c r="C164" s="162" t="s">
        <v>9329</v>
      </c>
      <c r="D164" s="720" t="s">
        <v>9127</v>
      </c>
      <c r="E164" s="163" t="s">
        <v>9330</v>
      </c>
      <c r="F164" s="626" t="s">
        <v>9331</v>
      </c>
      <c r="G164" s="626" t="s">
        <v>9183</v>
      </c>
      <c r="H164" s="145" t="s">
        <v>9123</v>
      </c>
      <c r="I164" s="162" t="s">
        <v>9146</v>
      </c>
      <c r="J164" s="348" t="s">
        <v>9332</v>
      </c>
      <c r="K164" s="697"/>
      <c r="L164" s="697"/>
      <c r="M164" s="697"/>
      <c r="N164" s="134">
        <v>20.0</v>
      </c>
      <c r="O164" s="1372">
        <v>20.0</v>
      </c>
      <c r="P164" s="162" t="s">
        <v>9327</v>
      </c>
      <c r="Q164" s="374"/>
      <c r="R164" s="374"/>
      <c r="S164" s="374"/>
      <c r="T164" s="374"/>
      <c r="U164" s="374"/>
      <c r="V164" s="374"/>
      <c r="W164" s="374"/>
      <c r="X164" s="374"/>
      <c r="Y164" s="374"/>
      <c r="Z164" s="374"/>
    </row>
    <row r="165" ht="15.75" customHeight="1">
      <c r="A165" s="162" t="s">
        <v>9327</v>
      </c>
      <c r="B165" s="162" t="s">
        <v>52</v>
      </c>
      <c r="C165" s="162" t="s">
        <v>9236</v>
      </c>
      <c r="D165" s="720" t="s">
        <v>9127</v>
      </c>
      <c r="E165" s="720" t="s">
        <v>9330</v>
      </c>
      <c r="F165" s="626" t="s">
        <v>9237</v>
      </c>
      <c r="G165" s="626" t="s">
        <v>9183</v>
      </c>
      <c r="H165" s="1466" t="s">
        <v>9333</v>
      </c>
      <c r="I165" s="162" t="s">
        <v>9146</v>
      </c>
      <c r="J165" s="348" t="s">
        <v>9239</v>
      </c>
      <c r="K165" s="697"/>
      <c r="L165" s="697"/>
      <c r="M165" s="697"/>
      <c r="N165" s="134">
        <v>20.0</v>
      </c>
      <c r="O165" s="1372">
        <v>20.0</v>
      </c>
      <c r="P165" s="162" t="s">
        <v>9327</v>
      </c>
      <c r="Q165" s="374"/>
      <c r="R165" s="374"/>
      <c r="S165" s="374"/>
      <c r="T165" s="374"/>
      <c r="U165" s="374"/>
      <c r="V165" s="374"/>
      <c r="W165" s="374"/>
      <c r="X165" s="374"/>
      <c r="Y165" s="374"/>
      <c r="Z165" s="374"/>
    </row>
    <row r="166" ht="15.75" customHeight="1">
      <c r="A166" s="162" t="s">
        <v>9327</v>
      </c>
      <c r="B166" s="162" t="s">
        <v>52</v>
      </c>
      <c r="C166" s="348" t="s">
        <v>9334</v>
      </c>
      <c r="D166" s="720" t="s">
        <v>9127</v>
      </c>
      <c r="E166" s="720" t="s">
        <v>9330</v>
      </c>
      <c r="F166" s="720" t="s">
        <v>9174</v>
      </c>
      <c r="G166" s="626" t="s">
        <v>9183</v>
      </c>
      <c r="H166" s="145" t="s">
        <v>9335</v>
      </c>
      <c r="I166" s="162" t="s">
        <v>9146</v>
      </c>
      <c r="J166" s="1483" t="s">
        <v>9336</v>
      </c>
      <c r="K166" s="697"/>
      <c r="L166" s="697"/>
      <c r="M166" s="697"/>
      <c r="N166" s="134">
        <v>20.0</v>
      </c>
      <c r="O166" s="1372">
        <v>20.0</v>
      </c>
      <c r="P166" s="162" t="s">
        <v>9327</v>
      </c>
      <c r="Q166" s="374"/>
      <c r="R166" s="374"/>
      <c r="S166" s="374"/>
      <c r="T166" s="374"/>
      <c r="U166" s="374"/>
      <c r="V166" s="374"/>
      <c r="W166" s="374"/>
      <c r="X166" s="374"/>
      <c r="Y166" s="374"/>
      <c r="Z166" s="374"/>
    </row>
    <row r="167" ht="15.75" customHeight="1">
      <c r="A167" s="162" t="s">
        <v>9327</v>
      </c>
      <c r="B167" s="162" t="s">
        <v>52</v>
      </c>
      <c r="C167" s="348" t="s">
        <v>9337</v>
      </c>
      <c r="D167" s="720" t="s">
        <v>9127</v>
      </c>
      <c r="E167" s="720" t="s">
        <v>9330</v>
      </c>
      <c r="F167" s="720" t="s">
        <v>9248</v>
      </c>
      <c r="G167" s="626" t="s">
        <v>9183</v>
      </c>
      <c r="H167" s="145" t="s">
        <v>9335</v>
      </c>
      <c r="I167" s="162" t="s">
        <v>9146</v>
      </c>
      <c r="J167" s="1483" t="s">
        <v>9338</v>
      </c>
      <c r="K167" s="697"/>
      <c r="L167" s="697"/>
      <c r="M167" s="697"/>
      <c r="N167" s="134">
        <v>20.0</v>
      </c>
      <c r="O167" s="1372">
        <v>20.0</v>
      </c>
      <c r="P167" s="162" t="s">
        <v>9327</v>
      </c>
      <c r="Q167" s="374"/>
      <c r="R167" s="374"/>
      <c r="S167" s="374"/>
      <c r="T167" s="374"/>
      <c r="U167" s="374"/>
      <c r="V167" s="374"/>
      <c r="W167" s="374"/>
      <c r="X167" s="374"/>
      <c r="Y167" s="374"/>
      <c r="Z167" s="374"/>
    </row>
    <row r="168" ht="15.75" customHeight="1">
      <c r="A168" s="162" t="s">
        <v>9327</v>
      </c>
      <c r="B168" s="162" t="s">
        <v>52</v>
      </c>
      <c r="C168" s="348" t="s">
        <v>9339</v>
      </c>
      <c r="D168" s="720" t="s">
        <v>9127</v>
      </c>
      <c r="E168" s="720" t="s">
        <v>9330</v>
      </c>
      <c r="F168" s="720" t="s">
        <v>9174</v>
      </c>
      <c r="G168" s="626" t="s">
        <v>9183</v>
      </c>
      <c r="H168" s="145" t="s">
        <v>9335</v>
      </c>
      <c r="I168" s="162" t="s">
        <v>9146</v>
      </c>
      <c r="J168" s="1483" t="s">
        <v>9178</v>
      </c>
      <c r="K168" s="697"/>
      <c r="L168" s="697"/>
      <c r="M168" s="697"/>
      <c r="N168" s="134">
        <v>20.0</v>
      </c>
      <c r="O168" s="1372">
        <v>20.0</v>
      </c>
      <c r="P168" s="162" t="s">
        <v>9327</v>
      </c>
      <c r="Q168" s="374"/>
      <c r="R168" s="374"/>
      <c r="S168" s="374"/>
      <c r="T168" s="374"/>
      <c r="U168" s="374"/>
      <c r="V168" s="374"/>
      <c r="W168" s="374"/>
      <c r="X168" s="374"/>
      <c r="Y168" s="374"/>
      <c r="Z168" s="374"/>
    </row>
    <row r="169" ht="15.75" customHeight="1">
      <c r="A169" s="162" t="s">
        <v>9327</v>
      </c>
      <c r="B169" s="162" t="s">
        <v>52</v>
      </c>
      <c r="C169" s="421" t="s">
        <v>9182</v>
      </c>
      <c r="D169" s="720" t="s">
        <v>9127</v>
      </c>
      <c r="E169" s="163" t="s">
        <v>9173</v>
      </c>
      <c r="F169" s="720" t="s">
        <v>9174</v>
      </c>
      <c r="G169" s="626" t="s">
        <v>9183</v>
      </c>
      <c r="H169" s="145" t="s">
        <v>9184</v>
      </c>
      <c r="I169" s="178" t="s">
        <v>9177</v>
      </c>
      <c r="J169" s="314" t="s">
        <v>9185</v>
      </c>
      <c r="K169" s="162"/>
      <c r="L169" s="162"/>
      <c r="M169" s="162"/>
      <c r="N169" s="134">
        <v>100.0</v>
      </c>
      <c r="O169" s="1372">
        <v>200.0</v>
      </c>
      <c r="P169" s="162" t="s">
        <v>9327</v>
      </c>
      <c r="Q169" s="374"/>
      <c r="R169" s="374"/>
      <c r="S169" s="374"/>
      <c r="T169" s="374"/>
      <c r="U169" s="374"/>
      <c r="V169" s="374"/>
      <c r="W169" s="374"/>
      <c r="X169" s="374"/>
      <c r="Y169" s="374"/>
      <c r="Z169" s="374"/>
    </row>
    <row r="170" ht="15.0" customHeight="1">
      <c r="A170" s="162" t="s">
        <v>9340</v>
      </c>
      <c r="B170" s="162" t="s">
        <v>101</v>
      </c>
      <c r="C170" s="162" t="s">
        <v>9341</v>
      </c>
      <c r="D170" s="720" t="s">
        <v>9091</v>
      </c>
      <c r="E170" s="720" t="s">
        <v>9099</v>
      </c>
      <c r="F170" s="720" t="s">
        <v>9129</v>
      </c>
      <c r="G170" s="720">
        <v>100.0</v>
      </c>
      <c r="H170" s="278" t="s">
        <v>9123</v>
      </c>
      <c r="I170" s="161" t="s">
        <v>9198</v>
      </c>
      <c r="J170" s="722" t="s">
        <v>9124</v>
      </c>
      <c r="K170" s="162"/>
      <c r="L170" s="162"/>
      <c r="M170" s="162"/>
      <c r="N170" s="94">
        <v>30.0</v>
      </c>
      <c r="O170" s="94">
        <v>30.0</v>
      </c>
      <c r="P170" s="168" t="s">
        <v>103</v>
      </c>
    </row>
    <row r="171" ht="15.0" customHeight="1">
      <c r="A171" s="162" t="s">
        <v>9340</v>
      </c>
      <c r="B171" s="162" t="s">
        <v>101</v>
      </c>
      <c r="C171" s="162" t="s">
        <v>9342</v>
      </c>
      <c r="D171" s="720" t="s">
        <v>9091</v>
      </c>
      <c r="E171" s="720" t="s">
        <v>9099</v>
      </c>
      <c r="F171" s="720" t="s">
        <v>9129</v>
      </c>
      <c r="G171" s="720">
        <v>100.0</v>
      </c>
      <c r="H171" s="278" t="s">
        <v>9123</v>
      </c>
      <c r="I171" s="161" t="s">
        <v>9343</v>
      </c>
      <c r="J171" s="722" t="s">
        <v>9124</v>
      </c>
      <c r="K171" s="162"/>
      <c r="L171" s="162"/>
      <c r="M171" s="162"/>
      <c r="N171" s="94" t="s">
        <v>9344</v>
      </c>
      <c r="O171" s="94">
        <v>45.0</v>
      </c>
      <c r="P171" s="168" t="s">
        <v>103</v>
      </c>
    </row>
    <row r="172" ht="15.0" customHeight="1">
      <c r="A172" s="162" t="s">
        <v>9340</v>
      </c>
      <c r="B172" s="162" t="s">
        <v>101</v>
      </c>
      <c r="C172" s="162" t="s">
        <v>9345</v>
      </c>
      <c r="D172" s="720" t="s">
        <v>9091</v>
      </c>
      <c r="E172" s="720" t="s">
        <v>9099</v>
      </c>
      <c r="F172" s="720" t="s">
        <v>9129</v>
      </c>
      <c r="G172" s="720">
        <v>200.0</v>
      </c>
      <c r="H172" s="145" t="s">
        <v>9346</v>
      </c>
      <c r="I172" s="161" t="s">
        <v>9343</v>
      </c>
      <c r="J172" s="1044" t="s">
        <v>9347</v>
      </c>
      <c r="K172" s="162"/>
      <c r="L172" s="162"/>
      <c r="M172" s="162"/>
      <c r="N172" s="94" t="s">
        <v>9348</v>
      </c>
      <c r="O172" s="94">
        <v>60.0</v>
      </c>
      <c r="P172" s="168" t="s">
        <v>103</v>
      </c>
    </row>
    <row r="173" ht="15.0" customHeight="1">
      <c r="A173" s="162" t="s">
        <v>9340</v>
      </c>
      <c r="B173" s="162" t="s">
        <v>101</v>
      </c>
      <c r="C173" s="162" t="s">
        <v>9345</v>
      </c>
      <c r="D173" s="720" t="s">
        <v>9091</v>
      </c>
      <c r="E173" s="720" t="s">
        <v>9099</v>
      </c>
      <c r="F173" s="720" t="s">
        <v>9129</v>
      </c>
      <c r="G173" s="720">
        <v>200.0</v>
      </c>
      <c r="H173" s="145" t="s">
        <v>9346</v>
      </c>
      <c r="I173" s="161" t="s">
        <v>9343</v>
      </c>
      <c r="J173" s="1044" t="s">
        <v>9349</v>
      </c>
      <c r="K173" s="162"/>
      <c r="L173" s="162"/>
      <c r="M173" s="162"/>
      <c r="N173" s="94" t="s">
        <v>9348</v>
      </c>
      <c r="O173" s="94">
        <v>60.0</v>
      </c>
      <c r="P173" s="168" t="s">
        <v>103</v>
      </c>
    </row>
    <row r="174" ht="15.0" customHeight="1">
      <c r="A174" s="162" t="s">
        <v>9340</v>
      </c>
      <c r="B174" s="162" t="s">
        <v>101</v>
      </c>
      <c r="C174" s="162" t="s">
        <v>9345</v>
      </c>
      <c r="D174" s="720" t="s">
        <v>9091</v>
      </c>
      <c r="E174" s="720" t="s">
        <v>9099</v>
      </c>
      <c r="F174" s="720" t="s">
        <v>9129</v>
      </c>
      <c r="G174" s="720">
        <v>200.0</v>
      </c>
      <c r="H174" s="145" t="s">
        <v>9346</v>
      </c>
      <c r="I174" s="161" t="s">
        <v>9343</v>
      </c>
      <c r="J174" s="1044" t="s">
        <v>9350</v>
      </c>
      <c r="K174" s="162"/>
      <c r="L174" s="162"/>
      <c r="M174" s="162"/>
      <c r="N174" s="94" t="s">
        <v>9348</v>
      </c>
      <c r="O174" s="94">
        <v>60.0</v>
      </c>
      <c r="P174" s="168" t="s">
        <v>103</v>
      </c>
    </row>
    <row r="175" ht="15.0" customHeight="1">
      <c r="A175" s="162" t="s">
        <v>9340</v>
      </c>
      <c r="B175" s="162" t="s">
        <v>101</v>
      </c>
      <c r="C175" s="162" t="s">
        <v>9345</v>
      </c>
      <c r="D175" s="720" t="s">
        <v>9091</v>
      </c>
      <c r="E175" s="720" t="s">
        <v>9099</v>
      </c>
      <c r="F175" s="720" t="s">
        <v>9129</v>
      </c>
      <c r="G175" s="720">
        <v>200.0</v>
      </c>
      <c r="H175" s="145" t="s">
        <v>9346</v>
      </c>
      <c r="I175" s="161" t="s">
        <v>9343</v>
      </c>
      <c r="J175" s="1044" t="s">
        <v>9351</v>
      </c>
      <c r="K175" s="162"/>
      <c r="L175" s="162"/>
      <c r="M175" s="162"/>
      <c r="N175" s="94" t="s">
        <v>9348</v>
      </c>
      <c r="O175" s="94">
        <v>60.0</v>
      </c>
      <c r="P175" s="168" t="s">
        <v>103</v>
      </c>
    </row>
    <row r="176" ht="15.0" customHeight="1">
      <c r="A176" s="162" t="s">
        <v>9340</v>
      </c>
      <c r="B176" s="162" t="s">
        <v>101</v>
      </c>
      <c r="C176" s="162" t="s">
        <v>9345</v>
      </c>
      <c r="D176" s="720" t="s">
        <v>9091</v>
      </c>
      <c r="E176" s="720" t="s">
        <v>9099</v>
      </c>
      <c r="F176" s="720" t="s">
        <v>9129</v>
      </c>
      <c r="G176" s="720">
        <v>200.0</v>
      </c>
      <c r="H176" s="145" t="s">
        <v>9346</v>
      </c>
      <c r="I176" s="161" t="s">
        <v>9198</v>
      </c>
      <c r="J176" s="1044" t="s">
        <v>9347</v>
      </c>
      <c r="K176" s="162"/>
      <c r="L176" s="162"/>
      <c r="M176" s="162"/>
      <c r="N176" s="94" t="s">
        <v>8822</v>
      </c>
      <c r="O176" s="94">
        <v>100.0</v>
      </c>
      <c r="P176" s="168" t="s">
        <v>103</v>
      </c>
    </row>
    <row r="177" ht="15.0" customHeight="1">
      <c r="A177" s="162" t="s">
        <v>9340</v>
      </c>
      <c r="B177" s="162" t="s">
        <v>101</v>
      </c>
      <c r="C177" s="162" t="s">
        <v>9352</v>
      </c>
      <c r="D177" s="720" t="s">
        <v>9091</v>
      </c>
      <c r="E177" s="720" t="s">
        <v>9099</v>
      </c>
      <c r="F177" s="720" t="s">
        <v>9129</v>
      </c>
      <c r="G177" s="720">
        <v>100.0</v>
      </c>
      <c r="H177" s="145" t="s">
        <v>9353</v>
      </c>
      <c r="I177" s="161" t="s">
        <v>9343</v>
      </c>
      <c r="J177" s="722" t="s">
        <v>9269</v>
      </c>
      <c r="K177" s="162"/>
      <c r="L177" s="162"/>
      <c r="M177" s="162"/>
      <c r="N177" s="1484" t="s">
        <v>9344</v>
      </c>
      <c r="O177" s="1484">
        <v>45.0</v>
      </c>
      <c r="P177" s="168" t="s">
        <v>103</v>
      </c>
    </row>
    <row r="178" ht="15.0" customHeight="1">
      <c r="A178" s="162" t="s">
        <v>9340</v>
      </c>
      <c r="B178" s="348" t="s">
        <v>101</v>
      </c>
      <c r="C178" s="162" t="s">
        <v>9352</v>
      </c>
      <c r="D178" s="626" t="s">
        <v>9091</v>
      </c>
      <c r="E178" s="626" t="s">
        <v>9092</v>
      </c>
      <c r="F178" s="720" t="s">
        <v>9129</v>
      </c>
      <c r="G178" s="720">
        <v>100.0</v>
      </c>
      <c r="H178" s="145" t="s">
        <v>9353</v>
      </c>
      <c r="I178" s="178" t="s">
        <v>9092</v>
      </c>
      <c r="J178" s="1485" t="s">
        <v>9269</v>
      </c>
      <c r="K178" s="697"/>
      <c r="L178" s="697"/>
      <c r="M178" s="697"/>
      <c r="N178" s="1484" t="s">
        <v>9354</v>
      </c>
      <c r="O178" s="1484">
        <v>150.0</v>
      </c>
      <c r="P178" s="168" t="s">
        <v>103</v>
      </c>
    </row>
    <row r="179" ht="15.0" customHeight="1">
      <c r="A179" s="162" t="s">
        <v>9340</v>
      </c>
      <c r="B179" s="348" t="s">
        <v>101</v>
      </c>
      <c r="C179" s="162" t="s">
        <v>9355</v>
      </c>
      <c r="D179" s="626" t="s">
        <v>9163</v>
      </c>
      <c r="E179" s="626" t="s">
        <v>9099</v>
      </c>
      <c r="F179" s="720" t="s">
        <v>9356</v>
      </c>
      <c r="G179" s="720">
        <v>200.0</v>
      </c>
      <c r="H179" s="145" t="s">
        <v>9357</v>
      </c>
      <c r="I179" s="178" t="s">
        <v>9343</v>
      </c>
      <c r="J179" s="1485" t="s">
        <v>9358</v>
      </c>
      <c r="K179" s="697"/>
      <c r="L179" s="697"/>
      <c r="M179" s="697"/>
      <c r="N179" s="1484" t="s">
        <v>9359</v>
      </c>
      <c r="O179" s="1484">
        <v>80.0</v>
      </c>
      <c r="P179" s="168" t="s">
        <v>103</v>
      </c>
    </row>
    <row r="180" ht="15.0" customHeight="1">
      <c r="A180" s="162" t="s">
        <v>9340</v>
      </c>
      <c r="B180" s="348" t="s">
        <v>101</v>
      </c>
      <c r="C180" s="162" t="s">
        <v>9360</v>
      </c>
      <c r="D180" s="626" t="s">
        <v>9361</v>
      </c>
      <c r="E180" s="626" t="s">
        <v>9099</v>
      </c>
      <c r="F180" s="720" t="s">
        <v>9129</v>
      </c>
      <c r="G180" s="720">
        <v>100.0</v>
      </c>
      <c r="H180" s="145" t="s">
        <v>9362</v>
      </c>
      <c r="I180" s="178" t="s">
        <v>9343</v>
      </c>
      <c r="J180" s="1485" t="s">
        <v>8922</v>
      </c>
      <c r="K180" s="697"/>
      <c r="L180" s="697"/>
      <c r="M180" s="697"/>
      <c r="N180" s="1484" t="s">
        <v>9363</v>
      </c>
      <c r="O180" s="1484">
        <v>30.0</v>
      </c>
      <c r="P180" s="168" t="s">
        <v>103</v>
      </c>
    </row>
    <row r="181" ht="15.0" customHeight="1">
      <c r="A181" s="162" t="s">
        <v>129</v>
      </c>
      <c r="B181" s="162" t="s">
        <v>101</v>
      </c>
      <c r="C181" s="162" t="s">
        <v>9364</v>
      </c>
      <c r="D181" s="720"/>
      <c r="E181" s="720" t="s">
        <v>9156</v>
      </c>
      <c r="F181" s="720" t="s">
        <v>9129</v>
      </c>
      <c r="G181" s="720" t="s">
        <v>9183</v>
      </c>
      <c r="H181" s="278" t="s">
        <v>9365</v>
      </c>
      <c r="I181" s="337"/>
      <c r="J181" s="722" t="s">
        <v>8812</v>
      </c>
      <c r="K181" s="162">
        <v>2.0</v>
      </c>
      <c r="L181" s="162">
        <v>2.0</v>
      </c>
      <c r="M181" s="162">
        <v>2.0</v>
      </c>
      <c r="N181" s="94">
        <v>20.0</v>
      </c>
      <c r="O181" s="94">
        <v>10.0</v>
      </c>
      <c r="P181" s="168" t="s">
        <v>129</v>
      </c>
    </row>
    <row r="182" ht="15.0" customHeight="1">
      <c r="A182" s="162" t="s">
        <v>129</v>
      </c>
      <c r="B182" s="162" t="s">
        <v>101</v>
      </c>
      <c r="C182" s="162"/>
      <c r="D182" s="720" t="s">
        <v>9091</v>
      </c>
      <c r="E182" s="720" t="s">
        <v>9156</v>
      </c>
      <c r="F182" s="720" t="s">
        <v>9129</v>
      </c>
      <c r="G182" s="720" t="s">
        <v>9183</v>
      </c>
      <c r="H182" s="278" t="s">
        <v>9365</v>
      </c>
      <c r="I182" s="161"/>
      <c r="J182" s="722" t="s">
        <v>8812</v>
      </c>
      <c r="K182" s="162">
        <v>2.0</v>
      </c>
      <c r="L182" s="162">
        <v>2.0</v>
      </c>
      <c r="M182" s="162">
        <v>2.0</v>
      </c>
      <c r="N182" s="94">
        <v>20.0</v>
      </c>
      <c r="O182" s="94">
        <v>10.0</v>
      </c>
      <c r="P182" s="168" t="s">
        <v>129</v>
      </c>
    </row>
    <row r="183" ht="15.0" customHeight="1">
      <c r="A183" s="170" t="s">
        <v>129</v>
      </c>
      <c r="B183" s="170" t="s">
        <v>101</v>
      </c>
      <c r="C183" s="200"/>
      <c r="D183" s="1486" t="s">
        <v>9091</v>
      </c>
      <c r="E183" s="1486" t="s">
        <v>9156</v>
      </c>
      <c r="F183" s="1486" t="s">
        <v>9129</v>
      </c>
      <c r="G183" s="1486" t="s">
        <v>9183</v>
      </c>
      <c r="H183" s="278" t="s">
        <v>9365</v>
      </c>
      <c r="I183" s="161"/>
      <c r="J183" s="722" t="s">
        <v>8812</v>
      </c>
      <c r="K183" s="162">
        <v>2.0</v>
      </c>
      <c r="L183" s="162">
        <v>2.0</v>
      </c>
      <c r="M183" s="162">
        <v>2.0</v>
      </c>
      <c r="N183" s="94">
        <v>20.0</v>
      </c>
      <c r="O183" s="94">
        <v>10.0</v>
      </c>
      <c r="P183" s="168" t="s">
        <v>129</v>
      </c>
    </row>
    <row r="184" ht="15.0" customHeight="1">
      <c r="A184" s="162" t="s">
        <v>129</v>
      </c>
      <c r="B184" s="162" t="s">
        <v>101</v>
      </c>
      <c r="C184" s="162"/>
      <c r="D184" s="720" t="s">
        <v>9091</v>
      </c>
      <c r="E184" s="720" t="s">
        <v>9156</v>
      </c>
      <c r="F184" s="720" t="s">
        <v>9129</v>
      </c>
      <c r="G184" s="720" t="s">
        <v>9183</v>
      </c>
      <c r="H184" s="278" t="s">
        <v>9365</v>
      </c>
      <c r="I184" s="161"/>
      <c r="J184" s="722" t="s">
        <v>8812</v>
      </c>
      <c r="K184" s="162">
        <v>2.0</v>
      </c>
      <c r="L184" s="162">
        <v>2.0</v>
      </c>
      <c r="M184" s="162">
        <v>2.0</v>
      </c>
      <c r="N184" s="94">
        <v>20.0</v>
      </c>
      <c r="O184" s="94">
        <v>10.0</v>
      </c>
      <c r="P184" s="168" t="s">
        <v>129</v>
      </c>
    </row>
    <row r="185" ht="15.0" customHeight="1">
      <c r="A185" s="162" t="s">
        <v>129</v>
      </c>
      <c r="B185" s="161" t="s">
        <v>101</v>
      </c>
      <c r="C185" s="162"/>
      <c r="D185" s="163" t="s">
        <v>9091</v>
      </c>
      <c r="E185" s="163" t="s">
        <v>9156</v>
      </c>
      <c r="F185" s="163" t="s">
        <v>9129</v>
      </c>
      <c r="G185" s="163" t="s">
        <v>9183</v>
      </c>
      <c r="H185" s="278" t="s">
        <v>9365</v>
      </c>
      <c r="I185" s="164"/>
      <c r="J185" s="722" t="s">
        <v>8812</v>
      </c>
      <c r="K185" s="697">
        <v>2.0</v>
      </c>
      <c r="L185" s="697">
        <v>2.0</v>
      </c>
      <c r="M185" s="697">
        <v>2.0</v>
      </c>
      <c r="N185" s="94">
        <v>20.0</v>
      </c>
      <c r="O185" s="94">
        <v>10.0</v>
      </c>
      <c r="P185" s="168" t="s">
        <v>129</v>
      </c>
    </row>
    <row r="186" ht="15.0" customHeight="1">
      <c r="A186" s="162" t="s">
        <v>129</v>
      </c>
      <c r="B186" s="161" t="s">
        <v>101</v>
      </c>
      <c r="C186" s="162"/>
      <c r="D186" s="163" t="s">
        <v>9091</v>
      </c>
      <c r="E186" s="163" t="s">
        <v>9156</v>
      </c>
      <c r="F186" s="163" t="s">
        <v>9129</v>
      </c>
      <c r="G186" s="163" t="s">
        <v>9183</v>
      </c>
      <c r="H186" s="278" t="s">
        <v>9365</v>
      </c>
      <c r="I186" s="164"/>
      <c r="J186" s="722" t="s">
        <v>8812</v>
      </c>
      <c r="K186" s="697">
        <v>2.0</v>
      </c>
      <c r="L186" s="697">
        <v>2.0</v>
      </c>
      <c r="M186" s="697">
        <v>2.0</v>
      </c>
      <c r="N186" s="94">
        <v>20.0</v>
      </c>
      <c r="O186" s="94">
        <v>10.0</v>
      </c>
      <c r="P186" s="168" t="s">
        <v>129</v>
      </c>
    </row>
    <row r="187" ht="15.0" customHeight="1">
      <c r="A187" s="182" t="s">
        <v>129</v>
      </c>
      <c r="B187" s="181" t="s">
        <v>101</v>
      </c>
      <c r="C187" s="182"/>
      <c r="D187" s="184" t="s">
        <v>9091</v>
      </c>
      <c r="E187" s="184" t="s">
        <v>9156</v>
      </c>
      <c r="F187" s="184" t="s">
        <v>9129</v>
      </c>
      <c r="G187" s="184" t="s">
        <v>9183</v>
      </c>
      <c r="H187" s="278" t="s">
        <v>9365</v>
      </c>
      <c r="I187" s="1125"/>
      <c r="J187" s="722" t="s">
        <v>8812</v>
      </c>
      <c r="K187" s="1127">
        <v>3.0</v>
      </c>
      <c r="L187" s="1127">
        <v>3.0</v>
      </c>
      <c r="M187" s="1127">
        <v>4.0</v>
      </c>
      <c r="N187" s="1487">
        <v>20.0</v>
      </c>
      <c r="O187" s="1487">
        <v>6.66</v>
      </c>
      <c r="P187" s="168" t="s">
        <v>129</v>
      </c>
    </row>
    <row r="188" ht="15.0" customHeight="1">
      <c r="A188" s="182" t="s">
        <v>129</v>
      </c>
      <c r="B188" s="181" t="s">
        <v>101</v>
      </c>
      <c r="C188" s="182"/>
      <c r="D188" s="184" t="s">
        <v>9091</v>
      </c>
      <c r="E188" s="184" t="s">
        <v>9156</v>
      </c>
      <c r="F188" s="184" t="s">
        <v>9129</v>
      </c>
      <c r="G188" s="184" t="s">
        <v>9183</v>
      </c>
      <c r="H188" s="278" t="s">
        <v>9365</v>
      </c>
      <c r="I188" s="1125"/>
      <c r="J188" s="722" t="s">
        <v>8812</v>
      </c>
      <c r="K188" s="1127">
        <v>3.0</v>
      </c>
      <c r="L188" s="1127">
        <v>3.0</v>
      </c>
      <c r="M188" s="1127">
        <v>3.0</v>
      </c>
      <c r="N188" s="1487">
        <v>20.0</v>
      </c>
      <c r="O188" s="1487">
        <v>6.66</v>
      </c>
      <c r="P188" s="168" t="s">
        <v>129</v>
      </c>
    </row>
    <row r="189" ht="15.0" customHeight="1">
      <c r="A189" s="182" t="s">
        <v>129</v>
      </c>
      <c r="B189" s="181" t="s">
        <v>101</v>
      </c>
      <c r="C189" s="182"/>
      <c r="D189" s="184" t="s">
        <v>9091</v>
      </c>
      <c r="E189" s="184" t="s">
        <v>9156</v>
      </c>
      <c r="F189" s="184" t="s">
        <v>9129</v>
      </c>
      <c r="G189" s="184" t="s">
        <v>9183</v>
      </c>
      <c r="H189" s="278" t="s">
        <v>9365</v>
      </c>
      <c r="I189" s="1125"/>
      <c r="J189" s="722" t="s">
        <v>8812</v>
      </c>
      <c r="K189" s="1127">
        <v>2.0</v>
      </c>
      <c r="L189" s="1127">
        <v>2.0</v>
      </c>
      <c r="M189" s="1127">
        <v>2.0</v>
      </c>
      <c r="N189" s="1487">
        <v>20.0</v>
      </c>
      <c r="O189" s="1487">
        <v>10.0</v>
      </c>
      <c r="P189" s="168" t="s">
        <v>129</v>
      </c>
    </row>
    <row r="190" ht="15.0" customHeight="1">
      <c r="A190" s="182" t="s">
        <v>129</v>
      </c>
      <c r="B190" s="181" t="s">
        <v>101</v>
      </c>
      <c r="C190" s="182"/>
      <c r="D190" s="184" t="s">
        <v>9091</v>
      </c>
      <c r="E190" s="184" t="s">
        <v>9156</v>
      </c>
      <c r="F190" s="184" t="s">
        <v>9129</v>
      </c>
      <c r="G190" s="184" t="s">
        <v>9183</v>
      </c>
      <c r="H190" s="278" t="s">
        <v>9365</v>
      </c>
      <c r="I190" s="1125"/>
      <c r="J190" s="722" t="s">
        <v>8812</v>
      </c>
      <c r="K190" s="1127">
        <v>2.0</v>
      </c>
      <c r="L190" s="1127">
        <v>2.0</v>
      </c>
      <c r="M190" s="1127">
        <v>4.0</v>
      </c>
      <c r="N190" s="1487">
        <v>20.0</v>
      </c>
      <c r="O190" s="1487">
        <v>10.0</v>
      </c>
      <c r="P190" s="168" t="s">
        <v>129</v>
      </c>
    </row>
    <row r="191" ht="15.0" customHeight="1">
      <c r="A191" s="182" t="s">
        <v>129</v>
      </c>
      <c r="B191" s="181" t="s">
        <v>101</v>
      </c>
      <c r="C191" s="182"/>
      <c r="D191" s="184" t="s">
        <v>9091</v>
      </c>
      <c r="E191" s="184" t="s">
        <v>9156</v>
      </c>
      <c r="F191" s="184" t="s">
        <v>9129</v>
      </c>
      <c r="G191" s="184" t="s">
        <v>9183</v>
      </c>
      <c r="H191" s="278" t="s">
        <v>9365</v>
      </c>
      <c r="I191" s="1125"/>
      <c r="J191" s="722" t="s">
        <v>8812</v>
      </c>
      <c r="K191" s="1127">
        <v>3.0</v>
      </c>
      <c r="L191" s="1127">
        <v>3.0</v>
      </c>
      <c r="M191" s="1127">
        <v>3.0</v>
      </c>
      <c r="N191" s="1487">
        <v>10.0</v>
      </c>
      <c r="O191" s="1487">
        <v>6.66</v>
      </c>
      <c r="P191" s="168" t="s">
        <v>129</v>
      </c>
    </row>
    <row r="192" ht="15.0" customHeight="1">
      <c r="A192" s="182" t="s">
        <v>129</v>
      </c>
      <c r="B192" s="181" t="s">
        <v>101</v>
      </c>
      <c r="C192" s="182"/>
      <c r="D192" s="184" t="s">
        <v>9091</v>
      </c>
      <c r="E192" s="184" t="s">
        <v>9156</v>
      </c>
      <c r="F192" s="184" t="s">
        <v>9129</v>
      </c>
      <c r="G192" s="184" t="s">
        <v>9183</v>
      </c>
      <c r="H192" s="278" t="s">
        <v>9365</v>
      </c>
      <c r="I192" s="1125"/>
      <c r="J192" s="722" t="s">
        <v>8812</v>
      </c>
      <c r="K192" s="1127">
        <v>1.0</v>
      </c>
      <c r="L192" s="1127">
        <v>1.0</v>
      </c>
      <c r="M192" s="1127">
        <v>1.0</v>
      </c>
      <c r="N192" s="1487">
        <v>30.0</v>
      </c>
      <c r="O192" s="1487">
        <v>30.0</v>
      </c>
      <c r="P192" s="168" t="s">
        <v>129</v>
      </c>
    </row>
    <row r="193" ht="15.0" customHeight="1">
      <c r="A193" s="162" t="s">
        <v>7134</v>
      </c>
      <c r="B193" s="162" t="s">
        <v>101</v>
      </c>
      <c r="C193" s="162" t="s">
        <v>9366</v>
      </c>
      <c r="D193" s="720" t="s">
        <v>9270</v>
      </c>
      <c r="E193" s="720" t="s">
        <v>9367</v>
      </c>
      <c r="F193" s="720" t="s">
        <v>9174</v>
      </c>
      <c r="G193" s="720" t="s">
        <v>9183</v>
      </c>
      <c r="H193" s="278" t="s">
        <v>9368</v>
      </c>
      <c r="I193" s="348"/>
      <c r="J193" s="722" t="s">
        <v>9124</v>
      </c>
      <c r="K193" s="511"/>
      <c r="L193" s="511">
        <v>1.0</v>
      </c>
      <c r="M193" s="511">
        <v>1.0</v>
      </c>
      <c r="N193" s="577">
        <v>30.0</v>
      </c>
      <c r="O193" s="1488">
        <v>30.0</v>
      </c>
      <c r="P193" s="168" t="s">
        <v>729</v>
      </c>
    </row>
    <row r="194" ht="15.0" customHeight="1">
      <c r="A194" s="162" t="s">
        <v>7134</v>
      </c>
      <c r="B194" s="162" t="s">
        <v>101</v>
      </c>
      <c r="C194" s="162" t="s">
        <v>9369</v>
      </c>
      <c r="D194" s="720" t="s">
        <v>9270</v>
      </c>
      <c r="E194" s="720" t="s">
        <v>9370</v>
      </c>
      <c r="F194" s="720" t="s">
        <v>9371</v>
      </c>
      <c r="G194" s="720" t="s">
        <v>9183</v>
      </c>
      <c r="H194" s="278" t="s">
        <v>9372</v>
      </c>
      <c r="I194" s="348"/>
      <c r="J194" s="722" t="s">
        <v>9245</v>
      </c>
      <c r="K194" s="511"/>
      <c r="L194" s="511">
        <v>1.0</v>
      </c>
      <c r="M194" s="511">
        <v>1.0</v>
      </c>
      <c r="N194" s="577">
        <v>30.0</v>
      </c>
      <c r="O194" s="1488">
        <v>30.0</v>
      </c>
      <c r="P194" s="168" t="s">
        <v>729</v>
      </c>
    </row>
    <row r="195" ht="15.0" customHeight="1">
      <c r="A195" s="162" t="s">
        <v>9373</v>
      </c>
      <c r="B195" s="162" t="s">
        <v>101</v>
      </c>
      <c r="C195" s="162" t="s">
        <v>9369</v>
      </c>
      <c r="D195" s="720" t="s">
        <v>9270</v>
      </c>
      <c r="E195" s="720" t="s">
        <v>9374</v>
      </c>
      <c r="F195" s="720" t="s">
        <v>9371</v>
      </c>
      <c r="G195" s="720" t="s">
        <v>9183</v>
      </c>
      <c r="H195" s="278" t="s">
        <v>9372</v>
      </c>
      <c r="I195" s="348"/>
      <c r="J195" s="722" t="s">
        <v>9245</v>
      </c>
      <c r="K195" s="511"/>
      <c r="L195" s="511">
        <v>2.0</v>
      </c>
      <c r="M195" s="511">
        <v>2.0</v>
      </c>
      <c r="N195" s="577">
        <v>30.0</v>
      </c>
      <c r="O195" s="1488">
        <v>15.0</v>
      </c>
      <c r="P195" s="168" t="s">
        <v>729</v>
      </c>
    </row>
    <row r="196" ht="15.0" customHeight="1">
      <c r="A196" s="162" t="s">
        <v>9375</v>
      </c>
      <c r="B196" s="162" t="s">
        <v>101</v>
      </c>
      <c r="C196" s="162" t="s">
        <v>9369</v>
      </c>
      <c r="D196" s="720" t="s">
        <v>9270</v>
      </c>
      <c r="E196" s="720" t="s">
        <v>9376</v>
      </c>
      <c r="F196" s="720" t="s">
        <v>9371</v>
      </c>
      <c r="G196" s="720" t="s">
        <v>9183</v>
      </c>
      <c r="H196" s="278" t="s">
        <v>9372</v>
      </c>
      <c r="I196" s="348"/>
      <c r="J196" s="722" t="s">
        <v>9245</v>
      </c>
      <c r="K196" s="511"/>
      <c r="L196" s="511">
        <v>2.0</v>
      </c>
      <c r="M196" s="511">
        <v>2.0</v>
      </c>
      <c r="N196" s="577">
        <v>30.0</v>
      </c>
      <c r="O196" s="1488">
        <v>15.0</v>
      </c>
      <c r="P196" s="168" t="s">
        <v>729</v>
      </c>
    </row>
    <row r="197" ht="15.0" customHeight="1">
      <c r="A197" s="162" t="s">
        <v>9377</v>
      </c>
      <c r="B197" s="162" t="s">
        <v>101</v>
      </c>
      <c r="C197" s="162" t="s">
        <v>9369</v>
      </c>
      <c r="D197" s="720" t="s">
        <v>9270</v>
      </c>
      <c r="E197" s="720" t="s">
        <v>9378</v>
      </c>
      <c r="F197" s="720" t="s">
        <v>9371</v>
      </c>
      <c r="G197" s="720" t="s">
        <v>9183</v>
      </c>
      <c r="H197" s="278" t="s">
        <v>9372</v>
      </c>
      <c r="I197" s="348"/>
      <c r="J197" s="722" t="s">
        <v>9245</v>
      </c>
      <c r="K197" s="511"/>
      <c r="L197" s="511">
        <v>2.0</v>
      </c>
      <c r="M197" s="511">
        <v>2.0</v>
      </c>
      <c r="N197" s="577">
        <v>30.0</v>
      </c>
      <c r="O197" s="1488">
        <v>15.0</v>
      </c>
      <c r="P197" s="168" t="s">
        <v>729</v>
      </c>
    </row>
    <row r="198" ht="15.0" customHeight="1">
      <c r="A198" s="162" t="s">
        <v>7134</v>
      </c>
      <c r="B198" s="200" t="s">
        <v>101</v>
      </c>
      <c r="C198" s="162" t="s">
        <v>9379</v>
      </c>
      <c r="D198" s="720" t="s">
        <v>9380</v>
      </c>
      <c r="E198" s="720" t="s">
        <v>9132</v>
      </c>
      <c r="F198" s="720" t="s">
        <v>9381</v>
      </c>
      <c r="G198" s="720" t="s">
        <v>9183</v>
      </c>
      <c r="H198" s="278" t="s">
        <v>9382</v>
      </c>
      <c r="I198" s="348" t="s">
        <v>9132</v>
      </c>
      <c r="J198" s="722" t="s">
        <v>9383</v>
      </c>
      <c r="K198" s="511"/>
      <c r="L198" s="511">
        <v>1.0</v>
      </c>
      <c r="M198" s="511">
        <v>1.0</v>
      </c>
      <c r="N198" s="577" t="s">
        <v>9384</v>
      </c>
      <c r="O198" s="1488">
        <v>100.0</v>
      </c>
      <c r="P198" s="168" t="s">
        <v>729</v>
      </c>
    </row>
    <row r="199" ht="15.0" customHeight="1">
      <c r="A199" s="162" t="s">
        <v>7134</v>
      </c>
      <c r="B199" s="200" t="s">
        <v>101</v>
      </c>
      <c r="C199" s="162" t="s">
        <v>9379</v>
      </c>
      <c r="D199" s="720" t="s">
        <v>9380</v>
      </c>
      <c r="E199" s="271" t="s">
        <v>9385</v>
      </c>
      <c r="F199" s="720" t="s">
        <v>9381</v>
      </c>
      <c r="G199" s="720" t="s">
        <v>9183</v>
      </c>
      <c r="H199" s="145" t="s">
        <v>9382</v>
      </c>
      <c r="I199" s="164"/>
      <c r="J199" s="722" t="s">
        <v>9383</v>
      </c>
      <c r="K199" s="511"/>
      <c r="L199" s="511">
        <v>1.0</v>
      </c>
      <c r="M199" s="511">
        <v>1.0</v>
      </c>
      <c r="N199" s="1489" t="s">
        <v>9386</v>
      </c>
      <c r="O199" s="1488">
        <v>60.0</v>
      </c>
      <c r="P199" s="168" t="s">
        <v>729</v>
      </c>
    </row>
    <row r="200" ht="15.0" customHeight="1">
      <c r="A200" s="864" t="s">
        <v>9387</v>
      </c>
      <c r="B200" s="200" t="s">
        <v>101</v>
      </c>
      <c r="C200" s="162" t="s">
        <v>9379</v>
      </c>
      <c r="D200" s="720" t="s">
        <v>9380</v>
      </c>
      <c r="E200" s="626" t="s">
        <v>9388</v>
      </c>
      <c r="F200" s="720" t="s">
        <v>9381</v>
      </c>
      <c r="G200" s="720" t="s">
        <v>9183</v>
      </c>
      <c r="H200" s="145" t="s">
        <v>9382</v>
      </c>
      <c r="I200" s="164"/>
      <c r="J200" s="722" t="s">
        <v>9383</v>
      </c>
      <c r="K200" s="697">
        <v>1.0</v>
      </c>
      <c r="L200" s="511">
        <v>1.0</v>
      </c>
      <c r="M200" s="511">
        <v>3.0</v>
      </c>
      <c r="N200" s="1490" t="s">
        <v>9389</v>
      </c>
      <c r="O200" s="1488">
        <v>15.0</v>
      </c>
      <c r="P200" s="168" t="s">
        <v>729</v>
      </c>
    </row>
    <row r="201" ht="15.0" customHeight="1">
      <c r="A201" s="162" t="s">
        <v>9390</v>
      </c>
      <c r="B201" s="200" t="s">
        <v>101</v>
      </c>
      <c r="C201" s="162" t="s">
        <v>9379</v>
      </c>
      <c r="D201" s="720" t="s">
        <v>9380</v>
      </c>
      <c r="E201" s="626" t="s">
        <v>9391</v>
      </c>
      <c r="F201" s="720" t="s">
        <v>9381</v>
      </c>
      <c r="G201" s="720" t="s">
        <v>9183</v>
      </c>
      <c r="H201" s="145" t="s">
        <v>9382</v>
      </c>
      <c r="I201" s="164"/>
      <c r="J201" s="722" t="s">
        <v>9383</v>
      </c>
      <c r="K201" s="697"/>
      <c r="L201" s="511">
        <v>1.0</v>
      </c>
      <c r="M201" s="511">
        <v>2.0</v>
      </c>
      <c r="N201" s="94" t="s">
        <v>9389</v>
      </c>
      <c r="O201" s="1488">
        <v>22.5</v>
      </c>
      <c r="P201" s="168" t="s">
        <v>729</v>
      </c>
    </row>
    <row r="202" ht="15.0" customHeight="1">
      <c r="A202" s="162" t="s">
        <v>9392</v>
      </c>
      <c r="B202" s="348" t="s">
        <v>101</v>
      </c>
      <c r="C202" s="162" t="s">
        <v>9379</v>
      </c>
      <c r="D202" s="720" t="s">
        <v>9380</v>
      </c>
      <c r="E202" s="626" t="s">
        <v>9393</v>
      </c>
      <c r="F202" s="720" t="s">
        <v>9381</v>
      </c>
      <c r="G202" s="720" t="s">
        <v>9183</v>
      </c>
      <c r="H202" s="145" t="s">
        <v>9382</v>
      </c>
      <c r="I202" s="164"/>
      <c r="J202" s="1216" t="s">
        <v>9383</v>
      </c>
      <c r="K202" s="697"/>
      <c r="L202" s="511">
        <v>1.0</v>
      </c>
      <c r="M202" s="511">
        <v>2.0</v>
      </c>
      <c r="N202" s="94" t="s">
        <v>9389</v>
      </c>
      <c r="O202" s="1488">
        <v>22.5</v>
      </c>
      <c r="P202" s="168" t="s">
        <v>729</v>
      </c>
    </row>
    <row r="203" ht="15.0" customHeight="1">
      <c r="A203" s="162" t="s">
        <v>7134</v>
      </c>
      <c r="B203" s="348" t="s">
        <v>101</v>
      </c>
      <c r="C203" s="1491" t="s">
        <v>9394</v>
      </c>
      <c r="D203" s="720" t="s">
        <v>9380</v>
      </c>
      <c r="E203" s="626" t="s">
        <v>9395</v>
      </c>
      <c r="F203" s="626" t="s">
        <v>9396</v>
      </c>
      <c r="G203" s="626" t="s">
        <v>9183</v>
      </c>
      <c r="H203" s="348" t="s">
        <v>9397</v>
      </c>
      <c r="I203" s="164"/>
      <c r="J203" s="1216" t="s">
        <v>9398</v>
      </c>
      <c r="K203" s="697"/>
      <c r="L203" s="511">
        <v>1.0</v>
      </c>
      <c r="M203" s="511">
        <v>2.0</v>
      </c>
      <c r="N203" s="1492" t="s">
        <v>9386</v>
      </c>
      <c r="O203" s="1488">
        <v>60.0</v>
      </c>
      <c r="P203" s="168" t="s">
        <v>729</v>
      </c>
    </row>
    <row r="204" ht="15.0" customHeight="1">
      <c r="A204" s="162" t="s">
        <v>7134</v>
      </c>
      <c r="B204" s="348" t="s">
        <v>101</v>
      </c>
      <c r="C204" s="1491" t="s">
        <v>9399</v>
      </c>
      <c r="D204" s="720" t="s">
        <v>9270</v>
      </c>
      <c r="E204" s="626" t="s">
        <v>9400</v>
      </c>
      <c r="F204" s="626" t="s">
        <v>9401</v>
      </c>
      <c r="G204" s="626" t="s">
        <v>9183</v>
      </c>
      <c r="H204" s="570" t="s">
        <v>9402</v>
      </c>
      <c r="I204" s="164"/>
      <c r="J204" s="1216" t="s">
        <v>9403</v>
      </c>
      <c r="K204" s="697"/>
      <c r="L204" s="511">
        <v>1.0</v>
      </c>
      <c r="M204" s="511">
        <v>1.0</v>
      </c>
      <c r="N204" s="1492">
        <v>30.0</v>
      </c>
      <c r="O204" s="1488">
        <v>30.0</v>
      </c>
      <c r="P204" s="168" t="s">
        <v>729</v>
      </c>
    </row>
    <row r="205" ht="15.0" customHeight="1">
      <c r="A205" s="162" t="s">
        <v>7134</v>
      </c>
      <c r="B205" s="348" t="s">
        <v>101</v>
      </c>
      <c r="C205" s="162" t="s">
        <v>9404</v>
      </c>
      <c r="D205" s="720" t="s">
        <v>9270</v>
      </c>
      <c r="E205" s="626" t="s">
        <v>9405</v>
      </c>
      <c r="F205" s="626" t="s">
        <v>9406</v>
      </c>
      <c r="G205" s="626" t="s">
        <v>9183</v>
      </c>
      <c r="H205" s="570" t="s">
        <v>9407</v>
      </c>
      <c r="I205" s="164"/>
      <c r="J205" s="1216" t="s">
        <v>9185</v>
      </c>
      <c r="K205" s="697"/>
      <c r="L205" s="697">
        <v>1.0</v>
      </c>
      <c r="M205" s="697">
        <v>1.0</v>
      </c>
      <c r="N205" s="94">
        <v>30.0</v>
      </c>
      <c r="O205" s="1488">
        <v>30.0</v>
      </c>
      <c r="P205" s="168" t="s">
        <v>729</v>
      </c>
    </row>
    <row r="206" ht="15.0" customHeight="1">
      <c r="A206" s="162" t="s">
        <v>7134</v>
      </c>
      <c r="B206" s="162" t="s">
        <v>101</v>
      </c>
      <c r="C206" s="162" t="s">
        <v>9408</v>
      </c>
      <c r="D206" s="720" t="s">
        <v>9270</v>
      </c>
      <c r="E206" s="720" t="s">
        <v>9409</v>
      </c>
      <c r="F206" s="720" t="s">
        <v>9410</v>
      </c>
      <c r="G206" s="720" t="s">
        <v>9183</v>
      </c>
      <c r="H206" s="278" t="s">
        <v>9411</v>
      </c>
      <c r="I206" s="348"/>
      <c r="J206" s="722" t="s">
        <v>9412</v>
      </c>
      <c r="K206" s="511"/>
      <c r="L206" s="511">
        <v>1.0</v>
      </c>
      <c r="M206" s="511">
        <v>1.0</v>
      </c>
      <c r="N206" s="1493">
        <v>30.0</v>
      </c>
      <c r="O206" s="1488">
        <v>30.0</v>
      </c>
      <c r="P206" s="168" t="s">
        <v>729</v>
      </c>
    </row>
    <row r="207" ht="15.0" customHeight="1">
      <c r="A207" s="162" t="s">
        <v>9413</v>
      </c>
      <c r="B207" s="348" t="s">
        <v>101</v>
      </c>
      <c r="C207" s="162" t="s">
        <v>9414</v>
      </c>
      <c r="D207" s="720" t="s">
        <v>9415</v>
      </c>
      <c r="E207" s="626" t="s">
        <v>9416</v>
      </c>
      <c r="F207" s="626" t="s">
        <v>9417</v>
      </c>
      <c r="G207" s="626" t="s">
        <v>9183</v>
      </c>
      <c r="H207" s="570" t="s">
        <v>9418</v>
      </c>
      <c r="I207" s="164"/>
      <c r="J207" s="1216" t="s">
        <v>9419</v>
      </c>
      <c r="K207" s="697"/>
      <c r="L207" s="697">
        <v>1.0</v>
      </c>
      <c r="M207" s="697">
        <v>2.0</v>
      </c>
      <c r="N207" s="1492" t="s">
        <v>9420</v>
      </c>
      <c r="O207" s="1488">
        <v>20.0</v>
      </c>
      <c r="P207" s="168" t="s">
        <v>729</v>
      </c>
    </row>
    <row r="208" ht="15.0" customHeight="1">
      <c r="A208" s="162" t="s">
        <v>9421</v>
      </c>
      <c r="B208" s="348" t="s">
        <v>101</v>
      </c>
      <c r="C208" s="162" t="s">
        <v>9414</v>
      </c>
      <c r="D208" s="720" t="s">
        <v>9380</v>
      </c>
      <c r="E208" s="626" t="s">
        <v>9422</v>
      </c>
      <c r="F208" s="626" t="s">
        <v>9417</v>
      </c>
      <c r="G208" s="626" t="s">
        <v>9183</v>
      </c>
      <c r="H208" s="570" t="s">
        <v>9418</v>
      </c>
      <c r="I208" s="164"/>
      <c r="J208" s="1216" t="s">
        <v>9419</v>
      </c>
      <c r="K208" s="697"/>
      <c r="L208" s="697">
        <v>1.0</v>
      </c>
      <c r="M208" s="697">
        <v>2.0</v>
      </c>
      <c r="N208" s="1492" t="s">
        <v>9420</v>
      </c>
      <c r="O208" s="1488">
        <v>20.0</v>
      </c>
      <c r="P208" s="168" t="s">
        <v>729</v>
      </c>
    </row>
    <row r="209" ht="15.0" customHeight="1">
      <c r="A209" s="162" t="s">
        <v>9423</v>
      </c>
      <c r="B209" s="200" t="s">
        <v>101</v>
      </c>
      <c r="C209" s="162" t="s">
        <v>9424</v>
      </c>
      <c r="D209" s="720" t="s">
        <v>9091</v>
      </c>
      <c r="E209" s="720" t="s">
        <v>9425</v>
      </c>
      <c r="F209" s="720" t="s">
        <v>9426</v>
      </c>
      <c r="G209" s="720" t="s">
        <v>9183</v>
      </c>
      <c r="H209" s="278" t="s">
        <v>9427</v>
      </c>
      <c r="I209" s="348"/>
      <c r="J209" s="722" t="s">
        <v>9124</v>
      </c>
      <c r="K209" s="511">
        <v>0.0</v>
      </c>
      <c r="L209" s="511">
        <v>2.0</v>
      </c>
      <c r="M209" s="511">
        <v>2.0</v>
      </c>
      <c r="N209" s="577">
        <v>20.0</v>
      </c>
      <c r="O209" s="1488">
        <v>10.0</v>
      </c>
      <c r="P209" s="168" t="s">
        <v>729</v>
      </c>
    </row>
    <row r="210" ht="15.0" customHeight="1">
      <c r="A210" s="162" t="s">
        <v>9428</v>
      </c>
      <c r="B210" s="200" t="s">
        <v>101</v>
      </c>
      <c r="C210" s="162" t="s">
        <v>9424</v>
      </c>
      <c r="D210" s="720" t="s">
        <v>9091</v>
      </c>
      <c r="E210" s="720" t="s">
        <v>9429</v>
      </c>
      <c r="F210" s="720" t="s">
        <v>9426</v>
      </c>
      <c r="G210" s="720" t="s">
        <v>9183</v>
      </c>
      <c r="H210" s="278" t="s">
        <v>9427</v>
      </c>
      <c r="I210" s="348"/>
      <c r="J210" s="722" t="s">
        <v>9124</v>
      </c>
      <c r="K210" s="511">
        <v>0.0</v>
      </c>
      <c r="L210" s="511">
        <v>2.0</v>
      </c>
      <c r="M210" s="511">
        <v>2.0</v>
      </c>
      <c r="N210" s="577">
        <v>20.0</v>
      </c>
      <c r="O210" s="1488">
        <v>10.0</v>
      </c>
      <c r="P210" s="168" t="s">
        <v>729</v>
      </c>
    </row>
    <row r="211" ht="15.0" customHeight="1">
      <c r="A211" s="162" t="s">
        <v>9430</v>
      </c>
      <c r="B211" s="200" t="s">
        <v>101</v>
      </c>
      <c r="C211" s="162" t="s">
        <v>9144</v>
      </c>
      <c r="D211" s="720" t="s">
        <v>9091</v>
      </c>
      <c r="E211" s="720" t="s">
        <v>9431</v>
      </c>
      <c r="F211" s="720" t="s">
        <v>9426</v>
      </c>
      <c r="G211" s="720" t="s">
        <v>9183</v>
      </c>
      <c r="H211" s="278" t="s">
        <v>9427</v>
      </c>
      <c r="I211" s="348"/>
      <c r="J211" s="722" t="s">
        <v>9124</v>
      </c>
      <c r="K211" s="511">
        <v>0.0</v>
      </c>
      <c r="L211" s="511">
        <v>2.0</v>
      </c>
      <c r="M211" s="511">
        <v>2.0</v>
      </c>
      <c r="N211" s="577">
        <v>20.0</v>
      </c>
      <c r="O211" s="1488">
        <v>10.0</v>
      </c>
      <c r="P211" s="168" t="s">
        <v>729</v>
      </c>
    </row>
    <row r="212" ht="15.0" customHeight="1">
      <c r="A212" s="162" t="s">
        <v>9432</v>
      </c>
      <c r="B212" s="200" t="s">
        <v>101</v>
      </c>
      <c r="C212" s="162" t="s">
        <v>9404</v>
      </c>
      <c r="D212" s="720" t="s">
        <v>9091</v>
      </c>
      <c r="E212" s="720" t="s">
        <v>9433</v>
      </c>
      <c r="F212" s="720" t="s">
        <v>9426</v>
      </c>
      <c r="G212" s="720" t="s">
        <v>9183</v>
      </c>
      <c r="H212" s="278" t="s">
        <v>9407</v>
      </c>
      <c r="I212" s="348"/>
      <c r="J212" s="722" t="s">
        <v>9185</v>
      </c>
      <c r="K212" s="511">
        <v>0.0</v>
      </c>
      <c r="L212" s="511">
        <v>3.0</v>
      </c>
      <c r="M212" s="511">
        <v>3.0</v>
      </c>
      <c r="N212" s="577">
        <v>20.0</v>
      </c>
      <c r="O212" s="1488">
        <v>6.66</v>
      </c>
      <c r="P212" s="168" t="s">
        <v>729</v>
      </c>
    </row>
    <row r="213" ht="15.0" customHeight="1">
      <c r="A213" s="162" t="s">
        <v>9434</v>
      </c>
      <c r="B213" s="200" t="s">
        <v>101</v>
      </c>
      <c r="C213" s="162" t="s">
        <v>9404</v>
      </c>
      <c r="D213" s="720" t="s">
        <v>9091</v>
      </c>
      <c r="E213" s="720" t="s">
        <v>9435</v>
      </c>
      <c r="F213" s="720" t="s">
        <v>9426</v>
      </c>
      <c r="G213" s="720" t="s">
        <v>9183</v>
      </c>
      <c r="H213" s="278" t="s">
        <v>9407</v>
      </c>
      <c r="I213" s="348"/>
      <c r="J213" s="722" t="s">
        <v>9185</v>
      </c>
      <c r="K213" s="511">
        <v>0.0</v>
      </c>
      <c r="L213" s="511">
        <v>2.0</v>
      </c>
      <c r="M213" s="511">
        <v>2.0</v>
      </c>
      <c r="N213" s="577">
        <v>20.0</v>
      </c>
      <c r="O213" s="1488">
        <v>10.0</v>
      </c>
      <c r="P213" s="168" t="s">
        <v>729</v>
      </c>
    </row>
    <row r="214" ht="15.0" customHeight="1">
      <c r="A214" s="162" t="s">
        <v>9436</v>
      </c>
      <c r="B214" s="200" t="s">
        <v>101</v>
      </c>
      <c r="C214" s="162" t="s">
        <v>9404</v>
      </c>
      <c r="D214" s="720" t="s">
        <v>9091</v>
      </c>
      <c r="E214" s="720" t="s">
        <v>9437</v>
      </c>
      <c r="F214" s="720" t="s">
        <v>9426</v>
      </c>
      <c r="G214" s="720" t="s">
        <v>9183</v>
      </c>
      <c r="H214" s="278" t="s">
        <v>9407</v>
      </c>
      <c r="I214" s="348"/>
      <c r="J214" s="722" t="s">
        <v>9185</v>
      </c>
      <c r="K214" s="511">
        <v>0.0</v>
      </c>
      <c r="L214" s="511">
        <v>2.0</v>
      </c>
      <c r="M214" s="511">
        <v>2.0</v>
      </c>
      <c r="N214" s="577">
        <v>20.0</v>
      </c>
      <c r="O214" s="1488">
        <v>10.0</v>
      </c>
      <c r="P214" s="168" t="s">
        <v>729</v>
      </c>
    </row>
    <row r="215" ht="15.0" customHeight="1">
      <c r="A215" s="162" t="s">
        <v>9438</v>
      </c>
      <c r="B215" s="200" t="s">
        <v>101</v>
      </c>
      <c r="C215" s="162" t="s">
        <v>9404</v>
      </c>
      <c r="D215" s="720" t="s">
        <v>9091</v>
      </c>
      <c r="E215" s="720" t="s">
        <v>9439</v>
      </c>
      <c r="F215" s="720" t="s">
        <v>9426</v>
      </c>
      <c r="G215" s="720" t="s">
        <v>9183</v>
      </c>
      <c r="H215" s="278" t="s">
        <v>9407</v>
      </c>
      <c r="I215" s="348"/>
      <c r="J215" s="722" t="s">
        <v>9185</v>
      </c>
      <c r="K215" s="511">
        <v>0.0</v>
      </c>
      <c r="L215" s="511">
        <v>2.0</v>
      </c>
      <c r="M215" s="511">
        <v>2.0</v>
      </c>
      <c r="N215" s="577">
        <v>20.0</v>
      </c>
      <c r="O215" s="1488">
        <v>10.0</v>
      </c>
      <c r="P215" s="168" t="s">
        <v>729</v>
      </c>
    </row>
    <row r="216" ht="15.0" customHeight="1">
      <c r="A216" s="162" t="s">
        <v>9440</v>
      </c>
      <c r="B216" s="200" t="s">
        <v>101</v>
      </c>
      <c r="C216" s="162" t="s">
        <v>9404</v>
      </c>
      <c r="D216" s="720" t="s">
        <v>9091</v>
      </c>
      <c r="E216" s="720" t="s">
        <v>9441</v>
      </c>
      <c r="F216" s="720" t="s">
        <v>9426</v>
      </c>
      <c r="G216" s="720" t="s">
        <v>9183</v>
      </c>
      <c r="H216" s="278" t="s">
        <v>9407</v>
      </c>
      <c r="I216" s="348"/>
      <c r="J216" s="722" t="s">
        <v>9185</v>
      </c>
      <c r="K216" s="511">
        <v>0.0</v>
      </c>
      <c r="L216" s="511">
        <v>2.0</v>
      </c>
      <c r="M216" s="511">
        <v>2.0</v>
      </c>
      <c r="N216" s="577">
        <v>20.0</v>
      </c>
      <c r="O216" s="1488">
        <v>10.0</v>
      </c>
      <c r="P216" s="168" t="s">
        <v>729</v>
      </c>
    </row>
    <row r="217" ht="15.0" customHeight="1">
      <c r="A217" s="162" t="s">
        <v>9442</v>
      </c>
      <c r="B217" s="200" t="s">
        <v>101</v>
      </c>
      <c r="C217" s="162" t="s">
        <v>9404</v>
      </c>
      <c r="D217" s="720" t="s">
        <v>9091</v>
      </c>
      <c r="E217" s="720" t="s">
        <v>9443</v>
      </c>
      <c r="F217" s="720" t="s">
        <v>9426</v>
      </c>
      <c r="G217" s="720" t="s">
        <v>9183</v>
      </c>
      <c r="H217" s="278" t="s">
        <v>9407</v>
      </c>
      <c r="I217" s="348"/>
      <c r="J217" s="722" t="s">
        <v>9185</v>
      </c>
      <c r="K217" s="511">
        <v>0.0</v>
      </c>
      <c r="L217" s="511">
        <v>2.0</v>
      </c>
      <c r="M217" s="511">
        <v>2.0</v>
      </c>
      <c r="N217" s="577">
        <v>20.0</v>
      </c>
      <c r="O217" s="1488">
        <v>10.0</v>
      </c>
      <c r="P217" s="168" t="s">
        <v>729</v>
      </c>
    </row>
    <row r="218" ht="15.0" customHeight="1">
      <c r="A218" s="162" t="s">
        <v>9442</v>
      </c>
      <c r="B218" s="200" t="s">
        <v>101</v>
      </c>
      <c r="C218" s="162" t="s">
        <v>9404</v>
      </c>
      <c r="D218" s="720" t="s">
        <v>9091</v>
      </c>
      <c r="E218" s="720" t="s">
        <v>9443</v>
      </c>
      <c r="F218" s="720" t="s">
        <v>9426</v>
      </c>
      <c r="G218" s="720" t="s">
        <v>9183</v>
      </c>
      <c r="H218" s="278" t="s">
        <v>9407</v>
      </c>
      <c r="I218" s="348"/>
      <c r="J218" s="722" t="s">
        <v>9185</v>
      </c>
      <c r="K218" s="511">
        <v>0.0</v>
      </c>
      <c r="L218" s="511">
        <v>2.0</v>
      </c>
      <c r="M218" s="511">
        <v>2.0</v>
      </c>
      <c r="N218" s="577">
        <v>20.0</v>
      </c>
      <c r="O218" s="1488">
        <v>10.0</v>
      </c>
      <c r="P218" s="168" t="s">
        <v>729</v>
      </c>
    </row>
    <row r="219" ht="15.0" customHeight="1">
      <c r="A219" s="162" t="s">
        <v>9444</v>
      </c>
      <c r="B219" s="200" t="s">
        <v>101</v>
      </c>
      <c r="C219" s="162" t="s">
        <v>9404</v>
      </c>
      <c r="D219" s="720" t="s">
        <v>9091</v>
      </c>
      <c r="E219" s="720" t="s">
        <v>9445</v>
      </c>
      <c r="F219" s="720" t="s">
        <v>9426</v>
      </c>
      <c r="G219" s="720" t="s">
        <v>9183</v>
      </c>
      <c r="H219" s="278" t="s">
        <v>9407</v>
      </c>
      <c r="I219" s="348"/>
      <c r="J219" s="722" t="s">
        <v>9185</v>
      </c>
      <c r="K219" s="511">
        <v>0.0</v>
      </c>
      <c r="L219" s="511">
        <v>3.0</v>
      </c>
      <c r="M219" s="511">
        <v>3.0</v>
      </c>
      <c r="N219" s="577">
        <v>20.0</v>
      </c>
      <c r="O219" s="1488">
        <v>6.66</v>
      </c>
      <c r="P219" s="168" t="s">
        <v>729</v>
      </c>
    </row>
    <row r="220" ht="15.0" customHeight="1">
      <c r="A220" s="162" t="s">
        <v>9446</v>
      </c>
      <c r="B220" s="200" t="s">
        <v>101</v>
      </c>
      <c r="C220" s="162" t="s">
        <v>9404</v>
      </c>
      <c r="D220" s="720" t="s">
        <v>9091</v>
      </c>
      <c r="E220" s="720" t="s">
        <v>9447</v>
      </c>
      <c r="F220" s="720" t="s">
        <v>9426</v>
      </c>
      <c r="G220" s="720" t="s">
        <v>9183</v>
      </c>
      <c r="H220" s="278" t="s">
        <v>9407</v>
      </c>
      <c r="I220" s="348"/>
      <c r="J220" s="722" t="s">
        <v>9185</v>
      </c>
      <c r="K220" s="511">
        <v>0.0</v>
      </c>
      <c r="L220" s="511">
        <v>3.0</v>
      </c>
      <c r="M220" s="511">
        <v>3.0</v>
      </c>
      <c r="N220" s="577">
        <v>20.0</v>
      </c>
      <c r="O220" s="1488">
        <v>6.66</v>
      </c>
      <c r="P220" s="168" t="s">
        <v>729</v>
      </c>
    </row>
    <row r="221" ht="15.0" customHeight="1">
      <c r="A221" s="162" t="s">
        <v>9448</v>
      </c>
      <c r="B221" s="200" t="s">
        <v>101</v>
      </c>
      <c r="C221" s="162" t="s">
        <v>9404</v>
      </c>
      <c r="D221" s="720" t="s">
        <v>9091</v>
      </c>
      <c r="E221" s="720" t="s">
        <v>9449</v>
      </c>
      <c r="F221" s="720" t="s">
        <v>9426</v>
      </c>
      <c r="G221" s="720" t="s">
        <v>9183</v>
      </c>
      <c r="H221" s="278" t="s">
        <v>9407</v>
      </c>
      <c r="I221" s="348"/>
      <c r="J221" s="722" t="s">
        <v>9185</v>
      </c>
      <c r="K221" s="511">
        <v>0.0</v>
      </c>
      <c r="L221" s="511">
        <v>2.0</v>
      </c>
      <c r="M221" s="511">
        <v>2.0</v>
      </c>
      <c r="N221" s="577">
        <v>20.0</v>
      </c>
      <c r="O221" s="1488">
        <v>10.0</v>
      </c>
      <c r="P221" s="168" t="s">
        <v>729</v>
      </c>
    </row>
    <row r="222" ht="15.0" customHeight="1">
      <c r="A222" s="162" t="s">
        <v>9450</v>
      </c>
      <c r="B222" s="200" t="s">
        <v>101</v>
      </c>
      <c r="C222" s="162" t="s">
        <v>9404</v>
      </c>
      <c r="D222" s="720" t="s">
        <v>9091</v>
      </c>
      <c r="E222" s="720" t="s">
        <v>9451</v>
      </c>
      <c r="F222" s="720" t="s">
        <v>9426</v>
      </c>
      <c r="G222" s="720" t="s">
        <v>9183</v>
      </c>
      <c r="H222" s="278" t="s">
        <v>9407</v>
      </c>
      <c r="I222" s="348"/>
      <c r="J222" s="722" t="s">
        <v>9185</v>
      </c>
      <c r="K222" s="511">
        <v>0.0</v>
      </c>
      <c r="L222" s="511">
        <v>3.0</v>
      </c>
      <c r="M222" s="511">
        <v>3.0</v>
      </c>
      <c r="N222" s="577">
        <v>20.0</v>
      </c>
      <c r="O222" s="1494" t="s">
        <v>9452</v>
      </c>
      <c r="P222" s="168" t="s">
        <v>729</v>
      </c>
    </row>
    <row r="223" ht="15.0" customHeight="1">
      <c r="A223" s="162" t="s">
        <v>9453</v>
      </c>
      <c r="B223" s="200" t="s">
        <v>101</v>
      </c>
      <c r="C223" s="162" t="s">
        <v>9404</v>
      </c>
      <c r="D223" s="720" t="s">
        <v>9091</v>
      </c>
      <c r="E223" s="720" t="s">
        <v>9454</v>
      </c>
      <c r="F223" s="720" t="s">
        <v>9426</v>
      </c>
      <c r="G223" s="720" t="s">
        <v>9183</v>
      </c>
      <c r="H223" s="278" t="s">
        <v>9407</v>
      </c>
      <c r="I223" s="348"/>
      <c r="J223" s="722" t="s">
        <v>9185</v>
      </c>
      <c r="K223" s="511">
        <v>0.0</v>
      </c>
      <c r="L223" s="511">
        <v>2.0</v>
      </c>
      <c r="M223" s="511">
        <v>2.0</v>
      </c>
      <c r="N223" s="577">
        <v>20.0</v>
      </c>
      <c r="O223" s="1488">
        <v>10.0</v>
      </c>
      <c r="P223" s="168" t="s">
        <v>729</v>
      </c>
    </row>
    <row r="224" ht="15.0" customHeight="1">
      <c r="A224" s="162" t="s">
        <v>9455</v>
      </c>
      <c r="B224" s="200" t="s">
        <v>101</v>
      </c>
      <c r="C224" s="162" t="s">
        <v>9404</v>
      </c>
      <c r="D224" s="720" t="s">
        <v>9091</v>
      </c>
      <c r="E224" s="720" t="s">
        <v>9456</v>
      </c>
      <c r="F224" s="720" t="s">
        <v>9426</v>
      </c>
      <c r="G224" s="720" t="s">
        <v>9183</v>
      </c>
      <c r="H224" s="278" t="s">
        <v>9407</v>
      </c>
      <c r="I224" s="348"/>
      <c r="J224" s="722" t="s">
        <v>9185</v>
      </c>
      <c r="K224" s="511">
        <v>0.0</v>
      </c>
      <c r="L224" s="511">
        <v>2.0</v>
      </c>
      <c r="M224" s="511">
        <v>2.0</v>
      </c>
      <c r="N224" s="577">
        <v>20.0</v>
      </c>
      <c r="O224" s="1488">
        <v>10.0</v>
      </c>
      <c r="P224" s="168" t="s">
        <v>729</v>
      </c>
    </row>
    <row r="225" ht="15.0" customHeight="1">
      <c r="A225" s="162" t="s">
        <v>9457</v>
      </c>
      <c r="B225" s="162" t="s">
        <v>101</v>
      </c>
      <c r="C225" s="162" t="s">
        <v>9122</v>
      </c>
      <c r="D225" s="720" t="s">
        <v>9458</v>
      </c>
      <c r="E225" s="720" t="s">
        <v>9156</v>
      </c>
      <c r="F225" s="720" t="s">
        <v>9129</v>
      </c>
      <c r="G225" s="720" t="s">
        <v>9119</v>
      </c>
      <c r="H225" s="278" t="s">
        <v>9213</v>
      </c>
      <c r="I225" s="337" t="s">
        <v>9112</v>
      </c>
      <c r="J225" s="722" t="s">
        <v>9124</v>
      </c>
      <c r="K225" s="162">
        <v>1.0</v>
      </c>
      <c r="L225" s="162">
        <v>1.0</v>
      </c>
      <c r="M225" s="162">
        <v>1.0</v>
      </c>
      <c r="N225" s="94">
        <v>50.0</v>
      </c>
      <c r="O225" s="94">
        <v>100.0</v>
      </c>
      <c r="P225" s="168" t="s">
        <v>132</v>
      </c>
    </row>
    <row r="226" ht="15.0" customHeight="1">
      <c r="A226" s="162" t="s">
        <v>9459</v>
      </c>
      <c r="B226" s="162" t="s">
        <v>101</v>
      </c>
      <c r="C226" s="162" t="s">
        <v>9460</v>
      </c>
      <c r="D226" s="720" t="s">
        <v>9163</v>
      </c>
      <c r="E226" s="720" t="s">
        <v>9099</v>
      </c>
      <c r="F226" s="720" t="s">
        <v>9461</v>
      </c>
      <c r="G226" s="720" t="s">
        <v>9462</v>
      </c>
      <c r="H226" s="278" t="s">
        <v>9463</v>
      </c>
      <c r="I226" s="337"/>
      <c r="J226" s="722" t="s">
        <v>9464</v>
      </c>
      <c r="K226" s="162"/>
      <c r="L226" s="162"/>
      <c r="M226" s="162"/>
      <c r="N226" s="133">
        <v>20.0</v>
      </c>
      <c r="O226" s="133">
        <v>20.0</v>
      </c>
      <c r="P226" s="168" t="s">
        <v>122</v>
      </c>
    </row>
    <row r="227" ht="15.0" customHeight="1">
      <c r="A227" s="162" t="s">
        <v>9459</v>
      </c>
      <c r="B227" s="162" t="s">
        <v>101</v>
      </c>
      <c r="C227" s="162" t="s">
        <v>9465</v>
      </c>
      <c r="D227" s="720" t="s">
        <v>9466</v>
      </c>
      <c r="E227" s="720" t="s">
        <v>9467</v>
      </c>
      <c r="F227" s="720" t="s">
        <v>9468</v>
      </c>
      <c r="G227" s="720" t="s">
        <v>9462</v>
      </c>
      <c r="H227" s="161"/>
      <c r="I227" s="161"/>
      <c r="J227" s="722" t="s">
        <v>9469</v>
      </c>
      <c r="K227" s="162"/>
      <c r="L227" s="162"/>
      <c r="M227" s="162"/>
      <c r="N227" s="94">
        <v>20.0</v>
      </c>
      <c r="O227" s="1194">
        <v>20.0</v>
      </c>
      <c r="P227" s="168" t="s">
        <v>122</v>
      </c>
    </row>
    <row r="228" ht="15.0" customHeight="1">
      <c r="A228" s="162" t="s">
        <v>9470</v>
      </c>
      <c r="B228" s="162" t="s">
        <v>4122</v>
      </c>
      <c r="C228" s="162" t="s">
        <v>9471</v>
      </c>
      <c r="D228" s="720" t="s">
        <v>9192</v>
      </c>
      <c r="E228" s="720" t="s">
        <v>9472</v>
      </c>
      <c r="F228" s="720" t="s">
        <v>9473</v>
      </c>
      <c r="G228" s="720" t="s">
        <v>9474</v>
      </c>
      <c r="H228" s="278" t="s">
        <v>9475</v>
      </c>
      <c r="I228" s="337" t="s">
        <v>9476</v>
      </c>
      <c r="J228" s="722" t="s">
        <v>9477</v>
      </c>
      <c r="K228" s="162">
        <v>1.0</v>
      </c>
      <c r="L228" s="162">
        <v>1.0</v>
      </c>
      <c r="M228" s="162">
        <v>1.0</v>
      </c>
      <c r="N228" s="94" t="s">
        <v>9478</v>
      </c>
      <c r="O228" s="94">
        <v>75.0</v>
      </c>
      <c r="P228" s="168" t="s">
        <v>114</v>
      </c>
    </row>
    <row r="229" ht="15.0" customHeight="1">
      <c r="A229" s="162" t="s">
        <v>9470</v>
      </c>
      <c r="B229" s="162" t="s">
        <v>4122</v>
      </c>
      <c r="C229" s="162" t="s">
        <v>9471</v>
      </c>
      <c r="D229" s="720" t="s">
        <v>9192</v>
      </c>
      <c r="E229" s="720" t="s">
        <v>9479</v>
      </c>
      <c r="F229" s="720" t="s">
        <v>9473</v>
      </c>
      <c r="G229" s="720" t="s">
        <v>9474</v>
      </c>
      <c r="H229" s="278" t="s">
        <v>9475</v>
      </c>
      <c r="I229" s="337"/>
      <c r="J229" s="722" t="s">
        <v>9477</v>
      </c>
      <c r="K229" s="162">
        <v>1.0</v>
      </c>
      <c r="L229" s="162">
        <v>1.0</v>
      </c>
      <c r="M229" s="162">
        <v>1.0</v>
      </c>
      <c r="N229" s="94" t="s">
        <v>9480</v>
      </c>
      <c r="O229" s="94">
        <v>45.0</v>
      </c>
      <c r="P229" s="168" t="s">
        <v>114</v>
      </c>
    </row>
    <row r="230" ht="15.0" customHeight="1">
      <c r="A230" s="162" t="s">
        <v>9470</v>
      </c>
      <c r="B230" s="162" t="s">
        <v>4122</v>
      </c>
      <c r="C230" s="162" t="s">
        <v>9471</v>
      </c>
      <c r="D230" s="720" t="s">
        <v>9192</v>
      </c>
      <c r="E230" s="720" t="s">
        <v>9479</v>
      </c>
      <c r="F230" s="720" t="s">
        <v>9473</v>
      </c>
      <c r="G230" s="720" t="s">
        <v>9474</v>
      </c>
      <c r="H230" s="278" t="s">
        <v>9475</v>
      </c>
      <c r="I230" s="337"/>
      <c r="J230" s="722" t="s">
        <v>9477</v>
      </c>
      <c r="K230" s="162">
        <v>1.0</v>
      </c>
      <c r="L230" s="162">
        <v>1.0</v>
      </c>
      <c r="M230" s="162">
        <v>1.0</v>
      </c>
      <c r="N230" s="94" t="s">
        <v>9480</v>
      </c>
      <c r="O230" s="94">
        <v>45.0</v>
      </c>
      <c r="P230" s="168" t="s">
        <v>114</v>
      </c>
    </row>
    <row r="231" ht="15.0" customHeight="1">
      <c r="A231" s="162" t="s">
        <v>9470</v>
      </c>
      <c r="B231" s="162" t="s">
        <v>4122</v>
      </c>
      <c r="C231" s="162" t="s">
        <v>9481</v>
      </c>
      <c r="D231" s="720" t="s">
        <v>9192</v>
      </c>
      <c r="E231" s="720" t="s">
        <v>9479</v>
      </c>
      <c r="F231" s="720" t="s">
        <v>9482</v>
      </c>
      <c r="G231" s="720" t="s">
        <v>9483</v>
      </c>
      <c r="H231" s="278" t="s">
        <v>9484</v>
      </c>
      <c r="I231" s="337"/>
      <c r="J231" s="182" t="s">
        <v>9485</v>
      </c>
      <c r="K231" s="722">
        <v>1.0</v>
      </c>
      <c r="L231" s="162">
        <v>1.0</v>
      </c>
      <c r="M231" s="162">
        <v>1.0</v>
      </c>
      <c r="N231" s="94" t="s">
        <v>9486</v>
      </c>
      <c r="O231" s="94">
        <v>60.0</v>
      </c>
      <c r="P231" s="168" t="s">
        <v>114</v>
      </c>
    </row>
    <row r="232" ht="15.0" customHeight="1">
      <c r="A232" s="162" t="s">
        <v>9470</v>
      </c>
      <c r="B232" s="162" t="s">
        <v>4122</v>
      </c>
      <c r="C232" s="162" t="s">
        <v>9487</v>
      </c>
      <c r="D232" s="720" t="s">
        <v>9192</v>
      </c>
      <c r="E232" s="720" t="s">
        <v>9479</v>
      </c>
      <c r="F232" s="163" t="s">
        <v>9488</v>
      </c>
      <c r="G232" s="720" t="s">
        <v>9474</v>
      </c>
      <c r="H232" s="145" t="s">
        <v>9489</v>
      </c>
      <c r="I232" s="164"/>
      <c r="J232" s="1163" t="s">
        <v>9490</v>
      </c>
      <c r="K232" s="697">
        <v>1.0</v>
      </c>
      <c r="L232" s="697">
        <v>1.0</v>
      </c>
      <c r="M232" s="697"/>
      <c r="N232" s="94" t="s">
        <v>9480</v>
      </c>
      <c r="O232" s="94">
        <v>45.0</v>
      </c>
      <c r="P232" s="168" t="s">
        <v>114</v>
      </c>
    </row>
    <row r="233" ht="15.0" customHeight="1">
      <c r="A233" s="162" t="s">
        <v>9491</v>
      </c>
      <c r="B233" s="162" t="s">
        <v>4122</v>
      </c>
      <c r="C233" s="162" t="s">
        <v>9492</v>
      </c>
      <c r="D233" s="720" t="s">
        <v>9493</v>
      </c>
      <c r="E233" s="720" t="s">
        <v>9494</v>
      </c>
      <c r="F233" s="163" t="s">
        <v>9495</v>
      </c>
      <c r="G233" s="720" t="s">
        <v>9483</v>
      </c>
      <c r="H233" s="145" t="s">
        <v>9496</v>
      </c>
      <c r="I233" s="164"/>
      <c r="J233" s="1163" t="s">
        <v>9497</v>
      </c>
      <c r="K233" s="697">
        <v>8.0</v>
      </c>
      <c r="L233" s="697">
        <v>1.0</v>
      </c>
      <c r="M233" s="697">
        <v>8.0</v>
      </c>
      <c r="N233" s="94" t="s">
        <v>9498</v>
      </c>
      <c r="O233" s="94">
        <v>5.0</v>
      </c>
      <c r="P233" s="168" t="s">
        <v>114</v>
      </c>
    </row>
    <row r="234" ht="15.0" customHeight="1">
      <c r="A234" s="162" t="s">
        <v>9499</v>
      </c>
      <c r="B234" s="162" t="s">
        <v>4122</v>
      </c>
      <c r="C234" s="162" t="s">
        <v>9492</v>
      </c>
      <c r="D234" s="720" t="s">
        <v>9493</v>
      </c>
      <c r="E234" s="720" t="s">
        <v>9494</v>
      </c>
      <c r="F234" s="163" t="s">
        <v>9495</v>
      </c>
      <c r="G234" s="720" t="s">
        <v>9483</v>
      </c>
      <c r="H234" s="145" t="s">
        <v>9496</v>
      </c>
      <c r="I234" s="164"/>
      <c r="J234" s="1163" t="s">
        <v>9497</v>
      </c>
      <c r="K234" s="697">
        <v>3.0</v>
      </c>
      <c r="L234" s="697">
        <v>3.0</v>
      </c>
      <c r="M234" s="697"/>
      <c r="N234" s="94" t="s">
        <v>9500</v>
      </c>
      <c r="O234" s="94">
        <v>13.3</v>
      </c>
      <c r="P234" s="168" t="s">
        <v>114</v>
      </c>
    </row>
    <row r="235" ht="15.0" customHeight="1">
      <c r="A235" s="162" t="s">
        <v>9501</v>
      </c>
      <c r="B235" s="162"/>
      <c r="C235" s="162" t="s">
        <v>9502</v>
      </c>
      <c r="D235" s="720" t="s">
        <v>9493</v>
      </c>
      <c r="E235" s="720" t="s">
        <v>9494</v>
      </c>
      <c r="F235" s="163" t="s">
        <v>9503</v>
      </c>
      <c r="G235" s="720" t="s">
        <v>9483</v>
      </c>
      <c r="H235" s="145" t="s">
        <v>9504</v>
      </c>
      <c r="I235" s="164"/>
      <c r="J235" s="1163" t="s">
        <v>9505</v>
      </c>
      <c r="K235" s="697">
        <v>6.0</v>
      </c>
      <c r="L235" s="697">
        <v>1.0</v>
      </c>
      <c r="M235" s="697"/>
      <c r="N235" s="94" t="s">
        <v>9506</v>
      </c>
      <c r="O235" s="94">
        <v>6.6</v>
      </c>
      <c r="P235" s="168" t="s">
        <v>114</v>
      </c>
    </row>
    <row r="236" ht="15.0" customHeight="1">
      <c r="A236" s="162" t="s">
        <v>9470</v>
      </c>
      <c r="B236" s="162" t="s">
        <v>4122</v>
      </c>
      <c r="C236" s="162" t="s">
        <v>9507</v>
      </c>
      <c r="D236" s="163" t="s">
        <v>9508</v>
      </c>
      <c r="E236" s="720" t="s">
        <v>9479</v>
      </c>
      <c r="F236" s="163" t="s">
        <v>9509</v>
      </c>
      <c r="G236" s="163" t="s">
        <v>9483</v>
      </c>
      <c r="H236" s="145" t="s">
        <v>9510</v>
      </c>
      <c r="I236" s="164"/>
      <c r="J236" s="1163" t="s">
        <v>9511</v>
      </c>
      <c r="K236" s="697">
        <v>1.0</v>
      </c>
      <c r="L236" s="697">
        <v>1.0</v>
      </c>
      <c r="M236" s="697">
        <v>1.0</v>
      </c>
      <c r="N236" s="94" t="s">
        <v>9486</v>
      </c>
      <c r="O236" s="94">
        <v>60.0</v>
      </c>
      <c r="P236" s="168" t="s">
        <v>114</v>
      </c>
    </row>
    <row r="237" ht="15.0" customHeight="1">
      <c r="A237" s="162" t="s">
        <v>9512</v>
      </c>
      <c r="B237" s="162" t="s">
        <v>101</v>
      </c>
      <c r="C237" s="162" t="s">
        <v>9513</v>
      </c>
      <c r="D237" s="720" t="s">
        <v>9270</v>
      </c>
      <c r="E237" s="720" t="s">
        <v>9514</v>
      </c>
      <c r="F237" s="720" t="s">
        <v>9110</v>
      </c>
      <c r="G237" s="720" t="s">
        <v>9515</v>
      </c>
      <c r="H237" s="278" t="s">
        <v>9516</v>
      </c>
      <c r="I237" s="161" t="s">
        <v>9092</v>
      </c>
      <c r="J237" s="722" t="s">
        <v>9517</v>
      </c>
      <c r="K237" s="162">
        <v>1.0</v>
      </c>
      <c r="L237" s="162">
        <v>1.0</v>
      </c>
      <c r="M237" s="162">
        <v>1.0</v>
      </c>
      <c r="N237" s="1492" t="s">
        <v>9214</v>
      </c>
      <c r="O237" s="94">
        <v>150.0</v>
      </c>
      <c r="P237" s="168" t="s">
        <v>118</v>
      </c>
    </row>
    <row r="238" ht="15.0" customHeight="1">
      <c r="A238" s="162" t="s">
        <v>9512</v>
      </c>
      <c r="B238" s="162" t="s">
        <v>101</v>
      </c>
      <c r="C238" s="162" t="s">
        <v>9513</v>
      </c>
      <c r="D238" s="720" t="s">
        <v>9270</v>
      </c>
      <c r="E238" s="348" t="s">
        <v>9518</v>
      </c>
      <c r="F238" s="720" t="s">
        <v>9110</v>
      </c>
      <c r="G238" s="720" t="s">
        <v>9515</v>
      </c>
      <c r="H238" s="278" t="s">
        <v>9516</v>
      </c>
      <c r="I238" s="161"/>
      <c r="J238" s="722" t="s">
        <v>9517</v>
      </c>
      <c r="K238" s="162">
        <v>1.0</v>
      </c>
      <c r="L238" s="162">
        <v>1.0</v>
      </c>
      <c r="M238" s="162">
        <v>1.0</v>
      </c>
      <c r="N238" s="94">
        <v>50.0</v>
      </c>
      <c r="O238" s="94">
        <v>50.0</v>
      </c>
      <c r="P238" s="168" t="s">
        <v>118</v>
      </c>
    </row>
    <row r="239" ht="15.0" customHeight="1">
      <c r="A239" s="162" t="s">
        <v>9512</v>
      </c>
      <c r="B239" s="170" t="s">
        <v>101</v>
      </c>
      <c r="C239" s="200" t="s">
        <v>9122</v>
      </c>
      <c r="D239" s="720" t="s">
        <v>9270</v>
      </c>
      <c r="E239" s="348" t="s">
        <v>9518</v>
      </c>
      <c r="F239" s="720" t="s">
        <v>9110</v>
      </c>
      <c r="G239" s="1495" t="s">
        <v>9519</v>
      </c>
      <c r="H239" s="145" t="s">
        <v>9427</v>
      </c>
      <c r="I239" s="161"/>
      <c r="J239" s="722" t="s">
        <v>9520</v>
      </c>
      <c r="K239" s="162">
        <v>1.0</v>
      </c>
      <c r="L239" s="162">
        <v>1.0</v>
      </c>
      <c r="M239" s="162">
        <v>1.0</v>
      </c>
      <c r="N239" s="94">
        <v>50.0</v>
      </c>
      <c r="O239" s="94">
        <v>50.0</v>
      </c>
      <c r="P239" s="168" t="s">
        <v>118</v>
      </c>
    </row>
    <row r="240" ht="15.0" customHeight="1">
      <c r="A240" s="162" t="s">
        <v>9512</v>
      </c>
      <c r="B240" s="162" t="s">
        <v>101</v>
      </c>
      <c r="C240" s="162" t="s">
        <v>9521</v>
      </c>
      <c r="D240" s="720" t="s">
        <v>9380</v>
      </c>
      <c r="E240" s="720" t="s">
        <v>9099</v>
      </c>
      <c r="F240" s="720" t="s">
        <v>9110</v>
      </c>
      <c r="G240" s="720" t="s">
        <v>9515</v>
      </c>
      <c r="H240" s="145" t="s">
        <v>9522</v>
      </c>
      <c r="I240" s="161"/>
      <c r="J240" s="722" t="s">
        <v>9523</v>
      </c>
      <c r="K240" s="162">
        <v>1.0</v>
      </c>
      <c r="L240" s="162">
        <v>1.0</v>
      </c>
      <c r="M240" s="162">
        <v>1.0</v>
      </c>
      <c r="N240" s="1492" t="s">
        <v>9344</v>
      </c>
      <c r="O240" s="1492">
        <v>45.0</v>
      </c>
      <c r="P240" s="168" t="s">
        <v>118</v>
      </c>
    </row>
    <row r="241" ht="15.0" customHeight="1">
      <c r="A241" s="162" t="s">
        <v>9512</v>
      </c>
      <c r="B241" s="170" t="s">
        <v>101</v>
      </c>
      <c r="C241" s="162" t="s">
        <v>9122</v>
      </c>
      <c r="D241" s="348" t="s">
        <v>9270</v>
      </c>
      <c r="E241" s="348" t="s">
        <v>9514</v>
      </c>
      <c r="F241" s="348" t="s">
        <v>9110</v>
      </c>
      <c r="G241" s="1464" t="s">
        <v>9519</v>
      </c>
      <c r="H241" s="145" t="s">
        <v>9427</v>
      </c>
      <c r="I241" s="161" t="s">
        <v>9524</v>
      </c>
      <c r="J241" s="722" t="s">
        <v>9520</v>
      </c>
      <c r="K241" s="1496">
        <v>1.0</v>
      </c>
      <c r="L241" s="1496">
        <v>1.0</v>
      </c>
      <c r="M241" s="1497">
        <v>1.0</v>
      </c>
      <c r="N241" s="1492" t="s">
        <v>8822</v>
      </c>
      <c r="O241" s="1194">
        <v>100.0</v>
      </c>
      <c r="P241" s="168" t="s">
        <v>118</v>
      </c>
    </row>
    <row r="242" ht="15.0" customHeight="1">
      <c r="A242" s="161" t="s">
        <v>9525</v>
      </c>
      <c r="B242" s="161" t="s">
        <v>101</v>
      </c>
      <c r="C242" s="161" t="s">
        <v>9526</v>
      </c>
      <c r="D242" s="1483" t="s">
        <v>9527</v>
      </c>
      <c r="E242" s="1483" t="s">
        <v>9193</v>
      </c>
      <c r="F242" s="1483" t="s">
        <v>9093</v>
      </c>
      <c r="G242" s="1483" t="s">
        <v>9528</v>
      </c>
      <c r="H242" s="191" t="s">
        <v>9529</v>
      </c>
      <c r="I242" s="337"/>
      <c r="J242" s="342" t="s">
        <v>9530</v>
      </c>
      <c r="K242" s="161">
        <v>2.0</v>
      </c>
      <c r="L242" s="161">
        <v>1.0</v>
      </c>
      <c r="M242" s="161">
        <v>2.0</v>
      </c>
      <c r="N242" s="1489">
        <v>60.0</v>
      </c>
      <c r="O242" s="1489">
        <v>60.0</v>
      </c>
      <c r="P242" s="168" t="s">
        <v>137</v>
      </c>
    </row>
    <row r="243" ht="15.0" customHeight="1">
      <c r="A243" s="161" t="s">
        <v>9525</v>
      </c>
      <c r="B243" s="161" t="s">
        <v>101</v>
      </c>
      <c r="C243" s="162" t="s">
        <v>9531</v>
      </c>
      <c r="D243" s="1483" t="s">
        <v>9527</v>
      </c>
      <c r="E243" s="1483" t="s">
        <v>9193</v>
      </c>
      <c r="F243" s="1483" t="s">
        <v>9093</v>
      </c>
      <c r="G243" s="1483" t="s">
        <v>9532</v>
      </c>
      <c r="H243" s="145" t="s">
        <v>9533</v>
      </c>
      <c r="I243" s="161"/>
      <c r="J243" s="342" t="s">
        <v>9534</v>
      </c>
      <c r="K243" s="161">
        <v>1.0</v>
      </c>
      <c r="L243" s="161">
        <v>1.0</v>
      </c>
      <c r="M243" s="161">
        <v>1.0</v>
      </c>
      <c r="N243" s="1489">
        <v>45.0</v>
      </c>
      <c r="O243" s="1489">
        <v>45.0</v>
      </c>
      <c r="P243" s="168" t="s">
        <v>137</v>
      </c>
    </row>
    <row r="244" ht="15.0" customHeight="1">
      <c r="A244" s="162" t="s">
        <v>112</v>
      </c>
      <c r="B244" s="162" t="s">
        <v>4122</v>
      </c>
      <c r="C244" s="162" t="s">
        <v>9535</v>
      </c>
      <c r="D244" s="720" t="s">
        <v>9192</v>
      </c>
      <c r="E244" s="720" t="s">
        <v>9472</v>
      </c>
      <c r="F244" s="720" t="s">
        <v>9303</v>
      </c>
      <c r="G244" s="720" t="s">
        <v>9483</v>
      </c>
      <c r="H244" s="278" t="s">
        <v>9536</v>
      </c>
      <c r="I244" s="337" t="s">
        <v>9537</v>
      </c>
      <c r="J244" s="722" t="s">
        <v>9538</v>
      </c>
      <c r="K244" s="162"/>
      <c r="L244" s="162"/>
      <c r="M244" s="162"/>
      <c r="N244" s="94" t="s">
        <v>9539</v>
      </c>
      <c r="O244" s="94">
        <v>100.0</v>
      </c>
      <c r="P244" s="168" t="s">
        <v>112</v>
      </c>
    </row>
    <row r="245" ht="15.0" customHeight="1">
      <c r="A245" s="162" t="s">
        <v>112</v>
      </c>
      <c r="B245" s="162" t="s">
        <v>4122</v>
      </c>
      <c r="C245" s="162" t="s">
        <v>9535</v>
      </c>
      <c r="D245" s="720" t="s">
        <v>9192</v>
      </c>
      <c r="E245" s="720" t="s">
        <v>9479</v>
      </c>
      <c r="F245" s="720" t="s">
        <v>9303</v>
      </c>
      <c r="G245" s="720" t="s">
        <v>9483</v>
      </c>
      <c r="H245" s="278" t="s">
        <v>9536</v>
      </c>
      <c r="I245" s="337"/>
      <c r="J245" s="722" t="s">
        <v>9538</v>
      </c>
      <c r="K245" s="162">
        <v>1.0</v>
      </c>
      <c r="L245" s="162">
        <v>1.0</v>
      </c>
      <c r="M245" s="162">
        <v>1.0</v>
      </c>
      <c r="N245" s="94" t="s">
        <v>9480</v>
      </c>
      <c r="O245" s="94">
        <v>45.0</v>
      </c>
      <c r="P245" s="168" t="s">
        <v>112</v>
      </c>
    </row>
    <row r="246" ht="15.0" customHeight="1">
      <c r="A246" s="162" t="s">
        <v>112</v>
      </c>
      <c r="B246" s="162" t="s">
        <v>4122</v>
      </c>
      <c r="C246" s="162" t="s">
        <v>9540</v>
      </c>
      <c r="D246" s="720" t="s">
        <v>9192</v>
      </c>
      <c r="E246" s="720" t="s">
        <v>9479</v>
      </c>
      <c r="F246" s="720" t="s">
        <v>9310</v>
      </c>
      <c r="G246" s="720" t="s">
        <v>9483</v>
      </c>
      <c r="H246" s="278" t="s">
        <v>9541</v>
      </c>
      <c r="I246" s="337"/>
      <c r="J246" s="182" t="s">
        <v>9542</v>
      </c>
      <c r="K246" s="722">
        <v>1.0</v>
      </c>
      <c r="L246" s="162">
        <v>1.0</v>
      </c>
      <c r="M246" s="162">
        <v>1.0</v>
      </c>
      <c r="N246" s="94" t="s">
        <v>9480</v>
      </c>
      <c r="O246" s="94">
        <v>45.0</v>
      </c>
      <c r="P246" s="168" t="s">
        <v>112</v>
      </c>
    </row>
    <row r="247" ht="15.0" customHeight="1">
      <c r="A247" s="162" t="s">
        <v>112</v>
      </c>
      <c r="B247" s="162" t="s">
        <v>4122</v>
      </c>
      <c r="C247" s="162" t="s">
        <v>9543</v>
      </c>
      <c r="D247" s="720" t="s">
        <v>9544</v>
      </c>
      <c r="E247" s="720" t="s">
        <v>9479</v>
      </c>
      <c r="F247" s="163" t="s">
        <v>9310</v>
      </c>
      <c r="G247" s="720" t="s">
        <v>9474</v>
      </c>
      <c r="H247" s="145" t="s">
        <v>9545</v>
      </c>
      <c r="I247" s="164"/>
      <c r="J247" s="1163" t="s">
        <v>9546</v>
      </c>
      <c r="K247" s="697">
        <v>1.0</v>
      </c>
      <c r="L247" s="697">
        <v>1.0</v>
      </c>
      <c r="M247" s="697">
        <v>1.0</v>
      </c>
      <c r="N247" s="94" t="s">
        <v>9480</v>
      </c>
      <c r="O247" s="94">
        <v>45.0</v>
      </c>
      <c r="P247" s="168" t="s">
        <v>112</v>
      </c>
    </row>
    <row r="248" ht="15.0" customHeight="1">
      <c r="A248" s="162" t="s">
        <v>112</v>
      </c>
      <c r="B248" s="162" t="s">
        <v>4122</v>
      </c>
      <c r="C248" s="162" t="s">
        <v>9547</v>
      </c>
      <c r="D248" s="720" t="s">
        <v>9527</v>
      </c>
      <c r="E248" s="720" t="s">
        <v>9479</v>
      </c>
      <c r="F248" s="163" t="s">
        <v>1958</v>
      </c>
      <c r="G248" s="720" t="s">
        <v>9474</v>
      </c>
      <c r="H248" s="145" t="s">
        <v>9427</v>
      </c>
      <c r="I248" s="164"/>
      <c r="J248" s="1163" t="s">
        <v>9548</v>
      </c>
      <c r="K248" s="697">
        <v>1.0</v>
      </c>
      <c r="L248" s="697">
        <v>1.0</v>
      </c>
      <c r="M248" s="697">
        <v>1.0</v>
      </c>
      <c r="N248" s="94" t="s">
        <v>9486</v>
      </c>
      <c r="O248" s="94">
        <v>60.0</v>
      </c>
      <c r="P248" s="168" t="s">
        <v>112</v>
      </c>
    </row>
    <row r="249" ht="15.0" customHeight="1">
      <c r="A249" s="162" t="s">
        <v>112</v>
      </c>
      <c r="B249" s="162" t="s">
        <v>4122</v>
      </c>
      <c r="C249" s="162" t="s">
        <v>9547</v>
      </c>
      <c r="D249" s="720" t="s">
        <v>9527</v>
      </c>
      <c r="E249" s="720" t="s">
        <v>9472</v>
      </c>
      <c r="F249" s="163" t="s">
        <v>1958</v>
      </c>
      <c r="G249" s="720" t="s">
        <v>9483</v>
      </c>
      <c r="H249" s="145" t="s">
        <v>9427</v>
      </c>
      <c r="I249" s="164" t="s">
        <v>9549</v>
      </c>
      <c r="J249" s="1163" t="s">
        <v>9548</v>
      </c>
      <c r="K249" s="697"/>
      <c r="L249" s="697"/>
      <c r="M249" s="697"/>
      <c r="N249" s="94" t="s">
        <v>9539</v>
      </c>
      <c r="O249" s="94">
        <v>100.0</v>
      </c>
      <c r="P249" s="168" t="s">
        <v>112</v>
      </c>
    </row>
    <row r="250" ht="15.0" customHeight="1">
      <c r="A250" s="162" t="s">
        <v>112</v>
      </c>
      <c r="B250" s="162" t="s">
        <v>4122</v>
      </c>
      <c r="C250" s="162" t="s">
        <v>9550</v>
      </c>
      <c r="D250" s="720" t="s">
        <v>9527</v>
      </c>
      <c r="E250" s="720" t="s">
        <v>9479</v>
      </c>
      <c r="F250" s="163" t="s">
        <v>1958</v>
      </c>
      <c r="G250" s="720" t="s">
        <v>9474</v>
      </c>
      <c r="H250" s="145" t="s">
        <v>9551</v>
      </c>
      <c r="I250" s="164"/>
      <c r="J250" s="1163" t="s">
        <v>9336</v>
      </c>
      <c r="K250" s="697">
        <v>1.0</v>
      </c>
      <c r="L250" s="697">
        <v>1.0</v>
      </c>
      <c r="M250" s="697">
        <v>1.0</v>
      </c>
      <c r="N250" s="94" t="s">
        <v>9480</v>
      </c>
      <c r="O250" s="94">
        <v>45.0</v>
      </c>
      <c r="P250" s="168" t="s">
        <v>112</v>
      </c>
    </row>
    <row r="251" ht="15.0" customHeight="1">
      <c r="A251" s="162" t="s">
        <v>119</v>
      </c>
      <c r="B251" s="162" t="s">
        <v>101</v>
      </c>
      <c r="C251" s="162" t="s">
        <v>9122</v>
      </c>
      <c r="D251" s="720" t="s">
        <v>9127</v>
      </c>
      <c r="E251" s="720" t="s">
        <v>9109</v>
      </c>
      <c r="F251" s="720" t="s">
        <v>9129</v>
      </c>
      <c r="G251" s="720" t="s">
        <v>9130</v>
      </c>
      <c r="H251" s="278" t="s">
        <v>9427</v>
      </c>
      <c r="I251" s="161" t="s">
        <v>9112</v>
      </c>
      <c r="J251" s="722" t="s">
        <v>9552</v>
      </c>
      <c r="K251" s="162">
        <v>20.0</v>
      </c>
      <c r="L251" s="162">
        <v>20.0</v>
      </c>
      <c r="M251" s="162">
        <v>20.0</v>
      </c>
      <c r="N251" s="94" t="s">
        <v>9553</v>
      </c>
      <c r="O251" s="94">
        <v>100.0</v>
      </c>
      <c r="P251" s="168" t="s">
        <v>119</v>
      </c>
    </row>
    <row r="252" ht="15.0" customHeight="1">
      <c r="A252" s="162" t="s">
        <v>119</v>
      </c>
      <c r="B252" s="162" t="s">
        <v>101</v>
      </c>
      <c r="C252" s="162" t="s">
        <v>9122</v>
      </c>
      <c r="D252" s="720" t="s">
        <v>9127</v>
      </c>
      <c r="E252" s="720" t="s">
        <v>9156</v>
      </c>
      <c r="F252" s="720" t="s">
        <v>9129</v>
      </c>
      <c r="G252" s="720" t="s">
        <v>9130</v>
      </c>
      <c r="H252" s="145" t="s">
        <v>9427</v>
      </c>
      <c r="I252" s="161" t="s">
        <v>9114</v>
      </c>
      <c r="J252" s="722" t="s">
        <v>8721</v>
      </c>
      <c r="K252" s="162"/>
      <c r="L252" s="162"/>
      <c r="M252" s="162"/>
      <c r="N252" s="94">
        <v>30.0</v>
      </c>
      <c r="O252" s="94">
        <v>30.0</v>
      </c>
      <c r="P252" s="168" t="s">
        <v>119</v>
      </c>
    </row>
    <row r="253" ht="15.0" customHeight="1">
      <c r="A253" s="170" t="s">
        <v>119</v>
      </c>
      <c r="B253" s="170" t="s">
        <v>101</v>
      </c>
      <c r="C253" s="200" t="s">
        <v>9554</v>
      </c>
      <c r="D253" s="720" t="s">
        <v>9555</v>
      </c>
      <c r="E253" s="720" t="s">
        <v>9556</v>
      </c>
      <c r="F253" s="720" t="s">
        <v>9557</v>
      </c>
      <c r="G253" s="720" t="s">
        <v>9130</v>
      </c>
      <c r="H253" s="282" t="s">
        <v>9558</v>
      </c>
      <c r="I253" s="161" t="s">
        <v>9559</v>
      </c>
      <c r="J253" s="722" t="s">
        <v>9560</v>
      </c>
      <c r="K253" s="162"/>
      <c r="L253" s="162"/>
      <c r="M253" s="162"/>
      <c r="N253" s="94" t="s">
        <v>9561</v>
      </c>
      <c r="O253" s="94">
        <v>100.0</v>
      </c>
      <c r="P253" s="168" t="s">
        <v>119</v>
      </c>
    </row>
    <row r="254" ht="15.0" customHeight="1">
      <c r="A254" s="162" t="s">
        <v>119</v>
      </c>
      <c r="B254" s="162" t="s">
        <v>101</v>
      </c>
      <c r="C254" s="162" t="s">
        <v>9554</v>
      </c>
      <c r="D254" s="720" t="s">
        <v>9555</v>
      </c>
      <c r="E254" s="720" t="s">
        <v>9156</v>
      </c>
      <c r="F254" s="720" t="s">
        <v>9557</v>
      </c>
      <c r="G254" s="720" t="s">
        <v>9130</v>
      </c>
      <c r="H254" s="145" t="s">
        <v>9558</v>
      </c>
      <c r="I254" s="161" t="s">
        <v>9114</v>
      </c>
      <c r="J254" s="722" t="s">
        <v>9560</v>
      </c>
      <c r="K254" s="162">
        <v>3.0</v>
      </c>
      <c r="L254" s="162">
        <v>3.0</v>
      </c>
      <c r="M254" s="162">
        <v>3.0</v>
      </c>
      <c r="N254" s="94">
        <v>30.0</v>
      </c>
      <c r="O254" s="94">
        <v>10.0</v>
      </c>
      <c r="P254" s="168" t="s">
        <v>119</v>
      </c>
    </row>
    <row r="255" ht="15.0" customHeight="1">
      <c r="A255" s="162" t="s">
        <v>119</v>
      </c>
      <c r="B255" s="161" t="s">
        <v>101</v>
      </c>
      <c r="C255" s="162" t="s">
        <v>9554</v>
      </c>
      <c r="D255" s="163" t="s">
        <v>9555</v>
      </c>
      <c r="E255" s="163" t="s">
        <v>9156</v>
      </c>
      <c r="F255" s="163" t="s">
        <v>9557</v>
      </c>
      <c r="G255" s="163" t="s">
        <v>9130</v>
      </c>
      <c r="H255" s="145" t="s">
        <v>9558</v>
      </c>
      <c r="I255" s="178" t="s">
        <v>9114</v>
      </c>
      <c r="J255" s="1485" t="s">
        <v>9560</v>
      </c>
      <c r="K255" s="1483">
        <v>1.0</v>
      </c>
      <c r="L255" s="1483">
        <v>1.0</v>
      </c>
      <c r="M255" s="1483">
        <v>2.0</v>
      </c>
      <c r="N255" s="94">
        <v>30.0</v>
      </c>
      <c r="O255" s="94">
        <v>30.0</v>
      </c>
      <c r="P255" s="168" t="s">
        <v>119</v>
      </c>
    </row>
    <row r="256" ht="15.0" customHeight="1">
      <c r="A256" s="162" t="s">
        <v>119</v>
      </c>
      <c r="B256" s="161" t="s">
        <v>101</v>
      </c>
      <c r="C256" s="162" t="s">
        <v>9562</v>
      </c>
      <c r="D256" s="163" t="s">
        <v>9563</v>
      </c>
      <c r="E256" s="163" t="s">
        <v>9156</v>
      </c>
      <c r="F256" s="163" t="s">
        <v>9129</v>
      </c>
      <c r="G256" s="163" t="s">
        <v>9150</v>
      </c>
      <c r="H256" s="145" t="s">
        <v>9564</v>
      </c>
      <c r="I256" s="178" t="s">
        <v>9114</v>
      </c>
      <c r="J256" s="1485" t="s">
        <v>9336</v>
      </c>
      <c r="K256" s="1483">
        <v>3.0</v>
      </c>
      <c r="L256" s="1483">
        <v>3.0</v>
      </c>
      <c r="M256" s="1483">
        <v>3.0</v>
      </c>
      <c r="N256" s="94">
        <v>30.0</v>
      </c>
      <c r="O256" s="94">
        <v>10.0</v>
      </c>
      <c r="P256" s="168" t="s">
        <v>119</v>
      </c>
    </row>
    <row r="257" ht="15.0" customHeight="1">
      <c r="A257" s="162" t="s">
        <v>119</v>
      </c>
      <c r="B257" s="161" t="s">
        <v>101</v>
      </c>
      <c r="C257" s="162" t="s">
        <v>9565</v>
      </c>
      <c r="D257" s="163" t="s">
        <v>9127</v>
      </c>
      <c r="E257" s="163" t="s">
        <v>9156</v>
      </c>
      <c r="F257" s="163" t="s">
        <v>9129</v>
      </c>
      <c r="G257" s="163" t="s">
        <v>9150</v>
      </c>
      <c r="H257" s="145"/>
      <c r="I257" s="178" t="s">
        <v>9114</v>
      </c>
      <c r="J257" s="1485" t="s">
        <v>9566</v>
      </c>
      <c r="K257" s="1483">
        <v>1.0</v>
      </c>
      <c r="L257" s="1483">
        <v>1.0</v>
      </c>
      <c r="M257" s="1483">
        <v>1.0</v>
      </c>
      <c r="N257" s="94">
        <v>30.0</v>
      </c>
      <c r="O257" s="94">
        <v>30.0</v>
      </c>
      <c r="P257" s="168" t="s">
        <v>119</v>
      </c>
    </row>
    <row r="258" ht="15.0" customHeight="1">
      <c r="A258" s="162" t="s">
        <v>119</v>
      </c>
      <c r="B258" s="161" t="s">
        <v>101</v>
      </c>
      <c r="C258" s="162" t="s">
        <v>9567</v>
      </c>
      <c r="D258" s="163" t="s">
        <v>9127</v>
      </c>
      <c r="E258" s="163" t="s">
        <v>9156</v>
      </c>
      <c r="F258" s="163" t="s">
        <v>9129</v>
      </c>
      <c r="G258" s="163" t="s">
        <v>9150</v>
      </c>
      <c r="H258" s="145"/>
      <c r="I258" s="178" t="s">
        <v>9114</v>
      </c>
      <c r="J258" s="1485" t="s">
        <v>9568</v>
      </c>
      <c r="K258" s="1483">
        <v>1.0</v>
      </c>
      <c r="L258" s="1483">
        <v>1.0</v>
      </c>
      <c r="M258" s="1483">
        <v>1.0</v>
      </c>
      <c r="N258" s="94">
        <v>30.0</v>
      </c>
      <c r="O258" s="94">
        <v>30.0</v>
      </c>
      <c r="P258" s="168" t="s">
        <v>119</v>
      </c>
    </row>
    <row r="259" ht="15.0" customHeight="1">
      <c r="A259" s="231" t="s">
        <v>107</v>
      </c>
      <c r="B259" s="222" t="s">
        <v>4122</v>
      </c>
      <c r="C259" s="231" t="s">
        <v>9569</v>
      </c>
      <c r="D259" s="231" t="s">
        <v>9108</v>
      </c>
      <c r="E259" s="231" t="s">
        <v>9570</v>
      </c>
      <c r="F259" s="231" t="s">
        <v>9571</v>
      </c>
      <c r="G259" s="231" t="s">
        <v>9183</v>
      </c>
      <c r="H259" s="1037" t="s">
        <v>9572</v>
      </c>
      <c r="I259" s="230" t="s">
        <v>9112</v>
      </c>
      <c r="J259" s="1498" t="s">
        <v>9573</v>
      </c>
      <c r="K259" s="231">
        <v>1.0</v>
      </c>
      <c r="L259" s="231">
        <v>1.0</v>
      </c>
      <c r="M259" s="231">
        <v>1.0</v>
      </c>
      <c r="N259" s="577" t="s">
        <v>9574</v>
      </c>
      <c r="O259" s="109">
        <v>100.0</v>
      </c>
      <c r="P259" s="168" t="s">
        <v>107</v>
      </c>
    </row>
    <row r="260" ht="15.0" customHeight="1">
      <c r="A260" s="231" t="s">
        <v>9575</v>
      </c>
      <c r="B260" s="222" t="s">
        <v>101</v>
      </c>
      <c r="C260" s="231" t="s">
        <v>9576</v>
      </c>
      <c r="D260" s="231" t="s">
        <v>9116</v>
      </c>
      <c r="E260" s="231" t="s">
        <v>9577</v>
      </c>
      <c r="F260" s="1119" t="s">
        <v>9578</v>
      </c>
      <c r="G260" s="1119" t="s">
        <v>9183</v>
      </c>
      <c r="H260" s="117" t="s">
        <v>9579</v>
      </c>
      <c r="I260" s="231"/>
      <c r="J260" s="1498" t="s">
        <v>9580</v>
      </c>
      <c r="K260" s="231">
        <v>1.0</v>
      </c>
      <c r="L260" s="231">
        <v>1.0</v>
      </c>
      <c r="M260" s="231">
        <v>1.0</v>
      </c>
      <c r="N260" s="577" t="s">
        <v>9581</v>
      </c>
      <c r="O260" s="109">
        <v>80.0</v>
      </c>
      <c r="P260" s="168" t="s">
        <v>107</v>
      </c>
    </row>
    <row r="261" ht="15.0" customHeight="1">
      <c r="A261" s="231" t="s">
        <v>9575</v>
      </c>
      <c r="B261" s="222" t="s">
        <v>101</v>
      </c>
      <c r="C261" s="231" t="s">
        <v>9582</v>
      </c>
      <c r="D261" s="1119" t="s">
        <v>9108</v>
      </c>
      <c r="E261" s="1119" t="s">
        <v>9583</v>
      </c>
      <c r="F261" s="1119" t="s">
        <v>9584</v>
      </c>
      <c r="G261" s="1119" t="s">
        <v>9183</v>
      </c>
      <c r="H261" s="149" t="s">
        <v>9585</v>
      </c>
      <c r="I261" s="231"/>
      <c r="J261" s="1498" t="s">
        <v>9586</v>
      </c>
      <c r="K261" s="231">
        <v>1.0</v>
      </c>
      <c r="L261" s="231">
        <v>1.0</v>
      </c>
      <c r="M261" s="231">
        <v>1.0</v>
      </c>
      <c r="N261" s="577" t="s">
        <v>9587</v>
      </c>
      <c r="O261" s="109">
        <v>60.0</v>
      </c>
      <c r="P261" s="168" t="s">
        <v>107</v>
      </c>
    </row>
    <row r="262" ht="15.0" customHeight="1">
      <c r="A262" s="1499" t="s">
        <v>108</v>
      </c>
      <c r="B262" s="1499" t="s">
        <v>101</v>
      </c>
      <c r="C262" s="1499" t="s">
        <v>9122</v>
      </c>
      <c r="D262" s="1500" t="s">
        <v>9091</v>
      </c>
      <c r="E262" s="1500" t="s">
        <v>9141</v>
      </c>
      <c r="F262" s="1500" t="s">
        <v>9174</v>
      </c>
      <c r="G262" s="1500" t="s">
        <v>9137</v>
      </c>
      <c r="H262" s="1501" t="s">
        <v>8811</v>
      </c>
      <c r="I262" s="1499" t="s">
        <v>9588</v>
      </c>
      <c r="J262" s="1502" t="s">
        <v>8812</v>
      </c>
      <c r="K262" s="1499">
        <v>1.0</v>
      </c>
      <c r="L262" s="1499">
        <v>1.0</v>
      </c>
      <c r="M262" s="1499">
        <v>1.0</v>
      </c>
      <c r="N262" s="1503" t="s">
        <v>8822</v>
      </c>
      <c r="O262" s="1504">
        <v>100.0</v>
      </c>
      <c r="P262" s="168" t="s">
        <v>108</v>
      </c>
    </row>
    <row r="263" ht="15.0" customHeight="1">
      <c r="A263" s="1499" t="s">
        <v>9589</v>
      </c>
      <c r="B263" s="1499" t="s">
        <v>101</v>
      </c>
      <c r="C263" s="1499" t="s">
        <v>9122</v>
      </c>
      <c r="D263" s="1500" t="s">
        <v>9091</v>
      </c>
      <c r="E263" s="1500" t="s">
        <v>9590</v>
      </c>
      <c r="F263" s="1500" t="s">
        <v>9174</v>
      </c>
      <c r="G263" s="1500" t="s">
        <v>9137</v>
      </c>
      <c r="H263" s="1501" t="s">
        <v>8811</v>
      </c>
      <c r="I263" s="1499" t="s">
        <v>9591</v>
      </c>
      <c r="J263" s="1502" t="s">
        <v>8812</v>
      </c>
      <c r="K263" s="1499">
        <v>3.0</v>
      </c>
      <c r="L263" s="1499">
        <v>3.0</v>
      </c>
      <c r="M263" s="1499">
        <v>3.0</v>
      </c>
      <c r="N263" s="1503" t="s">
        <v>9592</v>
      </c>
      <c r="O263" s="1504">
        <v>20.0</v>
      </c>
      <c r="P263" s="168" t="s">
        <v>108</v>
      </c>
    </row>
    <row r="264" ht="15.0" customHeight="1">
      <c r="A264" s="1499" t="s">
        <v>108</v>
      </c>
      <c r="B264" s="1499" t="s">
        <v>101</v>
      </c>
      <c r="C264" s="1499" t="s">
        <v>9122</v>
      </c>
      <c r="D264" s="1500" t="s">
        <v>9091</v>
      </c>
      <c r="E264" s="1500" t="s">
        <v>9593</v>
      </c>
      <c r="F264" s="1500" t="s">
        <v>9174</v>
      </c>
      <c r="G264" s="1500" t="s">
        <v>9137</v>
      </c>
      <c r="H264" s="1501" t="s">
        <v>8811</v>
      </c>
      <c r="I264" s="1499" t="s">
        <v>9591</v>
      </c>
      <c r="J264" s="1502" t="s">
        <v>8812</v>
      </c>
      <c r="K264" s="1499">
        <v>1.0</v>
      </c>
      <c r="L264" s="1499">
        <v>1.0</v>
      </c>
      <c r="M264" s="1499">
        <v>1.0</v>
      </c>
      <c r="N264" s="1503" t="s">
        <v>9348</v>
      </c>
      <c r="O264" s="1504">
        <v>60.0</v>
      </c>
      <c r="P264" s="168" t="s">
        <v>108</v>
      </c>
    </row>
    <row r="265" ht="15.0" customHeight="1">
      <c r="A265" s="1499" t="s">
        <v>9594</v>
      </c>
      <c r="B265" s="1499" t="s">
        <v>101</v>
      </c>
      <c r="C265" s="1499" t="s">
        <v>9595</v>
      </c>
      <c r="D265" s="1500" t="s">
        <v>9091</v>
      </c>
      <c r="E265" s="1500" t="s">
        <v>9596</v>
      </c>
      <c r="F265" s="1500" t="s">
        <v>9597</v>
      </c>
      <c r="G265" s="1500" t="s">
        <v>9137</v>
      </c>
      <c r="H265" s="1505" t="s">
        <v>9598</v>
      </c>
      <c r="I265" s="1499" t="s">
        <v>9591</v>
      </c>
      <c r="J265" s="1502" t="s">
        <v>9599</v>
      </c>
      <c r="K265" s="1499">
        <v>1.0</v>
      </c>
      <c r="L265" s="1499">
        <v>1.0</v>
      </c>
      <c r="M265" s="1499">
        <v>2.0</v>
      </c>
      <c r="N265" s="1503" t="s">
        <v>9348</v>
      </c>
      <c r="O265" s="1504">
        <v>60.0</v>
      </c>
      <c r="P265" s="168" t="s">
        <v>108</v>
      </c>
    </row>
    <row r="266" ht="15.0" customHeight="1">
      <c r="A266" s="253" t="s">
        <v>9600</v>
      </c>
      <c r="B266" s="253" t="s">
        <v>4122</v>
      </c>
      <c r="C266" s="253" t="s">
        <v>9601</v>
      </c>
      <c r="D266" s="1506" t="s">
        <v>9091</v>
      </c>
      <c r="E266" s="1506" t="s">
        <v>9602</v>
      </c>
      <c r="F266" s="1506" t="s">
        <v>9129</v>
      </c>
      <c r="G266" s="1506" t="s">
        <v>9603</v>
      </c>
      <c r="H266" s="248" t="s">
        <v>9604</v>
      </c>
      <c r="I266" s="253" t="s">
        <v>9092</v>
      </c>
      <c r="J266" s="1507">
        <v>44985.0</v>
      </c>
      <c r="K266" s="253"/>
      <c r="L266" s="253"/>
      <c r="M266" s="253"/>
      <c r="N266" s="7" t="s">
        <v>9354</v>
      </c>
      <c r="O266" s="7">
        <v>150.0</v>
      </c>
      <c r="P266" s="168" t="s">
        <v>115</v>
      </c>
    </row>
    <row r="267" ht="15.0" customHeight="1">
      <c r="A267" s="253" t="s">
        <v>9600</v>
      </c>
      <c r="B267" s="253" t="s">
        <v>4122</v>
      </c>
      <c r="C267" s="253" t="s">
        <v>9601</v>
      </c>
      <c r="D267" s="1506" t="s">
        <v>9091</v>
      </c>
      <c r="E267" s="1506" t="s">
        <v>9605</v>
      </c>
      <c r="F267" s="1506" t="s">
        <v>9129</v>
      </c>
      <c r="G267" s="1506" t="s">
        <v>9603</v>
      </c>
      <c r="H267" s="248" t="s">
        <v>9604</v>
      </c>
      <c r="I267" s="253"/>
      <c r="J267" s="1507">
        <v>44985.0</v>
      </c>
      <c r="K267" s="253"/>
      <c r="L267" s="253">
        <v>1.0</v>
      </c>
      <c r="M267" s="253">
        <v>1.0</v>
      </c>
      <c r="N267" s="7" t="s">
        <v>9606</v>
      </c>
      <c r="O267" s="7">
        <v>60.0</v>
      </c>
      <c r="P267" s="168" t="s">
        <v>115</v>
      </c>
    </row>
    <row r="268" ht="15.0" customHeight="1">
      <c r="A268" s="1508" t="s">
        <v>9600</v>
      </c>
      <c r="B268" s="1508" t="s">
        <v>4122</v>
      </c>
      <c r="C268" s="1509" t="s">
        <v>9607</v>
      </c>
      <c r="D268" s="1506" t="s">
        <v>9608</v>
      </c>
      <c r="E268" s="1506" t="s">
        <v>9602</v>
      </c>
      <c r="F268" s="1506" t="s">
        <v>9129</v>
      </c>
      <c r="G268" s="1506" t="s">
        <v>9175</v>
      </c>
      <c r="H268" s="248" t="s">
        <v>9609</v>
      </c>
      <c r="I268" s="253" t="s">
        <v>9092</v>
      </c>
      <c r="J268" s="1507">
        <v>45058.0</v>
      </c>
      <c r="K268" s="253"/>
      <c r="L268" s="253">
        <v>1.0</v>
      </c>
      <c r="M268" s="253">
        <v>1.0</v>
      </c>
      <c r="N268" s="7" t="s">
        <v>9354</v>
      </c>
      <c r="O268" s="7">
        <v>150.0</v>
      </c>
      <c r="P268" s="168" t="s">
        <v>115</v>
      </c>
    </row>
    <row r="269" ht="15.0" customHeight="1">
      <c r="A269" s="253" t="s">
        <v>9600</v>
      </c>
      <c r="B269" s="253" t="s">
        <v>4122</v>
      </c>
      <c r="C269" s="1509" t="s">
        <v>9607</v>
      </c>
      <c r="D269" s="1506" t="s">
        <v>9608</v>
      </c>
      <c r="E269" s="1506" t="s">
        <v>9610</v>
      </c>
      <c r="F269" s="1506" t="s">
        <v>9129</v>
      </c>
      <c r="G269" s="1506" t="s">
        <v>9175</v>
      </c>
      <c r="H269" s="248" t="s">
        <v>9609</v>
      </c>
      <c r="I269" s="253"/>
      <c r="J269" s="1507">
        <v>45058.0</v>
      </c>
      <c r="K269" s="253"/>
      <c r="L269" s="253">
        <v>1.0</v>
      </c>
      <c r="M269" s="253">
        <v>1.0</v>
      </c>
      <c r="N269" s="7">
        <v>30.0</v>
      </c>
      <c r="O269" s="7">
        <v>30.0</v>
      </c>
      <c r="P269" s="168" t="s">
        <v>115</v>
      </c>
    </row>
    <row r="270" ht="15.0" customHeight="1">
      <c r="A270" s="253" t="s">
        <v>9600</v>
      </c>
      <c r="B270" s="253" t="s">
        <v>4122</v>
      </c>
      <c r="C270" s="162" t="s">
        <v>9611</v>
      </c>
      <c r="D270" s="1506" t="s">
        <v>9608</v>
      </c>
      <c r="E270" s="1506" t="s">
        <v>9610</v>
      </c>
      <c r="F270" s="1506" t="s">
        <v>9129</v>
      </c>
      <c r="G270" s="1506" t="s">
        <v>9175</v>
      </c>
      <c r="H270" s="248" t="s">
        <v>9612</v>
      </c>
      <c r="I270" s="164"/>
      <c r="J270" s="1163" t="s">
        <v>9170</v>
      </c>
      <c r="K270" s="697"/>
      <c r="L270" s="253">
        <v>1.0</v>
      </c>
      <c r="M270" s="253">
        <v>1.0</v>
      </c>
      <c r="N270" s="7">
        <v>30.0</v>
      </c>
      <c r="O270" s="7">
        <v>30.0</v>
      </c>
      <c r="P270" s="168" t="s">
        <v>115</v>
      </c>
    </row>
    <row r="271" ht="15.0" customHeight="1">
      <c r="A271" s="162" t="s">
        <v>134</v>
      </c>
      <c r="B271" s="348" t="s">
        <v>101</v>
      </c>
      <c r="C271" s="161" t="s">
        <v>9364</v>
      </c>
      <c r="D271" s="161" t="s">
        <v>9091</v>
      </c>
      <c r="E271" s="161" t="s">
        <v>9099</v>
      </c>
      <c r="F271" s="161" t="s">
        <v>9129</v>
      </c>
      <c r="G271" s="164" t="s">
        <v>9183</v>
      </c>
      <c r="H271" s="211" t="s">
        <v>9365</v>
      </c>
      <c r="I271" s="178" t="s">
        <v>9099</v>
      </c>
      <c r="J271" s="178" t="s">
        <v>8812</v>
      </c>
      <c r="K271" s="178">
        <v>1.0</v>
      </c>
      <c r="L271" s="178">
        <v>1.0</v>
      </c>
      <c r="M271" s="178">
        <v>1.0</v>
      </c>
      <c r="N271" s="166">
        <v>30.0</v>
      </c>
      <c r="O271" s="1510">
        <v>30.0</v>
      </c>
      <c r="P271" s="168" t="s">
        <v>134</v>
      </c>
    </row>
    <row r="272" ht="15.0" customHeight="1">
      <c r="A272" s="162" t="s">
        <v>9613</v>
      </c>
      <c r="B272" s="348" t="s">
        <v>101</v>
      </c>
      <c r="C272" s="161" t="s">
        <v>9364</v>
      </c>
      <c r="D272" s="161" t="s">
        <v>9091</v>
      </c>
      <c r="E272" s="161" t="s">
        <v>9099</v>
      </c>
      <c r="F272" s="161" t="s">
        <v>9129</v>
      </c>
      <c r="G272" s="164" t="s">
        <v>9183</v>
      </c>
      <c r="H272" s="211" t="s">
        <v>9365</v>
      </c>
      <c r="I272" s="178" t="s">
        <v>9099</v>
      </c>
      <c r="J272" s="178" t="s">
        <v>8812</v>
      </c>
      <c r="K272" s="178">
        <v>3.0</v>
      </c>
      <c r="L272" s="178">
        <v>3.0</v>
      </c>
      <c r="M272" s="178">
        <v>3.0</v>
      </c>
      <c r="N272" s="214">
        <v>30.0</v>
      </c>
      <c r="O272" s="1510">
        <v>10.0</v>
      </c>
      <c r="P272" s="168" t="s">
        <v>134</v>
      </c>
    </row>
    <row r="273" ht="15.0" customHeight="1">
      <c r="A273" s="162" t="s">
        <v>9614</v>
      </c>
      <c r="B273" s="348" t="s">
        <v>101</v>
      </c>
      <c r="C273" s="161" t="s">
        <v>9364</v>
      </c>
      <c r="D273" s="161" t="s">
        <v>9091</v>
      </c>
      <c r="E273" s="161" t="s">
        <v>9099</v>
      </c>
      <c r="F273" s="161" t="s">
        <v>9129</v>
      </c>
      <c r="G273" s="164" t="s">
        <v>9183</v>
      </c>
      <c r="H273" s="211" t="s">
        <v>9365</v>
      </c>
      <c r="I273" s="178" t="s">
        <v>9099</v>
      </c>
      <c r="J273" s="178" t="s">
        <v>8812</v>
      </c>
      <c r="K273" s="178">
        <v>3.0</v>
      </c>
      <c r="L273" s="178">
        <v>3.0</v>
      </c>
      <c r="M273" s="178">
        <v>4.0</v>
      </c>
      <c r="N273" s="166">
        <v>30.0</v>
      </c>
      <c r="O273" s="1510">
        <v>10.0</v>
      </c>
      <c r="P273" s="168" t="s">
        <v>134</v>
      </c>
    </row>
    <row r="274" ht="15.0" customHeight="1">
      <c r="A274" s="162" t="s">
        <v>9615</v>
      </c>
      <c r="B274" s="348" t="s">
        <v>101</v>
      </c>
      <c r="C274" s="161" t="s">
        <v>9364</v>
      </c>
      <c r="D274" s="161" t="s">
        <v>9091</v>
      </c>
      <c r="E274" s="161" t="s">
        <v>9099</v>
      </c>
      <c r="F274" s="161" t="s">
        <v>9129</v>
      </c>
      <c r="G274" s="164" t="s">
        <v>9183</v>
      </c>
      <c r="H274" s="211" t="s">
        <v>9365</v>
      </c>
      <c r="I274" s="178" t="s">
        <v>9099</v>
      </c>
      <c r="J274" s="178" t="s">
        <v>8812</v>
      </c>
      <c r="K274" s="178">
        <v>3.0</v>
      </c>
      <c r="L274" s="178">
        <v>3.0</v>
      </c>
      <c r="M274" s="178">
        <v>4.0</v>
      </c>
      <c r="N274" s="166">
        <v>30.0</v>
      </c>
      <c r="O274" s="1510">
        <v>10.0</v>
      </c>
      <c r="P274" s="168" t="s">
        <v>134</v>
      </c>
    </row>
    <row r="275" ht="15.0" customHeight="1">
      <c r="A275" s="162" t="s">
        <v>9616</v>
      </c>
      <c r="B275" s="348" t="s">
        <v>101</v>
      </c>
      <c r="C275" s="161" t="s">
        <v>9364</v>
      </c>
      <c r="D275" s="161" t="s">
        <v>9091</v>
      </c>
      <c r="E275" s="161" t="s">
        <v>9099</v>
      </c>
      <c r="F275" s="161" t="s">
        <v>9129</v>
      </c>
      <c r="G275" s="164" t="s">
        <v>9183</v>
      </c>
      <c r="H275" s="211" t="s">
        <v>9365</v>
      </c>
      <c r="I275" s="178" t="s">
        <v>9099</v>
      </c>
      <c r="J275" s="178" t="s">
        <v>8812</v>
      </c>
      <c r="K275" s="178">
        <v>2.0</v>
      </c>
      <c r="L275" s="178">
        <v>2.0</v>
      </c>
      <c r="M275" s="178">
        <v>4.0</v>
      </c>
      <c r="N275" s="166">
        <v>30.0</v>
      </c>
      <c r="O275" s="1510">
        <v>15.0</v>
      </c>
      <c r="P275" s="168" t="s">
        <v>134</v>
      </c>
    </row>
    <row r="276" ht="15.0" customHeight="1">
      <c r="A276" s="162" t="s">
        <v>9617</v>
      </c>
      <c r="B276" s="348" t="s">
        <v>101</v>
      </c>
      <c r="C276" s="161" t="s">
        <v>9364</v>
      </c>
      <c r="D276" s="161" t="s">
        <v>9091</v>
      </c>
      <c r="E276" s="161" t="s">
        <v>9099</v>
      </c>
      <c r="F276" s="161" t="s">
        <v>9129</v>
      </c>
      <c r="G276" s="164" t="s">
        <v>9183</v>
      </c>
      <c r="H276" s="211" t="s">
        <v>9365</v>
      </c>
      <c r="I276" s="178" t="s">
        <v>9099</v>
      </c>
      <c r="J276" s="178" t="s">
        <v>8812</v>
      </c>
      <c r="K276" s="178">
        <v>3.0</v>
      </c>
      <c r="L276" s="178">
        <v>3.0</v>
      </c>
      <c r="M276" s="178">
        <v>3.0</v>
      </c>
      <c r="N276" s="166">
        <v>30.0</v>
      </c>
      <c r="O276" s="1510">
        <v>10.0</v>
      </c>
      <c r="P276" s="168" t="s">
        <v>134</v>
      </c>
    </row>
    <row r="277" ht="15.0" customHeight="1">
      <c r="A277" s="162" t="s">
        <v>134</v>
      </c>
      <c r="B277" s="348" t="s">
        <v>101</v>
      </c>
      <c r="C277" s="161" t="s">
        <v>9618</v>
      </c>
      <c r="D277" s="161" t="s">
        <v>9091</v>
      </c>
      <c r="E277" s="161" t="s">
        <v>9197</v>
      </c>
      <c r="F277" s="161" t="s">
        <v>9129</v>
      </c>
      <c r="G277" s="164" t="s">
        <v>9175</v>
      </c>
      <c r="H277" s="178"/>
      <c r="I277" s="178" t="s">
        <v>9198</v>
      </c>
      <c r="J277" s="178" t="s">
        <v>9619</v>
      </c>
      <c r="K277" s="178"/>
      <c r="L277" s="178"/>
      <c r="M277" s="178"/>
      <c r="N277" s="166">
        <v>50.0</v>
      </c>
      <c r="O277" s="1511">
        <v>50.0</v>
      </c>
      <c r="P277" s="168" t="s">
        <v>134</v>
      </c>
    </row>
    <row r="278" ht="15.0" customHeight="1">
      <c r="A278" s="162" t="s">
        <v>9620</v>
      </c>
      <c r="B278" s="348" t="s">
        <v>101</v>
      </c>
      <c r="C278" s="161" t="s">
        <v>9364</v>
      </c>
      <c r="D278" s="161" t="s">
        <v>9091</v>
      </c>
      <c r="E278" s="161" t="s">
        <v>9099</v>
      </c>
      <c r="F278" s="161" t="s">
        <v>9129</v>
      </c>
      <c r="G278" s="164" t="s">
        <v>9175</v>
      </c>
      <c r="H278" s="211" t="s">
        <v>8818</v>
      </c>
      <c r="I278" s="178" t="s">
        <v>9099</v>
      </c>
      <c r="J278" s="178" t="s">
        <v>8812</v>
      </c>
      <c r="K278" s="178">
        <v>3.0</v>
      </c>
      <c r="L278" s="178">
        <v>3.0</v>
      </c>
      <c r="M278" s="178">
        <v>4.0</v>
      </c>
      <c r="N278" s="166">
        <v>30.0</v>
      </c>
      <c r="O278" s="1158">
        <v>10.0</v>
      </c>
      <c r="P278" s="168" t="s">
        <v>134</v>
      </c>
    </row>
    <row r="279" ht="15.0" customHeight="1">
      <c r="A279" s="182" t="s">
        <v>9621</v>
      </c>
      <c r="B279" s="365" t="s">
        <v>101</v>
      </c>
      <c r="C279" s="181" t="s">
        <v>9622</v>
      </c>
      <c r="D279" s="181" t="s">
        <v>9091</v>
      </c>
      <c r="E279" s="181" t="s">
        <v>9099</v>
      </c>
      <c r="F279" s="181" t="s">
        <v>9129</v>
      </c>
      <c r="G279" s="1125" t="s">
        <v>9175</v>
      </c>
      <c r="H279" s="1126" t="s">
        <v>9541</v>
      </c>
      <c r="I279" s="186" t="s">
        <v>9099</v>
      </c>
      <c r="J279" s="186" t="s">
        <v>9623</v>
      </c>
      <c r="K279" s="186">
        <v>1.0</v>
      </c>
      <c r="L279" s="186">
        <v>1.0</v>
      </c>
      <c r="M279" s="186">
        <v>1.0</v>
      </c>
      <c r="N279" s="220">
        <v>30.0</v>
      </c>
      <c r="O279" s="1158">
        <v>30.0</v>
      </c>
      <c r="P279" s="168" t="s">
        <v>134</v>
      </c>
    </row>
    <row r="280" ht="15.0" customHeight="1">
      <c r="A280" s="182" t="s">
        <v>134</v>
      </c>
      <c r="B280" s="365" t="s">
        <v>101</v>
      </c>
      <c r="C280" s="181" t="s">
        <v>9624</v>
      </c>
      <c r="D280" s="181" t="s">
        <v>9625</v>
      </c>
      <c r="E280" s="181" t="s">
        <v>9099</v>
      </c>
      <c r="F280" s="181" t="s">
        <v>9626</v>
      </c>
      <c r="G280" s="1125" t="s">
        <v>9183</v>
      </c>
      <c r="H280" s="1126" t="s">
        <v>9627</v>
      </c>
      <c r="I280" s="186" t="s">
        <v>9099</v>
      </c>
      <c r="J280" s="186" t="s">
        <v>9628</v>
      </c>
      <c r="K280" s="186">
        <v>5.0</v>
      </c>
      <c r="L280" s="186">
        <v>3.0</v>
      </c>
      <c r="M280" s="186">
        <v>5.0</v>
      </c>
      <c r="N280" s="220">
        <v>30.0</v>
      </c>
      <c r="O280" s="1158">
        <v>20.0</v>
      </c>
      <c r="P280" s="168" t="s">
        <v>134</v>
      </c>
    </row>
    <row r="281" ht="15.0" customHeight="1">
      <c r="A281" s="162" t="s">
        <v>9629</v>
      </c>
      <c r="B281" s="162" t="s">
        <v>101</v>
      </c>
      <c r="C281" s="162" t="s">
        <v>9630</v>
      </c>
      <c r="D281" s="720" t="s">
        <v>9221</v>
      </c>
      <c r="E281" s="720" t="s">
        <v>9128</v>
      </c>
      <c r="F281" s="720" t="s">
        <v>9110</v>
      </c>
      <c r="G281" s="720">
        <v>200.0</v>
      </c>
      <c r="H281" s="278" t="s">
        <v>9522</v>
      </c>
      <c r="I281" s="337" t="s">
        <v>9112</v>
      </c>
      <c r="J281" s="722" t="s">
        <v>9631</v>
      </c>
      <c r="K281" s="162">
        <v>1.0</v>
      </c>
      <c r="L281" s="162">
        <v>1.0</v>
      </c>
      <c r="M281" s="162">
        <v>1.0</v>
      </c>
      <c r="N281" s="94" t="s">
        <v>8822</v>
      </c>
      <c r="O281" s="1512">
        <v>100.0</v>
      </c>
      <c r="P281" s="168" t="s">
        <v>113</v>
      </c>
    </row>
    <row r="282" ht="15.0" customHeight="1">
      <c r="A282" s="162" t="s">
        <v>9629</v>
      </c>
      <c r="B282" s="162" t="s">
        <v>101</v>
      </c>
      <c r="C282" s="162" t="s">
        <v>9632</v>
      </c>
      <c r="D282" s="720" t="s">
        <v>9221</v>
      </c>
      <c r="E282" s="720" t="s">
        <v>9156</v>
      </c>
      <c r="F282" s="720" t="s">
        <v>9110</v>
      </c>
      <c r="G282" s="720">
        <v>100.0</v>
      </c>
      <c r="H282" s="145" t="s">
        <v>9633</v>
      </c>
      <c r="I282" s="161" t="s">
        <v>9156</v>
      </c>
      <c r="J282" s="722" t="s">
        <v>9634</v>
      </c>
      <c r="K282" s="162">
        <v>1.0</v>
      </c>
      <c r="L282" s="162">
        <v>1.0</v>
      </c>
      <c r="M282" s="162">
        <v>1.0</v>
      </c>
      <c r="N282" s="94">
        <v>30.0</v>
      </c>
      <c r="O282" s="94">
        <v>45.0</v>
      </c>
      <c r="P282" s="168" t="s">
        <v>113</v>
      </c>
    </row>
    <row r="283" ht="15.0" customHeight="1">
      <c r="A283" s="162" t="s">
        <v>9629</v>
      </c>
      <c r="B283" s="162" t="s">
        <v>101</v>
      </c>
      <c r="C283" s="200" t="s">
        <v>9635</v>
      </c>
      <c r="D283" s="720" t="s">
        <v>9221</v>
      </c>
      <c r="E283" s="720" t="s">
        <v>9156</v>
      </c>
      <c r="F283" s="720" t="s">
        <v>9636</v>
      </c>
      <c r="G283" s="720">
        <v>2000.0</v>
      </c>
      <c r="H283" s="145" t="s">
        <v>9637</v>
      </c>
      <c r="I283" s="161" t="s">
        <v>9156</v>
      </c>
      <c r="J283" s="722" t="s">
        <v>9638</v>
      </c>
      <c r="K283" s="162">
        <v>1.0</v>
      </c>
      <c r="L283" s="162">
        <v>1.0</v>
      </c>
      <c r="M283" s="162">
        <v>1.0</v>
      </c>
      <c r="N283" s="94">
        <v>30.0</v>
      </c>
      <c r="O283" s="94">
        <v>120.0</v>
      </c>
      <c r="P283" s="168" t="s">
        <v>113</v>
      </c>
    </row>
    <row r="284" ht="15.0" customHeight="1">
      <c r="A284" s="162" t="s">
        <v>9629</v>
      </c>
      <c r="B284" s="162" t="s">
        <v>101</v>
      </c>
      <c r="C284" s="162" t="s">
        <v>9639</v>
      </c>
      <c r="D284" s="720" t="s">
        <v>9221</v>
      </c>
      <c r="E284" s="720" t="s">
        <v>9156</v>
      </c>
      <c r="F284" s="720" t="s">
        <v>9636</v>
      </c>
      <c r="G284" s="720">
        <v>2000.0</v>
      </c>
      <c r="H284" s="145" t="s">
        <v>9640</v>
      </c>
      <c r="I284" s="161" t="s">
        <v>9156</v>
      </c>
      <c r="J284" s="722" t="s">
        <v>9638</v>
      </c>
      <c r="K284" s="162">
        <v>1.0</v>
      </c>
      <c r="L284" s="162">
        <v>1.0</v>
      </c>
      <c r="M284" s="162">
        <v>1.0</v>
      </c>
      <c r="N284" s="94">
        <v>30.0</v>
      </c>
      <c r="O284" s="94">
        <v>120.0</v>
      </c>
      <c r="P284" s="168" t="s">
        <v>113</v>
      </c>
    </row>
    <row r="285" ht="15.0" customHeight="1">
      <c r="A285" s="162" t="s">
        <v>9641</v>
      </c>
      <c r="B285" s="162" t="s">
        <v>52</v>
      </c>
      <c r="C285" s="162" t="s">
        <v>9642</v>
      </c>
      <c r="D285" s="720" t="s">
        <v>9221</v>
      </c>
      <c r="E285" s="720" t="s">
        <v>9156</v>
      </c>
      <c r="F285" s="720" t="s">
        <v>9643</v>
      </c>
      <c r="G285" s="720" t="s">
        <v>9183</v>
      </c>
      <c r="H285" s="278" t="s">
        <v>9644</v>
      </c>
      <c r="I285" s="337"/>
      <c r="J285" s="722" t="s">
        <v>9645</v>
      </c>
      <c r="K285" s="162">
        <v>1.0</v>
      </c>
      <c r="L285" s="162">
        <v>1.0</v>
      </c>
      <c r="M285" s="162">
        <v>1.0</v>
      </c>
      <c r="N285" s="94">
        <v>30.0</v>
      </c>
      <c r="O285" s="94">
        <v>60.0</v>
      </c>
      <c r="P285" s="168" t="s">
        <v>121</v>
      </c>
    </row>
    <row r="286" ht="15.0" customHeight="1">
      <c r="A286" s="162" t="s">
        <v>120</v>
      </c>
      <c r="B286" s="162" t="s">
        <v>101</v>
      </c>
      <c r="C286" s="162" t="s">
        <v>9646</v>
      </c>
      <c r="D286" s="720" t="s">
        <v>9116</v>
      </c>
      <c r="E286" s="720" t="s">
        <v>9156</v>
      </c>
      <c r="F286" s="720" t="s">
        <v>9129</v>
      </c>
      <c r="G286" s="720"/>
      <c r="H286" s="278" t="s">
        <v>8975</v>
      </c>
      <c r="I286" s="337"/>
      <c r="J286" s="722" t="s">
        <v>9274</v>
      </c>
      <c r="K286" s="162">
        <v>1.0</v>
      </c>
      <c r="L286" s="162">
        <v>1.0</v>
      </c>
      <c r="M286" s="162">
        <v>1.0</v>
      </c>
      <c r="N286" s="94">
        <v>45.0</v>
      </c>
      <c r="O286" s="94">
        <v>45.0</v>
      </c>
      <c r="P286" s="168" t="s">
        <v>120</v>
      </c>
    </row>
    <row r="287" ht="15.0" customHeight="1">
      <c r="A287" s="162" t="s">
        <v>120</v>
      </c>
      <c r="B287" s="162" t="s">
        <v>101</v>
      </c>
      <c r="C287" s="162" t="s">
        <v>9647</v>
      </c>
      <c r="D287" s="720" t="s">
        <v>9116</v>
      </c>
      <c r="E287" s="720" t="s">
        <v>9156</v>
      </c>
      <c r="F287" s="720" t="s">
        <v>9129</v>
      </c>
      <c r="G287" s="720"/>
      <c r="H287" s="278" t="s">
        <v>9648</v>
      </c>
      <c r="I287" s="337"/>
      <c r="J287" s="722" t="s">
        <v>9649</v>
      </c>
      <c r="K287" s="162">
        <v>1.0</v>
      </c>
      <c r="L287" s="162">
        <v>1.0</v>
      </c>
      <c r="M287" s="162">
        <v>1.0</v>
      </c>
      <c r="N287" s="94">
        <v>45.0</v>
      </c>
      <c r="O287" s="94">
        <v>45.0</v>
      </c>
      <c r="P287" s="168" t="s">
        <v>120</v>
      </c>
    </row>
    <row r="288" ht="15.0" customHeight="1">
      <c r="A288" s="170" t="s">
        <v>120</v>
      </c>
      <c r="B288" s="170" t="s">
        <v>101</v>
      </c>
      <c r="C288" s="200" t="s">
        <v>9562</v>
      </c>
      <c r="D288" s="720" t="s">
        <v>9127</v>
      </c>
      <c r="E288" s="720" t="s">
        <v>9156</v>
      </c>
      <c r="F288" s="720" t="s">
        <v>9129</v>
      </c>
      <c r="G288" s="1486"/>
      <c r="H288" s="145" t="s">
        <v>9650</v>
      </c>
      <c r="I288" s="161"/>
      <c r="J288" s="722" t="s">
        <v>9336</v>
      </c>
      <c r="K288" s="162">
        <v>2.0</v>
      </c>
      <c r="L288" s="162">
        <v>2.0</v>
      </c>
      <c r="M288" s="162">
        <v>3.0</v>
      </c>
      <c r="N288" s="94">
        <v>30.0</v>
      </c>
      <c r="O288" s="94">
        <v>15.0</v>
      </c>
      <c r="P288" s="168" t="s">
        <v>120</v>
      </c>
    </row>
    <row r="289" ht="15.0" customHeight="1">
      <c r="A289" s="170" t="s">
        <v>9651</v>
      </c>
      <c r="B289" s="170" t="s">
        <v>101</v>
      </c>
      <c r="C289" s="162" t="s">
        <v>9652</v>
      </c>
      <c r="D289" s="720" t="s">
        <v>9127</v>
      </c>
      <c r="E289" s="720" t="s">
        <v>9156</v>
      </c>
      <c r="F289" s="720" t="s">
        <v>9129</v>
      </c>
      <c r="G289" s="720"/>
      <c r="H289" s="145" t="s">
        <v>9653</v>
      </c>
      <c r="I289" s="161"/>
      <c r="J289" s="1513">
        <v>45247.0</v>
      </c>
      <c r="K289" s="162">
        <v>1.0</v>
      </c>
      <c r="L289" s="162">
        <v>1.0</v>
      </c>
      <c r="M289" s="162">
        <v>1.0</v>
      </c>
      <c r="N289" s="94">
        <v>30.0</v>
      </c>
      <c r="O289" s="94">
        <v>30.0</v>
      </c>
      <c r="P289" s="168" t="s">
        <v>120</v>
      </c>
    </row>
    <row r="290" ht="15.0" customHeight="1">
      <c r="A290" s="170" t="s">
        <v>9651</v>
      </c>
      <c r="B290" s="170" t="s">
        <v>101</v>
      </c>
      <c r="C290" s="162" t="s">
        <v>9652</v>
      </c>
      <c r="D290" s="720" t="s">
        <v>9127</v>
      </c>
      <c r="E290" s="720" t="s">
        <v>9156</v>
      </c>
      <c r="F290" s="720" t="s">
        <v>9129</v>
      </c>
      <c r="G290" s="720"/>
      <c r="H290" s="145" t="s">
        <v>9654</v>
      </c>
      <c r="I290" s="161"/>
      <c r="J290" s="1513">
        <v>45247.0</v>
      </c>
      <c r="K290" s="162">
        <v>1.0</v>
      </c>
      <c r="L290" s="162">
        <v>1.0</v>
      </c>
      <c r="M290" s="162">
        <v>1.0</v>
      </c>
      <c r="N290" s="94">
        <v>30.0</v>
      </c>
      <c r="O290" s="94">
        <v>30.0</v>
      </c>
      <c r="P290" s="168" t="s">
        <v>120</v>
      </c>
    </row>
    <row r="291" ht="15.0" customHeight="1">
      <c r="A291" s="162" t="s">
        <v>124</v>
      </c>
      <c r="B291" s="162" t="s">
        <v>52</v>
      </c>
      <c r="C291" s="162" t="s">
        <v>9122</v>
      </c>
      <c r="D291" s="720" t="s">
        <v>9091</v>
      </c>
      <c r="E291" s="720" t="s">
        <v>9655</v>
      </c>
      <c r="F291" s="720" t="s">
        <v>9129</v>
      </c>
      <c r="G291" s="720" t="s">
        <v>9656</v>
      </c>
      <c r="H291" s="278" t="s">
        <v>9123</v>
      </c>
      <c r="I291" s="337" t="s">
        <v>9657</v>
      </c>
      <c r="J291" s="722" t="s">
        <v>8812</v>
      </c>
      <c r="K291" s="1514"/>
      <c r="L291" s="1514"/>
      <c r="M291" s="1514"/>
      <c r="N291" s="1515">
        <v>100.0</v>
      </c>
      <c r="O291" s="1515">
        <v>100.0</v>
      </c>
      <c r="P291" s="168" t="s">
        <v>124</v>
      </c>
    </row>
    <row r="292" ht="15.0" customHeight="1">
      <c r="A292" s="348" t="s">
        <v>9620</v>
      </c>
      <c r="B292" s="348" t="s">
        <v>101</v>
      </c>
      <c r="C292" s="348" t="s">
        <v>9122</v>
      </c>
      <c r="D292" s="348" t="s">
        <v>9091</v>
      </c>
      <c r="E292" s="348" t="s">
        <v>9099</v>
      </c>
      <c r="F292" s="348" t="s">
        <v>9129</v>
      </c>
      <c r="G292" s="674" t="s">
        <v>9656</v>
      </c>
      <c r="H292" s="1093" t="s">
        <v>8818</v>
      </c>
      <c r="I292" s="674"/>
      <c r="J292" s="674" t="s">
        <v>8812</v>
      </c>
      <c r="K292" s="1516">
        <v>3.0</v>
      </c>
      <c r="L292" s="1516">
        <v>3.0</v>
      </c>
      <c r="M292" s="1516">
        <v>4.0</v>
      </c>
      <c r="N292" s="1517">
        <v>60.0</v>
      </c>
      <c r="O292" s="1518">
        <v>20.0</v>
      </c>
      <c r="P292" s="168" t="s">
        <v>124</v>
      </c>
    </row>
    <row r="293" ht="15.0" customHeight="1">
      <c r="A293" s="162" t="s">
        <v>9658</v>
      </c>
      <c r="B293" s="348" t="s">
        <v>101</v>
      </c>
      <c r="C293" s="162" t="s">
        <v>9122</v>
      </c>
      <c r="D293" s="626" t="s">
        <v>9091</v>
      </c>
      <c r="E293" s="626" t="s">
        <v>9099</v>
      </c>
      <c r="F293" s="626" t="s">
        <v>9129</v>
      </c>
      <c r="G293" s="626" t="s">
        <v>9656</v>
      </c>
      <c r="H293" s="1093" t="s">
        <v>8818</v>
      </c>
      <c r="I293" s="164"/>
      <c r="J293" s="1485" t="s">
        <v>8812</v>
      </c>
      <c r="K293" s="1519">
        <v>2.0</v>
      </c>
      <c r="L293" s="1519">
        <v>2.0</v>
      </c>
      <c r="M293" s="1519">
        <v>2.0</v>
      </c>
      <c r="N293" s="1520">
        <v>60.0</v>
      </c>
      <c r="O293" s="1520">
        <v>30.0</v>
      </c>
      <c r="P293" s="168" t="s">
        <v>124</v>
      </c>
    </row>
    <row r="294" ht="15.0" customHeight="1">
      <c r="A294" s="162" t="s">
        <v>9659</v>
      </c>
      <c r="B294" s="348" t="s">
        <v>101</v>
      </c>
      <c r="C294" s="162" t="s">
        <v>9122</v>
      </c>
      <c r="D294" s="626" t="s">
        <v>9091</v>
      </c>
      <c r="E294" s="626" t="s">
        <v>9099</v>
      </c>
      <c r="F294" s="163" t="s">
        <v>9129</v>
      </c>
      <c r="G294" s="626" t="s">
        <v>9656</v>
      </c>
      <c r="H294" s="1093" t="s">
        <v>8818</v>
      </c>
      <c r="I294" s="164"/>
      <c r="J294" s="1485" t="s">
        <v>8812</v>
      </c>
      <c r="K294" s="1519">
        <v>5.0</v>
      </c>
      <c r="L294" s="1519">
        <v>5.0</v>
      </c>
      <c r="M294" s="1519">
        <v>5.0</v>
      </c>
      <c r="N294" s="1520">
        <v>60.0</v>
      </c>
      <c r="O294" s="1520">
        <v>12.0</v>
      </c>
      <c r="P294" s="168" t="s">
        <v>124</v>
      </c>
    </row>
    <row r="295" ht="15.0" customHeight="1">
      <c r="A295" s="162" t="s">
        <v>9660</v>
      </c>
      <c r="B295" s="162" t="s">
        <v>9557</v>
      </c>
      <c r="C295" s="162" t="s">
        <v>9554</v>
      </c>
      <c r="D295" s="1521" t="s">
        <v>9661</v>
      </c>
      <c r="E295" s="720" t="s">
        <v>9660</v>
      </c>
      <c r="F295" s="720" t="s">
        <v>9557</v>
      </c>
      <c r="G295" s="720" t="s">
        <v>9183</v>
      </c>
      <c r="H295" s="278" t="s">
        <v>9558</v>
      </c>
      <c r="I295" s="337" t="s">
        <v>9662</v>
      </c>
      <c r="J295" s="722" t="s">
        <v>9663</v>
      </c>
      <c r="K295" s="162">
        <v>1.0</v>
      </c>
      <c r="L295" s="162">
        <v>1.0</v>
      </c>
      <c r="M295" s="162">
        <v>1.0</v>
      </c>
      <c r="N295" s="94">
        <v>50.0</v>
      </c>
      <c r="O295" s="94">
        <v>100.0</v>
      </c>
      <c r="P295" s="168" t="s">
        <v>128</v>
      </c>
    </row>
    <row r="296" ht="15.0" customHeight="1">
      <c r="A296" s="162" t="s">
        <v>9664</v>
      </c>
      <c r="B296" s="162" t="s">
        <v>9557</v>
      </c>
      <c r="C296" s="162" t="s">
        <v>9554</v>
      </c>
      <c r="D296" s="720" t="s">
        <v>9661</v>
      </c>
      <c r="E296" s="720" t="s">
        <v>9664</v>
      </c>
      <c r="F296" s="720" t="s">
        <v>9557</v>
      </c>
      <c r="G296" s="720" t="s">
        <v>9183</v>
      </c>
      <c r="H296" s="278" t="s">
        <v>9558</v>
      </c>
      <c r="I296" s="337"/>
      <c r="J296" s="722" t="s">
        <v>9663</v>
      </c>
      <c r="K296" s="162">
        <v>1.0</v>
      </c>
      <c r="L296" s="162">
        <v>1.0</v>
      </c>
      <c r="M296" s="162">
        <v>1.0</v>
      </c>
      <c r="N296" s="94">
        <v>30.0</v>
      </c>
      <c r="O296" s="94">
        <v>30.0</v>
      </c>
      <c r="P296" s="168" t="s">
        <v>128</v>
      </c>
    </row>
    <row r="297" ht="15.0" customHeight="1">
      <c r="A297" s="162" t="s">
        <v>9664</v>
      </c>
      <c r="B297" s="162" t="s">
        <v>9557</v>
      </c>
      <c r="C297" s="162" t="s">
        <v>9554</v>
      </c>
      <c r="D297" s="720" t="s">
        <v>9661</v>
      </c>
      <c r="E297" s="720" t="s">
        <v>9664</v>
      </c>
      <c r="F297" s="720" t="s">
        <v>9557</v>
      </c>
      <c r="G297" s="720" t="s">
        <v>9183</v>
      </c>
      <c r="H297" s="145" t="s">
        <v>9558</v>
      </c>
      <c r="I297" s="161">
        <v>1.0</v>
      </c>
      <c r="J297" s="722" t="s">
        <v>9663</v>
      </c>
      <c r="K297" s="162">
        <v>1.0</v>
      </c>
      <c r="L297" s="162">
        <v>1.0</v>
      </c>
      <c r="M297" s="162">
        <v>2.0</v>
      </c>
      <c r="N297" s="94">
        <v>30.0</v>
      </c>
      <c r="O297" s="94">
        <v>30.0</v>
      </c>
      <c r="P297" s="168" t="s">
        <v>128</v>
      </c>
    </row>
    <row r="298" ht="15.0" customHeight="1">
      <c r="A298" s="170" t="s">
        <v>9665</v>
      </c>
      <c r="B298" s="170" t="s">
        <v>9666</v>
      </c>
      <c r="C298" s="200" t="s">
        <v>9122</v>
      </c>
      <c r="D298" s="720" t="s">
        <v>9270</v>
      </c>
      <c r="E298" s="720" t="s">
        <v>9664</v>
      </c>
      <c r="F298" s="720" t="s">
        <v>9129</v>
      </c>
      <c r="G298" s="720" t="s">
        <v>9183</v>
      </c>
      <c r="H298" s="145" t="s">
        <v>9123</v>
      </c>
      <c r="I298" s="161">
        <v>1.0</v>
      </c>
      <c r="J298" s="722" t="s">
        <v>9124</v>
      </c>
      <c r="K298" s="162">
        <v>1.0</v>
      </c>
      <c r="L298" s="162">
        <v>1.0</v>
      </c>
      <c r="M298" s="162">
        <v>1.0</v>
      </c>
      <c r="N298" s="94">
        <v>30.0</v>
      </c>
      <c r="O298" s="94">
        <v>30.0</v>
      </c>
      <c r="P298" s="168" t="s">
        <v>128</v>
      </c>
    </row>
    <row r="299" ht="15.0" customHeight="1">
      <c r="A299" s="162" t="s">
        <v>9665</v>
      </c>
      <c r="B299" s="162" t="s">
        <v>9129</v>
      </c>
      <c r="C299" s="162" t="s">
        <v>9562</v>
      </c>
      <c r="D299" s="720" t="s">
        <v>9270</v>
      </c>
      <c r="E299" s="720" t="s">
        <v>9664</v>
      </c>
      <c r="F299" s="720" t="s">
        <v>9129</v>
      </c>
      <c r="G299" s="720" t="s">
        <v>9175</v>
      </c>
      <c r="H299" s="145" t="s">
        <v>9564</v>
      </c>
      <c r="I299" s="161"/>
      <c r="J299" s="722" t="s">
        <v>9336</v>
      </c>
      <c r="K299" s="162">
        <v>3.0</v>
      </c>
      <c r="L299" s="162">
        <v>3.0</v>
      </c>
      <c r="M299" s="162">
        <v>3.0</v>
      </c>
      <c r="N299" s="94">
        <v>30.0</v>
      </c>
      <c r="O299" s="94">
        <v>10.0</v>
      </c>
      <c r="P299" s="168" t="s">
        <v>128</v>
      </c>
    </row>
    <row r="300" ht="15.0" customHeight="1">
      <c r="A300" s="162" t="s">
        <v>9665</v>
      </c>
      <c r="B300" s="161" t="s">
        <v>9129</v>
      </c>
      <c r="C300" s="162" t="s">
        <v>9562</v>
      </c>
      <c r="D300" s="626" t="s">
        <v>9270</v>
      </c>
      <c r="E300" s="626" t="s">
        <v>9664</v>
      </c>
      <c r="F300" s="626" t="s">
        <v>9129</v>
      </c>
      <c r="G300" s="626" t="s">
        <v>9175</v>
      </c>
      <c r="H300" s="145" t="s">
        <v>9564</v>
      </c>
      <c r="I300" s="164"/>
      <c r="J300" s="1485" t="s">
        <v>9336</v>
      </c>
      <c r="K300" s="1483">
        <v>2.0</v>
      </c>
      <c r="L300" s="697">
        <v>2.0</v>
      </c>
      <c r="M300" s="697">
        <v>2.0</v>
      </c>
      <c r="N300" s="94">
        <v>30.0</v>
      </c>
      <c r="O300" s="94">
        <v>15.0</v>
      </c>
      <c r="P300" s="168" t="s">
        <v>128</v>
      </c>
    </row>
    <row r="301" ht="15.0" customHeight="1">
      <c r="A301" s="162" t="s">
        <v>9665</v>
      </c>
      <c r="B301" s="348" t="s">
        <v>9129</v>
      </c>
      <c r="C301" s="162" t="s">
        <v>9667</v>
      </c>
      <c r="D301" s="626" t="s">
        <v>9270</v>
      </c>
      <c r="E301" s="626" t="s">
        <v>9664</v>
      </c>
      <c r="F301" s="626" t="s">
        <v>9129</v>
      </c>
      <c r="G301" s="626" t="s">
        <v>9175</v>
      </c>
      <c r="H301" s="145" t="s">
        <v>9668</v>
      </c>
      <c r="I301" s="164"/>
      <c r="J301" s="1485" t="s">
        <v>9669</v>
      </c>
      <c r="K301" s="1483">
        <v>1.0</v>
      </c>
      <c r="L301" s="697">
        <v>1.0</v>
      </c>
      <c r="M301" s="697">
        <v>1.0</v>
      </c>
      <c r="N301" s="94">
        <v>30.0</v>
      </c>
      <c r="O301" s="94">
        <v>30.0</v>
      </c>
      <c r="P301" s="168" t="s">
        <v>128</v>
      </c>
    </row>
    <row r="302" ht="15.0" customHeight="1">
      <c r="A302" s="162" t="s">
        <v>9665</v>
      </c>
      <c r="B302" s="348" t="s">
        <v>9129</v>
      </c>
      <c r="C302" s="162" t="s">
        <v>9670</v>
      </c>
      <c r="D302" s="626" t="s">
        <v>9091</v>
      </c>
      <c r="E302" s="626" t="s">
        <v>9664</v>
      </c>
      <c r="F302" s="626" t="s">
        <v>9129</v>
      </c>
      <c r="G302" s="626" t="s">
        <v>9175</v>
      </c>
      <c r="H302" s="145" t="s">
        <v>9671</v>
      </c>
      <c r="I302" s="164"/>
      <c r="J302" s="1485" t="s">
        <v>9672</v>
      </c>
      <c r="K302" s="1483">
        <v>1.0</v>
      </c>
      <c r="L302" s="697">
        <v>1.0</v>
      </c>
      <c r="M302" s="697">
        <v>1.0</v>
      </c>
      <c r="N302" s="94">
        <v>30.0</v>
      </c>
      <c r="O302" s="94">
        <v>30.0</v>
      </c>
      <c r="P302" s="168" t="s">
        <v>128</v>
      </c>
    </row>
    <row r="303" ht="15.0" customHeight="1">
      <c r="A303" s="162" t="s">
        <v>9665</v>
      </c>
      <c r="B303" s="348" t="s">
        <v>9129</v>
      </c>
      <c r="C303" s="162" t="s">
        <v>9670</v>
      </c>
      <c r="D303" s="626" t="s">
        <v>9091</v>
      </c>
      <c r="E303" s="626" t="s">
        <v>9664</v>
      </c>
      <c r="F303" s="626" t="s">
        <v>9673</v>
      </c>
      <c r="G303" s="626" t="s">
        <v>9175</v>
      </c>
      <c r="H303" s="145" t="s">
        <v>9671</v>
      </c>
      <c r="I303" s="164"/>
      <c r="J303" s="1485" t="s">
        <v>9672</v>
      </c>
      <c r="K303" s="1483">
        <v>1.0</v>
      </c>
      <c r="L303" s="697">
        <v>1.0</v>
      </c>
      <c r="M303" s="697">
        <v>1.0</v>
      </c>
      <c r="N303" s="94">
        <v>30.0</v>
      </c>
      <c r="O303" s="94">
        <v>30.0</v>
      </c>
      <c r="P303" s="168" t="s">
        <v>128</v>
      </c>
    </row>
    <row r="304" ht="15.0" customHeight="1">
      <c r="A304" s="162" t="s">
        <v>9665</v>
      </c>
      <c r="B304" s="348" t="s">
        <v>9129</v>
      </c>
      <c r="C304" s="162" t="s">
        <v>9674</v>
      </c>
      <c r="D304" s="626" t="s">
        <v>9270</v>
      </c>
      <c r="E304" s="626" t="s">
        <v>9664</v>
      </c>
      <c r="F304" s="626" t="s">
        <v>9129</v>
      </c>
      <c r="G304" s="626" t="s">
        <v>9175</v>
      </c>
      <c r="H304" s="145" t="s">
        <v>9675</v>
      </c>
      <c r="I304" s="164"/>
      <c r="J304" s="1485" t="s">
        <v>9676</v>
      </c>
      <c r="K304" s="1483">
        <v>1.0</v>
      </c>
      <c r="L304" s="697">
        <v>1.0</v>
      </c>
      <c r="M304" s="697">
        <v>1.0</v>
      </c>
      <c r="N304" s="94">
        <v>30.0</v>
      </c>
      <c r="O304" s="94">
        <v>30.0</v>
      </c>
      <c r="P304" s="168" t="s">
        <v>128</v>
      </c>
    </row>
    <row r="305" ht="15.0" customHeight="1">
      <c r="A305" s="162" t="s">
        <v>9665</v>
      </c>
      <c r="B305" s="161" t="s">
        <v>9129</v>
      </c>
      <c r="C305" s="162" t="s">
        <v>9667</v>
      </c>
      <c r="D305" s="626" t="s">
        <v>9270</v>
      </c>
      <c r="E305" s="626" t="s">
        <v>9664</v>
      </c>
      <c r="F305" s="626" t="s">
        <v>9129</v>
      </c>
      <c r="G305" s="626" t="s">
        <v>9175</v>
      </c>
      <c r="H305" s="145" t="s">
        <v>9668</v>
      </c>
      <c r="I305" s="164"/>
      <c r="J305" s="1163" t="s">
        <v>9669</v>
      </c>
      <c r="K305" s="697">
        <v>1.0</v>
      </c>
      <c r="L305" s="697">
        <v>1.0</v>
      </c>
      <c r="M305" s="697">
        <v>1.0</v>
      </c>
      <c r="N305" s="94">
        <v>30.0</v>
      </c>
      <c r="O305" s="94">
        <v>30.0</v>
      </c>
      <c r="P305" s="168" t="s">
        <v>128</v>
      </c>
    </row>
    <row r="306" ht="15.0" customHeight="1">
      <c r="A306" s="200" t="s">
        <v>9677</v>
      </c>
      <c r="B306" s="200" t="s">
        <v>52</v>
      </c>
      <c r="C306" s="1095" t="s">
        <v>9678</v>
      </c>
      <c r="D306" s="1522" t="s">
        <v>9493</v>
      </c>
      <c r="E306" s="1522" t="s">
        <v>9679</v>
      </c>
      <c r="F306" s="1522" t="s">
        <v>9680</v>
      </c>
      <c r="G306" s="1522">
        <v>200.0</v>
      </c>
      <c r="H306" s="1523" t="s">
        <v>9681</v>
      </c>
      <c r="I306" s="1089" t="s">
        <v>9161</v>
      </c>
      <c r="J306" s="1524" t="s">
        <v>9682</v>
      </c>
      <c r="K306" s="200"/>
      <c r="L306" s="200"/>
      <c r="M306" s="200"/>
      <c r="N306" s="94">
        <v>100.0</v>
      </c>
      <c r="O306" s="94">
        <v>300.0</v>
      </c>
      <c r="P306" s="168" t="s">
        <v>135</v>
      </c>
    </row>
    <row r="307" ht="15.0" customHeight="1">
      <c r="A307" s="200" t="s">
        <v>9677</v>
      </c>
      <c r="B307" s="200" t="s">
        <v>52</v>
      </c>
      <c r="C307" s="1525" t="s">
        <v>9683</v>
      </c>
      <c r="D307" s="1522" t="s">
        <v>9684</v>
      </c>
      <c r="E307" s="1522" t="s">
        <v>9193</v>
      </c>
      <c r="F307" s="1522" t="s">
        <v>9680</v>
      </c>
      <c r="G307" s="1522">
        <v>100.0</v>
      </c>
      <c r="H307" s="762" t="s">
        <v>9335</v>
      </c>
      <c r="I307" s="314" t="s">
        <v>9685</v>
      </c>
      <c r="J307" s="1524" t="s">
        <v>9336</v>
      </c>
      <c r="K307" s="200">
        <v>1.0</v>
      </c>
      <c r="L307" s="200">
        <v>1.0</v>
      </c>
      <c r="M307" s="200">
        <v>2.0</v>
      </c>
      <c r="N307" s="94">
        <v>20.0</v>
      </c>
      <c r="O307" s="94">
        <v>60.0</v>
      </c>
      <c r="P307" s="168" t="s">
        <v>135</v>
      </c>
    </row>
    <row r="308" ht="15.0" customHeight="1">
      <c r="A308" s="484" t="s">
        <v>9677</v>
      </c>
      <c r="B308" s="484" t="s">
        <v>52</v>
      </c>
      <c r="C308" s="67"/>
      <c r="D308" s="1526"/>
      <c r="E308" s="1526"/>
      <c r="F308" s="1526"/>
      <c r="G308" s="1526"/>
      <c r="H308" s="879"/>
      <c r="I308" s="314"/>
      <c r="J308" s="1524"/>
      <c r="K308" s="200"/>
      <c r="L308" s="200"/>
      <c r="M308" s="200"/>
      <c r="N308" s="94"/>
      <c r="O308" s="94"/>
      <c r="P308" s="168" t="s">
        <v>135</v>
      </c>
    </row>
    <row r="309" ht="15.0" customHeight="1">
      <c r="A309" s="200" t="s">
        <v>9686</v>
      </c>
      <c r="B309" s="200" t="s">
        <v>52</v>
      </c>
      <c r="C309" s="200" t="s">
        <v>9687</v>
      </c>
      <c r="D309" s="1522" t="s">
        <v>9493</v>
      </c>
      <c r="E309" s="1522" t="s">
        <v>9193</v>
      </c>
      <c r="F309" s="1522" t="s">
        <v>9194</v>
      </c>
      <c r="G309" s="1522">
        <v>200.0</v>
      </c>
      <c r="H309" s="762" t="s">
        <v>9688</v>
      </c>
      <c r="I309" s="314" t="s">
        <v>9479</v>
      </c>
      <c r="J309" s="1524" t="s">
        <v>9689</v>
      </c>
      <c r="K309" s="200">
        <v>4.0</v>
      </c>
      <c r="L309" s="200">
        <v>4.0</v>
      </c>
      <c r="M309" s="200">
        <v>8.0</v>
      </c>
      <c r="N309" s="94">
        <v>30.0</v>
      </c>
      <c r="O309" s="94">
        <v>25.0</v>
      </c>
      <c r="P309" s="168" t="s">
        <v>135</v>
      </c>
    </row>
    <row r="310" ht="15.0" customHeight="1">
      <c r="A310" s="200" t="s">
        <v>9677</v>
      </c>
      <c r="B310" s="314" t="s">
        <v>52</v>
      </c>
      <c r="C310" s="1095" t="s">
        <v>9690</v>
      </c>
      <c r="D310" s="322" t="s">
        <v>9493</v>
      </c>
      <c r="E310" s="322" t="s">
        <v>9193</v>
      </c>
      <c r="F310" s="322" t="s">
        <v>9194</v>
      </c>
      <c r="G310" s="322" t="s">
        <v>9691</v>
      </c>
      <c r="H310" s="762" t="s">
        <v>9692</v>
      </c>
      <c r="I310" s="315" t="s">
        <v>9479</v>
      </c>
      <c r="J310" s="1166" t="s">
        <v>9689</v>
      </c>
      <c r="K310" s="725">
        <v>5.0</v>
      </c>
      <c r="L310" s="725">
        <v>4.0</v>
      </c>
      <c r="M310" s="725">
        <v>8.0</v>
      </c>
      <c r="N310" s="94">
        <v>30.0</v>
      </c>
      <c r="O310" s="94">
        <v>25.0</v>
      </c>
      <c r="P310" s="168" t="s">
        <v>135</v>
      </c>
    </row>
    <row r="311" ht="15.0" customHeight="1">
      <c r="A311" s="200" t="s">
        <v>9677</v>
      </c>
      <c r="B311" s="314" t="s">
        <v>52</v>
      </c>
      <c r="C311" s="200" t="s">
        <v>9690</v>
      </c>
      <c r="D311" s="322" t="s">
        <v>9493</v>
      </c>
      <c r="E311" s="322" t="s">
        <v>9193</v>
      </c>
      <c r="F311" s="322" t="s">
        <v>9194</v>
      </c>
      <c r="G311" s="322" t="s">
        <v>9691</v>
      </c>
      <c r="H311" s="762" t="s">
        <v>9692</v>
      </c>
      <c r="I311" s="315" t="s">
        <v>9479</v>
      </c>
      <c r="J311" s="1166" t="s">
        <v>9689</v>
      </c>
      <c r="K311" s="725">
        <v>5.0</v>
      </c>
      <c r="L311" s="725">
        <v>4.0</v>
      </c>
      <c r="M311" s="725">
        <v>8.0</v>
      </c>
      <c r="N311" s="94">
        <v>30.0</v>
      </c>
      <c r="O311" s="94">
        <v>25.0</v>
      </c>
      <c r="P311" s="168" t="s">
        <v>135</v>
      </c>
    </row>
    <row r="312" ht="15.0" customHeight="1">
      <c r="A312" s="200" t="s">
        <v>9677</v>
      </c>
      <c r="B312" s="314" t="s">
        <v>52</v>
      </c>
      <c r="C312" s="1095" t="s">
        <v>9693</v>
      </c>
      <c r="D312" s="322" t="s">
        <v>9493</v>
      </c>
      <c r="E312" s="322" t="s">
        <v>9193</v>
      </c>
      <c r="F312" s="322" t="s">
        <v>9194</v>
      </c>
      <c r="G312" s="322" t="s">
        <v>9691</v>
      </c>
      <c r="H312" s="762" t="s">
        <v>9522</v>
      </c>
      <c r="I312" s="315" t="s">
        <v>9479</v>
      </c>
      <c r="J312" s="1166" t="s">
        <v>9694</v>
      </c>
      <c r="K312" s="725">
        <v>1.0</v>
      </c>
      <c r="L312" s="725">
        <v>1.0</v>
      </c>
      <c r="M312" s="725">
        <v>1.0</v>
      </c>
      <c r="N312" s="94">
        <v>30.0</v>
      </c>
      <c r="O312" s="1194">
        <v>90.0</v>
      </c>
      <c r="P312" s="168" t="s">
        <v>135</v>
      </c>
    </row>
    <row r="313" ht="15.0" customHeight="1">
      <c r="A313" s="162" t="s">
        <v>9695</v>
      </c>
      <c r="B313" s="162" t="s">
        <v>101</v>
      </c>
      <c r="C313" s="162" t="s">
        <v>9122</v>
      </c>
      <c r="D313" s="720" t="s">
        <v>9091</v>
      </c>
      <c r="E313" s="720" t="s">
        <v>9514</v>
      </c>
      <c r="F313" s="720" t="s">
        <v>9110</v>
      </c>
      <c r="G313" s="720" t="s">
        <v>9183</v>
      </c>
      <c r="H313" s="190"/>
      <c r="I313" s="161" t="s">
        <v>9696</v>
      </c>
      <c r="J313" s="722" t="s">
        <v>9124</v>
      </c>
      <c r="K313" s="162"/>
      <c r="L313" s="162"/>
      <c r="M313" s="162"/>
      <c r="N313" s="94" t="s">
        <v>8822</v>
      </c>
      <c r="O313" s="94">
        <v>100.0</v>
      </c>
      <c r="P313" s="168" t="s">
        <v>100</v>
      </c>
    </row>
    <row r="314" ht="15.0" customHeight="1">
      <c r="A314" s="162" t="s">
        <v>9695</v>
      </c>
      <c r="B314" s="162" t="s">
        <v>101</v>
      </c>
      <c r="C314" s="162" t="s">
        <v>9122</v>
      </c>
      <c r="D314" s="720" t="s">
        <v>9091</v>
      </c>
      <c r="E314" s="720" t="s">
        <v>9156</v>
      </c>
      <c r="F314" s="720" t="s">
        <v>9110</v>
      </c>
      <c r="G314" s="720" t="s">
        <v>9183</v>
      </c>
      <c r="H314" s="145" t="s">
        <v>9365</v>
      </c>
      <c r="I314" s="161" t="s">
        <v>9697</v>
      </c>
      <c r="J314" s="722" t="s">
        <v>9124</v>
      </c>
      <c r="K314" s="162">
        <v>4.0</v>
      </c>
      <c r="L314" s="162">
        <v>4.0</v>
      </c>
      <c r="M314" s="162">
        <v>5.0</v>
      </c>
      <c r="N314" s="94">
        <v>30.0</v>
      </c>
      <c r="O314" s="94">
        <v>7.5</v>
      </c>
      <c r="P314" s="168" t="s">
        <v>100</v>
      </c>
    </row>
    <row r="315" ht="15.0" customHeight="1">
      <c r="A315" s="170" t="s">
        <v>9695</v>
      </c>
      <c r="B315" s="170" t="s">
        <v>101</v>
      </c>
      <c r="C315" s="200" t="s">
        <v>9122</v>
      </c>
      <c r="D315" s="720" t="s">
        <v>9091</v>
      </c>
      <c r="E315" s="720" t="s">
        <v>9156</v>
      </c>
      <c r="F315" s="720" t="s">
        <v>9110</v>
      </c>
      <c r="G315" s="720" t="s">
        <v>9183</v>
      </c>
      <c r="I315" s="161" t="s">
        <v>9698</v>
      </c>
      <c r="J315" s="722" t="s">
        <v>9124</v>
      </c>
      <c r="K315" s="162">
        <v>2.0</v>
      </c>
      <c r="L315" s="162">
        <v>2.0</v>
      </c>
      <c r="M315" s="162">
        <v>2.0</v>
      </c>
      <c r="N315" s="94">
        <v>20.0</v>
      </c>
      <c r="O315" s="94">
        <v>10.0</v>
      </c>
      <c r="P315" s="168" t="s">
        <v>100</v>
      </c>
    </row>
    <row r="316" ht="15.0" customHeight="1">
      <c r="A316" s="162" t="s">
        <v>9695</v>
      </c>
      <c r="B316" s="162" t="s">
        <v>101</v>
      </c>
      <c r="C316" s="162" t="s">
        <v>9699</v>
      </c>
      <c r="D316" s="720" t="s">
        <v>9091</v>
      </c>
      <c r="E316" s="720" t="s">
        <v>9514</v>
      </c>
      <c r="F316" s="720" t="s">
        <v>9110</v>
      </c>
      <c r="G316" s="720" t="s">
        <v>9183</v>
      </c>
      <c r="H316" s="161" t="s">
        <v>9700</v>
      </c>
      <c r="I316" s="161" t="s">
        <v>9696</v>
      </c>
      <c r="J316" s="722" t="s">
        <v>9701</v>
      </c>
      <c r="K316" s="162"/>
      <c r="L316" s="162"/>
      <c r="M316" s="162"/>
      <c r="N316" s="94" t="s">
        <v>8822</v>
      </c>
      <c r="O316" s="94">
        <v>100.0</v>
      </c>
      <c r="P316" s="168" t="s">
        <v>100</v>
      </c>
    </row>
    <row r="317" ht="15.0" customHeight="1">
      <c r="A317" s="162" t="s">
        <v>9695</v>
      </c>
      <c r="B317" s="162" t="s">
        <v>101</v>
      </c>
      <c r="C317" s="162" t="s">
        <v>9699</v>
      </c>
      <c r="D317" s="720" t="s">
        <v>9091</v>
      </c>
      <c r="E317" s="720" t="s">
        <v>9156</v>
      </c>
      <c r="F317" s="720" t="s">
        <v>9110</v>
      </c>
      <c r="G317" s="720" t="s">
        <v>9183</v>
      </c>
      <c r="H317" s="161" t="s">
        <v>9700</v>
      </c>
      <c r="I317" s="161" t="s">
        <v>9702</v>
      </c>
      <c r="J317" s="722" t="s">
        <v>9701</v>
      </c>
      <c r="K317" s="162">
        <v>1.0</v>
      </c>
      <c r="L317" s="162">
        <v>1.0</v>
      </c>
      <c r="M317" s="162">
        <v>1.0</v>
      </c>
      <c r="N317" s="94">
        <v>30.0</v>
      </c>
      <c r="O317" s="94">
        <v>30.0</v>
      </c>
      <c r="P317" s="168" t="s">
        <v>100</v>
      </c>
    </row>
    <row r="318" ht="15.0" customHeight="1">
      <c r="A318" s="162" t="s">
        <v>9695</v>
      </c>
      <c r="B318" s="162" t="s">
        <v>101</v>
      </c>
      <c r="C318" s="162" t="s">
        <v>9699</v>
      </c>
      <c r="D318" s="720" t="s">
        <v>9091</v>
      </c>
      <c r="E318" s="720" t="s">
        <v>9156</v>
      </c>
      <c r="F318" s="720" t="s">
        <v>9110</v>
      </c>
      <c r="G318" s="720" t="s">
        <v>9183</v>
      </c>
      <c r="H318" s="161" t="s">
        <v>9700</v>
      </c>
      <c r="I318" s="161" t="s">
        <v>9703</v>
      </c>
      <c r="J318" s="722" t="s">
        <v>9701</v>
      </c>
      <c r="K318" s="162">
        <v>1.0</v>
      </c>
      <c r="L318" s="162">
        <v>1.0</v>
      </c>
      <c r="M318" s="162">
        <v>2.0</v>
      </c>
      <c r="N318" s="94">
        <v>20.0</v>
      </c>
      <c r="O318" s="94">
        <v>20.0</v>
      </c>
      <c r="P318" s="168" t="s">
        <v>100</v>
      </c>
    </row>
    <row r="319" ht="15.0" customHeight="1">
      <c r="A319" s="162" t="s">
        <v>9695</v>
      </c>
      <c r="B319" s="162" t="s">
        <v>101</v>
      </c>
      <c r="C319" s="162" t="s">
        <v>9704</v>
      </c>
      <c r="D319" s="720" t="s">
        <v>9091</v>
      </c>
      <c r="E319" s="720" t="s">
        <v>9156</v>
      </c>
      <c r="F319" s="720" t="s">
        <v>9110</v>
      </c>
      <c r="G319" s="720" t="s">
        <v>9183</v>
      </c>
      <c r="H319" s="161" t="s">
        <v>9705</v>
      </c>
      <c r="I319" s="161" t="s">
        <v>9706</v>
      </c>
      <c r="J319" s="722" t="s">
        <v>9707</v>
      </c>
      <c r="K319" s="162">
        <v>1.0</v>
      </c>
      <c r="L319" s="162">
        <v>1.0</v>
      </c>
      <c r="M319" s="162">
        <v>2.0</v>
      </c>
      <c r="N319" s="94">
        <v>30.0</v>
      </c>
      <c r="O319" s="94">
        <v>30.0</v>
      </c>
      <c r="P319" s="168" t="s">
        <v>100</v>
      </c>
    </row>
    <row r="320" ht="15.0" customHeight="1">
      <c r="A320" s="162" t="s">
        <v>9695</v>
      </c>
      <c r="B320" s="162" t="s">
        <v>101</v>
      </c>
      <c r="C320" s="162" t="s">
        <v>9708</v>
      </c>
      <c r="D320" s="720" t="s">
        <v>9091</v>
      </c>
      <c r="E320" s="720" t="s">
        <v>9156</v>
      </c>
      <c r="F320" s="720" t="s">
        <v>9110</v>
      </c>
      <c r="G320" s="720" t="s">
        <v>9183</v>
      </c>
      <c r="H320" s="161" t="s">
        <v>9709</v>
      </c>
      <c r="I320" s="161" t="s">
        <v>9710</v>
      </c>
      <c r="J320" s="722" t="s">
        <v>9711</v>
      </c>
      <c r="K320" s="162">
        <v>1.0</v>
      </c>
      <c r="L320" s="162">
        <v>1.0</v>
      </c>
      <c r="M320" s="162">
        <v>1.0</v>
      </c>
      <c r="N320" s="94">
        <v>30.0</v>
      </c>
      <c r="O320" s="94">
        <v>30.0</v>
      </c>
      <c r="P320" s="168" t="s">
        <v>100</v>
      </c>
    </row>
    <row r="321" ht="15.0" customHeight="1">
      <c r="A321" s="162" t="s">
        <v>9695</v>
      </c>
      <c r="B321" s="162" t="s">
        <v>101</v>
      </c>
      <c r="C321" s="162" t="s">
        <v>9562</v>
      </c>
      <c r="D321" s="720" t="s">
        <v>9091</v>
      </c>
      <c r="E321" s="720" t="s">
        <v>9156</v>
      </c>
      <c r="F321" s="720" t="s">
        <v>9110</v>
      </c>
      <c r="G321" s="720" t="s">
        <v>9183</v>
      </c>
      <c r="H321" s="161" t="s">
        <v>9564</v>
      </c>
      <c r="I321" s="161" t="s">
        <v>9712</v>
      </c>
      <c r="J321" s="722" t="s">
        <v>9336</v>
      </c>
      <c r="K321" s="162">
        <v>1.0</v>
      </c>
      <c r="L321" s="162">
        <v>1.0</v>
      </c>
      <c r="M321" s="162">
        <v>2.0</v>
      </c>
      <c r="N321" s="94">
        <v>30.0</v>
      </c>
      <c r="O321" s="94">
        <v>30.0</v>
      </c>
      <c r="P321" s="168" t="s">
        <v>100</v>
      </c>
    </row>
    <row r="322" ht="15.0" customHeight="1">
      <c r="A322" s="162" t="s">
        <v>9713</v>
      </c>
      <c r="B322" s="162" t="s">
        <v>101</v>
      </c>
      <c r="C322" s="162" t="s">
        <v>9714</v>
      </c>
      <c r="D322" s="720" t="s">
        <v>9091</v>
      </c>
      <c r="E322" s="720" t="s">
        <v>9156</v>
      </c>
      <c r="F322" s="720" t="s">
        <v>9129</v>
      </c>
      <c r="G322" s="720" t="s">
        <v>9175</v>
      </c>
      <c r="H322" s="190" t="s">
        <v>9715</v>
      </c>
      <c r="I322" s="337"/>
      <c r="J322" s="722" t="s">
        <v>9711</v>
      </c>
      <c r="K322" s="162">
        <v>5.0</v>
      </c>
      <c r="L322" s="162">
        <v>5.0</v>
      </c>
      <c r="M322" s="162">
        <v>5.0</v>
      </c>
      <c r="N322" s="94">
        <v>20.0</v>
      </c>
      <c r="O322" s="94">
        <v>4.0</v>
      </c>
      <c r="P322" s="168" t="s">
        <v>133</v>
      </c>
    </row>
    <row r="323" ht="15.0" customHeight="1">
      <c r="A323" s="162" t="s">
        <v>9716</v>
      </c>
      <c r="B323" s="162" t="s">
        <v>101</v>
      </c>
      <c r="C323" s="162" t="s">
        <v>9717</v>
      </c>
      <c r="D323" s="720" t="s">
        <v>9091</v>
      </c>
      <c r="E323" s="720" t="s">
        <v>9156</v>
      </c>
      <c r="F323" s="720" t="s">
        <v>9129</v>
      </c>
      <c r="G323" s="720" t="s">
        <v>9175</v>
      </c>
      <c r="H323" s="161" t="s">
        <v>9718</v>
      </c>
      <c r="I323" s="161"/>
      <c r="J323" s="722" t="s">
        <v>9217</v>
      </c>
      <c r="K323" s="162">
        <v>3.0</v>
      </c>
      <c r="L323" s="162">
        <v>3.0</v>
      </c>
      <c r="M323" s="162">
        <v>3.0</v>
      </c>
      <c r="N323" s="94">
        <v>20.0</v>
      </c>
      <c r="O323" s="94">
        <v>6.66</v>
      </c>
      <c r="P323" s="168" t="s">
        <v>133</v>
      </c>
    </row>
    <row r="324" ht="15.0" customHeight="1">
      <c r="A324" s="162" t="s">
        <v>131</v>
      </c>
      <c r="B324" s="162" t="s">
        <v>101</v>
      </c>
      <c r="C324" s="162" t="s">
        <v>9719</v>
      </c>
      <c r="D324" s="720" t="s">
        <v>9192</v>
      </c>
      <c r="E324" s="720" t="s">
        <v>9472</v>
      </c>
      <c r="F324" s="720" t="s">
        <v>9194</v>
      </c>
      <c r="G324" s="720" t="s">
        <v>9720</v>
      </c>
      <c r="H324" s="190" t="s">
        <v>9721</v>
      </c>
      <c r="I324" s="337" t="s">
        <v>9722</v>
      </c>
      <c r="J324" s="722" t="s">
        <v>9566</v>
      </c>
      <c r="K324" s="162">
        <v>2.0</v>
      </c>
      <c r="L324" s="162">
        <v>2.0</v>
      </c>
      <c r="M324" s="162">
        <v>2.0</v>
      </c>
      <c r="N324" s="94"/>
      <c r="O324" s="94">
        <v>100.0</v>
      </c>
      <c r="P324" s="168" t="s">
        <v>131</v>
      </c>
    </row>
    <row r="325" ht="15.0" customHeight="1">
      <c r="A325" s="162" t="s">
        <v>131</v>
      </c>
      <c r="B325" s="162" t="s">
        <v>101</v>
      </c>
      <c r="C325" s="162" t="s">
        <v>9723</v>
      </c>
      <c r="D325" s="720" t="s">
        <v>9192</v>
      </c>
      <c r="E325" s="720" t="s">
        <v>9472</v>
      </c>
      <c r="F325" s="720" t="s">
        <v>9194</v>
      </c>
      <c r="G325" s="720" t="s">
        <v>9720</v>
      </c>
      <c r="H325" s="190" t="s">
        <v>9724</v>
      </c>
      <c r="I325" s="337" t="s">
        <v>9722</v>
      </c>
      <c r="J325" s="722" t="s">
        <v>9568</v>
      </c>
      <c r="K325" s="162">
        <v>2.0</v>
      </c>
      <c r="L325" s="162">
        <v>2.0</v>
      </c>
      <c r="M325" s="162">
        <v>2.0</v>
      </c>
      <c r="N325" s="94"/>
      <c r="O325" s="94">
        <v>100.0</v>
      </c>
      <c r="P325" s="168" t="s">
        <v>131</v>
      </c>
    </row>
    <row r="326" ht="15.0" customHeight="1">
      <c r="A326" s="162" t="s">
        <v>131</v>
      </c>
      <c r="B326" s="162" t="s">
        <v>101</v>
      </c>
      <c r="C326" s="162" t="s">
        <v>9719</v>
      </c>
      <c r="D326" s="720" t="s">
        <v>9192</v>
      </c>
      <c r="E326" s="720" t="s">
        <v>9193</v>
      </c>
      <c r="F326" s="720" t="s">
        <v>9194</v>
      </c>
      <c r="G326" s="720" t="s">
        <v>9720</v>
      </c>
      <c r="H326" s="190" t="s">
        <v>9721</v>
      </c>
      <c r="I326" s="337" t="s">
        <v>9725</v>
      </c>
      <c r="J326" s="722" t="s">
        <v>9566</v>
      </c>
      <c r="K326" s="162">
        <v>2.0</v>
      </c>
      <c r="L326" s="162">
        <v>2.0</v>
      </c>
      <c r="M326" s="162">
        <v>2.0</v>
      </c>
      <c r="N326" s="94"/>
      <c r="O326" s="94">
        <v>30.0</v>
      </c>
      <c r="P326" s="168" t="s">
        <v>131</v>
      </c>
    </row>
    <row r="327" ht="15.0" customHeight="1">
      <c r="A327" s="162" t="s">
        <v>131</v>
      </c>
      <c r="B327" s="162" t="s">
        <v>101</v>
      </c>
      <c r="C327" s="162" t="s">
        <v>9723</v>
      </c>
      <c r="D327" s="720" t="s">
        <v>9192</v>
      </c>
      <c r="E327" s="720" t="s">
        <v>9193</v>
      </c>
      <c r="F327" s="720" t="s">
        <v>9194</v>
      </c>
      <c r="G327" s="720" t="s">
        <v>9720</v>
      </c>
      <c r="H327" s="190" t="s">
        <v>9724</v>
      </c>
      <c r="I327" s="337" t="s">
        <v>9725</v>
      </c>
      <c r="J327" s="722" t="s">
        <v>9568</v>
      </c>
      <c r="K327" s="162">
        <v>2.0</v>
      </c>
      <c r="L327" s="162">
        <v>2.0</v>
      </c>
      <c r="M327" s="162">
        <v>2.0</v>
      </c>
      <c r="N327" s="94"/>
      <c r="O327" s="94">
        <v>30.0</v>
      </c>
      <c r="P327" s="168" t="s">
        <v>131</v>
      </c>
    </row>
    <row r="328" ht="15.0" customHeight="1">
      <c r="A328" s="1499" t="s">
        <v>110</v>
      </c>
      <c r="B328" s="1499" t="s">
        <v>101</v>
      </c>
      <c r="C328" s="1499" t="s">
        <v>9122</v>
      </c>
      <c r="D328" s="1500" t="s">
        <v>9091</v>
      </c>
      <c r="E328" s="1500" t="s">
        <v>9141</v>
      </c>
      <c r="F328" s="1500" t="s">
        <v>9174</v>
      </c>
      <c r="G328" s="1500" t="s">
        <v>9137</v>
      </c>
      <c r="H328" s="1501" t="s">
        <v>8811</v>
      </c>
      <c r="I328" s="1499" t="s">
        <v>9588</v>
      </c>
      <c r="J328" s="1502" t="s">
        <v>8812</v>
      </c>
      <c r="K328" s="1499">
        <v>1.0</v>
      </c>
      <c r="L328" s="1499">
        <v>1.0</v>
      </c>
      <c r="M328" s="1499">
        <v>1.0</v>
      </c>
      <c r="N328" s="1503" t="s">
        <v>8822</v>
      </c>
      <c r="O328" s="1504">
        <v>100.0</v>
      </c>
      <c r="P328" s="168" t="s">
        <v>110</v>
      </c>
    </row>
    <row r="329" ht="15.0" customHeight="1">
      <c r="A329" s="1499" t="s">
        <v>110</v>
      </c>
      <c r="B329" s="1499" t="s">
        <v>101</v>
      </c>
      <c r="C329" s="1499" t="s">
        <v>9562</v>
      </c>
      <c r="D329" s="1500" t="s">
        <v>9091</v>
      </c>
      <c r="E329" s="1500" t="s">
        <v>9141</v>
      </c>
      <c r="F329" s="1500" t="s">
        <v>9174</v>
      </c>
      <c r="G329" s="1500" t="s">
        <v>9137</v>
      </c>
      <c r="H329" s="1501" t="s">
        <v>8894</v>
      </c>
      <c r="I329" s="1499" t="s">
        <v>9092</v>
      </c>
      <c r="J329" s="1502" t="s">
        <v>8895</v>
      </c>
      <c r="K329" s="1499">
        <v>1.0</v>
      </c>
      <c r="L329" s="1499">
        <v>1.0</v>
      </c>
      <c r="M329" s="1499">
        <v>1.0</v>
      </c>
      <c r="N329" s="1503" t="s">
        <v>8827</v>
      </c>
      <c r="O329" s="1504">
        <v>200.0</v>
      </c>
      <c r="P329" s="168" t="s">
        <v>110</v>
      </c>
    </row>
    <row r="330" ht="15.0" customHeight="1">
      <c r="A330" s="1499" t="s">
        <v>110</v>
      </c>
      <c r="B330" s="1499" t="s">
        <v>101</v>
      </c>
      <c r="C330" s="1499" t="s">
        <v>9562</v>
      </c>
      <c r="D330" s="1500" t="s">
        <v>9091</v>
      </c>
      <c r="E330" s="1500" t="s">
        <v>9141</v>
      </c>
      <c r="F330" s="1500" t="s">
        <v>9174</v>
      </c>
      <c r="G330" s="1500" t="s">
        <v>9137</v>
      </c>
      <c r="H330" s="1501" t="s">
        <v>8894</v>
      </c>
      <c r="I330" s="1499" t="s">
        <v>9588</v>
      </c>
      <c r="J330" s="1502" t="s">
        <v>8895</v>
      </c>
      <c r="K330" s="1499">
        <v>1.0</v>
      </c>
      <c r="L330" s="1499">
        <v>1.0</v>
      </c>
      <c r="M330" s="1499">
        <v>1.0</v>
      </c>
      <c r="N330" s="1503" t="s">
        <v>8822</v>
      </c>
      <c r="O330" s="1504">
        <v>100.0</v>
      </c>
      <c r="P330" s="168" t="s">
        <v>110</v>
      </c>
    </row>
    <row r="331" ht="15.0" customHeight="1">
      <c r="A331" s="1499" t="s">
        <v>9726</v>
      </c>
      <c r="B331" s="1499" t="s">
        <v>101</v>
      </c>
      <c r="C331" s="1499" t="s">
        <v>9122</v>
      </c>
      <c r="D331" s="1500" t="s">
        <v>9091</v>
      </c>
      <c r="E331" s="1500" t="s">
        <v>9727</v>
      </c>
      <c r="F331" s="1500" t="s">
        <v>9174</v>
      </c>
      <c r="G331" s="1500" t="s">
        <v>9137</v>
      </c>
      <c r="H331" s="1501" t="s">
        <v>8811</v>
      </c>
      <c r="I331" s="1499" t="s">
        <v>9591</v>
      </c>
      <c r="J331" s="1502" t="s">
        <v>8812</v>
      </c>
      <c r="K331" s="1499">
        <v>1.0</v>
      </c>
      <c r="L331" s="1499">
        <v>1.0</v>
      </c>
      <c r="M331" s="1499">
        <v>1.0</v>
      </c>
      <c r="N331" s="1503" t="s">
        <v>9348</v>
      </c>
      <c r="O331" s="1504">
        <v>60.0</v>
      </c>
      <c r="P331" s="168" t="s">
        <v>110</v>
      </c>
    </row>
    <row r="332" ht="15.0" customHeight="1">
      <c r="A332" s="1499" t="s">
        <v>110</v>
      </c>
      <c r="B332" s="1499" t="s">
        <v>101</v>
      </c>
      <c r="C332" s="1499" t="s">
        <v>9122</v>
      </c>
      <c r="D332" s="1500" t="s">
        <v>9091</v>
      </c>
      <c r="E332" s="1500" t="s">
        <v>9728</v>
      </c>
      <c r="F332" s="1500" t="s">
        <v>9174</v>
      </c>
      <c r="G332" s="1500" t="s">
        <v>9137</v>
      </c>
      <c r="H332" s="1501" t="s">
        <v>8811</v>
      </c>
      <c r="I332" s="1499" t="s">
        <v>9591</v>
      </c>
      <c r="J332" s="1502" t="s">
        <v>8812</v>
      </c>
      <c r="K332" s="1499">
        <v>1.0</v>
      </c>
      <c r="L332" s="1499">
        <v>1.0</v>
      </c>
      <c r="M332" s="1499">
        <v>1.0</v>
      </c>
      <c r="N332" s="1503" t="s">
        <v>9348</v>
      </c>
      <c r="O332" s="1504">
        <v>60.0</v>
      </c>
      <c r="P332" s="168" t="s">
        <v>110</v>
      </c>
    </row>
    <row r="333" ht="15.0" customHeight="1">
      <c r="A333" s="1499" t="s">
        <v>9729</v>
      </c>
      <c r="B333" s="1499" t="s">
        <v>101</v>
      </c>
      <c r="C333" s="1499" t="s">
        <v>9562</v>
      </c>
      <c r="D333" s="1500" t="s">
        <v>9091</v>
      </c>
      <c r="E333" s="1500" t="s">
        <v>9730</v>
      </c>
      <c r="F333" s="1500" t="s">
        <v>9597</v>
      </c>
      <c r="G333" s="1500" t="s">
        <v>9137</v>
      </c>
      <c r="H333" s="1527" t="s">
        <v>8894</v>
      </c>
      <c r="I333" s="1499" t="s">
        <v>9591</v>
      </c>
      <c r="J333" s="1502" t="s">
        <v>8895</v>
      </c>
      <c r="K333" s="1499">
        <v>1.0</v>
      </c>
      <c r="L333" s="1499">
        <v>1.0</v>
      </c>
      <c r="M333" s="1499">
        <v>2.0</v>
      </c>
      <c r="N333" s="1503" t="s">
        <v>9348</v>
      </c>
      <c r="O333" s="1504">
        <v>60.0</v>
      </c>
      <c r="P333" s="168" t="s">
        <v>110</v>
      </c>
    </row>
    <row r="334" ht="15.0" customHeight="1">
      <c r="A334" s="1499" t="s">
        <v>9731</v>
      </c>
      <c r="B334" s="1499" t="s">
        <v>101</v>
      </c>
      <c r="C334" s="1499" t="s">
        <v>9562</v>
      </c>
      <c r="D334" s="1500" t="s">
        <v>9091</v>
      </c>
      <c r="E334" s="1500" t="s">
        <v>9732</v>
      </c>
      <c r="F334" s="1500" t="s">
        <v>9597</v>
      </c>
      <c r="G334" s="1500" t="s">
        <v>9137</v>
      </c>
      <c r="H334" s="1528" t="s">
        <v>8894</v>
      </c>
      <c r="I334" s="1499" t="s">
        <v>9591</v>
      </c>
      <c r="J334" s="1502" t="s">
        <v>8895</v>
      </c>
      <c r="K334" s="1499">
        <v>1.0</v>
      </c>
      <c r="L334" s="1499">
        <v>1.0</v>
      </c>
      <c r="M334" s="1499">
        <v>2.0</v>
      </c>
      <c r="N334" s="1503" t="s">
        <v>9348</v>
      </c>
      <c r="O334" s="1504">
        <v>60.0</v>
      </c>
      <c r="P334" s="168" t="s">
        <v>110</v>
      </c>
    </row>
    <row r="335" ht="15.0" customHeight="1">
      <c r="A335" s="1529" t="s">
        <v>110</v>
      </c>
      <c r="B335" s="1529" t="s">
        <v>101</v>
      </c>
      <c r="C335" s="1499" t="s">
        <v>9733</v>
      </c>
      <c r="D335" s="1500" t="s">
        <v>9091</v>
      </c>
      <c r="E335" s="1500" t="s">
        <v>9734</v>
      </c>
      <c r="F335" s="1500" t="s">
        <v>9410</v>
      </c>
      <c r="G335" s="1500" t="s">
        <v>9137</v>
      </c>
      <c r="H335" s="1528" t="s">
        <v>9735</v>
      </c>
      <c r="I335" s="1499" t="s">
        <v>9591</v>
      </c>
      <c r="J335" s="1502" t="s">
        <v>9736</v>
      </c>
      <c r="K335" s="1499">
        <v>1.0</v>
      </c>
      <c r="L335" s="1499">
        <v>1.0</v>
      </c>
      <c r="M335" s="1499">
        <v>1.0</v>
      </c>
      <c r="N335" s="1503" t="s">
        <v>9348</v>
      </c>
      <c r="O335" s="1504">
        <v>60.0</v>
      </c>
      <c r="P335" s="168" t="s">
        <v>110</v>
      </c>
    </row>
    <row r="336" ht="15.0" customHeight="1">
      <c r="A336" s="1529" t="s">
        <v>110</v>
      </c>
      <c r="B336" s="1529" t="s">
        <v>101</v>
      </c>
      <c r="C336" s="1530" t="s">
        <v>9737</v>
      </c>
      <c r="D336" s="1500" t="s">
        <v>9091</v>
      </c>
      <c r="E336" s="1500" t="s">
        <v>9738</v>
      </c>
      <c r="F336" s="1500" t="s">
        <v>9739</v>
      </c>
      <c r="G336" s="1500" t="s">
        <v>9137</v>
      </c>
      <c r="H336" s="1531" t="s">
        <v>9740</v>
      </c>
      <c r="I336" s="1499" t="s">
        <v>9591</v>
      </c>
      <c r="J336" s="1502" t="s">
        <v>9741</v>
      </c>
      <c r="K336" s="1499">
        <v>1.0</v>
      </c>
      <c r="L336" s="1499">
        <v>1.0</v>
      </c>
      <c r="M336" s="1499">
        <v>1.0</v>
      </c>
      <c r="N336" s="1503" t="s">
        <v>9348</v>
      </c>
      <c r="O336" s="1504">
        <v>60.0</v>
      </c>
      <c r="P336" s="168" t="s">
        <v>110</v>
      </c>
    </row>
    <row r="337" ht="15.0" customHeight="1">
      <c r="A337" s="1529" t="s">
        <v>9729</v>
      </c>
      <c r="B337" s="1529" t="s">
        <v>101</v>
      </c>
      <c r="C337" s="1530" t="s">
        <v>9737</v>
      </c>
      <c r="D337" s="1500" t="s">
        <v>9091</v>
      </c>
      <c r="E337" s="1500" t="s">
        <v>9742</v>
      </c>
      <c r="F337" s="1500" t="s">
        <v>9739</v>
      </c>
      <c r="G337" s="1500" t="s">
        <v>9137</v>
      </c>
      <c r="H337" s="1531" t="s">
        <v>9740</v>
      </c>
      <c r="I337" s="1499" t="s">
        <v>9591</v>
      </c>
      <c r="J337" s="1502" t="s">
        <v>9741</v>
      </c>
      <c r="K337" s="1499">
        <v>1.0</v>
      </c>
      <c r="L337" s="1499">
        <v>1.0</v>
      </c>
      <c r="M337" s="1499">
        <v>2.0</v>
      </c>
      <c r="N337" s="1503" t="s">
        <v>9348</v>
      </c>
      <c r="O337" s="1504">
        <v>60.0</v>
      </c>
      <c r="P337" s="168" t="s">
        <v>110</v>
      </c>
    </row>
    <row r="338" ht="15.0" customHeight="1">
      <c r="A338" s="1499" t="s">
        <v>9743</v>
      </c>
      <c r="B338" s="1499" t="s">
        <v>101</v>
      </c>
      <c r="C338" s="1499" t="s">
        <v>9744</v>
      </c>
      <c r="D338" s="1500" t="s">
        <v>9091</v>
      </c>
      <c r="E338" s="1500" t="s">
        <v>9745</v>
      </c>
      <c r="F338" s="1500" t="s">
        <v>9746</v>
      </c>
      <c r="G338" s="1500" t="s">
        <v>9137</v>
      </c>
      <c r="H338" s="1528" t="s">
        <v>9740</v>
      </c>
      <c r="I338" s="1499" t="s">
        <v>9591</v>
      </c>
      <c r="J338" s="1502" t="s">
        <v>9747</v>
      </c>
      <c r="K338" s="1499">
        <v>1.0</v>
      </c>
      <c r="L338" s="1499">
        <v>1.0</v>
      </c>
      <c r="M338" s="1499">
        <v>3.0</v>
      </c>
      <c r="N338" s="1503" t="s">
        <v>9348</v>
      </c>
      <c r="O338" s="1504">
        <v>60.0</v>
      </c>
      <c r="P338" s="168" t="s">
        <v>110</v>
      </c>
    </row>
    <row r="339" ht="15.0" customHeight="1">
      <c r="A339" s="1499" t="s">
        <v>9748</v>
      </c>
      <c r="B339" s="1499" t="s">
        <v>101</v>
      </c>
      <c r="C339" s="1499" t="s">
        <v>9744</v>
      </c>
      <c r="D339" s="1500" t="s">
        <v>9091</v>
      </c>
      <c r="E339" s="1500" t="s">
        <v>9749</v>
      </c>
      <c r="F339" s="1500" t="s">
        <v>9746</v>
      </c>
      <c r="G339" s="1500" t="s">
        <v>9137</v>
      </c>
      <c r="H339" s="1528" t="s">
        <v>9740</v>
      </c>
      <c r="I339" s="1499" t="s">
        <v>9591</v>
      </c>
      <c r="J339" s="1502" t="s">
        <v>9750</v>
      </c>
      <c r="K339" s="1499">
        <v>1.0</v>
      </c>
      <c r="L339" s="1499">
        <v>1.0</v>
      </c>
      <c r="M339" s="1499">
        <v>3.0</v>
      </c>
      <c r="N339" s="1503" t="s">
        <v>9348</v>
      </c>
      <c r="O339" s="1504">
        <v>60.0</v>
      </c>
      <c r="P339" s="168" t="s">
        <v>110</v>
      </c>
    </row>
    <row r="340" ht="15.0" customHeight="1">
      <c r="A340" s="1499" t="s">
        <v>9751</v>
      </c>
      <c r="B340" s="1499" t="s">
        <v>101</v>
      </c>
      <c r="C340" s="1499" t="s">
        <v>9752</v>
      </c>
      <c r="D340" s="1500" t="s">
        <v>9163</v>
      </c>
      <c r="E340" s="1500" t="s">
        <v>9753</v>
      </c>
      <c r="F340" s="1500" t="s">
        <v>9754</v>
      </c>
      <c r="G340" s="1500" t="s">
        <v>9137</v>
      </c>
      <c r="H340" s="1528" t="s">
        <v>9755</v>
      </c>
      <c r="I340" s="1499" t="s">
        <v>9591</v>
      </c>
      <c r="J340" s="1502" t="s">
        <v>9756</v>
      </c>
      <c r="K340" s="1499">
        <v>1.0</v>
      </c>
      <c r="L340" s="1499">
        <v>1.0</v>
      </c>
      <c r="M340" s="1499">
        <v>3.0</v>
      </c>
      <c r="N340" s="1503" t="s">
        <v>9348</v>
      </c>
      <c r="O340" s="1504">
        <v>60.0</v>
      </c>
      <c r="P340" s="168" t="s">
        <v>110</v>
      </c>
    </row>
    <row r="341" ht="15.0" customHeight="1">
      <c r="A341" s="162" t="s">
        <v>5226</v>
      </c>
      <c r="B341" s="162" t="s">
        <v>101</v>
      </c>
      <c r="C341" s="162" t="s">
        <v>9144</v>
      </c>
      <c r="D341" s="720" t="s">
        <v>9757</v>
      </c>
      <c r="E341" s="720" t="s">
        <v>9156</v>
      </c>
      <c r="F341" s="720" t="s">
        <v>9174</v>
      </c>
      <c r="G341" s="720" t="s">
        <v>9183</v>
      </c>
      <c r="H341" s="190" t="s">
        <v>9758</v>
      </c>
      <c r="I341" s="337" t="s">
        <v>1264</v>
      </c>
      <c r="J341" s="342" t="s">
        <v>8812</v>
      </c>
      <c r="K341" s="162">
        <v>1.0</v>
      </c>
      <c r="L341" s="162">
        <v>1.0</v>
      </c>
      <c r="M341" s="162">
        <v>1.0</v>
      </c>
      <c r="N341" s="1415">
        <v>90.0</v>
      </c>
      <c r="O341" s="1415">
        <v>90.0</v>
      </c>
      <c r="P341" s="168" t="s">
        <v>102</v>
      </c>
    </row>
    <row r="342" ht="15.0" customHeight="1">
      <c r="A342" s="162" t="s">
        <v>5226</v>
      </c>
      <c r="B342" s="162" t="s">
        <v>101</v>
      </c>
      <c r="C342" s="162" t="s">
        <v>9144</v>
      </c>
      <c r="D342" s="720" t="s">
        <v>1264</v>
      </c>
      <c r="E342" s="720" t="s">
        <v>9128</v>
      </c>
      <c r="F342" s="720" t="s">
        <v>9174</v>
      </c>
      <c r="G342" s="720" t="s">
        <v>9183</v>
      </c>
      <c r="H342" s="190" t="s">
        <v>9758</v>
      </c>
      <c r="I342" s="161" t="s">
        <v>9112</v>
      </c>
      <c r="J342" s="342" t="s">
        <v>9759</v>
      </c>
      <c r="K342" s="162" t="s">
        <v>1264</v>
      </c>
      <c r="L342" s="162" t="s">
        <v>1264</v>
      </c>
      <c r="M342" s="162" t="s">
        <v>1264</v>
      </c>
      <c r="N342" s="1415">
        <v>150.0</v>
      </c>
      <c r="O342" s="1415">
        <v>150.0</v>
      </c>
      <c r="P342" s="168" t="s">
        <v>102</v>
      </c>
    </row>
    <row r="343" ht="15.0" customHeight="1">
      <c r="A343" s="162" t="s">
        <v>9760</v>
      </c>
      <c r="B343" s="162" t="s">
        <v>101</v>
      </c>
      <c r="C343" s="162" t="s">
        <v>9761</v>
      </c>
      <c r="D343" s="720" t="s">
        <v>9163</v>
      </c>
      <c r="E343" s="720" t="s">
        <v>9762</v>
      </c>
      <c r="F343" s="720" t="s">
        <v>9763</v>
      </c>
      <c r="G343" s="720" t="s">
        <v>9183</v>
      </c>
      <c r="H343" s="278" t="s">
        <v>9764</v>
      </c>
      <c r="I343" s="337"/>
      <c r="J343" s="722" t="s">
        <v>9765</v>
      </c>
      <c r="K343" s="162"/>
      <c r="L343" s="162">
        <v>1.0</v>
      </c>
      <c r="M343" s="162">
        <v>1.0</v>
      </c>
      <c r="N343" s="94">
        <v>40.0</v>
      </c>
      <c r="O343" s="94">
        <v>80.0</v>
      </c>
      <c r="P343" s="168" t="s">
        <v>125</v>
      </c>
    </row>
    <row r="344" ht="15.0" customHeight="1">
      <c r="A344" s="162" t="s">
        <v>9760</v>
      </c>
      <c r="B344" s="162" t="s">
        <v>101</v>
      </c>
      <c r="C344" s="162" t="s">
        <v>9122</v>
      </c>
      <c r="D344" s="720" t="s">
        <v>9091</v>
      </c>
      <c r="E344" s="720" t="s">
        <v>9141</v>
      </c>
      <c r="F344" s="720" t="s">
        <v>9129</v>
      </c>
      <c r="G344" s="720" t="s">
        <v>9183</v>
      </c>
      <c r="H344" s="145" t="s">
        <v>8811</v>
      </c>
      <c r="I344" s="161" t="s">
        <v>9198</v>
      </c>
      <c r="J344" s="722" t="s">
        <v>9552</v>
      </c>
      <c r="K344" s="162"/>
      <c r="L344" s="162">
        <v>1.0</v>
      </c>
      <c r="M344" s="162">
        <v>1.0</v>
      </c>
      <c r="N344" s="94">
        <v>50.0</v>
      </c>
      <c r="O344" s="1194">
        <v>100.0</v>
      </c>
      <c r="P344" s="168" t="s">
        <v>125</v>
      </c>
    </row>
    <row r="345" ht="15.0" customHeight="1">
      <c r="A345" s="170" t="s">
        <v>9760</v>
      </c>
      <c r="B345" s="162" t="str">
        <f t="shared" ref="B345:B347" si="8">$B$15</f>
        <v>FMED2</v>
      </c>
      <c r="C345" s="200" t="s">
        <v>9122</v>
      </c>
      <c r="D345" s="720" t="s">
        <v>9091</v>
      </c>
      <c r="E345" s="720" t="s">
        <v>9766</v>
      </c>
      <c r="F345" s="1486" t="s">
        <v>9129</v>
      </c>
      <c r="G345" s="1486" t="s">
        <v>9183</v>
      </c>
      <c r="H345" s="145" t="s">
        <v>8811</v>
      </c>
      <c r="I345" s="161"/>
      <c r="J345" s="1532">
        <v>45143.0</v>
      </c>
      <c r="K345" s="162"/>
      <c r="L345" s="162">
        <v>1.0</v>
      </c>
      <c r="M345" s="162">
        <v>1.0</v>
      </c>
      <c r="N345" s="94">
        <v>30.0</v>
      </c>
      <c r="O345" s="1533">
        <v>90.0</v>
      </c>
      <c r="P345" s="168" t="s">
        <v>125</v>
      </c>
    </row>
    <row r="346" ht="15.0" customHeight="1">
      <c r="A346" s="162" t="s">
        <v>9760</v>
      </c>
      <c r="B346" s="162" t="str">
        <f t="shared" si="8"/>
        <v>FMED2</v>
      </c>
      <c r="C346" s="162" t="s">
        <v>9562</v>
      </c>
      <c r="D346" s="720" t="s">
        <v>9091</v>
      </c>
      <c r="E346" s="720" t="s">
        <v>9766</v>
      </c>
      <c r="F346" s="720" t="s">
        <v>9129</v>
      </c>
      <c r="G346" s="720" t="s">
        <v>9183</v>
      </c>
      <c r="H346" s="145" t="s">
        <v>9551</v>
      </c>
      <c r="I346" s="161"/>
      <c r="J346" s="1534" t="s">
        <v>9767</v>
      </c>
      <c r="K346" s="162"/>
      <c r="L346" s="162">
        <v>1.0</v>
      </c>
      <c r="M346" s="162">
        <v>1.0</v>
      </c>
      <c r="N346" s="94">
        <v>30.0</v>
      </c>
      <c r="O346" s="94">
        <v>90.0</v>
      </c>
      <c r="P346" s="168" t="s">
        <v>125</v>
      </c>
    </row>
    <row r="347" ht="15.0" customHeight="1">
      <c r="A347" s="162" t="s">
        <v>9760</v>
      </c>
      <c r="B347" s="162" t="str">
        <f t="shared" si="8"/>
        <v>FMED2</v>
      </c>
      <c r="C347" s="162" t="s">
        <v>9768</v>
      </c>
      <c r="D347" s="163" t="s">
        <v>9091</v>
      </c>
      <c r="E347" s="163" t="s">
        <v>9769</v>
      </c>
      <c r="F347" s="163" t="s">
        <v>9129</v>
      </c>
      <c r="G347" s="163" t="s">
        <v>9183</v>
      </c>
      <c r="H347" s="145" t="s">
        <v>9770</v>
      </c>
      <c r="I347" s="164"/>
      <c r="J347" s="1163" t="s">
        <v>9771</v>
      </c>
      <c r="K347" s="697"/>
      <c r="L347" s="697">
        <v>1.0</v>
      </c>
      <c r="M347" s="697">
        <v>1.0</v>
      </c>
      <c r="N347" s="94">
        <v>30.0</v>
      </c>
      <c r="O347" s="94">
        <v>45.0</v>
      </c>
      <c r="P347" s="168" t="s">
        <v>125</v>
      </c>
    </row>
    <row r="348" ht="15.0" customHeight="1">
      <c r="A348" s="162" t="s">
        <v>9760</v>
      </c>
      <c r="B348" s="162" t="s">
        <v>101</v>
      </c>
      <c r="C348" s="162" t="s">
        <v>9772</v>
      </c>
      <c r="D348" s="163" t="s">
        <v>9091</v>
      </c>
      <c r="E348" s="163" t="s">
        <v>9773</v>
      </c>
      <c r="F348" s="163" t="s">
        <v>9129</v>
      </c>
      <c r="G348" s="163" t="s">
        <v>9183</v>
      </c>
      <c r="H348" s="161" t="s">
        <v>9598</v>
      </c>
      <c r="I348" s="164"/>
      <c r="J348" s="1163" t="s">
        <v>9774</v>
      </c>
      <c r="K348" s="697"/>
      <c r="L348" s="697">
        <v>1.0</v>
      </c>
      <c r="M348" s="697">
        <v>1.0</v>
      </c>
      <c r="N348" s="94">
        <v>30.0</v>
      </c>
      <c r="O348" s="94">
        <v>90.0</v>
      </c>
      <c r="P348" s="168" t="s">
        <v>125</v>
      </c>
    </row>
    <row r="349" ht="15.0" customHeight="1">
      <c r="A349" s="162" t="s">
        <v>9760</v>
      </c>
      <c r="B349" s="162" t="s">
        <v>101</v>
      </c>
      <c r="C349" s="374" t="s">
        <v>9775</v>
      </c>
      <c r="D349" s="374" t="s">
        <v>9091</v>
      </c>
      <c r="E349" s="69" t="s">
        <v>9776</v>
      </c>
      <c r="F349" s="374" t="s">
        <v>9129</v>
      </c>
      <c r="G349" s="374" t="s">
        <v>9777</v>
      </c>
      <c r="H349" s="183" t="s">
        <v>9767</v>
      </c>
      <c r="J349" s="1535">
        <v>45231.0</v>
      </c>
      <c r="L349" s="1536">
        <v>1.0</v>
      </c>
      <c r="M349" s="1536">
        <v>1.0</v>
      </c>
      <c r="N349" s="1487">
        <v>30.0</v>
      </c>
      <c r="O349" s="1487">
        <v>45.0</v>
      </c>
      <c r="P349" s="168" t="s">
        <v>125</v>
      </c>
    </row>
    <row r="350" ht="15.0" customHeight="1">
      <c r="A350" s="68" t="s">
        <v>9760</v>
      </c>
      <c r="B350" s="69" t="s">
        <v>101</v>
      </c>
      <c r="C350" s="69" t="s">
        <v>9778</v>
      </c>
      <c r="D350" s="69" t="s">
        <v>9091</v>
      </c>
      <c r="E350" s="69" t="s">
        <v>9779</v>
      </c>
      <c r="F350" s="69" t="s">
        <v>9129</v>
      </c>
      <c r="G350" s="69" t="s">
        <v>9777</v>
      </c>
      <c r="H350" s="69" t="s">
        <v>9780</v>
      </c>
      <c r="I350" s="69"/>
      <c r="J350" s="1537">
        <v>45225.0</v>
      </c>
      <c r="K350" s="70"/>
      <c r="L350" s="70">
        <v>1.0</v>
      </c>
      <c r="M350" s="70">
        <v>1.0</v>
      </c>
      <c r="N350" s="1487">
        <v>30.0</v>
      </c>
      <c r="O350" s="1487">
        <v>45.0</v>
      </c>
      <c r="P350" s="168" t="s">
        <v>125</v>
      </c>
    </row>
    <row r="351" ht="15.0" customHeight="1">
      <c r="A351" s="68" t="s">
        <v>9760</v>
      </c>
      <c r="B351" s="69" t="s">
        <v>101</v>
      </c>
      <c r="C351" s="69" t="s">
        <v>9781</v>
      </c>
      <c r="D351" s="69" t="s">
        <v>9091</v>
      </c>
      <c r="E351" s="69" t="s">
        <v>9776</v>
      </c>
      <c r="F351" s="69" t="s">
        <v>9129</v>
      </c>
      <c r="G351" s="69" t="s">
        <v>9183</v>
      </c>
      <c r="H351" s="70" t="s">
        <v>9202</v>
      </c>
      <c r="I351" s="374"/>
      <c r="J351" s="374" t="s">
        <v>9782</v>
      </c>
      <c r="K351" s="374"/>
      <c r="L351" s="374">
        <v>1.0</v>
      </c>
      <c r="M351" s="374">
        <v>1.0</v>
      </c>
      <c r="N351" s="374">
        <v>30.0</v>
      </c>
      <c r="O351" s="374">
        <v>45.0</v>
      </c>
      <c r="P351" s="168" t="s">
        <v>125</v>
      </c>
    </row>
    <row r="352" ht="15.0" customHeight="1">
      <c r="A352" s="68" t="s">
        <v>9760</v>
      </c>
      <c r="B352" s="69" t="s">
        <v>101</v>
      </c>
      <c r="C352" s="69" t="s">
        <v>9783</v>
      </c>
      <c r="D352" s="69" t="s">
        <v>9091</v>
      </c>
      <c r="E352" s="69" t="s">
        <v>9776</v>
      </c>
      <c r="F352" s="69" t="s">
        <v>9129</v>
      </c>
      <c r="G352" s="69" t="s">
        <v>9784</v>
      </c>
      <c r="H352" s="70" t="s">
        <v>9785</v>
      </c>
      <c r="I352" s="374"/>
      <c r="J352" s="1535">
        <v>45042.0</v>
      </c>
      <c r="K352" s="374"/>
      <c r="L352" s="374">
        <v>1.0</v>
      </c>
      <c r="M352" s="374">
        <v>1.0</v>
      </c>
      <c r="N352" s="374">
        <v>30.0</v>
      </c>
      <c r="O352" s="374">
        <v>45.0</v>
      </c>
      <c r="P352" s="168" t="s">
        <v>125</v>
      </c>
    </row>
    <row r="353" ht="15.75" customHeight="1">
      <c r="A353" s="162" t="s">
        <v>1305</v>
      </c>
      <c r="B353" s="162" t="s">
        <v>139</v>
      </c>
      <c r="C353" s="162" t="s">
        <v>9786</v>
      </c>
      <c r="D353" s="720" t="s">
        <v>9192</v>
      </c>
      <c r="E353" s="720" t="s">
        <v>9472</v>
      </c>
      <c r="F353" s="720" t="s">
        <v>9194</v>
      </c>
      <c r="G353" s="720">
        <v>200.0</v>
      </c>
      <c r="H353" s="1538" t="s">
        <v>9131</v>
      </c>
      <c r="I353" s="161" t="s">
        <v>9787</v>
      </c>
      <c r="J353" s="722" t="s">
        <v>9788</v>
      </c>
      <c r="K353" s="162"/>
      <c r="L353" s="162"/>
      <c r="M353" s="162"/>
      <c r="N353" s="94">
        <v>50.0</v>
      </c>
      <c r="O353" s="94">
        <v>100.0</v>
      </c>
      <c r="P353" s="374" t="s">
        <v>1305</v>
      </c>
      <c r="Q353" s="374"/>
      <c r="R353" s="374"/>
      <c r="S353" s="374"/>
      <c r="T353" s="374"/>
      <c r="U353" s="374"/>
      <c r="V353" s="374"/>
      <c r="W353" s="374"/>
      <c r="X353" s="374"/>
      <c r="Y353" s="374"/>
      <c r="Z353" s="374"/>
    </row>
    <row r="354" ht="15.75" customHeight="1">
      <c r="A354" s="162" t="s">
        <v>1305</v>
      </c>
      <c r="B354" s="162" t="s">
        <v>139</v>
      </c>
      <c r="C354" s="162" t="s">
        <v>9789</v>
      </c>
      <c r="D354" s="720" t="s">
        <v>9192</v>
      </c>
      <c r="E354" s="720" t="s">
        <v>9193</v>
      </c>
      <c r="F354" s="720" t="s">
        <v>9194</v>
      </c>
      <c r="G354" s="720">
        <v>200.0</v>
      </c>
      <c r="H354" s="687" t="s">
        <v>9790</v>
      </c>
      <c r="I354" s="161" t="s">
        <v>9791</v>
      </c>
      <c r="J354" s="722" t="s">
        <v>9792</v>
      </c>
      <c r="K354" s="162"/>
      <c r="L354" s="162"/>
      <c r="M354" s="162"/>
      <c r="N354" s="94">
        <v>50.0</v>
      </c>
      <c r="O354" s="94">
        <v>100.0</v>
      </c>
      <c r="P354" s="374" t="s">
        <v>1305</v>
      </c>
      <c r="Q354" s="374"/>
      <c r="R354" s="374"/>
      <c r="S354" s="374"/>
      <c r="T354" s="374"/>
      <c r="U354" s="374"/>
      <c r="V354" s="374"/>
      <c r="W354" s="374"/>
      <c r="X354" s="374"/>
      <c r="Y354" s="374"/>
      <c r="Z354" s="374"/>
    </row>
    <row r="355" ht="15.75" customHeight="1">
      <c r="A355" s="162" t="s">
        <v>1305</v>
      </c>
      <c r="B355" s="162" t="s">
        <v>139</v>
      </c>
      <c r="C355" s="161" t="s">
        <v>9793</v>
      </c>
      <c r="D355" s="720" t="s">
        <v>9192</v>
      </c>
      <c r="E355" s="720" t="s">
        <v>9193</v>
      </c>
      <c r="F355" s="720" t="s">
        <v>9194</v>
      </c>
      <c r="G355" s="1539">
        <v>100.0</v>
      </c>
      <c r="H355" s="1540" t="s">
        <v>9668</v>
      </c>
      <c r="I355" s="161" t="s">
        <v>9794</v>
      </c>
      <c r="J355" s="722" t="s">
        <v>9795</v>
      </c>
      <c r="K355" s="162">
        <v>1.0</v>
      </c>
      <c r="L355" s="162">
        <v>1.0</v>
      </c>
      <c r="M355" s="162">
        <v>1.0</v>
      </c>
      <c r="N355" s="94">
        <v>30.0</v>
      </c>
      <c r="O355" s="94">
        <v>30.0</v>
      </c>
      <c r="P355" s="374" t="s">
        <v>1305</v>
      </c>
      <c r="Q355" s="374"/>
      <c r="R355" s="374"/>
      <c r="S355" s="374"/>
      <c r="T355" s="374"/>
      <c r="U355" s="374"/>
      <c r="V355" s="374"/>
      <c r="W355" s="374"/>
      <c r="X355" s="374"/>
      <c r="Y355" s="374"/>
      <c r="Z355" s="374"/>
    </row>
    <row r="356" ht="15.75" customHeight="1">
      <c r="A356" s="162" t="s">
        <v>1305</v>
      </c>
      <c r="B356" s="162" t="s">
        <v>139</v>
      </c>
      <c r="C356" s="161" t="s">
        <v>9793</v>
      </c>
      <c r="D356" s="720" t="s">
        <v>9192</v>
      </c>
      <c r="E356" s="720" t="s">
        <v>9193</v>
      </c>
      <c r="F356" s="720" t="s">
        <v>9194</v>
      </c>
      <c r="G356" s="1539">
        <v>100.0</v>
      </c>
      <c r="H356" s="1540" t="s">
        <v>9668</v>
      </c>
      <c r="I356" s="161" t="s">
        <v>9794</v>
      </c>
      <c r="J356" s="722" t="s">
        <v>9795</v>
      </c>
      <c r="K356" s="162">
        <v>1.0</v>
      </c>
      <c r="L356" s="162">
        <v>1.0</v>
      </c>
      <c r="M356" s="162">
        <v>1.0</v>
      </c>
      <c r="N356" s="94">
        <v>30.0</v>
      </c>
      <c r="O356" s="94">
        <v>30.0</v>
      </c>
      <c r="P356" s="374" t="s">
        <v>1305</v>
      </c>
      <c r="Q356" s="374"/>
      <c r="R356" s="374"/>
      <c r="S356" s="374"/>
      <c r="T356" s="374"/>
      <c r="U356" s="374"/>
      <c r="V356" s="374"/>
      <c r="W356" s="374"/>
      <c r="X356" s="374"/>
      <c r="Y356" s="374"/>
      <c r="Z356" s="374"/>
    </row>
    <row r="357" ht="15.75" customHeight="1">
      <c r="A357" s="162" t="s">
        <v>1305</v>
      </c>
      <c r="B357" s="162" t="s">
        <v>139</v>
      </c>
      <c r="C357" s="161" t="s">
        <v>9793</v>
      </c>
      <c r="D357" s="720" t="s">
        <v>9192</v>
      </c>
      <c r="E357" s="720" t="s">
        <v>9472</v>
      </c>
      <c r="F357" s="720" t="s">
        <v>9194</v>
      </c>
      <c r="G357" s="1496">
        <v>100.0</v>
      </c>
      <c r="H357" s="1540" t="s">
        <v>9668</v>
      </c>
      <c r="I357" s="161" t="s">
        <v>9787</v>
      </c>
      <c r="J357" s="722" t="s">
        <v>9796</v>
      </c>
      <c r="K357" s="697"/>
      <c r="L357" s="697"/>
      <c r="M357" s="697"/>
      <c r="N357" s="94">
        <v>50.0</v>
      </c>
      <c r="O357" s="94">
        <v>75.0</v>
      </c>
      <c r="P357" s="374" t="s">
        <v>1305</v>
      </c>
      <c r="Q357" s="374"/>
      <c r="R357" s="374"/>
      <c r="S357" s="374"/>
      <c r="T357" s="374"/>
      <c r="U357" s="374"/>
      <c r="V357" s="374"/>
      <c r="W357" s="374"/>
      <c r="X357" s="374"/>
      <c r="Y357" s="374"/>
      <c r="Z357" s="374"/>
    </row>
    <row r="358" ht="15.75" customHeight="1">
      <c r="A358" s="170" t="s">
        <v>148</v>
      </c>
      <c r="B358" s="170" t="s">
        <v>139</v>
      </c>
      <c r="C358" s="200" t="s">
        <v>9797</v>
      </c>
      <c r="D358" s="720" t="s">
        <v>9091</v>
      </c>
      <c r="E358" s="720" t="s">
        <v>9798</v>
      </c>
      <c r="F358" s="720" t="s">
        <v>9129</v>
      </c>
      <c r="G358" s="720" t="s">
        <v>9656</v>
      </c>
      <c r="H358" s="145" t="s">
        <v>9799</v>
      </c>
      <c r="I358" s="161"/>
      <c r="J358" s="722" t="s">
        <v>9178</v>
      </c>
      <c r="K358" s="162"/>
      <c r="L358" s="162"/>
      <c r="M358" s="162"/>
      <c r="N358" s="94">
        <v>50.0</v>
      </c>
      <c r="O358" s="94">
        <v>50.0</v>
      </c>
      <c r="P358" s="374" t="s">
        <v>9800</v>
      </c>
      <c r="Q358" s="374"/>
      <c r="R358" s="374"/>
      <c r="S358" s="374"/>
      <c r="T358" s="374"/>
      <c r="U358" s="374"/>
      <c r="V358" s="374"/>
      <c r="W358" s="374"/>
      <c r="X358" s="374"/>
      <c r="Y358" s="374"/>
      <c r="Z358" s="374"/>
    </row>
    <row r="359" ht="15.75" customHeight="1">
      <c r="A359" s="170" t="s">
        <v>148</v>
      </c>
      <c r="B359" s="170" t="s">
        <v>139</v>
      </c>
      <c r="C359" s="200" t="s">
        <v>9797</v>
      </c>
      <c r="D359" s="720" t="s">
        <v>9091</v>
      </c>
      <c r="E359" s="720" t="s">
        <v>9099</v>
      </c>
      <c r="F359" s="720" t="s">
        <v>9129</v>
      </c>
      <c r="G359" s="720" t="s">
        <v>9656</v>
      </c>
      <c r="H359" s="145" t="s">
        <v>9799</v>
      </c>
      <c r="I359" s="161"/>
      <c r="J359" s="722" t="s">
        <v>9801</v>
      </c>
      <c r="K359" s="162">
        <v>1.0</v>
      </c>
      <c r="L359" s="162">
        <v>1.0</v>
      </c>
      <c r="M359" s="162">
        <v>2.0</v>
      </c>
      <c r="N359" s="94">
        <v>30.0</v>
      </c>
      <c r="O359" s="94">
        <v>30.0</v>
      </c>
      <c r="P359" s="374" t="s">
        <v>9800</v>
      </c>
      <c r="Q359" s="374"/>
      <c r="R359" s="374"/>
      <c r="S359" s="374"/>
      <c r="T359" s="374"/>
      <c r="U359" s="374"/>
      <c r="V359" s="374"/>
      <c r="W359" s="374"/>
      <c r="X359" s="374"/>
      <c r="Y359" s="374"/>
      <c r="Z359" s="374"/>
    </row>
    <row r="360" ht="15.75" customHeight="1">
      <c r="A360" s="170" t="s">
        <v>148</v>
      </c>
      <c r="B360" s="170" t="s">
        <v>139</v>
      </c>
      <c r="C360" s="200" t="s">
        <v>9797</v>
      </c>
      <c r="D360" s="720" t="s">
        <v>9091</v>
      </c>
      <c r="E360" s="720" t="s">
        <v>9099</v>
      </c>
      <c r="F360" s="720" t="s">
        <v>9129</v>
      </c>
      <c r="G360" s="720" t="s">
        <v>9656</v>
      </c>
      <c r="H360" s="145" t="s">
        <v>9799</v>
      </c>
      <c r="I360" s="161"/>
      <c r="J360" s="722" t="s">
        <v>9802</v>
      </c>
      <c r="K360" s="162">
        <v>1.0</v>
      </c>
      <c r="L360" s="162">
        <v>1.0</v>
      </c>
      <c r="M360" s="162">
        <v>2.0</v>
      </c>
      <c r="N360" s="94">
        <v>30.0</v>
      </c>
      <c r="O360" s="94">
        <v>30.0</v>
      </c>
      <c r="P360" s="374" t="s">
        <v>9800</v>
      </c>
      <c r="Q360" s="374"/>
      <c r="R360" s="374"/>
      <c r="S360" s="374"/>
      <c r="T360" s="374"/>
      <c r="U360" s="374"/>
      <c r="V360" s="374"/>
      <c r="W360" s="374"/>
      <c r="X360" s="374"/>
      <c r="Y360" s="374"/>
      <c r="Z360" s="374"/>
    </row>
    <row r="361" ht="15.75" customHeight="1">
      <c r="A361" s="170" t="s">
        <v>148</v>
      </c>
      <c r="B361" s="170" t="s">
        <v>139</v>
      </c>
      <c r="C361" s="200" t="s">
        <v>9797</v>
      </c>
      <c r="D361" s="720" t="s">
        <v>9091</v>
      </c>
      <c r="E361" s="720" t="s">
        <v>9099</v>
      </c>
      <c r="F361" s="720" t="s">
        <v>9129</v>
      </c>
      <c r="G361" s="720" t="s">
        <v>9656</v>
      </c>
      <c r="H361" s="145" t="s">
        <v>9799</v>
      </c>
      <c r="I361" s="161"/>
      <c r="J361" s="722" t="s">
        <v>9803</v>
      </c>
      <c r="K361" s="162">
        <v>1.0</v>
      </c>
      <c r="L361" s="162">
        <v>1.0</v>
      </c>
      <c r="M361" s="162">
        <v>2.0</v>
      </c>
      <c r="N361" s="94">
        <v>30.0</v>
      </c>
      <c r="O361" s="94">
        <v>30.0</v>
      </c>
      <c r="P361" s="374" t="s">
        <v>9800</v>
      </c>
      <c r="Q361" s="374"/>
      <c r="R361" s="374"/>
      <c r="S361" s="374"/>
      <c r="T361" s="374"/>
      <c r="U361" s="374"/>
      <c r="V361" s="374"/>
      <c r="W361" s="374"/>
      <c r="X361" s="374"/>
      <c r="Y361" s="374"/>
      <c r="Z361" s="374"/>
    </row>
    <row r="362" ht="15.75" customHeight="1">
      <c r="A362" s="162" t="s">
        <v>9804</v>
      </c>
      <c r="B362" s="162" t="s">
        <v>139</v>
      </c>
      <c r="C362" s="1541" t="s">
        <v>9805</v>
      </c>
      <c r="D362" s="720" t="s">
        <v>9091</v>
      </c>
      <c r="E362" s="720" t="s">
        <v>9099</v>
      </c>
      <c r="F362" s="720" t="s">
        <v>9129</v>
      </c>
      <c r="G362" s="720" t="s">
        <v>9130</v>
      </c>
      <c r="H362" s="190" t="s">
        <v>9252</v>
      </c>
      <c r="I362" s="337" t="s">
        <v>9099</v>
      </c>
      <c r="J362" s="722" t="s">
        <v>9806</v>
      </c>
      <c r="K362" s="162">
        <v>1.0</v>
      </c>
      <c r="L362" s="162">
        <v>1.0</v>
      </c>
      <c r="M362" s="162">
        <v>1.0</v>
      </c>
      <c r="N362" s="133">
        <v>30.0</v>
      </c>
      <c r="O362" s="133">
        <v>30.0</v>
      </c>
      <c r="P362" s="374" t="s">
        <v>1308</v>
      </c>
      <c r="Q362" s="374"/>
      <c r="R362" s="374"/>
      <c r="S362" s="374"/>
      <c r="T362" s="374"/>
      <c r="U362" s="374"/>
      <c r="V362" s="374"/>
      <c r="W362" s="374"/>
      <c r="X362" s="374"/>
      <c r="Y362" s="374"/>
      <c r="Z362" s="374"/>
    </row>
    <row r="363" ht="15.75" customHeight="1">
      <c r="A363" s="162" t="s">
        <v>9804</v>
      </c>
      <c r="B363" s="162" t="s">
        <v>139</v>
      </c>
      <c r="C363" s="162" t="s">
        <v>9122</v>
      </c>
      <c r="D363" s="720" t="s">
        <v>9091</v>
      </c>
      <c r="E363" s="720" t="s">
        <v>9099</v>
      </c>
      <c r="F363" s="720" t="s">
        <v>9129</v>
      </c>
      <c r="G363" s="720" t="s">
        <v>9130</v>
      </c>
      <c r="H363" s="161" t="s">
        <v>9123</v>
      </c>
      <c r="I363" s="161" t="s">
        <v>9099</v>
      </c>
      <c r="J363" s="722" t="s">
        <v>9124</v>
      </c>
      <c r="K363" s="162">
        <v>1.0</v>
      </c>
      <c r="L363" s="162">
        <v>1.0</v>
      </c>
      <c r="M363" s="162">
        <v>1.0</v>
      </c>
      <c r="N363" s="133">
        <v>30.0</v>
      </c>
      <c r="O363" s="133">
        <v>30.0</v>
      </c>
      <c r="P363" s="374" t="s">
        <v>1308</v>
      </c>
      <c r="Q363" s="374"/>
      <c r="R363" s="374"/>
      <c r="S363" s="374"/>
      <c r="T363" s="374"/>
      <c r="U363" s="374"/>
      <c r="V363" s="374"/>
      <c r="W363" s="374"/>
      <c r="X363" s="374"/>
      <c r="Y363" s="374"/>
      <c r="Z363" s="374"/>
    </row>
    <row r="364" ht="15.75" customHeight="1">
      <c r="A364" s="170" t="s">
        <v>9804</v>
      </c>
      <c r="B364" s="170" t="s">
        <v>139</v>
      </c>
      <c r="C364" s="1542" t="s">
        <v>9807</v>
      </c>
      <c r="D364" s="1486" t="s">
        <v>9163</v>
      </c>
      <c r="E364" s="1486" t="s">
        <v>9099</v>
      </c>
      <c r="F364" s="1486" t="s">
        <v>9129</v>
      </c>
      <c r="G364" s="1486" t="s">
        <v>9130</v>
      </c>
      <c r="H364" s="145" t="s">
        <v>9808</v>
      </c>
      <c r="I364" s="161" t="s">
        <v>9099</v>
      </c>
      <c r="J364" s="722" t="s">
        <v>9809</v>
      </c>
      <c r="K364" s="162">
        <v>1.0</v>
      </c>
      <c r="L364" s="162">
        <v>1.0</v>
      </c>
      <c r="M364" s="162">
        <v>1.0</v>
      </c>
      <c r="N364" s="95">
        <v>45.0</v>
      </c>
      <c r="O364" s="133">
        <v>45.0</v>
      </c>
      <c r="P364" s="374" t="s">
        <v>1308</v>
      </c>
      <c r="Q364" s="374"/>
      <c r="R364" s="374"/>
      <c r="S364" s="374"/>
      <c r="T364" s="374"/>
      <c r="U364" s="374"/>
      <c r="V364" s="374"/>
      <c r="W364" s="374"/>
      <c r="X364" s="374"/>
      <c r="Y364" s="374"/>
      <c r="Z364" s="374"/>
    </row>
    <row r="365" ht="15.75" customHeight="1">
      <c r="A365" s="162" t="s">
        <v>9804</v>
      </c>
      <c r="B365" s="162" t="s">
        <v>139</v>
      </c>
      <c r="C365" s="1542" t="s">
        <v>9810</v>
      </c>
      <c r="D365" s="720" t="s">
        <v>9163</v>
      </c>
      <c r="E365" s="720" t="s">
        <v>9099</v>
      </c>
      <c r="F365" s="720" t="s">
        <v>9129</v>
      </c>
      <c r="G365" s="720" t="s">
        <v>9130</v>
      </c>
      <c r="H365" s="246" t="s">
        <v>9811</v>
      </c>
      <c r="I365" s="161" t="s">
        <v>9099</v>
      </c>
      <c r="J365" s="722" t="s">
        <v>9336</v>
      </c>
      <c r="K365" s="162">
        <v>1.0</v>
      </c>
      <c r="L365" s="162">
        <v>1.0</v>
      </c>
      <c r="M365" s="162">
        <v>1.0</v>
      </c>
      <c r="N365" s="94">
        <v>45.0</v>
      </c>
      <c r="O365" s="94">
        <v>45.0</v>
      </c>
      <c r="P365" s="374" t="s">
        <v>1308</v>
      </c>
      <c r="Q365" s="374"/>
      <c r="R365" s="374"/>
      <c r="S365" s="374"/>
      <c r="T365" s="374"/>
      <c r="U365" s="374"/>
      <c r="V365" s="374"/>
      <c r="W365" s="374"/>
      <c r="X365" s="374"/>
      <c r="Y365" s="374"/>
      <c r="Z365" s="374"/>
    </row>
    <row r="366" ht="24.75" customHeight="1">
      <c r="A366" s="162" t="s">
        <v>9804</v>
      </c>
      <c r="B366" s="161" t="s">
        <v>139</v>
      </c>
      <c r="C366" s="162" t="s">
        <v>9812</v>
      </c>
      <c r="D366" s="163" t="s">
        <v>9091</v>
      </c>
      <c r="E366" s="626" t="s">
        <v>9099</v>
      </c>
      <c r="F366" s="626" t="s">
        <v>9129</v>
      </c>
      <c r="G366" s="626" t="s">
        <v>9130</v>
      </c>
      <c r="H366" s="161" t="s">
        <v>9813</v>
      </c>
      <c r="I366" s="164" t="s">
        <v>9099</v>
      </c>
      <c r="J366" s="1543">
        <v>45244.0</v>
      </c>
      <c r="K366" s="697">
        <v>1.0</v>
      </c>
      <c r="L366" s="697">
        <v>1.0</v>
      </c>
      <c r="M366" s="697">
        <v>1.0</v>
      </c>
      <c r="N366" s="94">
        <v>30.0</v>
      </c>
      <c r="O366" s="94">
        <v>30.0</v>
      </c>
      <c r="P366" s="374" t="s">
        <v>1308</v>
      </c>
      <c r="Q366" s="374"/>
      <c r="R366" s="374"/>
      <c r="S366" s="374"/>
      <c r="T366" s="374"/>
      <c r="U366" s="374"/>
      <c r="V366" s="374"/>
      <c r="W366" s="374"/>
      <c r="X366" s="374"/>
      <c r="Y366" s="374"/>
      <c r="Z366" s="374"/>
    </row>
    <row r="367" ht="24.0" customHeight="1">
      <c r="A367" s="170" t="s">
        <v>9814</v>
      </c>
      <c r="B367" s="170" t="s">
        <v>139</v>
      </c>
      <c r="C367" s="200" t="s">
        <v>9554</v>
      </c>
      <c r="D367" s="1486" t="s">
        <v>9555</v>
      </c>
      <c r="E367" s="1486" t="s">
        <v>9156</v>
      </c>
      <c r="F367" s="1486" t="s">
        <v>9815</v>
      </c>
      <c r="G367" s="1486" t="s">
        <v>9816</v>
      </c>
      <c r="H367" s="145" t="s">
        <v>9558</v>
      </c>
      <c r="I367" s="161" t="s">
        <v>9219</v>
      </c>
      <c r="J367" s="722" t="s">
        <v>9560</v>
      </c>
      <c r="K367" s="162">
        <v>3.0</v>
      </c>
      <c r="L367" s="162">
        <v>3.0</v>
      </c>
      <c r="M367" s="162">
        <v>3.0</v>
      </c>
      <c r="N367" s="94">
        <v>30.0</v>
      </c>
      <c r="O367" s="94">
        <v>10.0</v>
      </c>
      <c r="P367" s="374" t="s">
        <v>1324</v>
      </c>
      <c r="Q367" s="374"/>
      <c r="R367" s="374"/>
      <c r="S367" s="374"/>
      <c r="T367" s="374"/>
      <c r="U367" s="374"/>
      <c r="V367" s="374"/>
      <c r="W367" s="374"/>
      <c r="X367" s="374"/>
      <c r="Y367" s="374"/>
      <c r="Z367" s="374"/>
    </row>
    <row r="368" ht="16.5" customHeight="1">
      <c r="A368" s="162" t="s">
        <v>141</v>
      </c>
      <c r="B368" s="162" t="s">
        <v>139</v>
      </c>
      <c r="C368" s="162" t="s">
        <v>9817</v>
      </c>
      <c r="D368" s="720" t="s">
        <v>9091</v>
      </c>
      <c r="E368" s="720" t="s">
        <v>9472</v>
      </c>
      <c r="F368" s="720" t="s">
        <v>9818</v>
      </c>
      <c r="G368" s="720" t="s">
        <v>9483</v>
      </c>
      <c r="H368" s="190" t="s">
        <v>9819</v>
      </c>
      <c r="I368" s="337" t="s">
        <v>9722</v>
      </c>
      <c r="J368" s="722" t="s">
        <v>9820</v>
      </c>
      <c r="K368" s="162"/>
      <c r="L368" s="162"/>
      <c r="M368" s="162"/>
      <c r="N368" s="94">
        <v>100.0</v>
      </c>
      <c r="O368" s="94">
        <v>100.0</v>
      </c>
      <c r="P368" s="374" t="s">
        <v>1338</v>
      </c>
      <c r="Q368" s="374"/>
      <c r="R368" s="374"/>
      <c r="S368" s="374"/>
      <c r="T368" s="374"/>
      <c r="U368" s="374"/>
      <c r="V368" s="374"/>
      <c r="W368" s="374"/>
      <c r="X368" s="374"/>
      <c r="Y368" s="374"/>
      <c r="Z368" s="374"/>
    </row>
    <row r="369" ht="15.75" customHeight="1">
      <c r="A369" s="162" t="s">
        <v>141</v>
      </c>
      <c r="B369" s="162" t="s">
        <v>139</v>
      </c>
      <c r="C369" s="162" t="s">
        <v>9821</v>
      </c>
      <c r="D369" s="720" t="s">
        <v>9091</v>
      </c>
      <c r="E369" s="720" t="s">
        <v>9472</v>
      </c>
      <c r="F369" s="720" t="s">
        <v>9818</v>
      </c>
      <c r="G369" s="720" t="s">
        <v>9483</v>
      </c>
      <c r="H369" s="161" t="s">
        <v>9123</v>
      </c>
      <c r="I369" s="161" t="s">
        <v>9198</v>
      </c>
      <c r="J369" s="722" t="s">
        <v>9822</v>
      </c>
      <c r="K369" s="162"/>
      <c r="L369" s="162"/>
      <c r="M369" s="162"/>
      <c r="N369" s="94">
        <v>50.0</v>
      </c>
      <c r="O369" s="94">
        <v>50.0</v>
      </c>
      <c r="P369" s="374" t="s">
        <v>1338</v>
      </c>
      <c r="Q369" s="374"/>
      <c r="R369" s="374"/>
      <c r="S369" s="374"/>
      <c r="T369" s="374"/>
      <c r="U369" s="374"/>
      <c r="V369" s="374"/>
      <c r="W369" s="374"/>
      <c r="X369" s="374"/>
      <c r="Y369" s="374"/>
      <c r="Z369" s="374"/>
    </row>
    <row r="370" ht="19.5" customHeight="1">
      <c r="A370" s="170" t="s">
        <v>9823</v>
      </c>
      <c r="B370" s="170" t="s">
        <v>139</v>
      </c>
      <c r="C370" s="200" t="s">
        <v>9824</v>
      </c>
      <c r="D370" s="1486" t="s">
        <v>9163</v>
      </c>
      <c r="E370" s="1486" t="s">
        <v>9099</v>
      </c>
      <c r="F370" s="1486" t="s">
        <v>9818</v>
      </c>
      <c r="G370" s="1486"/>
      <c r="H370" s="145" t="s">
        <v>9522</v>
      </c>
      <c r="I370" s="161"/>
      <c r="J370" s="722"/>
      <c r="K370" s="162">
        <v>3.0</v>
      </c>
      <c r="L370" s="162">
        <v>3.0</v>
      </c>
      <c r="M370" s="162">
        <v>3.0</v>
      </c>
      <c r="N370" s="94">
        <v>30.0</v>
      </c>
      <c r="O370" s="94">
        <v>10.0</v>
      </c>
      <c r="P370" s="374" t="s">
        <v>1338</v>
      </c>
      <c r="Q370" s="374"/>
      <c r="R370" s="374"/>
      <c r="S370" s="374"/>
      <c r="T370" s="374"/>
      <c r="U370" s="374"/>
      <c r="V370" s="374"/>
      <c r="W370" s="374"/>
      <c r="X370" s="374"/>
      <c r="Y370" s="374"/>
      <c r="Z370" s="374"/>
    </row>
    <row r="371" ht="16.5" customHeight="1">
      <c r="A371" s="162" t="s">
        <v>9825</v>
      </c>
      <c r="B371" s="162" t="s">
        <v>139</v>
      </c>
      <c r="C371" s="162" t="s">
        <v>9826</v>
      </c>
      <c r="D371" s="720" t="s">
        <v>9091</v>
      </c>
      <c r="E371" s="720" t="s">
        <v>9099</v>
      </c>
      <c r="F371" s="720" t="s">
        <v>9827</v>
      </c>
      <c r="G371" s="720" t="s">
        <v>9483</v>
      </c>
      <c r="H371" s="161" t="s">
        <v>9828</v>
      </c>
      <c r="I371" s="161"/>
      <c r="J371" s="722" t="s">
        <v>9829</v>
      </c>
      <c r="K371" s="162">
        <v>4.0</v>
      </c>
      <c r="L371" s="162">
        <v>4.0</v>
      </c>
      <c r="M371" s="162">
        <v>4.0</v>
      </c>
      <c r="N371" s="94">
        <v>20.0</v>
      </c>
      <c r="O371" s="94">
        <v>5.0</v>
      </c>
      <c r="P371" s="374" t="s">
        <v>1338</v>
      </c>
      <c r="Q371" s="374"/>
      <c r="R371" s="374"/>
      <c r="S371" s="374"/>
      <c r="T371" s="374"/>
      <c r="U371" s="374"/>
      <c r="V371" s="374"/>
      <c r="W371" s="374"/>
      <c r="X371" s="374"/>
      <c r="Y371" s="374"/>
      <c r="Z371" s="374"/>
    </row>
    <row r="372" ht="18.0" customHeight="1">
      <c r="A372" s="162" t="s">
        <v>9830</v>
      </c>
      <c r="B372" s="161" t="s">
        <v>139</v>
      </c>
      <c r="C372" s="162" t="s">
        <v>9826</v>
      </c>
      <c r="D372" s="163" t="s">
        <v>9091</v>
      </c>
      <c r="E372" s="163" t="s">
        <v>9099</v>
      </c>
      <c r="F372" s="163" t="s">
        <v>9827</v>
      </c>
      <c r="G372" s="163" t="s">
        <v>9483</v>
      </c>
      <c r="H372" s="161" t="s">
        <v>9828</v>
      </c>
      <c r="I372" s="164"/>
      <c r="J372" s="1163" t="s">
        <v>9829</v>
      </c>
      <c r="K372" s="697">
        <v>6.0</v>
      </c>
      <c r="L372" s="697">
        <v>6.0</v>
      </c>
      <c r="M372" s="697">
        <v>6.0</v>
      </c>
      <c r="N372" s="94">
        <v>20.0</v>
      </c>
      <c r="O372" s="94">
        <v>3.33</v>
      </c>
      <c r="P372" s="374" t="s">
        <v>1338</v>
      </c>
      <c r="Q372" s="374"/>
      <c r="R372" s="374"/>
      <c r="S372" s="374"/>
      <c r="T372" s="374"/>
      <c r="U372" s="374"/>
      <c r="V372" s="374"/>
      <c r="W372" s="374"/>
      <c r="X372" s="374"/>
      <c r="Y372" s="374"/>
      <c r="Z372" s="374"/>
    </row>
    <row r="373" ht="19.5" customHeight="1">
      <c r="A373" s="162" t="s">
        <v>9831</v>
      </c>
      <c r="B373" s="161" t="s">
        <v>139</v>
      </c>
      <c r="C373" s="162" t="s">
        <v>9826</v>
      </c>
      <c r="D373" s="163" t="s">
        <v>9091</v>
      </c>
      <c r="E373" s="163" t="s">
        <v>9099</v>
      </c>
      <c r="F373" s="163" t="s">
        <v>9827</v>
      </c>
      <c r="G373" s="163" t="s">
        <v>9483</v>
      </c>
      <c r="H373" s="161" t="s">
        <v>9828</v>
      </c>
      <c r="I373" s="164"/>
      <c r="J373" s="1163" t="s">
        <v>9829</v>
      </c>
      <c r="K373" s="697">
        <v>6.0</v>
      </c>
      <c r="L373" s="697">
        <v>6.0</v>
      </c>
      <c r="M373" s="697">
        <v>6.0</v>
      </c>
      <c r="N373" s="94">
        <v>20.0</v>
      </c>
      <c r="O373" s="94">
        <v>3.33</v>
      </c>
      <c r="P373" s="374" t="s">
        <v>1338</v>
      </c>
      <c r="Q373" s="374"/>
      <c r="R373" s="374"/>
      <c r="S373" s="374"/>
      <c r="T373" s="374"/>
      <c r="U373" s="374"/>
      <c r="V373" s="374"/>
      <c r="W373" s="374"/>
      <c r="X373" s="374"/>
      <c r="Y373" s="374"/>
      <c r="Z373" s="374"/>
    </row>
    <row r="374" ht="21.0" customHeight="1">
      <c r="A374" s="162" t="s">
        <v>9832</v>
      </c>
      <c r="B374" s="161" t="s">
        <v>139</v>
      </c>
      <c r="C374" s="162" t="s">
        <v>9826</v>
      </c>
      <c r="D374" s="163" t="s">
        <v>9091</v>
      </c>
      <c r="E374" s="163" t="s">
        <v>9099</v>
      </c>
      <c r="F374" s="163" t="s">
        <v>9827</v>
      </c>
      <c r="G374" s="163" t="s">
        <v>9483</v>
      </c>
      <c r="H374" s="161" t="s">
        <v>9828</v>
      </c>
      <c r="I374" s="164"/>
      <c r="J374" s="1163" t="s">
        <v>9829</v>
      </c>
      <c r="K374" s="697">
        <v>7.0</v>
      </c>
      <c r="L374" s="697">
        <v>3.0</v>
      </c>
      <c r="M374" s="697">
        <v>7.0</v>
      </c>
      <c r="N374" s="94">
        <v>20.0</v>
      </c>
      <c r="O374" s="94">
        <v>2.85</v>
      </c>
      <c r="P374" s="374" t="s">
        <v>1338</v>
      </c>
      <c r="Q374" s="374"/>
      <c r="R374" s="374"/>
      <c r="S374" s="374"/>
      <c r="T374" s="374"/>
      <c r="U374" s="374"/>
      <c r="V374" s="374"/>
      <c r="W374" s="374"/>
      <c r="X374" s="374"/>
      <c r="Y374" s="374"/>
      <c r="Z374" s="374"/>
    </row>
    <row r="375" ht="21.75" customHeight="1">
      <c r="A375" s="162" t="s">
        <v>9833</v>
      </c>
      <c r="B375" s="161" t="s">
        <v>139</v>
      </c>
      <c r="C375" s="162" t="s">
        <v>9817</v>
      </c>
      <c r="D375" s="163" t="s">
        <v>9091</v>
      </c>
      <c r="E375" s="163" t="s">
        <v>9472</v>
      </c>
      <c r="F375" s="163" t="s">
        <v>9834</v>
      </c>
      <c r="G375" s="163" t="s">
        <v>9483</v>
      </c>
      <c r="H375" s="161" t="s">
        <v>9835</v>
      </c>
      <c r="I375" s="164"/>
      <c r="J375" s="1163" t="s">
        <v>9836</v>
      </c>
      <c r="K375" s="697">
        <v>3.0</v>
      </c>
      <c r="L375" s="697">
        <v>3.0</v>
      </c>
      <c r="M375" s="697">
        <v>3.0</v>
      </c>
      <c r="N375" s="94">
        <v>30.0</v>
      </c>
      <c r="O375" s="94">
        <v>10.0</v>
      </c>
      <c r="P375" s="374" t="s">
        <v>1338</v>
      </c>
      <c r="Q375" s="374"/>
      <c r="R375" s="374"/>
      <c r="S375" s="374"/>
      <c r="T375" s="374"/>
      <c r="U375" s="374"/>
      <c r="V375" s="374"/>
      <c r="W375" s="374"/>
      <c r="X375" s="374"/>
      <c r="Y375" s="374"/>
      <c r="Z375" s="374"/>
    </row>
    <row r="376" ht="15.0" customHeight="1">
      <c r="A376" s="162" t="s">
        <v>9837</v>
      </c>
      <c r="B376" s="161" t="s">
        <v>139</v>
      </c>
      <c r="C376" s="162" t="s">
        <v>9817</v>
      </c>
      <c r="D376" s="163" t="s">
        <v>9091</v>
      </c>
      <c r="E376" s="163" t="s">
        <v>9472</v>
      </c>
      <c r="F376" s="163" t="s">
        <v>9834</v>
      </c>
      <c r="G376" s="163" t="s">
        <v>9483</v>
      </c>
      <c r="H376" s="161" t="s">
        <v>9835</v>
      </c>
      <c r="I376" s="164"/>
      <c r="J376" s="1163" t="s">
        <v>9836</v>
      </c>
      <c r="K376" s="697">
        <v>5.0</v>
      </c>
      <c r="L376" s="697">
        <v>3.0</v>
      </c>
      <c r="M376" s="697">
        <v>5.0</v>
      </c>
      <c r="N376" s="94">
        <v>30.0</v>
      </c>
      <c r="O376" s="94">
        <v>6.0</v>
      </c>
      <c r="P376" s="374" t="s">
        <v>1338</v>
      </c>
      <c r="Q376" s="374"/>
      <c r="R376" s="374"/>
      <c r="S376" s="374"/>
      <c r="T376" s="374"/>
      <c r="U376" s="374"/>
      <c r="V376" s="374"/>
      <c r="W376" s="374"/>
      <c r="X376" s="374"/>
      <c r="Y376" s="374"/>
      <c r="Z376" s="374"/>
    </row>
    <row r="377" ht="24.0" customHeight="1">
      <c r="A377" s="162" t="s">
        <v>9838</v>
      </c>
      <c r="B377" s="161" t="s">
        <v>139</v>
      </c>
      <c r="C377" s="162" t="s">
        <v>9817</v>
      </c>
      <c r="D377" s="163" t="s">
        <v>9091</v>
      </c>
      <c r="E377" s="163" t="s">
        <v>9472</v>
      </c>
      <c r="F377" s="163" t="s">
        <v>9834</v>
      </c>
      <c r="G377" s="163" t="s">
        <v>9483</v>
      </c>
      <c r="H377" s="161" t="s">
        <v>9835</v>
      </c>
      <c r="I377" s="164"/>
      <c r="J377" s="1163" t="s">
        <v>9836</v>
      </c>
      <c r="K377" s="697">
        <v>4.0</v>
      </c>
      <c r="L377" s="697">
        <v>3.0</v>
      </c>
      <c r="M377" s="697">
        <v>4.0</v>
      </c>
      <c r="N377" s="94">
        <v>30.0</v>
      </c>
      <c r="O377" s="94">
        <v>7.5</v>
      </c>
      <c r="P377" s="374" t="s">
        <v>1338</v>
      </c>
      <c r="Q377" s="374"/>
      <c r="R377" s="374"/>
      <c r="S377" s="374"/>
      <c r="T377" s="374"/>
      <c r="U377" s="374"/>
      <c r="V377" s="374"/>
      <c r="W377" s="374"/>
      <c r="X377" s="374"/>
      <c r="Y377" s="374"/>
      <c r="Z377" s="374"/>
    </row>
    <row r="378" ht="24.0" customHeight="1">
      <c r="A378" s="162" t="s">
        <v>9839</v>
      </c>
      <c r="B378" s="161" t="s">
        <v>139</v>
      </c>
      <c r="C378" s="162" t="s">
        <v>9817</v>
      </c>
      <c r="D378" s="163" t="s">
        <v>9091</v>
      </c>
      <c r="E378" s="163" t="s">
        <v>9472</v>
      </c>
      <c r="F378" s="163" t="s">
        <v>9834</v>
      </c>
      <c r="G378" s="163"/>
      <c r="H378" s="161" t="s">
        <v>9835</v>
      </c>
      <c r="I378" s="164"/>
      <c r="J378" s="1163" t="s">
        <v>9836</v>
      </c>
      <c r="K378" s="697">
        <v>4.0</v>
      </c>
      <c r="L378" s="697">
        <v>3.0</v>
      </c>
      <c r="M378" s="697">
        <v>4.0</v>
      </c>
      <c r="N378" s="94">
        <v>30.0</v>
      </c>
      <c r="O378" s="94">
        <v>7.5</v>
      </c>
      <c r="P378" s="374" t="s">
        <v>1338</v>
      </c>
      <c r="Q378" s="374"/>
      <c r="R378" s="374"/>
      <c r="S378" s="374"/>
      <c r="T378" s="374"/>
      <c r="U378" s="374"/>
      <c r="V378" s="374"/>
      <c r="W378" s="374"/>
      <c r="X378" s="374"/>
      <c r="Y378" s="374"/>
      <c r="Z378" s="374"/>
    </row>
    <row r="379" ht="21.0" customHeight="1">
      <c r="A379" s="162" t="s">
        <v>9840</v>
      </c>
      <c r="B379" s="161" t="s">
        <v>139</v>
      </c>
      <c r="C379" s="162" t="s">
        <v>9817</v>
      </c>
      <c r="D379" s="163" t="s">
        <v>9091</v>
      </c>
      <c r="E379" s="163" t="s">
        <v>9472</v>
      </c>
      <c r="F379" s="163" t="s">
        <v>9834</v>
      </c>
      <c r="G379" s="163"/>
      <c r="H379" s="161" t="s">
        <v>9835</v>
      </c>
      <c r="I379" s="164"/>
      <c r="J379" s="1163" t="s">
        <v>9836</v>
      </c>
      <c r="K379" s="697">
        <v>5.0</v>
      </c>
      <c r="L379" s="697">
        <v>4.0</v>
      </c>
      <c r="M379" s="697">
        <v>5.0</v>
      </c>
      <c r="N379" s="94">
        <v>30.0</v>
      </c>
      <c r="O379" s="94">
        <v>6.0</v>
      </c>
      <c r="P379" s="374" t="s">
        <v>1338</v>
      </c>
      <c r="Q379" s="374"/>
      <c r="R379" s="374"/>
      <c r="S379" s="374"/>
      <c r="T379" s="374"/>
      <c r="U379" s="374"/>
      <c r="V379" s="374"/>
      <c r="W379" s="374"/>
      <c r="X379" s="374"/>
      <c r="Y379" s="374"/>
      <c r="Z379" s="374"/>
    </row>
    <row r="380" ht="22.5" customHeight="1">
      <c r="A380" s="162" t="s">
        <v>9841</v>
      </c>
      <c r="B380" s="161" t="s">
        <v>139</v>
      </c>
      <c r="C380" s="162" t="s">
        <v>9817</v>
      </c>
      <c r="D380" s="163" t="s">
        <v>9091</v>
      </c>
      <c r="E380" s="163" t="s">
        <v>9472</v>
      </c>
      <c r="F380" s="163" t="s">
        <v>9834</v>
      </c>
      <c r="G380" s="163"/>
      <c r="H380" s="161" t="s">
        <v>9835</v>
      </c>
      <c r="I380" s="164"/>
      <c r="J380" s="1163" t="s">
        <v>9836</v>
      </c>
      <c r="K380" s="697">
        <v>4.0</v>
      </c>
      <c r="L380" s="697">
        <v>3.0</v>
      </c>
      <c r="M380" s="697">
        <v>4.0</v>
      </c>
      <c r="N380" s="94">
        <v>30.0</v>
      </c>
      <c r="O380" s="94">
        <v>7.5</v>
      </c>
      <c r="P380" s="374" t="s">
        <v>1338</v>
      </c>
      <c r="Q380" s="374"/>
      <c r="R380" s="374"/>
      <c r="S380" s="374"/>
      <c r="T380" s="374"/>
      <c r="U380" s="374"/>
      <c r="V380" s="374"/>
      <c r="W380" s="374"/>
      <c r="X380" s="374"/>
      <c r="Y380" s="374"/>
      <c r="Z380" s="374"/>
    </row>
    <row r="381" ht="21.0" customHeight="1">
      <c r="A381" s="162" t="s">
        <v>9842</v>
      </c>
      <c r="B381" s="161" t="s">
        <v>139</v>
      </c>
      <c r="C381" s="162" t="s">
        <v>9817</v>
      </c>
      <c r="D381" s="163" t="s">
        <v>9091</v>
      </c>
      <c r="E381" s="163" t="s">
        <v>9472</v>
      </c>
      <c r="F381" s="163" t="s">
        <v>9834</v>
      </c>
      <c r="G381" s="163"/>
      <c r="H381" s="161" t="s">
        <v>9835</v>
      </c>
      <c r="I381" s="164"/>
      <c r="J381" s="1163" t="s">
        <v>9836</v>
      </c>
      <c r="K381" s="697">
        <v>5.0</v>
      </c>
      <c r="L381" s="697">
        <v>3.0</v>
      </c>
      <c r="M381" s="697">
        <v>5.0</v>
      </c>
      <c r="N381" s="94">
        <v>30.0</v>
      </c>
      <c r="O381" s="94">
        <v>6.0</v>
      </c>
      <c r="P381" s="374" t="s">
        <v>1338</v>
      </c>
      <c r="Q381" s="374"/>
      <c r="R381" s="374"/>
      <c r="S381" s="374"/>
      <c r="T381" s="374"/>
      <c r="U381" s="374"/>
      <c r="V381" s="374"/>
      <c r="W381" s="374"/>
      <c r="X381" s="374"/>
      <c r="Y381" s="374"/>
      <c r="Z381" s="374"/>
    </row>
    <row r="382" ht="15.75" customHeight="1">
      <c r="A382" s="162" t="s">
        <v>9843</v>
      </c>
      <c r="B382" s="162" t="s">
        <v>139</v>
      </c>
      <c r="C382" s="162" t="s">
        <v>9844</v>
      </c>
      <c r="D382" s="720" t="s">
        <v>9192</v>
      </c>
      <c r="E382" s="720" t="s">
        <v>9193</v>
      </c>
      <c r="F382" s="720" t="s">
        <v>9194</v>
      </c>
      <c r="G382" s="720" t="s">
        <v>9483</v>
      </c>
      <c r="H382" s="278" t="s">
        <v>8811</v>
      </c>
      <c r="I382" s="337"/>
      <c r="J382" s="722" t="s">
        <v>9124</v>
      </c>
      <c r="K382" s="162">
        <v>1.0</v>
      </c>
      <c r="L382" s="162">
        <v>1.0</v>
      </c>
      <c r="M382" s="162">
        <v>1.0</v>
      </c>
      <c r="N382" s="133">
        <v>30.0</v>
      </c>
      <c r="O382" s="133">
        <v>30.0</v>
      </c>
      <c r="P382" s="374" t="s">
        <v>9843</v>
      </c>
      <c r="Q382" s="374"/>
      <c r="R382" s="374"/>
      <c r="S382" s="374"/>
      <c r="T382" s="374"/>
      <c r="U382" s="374"/>
      <c r="V382" s="374"/>
      <c r="W382" s="374"/>
      <c r="X382" s="374"/>
      <c r="Y382" s="374"/>
      <c r="Z382" s="374"/>
    </row>
    <row r="383" ht="15.75" customHeight="1">
      <c r="A383" s="162" t="s">
        <v>9843</v>
      </c>
      <c r="B383" s="162" t="s">
        <v>139</v>
      </c>
      <c r="C383" s="162" t="s">
        <v>9845</v>
      </c>
      <c r="D383" s="720" t="s">
        <v>9192</v>
      </c>
      <c r="E383" s="720" t="s">
        <v>9193</v>
      </c>
      <c r="F383" s="720" t="s">
        <v>9194</v>
      </c>
      <c r="G383" s="720" t="s">
        <v>9483</v>
      </c>
      <c r="H383" s="145" t="s">
        <v>9846</v>
      </c>
      <c r="I383" s="161"/>
      <c r="J383" s="722" t="s">
        <v>9847</v>
      </c>
      <c r="K383" s="162">
        <v>1.0</v>
      </c>
      <c r="L383" s="162">
        <v>1.0</v>
      </c>
      <c r="M383" s="162">
        <v>1.0</v>
      </c>
      <c r="N383" s="133">
        <v>30.0</v>
      </c>
      <c r="O383" s="133">
        <v>30.0</v>
      </c>
      <c r="P383" s="374" t="s">
        <v>9843</v>
      </c>
      <c r="Q383" s="374"/>
      <c r="R383" s="374"/>
      <c r="S383" s="374"/>
      <c r="T383" s="374"/>
      <c r="U383" s="374"/>
      <c r="V383" s="374"/>
      <c r="W383" s="374"/>
      <c r="X383" s="374"/>
      <c r="Y383" s="374"/>
      <c r="Z383" s="374"/>
    </row>
    <row r="384" ht="24.0" customHeight="1">
      <c r="A384" s="170" t="s">
        <v>9843</v>
      </c>
      <c r="B384" s="170" t="s">
        <v>139</v>
      </c>
      <c r="C384" s="200" t="s">
        <v>9848</v>
      </c>
      <c r="D384" s="720" t="s">
        <v>9849</v>
      </c>
      <c r="E384" s="1486" t="s">
        <v>9850</v>
      </c>
      <c r="F384" s="1486" t="s">
        <v>9851</v>
      </c>
      <c r="G384" s="1486" t="s">
        <v>9483</v>
      </c>
      <c r="H384" s="145" t="s">
        <v>9852</v>
      </c>
      <c r="I384" s="161"/>
      <c r="J384" s="722" t="s">
        <v>9853</v>
      </c>
      <c r="K384" s="162">
        <v>1.0</v>
      </c>
      <c r="L384" s="162">
        <v>1.0</v>
      </c>
      <c r="M384" s="162">
        <v>1.0</v>
      </c>
      <c r="N384" s="133">
        <v>30.0</v>
      </c>
      <c r="O384" s="133">
        <v>30.0</v>
      </c>
      <c r="P384" s="374" t="s">
        <v>9843</v>
      </c>
      <c r="Q384" s="374"/>
      <c r="R384" s="374"/>
      <c r="S384" s="374"/>
      <c r="T384" s="374"/>
      <c r="U384" s="374"/>
      <c r="V384" s="374"/>
      <c r="W384" s="374"/>
      <c r="X384" s="374"/>
      <c r="Y384" s="374"/>
      <c r="Z384" s="374"/>
    </row>
    <row r="385" ht="15.75" customHeight="1">
      <c r="A385" s="162" t="s">
        <v>9843</v>
      </c>
      <c r="B385" s="162" t="s">
        <v>139</v>
      </c>
      <c r="C385" s="162" t="s">
        <v>9854</v>
      </c>
      <c r="D385" s="720" t="s">
        <v>9192</v>
      </c>
      <c r="E385" s="720" t="s">
        <v>9193</v>
      </c>
      <c r="F385" s="720" t="s">
        <v>9194</v>
      </c>
      <c r="G385" s="720" t="s">
        <v>9483</v>
      </c>
      <c r="H385" s="161" t="s">
        <v>9855</v>
      </c>
      <c r="I385" s="161"/>
      <c r="J385" s="722" t="s">
        <v>9856</v>
      </c>
      <c r="K385" s="162">
        <v>1.0</v>
      </c>
      <c r="L385" s="162">
        <v>1.0</v>
      </c>
      <c r="M385" s="162">
        <v>1.0</v>
      </c>
      <c r="N385" s="133">
        <v>30.0</v>
      </c>
      <c r="O385" s="133">
        <v>30.0</v>
      </c>
      <c r="P385" s="374" t="s">
        <v>9843</v>
      </c>
      <c r="Q385" s="374"/>
      <c r="R385" s="374"/>
      <c r="S385" s="374"/>
      <c r="T385" s="374"/>
      <c r="U385" s="374"/>
      <c r="V385" s="374"/>
      <c r="W385" s="374"/>
      <c r="X385" s="374"/>
      <c r="Y385" s="374"/>
      <c r="Z385" s="374"/>
    </row>
    <row r="386" ht="24.0" customHeight="1">
      <c r="A386" s="162" t="s">
        <v>9843</v>
      </c>
      <c r="B386" s="348" t="s">
        <v>139</v>
      </c>
      <c r="C386" s="162" t="s">
        <v>9857</v>
      </c>
      <c r="D386" s="626" t="s">
        <v>9192</v>
      </c>
      <c r="E386" s="626" t="s">
        <v>9193</v>
      </c>
      <c r="F386" s="626" t="s">
        <v>9194</v>
      </c>
      <c r="G386" s="626" t="s">
        <v>9483</v>
      </c>
      <c r="H386" s="161" t="s">
        <v>9858</v>
      </c>
      <c r="I386" s="164"/>
      <c r="J386" s="1216" t="s">
        <v>9859</v>
      </c>
      <c r="K386" s="1483">
        <v>1.0</v>
      </c>
      <c r="L386" s="1483">
        <v>1.0</v>
      </c>
      <c r="M386" s="1483">
        <v>1.0</v>
      </c>
      <c r="N386" s="133">
        <v>30.0</v>
      </c>
      <c r="O386" s="133">
        <v>30.0</v>
      </c>
      <c r="P386" s="374" t="s">
        <v>9843</v>
      </c>
      <c r="Q386" s="374"/>
      <c r="R386" s="374"/>
      <c r="S386" s="374"/>
      <c r="T386" s="374"/>
      <c r="U386" s="374"/>
      <c r="V386" s="374"/>
      <c r="W386" s="374"/>
      <c r="X386" s="374"/>
      <c r="Y386" s="374"/>
      <c r="Z386" s="374"/>
    </row>
    <row r="387" ht="15.75" customHeight="1">
      <c r="A387" s="200" t="s">
        <v>7253</v>
      </c>
      <c r="B387" s="200" t="s">
        <v>139</v>
      </c>
      <c r="C387" s="1095" t="s">
        <v>9860</v>
      </c>
      <c r="D387" s="1522" t="s">
        <v>9192</v>
      </c>
      <c r="E387" s="1522" t="s">
        <v>9722</v>
      </c>
      <c r="F387" s="1522" t="s">
        <v>9194</v>
      </c>
      <c r="G387" s="1522">
        <v>200.0</v>
      </c>
      <c r="H387" s="762" t="s">
        <v>9861</v>
      </c>
      <c r="I387" s="314" t="s">
        <v>9722</v>
      </c>
      <c r="J387" s="1524" t="s">
        <v>9862</v>
      </c>
      <c r="K387" s="200">
        <v>1.0</v>
      </c>
      <c r="L387" s="200">
        <v>1.0</v>
      </c>
      <c r="M387" s="200">
        <v>1.0</v>
      </c>
      <c r="N387" s="94">
        <v>100.0</v>
      </c>
      <c r="O387" s="94">
        <v>300.0</v>
      </c>
      <c r="P387" s="374" t="s">
        <v>1428</v>
      </c>
      <c r="Q387" s="374"/>
      <c r="R387" s="374"/>
      <c r="S387" s="374"/>
      <c r="T387" s="374"/>
      <c r="U387" s="374"/>
      <c r="V387" s="374"/>
      <c r="W387" s="374"/>
      <c r="X387" s="374"/>
      <c r="Y387" s="374"/>
      <c r="Z387" s="374"/>
    </row>
    <row r="388" ht="15.75" customHeight="1">
      <c r="A388" s="200" t="s">
        <v>7253</v>
      </c>
      <c r="B388" s="200" t="s">
        <v>139</v>
      </c>
      <c r="C388" s="200" t="s">
        <v>9863</v>
      </c>
      <c r="D388" s="1522" t="s">
        <v>9192</v>
      </c>
      <c r="E388" s="1522" t="s">
        <v>9864</v>
      </c>
      <c r="F388" s="1522" t="s">
        <v>9194</v>
      </c>
      <c r="G388" s="1522">
        <v>200.0</v>
      </c>
      <c r="H388" s="314" t="s">
        <v>9861</v>
      </c>
      <c r="I388" s="314" t="s">
        <v>9865</v>
      </c>
      <c r="J388" s="1524" t="s">
        <v>9862</v>
      </c>
      <c r="K388" s="200">
        <v>1.0</v>
      </c>
      <c r="L388" s="200">
        <v>1.0</v>
      </c>
      <c r="M388" s="200">
        <v>1.0</v>
      </c>
      <c r="N388" s="94">
        <v>100.0</v>
      </c>
      <c r="O388" s="94">
        <v>150.0</v>
      </c>
      <c r="P388" s="374" t="s">
        <v>1428</v>
      </c>
      <c r="Q388" s="374"/>
      <c r="R388" s="374"/>
      <c r="S388" s="374"/>
      <c r="T388" s="374"/>
      <c r="U388" s="374"/>
      <c r="V388" s="374"/>
      <c r="W388" s="374"/>
      <c r="X388" s="374"/>
      <c r="Y388" s="374"/>
      <c r="Z388" s="374"/>
    </row>
    <row r="389" ht="15.75" customHeight="1">
      <c r="A389" s="200" t="s">
        <v>7253</v>
      </c>
      <c r="B389" s="200" t="s">
        <v>139</v>
      </c>
      <c r="C389" s="200" t="s">
        <v>9863</v>
      </c>
      <c r="D389" s="1522" t="s">
        <v>9192</v>
      </c>
      <c r="E389" s="1522" t="s">
        <v>9193</v>
      </c>
      <c r="F389" s="1522" t="s">
        <v>9194</v>
      </c>
      <c r="G389" s="1522">
        <v>200.0</v>
      </c>
      <c r="H389" s="314" t="s">
        <v>9861</v>
      </c>
      <c r="I389" s="314" t="s">
        <v>9479</v>
      </c>
      <c r="J389" s="1524" t="s">
        <v>9862</v>
      </c>
      <c r="K389" s="200">
        <v>2.0</v>
      </c>
      <c r="L389" s="200">
        <v>2.0</v>
      </c>
      <c r="M389" s="200">
        <v>2.0</v>
      </c>
      <c r="N389" s="94">
        <v>30.0</v>
      </c>
      <c r="O389" s="94">
        <v>15.0</v>
      </c>
      <c r="P389" s="374" t="s">
        <v>1428</v>
      </c>
      <c r="Q389" s="374"/>
      <c r="R389" s="374"/>
      <c r="S389" s="374"/>
      <c r="T389" s="374"/>
      <c r="U389" s="374"/>
      <c r="V389" s="374"/>
      <c r="W389" s="374"/>
      <c r="X389" s="374"/>
      <c r="Y389" s="374"/>
      <c r="Z389" s="374"/>
    </row>
    <row r="390" ht="15.75" customHeight="1">
      <c r="A390" s="200" t="s">
        <v>7253</v>
      </c>
      <c r="B390" s="200" t="s">
        <v>139</v>
      </c>
      <c r="C390" s="200" t="s">
        <v>9863</v>
      </c>
      <c r="D390" s="1522" t="s">
        <v>9192</v>
      </c>
      <c r="E390" s="1522" t="s">
        <v>9193</v>
      </c>
      <c r="F390" s="1522" t="s">
        <v>9194</v>
      </c>
      <c r="G390" s="1522">
        <v>200.0</v>
      </c>
      <c r="H390" s="314" t="s">
        <v>9861</v>
      </c>
      <c r="I390" s="314" t="s">
        <v>9479</v>
      </c>
      <c r="J390" s="1524" t="s">
        <v>9862</v>
      </c>
      <c r="K390" s="200">
        <v>3.0</v>
      </c>
      <c r="L390" s="200">
        <v>3.0</v>
      </c>
      <c r="M390" s="200">
        <v>3.0</v>
      </c>
      <c r="N390" s="94">
        <v>30.0</v>
      </c>
      <c r="O390" s="94">
        <v>10.0</v>
      </c>
      <c r="P390" s="374" t="s">
        <v>1428</v>
      </c>
      <c r="Q390" s="374"/>
      <c r="R390" s="374"/>
      <c r="S390" s="374"/>
      <c r="T390" s="374"/>
      <c r="U390" s="374"/>
      <c r="V390" s="374"/>
      <c r="W390" s="374"/>
      <c r="X390" s="374"/>
      <c r="Y390" s="374"/>
      <c r="Z390" s="374"/>
    </row>
    <row r="391" ht="15.75" customHeight="1">
      <c r="A391" s="200" t="s">
        <v>7253</v>
      </c>
      <c r="B391" s="200" t="s">
        <v>139</v>
      </c>
      <c r="C391" s="200" t="s">
        <v>9863</v>
      </c>
      <c r="D391" s="1522" t="s">
        <v>9192</v>
      </c>
      <c r="E391" s="1522" t="s">
        <v>9193</v>
      </c>
      <c r="F391" s="1522" t="s">
        <v>9194</v>
      </c>
      <c r="G391" s="1522">
        <v>200.0</v>
      </c>
      <c r="H391" s="314" t="s">
        <v>9861</v>
      </c>
      <c r="I391" s="314" t="s">
        <v>9479</v>
      </c>
      <c r="J391" s="1524" t="s">
        <v>9862</v>
      </c>
      <c r="K391" s="200">
        <v>5.0</v>
      </c>
      <c r="L391" s="200">
        <v>5.0</v>
      </c>
      <c r="M391" s="200">
        <v>5.0</v>
      </c>
      <c r="N391" s="94">
        <v>30.0</v>
      </c>
      <c r="O391" s="94">
        <v>9.0</v>
      </c>
      <c r="P391" s="374" t="s">
        <v>1428</v>
      </c>
      <c r="Q391" s="374"/>
      <c r="R391" s="374"/>
      <c r="S391" s="374"/>
      <c r="T391" s="374"/>
      <c r="U391" s="374"/>
      <c r="V391" s="374"/>
      <c r="W391" s="374"/>
      <c r="X391" s="374"/>
      <c r="Y391" s="374"/>
      <c r="Z391" s="374"/>
    </row>
    <row r="392" ht="15.75" customHeight="1">
      <c r="A392" s="200" t="s">
        <v>7253</v>
      </c>
      <c r="B392" s="200" t="s">
        <v>139</v>
      </c>
      <c r="C392" s="200" t="s">
        <v>9863</v>
      </c>
      <c r="D392" s="1522" t="s">
        <v>9192</v>
      </c>
      <c r="E392" s="1522" t="s">
        <v>9193</v>
      </c>
      <c r="F392" s="1522" t="s">
        <v>9194</v>
      </c>
      <c r="G392" s="1522">
        <v>200.0</v>
      </c>
      <c r="H392" s="314" t="s">
        <v>9861</v>
      </c>
      <c r="I392" s="314" t="s">
        <v>9479</v>
      </c>
      <c r="J392" s="1524" t="s">
        <v>9862</v>
      </c>
      <c r="K392" s="200">
        <v>2.0</v>
      </c>
      <c r="L392" s="200">
        <v>2.0</v>
      </c>
      <c r="M392" s="200">
        <v>2.0</v>
      </c>
      <c r="N392" s="94">
        <v>30.0</v>
      </c>
      <c r="O392" s="94">
        <v>15.0</v>
      </c>
      <c r="P392" s="374" t="s">
        <v>1428</v>
      </c>
      <c r="Q392" s="374"/>
      <c r="R392" s="374"/>
      <c r="S392" s="374"/>
      <c r="T392" s="374"/>
      <c r="U392" s="374"/>
      <c r="V392" s="374"/>
      <c r="W392" s="374"/>
      <c r="X392" s="374"/>
      <c r="Y392" s="374"/>
      <c r="Z392" s="374"/>
    </row>
    <row r="393" ht="15.75" customHeight="1">
      <c r="A393" s="200" t="s">
        <v>7253</v>
      </c>
      <c r="B393" s="200" t="s">
        <v>139</v>
      </c>
      <c r="C393" s="200" t="s">
        <v>9863</v>
      </c>
      <c r="D393" s="1522" t="s">
        <v>9192</v>
      </c>
      <c r="E393" s="1522" t="s">
        <v>9193</v>
      </c>
      <c r="F393" s="1522" t="s">
        <v>9194</v>
      </c>
      <c r="G393" s="1522">
        <v>200.0</v>
      </c>
      <c r="H393" s="314" t="s">
        <v>9861</v>
      </c>
      <c r="I393" s="314" t="s">
        <v>9479</v>
      </c>
      <c r="J393" s="1524" t="s">
        <v>9862</v>
      </c>
      <c r="K393" s="200">
        <v>5.0</v>
      </c>
      <c r="L393" s="200">
        <v>5.0</v>
      </c>
      <c r="M393" s="200">
        <v>5.0</v>
      </c>
      <c r="N393" s="94">
        <v>30.0</v>
      </c>
      <c r="O393" s="94">
        <v>9.0</v>
      </c>
      <c r="P393" s="374" t="s">
        <v>1428</v>
      </c>
      <c r="Q393" s="374"/>
      <c r="R393" s="374"/>
      <c r="S393" s="374"/>
      <c r="T393" s="374"/>
      <c r="U393" s="374"/>
      <c r="V393" s="374"/>
      <c r="W393" s="374"/>
      <c r="X393" s="374"/>
      <c r="Y393" s="374"/>
      <c r="Z393" s="374"/>
    </row>
    <row r="394" ht="15.75" customHeight="1">
      <c r="A394" s="200" t="s">
        <v>7253</v>
      </c>
      <c r="B394" s="200" t="s">
        <v>139</v>
      </c>
      <c r="C394" s="1544" t="s">
        <v>9866</v>
      </c>
      <c r="D394" s="1522" t="s">
        <v>9091</v>
      </c>
      <c r="E394" s="1522" t="s">
        <v>9099</v>
      </c>
      <c r="F394" s="1522" t="s">
        <v>9129</v>
      </c>
      <c r="G394" s="1522">
        <v>200.0</v>
      </c>
      <c r="H394" s="314" t="s">
        <v>9867</v>
      </c>
      <c r="I394" s="314" t="s">
        <v>9219</v>
      </c>
      <c r="J394" s="1524" t="s">
        <v>9868</v>
      </c>
      <c r="K394" s="200">
        <v>1.0</v>
      </c>
      <c r="L394" s="200">
        <v>1.0</v>
      </c>
      <c r="M394" s="200">
        <v>1.0</v>
      </c>
      <c r="N394" s="94">
        <v>30.0</v>
      </c>
      <c r="O394" s="94">
        <v>30.0</v>
      </c>
      <c r="P394" s="374" t="s">
        <v>1428</v>
      </c>
      <c r="Q394" s="374"/>
      <c r="R394" s="374"/>
      <c r="S394" s="374"/>
      <c r="T394" s="374"/>
      <c r="U394" s="374"/>
      <c r="V394" s="374"/>
      <c r="W394" s="374"/>
      <c r="X394" s="374"/>
      <c r="Y394" s="374"/>
      <c r="Z394" s="374"/>
    </row>
    <row r="395" ht="15.75" customHeight="1">
      <c r="A395" s="200" t="s">
        <v>7253</v>
      </c>
      <c r="B395" s="200" t="s">
        <v>139</v>
      </c>
      <c r="C395" s="1544" t="s">
        <v>9866</v>
      </c>
      <c r="D395" s="1522" t="s">
        <v>9091</v>
      </c>
      <c r="E395" s="1522" t="s">
        <v>9657</v>
      </c>
      <c r="F395" s="1522" t="s">
        <v>9129</v>
      </c>
      <c r="G395" s="1522">
        <v>200.0</v>
      </c>
      <c r="H395" s="314" t="s">
        <v>9867</v>
      </c>
      <c r="I395" s="314" t="s">
        <v>9034</v>
      </c>
      <c r="J395" s="1524" t="s">
        <v>9868</v>
      </c>
      <c r="K395" s="200">
        <v>1.0</v>
      </c>
      <c r="L395" s="200">
        <v>1.0</v>
      </c>
      <c r="M395" s="200">
        <v>1.0</v>
      </c>
      <c r="N395" s="94">
        <v>100.0</v>
      </c>
      <c r="O395" s="94">
        <v>100.0</v>
      </c>
      <c r="P395" s="374" t="s">
        <v>1428</v>
      </c>
      <c r="Q395" s="374"/>
      <c r="R395" s="374"/>
      <c r="S395" s="374"/>
      <c r="T395" s="374"/>
      <c r="U395" s="374"/>
      <c r="V395" s="374"/>
      <c r="W395" s="374"/>
      <c r="X395" s="374"/>
      <c r="Y395" s="374"/>
      <c r="Z395" s="374"/>
    </row>
    <row r="396" ht="15.75" customHeight="1">
      <c r="A396" s="200" t="s">
        <v>7253</v>
      </c>
      <c r="B396" s="200" t="s">
        <v>139</v>
      </c>
      <c r="C396" s="1545" t="s">
        <v>9869</v>
      </c>
      <c r="D396" s="1522" t="s">
        <v>9091</v>
      </c>
      <c r="E396" s="1522" t="s">
        <v>9099</v>
      </c>
      <c r="F396" s="1522" t="s">
        <v>9129</v>
      </c>
      <c r="G396" s="1522">
        <v>200.0</v>
      </c>
      <c r="H396" s="282" t="s">
        <v>9870</v>
      </c>
      <c r="I396" s="314" t="s">
        <v>9219</v>
      </c>
      <c r="J396" s="1524" t="s">
        <v>9871</v>
      </c>
      <c r="K396" s="200">
        <v>1.0</v>
      </c>
      <c r="L396" s="200">
        <v>1.0</v>
      </c>
      <c r="M396" s="200">
        <v>1.0</v>
      </c>
      <c r="N396" s="94">
        <v>30.0</v>
      </c>
      <c r="O396" s="94">
        <v>30.0</v>
      </c>
      <c r="P396" s="374" t="s">
        <v>1428</v>
      </c>
      <c r="Q396" s="374"/>
      <c r="R396" s="374"/>
      <c r="S396" s="374"/>
      <c r="T396" s="374"/>
      <c r="U396" s="374"/>
      <c r="V396" s="374"/>
      <c r="W396" s="374"/>
      <c r="X396" s="374"/>
      <c r="Y396" s="374"/>
      <c r="Z396" s="374"/>
    </row>
    <row r="397" ht="15.75" customHeight="1">
      <c r="A397" s="200" t="s">
        <v>7253</v>
      </c>
      <c r="B397" s="200" t="s">
        <v>139</v>
      </c>
      <c r="C397" s="1545" t="s">
        <v>9869</v>
      </c>
      <c r="D397" s="1522" t="s">
        <v>9091</v>
      </c>
      <c r="E397" s="1522" t="s">
        <v>9657</v>
      </c>
      <c r="F397" s="1522" t="s">
        <v>9129</v>
      </c>
      <c r="G397" s="1522">
        <v>200.0</v>
      </c>
      <c r="H397" s="282" t="s">
        <v>9870</v>
      </c>
      <c r="I397" s="314" t="s">
        <v>9034</v>
      </c>
      <c r="J397" s="1524" t="s">
        <v>9871</v>
      </c>
      <c r="K397" s="200">
        <v>1.0</v>
      </c>
      <c r="L397" s="200">
        <v>1.0</v>
      </c>
      <c r="M397" s="200">
        <v>1.0</v>
      </c>
      <c r="N397" s="94">
        <v>100.0</v>
      </c>
      <c r="O397" s="94">
        <v>100.0</v>
      </c>
      <c r="P397" s="374" t="s">
        <v>1428</v>
      </c>
      <c r="Q397" s="374"/>
      <c r="R397" s="374"/>
      <c r="S397" s="374"/>
      <c r="T397" s="374"/>
      <c r="U397" s="374"/>
      <c r="V397" s="374"/>
      <c r="W397" s="374"/>
      <c r="X397" s="374"/>
      <c r="Y397" s="374"/>
      <c r="Z397" s="374"/>
    </row>
    <row r="398" ht="15.75" customHeight="1">
      <c r="A398" s="200" t="s">
        <v>7253</v>
      </c>
      <c r="B398" s="200" t="s">
        <v>139</v>
      </c>
      <c r="C398" s="1545" t="s">
        <v>9872</v>
      </c>
      <c r="D398" s="1522" t="s">
        <v>9091</v>
      </c>
      <c r="E398" s="1522" t="s">
        <v>9657</v>
      </c>
      <c r="F398" s="1522" t="s">
        <v>9129</v>
      </c>
      <c r="G398" s="1522">
        <v>200.0</v>
      </c>
      <c r="H398" s="282" t="s">
        <v>9870</v>
      </c>
      <c r="I398" s="314" t="s">
        <v>9034</v>
      </c>
      <c r="J398" s="1524" t="s">
        <v>9871</v>
      </c>
      <c r="K398" s="200">
        <v>1.0</v>
      </c>
      <c r="L398" s="200">
        <v>1.0</v>
      </c>
      <c r="M398" s="200">
        <v>1.0</v>
      </c>
      <c r="N398" s="94">
        <v>100.0</v>
      </c>
      <c r="O398" s="94">
        <v>100.0</v>
      </c>
      <c r="P398" s="374" t="s">
        <v>1428</v>
      </c>
      <c r="Q398" s="374"/>
      <c r="R398" s="374"/>
      <c r="S398" s="374"/>
      <c r="T398" s="374"/>
      <c r="U398" s="374"/>
      <c r="V398" s="374"/>
      <c r="W398" s="374"/>
      <c r="X398" s="374"/>
      <c r="Y398" s="374"/>
      <c r="Z398" s="374"/>
    </row>
    <row r="399" ht="15.75" customHeight="1">
      <c r="A399" s="200" t="s">
        <v>7253</v>
      </c>
      <c r="B399" s="200" t="s">
        <v>139</v>
      </c>
      <c r="C399" s="1546" t="s">
        <v>9873</v>
      </c>
      <c r="D399" s="1522" t="s">
        <v>9091</v>
      </c>
      <c r="E399" s="1522" t="s">
        <v>9657</v>
      </c>
      <c r="F399" s="1522" t="s">
        <v>9129</v>
      </c>
      <c r="G399" s="1522">
        <v>200.0</v>
      </c>
      <c r="H399" s="314" t="s">
        <v>9874</v>
      </c>
      <c r="I399" s="314" t="s">
        <v>9034</v>
      </c>
      <c r="J399" s="1524" t="s">
        <v>9875</v>
      </c>
      <c r="K399" s="200">
        <v>1.0</v>
      </c>
      <c r="L399" s="200">
        <v>1.0</v>
      </c>
      <c r="M399" s="200">
        <v>1.0</v>
      </c>
      <c r="N399" s="94">
        <v>100.0</v>
      </c>
      <c r="O399" s="94">
        <v>100.0</v>
      </c>
      <c r="P399" s="374" t="s">
        <v>1428</v>
      </c>
      <c r="Q399" s="374"/>
      <c r="R399" s="374"/>
      <c r="S399" s="374"/>
      <c r="T399" s="374"/>
      <c r="U399" s="374"/>
      <c r="V399" s="374"/>
      <c r="W399" s="374"/>
      <c r="X399" s="374"/>
      <c r="Y399" s="374"/>
      <c r="Z399" s="374"/>
    </row>
    <row r="400" ht="15.75" customHeight="1">
      <c r="A400" s="200" t="s">
        <v>7253</v>
      </c>
      <c r="B400" s="200" t="s">
        <v>139</v>
      </c>
      <c r="C400" s="1546" t="s">
        <v>9873</v>
      </c>
      <c r="D400" s="1522" t="s">
        <v>9091</v>
      </c>
      <c r="E400" s="1522" t="s">
        <v>9099</v>
      </c>
      <c r="F400" s="1522" t="s">
        <v>9129</v>
      </c>
      <c r="G400" s="1522">
        <v>200.0</v>
      </c>
      <c r="H400" s="282" t="s">
        <v>9874</v>
      </c>
      <c r="I400" s="314" t="s">
        <v>9219</v>
      </c>
      <c r="J400" s="1524" t="s">
        <v>9875</v>
      </c>
      <c r="K400" s="200">
        <v>1.0</v>
      </c>
      <c r="L400" s="200">
        <v>1.0</v>
      </c>
      <c r="M400" s="200">
        <v>1.0</v>
      </c>
      <c r="N400" s="94">
        <v>30.0</v>
      </c>
      <c r="O400" s="94">
        <v>30.0</v>
      </c>
      <c r="P400" s="374" t="s">
        <v>1428</v>
      </c>
      <c r="Q400" s="374"/>
      <c r="R400" s="374"/>
      <c r="S400" s="374"/>
      <c r="T400" s="374"/>
      <c r="U400" s="374"/>
      <c r="V400" s="374"/>
      <c r="W400" s="374"/>
      <c r="X400" s="374"/>
      <c r="Y400" s="374"/>
      <c r="Z400" s="374"/>
    </row>
    <row r="401" ht="15.75" customHeight="1">
      <c r="A401" s="200" t="s">
        <v>7253</v>
      </c>
      <c r="B401" s="200" t="s">
        <v>139</v>
      </c>
      <c r="C401" s="200" t="s">
        <v>9876</v>
      </c>
      <c r="D401" s="1522" t="s">
        <v>9192</v>
      </c>
      <c r="E401" s="1522" t="s">
        <v>9193</v>
      </c>
      <c r="F401" s="1522" t="s">
        <v>9194</v>
      </c>
      <c r="G401" s="1522">
        <v>200.0</v>
      </c>
      <c r="H401" s="762" t="s">
        <v>9877</v>
      </c>
      <c r="I401" s="314" t="s">
        <v>9479</v>
      </c>
      <c r="J401" s="1524" t="s">
        <v>9878</v>
      </c>
      <c r="K401" s="200">
        <v>1.0</v>
      </c>
      <c r="L401" s="200">
        <v>1.0</v>
      </c>
      <c r="M401" s="200">
        <v>1.0</v>
      </c>
      <c r="N401" s="94">
        <v>30.0</v>
      </c>
      <c r="O401" s="94">
        <v>60.0</v>
      </c>
      <c r="P401" s="374" t="s">
        <v>1428</v>
      </c>
      <c r="Q401" s="374"/>
      <c r="R401" s="374"/>
      <c r="S401" s="374"/>
      <c r="T401" s="374"/>
      <c r="U401" s="374"/>
      <c r="V401" s="374"/>
      <c r="W401" s="374"/>
      <c r="X401" s="374"/>
      <c r="Y401" s="374"/>
      <c r="Z401" s="374"/>
    </row>
    <row r="402" ht="15.75" customHeight="1">
      <c r="A402" s="374" t="s">
        <v>7253</v>
      </c>
      <c r="B402" s="69" t="s">
        <v>139</v>
      </c>
      <c r="C402" s="69" t="s">
        <v>9879</v>
      </c>
      <c r="D402" s="1547" t="s">
        <v>9493</v>
      </c>
      <c r="E402" s="1547" t="s">
        <v>9193</v>
      </c>
      <c r="F402" s="1547" t="s">
        <v>9194</v>
      </c>
      <c r="G402" s="1547">
        <v>200.0</v>
      </c>
      <c r="H402" s="907" t="s">
        <v>9880</v>
      </c>
      <c r="I402" s="918" t="s">
        <v>9479</v>
      </c>
      <c r="J402" s="69" t="s">
        <v>9631</v>
      </c>
      <c r="K402" s="69">
        <v>5.0</v>
      </c>
      <c r="L402" s="69">
        <v>5.0</v>
      </c>
      <c r="M402" s="69">
        <v>7.0</v>
      </c>
      <c r="N402" s="1487">
        <v>30.0</v>
      </c>
      <c r="O402" s="503">
        <f>30/5</f>
        <v>6</v>
      </c>
      <c r="P402" s="374" t="s">
        <v>1428</v>
      </c>
      <c r="Q402" s="374"/>
      <c r="R402" s="374"/>
      <c r="S402" s="374"/>
      <c r="T402" s="374"/>
      <c r="U402" s="374"/>
      <c r="V402" s="374"/>
      <c r="W402" s="374"/>
      <c r="X402" s="374"/>
      <c r="Y402" s="374"/>
      <c r="Z402" s="374"/>
    </row>
    <row r="403" ht="15.0" customHeight="1">
      <c r="A403" s="374" t="s">
        <v>7253</v>
      </c>
      <c r="B403" s="69" t="s">
        <v>139</v>
      </c>
      <c r="C403" s="69" t="s">
        <v>9879</v>
      </c>
      <c r="D403" s="1547" t="s">
        <v>9493</v>
      </c>
      <c r="E403" s="1547" t="s">
        <v>9881</v>
      </c>
      <c r="F403" s="1547" t="s">
        <v>9194</v>
      </c>
      <c r="G403" s="1547">
        <v>200.0</v>
      </c>
      <c r="H403" s="282" t="s">
        <v>9880</v>
      </c>
      <c r="I403" s="918" t="s">
        <v>9882</v>
      </c>
      <c r="J403" s="69" t="s">
        <v>9883</v>
      </c>
      <c r="N403" s="1487">
        <v>50.0</v>
      </c>
      <c r="O403" s="503">
        <v>50.0</v>
      </c>
      <c r="P403" s="374" t="s">
        <v>1428</v>
      </c>
    </row>
    <row r="404" ht="15.75" customHeight="1">
      <c r="A404" s="374" t="s">
        <v>7253</v>
      </c>
      <c r="B404" s="69" t="s">
        <v>139</v>
      </c>
      <c r="C404" s="69" t="s">
        <v>9879</v>
      </c>
      <c r="D404" s="69" t="s">
        <v>9493</v>
      </c>
      <c r="E404" s="69" t="s">
        <v>9193</v>
      </c>
      <c r="F404" s="69" t="s">
        <v>9194</v>
      </c>
      <c r="G404" s="69">
        <v>200.0</v>
      </c>
      <c r="H404" s="282" t="s">
        <v>9880</v>
      </c>
      <c r="I404" s="374" t="s">
        <v>9479</v>
      </c>
      <c r="J404" s="374" t="s">
        <v>9883</v>
      </c>
      <c r="K404" s="374">
        <v>4.0</v>
      </c>
      <c r="L404" s="374">
        <v>4.0</v>
      </c>
      <c r="M404" s="374">
        <v>7.0</v>
      </c>
      <c r="N404" s="374">
        <v>30.0</v>
      </c>
      <c r="O404" s="374">
        <f>30/4</f>
        <v>7.5</v>
      </c>
      <c r="P404" s="374" t="s">
        <v>1428</v>
      </c>
      <c r="Q404" s="374"/>
      <c r="R404" s="374"/>
      <c r="S404" s="374"/>
      <c r="T404" s="374"/>
      <c r="U404" s="374"/>
      <c r="V404" s="374"/>
      <c r="W404" s="374"/>
      <c r="X404" s="374"/>
      <c r="Y404" s="374"/>
      <c r="Z404" s="374"/>
    </row>
    <row r="405" ht="15.75" customHeight="1">
      <c r="A405" s="68" t="s">
        <v>7253</v>
      </c>
      <c r="B405" s="69" t="s">
        <v>139</v>
      </c>
      <c r="C405" s="69" t="s">
        <v>9884</v>
      </c>
      <c r="D405" s="69" t="s">
        <v>9192</v>
      </c>
      <c r="E405" s="69" t="s">
        <v>9193</v>
      </c>
      <c r="F405" s="69" t="s">
        <v>9194</v>
      </c>
      <c r="G405" s="69"/>
      <c r="H405" s="282" t="s">
        <v>9885</v>
      </c>
      <c r="I405" s="374" t="s">
        <v>9479</v>
      </c>
      <c r="J405" s="374" t="s">
        <v>9886</v>
      </c>
      <c r="K405" s="374">
        <v>1.0</v>
      </c>
      <c r="L405" s="374">
        <v>1.0</v>
      </c>
      <c r="M405" s="374">
        <v>1.0</v>
      </c>
      <c r="N405" s="374">
        <v>30.0</v>
      </c>
      <c r="O405" s="374">
        <v>30.0</v>
      </c>
      <c r="P405" s="374" t="s">
        <v>1428</v>
      </c>
      <c r="Q405" s="374"/>
      <c r="R405" s="374"/>
      <c r="S405" s="374"/>
      <c r="T405" s="374"/>
      <c r="U405" s="374"/>
      <c r="V405" s="374"/>
      <c r="W405" s="374"/>
      <c r="X405" s="374"/>
      <c r="Y405" s="374"/>
      <c r="Z405" s="374"/>
    </row>
    <row r="406" ht="15.75" customHeight="1">
      <c r="A406" s="162" t="s">
        <v>1443</v>
      </c>
      <c r="B406" s="162" t="s">
        <v>139</v>
      </c>
      <c r="C406" s="162" t="s">
        <v>9887</v>
      </c>
      <c r="D406" s="720" t="s">
        <v>9192</v>
      </c>
      <c r="E406" s="720" t="s">
        <v>9128</v>
      </c>
      <c r="F406" s="720" t="s">
        <v>9888</v>
      </c>
      <c r="G406" s="720">
        <v>200.0</v>
      </c>
      <c r="H406" s="278" t="s">
        <v>9889</v>
      </c>
      <c r="I406" s="337" t="s">
        <v>9890</v>
      </c>
      <c r="J406" s="722" t="s">
        <v>9891</v>
      </c>
      <c r="K406" s="162"/>
      <c r="L406" s="162"/>
      <c r="M406" s="162"/>
      <c r="N406" s="94">
        <v>50.0</v>
      </c>
      <c r="O406" s="94">
        <v>100.0</v>
      </c>
      <c r="P406" s="374" t="s">
        <v>1443</v>
      </c>
      <c r="Q406" s="374"/>
      <c r="R406" s="374"/>
      <c r="S406" s="374"/>
      <c r="T406" s="374"/>
      <c r="U406" s="374"/>
      <c r="V406" s="374"/>
      <c r="W406" s="374"/>
      <c r="X406" s="374"/>
      <c r="Y406" s="374"/>
      <c r="Z406" s="374"/>
    </row>
    <row r="407" ht="15.75" customHeight="1">
      <c r="A407" s="162" t="s">
        <v>1443</v>
      </c>
      <c r="B407" s="162" t="s">
        <v>139</v>
      </c>
      <c r="C407" s="162" t="s">
        <v>9887</v>
      </c>
      <c r="D407" s="720" t="s">
        <v>9192</v>
      </c>
      <c r="E407" s="720" t="s">
        <v>9219</v>
      </c>
      <c r="F407" s="720" t="s">
        <v>9888</v>
      </c>
      <c r="G407" s="720"/>
      <c r="H407" s="145" t="s">
        <v>9889</v>
      </c>
      <c r="I407" s="161"/>
      <c r="J407" s="722" t="s">
        <v>9820</v>
      </c>
      <c r="K407" s="162"/>
      <c r="L407" s="162"/>
      <c r="M407" s="162"/>
      <c r="N407" s="94">
        <v>30.0</v>
      </c>
      <c r="O407" s="94">
        <v>30.0</v>
      </c>
      <c r="P407" s="374" t="s">
        <v>1443</v>
      </c>
      <c r="Q407" s="374"/>
      <c r="R407" s="374"/>
      <c r="S407" s="374"/>
      <c r="T407" s="374"/>
      <c r="U407" s="374"/>
      <c r="V407" s="374"/>
      <c r="W407" s="374"/>
      <c r="X407" s="374"/>
      <c r="Y407" s="374"/>
      <c r="Z407" s="374"/>
    </row>
    <row r="408" ht="15.75" customHeight="1">
      <c r="A408" s="170" t="s">
        <v>1443</v>
      </c>
      <c r="B408" s="170" t="s">
        <v>139</v>
      </c>
      <c r="C408" s="200" t="s">
        <v>9892</v>
      </c>
      <c r="D408" s="1486" t="s">
        <v>9192</v>
      </c>
      <c r="E408" s="1486" t="s">
        <v>9219</v>
      </c>
      <c r="F408" s="1486" t="s">
        <v>9888</v>
      </c>
      <c r="G408" s="1486">
        <v>200.0</v>
      </c>
      <c r="H408" s="145"/>
      <c r="I408" s="161"/>
      <c r="J408" s="722" t="s">
        <v>9893</v>
      </c>
      <c r="K408" s="162"/>
      <c r="L408" s="162"/>
      <c r="M408" s="162"/>
      <c r="N408" s="94">
        <v>30.0</v>
      </c>
      <c r="O408" s="94">
        <v>30.0</v>
      </c>
      <c r="P408" s="374" t="s">
        <v>1443</v>
      </c>
      <c r="Q408" s="374"/>
      <c r="R408" s="374"/>
      <c r="S408" s="374"/>
      <c r="T408" s="374"/>
      <c r="U408" s="374"/>
      <c r="V408" s="374"/>
      <c r="W408" s="374"/>
      <c r="X408" s="374"/>
      <c r="Y408" s="374"/>
      <c r="Z408" s="374"/>
    </row>
    <row r="409" ht="15.75" customHeight="1">
      <c r="A409" s="162" t="s">
        <v>1449</v>
      </c>
      <c r="B409" s="162" t="s">
        <v>139</v>
      </c>
      <c r="C409" s="162" t="s">
        <v>9894</v>
      </c>
      <c r="D409" s="720" t="s">
        <v>9192</v>
      </c>
      <c r="E409" s="720" t="s">
        <v>9193</v>
      </c>
      <c r="F409" s="720" t="s">
        <v>9194</v>
      </c>
      <c r="G409" s="720" t="s">
        <v>9656</v>
      </c>
      <c r="H409" s="278" t="s">
        <v>9895</v>
      </c>
      <c r="I409" s="337"/>
      <c r="J409" s="722" t="s">
        <v>9896</v>
      </c>
      <c r="K409" s="162"/>
      <c r="L409" s="162"/>
      <c r="M409" s="162"/>
      <c r="N409" s="94">
        <v>30.0</v>
      </c>
      <c r="O409" s="94">
        <v>30.0</v>
      </c>
      <c r="P409" s="374" t="s">
        <v>1449</v>
      </c>
      <c r="Q409" s="374"/>
      <c r="R409" s="374"/>
      <c r="S409" s="374"/>
      <c r="T409" s="374"/>
      <c r="U409" s="374"/>
      <c r="V409" s="374"/>
      <c r="W409" s="374"/>
      <c r="X409" s="374"/>
      <c r="Y409" s="374"/>
      <c r="Z409" s="374"/>
    </row>
    <row r="410" ht="15.75" customHeight="1">
      <c r="A410" s="162" t="s">
        <v>1449</v>
      </c>
      <c r="B410" s="162" t="s">
        <v>139</v>
      </c>
      <c r="C410" s="162" t="s">
        <v>9897</v>
      </c>
      <c r="D410" s="720" t="s">
        <v>9192</v>
      </c>
      <c r="E410" s="720" t="s">
        <v>9472</v>
      </c>
      <c r="F410" s="720" t="s">
        <v>9194</v>
      </c>
      <c r="G410" s="720" t="s">
        <v>9656</v>
      </c>
      <c r="H410" s="145" t="s">
        <v>9898</v>
      </c>
      <c r="I410" s="161" t="s">
        <v>9722</v>
      </c>
      <c r="J410" s="722" t="s">
        <v>9899</v>
      </c>
      <c r="K410" s="162"/>
      <c r="L410" s="162"/>
      <c r="M410" s="162"/>
      <c r="N410" s="94">
        <v>150.0</v>
      </c>
      <c r="O410" s="94">
        <f>150*1.5</f>
        <v>225</v>
      </c>
      <c r="P410" s="374" t="s">
        <v>1449</v>
      </c>
      <c r="Q410" s="374"/>
      <c r="R410" s="374"/>
      <c r="S410" s="374"/>
      <c r="T410" s="374"/>
      <c r="U410" s="374"/>
      <c r="V410" s="374"/>
      <c r="W410" s="374"/>
      <c r="X410" s="374"/>
      <c r="Y410" s="374"/>
      <c r="Z410" s="374"/>
    </row>
    <row r="411" ht="15.75" customHeight="1">
      <c r="A411" s="162" t="s">
        <v>1449</v>
      </c>
      <c r="B411" s="162" t="s">
        <v>139</v>
      </c>
      <c r="C411" s="200" t="s">
        <v>9900</v>
      </c>
      <c r="D411" s="720" t="s">
        <v>9192</v>
      </c>
      <c r="E411" s="720" t="s">
        <v>9193</v>
      </c>
      <c r="F411" s="720" t="s">
        <v>9194</v>
      </c>
      <c r="G411" s="720" t="s">
        <v>9656</v>
      </c>
      <c r="H411" s="570" t="s">
        <v>9901</v>
      </c>
      <c r="I411" s="161"/>
      <c r="J411" s="722" t="s">
        <v>9902</v>
      </c>
      <c r="K411" s="162"/>
      <c r="L411" s="162"/>
      <c r="M411" s="162"/>
      <c r="N411" s="94">
        <v>30.0</v>
      </c>
      <c r="O411" s="94">
        <v>30.0</v>
      </c>
      <c r="P411" s="374" t="s">
        <v>1449</v>
      </c>
      <c r="Q411" s="374"/>
      <c r="R411" s="374"/>
      <c r="S411" s="374"/>
      <c r="T411" s="374"/>
      <c r="U411" s="374"/>
      <c r="V411" s="374"/>
      <c r="W411" s="374"/>
      <c r="X411" s="374"/>
      <c r="Y411" s="374"/>
      <c r="Z411" s="374"/>
    </row>
    <row r="412" ht="15.75" customHeight="1">
      <c r="A412" s="162" t="s">
        <v>1449</v>
      </c>
      <c r="B412" s="162" t="s">
        <v>139</v>
      </c>
      <c r="C412" s="162" t="s">
        <v>9903</v>
      </c>
      <c r="D412" s="720" t="s">
        <v>9493</v>
      </c>
      <c r="E412" s="720" t="s">
        <v>9193</v>
      </c>
      <c r="F412" s="720" t="s">
        <v>9194</v>
      </c>
      <c r="G412" s="720" t="s">
        <v>9656</v>
      </c>
      <c r="H412" s="145" t="s">
        <v>9904</v>
      </c>
      <c r="I412" s="161"/>
      <c r="J412" s="722" t="s">
        <v>9905</v>
      </c>
      <c r="K412" s="162"/>
      <c r="L412" s="162"/>
      <c r="M412" s="162"/>
      <c r="N412" s="94">
        <v>30.0</v>
      </c>
      <c r="O412" s="94">
        <f t="shared" ref="O412:O413" si="9">30*1.5</f>
        <v>45</v>
      </c>
      <c r="P412" s="374" t="s">
        <v>1449</v>
      </c>
      <c r="Q412" s="374"/>
      <c r="R412" s="374"/>
      <c r="S412" s="374"/>
      <c r="T412" s="374"/>
      <c r="U412" s="374"/>
      <c r="V412" s="374"/>
      <c r="W412" s="374"/>
      <c r="X412" s="374"/>
      <c r="Y412" s="374"/>
      <c r="Z412" s="374"/>
    </row>
    <row r="413" ht="15.75" customHeight="1">
      <c r="A413" s="162" t="s">
        <v>1449</v>
      </c>
      <c r="B413" s="162" t="s">
        <v>139</v>
      </c>
      <c r="C413" s="162" t="s">
        <v>9906</v>
      </c>
      <c r="D413" s="626" t="s">
        <v>9493</v>
      </c>
      <c r="E413" s="626" t="s">
        <v>9193</v>
      </c>
      <c r="F413" s="626" t="s">
        <v>9194</v>
      </c>
      <c r="G413" s="626" t="s">
        <v>9656</v>
      </c>
      <c r="H413" s="145" t="s">
        <v>9907</v>
      </c>
      <c r="I413" s="164"/>
      <c r="J413" s="1216" t="s">
        <v>9908</v>
      </c>
      <c r="K413" s="697"/>
      <c r="L413" s="697"/>
      <c r="M413" s="697"/>
      <c r="N413" s="94">
        <v>30.0</v>
      </c>
      <c r="O413" s="94">
        <f t="shared" si="9"/>
        <v>45</v>
      </c>
      <c r="P413" s="374" t="s">
        <v>1449</v>
      </c>
      <c r="Q413" s="374"/>
      <c r="R413" s="374"/>
      <c r="S413" s="374"/>
      <c r="T413" s="374"/>
      <c r="U413" s="374"/>
      <c r="V413" s="374"/>
      <c r="W413" s="374"/>
      <c r="X413" s="374"/>
      <c r="Y413" s="374"/>
      <c r="Z413" s="374"/>
    </row>
    <row r="414" ht="15.75" customHeight="1">
      <c r="A414" s="374" t="s">
        <v>1451</v>
      </c>
      <c r="B414" s="69" t="s">
        <v>139</v>
      </c>
      <c r="C414" s="69" t="s">
        <v>9879</v>
      </c>
      <c r="D414" s="1547" t="s">
        <v>9493</v>
      </c>
      <c r="E414" s="1547" t="s">
        <v>9193</v>
      </c>
      <c r="F414" s="1547" t="s">
        <v>9194</v>
      </c>
      <c r="G414" s="1547">
        <v>200.0</v>
      </c>
      <c r="H414" s="816" t="s">
        <v>9880</v>
      </c>
      <c r="I414" s="918" t="s">
        <v>9479</v>
      </c>
      <c r="J414" s="69" t="s">
        <v>9631</v>
      </c>
      <c r="K414" s="69">
        <v>4.0</v>
      </c>
      <c r="L414" s="69">
        <v>4.0</v>
      </c>
      <c r="M414" s="69">
        <v>7.0</v>
      </c>
      <c r="N414" s="1487">
        <v>30.0</v>
      </c>
      <c r="O414" s="503">
        <f t="shared" ref="O414:O415" si="10">30/4</f>
        <v>7.5</v>
      </c>
      <c r="P414" s="374" t="s">
        <v>1451</v>
      </c>
      <c r="Q414" s="374"/>
      <c r="R414" s="374"/>
      <c r="S414" s="374"/>
      <c r="T414" s="374"/>
      <c r="U414" s="374"/>
      <c r="V414" s="374"/>
      <c r="W414" s="374"/>
      <c r="X414" s="374"/>
      <c r="Y414" s="374"/>
      <c r="Z414" s="374"/>
    </row>
    <row r="415" ht="13.5" customHeight="1">
      <c r="A415" s="374" t="s">
        <v>1451</v>
      </c>
      <c r="B415" s="162" t="s">
        <v>139</v>
      </c>
      <c r="C415" s="69" t="s">
        <v>9879</v>
      </c>
      <c r="D415" s="1547" t="s">
        <v>9493</v>
      </c>
      <c r="E415" s="1547" t="s">
        <v>9193</v>
      </c>
      <c r="F415" s="1547" t="s">
        <v>9194</v>
      </c>
      <c r="G415" s="1547">
        <v>201.0</v>
      </c>
      <c r="H415" s="816" t="s">
        <v>9880</v>
      </c>
      <c r="I415" s="918" t="s">
        <v>9479</v>
      </c>
      <c r="J415" s="69" t="s">
        <v>9631</v>
      </c>
      <c r="K415" s="162">
        <v>4.0</v>
      </c>
      <c r="L415" s="162">
        <v>4.0</v>
      </c>
      <c r="M415" s="162">
        <v>7.0</v>
      </c>
      <c r="N415" s="133">
        <v>30.0</v>
      </c>
      <c r="O415" s="133">
        <f t="shared" si="10"/>
        <v>7.5</v>
      </c>
      <c r="P415" s="374" t="s">
        <v>1451</v>
      </c>
      <c r="Q415" s="374"/>
      <c r="R415" s="374"/>
      <c r="S415" s="374"/>
      <c r="T415" s="374"/>
      <c r="U415" s="374"/>
      <c r="V415" s="374"/>
      <c r="W415" s="374"/>
      <c r="X415" s="374"/>
      <c r="Y415" s="374"/>
      <c r="Z415" s="374"/>
    </row>
    <row r="416" ht="13.5" customHeight="1">
      <c r="A416" s="200" t="s">
        <v>1451</v>
      </c>
      <c r="B416" s="200" t="s">
        <v>139</v>
      </c>
      <c r="C416" s="200" t="s">
        <v>9909</v>
      </c>
      <c r="D416" s="1522" t="s">
        <v>9192</v>
      </c>
      <c r="E416" s="1522" t="s">
        <v>9193</v>
      </c>
      <c r="F416" s="1522" t="s">
        <v>9194</v>
      </c>
      <c r="G416" s="1522">
        <v>200.0</v>
      </c>
      <c r="H416" s="314" t="s">
        <v>9861</v>
      </c>
      <c r="I416" s="314" t="s">
        <v>9479</v>
      </c>
      <c r="J416" s="1524" t="s">
        <v>9862</v>
      </c>
      <c r="K416" s="200">
        <v>2.0</v>
      </c>
      <c r="L416" s="200">
        <v>2.0</v>
      </c>
      <c r="M416" s="200">
        <v>2.0</v>
      </c>
      <c r="N416" s="133">
        <v>30.0</v>
      </c>
      <c r="O416" s="133">
        <v>15.0</v>
      </c>
      <c r="P416" s="374" t="s">
        <v>1451</v>
      </c>
      <c r="Q416" s="374"/>
      <c r="R416" s="374"/>
      <c r="S416" s="374"/>
      <c r="T416" s="374"/>
      <c r="U416" s="374"/>
      <c r="V416" s="374"/>
      <c r="W416" s="374"/>
      <c r="X416" s="374"/>
      <c r="Y416" s="374"/>
      <c r="Z416" s="374"/>
    </row>
    <row r="417" ht="12.75" customHeight="1">
      <c r="A417" s="200" t="s">
        <v>1451</v>
      </c>
      <c r="B417" s="200" t="s">
        <v>139</v>
      </c>
      <c r="C417" s="200" t="s">
        <v>9909</v>
      </c>
      <c r="D417" s="1522" t="s">
        <v>9192</v>
      </c>
      <c r="E417" s="1522" t="s">
        <v>9193</v>
      </c>
      <c r="F417" s="1522" t="s">
        <v>9194</v>
      </c>
      <c r="G417" s="1522">
        <v>200.0</v>
      </c>
      <c r="H417" s="314" t="s">
        <v>9861</v>
      </c>
      <c r="I417" s="314" t="s">
        <v>9479</v>
      </c>
      <c r="J417" s="1524" t="s">
        <v>9862</v>
      </c>
      <c r="K417" s="200">
        <v>2.0</v>
      </c>
      <c r="L417" s="200">
        <v>2.0</v>
      </c>
      <c r="M417" s="200">
        <v>2.0</v>
      </c>
      <c r="N417" s="133">
        <v>30.0</v>
      </c>
      <c r="O417" s="133">
        <v>15.0</v>
      </c>
      <c r="P417" s="374" t="s">
        <v>1451</v>
      </c>
      <c r="Q417" s="374"/>
      <c r="R417" s="374"/>
      <c r="S417" s="374"/>
      <c r="T417" s="374"/>
      <c r="U417" s="374"/>
      <c r="V417" s="374"/>
      <c r="W417" s="374"/>
      <c r="X417" s="374"/>
      <c r="Y417" s="374"/>
      <c r="Z417" s="374"/>
    </row>
    <row r="418" ht="15.75" customHeight="1">
      <c r="A418" s="162" t="s">
        <v>1454</v>
      </c>
      <c r="B418" s="162" t="s">
        <v>139</v>
      </c>
      <c r="C418" s="162" t="s">
        <v>9894</v>
      </c>
      <c r="D418" s="720" t="s">
        <v>9192</v>
      </c>
      <c r="E418" s="720" t="s">
        <v>9193</v>
      </c>
      <c r="F418" s="720" t="s">
        <v>9194</v>
      </c>
      <c r="G418" s="720" t="s">
        <v>9656</v>
      </c>
      <c r="H418" s="278" t="s">
        <v>9895</v>
      </c>
      <c r="I418" s="337"/>
      <c r="J418" s="722" t="s">
        <v>9896</v>
      </c>
      <c r="K418" s="162"/>
      <c r="L418" s="162"/>
      <c r="M418" s="162"/>
      <c r="N418" s="94">
        <v>30.0</v>
      </c>
      <c r="O418" s="94">
        <v>30.0</v>
      </c>
      <c r="P418" s="374" t="s">
        <v>1454</v>
      </c>
      <c r="Q418" s="374"/>
      <c r="R418" s="374"/>
      <c r="S418" s="374"/>
      <c r="T418" s="374"/>
      <c r="U418" s="374"/>
      <c r="V418" s="374"/>
      <c r="W418" s="374"/>
      <c r="X418" s="374"/>
      <c r="Y418" s="374"/>
      <c r="Z418" s="374"/>
    </row>
    <row r="419" ht="15.75" customHeight="1">
      <c r="A419" s="162" t="s">
        <v>1454</v>
      </c>
      <c r="B419" s="162" t="s">
        <v>139</v>
      </c>
      <c r="C419" s="162" t="s">
        <v>9894</v>
      </c>
      <c r="D419" s="720" t="s">
        <v>9192</v>
      </c>
      <c r="E419" s="720" t="s">
        <v>9910</v>
      </c>
      <c r="F419" s="720" t="s">
        <v>9194</v>
      </c>
      <c r="G419" s="720" t="s">
        <v>9656</v>
      </c>
      <c r="H419" s="278" t="s">
        <v>9895</v>
      </c>
      <c r="I419" s="337"/>
      <c r="J419" s="722" t="s">
        <v>9911</v>
      </c>
      <c r="K419" s="162"/>
      <c r="L419" s="162"/>
      <c r="M419" s="162"/>
      <c r="N419" s="94">
        <v>50.0</v>
      </c>
      <c r="O419" s="94">
        <v>50.0</v>
      </c>
      <c r="P419" s="374" t="s">
        <v>1454</v>
      </c>
      <c r="Q419" s="374"/>
      <c r="R419" s="374"/>
      <c r="S419" s="374"/>
      <c r="T419" s="374"/>
      <c r="U419" s="374"/>
      <c r="V419" s="374"/>
      <c r="W419" s="374"/>
      <c r="X419" s="374"/>
      <c r="Y419" s="374"/>
      <c r="Z419" s="374"/>
    </row>
    <row r="420" ht="15.75" customHeight="1">
      <c r="A420" s="162" t="s">
        <v>1454</v>
      </c>
      <c r="B420" s="162" t="s">
        <v>139</v>
      </c>
      <c r="C420" s="162" t="s">
        <v>9897</v>
      </c>
      <c r="D420" s="720" t="s">
        <v>9192</v>
      </c>
      <c r="E420" s="720" t="s">
        <v>9472</v>
      </c>
      <c r="F420" s="720" t="s">
        <v>9194</v>
      </c>
      <c r="G420" s="720" t="s">
        <v>9656</v>
      </c>
      <c r="H420" s="145" t="s">
        <v>9898</v>
      </c>
      <c r="I420" s="161" t="s">
        <v>9722</v>
      </c>
      <c r="J420" s="722" t="s">
        <v>9899</v>
      </c>
      <c r="K420" s="162"/>
      <c r="L420" s="162"/>
      <c r="M420" s="162"/>
      <c r="N420" s="94">
        <v>150.0</v>
      </c>
      <c r="O420" s="94">
        <f>150*2</f>
        <v>300</v>
      </c>
      <c r="P420" s="374" t="s">
        <v>1454</v>
      </c>
      <c r="Q420" s="374"/>
      <c r="R420" s="374"/>
      <c r="S420" s="374"/>
      <c r="T420" s="374"/>
      <c r="U420" s="374"/>
      <c r="V420" s="374"/>
      <c r="W420" s="374"/>
      <c r="X420" s="374"/>
      <c r="Y420" s="374"/>
      <c r="Z420" s="374"/>
    </row>
    <row r="421" ht="15.75" customHeight="1">
      <c r="A421" s="162" t="s">
        <v>1454</v>
      </c>
      <c r="B421" s="162" t="s">
        <v>139</v>
      </c>
      <c r="C421" s="162" t="s">
        <v>9897</v>
      </c>
      <c r="D421" s="720" t="s">
        <v>9192</v>
      </c>
      <c r="E421" s="720" t="s">
        <v>9472</v>
      </c>
      <c r="F421" s="720" t="s">
        <v>9194</v>
      </c>
      <c r="G421" s="720" t="s">
        <v>9656</v>
      </c>
      <c r="H421" s="145" t="s">
        <v>9898</v>
      </c>
      <c r="I421" s="161" t="s">
        <v>9864</v>
      </c>
      <c r="J421" s="722" t="s">
        <v>9899</v>
      </c>
      <c r="K421" s="162"/>
      <c r="L421" s="162"/>
      <c r="M421" s="162"/>
      <c r="N421" s="94">
        <v>50.0</v>
      </c>
      <c r="O421" s="94">
        <f>50*2</f>
        <v>100</v>
      </c>
      <c r="P421" s="374" t="s">
        <v>1454</v>
      </c>
      <c r="Q421" s="374"/>
      <c r="R421" s="374"/>
      <c r="S421" s="374"/>
      <c r="T421" s="374"/>
      <c r="U421" s="374"/>
      <c r="V421" s="374"/>
      <c r="W421" s="374"/>
      <c r="X421" s="374"/>
      <c r="Y421" s="374"/>
      <c r="Z421" s="374"/>
    </row>
    <row r="422" ht="15.75" customHeight="1">
      <c r="A422" s="162" t="s">
        <v>1454</v>
      </c>
      <c r="B422" s="162" t="s">
        <v>139</v>
      </c>
      <c r="C422" s="162" t="s">
        <v>9897</v>
      </c>
      <c r="D422" s="720" t="s">
        <v>9192</v>
      </c>
      <c r="E422" s="720" t="s">
        <v>9193</v>
      </c>
      <c r="F422" s="720" t="s">
        <v>9194</v>
      </c>
      <c r="G422" s="720" t="s">
        <v>9656</v>
      </c>
      <c r="H422" s="145" t="s">
        <v>9898</v>
      </c>
      <c r="I422" s="161"/>
      <c r="J422" s="722" t="s">
        <v>9912</v>
      </c>
      <c r="K422" s="162"/>
      <c r="L422" s="162"/>
      <c r="M422" s="162"/>
      <c r="N422" s="94">
        <v>50.0</v>
      </c>
      <c r="O422" s="94">
        <v>50.0</v>
      </c>
      <c r="P422" s="374" t="s">
        <v>1454</v>
      </c>
      <c r="Q422" s="374"/>
      <c r="R422" s="374"/>
      <c r="S422" s="374"/>
      <c r="T422" s="374"/>
      <c r="U422" s="374"/>
      <c r="V422" s="374"/>
      <c r="W422" s="374"/>
      <c r="X422" s="374"/>
      <c r="Y422" s="374"/>
      <c r="Z422" s="374"/>
    </row>
    <row r="423" ht="15.75" customHeight="1">
      <c r="A423" s="162" t="s">
        <v>1454</v>
      </c>
      <c r="B423" s="162" t="s">
        <v>139</v>
      </c>
      <c r="C423" s="200" t="s">
        <v>9900</v>
      </c>
      <c r="D423" s="720" t="s">
        <v>9192</v>
      </c>
      <c r="E423" s="720" t="s">
        <v>9193</v>
      </c>
      <c r="F423" s="720" t="s">
        <v>9194</v>
      </c>
      <c r="G423" s="720" t="s">
        <v>9656</v>
      </c>
      <c r="H423" s="570" t="s">
        <v>9901</v>
      </c>
      <c r="I423" s="161"/>
      <c r="J423" s="722" t="s">
        <v>9902</v>
      </c>
      <c r="K423" s="162"/>
      <c r="L423" s="162"/>
      <c r="M423" s="162"/>
      <c r="N423" s="94">
        <v>30.0</v>
      </c>
      <c r="O423" s="94">
        <v>30.0</v>
      </c>
      <c r="P423" s="374" t="s">
        <v>1454</v>
      </c>
      <c r="Q423" s="374"/>
      <c r="R423" s="374"/>
      <c r="S423" s="374"/>
      <c r="T423" s="374"/>
      <c r="U423" s="374"/>
      <c r="V423" s="374"/>
      <c r="W423" s="374"/>
      <c r="X423" s="374"/>
      <c r="Y423" s="374"/>
      <c r="Z423" s="374"/>
    </row>
    <row r="424" ht="15.75" customHeight="1">
      <c r="A424" s="162" t="s">
        <v>1454</v>
      </c>
      <c r="B424" s="162" t="s">
        <v>139</v>
      </c>
      <c r="C424" s="162" t="s">
        <v>9903</v>
      </c>
      <c r="D424" s="720" t="s">
        <v>9493</v>
      </c>
      <c r="E424" s="720" t="s">
        <v>9193</v>
      </c>
      <c r="F424" s="720" t="s">
        <v>9194</v>
      </c>
      <c r="G424" s="720" t="s">
        <v>9656</v>
      </c>
      <c r="H424" s="145" t="s">
        <v>9904</v>
      </c>
      <c r="I424" s="161"/>
      <c r="J424" s="722" t="s">
        <v>9905</v>
      </c>
      <c r="K424" s="162"/>
      <c r="L424" s="162"/>
      <c r="M424" s="162"/>
      <c r="N424" s="94">
        <v>30.0</v>
      </c>
      <c r="O424" s="94">
        <f t="shared" ref="O424:O425" si="11">30*1.5</f>
        <v>45</v>
      </c>
      <c r="P424" s="374" t="s">
        <v>1454</v>
      </c>
      <c r="Q424" s="374"/>
      <c r="R424" s="374"/>
      <c r="S424" s="374"/>
      <c r="T424" s="374"/>
      <c r="U424" s="374"/>
      <c r="V424" s="374"/>
      <c r="W424" s="374"/>
      <c r="X424" s="374"/>
      <c r="Y424" s="374"/>
      <c r="Z424" s="374"/>
    </row>
    <row r="425" ht="15.75" customHeight="1">
      <c r="A425" s="162" t="s">
        <v>1454</v>
      </c>
      <c r="B425" s="162" t="s">
        <v>139</v>
      </c>
      <c r="C425" s="162" t="s">
        <v>9906</v>
      </c>
      <c r="D425" s="626" t="s">
        <v>9493</v>
      </c>
      <c r="E425" s="626" t="s">
        <v>9193</v>
      </c>
      <c r="F425" s="626" t="s">
        <v>9194</v>
      </c>
      <c r="G425" s="626" t="s">
        <v>9656</v>
      </c>
      <c r="H425" s="145" t="s">
        <v>9907</v>
      </c>
      <c r="I425" s="164"/>
      <c r="J425" s="1216" t="s">
        <v>9908</v>
      </c>
      <c r="K425" s="697"/>
      <c r="L425" s="697"/>
      <c r="M425" s="697"/>
      <c r="N425" s="94">
        <v>30.0</v>
      </c>
      <c r="O425" s="94">
        <f t="shared" si="11"/>
        <v>45</v>
      </c>
      <c r="P425" s="374" t="s">
        <v>1454</v>
      </c>
      <c r="Q425" s="374"/>
      <c r="R425" s="374"/>
      <c r="S425" s="374"/>
      <c r="T425" s="374"/>
      <c r="U425" s="374"/>
      <c r="V425" s="374"/>
      <c r="W425" s="374"/>
      <c r="X425" s="374"/>
      <c r="Y425" s="374"/>
      <c r="Z425" s="374"/>
    </row>
    <row r="426" ht="15.75" customHeight="1">
      <c r="A426" s="162" t="s">
        <v>157</v>
      </c>
      <c r="B426" s="162" t="s">
        <v>139</v>
      </c>
      <c r="C426" s="162" t="s">
        <v>9913</v>
      </c>
      <c r="D426" s="720" t="s">
        <v>9091</v>
      </c>
      <c r="E426" s="720" t="s">
        <v>9099</v>
      </c>
      <c r="F426" s="720" t="s">
        <v>9129</v>
      </c>
      <c r="G426" s="720" t="s">
        <v>9656</v>
      </c>
      <c r="H426" s="278" t="s">
        <v>9914</v>
      </c>
      <c r="I426" s="337"/>
      <c r="J426" s="722" t="s">
        <v>9915</v>
      </c>
      <c r="K426" s="162"/>
      <c r="L426" s="162"/>
      <c r="M426" s="162"/>
      <c r="N426" s="94">
        <v>50.0</v>
      </c>
      <c r="O426" s="94">
        <v>50.0</v>
      </c>
      <c r="P426" s="374" t="s">
        <v>5668</v>
      </c>
      <c r="Q426" s="374"/>
      <c r="R426" s="374"/>
      <c r="S426" s="374"/>
      <c r="T426" s="374"/>
      <c r="U426" s="374"/>
      <c r="V426" s="374"/>
      <c r="W426" s="374"/>
      <c r="X426" s="374"/>
      <c r="Y426" s="374"/>
      <c r="Z426" s="374"/>
    </row>
    <row r="427" ht="15.75" customHeight="1">
      <c r="A427" s="162" t="s">
        <v>157</v>
      </c>
      <c r="B427" s="162" t="s">
        <v>139</v>
      </c>
      <c r="C427" s="162" t="s">
        <v>9646</v>
      </c>
      <c r="D427" s="720" t="s">
        <v>9091</v>
      </c>
      <c r="E427" s="720" t="s">
        <v>9099</v>
      </c>
      <c r="F427" s="720" t="s">
        <v>9129</v>
      </c>
      <c r="G427" s="720" t="s">
        <v>9656</v>
      </c>
      <c r="H427" s="145" t="s">
        <v>9123</v>
      </c>
      <c r="I427" s="161"/>
      <c r="J427" s="722" t="s">
        <v>9124</v>
      </c>
      <c r="K427" s="162">
        <v>1.0</v>
      </c>
      <c r="L427" s="162">
        <v>1.0</v>
      </c>
      <c r="M427" s="162">
        <v>1.0</v>
      </c>
      <c r="N427" s="94">
        <v>30.0</v>
      </c>
      <c r="O427" s="94">
        <f t="shared" ref="O427:O428" si="12">30*2</f>
        <v>60</v>
      </c>
      <c r="P427" s="374" t="s">
        <v>5668</v>
      </c>
      <c r="Q427" s="374"/>
      <c r="R427" s="374"/>
      <c r="S427" s="374"/>
      <c r="T427" s="374"/>
      <c r="U427" s="374"/>
      <c r="V427" s="374"/>
      <c r="W427" s="374"/>
      <c r="X427" s="374"/>
      <c r="Y427" s="374"/>
      <c r="Z427" s="374"/>
    </row>
    <row r="428" ht="15.75" customHeight="1">
      <c r="A428" s="170" t="s">
        <v>157</v>
      </c>
      <c r="B428" s="170" t="s">
        <v>139</v>
      </c>
      <c r="C428" s="200" t="s">
        <v>9797</v>
      </c>
      <c r="D428" s="720" t="s">
        <v>9091</v>
      </c>
      <c r="E428" s="720" t="s">
        <v>9099</v>
      </c>
      <c r="F428" s="720" t="s">
        <v>9129</v>
      </c>
      <c r="G428" s="720" t="s">
        <v>9656</v>
      </c>
      <c r="H428" s="145" t="s">
        <v>9799</v>
      </c>
      <c r="I428" s="161"/>
      <c r="J428" s="722" t="s">
        <v>9178</v>
      </c>
      <c r="K428" s="162">
        <v>1.0</v>
      </c>
      <c r="L428" s="162">
        <v>1.0</v>
      </c>
      <c r="M428" s="162">
        <v>4.0</v>
      </c>
      <c r="N428" s="94">
        <v>30.0</v>
      </c>
      <c r="O428" s="94">
        <f t="shared" si="12"/>
        <v>60</v>
      </c>
      <c r="P428" s="374" t="s">
        <v>5668</v>
      </c>
      <c r="Q428" s="374"/>
      <c r="R428" s="374"/>
      <c r="S428" s="374"/>
      <c r="T428" s="374"/>
      <c r="U428" s="374"/>
      <c r="V428" s="374"/>
      <c r="W428" s="374"/>
      <c r="X428" s="374"/>
      <c r="Y428" s="374"/>
      <c r="Z428" s="374"/>
    </row>
    <row r="429" ht="15.75" customHeight="1">
      <c r="A429" s="170" t="s">
        <v>157</v>
      </c>
      <c r="B429" s="170" t="s">
        <v>139</v>
      </c>
      <c r="C429" s="162" t="s">
        <v>9916</v>
      </c>
      <c r="D429" s="720" t="s">
        <v>9091</v>
      </c>
      <c r="E429" s="720" t="s">
        <v>9099</v>
      </c>
      <c r="F429" s="720" t="s">
        <v>9129</v>
      </c>
      <c r="G429" s="720" t="s">
        <v>9917</v>
      </c>
      <c r="H429" s="161" t="s">
        <v>9885</v>
      </c>
      <c r="I429" s="161"/>
      <c r="J429" s="722" t="s">
        <v>9918</v>
      </c>
      <c r="K429" s="162">
        <v>1.0</v>
      </c>
      <c r="L429" s="162">
        <v>1.0</v>
      </c>
      <c r="M429" s="162">
        <v>1.0</v>
      </c>
      <c r="N429" s="94">
        <v>30.0</v>
      </c>
      <c r="O429" s="94">
        <v>30.0</v>
      </c>
      <c r="P429" s="374" t="s">
        <v>5668</v>
      </c>
      <c r="Q429" s="374"/>
      <c r="R429" s="374"/>
      <c r="S429" s="374"/>
      <c r="T429" s="374"/>
      <c r="U429" s="374"/>
      <c r="V429" s="374"/>
      <c r="W429" s="374"/>
      <c r="X429" s="374"/>
      <c r="Y429" s="374"/>
      <c r="Z429" s="374"/>
    </row>
    <row r="430" ht="15.75" customHeight="1">
      <c r="A430" s="170" t="s">
        <v>157</v>
      </c>
      <c r="B430" s="170" t="s">
        <v>139</v>
      </c>
      <c r="C430" s="162" t="s">
        <v>9919</v>
      </c>
      <c r="D430" s="163" t="s">
        <v>9135</v>
      </c>
      <c r="E430" s="720" t="s">
        <v>9099</v>
      </c>
      <c r="F430" s="720" t="s">
        <v>9129</v>
      </c>
      <c r="G430" s="163" t="s">
        <v>9656</v>
      </c>
      <c r="H430" s="161" t="s">
        <v>9522</v>
      </c>
      <c r="I430" s="164"/>
      <c r="J430" s="1163" t="s">
        <v>9631</v>
      </c>
      <c r="K430" s="164">
        <v>4.0</v>
      </c>
      <c r="L430" s="164">
        <v>4.0</v>
      </c>
      <c r="M430" s="164">
        <v>7.0</v>
      </c>
      <c r="N430" s="94">
        <v>30.0</v>
      </c>
      <c r="O430" s="94">
        <f>30/4</f>
        <v>7.5</v>
      </c>
      <c r="P430" s="374" t="s">
        <v>5668</v>
      </c>
      <c r="Q430" s="374"/>
      <c r="R430" s="374"/>
      <c r="S430" s="374"/>
      <c r="T430" s="374"/>
      <c r="U430" s="374"/>
      <c r="V430" s="374"/>
      <c r="W430" s="374"/>
      <c r="X430" s="374"/>
      <c r="Y430" s="374"/>
      <c r="Z430" s="374"/>
    </row>
    <row r="431" ht="15.75" customHeight="1">
      <c r="A431" s="170" t="s">
        <v>157</v>
      </c>
      <c r="B431" s="170" t="s">
        <v>139</v>
      </c>
      <c r="C431" s="162" t="s">
        <v>9920</v>
      </c>
      <c r="D431" s="163" t="s">
        <v>9135</v>
      </c>
      <c r="E431" s="720" t="s">
        <v>9099</v>
      </c>
      <c r="F431" s="720" t="s">
        <v>9129</v>
      </c>
      <c r="G431" s="163" t="s">
        <v>9921</v>
      </c>
      <c r="H431" s="161" t="s">
        <v>9522</v>
      </c>
      <c r="I431" s="164"/>
      <c r="J431" s="1163" t="s">
        <v>9883</v>
      </c>
      <c r="K431" s="164">
        <v>5.0</v>
      </c>
      <c r="L431" s="164">
        <v>5.0</v>
      </c>
      <c r="M431" s="164">
        <v>7.0</v>
      </c>
      <c r="N431" s="94">
        <v>30.0</v>
      </c>
      <c r="O431" s="94">
        <f>30/5</f>
        <v>6</v>
      </c>
      <c r="P431" s="374" t="s">
        <v>5668</v>
      </c>
      <c r="Q431" s="374"/>
      <c r="R431" s="374"/>
      <c r="S431" s="374"/>
      <c r="T431" s="374"/>
      <c r="U431" s="374"/>
      <c r="V431" s="374"/>
      <c r="W431" s="374"/>
      <c r="X431" s="374"/>
      <c r="Y431" s="374"/>
      <c r="Z431" s="374"/>
    </row>
    <row r="432" ht="15.75" customHeight="1">
      <c r="A432" s="200" t="s">
        <v>1500</v>
      </c>
      <c r="B432" s="200" t="s">
        <v>139</v>
      </c>
      <c r="C432" s="200" t="s">
        <v>9786</v>
      </c>
      <c r="D432" s="1522" t="s">
        <v>9192</v>
      </c>
      <c r="E432" s="1522" t="s">
        <v>9193</v>
      </c>
      <c r="F432" s="1522" t="s">
        <v>9194</v>
      </c>
      <c r="G432" s="1522">
        <v>200.0</v>
      </c>
      <c r="H432" s="309"/>
      <c r="I432" s="1089"/>
      <c r="J432" s="1524"/>
      <c r="K432" s="200"/>
      <c r="L432" s="200"/>
      <c r="M432" s="200"/>
      <c r="N432" s="101">
        <v>20.0</v>
      </c>
      <c r="O432" s="101">
        <v>20.0</v>
      </c>
      <c r="P432" s="555" t="s">
        <v>1500</v>
      </c>
      <c r="Q432" s="555"/>
      <c r="R432" s="555"/>
      <c r="S432" s="555"/>
      <c r="T432" s="555"/>
      <c r="U432" s="555"/>
      <c r="V432" s="555"/>
      <c r="W432" s="555"/>
      <c r="X432" s="555"/>
      <c r="Y432" s="555"/>
      <c r="Z432" s="555"/>
    </row>
    <row r="433" ht="15.75" customHeight="1">
      <c r="A433" s="162" t="s">
        <v>159</v>
      </c>
      <c r="B433" s="348" t="s">
        <v>139</v>
      </c>
      <c r="C433" s="348" t="s">
        <v>9922</v>
      </c>
      <c r="D433" s="720" t="s">
        <v>9116</v>
      </c>
      <c r="E433" s="720" t="s">
        <v>9128</v>
      </c>
      <c r="F433" s="720" t="s">
        <v>9129</v>
      </c>
      <c r="G433" s="720" t="s">
        <v>9183</v>
      </c>
      <c r="H433" s="278" t="s">
        <v>9799</v>
      </c>
      <c r="I433" s="337" t="s">
        <v>9161</v>
      </c>
      <c r="J433" s="722" t="s">
        <v>9891</v>
      </c>
      <c r="K433" s="162"/>
      <c r="L433" s="162"/>
      <c r="M433" s="162"/>
      <c r="N433" s="94"/>
      <c r="O433" s="94">
        <v>100.0</v>
      </c>
      <c r="P433" s="374" t="s">
        <v>1559</v>
      </c>
      <c r="Q433" s="374"/>
      <c r="R433" s="374"/>
      <c r="S433" s="374"/>
      <c r="T433" s="374"/>
      <c r="U433" s="374"/>
      <c r="V433" s="374"/>
      <c r="W433" s="374"/>
      <c r="X433" s="374"/>
      <c r="Y433" s="374"/>
      <c r="Z433" s="374"/>
    </row>
    <row r="434" ht="24.75" customHeight="1">
      <c r="A434" s="170" t="s">
        <v>146</v>
      </c>
      <c r="B434" s="170" t="s">
        <v>139</v>
      </c>
      <c r="C434" s="1542" t="s">
        <v>9807</v>
      </c>
      <c r="D434" s="1486" t="s">
        <v>9163</v>
      </c>
      <c r="E434" s="1486" t="s">
        <v>9099</v>
      </c>
      <c r="F434" s="1486" t="s">
        <v>9129</v>
      </c>
      <c r="G434" s="1486" t="s">
        <v>9130</v>
      </c>
      <c r="H434" s="145" t="s">
        <v>9808</v>
      </c>
      <c r="I434" s="161" t="s">
        <v>9099</v>
      </c>
      <c r="J434" s="722" t="s">
        <v>9809</v>
      </c>
      <c r="K434" s="162">
        <v>1.0</v>
      </c>
      <c r="L434" s="162">
        <v>1.0</v>
      </c>
      <c r="M434" s="162">
        <v>1.0</v>
      </c>
      <c r="N434" s="95">
        <v>45.0</v>
      </c>
      <c r="O434" s="133">
        <v>45.0</v>
      </c>
      <c r="P434" s="374" t="s">
        <v>1560</v>
      </c>
      <c r="Q434" s="374"/>
      <c r="R434" s="374"/>
      <c r="S434" s="374"/>
      <c r="T434" s="374"/>
      <c r="U434" s="374"/>
      <c r="V434" s="374"/>
      <c r="W434" s="374"/>
      <c r="X434" s="374"/>
      <c r="Y434" s="374"/>
      <c r="Z434" s="374"/>
    </row>
    <row r="435" ht="24.75" customHeight="1">
      <c r="A435" s="162" t="s">
        <v>146</v>
      </c>
      <c r="B435" s="162" t="s">
        <v>139</v>
      </c>
      <c r="C435" s="1542" t="s">
        <v>9810</v>
      </c>
      <c r="D435" s="720" t="s">
        <v>9163</v>
      </c>
      <c r="E435" s="720" t="s">
        <v>9099</v>
      </c>
      <c r="F435" s="720" t="s">
        <v>9129</v>
      </c>
      <c r="G435" s="720" t="s">
        <v>9130</v>
      </c>
      <c r="H435" s="246" t="s">
        <v>9811</v>
      </c>
      <c r="I435" s="161" t="s">
        <v>9099</v>
      </c>
      <c r="J435" s="722" t="s">
        <v>9336</v>
      </c>
      <c r="K435" s="162">
        <v>1.0</v>
      </c>
      <c r="L435" s="162">
        <v>1.0</v>
      </c>
      <c r="M435" s="162">
        <v>1.0</v>
      </c>
      <c r="N435" s="94">
        <v>45.0</v>
      </c>
      <c r="O435" s="94">
        <v>45.0</v>
      </c>
      <c r="P435" s="374" t="s">
        <v>1560</v>
      </c>
      <c r="Q435" s="374"/>
      <c r="R435" s="374"/>
      <c r="S435" s="374"/>
      <c r="T435" s="374"/>
      <c r="U435" s="374"/>
      <c r="V435" s="374"/>
      <c r="W435" s="374"/>
      <c r="X435" s="374"/>
      <c r="Y435" s="374"/>
      <c r="Z435" s="374"/>
    </row>
    <row r="436" ht="24.75" customHeight="1">
      <c r="A436" s="162" t="s">
        <v>146</v>
      </c>
      <c r="B436" s="348" t="s">
        <v>139</v>
      </c>
      <c r="C436" s="162" t="s">
        <v>9812</v>
      </c>
      <c r="D436" s="163" t="s">
        <v>9091</v>
      </c>
      <c r="E436" s="163" t="s">
        <v>9099</v>
      </c>
      <c r="F436" s="163" t="s">
        <v>9129</v>
      </c>
      <c r="G436" s="163" t="s">
        <v>9130</v>
      </c>
      <c r="H436" s="161" t="s">
        <v>9813</v>
      </c>
      <c r="I436" s="164" t="s">
        <v>9099</v>
      </c>
      <c r="J436" s="1548">
        <v>45244.0</v>
      </c>
      <c r="K436" s="697">
        <v>1.0</v>
      </c>
      <c r="L436" s="697">
        <v>1.0</v>
      </c>
      <c r="M436" s="697">
        <v>1.0</v>
      </c>
      <c r="N436" s="94">
        <v>100.0</v>
      </c>
      <c r="O436" s="94">
        <v>100.0</v>
      </c>
      <c r="P436" s="374" t="s">
        <v>1560</v>
      </c>
      <c r="Q436" s="374"/>
      <c r="R436" s="374"/>
      <c r="S436" s="374"/>
      <c r="T436" s="374"/>
      <c r="U436" s="374"/>
      <c r="V436" s="374"/>
      <c r="W436" s="374"/>
      <c r="X436" s="374"/>
      <c r="Y436" s="374"/>
      <c r="Z436" s="374"/>
    </row>
    <row r="437" ht="24.75" customHeight="1">
      <c r="A437" s="162" t="s">
        <v>146</v>
      </c>
      <c r="B437" s="348" t="s">
        <v>139</v>
      </c>
      <c r="C437" s="162" t="s">
        <v>9812</v>
      </c>
      <c r="D437" s="163" t="s">
        <v>9091</v>
      </c>
      <c r="E437" s="163" t="s">
        <v>9099</v>
      </c>
      <c r="F437" s="163" t="s">
        <v>9129</v>
      </c>
      <c r="G437" s="163" t="s">
        <v>9130</v>
      </c>
      <c r="H437" s="161" t="s">
        <v>9813</v>
      </c>
      <c r="I437" s="164" t="s">
        <v>9099</v>
      </c>
      <c r="J437" s="1548">
        <v>45244.0</v>
      </c>
      <c r="K437" s="697">
        <v>1.0</v>
      </c>
      <c r="L437" s="697">
        <v>1.0</v>
      </c>
      <c r="M437" s="697">
        <v>1.0</v>
      </c>
      <c r="N437" s="94">
        <v>30.0</v>
      </c>
      <c r="O437" s="94">
        <v>30.0</v>
      </c>
      <c r="P437" s="374" t="s">
        <v>1560</v>
      </c>
      <c r="Q437" s="374"/>
      <c r="R437" s="374"/>
      <c r="S437" s="374"/>
      <c r="T437" s="374"/>
      <c r="U437" s="374"/>
      <c r="V437" s="374"/>
      <c r="W437" s="374"/>
      <c r="X437" s="374"/>
      <c r="Y437" s="374"/>
      <c r="Z437" s="374"/>
    </row>
    <row r="438" ht="30.75" customHeight="1">
      <c r="A438" s="162" t="s">
        <v>171</v>
      </c>
      <c r="B438" s="162" t="s">
        <v>139</v>
      </c>
      <c r="C438" s="162" t="s">
        <v>9923</v>
      </c>
      <c r="D438" s="720" t="s">
        <v>9127</v>
      </c>
      <c r="E438" s="720" t="s">
        <v>9128</v>
      </c>
      <c r="F438" s="720" t="s">
        <v>9129</v>
      </c>
      <c r="G438" s="720" t="s">
        <v>9130</v>
      </c>
      <c r="H438" s="278" t="s">
        <v>9924</v>
      </c>
      <c r="I438" s="337" t="s">
        <v>9161</v>
      </c>
      <c r="J438" s="722" t="s">
        <v>9925</v>
      </c>
      <c r="K438" s="162"/>
      <c r="L438" s="162"/>
      <c r="M438" s="162"/>
      <c r="N438" s="94">
        <v>200.0</v>
      </c>
      <c r="O438" s="94">
        <v>200.0</v>
      </c>
      <c r="P438" s="374" t="s">
        <v>1573</v>
      </c>
      <c r="Q438" s="374"/>
      <c r="R438" s="374"/>
      <c r="S438" s="374"/>
      <c r="T438" s="374"/>
      <c r="U438" s="374"/>
      <c r="V438" s="374"/>
      <c r="W438" s="374"/>
      <c r="X438" s="374"/>
      <c r="Y438" s="374"/>
      <c r="Z438" s="374"/>
    </row>
    <row r="439" ht="30.0" customHeight="1">
      <c r="A439" s="162" t="s">
        <v>171</v>
      </c>
      <c r="B439" s="162" t="s">
        <v>139</v>
      </c>
      <c r="C439" s="162" t="s">
        <v>9923</v>
      </c>
      <c r="D439" s="720" t="s">
        <v>9127</v>
      </c>
      <c r="E439" s="720" t="s">
        <v>9156</v>
      </c>
      <c r="F439" s="720" t="s">
        <v>9129</v>
      </c>
      <c r="G439" s="720" t="s">
        <v>9130</v>
      </c>
      <c r="H439" s="161" t="s">
        <v>9924</v>
      </c>
      <c r="I439" s="161"/>
      <c r="J439" s="722" t="s">
        <v>9925</v>
      </c>
      <c r="K439" s="162"/>
      <c r="L439" s="162">
        <v>1.0</v>
      </c>
      <c r="M439" s="162">
        <v>1.0</v>
      </c>
      <c r="N439" s="94">
        <v>30.0</v>
      </c>
      <c r="O439" s="94">
        <v>30.0</v>
      </c>
      <c r="P439" s="374" t="s">
        <v>1573</v>
      </c>
      <c r="Q439" s="374"/>
      <c r="R439" s="374"/>
      <c r="S439" s="374"/>
      <c r="T439" s="374"/>
      <c r="U439" s="374"/>
      <c r="V439" s="374"/>
      <c r="W439" s="374"/>
      <c r="X439" s="374"/>
      <c r="Y439" s="374"/>
      <c r="Z439" s="374"/>
    </row>
    <row r="440" ht="30.0" customHeight="1">
      <c r="A440" s="170" t="s">
        <v>171</v>
      </c>
      <c r="B440" s="170" t="s">
        <v>139</v>
      </c>
      <c r="C440" s="200" t="s">
        <v>9926</v>
      </c>
      <c r="D440" s="1486" t="s">
        <v>9127</v>
      </c>
      <c r="E440" s="1486" t="s">
        <v>9156</v>
      </c>
      <c r="F440" s="1486" t="s">
        <v>9129</v>
      </c>
      <c r="G440" s="720" t="s">
        <v>9130</v>
      </c>
      <c r="H440" s="145" t="s">
        <v>9927</v>
      </c>
      <c r="I440" s="161"/>
      <c r="J440" s="722" t="s">
        <v>9928</v>
      </c>
      <c r="K440" s="162"/>
      <c r="L440" s="162">
        <v>3.0</v>
      </c>
      <c r="M440" s="162">
        <v>3.0</v>
      </c>
      <c r="N440" s="94">
        <v>30.0</v>
      </c>
      <c r="O440" s="94">
        <v>30.0</v>
      </c>
      <c r="P440" s="374" t="s">
        <v>1573</v>
      </c>
      <c r="Q440" s="374"/>
      <c r="R440" s="374"/>
      <c r="S440" s="374"/>
      <c r="T440" s="374"/>
      <c r="U440" s="374"/>
      <c r="V440" s="374"/>
      <c r="W440" s="374"/>
      <c r="X440" s="374"/>
      <c r="Y440" s="374"/>
      <c r="Z440" s="374"/>
    </row>
    <row r="441" ht="30.0" customHeight="1">
      <c r="A441" s="162" t="s">
        <v>171</v>
      </c>
      <c r="B441" s="162" t="s">
        <v>139</v>
      </c>
      <c r="C441" s="162" t="s">
        <v>9929</v>
      </c>
      <c r="D441" s="720" t="s">
        <v>9127</v>
      </c>
      <c r="E441" s="720" t="s">
        <v>9156</v>
      </c>
      <c r="F441" s="720" t="s">
        <v>9129</v>
      </c>
      <c r="G441" s="720" t="s">
        <v>9137</v>
      </c>
      <c r="H441" s="161" t="s">
        <v>9930</v>
      </c>
      <c r="I441" s="161"/>
      <c r="J441" s="722" t="s">
        <v>9931</v>
      </c>
      <c r="K441" s="162"/>
      <c r="L441" s="162">
        <v>1.0</v>
      </c>
      <c r="M441" s="162">
        <v>1.0</v>
      </c>
      <c r="N441" s="94">
        <v>30.0</v>
      </c>
      <c r="O441" s="94">
        <v>30.0</v>
      </c>
      <c r="P441" s="374" t="s">
        <v>1573</v>
      </c>
      <c r="Q441" s="374"/>
      <c r="R441" s="374"/>
      <c r="S441" s="374"/>
      <c r="T441" s="374"/>
      <c r="U441" s="374"/>
      <c r="V441" s="374"/>
      <c r="W441" s="374"/>
      <c r="X441" s="374"/>
      <c r="Y441" s="374"/>
      <c r="Z441" s="374"/>
    </row>
    <row r="442" ht="30.0" customHeight="1">
      <c r="A442" s="162" t="s">
        <v>171</v>
      </c>
      <c r="B442" s="348" t="s">
        <v>139</v>
      </c>
      <c r="C442" s="162" t="s">
        <v>9932</v>
      </c>
      <c r="D442" s="626" t="s">
        <v>9127</v>
      </c>
      <c r="E442" s="626" t="s">
        <v>9156</v>
      </c>
      <c r="F442" s="626" t="s">
        <v>9933</v>
      </c>
      <c r="G442" s="626" t="s">
        <v>9137</v>
      </c>
      <c r="H442" s="145" t="s">
        <v>9934</v>
      </c>
      <c r="I442" s="164"/>
      <c r="J442" s="1163" t="s">
        <v>9935</v>
      </c>
      <c r="K442" s="697"/>
      <c r="L442" s="697">
        <v>1.0</v>
      </c>
      <c r="M442" s="697">
        <v>1.0</v>
      </c>
      <c r="N442" s="94">
        <v>30.0</v>
      </c>
      <c r="O442" s="94">
        <v>30.0</v>
      </c>
      <c r="P442" s="374" t="s">
        <v>1573</v>
      </c>
      <c r="Q442" s="374"/>
      <c r="R442" s="374"/>
      <c r="S442" s="374"/>
      <c r="T442" s="374"/>
      <c r="U442" s="374"/>
      <c r="V442" s="374"/>
      <c r="W442" s="374"/>
      <c r="X442" s="374"/>
      <c r="Y442" s="374"/>
      <c r="Z442" s="374"/>
    </row>
    <row r="443" ht="30.0" customHeight="1">
      <c r="A443" s="162" t="s">
        <v>172</v>
      </c>
      <c r="B443" s="162" t="s">
        <v>139</v>
      </c>
      <c r="C443" s="162" t="s">
        <v>9805</v>
      </c>
      <c r="D443" s="720" t="s">
        <v>9091</v>
      </c>
      <c r="E443" s="720" t="s">
        <v>9099</v>
      </c>
      <c r="F443" s="720" t="s">
        <v>9129</v>
      </c>
      <c r="G443" s="720" t="s">
        <v>9130</v>
      </c>
      <c r="H443" s="190" t="s">
        <v>9252</v>
      </c>
      <c r="I443" s="337" t="s">
        <v>9099</v>
      </c>
      <c r="J443" s="722" t="s">
        <v>9806</v>
      </c>
      <c r="K443" s="162">
        <v>1.0</v>
      </c>
      <c r="L443" s="162">
        <v>1.0</v>
      </c>
      <c r="M443" s="162">
        <v>1.0</v>
      </c>
      <c r="N443" s="94">
        <v>30.0</v>
      </c>
      <c r="O443" s="94">
        <v>30.0</v>
      </c>
      <c r="P443" s="374" t="s">
        <v>1580</v>
      </c>
      <c r="Q443" s="374"/>
      <c r="R443" s="374"/>
      <c r="S443" s="374"/>
      <c r="T443" s="374"/>
      <c r="U443" s="374"/>
      <c r="V443" s="374"/>
      <c r="W443" s="374"/>
      <c r="X443" s="374"/>
      <c r="Y443" s="374"/>
      <c r="Z443" s="374"/>
    </row>
    <row r="444" ht="30.0" customHeight="1">
      <c r="A444" s="162" t="s">
        <v>172</v>
      </c>
      <c r="B444" s="162" t="s">
        <v>139</v>
      </c>
      <c r="C444" s="162" t="s">
        <v>9122</v>
      </c>
      <c r="D444" s="720" t="s">
        <v>9091</v>
      </c>
      <c r="E444" s="720" t="s">
        <v>9099</v>
      </c>
      <c r="F444" s="720" t="s">
        <v>9129</v>
      </c>
      <c r="G444" s="720" t="s">
        <v>9130</v>
      </c>
      <c r="H444" s="161" t="s">
        <v>9123</v>
      </c>
      <c r="I444" s="161" t="s">
        <v>9099</v>
      </c>
      <c r="J444" s="722" t="s">
        <v>9124</v>
      </c>
      <c r="K444" s="162">
        <v>1.0</v>
      </c>
      <c r="L444" s="162">
        <v>1.0</v>
      </c>
      <c r="M444" s="162">
        <v>1.0</v>
      </c>
      <c r="N444" s="94">
        <v>30.0</v>
      </c>
      <c r="O444" s="94">
        <v>30.0</v>
      </c>
      <c r="P444" s="374" t="s">
        <v>1580</v>
      </c>
      <c r="Q444" s="374"/>
      <c r="R444" s="374"/>
      <c r="S444" s="374"/>
      <c r="T444" s="374"/>
      <c r="U444" s="374"/>
      <c r="V444" s="374"/>
      <c r="W444" s="374"/>
      <c r="X444" s="374"/>
      <c r="Y444" s="374"/>
      <c r="Z444" s="374"/>
    </row>
    <row r="445" ht="30.0" customHeight="1">
      <c r="A445" s="162" t="s">
        <v>172</v>
      </c>
      <c r="B445" s="161" t="s">
        <v>139</v>
      </c>
      <c r="C445" s="162" t="s">
        <v>9812</v>
      </c>
      <c r="D445" s="163" t="s">
        <v>9091</v>
      </c>
      <c r="E445" s="163" t="s">
        <v>9099</v>
      </c>
      <c r="F445" s="163" t="s">
        <v>9129</v>
      </c>
      <c r="G445" s="163" t="s">
        <v>9130</v>
      </c>
      <c r="H445" s="161" t="s">
        <v>9813</v>
      </c>
      <c r="I445" s="164" t="s">
        <v>9099</v>
      </c>
      <c r="J445" s="1163" t="s">
        <v>9936</v>
      </c>
      <c r="K445" s="697">
        <v>1.0</v>
      </c>
      <c r="L445" s="697">
        <v>1.0</v>
      </c>
      <c r="M445" s="697">
        <v>1.0</v>
      </c>
      <c r="N445" s="94">
        <v>30.0</v>
      </c>
      <c r="O445" s="94">
        <v>30.0</v>
      </c>
      <c r="P445" s="374" t="s">
        <v>1580</v>
      </c>
      <c r="Q445" s="374"/>
      <c r="R445" s="374"/>
      <c r="S445" s="374"/>
      <c r="T445" s="374"/>
      <c r="U445" s="374"/>
      <c r="V445" s="374"/>
      <c r="W445" s="374"/>
      <c r="X445" s="374"/>
      <c r="Y445" s="374"/>
      <c r="Z445" s="374"/>
    </row>
    <row r="446" ht="15.75" customHeight="1">
      <c r="A446" s="200" t="s">
        <v>1586</v>
      </c>
      <c r="B446" s="200" t="s">
        <v>139</v>
      </c>
      <c r="C446" s="200" t="s">
        <v>9876</v>
      </c>
      <c r="D446" s="1522" t="s">
        <v>9192</v>
      </c>
      <c r="E446" s="1522" t="s">
        <v>9193</v>
      </c>
      <c r="F446" s="1522" t="s">
        <v>9194</v>
      </c>
      <c r="G446" s="1522">
        <v>200.0</v>
      </c>
      <c r="H446" s="1523" t="s">
        <v>9123</v>
      </c>
      <c r="I446" s="1089" t="s">
        <v>9937</v>
      </c>
      <c r="J446" s="1524" t="s">
        <v>9878</v>
      </c>
      <c r="K446" s="200">
        <v>1.0</v>
      </c>
      <c r="L446" s="200">
        <v>1.0</v>
      </c>
      <c r="M446" s="200">
        <v>1.0</v>
      </c>
      <c r="N446" s="94">
        <v>30.0</v>
      </c>
      <c r="O446" s="94">
        <v>60.0</v>
      </c>
      <c r="P446" s="374" t="s">
        <v>1586</v>
      </c>
    </row>
    <row r="447" ht="15.75" customHeight="1">
      <c r="A447" s="200" t="s">
        <v>1586</v>
      </c>
      <c r="B447" s="200" t="s">
        <v>139</v>
      </c>
      <c r="C447" s="200" t="s">
        <v>9876</v>
      </c>
      <c r="D447" s="1522" t="s">
        <v>9192</v>
      </c>
      <c r="E447" s="1522" t="s">
        <v>9193</v>
      </c>
      <c r="F447" s="1522" t="s">
        <v>9194</v>
      </c>
      <c r="G447" s="1522">
        <v>200.0</v>
      </c>
      <c r="H447" s="762" t="s">
        <v>9877</v>
      </c>
      <c r="I447" s="314" t="s">
        <v>9865</v>
      </c>
      <c r="J447" s="1524" t="s">
        <v>9878</v>
      </c>
      <c r="K447" s="200">
        <v>1.0</v>
      </c>
      <c r="L447" s="200">
        <v>1.0</v>
      </c>
      <c r="M447" s="200">
        <v>1.0</v>
      </c>
      <c r="N447" s="94">
        <v>50.0</v>
      </c>
      <c r="O447" s="94">
        <v>100.0</v>
      </c>
      <c r="P447" s="374" t="s">
        <v>1586</v>
      </c>
    </row>
    <row r="448" ht="15.75" customHeight="1">
      <c r="A448" s="200" t="s">
        <v>1586</v>
      </c>
      <c r="B448" s="200" t="s">
        <v>139</v>
      </c>
      <c r="C448" s="200" t="s">
        <v>9876</v>
      </c>
      <c r="D448" s="1522" t="s">
        <v>9192</v>
      </c>
      <c r="E448" s="1522" t="s">
        <v>9193</v>
      </c>
      <c r="F448" s="1522" t="s">
        <v>9194</v>
      </c>
      <c r="G448" s="1522">
        <v>200.0</v>
      </c>
      <c r="H448" s="762" t="s">
        <v>9877</v>
      </c>
      <c r="I448" s="314" t="s">
        <v>9479</v>
      </c>
      <c r="J448" s="1524" t="s">
        <v>9878</v>
      </c>
      <c r="K448" s="200">
        <v>1.0</v>
      </c>
      <c r="L448" s="200">
        <v>1.0</v>
      </c>
      <c r="M448" s="200">
        <v>1.0</v>
      </c>
      <c r="N448" s="94">
        <v>30.0</v>
      </c>
      <c r="O448" s="94">
        <v>60.0</v>
      </c>
      <c r="P448" s="374" t="s">
        <v>1586</v>
      </c>
    </row>
    <row r="449" ht="15.75" customHeight="1">
      <c r="A449" s="200" t="s">
        <v>1586</v>
      </c>
      <c r="B449" s="200" t="s">
        <v>139</v>
      </c>
      <c r="C449" s="200" t="s">
        <v>9938</v>
      </c>
      <c r="D449" s="1522" t="s">
        <v>9493</v>
      </c>
      <c r="E449" s="1522" t="s">
        <v>9193</v>
      </c>
      <c r="F449" s="1522" t="s">
        <v>9194</v>
      </c>
      <c r="G449" s="1522">
        <v>200.0</v>
      </c>
      <c r="H449" s="762" t="s">
        <v>9939</v>
      </c>
      <c r="I449" s="314" t="s">
        <v>9865</v>
      </c>
      <c r="J449" s="1524" t="s">
        <v>9940</v>
      </c>
      <c r="K449" s="200"/>
      <c r="L449" s="200"/>
      <c r="M449" s="200"/>
      <c r="N449" s="94">
        <v>50.0</v>
      </c>
      <c r="O449" s="94">
        <v>75.0</v>
      </c>
      <c r="P449" s="374" t="s">
        <v>1586</v>
      </c>
    </row>
    <row r="450" ht="15.75" customHeight="1">
      <c r="A450" s="200" t="s">
        <v>1586</v>
      </c>
      <c r="B450" s="200" t="s">
        <v>139</v>
      </c>
      <c r="C450" s="200" t="s">
        <v>9938</v>
      </c>
      <c r="D450" s="1522" t="s">
        <v>9493</v>
      </c>
      <c r="E450" s="1522" t="s">
        <v>9193</v>
      </c>
      <c r="F450" s="1522" t="s">
        <v>9194</v>
      </c>
      <c r="G450" s="1522">
        <v>200.0</v>
      </c>
      <c r="H450" s="762" t="s">
        <v>9939</v>
      </c>
      <c r="I450" s="314" t="s">
        <v>9479</v>
      </c>
      <c r="J450" s="1524" t="s">
        <v>9940</v>
      </c>
      <c r="K450" s="200">
        <v>5.0</v>
      </c>
      <c r="L450" s="200">
        <v>5.0</v>
      </c>
      <c r="M450" s="200">
        <v>5.0</v>
      </c>
      <c r="N450" s="94">
        <v>30.0</v>
      </c>
      <c r="O450" s="94">
        <v>9.0</v>
      </c>
      <c r="P450" s="374" t="s">
        <v>1586</v>
      </c>
    </row>
    <row r="451" ht="15.75" customHeight="1">
      <c r="A451" s="200" t="s">
        <v>1586</v>
      </c>
      <c r="B451" s="200" t="s">
        <v>139</v>
      </c>
      <c r="C451" s="200" t="s">
        <v>9687</v>
      </c>
      <c r="D451" s="1522" t="s">
        <v>9493</v>
      </c>
      <c r="E451" s="1522" t="s">
        <v>9193</v>
      </c>
      <c r="F451" s="1522" t="s">
        <v>9194</v>
      </c>
      <c r="G451" s="1522">
        <v>200.0</v>
      </c>
      <c r="H451" s="762" t="s">
        <v>9941</v>
      </c>
      <c r="I451" s="314" t="s">
        <v>9479</v>
      </c>
      <c r="J451" s="1524" t="s">
        <v>9689</v>
      </c>
      <c r="K451" s="200">
        <v>5.0</v>
      </c>
      <c r="L451" s="200">
        <v>5.0</v>
      </c>
      <c r="M451" s="200">
        <v>5.0</v>
      </c>
      <c r="N451" s="94">
        <v>20.0</v>
      </c>
      <c r="O451" s="94">
        <v>6.0</v>
      </c>
      <c r="P451" s="374" t="s">
        <v>1586</v>
      </c>
    </row>
    <row r="452" ht="15.75" customHeight="1">
      <c r="A452" s="200" t="s">
        <v>1586</v>
      </c>
      <c r="B452" s="200" t="s">
        <v>139</v>
      </c>
      <c r="C452" s="200" t="s">
        <v>9687</v>
      </c>
      <c r="D452" s="1522" t="s">
        <v>9493</v>
      </c>
      <c r="E452" s="1522" t="s">
        <v>9193</v>
      </c>
      <c r="F452" s="1522" t="s">
        <v>9194</v>
      </c>
      <c r="G452" s="1522">
        <v>200.0</v>
      </c>
      <c r="H452" s="762" t="s">
        <v>9688</v>
      </c>
      <c r="I452" s="314" t="s">
        <v>9479</v>
      </c>
      <c r="J452" s="1524" t="s">
        <v>9689</v>
      </c>
      <c r="K452" s="200">
        <v>5.0</v>
      </c>
      <c r="L452" s="200">
        <v>5.0</v>
      </c>
      <c r="M452" s="200">
        <v>5.0</v>
      </c>
      <c r="N452" s="94">
        <v>20.0</v>
      </c>
      <c r="O452" s="94">
        <v>6.0</v>
      </c>
      <c r="P452" s="374" t="s">
        <v>1586</v>
      </c>
    </row>
    <row r="453" ht="15.75" customHeight="1">
      <c r="A453" s="200" t="s">
        <v>1586</v>
      </c>
      <c r="B453" s="200" t="s">
        <v>139</v>
      </c>
      <c r="C453" s="200" t="s">
        <v>9687</v>
      </c>
      <c r="D453" s="1522" t="s">
        <v>9493</v>
      </c>
      <c r="E453" s="1522" t="s">
        <v>9193</v>
      </c>
      <c r="F453" s="1522" t="s">
        <v>9194</v>
      </c>
      <c r="G453" s="1522">
        <v>200.0</v>
      </c>
      <c r="H453" s="762" t="s">
        <v>9688</v>
      </c>
      <c r="I453" s="314" t="s">
        <v>9479</v>
      </c>
      <c r="J453" s="1524" t="s">
        <v>9689</v>
      </c>
      <c r="K453" s="200">
        <v>5.0</v>
      </c>
      <c r="L453" s="200">
        <v>5.0</v>
      </c>
      <c r="M453" s="200">
        <v>5.0</v>
      </c>
      <c r="N453" s="94">
        <v>20.0</v>
      </c>
      <c r="O453" s="94">
        <v>6.0</v>
      </c>
      <c r="P453" s="374" t="s">
        <v>1586</v>
      </c>
    </row>
    <row r="454" ht="15.75" customHeight="1">
      <c r="A454" s="200" t="s">
        <v>1586</v>
      </c>
      <c r="B454" s="200" t="s">
        <v>139</v>
      </c>
      <c r="C454" s="200" t="s">
        <v>9687</v>
      </c>
      <c r="D454" s="1522" t="s">
        <v>9493</v>
      </c>
      <c r="E454" s="1522" t="s">
        <v>9193</v>
      </c>
      <c r="F454" s="1522" t="s">
        <v>9194</v>
      </c>
      <c r="G454" s="1522">
        <v>200.0</v>
      </c>
      <c r="H454" s="762" t="s">
        <v>9688</v>
      </c>
      <c r="I454" s="314" t="s">
        <v>9479</v>
      </c>
      <c r="J454" s="1524" t="s">
        <v>9689</v>
      </c>
      <c r="K454" s="200">
        <v>3.0</v>
      </c>
      <c r="L454" s="200">
        <v>3.0</v>
      </c>
      <c r="M454" s="200">
        <v>3.0</v>
      </c>
      <c r="N454" s="94">
        <v>20.0</v>
      </c>
      <c r="O454" s="94">
        <v>15.0</v>
      </c>
      <c r="P454" s="374" t="s">
        <v>1586</v>
      </c>
    </row>
    <row r="455" ht="15.75" customHeight="1">
      <c r="A455" s="200" t="s">
        <v>1586</v>
      </c>
      <c r="B455" s="200" t="s">
        <v>139</v>
      </c>
      <c r="C455" s="200" t="s">
        <v>9687</v>
      </c>
      <c r="D455" s="1522" t="s">
        <v>9493</v>
      </c>
      <c r="E455" s="1522" t="s">
        <v>9193</v>
      </c>
      <c r="F455" s="1522" t="s">
        <v>9194</v>
      </c>
      <c r="G455" s="1522">
        <v>200.0</v>
      </c>
      <c r="H455" s="762" t="s">
        <v>9688</v>
      </c>
      <c r="I455" s="314" t="s">
        <v>9479</v>
      </c>
      <c r="J455" s="1524" t="s">
        <v>9689</v>
      </c>
      <c r="K455" s="200">
        <v>3.0</v>
      </c>
      <c r="L455" s="200">
        <v>3.0</v>
      </c>
      <c r="M455" s="200">
        <v>3.0</v>
      </c>
      <c r="N455" s="94">
        <v>20.0</v>
      </c>
      <c r="O455" s="94">
        <v>15.0</v>
      </c>
      <c r="P455" s="374" t="s">
        <v>1586</v>
      </c>
    </row>
    <row r="456" ht="15.75" customHeight="1">
      <c r="A456" s="200" t="s">
        <v>1586</v>
      </c>
      <c r="B456" s="200" t="s">
        <v>139</v>
      </c>
      <c r="C456" s="200" t="s">
        <v>9687</v>
      </c>
      <c r="D456" s="1522" t="s">
        <v>9493</v>
      </c>
      <c r="E456" s="1522" t="s">
        <v>9193</v>
      </c>
      <c r="F456" s="1522" t="s">
        <v>9194</v>
      </c>
      <c r="G456" s="1522">
        <v>200.0</v>
      </c>
      <c r="H456" s="762" t="s">
        <v>9688</v>
      </c>
      <c r="I456" s="314" t="s">
        <v>9479</v>
      </c>
      <c r="J456" s="1524" t="s">
        <v>9689</v>
      </c>
      <c r="K456" s="200">
        <v>3.0</v>
      </c>
      <c r="L456" s="200">
        <v>3.0</v>
      </c>
      <c r="M456" s="200">
        <v>3.0</v>
      </c>
      <c r="N456" s="94">
        <v>20.0</v>
      </c>
      <c r="O456" s="94">
        <v>15.0</v>
      </c>
      <c r="P456" s="374" t="s">
        <v>1586</v>
      </c>
    </row>
    <row r="457" ht="15.75" customHeight="1">
      <c r="A457" s="200" t="s">
        <v>1586</v>
      </c>
      <c r="B457" s="200" t="s">
        <v>139</v>
      </c>
      <c r="C457" s="1095" t="s">
        <v>9942</v>
      </c>
      <c r="D457" s="1522" t="s">
        <v>9493</v>
      </c>
      <c r="E457" s="1522" t="s">
        <v>9722</v>
      </c>
      <c r="F457" s="1522" t="s">
        <v>9194</v>
      </c>
      <c r="G457" s="1522">
        <v>200.0</v>
      </c>
      <c r="H457" s="762" t="s">
        <v>9943</v>
      </c>
      <c r="I457" s="314" t="s">
        <v>9944</v>
      </c>
      <c r="J457" s="1524" t="s">
        <v>9694</v>
      </c>
      <c r="K457" s="200">
        <v>1.0</v>
      </c>
      <c r="L457" s="200">
        <v>1.0</v>
      </c>
      <c r="M457" s="200">
        <v>1.0</v>
      </c>
      <c r="N457" s="94">
        <v>100.0</v>
      </c>
      <c r="O457" s="94">
        <v>300.0</v>
      </c>
      <c r="P457" s="374" t="s">
        <v>1586</v>
      </c>
    </row>
    <row r="458" ht="15.75" customHeight="1">
      <c r="A458" s="200" t="s">
        <v>1586</v>
      </c>
      <c r="B458" s="200" t="s">
        <v>139</v>
      </c>
      <c r="C458" s="200" t="s">
        <v>9945</v>
      </c>
      <c r="D458" s="1522" t="s">
        <v>9493</v>
      </c>
      <c r="E458" s="1522" t="s">
        <v>9946</v>
      </c>
      <c r="F458" s="1522" t="s">
        <v>9194</v>
      </c>
      <c r="G458" s="1522">
        <v>200.0</v>
      </c>
      <c r="H458" s="762" t="s">
        <v>9943</v>
      </c>
      <c r="I458" s="314" t="s">
        <v>9865</v>
      </c>
      <c r="J458" s="1524" t="s">
        <v>9694</v>
      </c>
      <c r="K458" s="200">
        <v>1.0</v>
      </c>
      <c r="L458" s="200">
        <v>1.0</v>
      </c>
      <c r="M458" s="200">
        <v>1.0</v>
      </c>
      <c r="N458" s="94">
        <v>50.0</v>
      </c>
      <c r="O458" s="94">
        <v>150.0</v>
      </c>
      <c r="P458" s="374" t="s">
        <v>1586</v>
      </c>
    </row>
    <row r="459" ht="15.75" customHeight="1">
      <c r="A459" s="200" t="s">
        <v>1586</v>
      </c>
      <c r="B459" s="200" t="s">
        <v>139</v>
      </c>
      <c r="C459" s="200" t="s">
        <v>9945</v>
      </c>
      <c r="D459" s="1522" t="s">
        <v>9493</v>
      </c>
      <c r="E459" s="1522" t="s">
        <v>9947</v>
      </c>
      <c r="F459" s="1522" t="s">
        <v>9194</v>
      </c>
      <c r="G459" s="1522">
        <v>200.0</v>
      </c>
      <c r="H459" s="762" t="s">
        <v>9943</v>
      </c>
      <c r="I459" s="314" t="s">
        <v>9948</v>
      </c>
      <c r="J459" s="1524" t="s">
        <v>9694</v>
      </c>
      <c r="K459" s="200">
        <v>1.0</v>
      </c>
      <c r="L459" s="200">
        <v>1.0</v>
      </c>
      <c r="M459" s="200">
        <v>1.0</v>
      </c>
      <c r="N459" s="94">
        <v>50.0</v>
      </c>
      <c r="O459" s="94">
        <v>150.0</v>
      </c>
      <c r="P459" s="374" t="s">
        <v>1586</v>
      </c>
    </row>
    <row r="460" ht="15.75" customHeight="1">
      <c r="A460" s="200" t="s">
        <v>1586</v>
      </c>
      <c r="B460" s="200" t="s">
        <v>139</v>
      </c>
      <c r="C460" s="200" t="s">
        <v>9945</v>
      </c>
      <c r="D460" s="1522" t="s">
        <v>9493</v>
      </c>
      <c r="E460" s="1522" t="s">
        <v>9947</v>
      </c>
      <c r="F460" s="1522" t="s">
        <v>9194</v>
      </c>
      <c r="G460" s="1522">
        <v>200.0</v>
      </c>
      <c r="H460" s="762" t="s">
        <v>9943</v>
      </c>
      <c r="I460" s="314" t="s">
        <v>9479</v>
      </c>
      <c r="J460" s="1524" t="s">
        <v>9694</v>
      </c>
      <c r="K460" s="200">
        <v>1.0</v>
      </c>
      <c r="L460" s="200">
        <v>1.0</v>
      </c>
      <c r="M460" s="200">
        <v>1.0</v>
      </c>
      <c r="N460" s="94">
        <v>30.0</v>
      </c>
      <c r="O460" s="94">
        <v>45.0</v>
      </c>
      <c r="P460" s="374" t="s">
        <v>1586</v>
      </c>
    </row>
    <row r="461" ht="15.75" customHeight="1">
      <c r="A461" s="200" t="s">
        <v>1586</v>
      </c>
      <c r="B461" s="200" t="s">
        <v>139</v>
      </c>
      <c r="C461" s="1095" t="s">
        <v>9860</v>
      </c>
      <c r="D461" s="1522" t="s">
        <v>9192</v>
      </c>
      <c r="E461" s="1522" t="s">
        <v>9722</v>
      </c>
      <c r="F461" s="1522" t="s">
        <v>9194</v>
      </c>
      <c r="G461" s="1522">
        <v>200.0</v>
      </c>
      <c r="H461" s="762" t="s">
        <v>9861</v>
      </c>
      <c r="I461" s="314" t="s">
        <v>9722</v>
      </c>
      <c r="J461" s="1524" t="s">
        <v>9949</v>
      </c>
      <c r="K461" s="200">
        <v>1.0</v>
      </c>
      <c r="L461" s="200">
        <v>1.0</v>
      </c>
      <c r="M461" s="200">
        <v>1.0</v>
      </c>
      <c r="N461" s="94">
        <v>100.0</v>
      </c>
      <c r="O461" s="94">
        <v>300.0</v>
      </c>
      <c r="P461" s="374" t="s">
        <v>1586</v>
      </c>
    </row>
    <row r="462" ht="15.75" customHeight="1">
      <c r="A462" s="200" t="s">
        <v>1586</v>
      </c>
      <c r="B462" s="200" t="s">
        <v>139</v>
      </c>
      <c r="C462" s="200" t="s">
        <v>9950</v>
      </c>
      <c r="D462" s="1522" t="s">
        <v>9192</v>
      </c>
      <c r="E462" s="1522" t="s">
        <v>9864</v>
      </c>
      <c r="F462" s="1522" t="s">
        <v>9194</v>
      </c>
      <c r="G462" s="1522">
        <v>200.0</v>
      </c>
      <c r="H462" s="314" t="s">
        <v>9861</v>
      </c>
      <c r="I462" s="314" t="s">
        <v>9865</v>
      </c>
      <c r="J462" s="1524" t="s">
        <v>9949</v>
      </c>
      <c r="K462" s="200">
        <v>1.0</v>
      </c>
      <c r="L462" s="200">
        <v>1.0</v>
      </c>
      <c r="M462" s="200">
        <v>1.0</v>
      </c>
      <c r="N462" s="94">
        <v>100.0</v>
      </c>
      <c r="O462" s="94">
        <v>150.0</v>
      </c>
      <c r="P462" s="374" t="s">
        <v>1586</v>
      </c>
    </row>
    <row r="463" ht="15.75" customHeight="1">
      <c r="A463" s="200" t="s">
        <v>1586</v>
      </c>
      <c r="B463" s="200" t="s">
        <v>139</v>
      </c>
      <c r="C463" s="200" t="s">
        <v>9950</v>
      </c>
      <c r="D463" s="1522" t="s">
        <v>9192</v>
      </c>
      <c r="E463" s="1522" t="s">
        <v>9193</v>
      </c>
      <c r="F463" s="1522" t="s">
        <v>9194</v>
      </c>
      <c r="G463" s="1522">
        <v>200.0</v>
      </c>
      <c r="H463" s="314" t="s">
        <v>9861</v>
      </c>
      <c r="I463" s="314" t="s">
        <v>9479</v>
      </c>
      <c r="J463" s="1524" t="s">
        <v>9949</v>
      </c>
      <c r="K463" s="200">
        <v>5.0</v>
      </c>
      <c r="L463" s="200">
        <v>5.0</v>
      </c>
      <c r="M463" s="200">
        <v>5.0</v>
      </c>
      <c r="N463" s="94">
        <v>30.0</v>
      </c>
      <c r="O463" s="94">
        <v>9.0</v>
      </c>
      <c r="P463" s="374" t="s">
        <v>1586</v>
      </c>
    </row>
    <row r="464" ht="15.75" customHeight="1">
      <c r="A464" s="200" t="s">
        <v>1586</v>
      </c>
      <c r="B464" s="200" t="s">
        <v>139</v>
      </c>
      <c r="C464" s="200" t="s">
        <v>9950</v>
      </c>
      <c r="D464" s="1522" t="s">
        <v>9192</v>
      </c>
      <c r="E464" s="1522" t="s">
        <v>9193</v>
      </c>
      <c r="F464" s="1522" t="s">
        <v>9194</v>
      </c>
      <c r="G464" s="1522">
        <v>200.0</v>
      </c>
      <c r="H464" s="314" t="s">
        <v>9861</v>
      </c>
      <c r="I464" s="314" t="s">
        <v>9479</v>
      </c>
      <c r="J464" s="1524" t="s">
        <v>9949</v>
      </c>
      <c r="K464" s="200">
        <v>5.0</v>
      </c>
      <c r="L464" s="200">
        <v>5.0</v>
      </c>
      <c r="M464" s="200">
        <v>5.0</v>
      </c>
      <c r="N464" s="94">
        <v>30.0</v>
      </c>
      <c r="O464" s="94">
        <v>9.0</v>
      </c>
      <c r="P464" s="374" t="s">
        <v>1586</v>
      </c>
    </row>
    <row r="465" ht="15.75" customHeight="1">
      <c r="A465" s="200" t="s">
        <v>1586</v>
      </c>
      <c r="B465" s="200" t="s">
        <v>139</v>
      </c>
      <c r="C465" s="200" t="s">
        <v>9950</v>
      </c>
      <c r="D465" s="1522" t="s">
        <v>9192</v>
      </c>
      <c r="E465" s="1522" t="s">
        <v>9193</v>
      </c>
      <c r="F465" s="1522" t="s">
        <v>9194</v>
      </c>
      <c r="G465" s="1522">
        <v>200.0</v>
      </c>
      <c r="H465" s="314" t="s">
        <v>9861</v>
      </c>
      <c r="I465" s="314" t="s">
        <v>9479</v>
      </c>
      <c r="J465" s="1524" t="s">
        <v>9949</v>
      </c>
      <c r="K465" s="200">
        <v>5.0</v>
      </c>
      <c r="L465" s="200">
        <v>5.0</v>
      </c>
      <c r="M465" s="200">
        <v>5.0</v>
      </c>
      <c r="N465" s="94">
        <v>30.0</v>
      </c>
      <c r="O465" s="94">
        <v>9.0</v>
      </c>
      <c r="P465" s="374" t="s">
        <v>1586</v>
      </c>
    </row>
    <row r="466" ht="15.75" customHeight="1">
      <c r="A466" s="200" t="s">
        <v>1586</v>
      </c>
      <c r="B466" s="200" t="s">
        <v>139</v>
      </c>
      <c r="C466" s="200" t="s">
        <v>9950</v>
      </c>
      <c r="D466" s="1522" t="s">
        <v>9192</v>
      </c>
      <c r="E466" s="1522" t="s">
        <v>9193</v>
      </c>
      <c r="F466" s="1522" t="s">
        <v>9194</v>
      </c>
      <c r="G466" s="1522">
        <v>200.0</v>
      </c>
      <c r="H466" s="314" t="s">
        <v>9861</v>
      </c>
      <c r="I466" s="314" t="s">
        <v>9479</v>
      </c>
      <c r="J466" s="1524" t="s">
        <v>9949</v>
      </c>
      <c r="K466" s="200">
        <v>5.0</v>
      </c>
      <c r="L466" s="200">
        <v>5.0</v>
      </c>
      <c r="M466" s="200">
        <v>5.0</v>
      </c>
      <c r="N466" s="94">
        <v>30.0</v>
      </c>
      <c r="O466" s="94">
        <v>9.0</v>
      </c>
      <c r="P466" s="374" t="s">
        <v>1586</v>
      </c>
    </row>
    <row r="467" ht="15.75" customHeight="1">
      <c r="A467" s="200" t="s">
        <v>1586</v>
      </c>
      <c r="B467" s="200" t="s">
        <v>139</v>
      </c>
      <c r="C467" s="200" t="s">
        <v>9950</v>
      </c>
      <c r="D467" s="1522" t="s">
        <v>9192</v>
      </c>
      <c r="E467" s="1522" t="s">
        <v>9193</v>
      </c>
      <c r="F467" s="1522" t="s">
        <v>9194</v>
      </c>
      <c r="G467" s="1522">
        <v>200.0</v>
      </c>
      <c r="H467" s="314" t="s">
        <v>9861</v>
      </c>
      <c r="I467" s="314" t="s">
        <v>9479</v>
      </c>
      <c r="J467" s="1524" t="s">
        <v>9949</v>
      </c>
      <c r="K467" s="200">
        <v>5.0</v>
      </c>
      <c r="L467" s="200">
        <v>5.0</v>
      </c>
      <c r="M467" s="200">
        <v>5.0</v>
      </c>
      <c r="N467" s="94">
        <v>30.0</v>
      </c>
      <c r="O467" s="94">
        <v>9.0</v>
      </c>
      <c r="P467" s="374" t="s">
        <v>1586</v>
      </c>
    </row>
    <row r="468" ht="24.75" customHeight="1">
      <c r="A468" s="162" t="s">
        <v>9951</v>
      </c>
      <c r="B468" s="162" t="s">
        <v>139</v>
      </c>
      <c r="C468" s="162" t="s">
        <v>9952</v>
      </c>
      <c r="D468" s="720" t="s">
        <v>9127</v>
      </c>
      <c r="E468" s="720" t="s">
        <v>9156</v>
      </c>
      <c r="F468" s="720" t="s">
        <v>9129</v>
      </c>
      <c r="G468" s="720" t="s">
        <v>9183</v>
      </c>
      <c r="H468" s="278" t="s">
        <v>9927</v>
      </c>
      <c r="I468" s="337"/>
      <c r="J468" s="722" t="s">
        <v>9953</v>
      </c>
      <c r="K468" s="162">
        <v>2.0</v>
      </c>
      <c r="L468" s="162">
        <v>2.0</v>
      </c>
      <c r="M468" s="162">
        <v>2.0</v>
      </c>
      <c r="N468" s="94">
        <v>30.0</v>
      </c>
      <c r="O468" s="94">
        <v>15.0</v>
      </c>
      <c r="P468" s="374" t="s">
        <v>1621</v>
      </c>
      <c r="Q468" s="374"/>
      <c r="R468" s="374"/>
      <c r="S468" s="374"/>
      <c r="T468" s="374"/>
      <c r="U468" s="374"/>
      <c r="V468" s="374"/>
      <c r="W468" s="374"/>
      <c r="X468" s="374"/>
      <c r="Y468" s="374"/>
      <c r="Z468" s="374"/>
    </row>
    <row r="469" ht="24.75" customHeight="1">
      <c r="A469" s="162" t="s">
        <v>9951</v>
      </c>
      <c r="B469" s="162" t="s">
        <v>139</v>
      </c>
      <c r="C469" s="162" t="s">
        <v>9954</v>
      </c>
      <c r="D469" s="720" t="s">
        <v>9116</v>
      </c>
      <c r="E469" s="720" t="s">
        <v>9156</v>
      </c>
      <c r="F469" s="720" t="s">
        <v>9136</v>
      </c>
      <c r="G469" s="720" t="s">
        <v>9183</v>
      </c>
      <c r="H469" s="145" t="s">
        <v>9955</v>
      </c>
      <c r="I469" s="161"/>
      <c r="J469" s="722" t="s">
        <v>9956</v>
      </c>
      <c r="K469" s="162">
        <v>2.0</v>
      </c>
      <c r="L469" s="162">
        <v>2.0</v>
      </c>
      <c r="M469" s="162">
        <v>2.0</v>
      </c>
      <c r="N469" s="94">
        <v>40.0</v>
      </c>
      <c r="O469" s="94">
        <v>20.0</v>
      </c>
      <c r="P469" s="374" t="s">
        <v>1621</v>
      </c>
      <c r="Q469" s="374"/>
      <c r="R469" s="374"/>
      <c r="S469" s="374"/>
      <c r="T469" s="374"/>
      <c r="U469" s="374"/>
      <c r="V469" s="374"/>
      <c r="W469" s="374"/>
      <c r="X469" s="374"/>
      <c r="Y469" s="374"/>
      <c r="Z469" s="374"/>
    </row>
    <row r="470" ht="24.75" customHeight="1">
      <c r="A470" s="170" t="s">
        <v>160</v>
      </c>
      <c r="B470" s="170" t="s">
        <v>139</v>
      </c>
      <c r="C470" s="864" t="s">
        <v>9797</v>
      </c>
      <c r="D470" s="1486" t="s">
        <v>9127</v>
      </c>
      <c r="E470" s="1486" t="s">
        <v>9141</v>
      </c>
      <c r="F470" s="1486" t="s">
        <v>9129</v>
      </c>
      <c r="G470" s="1486" t="s">
        <v>9183</v>
      </c>
      <c r="H470" s="145" t="s">
        <v>9957</v>
      </c>
      <c r="I470" s="161" t="s">
        <v>9161</v>
      </c>
      <c r="J470" s="722" t="s">
        <v>9178</v>
      </c>
      <c r="K470" s="162"/>
      <c r="L470" s="162"/>
      <c r="M470" s="162"/>
      <c r="N470" s="94">
        <v>100.0</v>
      </c>
      <c r="O470" s="94">
        <v>200.0</v>
      </c>
      <c r="P470" s="374" t="s">
        <v>1621</v>
      </c>
      <c r="Q470" s="374"/>
      <c r="R470" s="374"/>
      <c r="S470" s="374"/>
      <c r="T470" s="374"/>
      <c r="U470" s="374"/>
      <c r="V470" s="374"/>
      <c r="W470" s="374"/>
      <c r="X470" s="374"/>
      <c r="Y470" s="374"/>
      <c r="Z470" s="374"/>
    </row>
    <row r="471" ht="24.75" customHeight="1">
      <c r="A471" s="162" t="s">
        <v>9958</v>
      </c>
      <c r="B471" s="162" t="s">
        <v>139</v>
      </c>
      <c r="C471" s="162" t="s">
        <v>9797</v>
      </c>
      <c r="D471" s="720" t="s">
        <v>9127</v>
      </c>
      <c r="E471" s="720" t="s">
        <v>9156</v>
      </c>
      <c r="F471" s="720" t="s">
        <v>9129</v>
      </c>
      <c r="G471" s="720" t="s">
        <v>9183</v>
      </c>
      <c r="H471" s="145" t="s">
        <v>9957</v>
      </c>
      <c r="I471" s="161"/>
      <c r="J471" s="722" t="s">
        <v>9178</v>
      </c>
      <c r="K471" s="162">
        <v>2.0</v>
      </c>
      <c r="L471" s="162">
        <v>2.0</v>
      </c>
      <c r="M471" s="162">
        <v>2.0</v>
      </c>
      <c r="N471" s="94">
        <v>30.0</v>
      </c>
      <c r="O471" s="94">
        <v>15.0</v>
      </c>
      <c r="P471" s="374" t="s">
        <v>1621</v>
      </c>
      <c r="Q471" s="374"/>
      <c r="R471" s="374"/>
      <c r="S471" s="374"/>
      <c r="T471" s="374"/>
      <c r="U471" s="374"/>
      <c r="V471" s="374"/>
      <c r="W471" s="374"/>
      <c r="X471" s="374"/>
      <c r="Y471" s="374"/>
      <c r="Z471" s="374"/>
    </row>
    <row r="472" ht="13.5" customHeight="1">
      <c r="A472" s="456" t="s">
        <v>155</v>
      </c>
      <c r="B472" s="456" t="s">
        <v>139</v>
      </c>
      <c r="C472" s="456" t="s">
        <v>9959</v>
      </c>
      <c r="D472" s="456" t="s">
        <v>9091</v>
      </c>
      <c r="E472" s="456" t="s">
        <v>9655</v>
      </c>
      <c r="F472" s="456" t="s">
        <v>9310</v>
      </c>
      <c r="G472" s="456" t="s">
        <v>9603</v>
      </c>
      <c r="H472" s="1549" t="s">
        <v>9960</v>
      </c>
      <c r="I472" s="163" t="s">
        <v>9198</v>
      </c>
      <c r="J472" s="200" t="s">
        <v>9961</v>
      </c>
      <c r="K472" s="200"/>
      <c r="L472" s="200"/>
      <c r="M472" s="200"/>
      <c r="N472" s="1550" t="s">
        <v>9149</v>
      </c>
      <c r="O472" s="94">
        <v>75.0</v>
      </c>
      <c r="P472" s="1551" t="s">
        <v>9962</v>
      </c>
      <c r="Q472" s="609"/>
      <c r="R472" s="609"/>
      <c r="S472" s="609"/>
      <c r="T472" s="609"/>
      <c r="U472" s="609"/>
      <c r="V472" s="609"/>
      <c r="W472" s="609"/>
      <c r="X472" s="609"/>
      <c r="Y472" s="609"/>
      <c r="Z472" s="609"/>
    </row>
    <row r="473" ht="19.5" customHeight="1">
      <c r="A473" s="1552" t="s">
        <v>143</v>
      </c>
      <c r="B473" s="147" t="s">
        <v>139</v>
      </c>
      <c r="C473" s="1553" t="s">
        <v>9963</v>
      </c>
      <c r="D473" s="1554" t="s">
        <v>9091</v>
      </c>
      <c r="E473" s="1555" t="s">
        <v>9964</v>
      </c>
      <c r="F473" s="456" t="s">
        <v>9129</v>
      </c>
      <c r="G473" s="456" t="s">
        <v>9794</v>
      </c>
      <c r="H473" s="454" t="s">
        <v>9965</v>
      </c>
      <c r="I473" s="1556" t="s">
        <v>9966</v>
      </c>
      <c r="J473" s="1556" t="s">
        <v>9967</v>
      </c>
      <c r="K473" s="200"/>
      <c r="L473" s="200"/>
      <c r="M473" s="200"/>
      <c r="N473" s="133">
        <v>30.0</v>
      </c>
      <c r="O473" s="133">
        <v>30.0</v>
      </c>
      <c r="P473" s="1557" t="s">
        <v>1652</v>
      </c>
      <c r="Q473" s="1558"/>
      <c r="R473" s="1558"/>
      <c r="S473" s="1558"/>
      <c r="T473" s="1558"/>
      <c r="U473" s="1558"/>
      <c r="V473" s="1558"/>
      <c r="W473" s="1558"/>
      <c r="X473" s="1558"/>
      <c r="Y473" s="1558"/>
      <c r="Z473" s="1558"/>
    </row>
    <row r="474" ht="19.5" customHeight="1">
      <c r="A474" s="1552" t="s">
        <v>143</v>
      </c>
      <c r="B474" s="147" t="s">
        <v>139</v>
      </c>
      <c r="C474" s="1553" t="s">
        <v>9968</v>
      </c>
      <c r="D474" s="1554" t="s">
        <v>9091</v>
      </c>
      <c r="E474" s="1559" t="s">
        <v>9092</v>
      </c>
      <c r="F474" s="456" t="s">
        <v>9129</v>
      </c>
      <c r="G474" s="1522">
        <v>1.5</v>
      </c>
      <c r="H474" s="200"/>
      <c r="I474" s="1556" t="s">
        <v>9969</v>
      </c>
      <c r="J474" s="1556" t="s">
        <v>9970</v>
      </c>
      <c r="K474" s="200">
        <v>1.0</v>
      </c>
      <c r="L474" s="200">
        <v>1.0</v>
      </c>
      <c r="M474" s="200">
        <v>1.0</v>
      </c>
      <c r="N474" s="133">
        <v>100.0</v>
      </c>
      <c r="O474" s="133">
        <v>150.0</v>
      </c>
      <c r="P474" s="1557" t="s">
        <v>1652</v>
      </c>
      <c r="Q474" s="1558"/>
      <c r="R474" s="1558"/>
      <c r="S474" s="1558"/>
      <c r="T474" s="1558"/>
      <c r="U474" s="1558"/>
      <c r="V474" s="1558"/>
      <c r="W474" s="1558"/>
      <c r="X474" s="1558"/>
      <c r="Y474" s="1558"/>
      <c r="Z474" s="1558"/>
    </row>
    <row r="475" ht="19.5" customHeight="1">
      <c r="A475" s="1552" t="s">
        <v>143</v>
      </c>
      <c r="B475" s="147" t="s">
        <v>139</v>
      </c>
      <c r="C475" s="1553" t="s">
        <v>9968</v>
      </c>
      <c r="D475" s="1554" t="s">
        <v>9091</v>
      </c>
      <c r="E475" s="1559" t="s">
        <v>9964</v>
      </c>
      <c r="F475" s="456" t="s">
        <v>9129</v>
      </c>
      <c r="G475" s="1522">
        <v>1.5</v>
      </c>
      <c r="H475" s="454" t="s">
        <v>9971</v>
      </c>
      <c r="I475" s="1556" t="s">
        <v>9966</v>
      </c>
      <c r="J475" s="1556" t="s">
        <v>9970</v>
      </c>
      <c r="K475" s="200">
        <v>1.0</v>
      </c>
      <c r="L475" s="200">
        <v>1.0</v>
      </c>
      <c r="M475" s="200">
        <v>1.0</v>
      </c>
      <c r="N475" s="133">
        <v>100.0</v>
      </c>
      <c r="O475" s="133">
        <v>150.0</v>
      </c>
      <c r="P475" s="1557" t="s">
        <v>1652</v>
      </c>
      <c r="Q475" s="1558"/>
      <c r="R475" s="1558"/>
      <c r="S475" s="1558"/>
      <c r="T475" s="1558"/>
      <c r="U475" s="1558"/>
      <c r="V475" s="1558"/>
      <c r="W475" s="1558"/>
      <c r="X475" s="1558"/>
      <c r="Y475" s="1558"/>
      <c r="Z475" s="1558"/>
    </row>
    <row r="476" ht="19.5" customHeight="1">
      <c r="A476" s="1552" t="s">
        <v>143</v>
      </c>
      <c r="B476" s="147" t="s">
        <v>139</v>
      </c>
      <c r="C476" s="1553" t="s">
        <v>9972</v>
      </c>
      <c r="D476" s="1554" t="s">
        <v>9091</v>
      </c>
      <c r="E476" s="1559" t="s">
        <v>9141</v>
      </c>
      <c r="F476" s="456" t="s">
        <v>9129</v>
      </c>
      <c r="G476" s="456" t="s">
        <v>9794</v>
      </c>
      <c r="H476" s="941" t="s">
        <v>9973</v>
      </c>
      <c r="I476" s="1556" t="s">
        <v>9476</v>
      </c>
      <c r="J476" s="1556" t="s">
        <v>9974</v>
      </c>
      <c r="K476" s="200">
        <v>1.0</v>
      </c>
      <c r="L476" s="200">
        <v>2.0</v>
      </c>
      <c r="M476" s="200">
        <v>1.0</v>
      </c>
      <c r="N476" s="133">
        <v>50.0</v>
      </c>
      <c r="O476" s="133">
        <v>50.0</v>
      </c>
      <c r="P476" s="1557" t="s">
        <v>1652</v>
      </c>
      <c r="Q476" s="1558"/>
      <c r="R476" s="1558"/>
      <c r="S476" s="1558"/>
      <c r="T476" s="1558"/>
      <c r="U476" s="1558"/>
      <c r="V476" s="1558"/>
      <c r="W476" s="1558"/>
      <c r="X476" s="1558"/>
      <c r="Y476" s="1558"/>
      <c r="Z476" s="1558"/>
    </row>
    <row r="477" ht="19.5" customHeight="1">
      <c r="A477" s="1552" t="s">
        <v>143</v>
      </c>
      <c r="B477" s="147" t="s">
        <v>139</v>
      </c>
      <c r="C477" s="1553" t="s">
        <v>9975</v>
      </c>
      <c r="D477" s="1554" t="s">
        <v>9091</v>
      </c>
      <c r="E477" s="1559" t="s">
        <v>9964</v>
      </c>
      <c r="F477" s="456" t="s">
        <v>9129</v>
      </c>
      <c r="G477" s="456" t="s">
        <v>9794</v>
      </c>
      <c r="H477" s="941" t="s">
        <v>9976</v>
      </c>
      <c r="I477" s="1556" t="s">
        <v>9966</v>
      </c>
      <c r="J477" s="1556" t="s">
        <v>9974</v>
      </c>
      <c r="K477" s="200">
        <v>1.0</v>
      </c>
      <c r="L477" s="200">
        <v>2.0</v>
      </c>
      <c r="M477" s="200">
        <v>1.0</v>
      </c>
      <c r="N477" s="133">
        <v>50.0</v>
      </c>
      <c r="O477" s="133">
        <v>50.0</v>
      </c>
      <c r="P477" s="1557" t="s">
        <v>1652</v>
      </c>
      <c r="Q477" s="1558"/>
      <c r="R477" s="1558"/>
      <c r="S477" s="1558"/>
      <c r="T477" s="1558"/>
      <c r="U477" s="1558"/>
      <c r="V477" s="1558"/>
      <c r="W477" s="1558"/>
      <c r="X477" s="1558"/>
      <c r="Y477" s="1558"/>
      <c r="Z477" s="1558"/>
    </row>
    <row r="478" ht="19.5" customHeight="1">
      <c r="A478" s="1552" t="s">
        <v>143</v>
      </c>
      <c r="B478" s="147" t="s">
        <v>139</v>
      </c>
      <c r="C478" s="1553" t="s">
        <v>9977</v>
      </c>
      <c r="D478" s="1554" t="s">
        <v>9978</v>
      </c>
      <c r="E478" s="1559" t="s">
        <v>9964</v>
      </c>
      <c r="F478" s="456" t="s">
        <v>9979</v>
      </c>
      <c r="G478" s="1526"/>
      <c r="H478" s="1560" t="s">
        <v>9980</v>
      </c>
      <c r="I478" s="1556" t="s">
        <v>9966</v>
      </c>
      <c r="J478" s="1556" t="s">
        <v>9981</v>
      </c>
      <c r="K478" s="200">
        <v>1.0</v>
      </c>
      <c r="L478" s="200">
        <v>1.0</v>
      </c>
      <c r="M478" s="200">
        <v>1.0</v>
      </c>
      <c r="N478" s="133">
        <v>30.0</v>
      </c>
      <c r="O478" s="133">
        <v>45.0</v>
      </c>
      <c r="P478" s="1557" t="s">
        <v>1652</v>
      </c>
      <c r="Q478" s="1558"/>
      <c r="R478" s="1558"/>
      <c r="S478" s="1558"/>
      <c r="T478" s="1558"/>
      <c r="U478" s="1558"/>
      <c r="V478" s="1558"/>
      <c r="W478" s="1558"/>
      <c r="X478" s="1558"/>
      <c r="Y478" s="1558"/>
      <c r="Z478" s="1558"/>
    </row>
    <row r="479" ht="19.5" customHeight="1">
      <c r="A479" s="1552" t="s">
        <v>143</v>
      </c>
      <c r="B479" s="147" t="s">
        <v>139</v>
      </c>
      <c r="C479" s="1553" t="s">
        <v>9982</v>
      </c>
      <c r="D479" s="1554" t="s">
        <v>9091</v>
      </c>
      <c r="E479" s="1559" t="s">
        <v>9983</v>
      </c>
      <c r="F479" s="456" t="s">
        <v>9129</v>
      </c>
      <c r="G479" s="322" t="s">
        <v>9984</v>
      </c>
      <c r="H479" s="941" t="s">
        <v>9985</v>
      </c>
      <c r="I479" s="1556" t="s">
        <v>9476</v>
      </c>
      <c r="J479" s="1556" t="s">
        <v>9986</v>
      </c>
      <c r="K479" s="200">
        <v>1.0</v>
      </c>
      <c r="L479" s="200">
        <v>1.0</v>
      </c>
      <c r="M479" s="200">
        <v>1.0</v>
      </c>
      <c r="N479" s="133">
        <v>50.0</v>
      </c>
      <c r="O479" s="133">
        <v>75.0</v>
      </c>
      <c r="P479" s="1557" t="s">
        <v>1652</v>
      </c>
      <c r="Q479" s="1558"/>
      <c r="R479" s="1558"/>
      <c r="S479" s="1558"/>
      <c r="T479" s="1558"/>
      <c r="U479" s="1558"/>
      <c r="V479" s="1558"/>
      <c r="W479" s="1558"/>
      <c r="X479" s="1558"/>
      <c r="Y479" s="1558"/>
      <c r="Z479" s="1558"/>
    </row>
    <row r="480" ht="19.5" customHeight="1">
      <c r="A480" s="1552" t="s">
        <v>143</v>
      </c>
      <c r="B480" s="147" t="s">
        <v>139</v>
      </c>
      <c r="C480" s="1553" t="s">
        <v>9982</v>
      </c>
      <c r="D480" s="1554" t="s">
        <v>9091</v>
      </c>
      <c r="E480" s="1559" t="s">
        <v>9964</v>
      </c>
      <c r="F480" s="456" t="s">
        <v>9129</v>
      </c>
      <c r="G480" s="322" t="s">
        <v>9984</v>
      </c>
      <c r="H480" s="941" t="s">
        <v>9987</v>
      </c>
      <c r="I480" s="1556" t="s">
        <v>9966</v>
      </c>
      <c r="J480" s="1556" t="s">
        <v>9986</v>
      </c>
      <c r="K480" s="200">
        <v>1.0</v>
      </c>
      <c r="L480" s="200">
        <v>1.0</v>
      </c>
      <c r="M480" s="200">
        <v>1.0</v>
      </c>
      <c r="N480" s="133">
        <v>30.0</v>
      </c>
      <c r="O480" s="133">
        <v>45.0</v>
      </c>
      <c r="P480" s="1557" t="s">
        <v>1652</v>
      </c>
      <c r="Q480" s="1558"/>
      <c r="R480" s="1558"/>
      <c r="S480" s="1558"/>
      <c r="T480" s="1558"/>
      <c r="U480" s="1558"/>
      <c r="V480" s="1558"/>
      <c r="W480" s="1558"/>
      <c r="X480" s="1558"/>
      <c r="Y480" s="1558"/>
      <c r="Z480" s="1558"/>
    </row>
    <row r="481" ht="19.5" customHeight="1">
      <c r="A481" s="1552" t="s">
        <v>143</v>
      </c>
      <c r="B481" s="147" t="s">
        <v>139</v>
      </c>
      <c r="C481" s="1553" t="s">
        <v>9988</v>
      </c>
      <c r="D481" s="1554" t="s">
        <v>9091</v>
      </c>
      <c r="E481" s="1559" t="s">
        <v>9141</v>
      </c>
      <c r="F481" s="456" t="s">
        <v>9129</v>
      </c>
      <c r="G481" s="322" t="s">
        <v>9984</v>
      </c>
      <c r="H481" s="941" t="s">
        <v>9989</v>
      </c>
      <c r="I481" s="1556" t="s">
        <v>9476</v>
      </c>
      <c r="J481" s="1556" t="s">
        <v>9990</v>
      </c>
      <c r="K481" s="725">
        <v>1.0</v>
      </c>
      <c r="L481" s="725">
        <v>1.0</v>
      </c>
      <c r="M481" s="725">
        <v>1.0</v>
      </c>
      <c r="N481" s="133">
        <v>50.0</v>
      </c>
      <c r="O481" s="133">
        <v>75.0</v>
      </c>
      <c r="P481" s="1557" t="s">
        <v>1652</v>
      </c>
      <c r="Q481" s="1558"/>
      <c r="R481" s="1558"/>
      <c r="S481" s="1558"/>
      <c r="T481" s="1558"/>
      <c r="U481" s="1558"/>
      <c r="V481" s="1558"/>
      <c r="W481" s="1558"/>
      <c r="X481" s="1558"/>
      <c r="Y481" s="1558"/>
      <c r="Z481" s="1558"/>
    </row>
    <row r="482" ht="19.5" customHeight="1">
      <c r="A482" s="1552" t="s">
        <v>143</v>
      </c>
      <c r="B482" s="147" t="s">
        <v>139</v>
      </c>
      <c r="C482" s="1553" t="s">
        <v>9988</v>
      </c>
      <c r="D482" s="1554" t="s">
        <v>9091</v>
      </c>
      <c r="E482" s="1559" t="s">
        <v>9983</v>
      </c>
      <c r="F482" s="456" t="s">
        <v>9129</v>
      </c>
      <c r="G482" s="322" t="s">
        <v>9984</v>
      </c>
      <c r="H482" s="941" t="s">
        <v>9991</v>
      </c>
      <c r="I482" s="1556" t="s">
        <v>9476</v>
      </c>
      <c r="J482" s="1556" t="s">
        <v>9990</v>
      </c>
      <c r="K482" s="725">
        <v>1.0</v>
      </c>
      <c r="L482" s="725">
        <v>1.0</v>
      </c>
      <c r="M482" s="725">
        <v>1.0</v>
      </c>
      <c r="N482" s="133">
        <v>50.0</v>
      </c>
      <c r="O482" s="133">
        <v>75.0</v>
      </c>
      <c r="P482" s="1557" t="s">
        <v>1652</v>
      </c>
      <c r="Q482" s="1558"/>
      <c r="R482" s="1558"/>
      <c r="S482" s="1558"/>
      <c r="T482" s="1558"/>
      <c r="U482" s="1558"/>
      <c r="V482" s="1558"/>
      <c r="W482" s="1558"/>
      <c r="X482" s="1558"/>
      <c r="Y482" s="1558"/>
      <c r="Z482" s="1558"/>
    </row>
    <row r="483" ht="19.5" customHeight="1">
      <c r="A483" s="1552" t="s">
        <v>143</v>
      </c>
      <c r="B483" s="147" t="s">
        <v>139</v>
      </c>
      <c r="C483" s="1553" t="s">
        <v>9988</v>
      </c>
      <c r="D483" s="1554" t="s">
        <v>9091</v>
      </c>
      <c r="E483" s="1561" t="s">
        <v>9964</v>
      </c>
      <c r="F483" s="456" t="s">
        <v>9129</v>
      </c>
      <c r="G483" s="322" t="s">
        <v>9984</v>
      </c>
      <c r="H483" s="941" t="s">
        <v>9992</v>
      </c>
      <c r="I483" s="1556" t="s">
        <v>9966</v>
      </c>
      <c r="J483" s="1556" t="s">
        <v>9990</v>
      </c>
      <c r="K483" s="725">
        <v>1.0</v>
      </c>
      <c r="L483" s="725">
        <v>1.0</v>
      </c>
      <c r="M483" s="725">
        <v>1.0</v>
      </c>
      <c r="N483" s="133">
        <v>50.0</v>
      </c>
      <c r="O483" s="133">
        <v>75.0</v>
      </c>
      <c r="P483" s="1557" t="s">
        <v>1652</v>
      </c>
      <c r="Q483" s="1558"/>
      <c r="R483" s="1558"/>
      <c r="S483" s="1558"/>
      <c r="T483" s="1558"/>
      <c r="U483" s="1558"/>
      <c r="V483" s="1558"/>
      <c r="W483" s="1558"/>
      <c r="X483" s="1558"/>
      <c r="Y483" s="1558"/>
      <c r="Z483" s="1558"/>
    </row>
    <row r="484" ht="19.5" customHeight="1">
      <c r="A484" s="1552" t="s">
        <v>143</v>
      </c>
      <c r="B484" s="1468" t="s">
        <v>139</v>
      </c>
      <c r="C484" s="931" t="s">
        <v>9521</v>
      </c>
      <c r="D484" s="931" t="s">
        <v>9978</v>
      </c>
      <c r="E484" s="931" t="s">
        <v>9969</v>
      </c>
      <c r="F484" s="931" t="s">
        <v>9993</v>
      </c>
      <c r="G484" s="322" t="s">
        <v>9994</v>
      </c>
      <c r="H484" s="941" t="s">
        <v>9995</v>
      </c>
      <c r="I484" s="322" t="s">
        <v>9198</v>
      </c>
      <c r="J484" s="322" t="s">
        <v>9694</v>
      </c>
      <c r="K484" s="725">
        <v>1.0</v>
      </c>
      <c r="L484" s="725">
        <v>1.0</v>
      </c>
      <c r="M484" s="725">
        <v>1.0</v>
      </c>
      <c r="N484" s="1415">
        <v>100.0</v>
      </c>
      <c r="O484" s="1415">
        <v>200.0</v>
      </c>
      <c r="P484" s="1557" t="s">
        <v>1652</v>
      </c>
      <c r="Q484" s="1558"/>
      <c r="R484" s="1558"/>
      <c r="S484" s="1558"/>
      <c r="T484" s="1558"/>
      <c r="U484" s="1558"/>
      <c r="V484" s="1558"/>
      <c r="W484" s="1558"/>
      <c r="X484" s="1558"/>
      <c r="Y484" s="1558"/>
      <c r="Z484" s="1558"/>
    </row>
    <row r="485" ht="19.5" customHeight="1">
      <c r="A485" s="1552" t="s">
        <v>143</v>
      </c>
      <c r="B485" s="1468" t="s">
        <v>139</v>
      </c>
      <c r="C485" s="931" t="s">
        <v>9521</v>
      </c>
      <c r="D485" s="931" t="s">
        <v>9978</v>
      </c>
      <c r="E485" s="931" t="s">
        <v>9983</v>
      </c>
      <c r="F485" s="931" t="s">
        <v>9993</v>
      </c>
      <c r="G485" s="322" t="s">
        <v>9994</v>
      </c>
      <c r="H485" s="941" t="s">
        <v>9996</v>
      </c>
      <c r="I485" s="322" t="s">
        <v>9198</v>
      </c>
      <c r="J485" s="322" t="s">
        <v>9694</v>
      </c>
      <c r="K485" s="725">
        <v>1.0</v>
      </c>
      <c r="L485" s="725">
        <v>1.0</v>
      </c>
      <c r="M485" s="725">
        <v>1.0</v>
      </c>
      <c r="N485" s="1415">
        <v>50.0</v>
      </c>
      <c r="O485" s="1415">
        <v>100.0</v>
      </c>
      <c r="P485" s="1557" t="s">
        <v>1652</v>
      </c>
      <c r="Q485" s="1562"/>
      <c r="R485" s="1562"/>
      <c r="S485" s="1562"/>
      <c r="T485" s="1562"/>
      <c r="U485" s="1562"/>
      <c r="V485" s="1562"/>
      <c r="W485" s="1562"/>
      <c r="X485" s="1562"/>
      <c r="Y485" s="1562"/>
      <c r="Z485" s="1562"/>
    </row>
    <row r="486" ht="19.5" customHeight="1">
      <c r="A486" s="1552" t="s">
        <v>143</v>
      </c>
      <c r="B486" s="1468" t="s">
        <v>139</v>
      </c>
      <c r="C486" s="931" t="s">
        <v>9521</v>
      </c>
      <c r="D486" s="931" t="s">
        <v>9978</v>
      </c>
      <c r="E486" s="931" t="s">
        <v>9518</v>
      </c>
      <c r="F486" s="931" t="s">
        <v>9993</v>
      </c>
      <c r="G486" s="322" t="s">
        <v>9994</v>
      </c>
      <c r="H486" s="941" t="s">
        <v>9997</v>
      </c>
      <c r="I486" s="1556" t="s">
        <v>9966</v>
      </c>
      <c r="J486" s="322" t="s">
        <v>9694</v>
      </c>
      <c r="K486" s="725">
        <v>1.0</v>
      </c>
      <c r="L486" s="725">
        <v>1.0</v>
      </c>
      <c r="M486" s="725">
        <v>1.0</v>
      </c>
      <c r="N486" s="1415">
        <v>50.0</v>
      </c>
      <c r="O486" s="1415">
        <v>100.0</v>
      </c>
      <c r="P486" s="1557" t="s">
        <v>1652</v>
      </c>
      <c r="Q486" s="1562"/>
      <c r="R486" s="1562"/>
      <c r="S486" s="1562"/>
      <c r="T486" s="1562"/>
      <c r="U486" s="1562"/>
      <c r="V486" s="1562"/>
      <c r="W486" s="1562"/>
      <c r="X486" s="1562"/>
      <c r="Y486" s="1562"/>
      <c r="Z486" s="1562"/>
    </row>
    <row r="487" ht="19.5" customHeight="1">
      <c r="A487" s="1552" t="s">
        <v>143</v>
      </c>
      <c r="B487" s="1468" t="s">
        <v>139</v>
      </c>
      <c r="C487" s="931" t="s">
        <v>9998</v>
      </c>
      <c r="D487" s="1554" t="s">
        <v>9091</v>
      </c>
      <c r="E487" s="931" t="s">
        <v>9999</v>
      </c>
      <c r="F487" s="931" t="s">
        <v>10000</v>
      </c>
      <c r="G487" s="322"/>
      <c r="H487" s="941" t="s">
        <v>10001</v>
      </c>
      <c r="I487" s="1556" t="s">
        <v>9966</v>
      </c>
      <c r="J487" s="322" t="s">
        <v>10002</v>
      </c>
      <c r="K487" s="725">
        <v>1.0</v>
      </c>
      <c r="L487" s="725">
        <v>1.0</v>
      </c>
      <c r="M487" s="725">
        <v>1.0</v>
      </c>
      <c r="N487" s="1415">
        <v>50.0</v>
      </c>
      <c r="O487" s="1415">
        <v>50.0</v>
      </c>
      <c r="P487" s="1557" t="s">
        <v>1652</v>
      </c>
      <c r="Q487" s="1562"/>
      <c r="R487" s="1562"/>
      <c r="S487" s="1562"/>
      <c r="T487" s="1562"/>
      <c r="U487" s="1562"/>
      <c r="V487" s="1562"/>
      <c r="W487" s="1562"/>
      <c r="X487" s="1562"/>
      <c r="Y487" s="1562"/>
      <c r="Z487" s="1562"/>
    </row>
    <row r="488" ht="69.0" customHeight="1">
      <c r="A488" s="1552" t="s">
        <v>10003</v>
      </c>
      <c r="B488" s="147" t="s">
        <v>139</v>
      </c>
      <c r="C488" s="931" t="s">
        <v>9963</v>
      </c>
      <c r="D488" s="1554" t="s">
        <v>9091</v>
      </c>
      <c r="E488" s="1555" t="s">
        <v>9964</v>
      </c>
      <c r="F488" s="456" t="s">
        <v>9129</v>
      </c>
      <c r="G488" s="456" t="s">
        <v>9794</v>
      </c>
      <c r="H488" s="454" t="s">
        <v>10004</v>
      </c>
      <c r="I488" s="1556" t="s">
        <v>9966</v>
      </c>
      <c r="J488" s="322" t="s">
        <v>9967</v>
      </c>
      <c r="K488" s="200">
        <v>1.0</v>
      </c>
      <c r="L488" s="200">
        <v>1.0</v>
      </c>
      <c r="M488" s="200">
        <v>1.0</v>
      </c>
      <c r="N488" s="133">
        <v>30.0</v>
      </c>
      <c r="O488" s="133">
        <v>30.0</v>
      </c>
      <c r="P488" s="1557" t="s">
        <v>1723</v>
      </c>
      <c r="Q488" s="1558"/>
      <c r="R488" s="1558"/>
      <c r="S488" s="1558"/>
      <c r="T488" s="1558"/>
      <c r="U488" s="1558"/>
      <c r="V488" s="1558"/>
      <c r="W488" s="1558"/>
      <c r="X488" s="1558"/>
      <c r="Y488" s="1558"/>
      <c r="Z488" s="1558"/>
    </row>
    <row r="489" ht="57.75" customHeight="1">
      <c r="A489" s="1563" t="s">
        <v>10003</v>
      </c>
      <c r="B489" s="147" t="s">
        <v>139</v>
      </c>
      <c r="C489" s="931" t="s">
        <v>9968</v>
      </c>
      <c r="D489" s="1554" t="s">
        <v>9091</v>
      </c>
      <c r="E489" s="1559" t="s">
        <v>9092</v>
      </c>
      <c r="F489" s="456" t="s">
        <v>9129</v>
      </c>
      <c r="G489" s="1522">
        <v>1.5</v>
      </c>
      <c r="H489" s="454" t="s">
        <v>10005</v>
      </c>
      <c r="I489" s="1556" t="s">
        <v>9969</v>
      </c>
      <c r="J489" s="322" t="s">
        <v>9970</v>
      </c>
      <c r="K489" s="200">
        <v>1.0</v>
      </c>
      <c r="L489" s="200">
        <v>1.0</v>
      </c>
      <c r="M489" s="200">
        <v>1.0</v>
      </c>
      <c r="N489" s="133">
        <v>100.0</v>
      </c>
      <c r="O489" s="133">
        <v>150.0</v>
      </c>
      <c r="P489" s="1557" t="s">
        <v>1723</v>
      </c>
      <c r="Q489" s="1558"/>
      <c r="R489" s="1558"/>
      <c r="S489" s="1558"/>
      <c r="T489" s="1558"/>
      <c r="U489" s="1558"/>
      <c r="V489" s="1558"/>
      <c r="W489" s="1558"/>
      <c r="X489" s="1558"/>
      <c r="Y489" s="1558"/>
      <c r="Z489" s="1558"/>
    </row>
    <row r="490" ht="57.75" customHeight="1">
      <c r="A490" s="1563" t="s">
        <v>10003</v>
      </c>
      <c r="B490" s="147" t="s">
        <v>139</v>
      </c>
      <c r="C490" s="931" t="s">
        <v>9968</v>
      </c>
      <c r="D490" s="1554" t="s">
        <v>9091</v>
      </c>
      <c r="E490" s="1559" t="s">
        <v>9964</v>
      </c>
      <c r="F490" s="456" t="s">
        <v>9129</v>
      </c>
      <c r="G490" s="1522">
        <v>1.5</v>
      </c>
      <c r="H490" s="454" t="s">
        <v>10006</v>
      </c>
      <c r="I490" s="1556" t="s">
        <v>9966</v>
      </c>
      <c r="J490" s="322" t="s">
        <v>9970</v>
      </c>
      <c r="K490" s="200">
        <v>1.0</v>
      </c>
      <c r="L490" s="200">
        <v>1.0</v>
      </c>
      <c r="M490" s="200">
        <v>1.0</v>
      </c>
      <c r="N490" s="133">
        <v>100.0</v>
      </c>
      <c r="O490" s="133">
        <v>150.0</v>
      </c>
      <c r="P490" s="1557" t="s">
        <v>1723</v>
      </c>
      <c r="Q490" s="1558"/>
      <c r="R490" s="1558"/>
      <c r="S490" s="1558"/>
      <c r="T490" s="1558"/>
      <c r="U490" s="1558"/>
      <c r="V490" s="1558"/>
      <c r="W490" s="1558"/>
      <c r="X490" s="1558"/>
      <c r="Y490" s="1558"/>
      <c r="Z490" s="1558"/>
    </row>
    <row r="491" ht="46.5" customHeight="1">
      <c r="A491" s="1563" t="s">
        <v>10003</v>
      </c>
      <c r="B491" s="147" t="s">
        <v>139</v>
      </c>
      <c r="C491" s="931" t="s">
        <v>10007</v>
      </c>
      <c r="D491" s="1554" t="s">
        <v>9091</v>
      </c>
      <c r="E491" s="1559" t="s">
        <v>9141</v>
      </c>
      <c r="F491" s="456" t="s">
        <v>9129</v>
      </c>
      <c r="G491" s="456" t="s">
        <v>9794</v>
      </c>
      <c r="H491" s="941" t="s">
        <v>10008</v>
      </c>
      <c r="I491" s="1556" t="s">
        <v>9476</v>
      </c>
      <c r="J491" s="322" t="s">
        <v>9974</v>
      </c>
      <c r="K491" s="200">
        <v>1.0</v>
      </c>
      <c r="L491" s="200">
        <v>2.0</v>
      </c>
      <c r="M491" s="200">
        <v>1.0</v>
      </c>
      <c r="N491" s="133">
        <v>50.0</v>
      </c>
      <c r="O491" s="133">
        <v>50.0</v>
      </c>
      <c r="P491" s="1557" t="s">
        <v>1723</v>
      </c>
      <c r="Q491" s="1558"/>
      <c r="R491" s="1558"/>
      <c r="S491" s="1558"/>
      <c r="T491" s="1558"/>
      <c r="U491" s="1558"/>
      <c r="V491" s="1558"/>
      <c r="W491" s="1558"/>
      <c r="X491" s="1558"/>
      <c r="Y491" s="1558"/>
      <c r="Z491" s="1558"/>
    </row>
    <row r="492" ht="46.5" customHeight="1">
      <c r="A492" s="1563" t="s">
        <v>10003</v>
      </c>
      <c r="B492" s="147" t="s">
        <v>139</v>
      </c>
      <c r="C492" s="931" t="s">
        <v>10009</v>
      </c>
      <c r="D492" s="1554" t="s">
        <v>9091</v>
      </c>
      <c r="E492" s="1559" t="s">
        <v>9964</v>
      </c>
      <c r="F492" s="456" t="s">
        <v>9129</v>
      </c>
      <c r="G492" s="456" t="s">
        <v>9794</v>
      </c>
      <c r="H492" s="941" t="s">
        <v>10010</v>
      </c>
      <c r="I492" s="1556" t="s">
        <v>9966</v>
      </c>
      <c r="J492" s="322" t="s">
        <v>9974</v>
      </c>
      <c r="K492" s="200">
        <v>1.0</v>
      </c>
      <c r="L492" s="200">
        <v>2.0</v>
      </c>
      <c r="M492" s="200">
        <v>1.0</v>
      </c>
      <c r="N492" s="133">
        <v>50.0</v>
      </c>
      <c r="O492" s="133">
        <v>50.0</v>
      </c>
      <c r="P492" s="1557" t="s">
        <v>1723</v>
      </c>
      <c r="Q492" s="1558"/>
      <c r="R492" s="1558"/>
      <c r="S492" s="1558"/>
      <c r="T492" s="1558"/>
      <c r="U492" s="1558"/>
      <c r="V492" s="1558"/>
      <c r="W492" s="1558"/>
      <c r="X492" s="1558"/>
      <c r="Y492" s="1558"/>
      <c r="Z492" s="1558"/>
    </row>
    <row r="493" ht="26.25" customHeight="1">
      <c r="A493" s="1563" t="s">
        <v>10003</v>
      </c>
      <c r="B493" s="147" t="s">
        <v>139</v>
      </c>
      <c r="C493" s="931" t="s">
        <v>9977</v>
      </c>
      <c r="D493" s="1554" t="s">
        <v>9978</v>
      </c>
      <c r="E493" s="1559" t="s">
        <v>9964</v>
      </c>
      <c r="F493" s="456" t="s">
        <v>9979</v>
      </c>
      <c r="G493" s="1526"/>
      <c r="H493" s="1560" t="s">
        <v>10011</v>
      </c>
      <c r="I493" s="1556" t="s">
        <v>9966</v>
      </c>
      <c r="J493" s="322" t="s">
        <v>9981</v>
      </c>
      <c r="K493" s="200">
        <v>1.0</v>
      </c>
      <c r="L493" s="200">
        <v>1.0</v>
      </c>
      <c r="M493" s="200">
        <v>1.0</v>
      </c>
      <c r="N493" s="133">
        <v>30.0</v>
      </c>
      <c r="O493" s="133">
        <v>45.0</v>
      </c>
      <c r="P493" s="1557" t="s">
        <v>1723</v>
      </c>
      <c r="Q493" s="1558"/>
      <c r="R493" s="1558"/>
      <c r="S493" s="1558"/>
      <c r="T493" s="1558"/>
      <c r="U493" s="1558"/>
      <c r="V493" s="1558"/>
      <c r="W493" s="1558"/>
      <c r="X493" s="1558"/>
      <c r="Y493" s="1558"/>
      <c r="Z493" s="1558"/>
    </row>
    <row r="494" ht="24.75" customHeight="1">
      <c r="A494" s="1563" t="s">
        <v>10003</v>
      </c>
      <c r="B494" s="147" t="s">
        <v>139</v>
      </c>
      <c r="C494" s="931" t="s">
        <v>9982</v>
      </c>
      <c r="D494" s="1554" t="s">
        <v>9091</v>
      </c>
      <c r="E494" s="1559" t="s">
        <v>9983</v>
      </c>
      <c r="F494" s="456" t="s">
        <v>9129</v>
      </c>
      <c r="G494" s="322" t="s">
        <v>9984</v>
      </c>
      <c r="H494" s="941" t="s">
        <v>10012</v>
      </c>
      <c r="I494" s="1556" t="s">
        <v>9476</v>
      </c>
      <c r="J494" s="322" t="s">
        <v>9986</v>
      </c>
      <c r="K494" s="200">
        <v>1.0</v>
      </c>
      <c r="L494" s="200">
        <v>1.0</v>
      </c>
      <c r="M494" s="200">
        <v>1.0</v>
      </c>
      <c r="N494" s="133">
        <v>50.0</v>
      </c>
      <c r="O494" s="133">
        <v>75.0</v>
      </c>
      <c r="P494" s="1557" t="s">
        <v>1723</v>
      </c>
      <c r="Q494" s="1558"/>
      <c r="R494" s="1558"/>
      <c r="S494" s="1558"/>
      <c r="T494" s="1558"/>
      <c r="U494" s="1558"/>
      <c r="V494" s="1558"/>
      <c r="W494" s="1558"/>
      <c r="X494" s="1558"/>
      <c r="Y494" s="1558"/>
      <c r="Z494" s="1558"/>
    </row>
    <row r="495" ht="24.75" customHeight="1">
      <c r="A495" s="1563" t="s">
        <v>10003</v>
      </c>
      <c r="B495" s="147" t="s">
        <v>139</v>
      </c>
      <c r="C495" s="931" t="s">
        <v>9982</v>
      </c>
      <c r="D495" s="1554" t="s">
        <v>9091</v>
      </c>
      <c r="E495" s="1559" t="s">
        <v>9964</v>
      </c>
      <c r="F495" s="456" t="s">
        <v>9129</v>
      </c>
      <c r="G495" s="322" t="s">
        <v>9984</v>
      </c>
      <c r="H495" s="941" t="s">
        <v>10013</v>
      </c>
      <c r="I495" s="1556" t="s">
        <v>9966</v>
      </c>
      <c r="J495" s="322" t="s">
        <v>9986</v>
      </c>
      <c r="K495" s="200">
        <v>1.0</v>
      </c>
      <c r="L495" s="200">
        <v>1.0</v>
      </c>
      <c r="M495" s="200">
        <v>1.0</v>
      </c>
      <c r="N495" s="133">
        <v>30.0</v>
      </c>
      <c r="O495" s="133">
        <v>45.0</v>
      </c>
      <c r="P495" s="1557" t="s">
        <v>1723</v>
      </c>
      <c r="Q495" s="1558"/>
      <c r="R495" s="1558"/>
      <c r="S495" s="1558"/>
      <c r="T495" s="1558"/>
      <c r="U495" s="1558"/>
      <c r="V495" s="1558"/>
      <c r="W495" s="1558"/>
      <c r="X495" s="1558"/>
      <c r="Y495" s="1558"/>
      <c r="Z495" s="1558"/>
    </row>
    <row r="496" ht="24.75" customHeight="1">
      <c r="A496" s="1563" t="s">
        <v>10003</v>
      </c>
      <c r="B496" s="147" t="s">
        <v>139</v>
      </c>
      <c r="C496" s="931" t="s">
        <v>9988</v>
      </c>
      <c r="D496" s="1554" t="s">
        <v>9091</v>
      </c>
      <c r="E496" s="1559" t="s">
        <v>9141</v>
      </c>
      <c r="F496" s="456" t="s">
        <v>9129</v>
      </c>
      <c r="G496" s="322" t="s">
        <v>9984</v>
      </c>
      <c r="H496" s="941" t="s">
        <v>10014</v>
      </c>
      <c r="I496" s="1556" t="s">
        <v>9476</v>
      </c>
      <c r="J496" s="322" t="s">
        <v>9990</v>
      </c>
      <c r="K496" s="725">
        <v>1.0</v>
      </c>
      <c r="L496" s="725">
        <v>1.0</v>
      </c>
      <c r="M496" s="725">
        <v>1.0</v>
      </c>
      <c r="N496" s="133">
        <v>50.0</v>
      </c>
      <c r="O496" s="133">
        <v>75.0</v>
      </c>
      <c r="P496" s="1557" t="s">
        <v>1723</v>
      </c>
      <c r="Q496" s="1558"/>
      <c r="R496" s="1558"/>
      <c r="S496" s="1558"/>
      <c r="T496" s="1558"/>
      <c r="U496" s="1558"/>
      <c r="V496" s="1558"/>
      <c r="W496" s="1558"/>
      <c r="X496" s="1558"/>
      <c r="Y496" s="1558"/>
      <c r="Z496" s="1558"/>
    </row>
    <row r="497" ht="24.75" customHeight="1">
      <c r="A497" s="1563" t="s">
        <v>10003</v>
      </c>
      <c r="B497" s="147" t="s">
        <v>139</v>
      </c>
      <c r="C497" s="931" t="s">
        <v>9988</v>
      </c>
      <c r="D497" s="1554" t="s">
        <v>9091</v>
      </c>
      <c r="E497" s="1559" t="s">
        <v>9983</v>
      </c>
      <c r="F497" s="456" t="s">
        <v>9129</v>
      </c>
      <c r="G497" s="322" t="s">
        <v>9984</v>
      </c>
      <c r="H497" s="941" t="s">
        <v>10015</v>
      </c>
      <c r="I497" s="1556" t="s">
        <v>9476</v>
      </c>
      <c r="J497" s="322" t="s">
        <v>9990</v>
      </c>
      <c r="K497" s="725">
        <v>1.0</v>
      </c>
      <c r="L497" s="725">
        <v>1.0</v>
      </c>
      <c r="M497" s="725">
        <v>1.0</v>
      </c>
      <c r="N497" s="133">
        <v>50.0</v>
      </c>
      <c r="O497" s="133">
        <v>75.0</v>
      </c>
      <c r="P497" s="1557" t="s">
        <v>1723</v>
      </c>
      <c r="Q497" s="1558"/>
      <c r="R497" s="1558"/>
      <c r="S497" s="1558"/>
      <c r="T497" s="1558"/>
      <c r="U497" s="1558"/>
      <c r="V497" s="1558"/>
      <c r="W497" s="1558"/>
      <c r="X497" s="1558"/>
      <c r="Y497" s="1558"/>
      <c r="Z497" s="1558"/>
    </row>
    <row r="498" ht="46.5" customHeight="1">
      <c r="A498" s="1563" t="s">
        <v>10003</v>
      </c>
      <c r="B498" s="147" t="s">
        <v>139</v>
      </c>
      <c r="C498" s="931" t="s">
        <v>9988</v>
      </c>
      <c r="D498" s="1554" t="s">
        <v>9091</v>
      </c>
      <c r="E498" s="1561" t="s">
        <v>9964</v>
      </c>
      <c r="F498" s="456" t="s">
        <v>9129</v>
      </c>
      <c r="G498" s="322" t="s">
        <v>9984</v>
      </c>
      <c r="H498" s="941" t="s">
        <v>10016</v>
      </c>
      <c r="I498" s="1556" t="s">
        <v>9966</v>
      </c>
      <c r="J498" s="322" t="s">
        <v>9990</v>
      </c>
      <c r="K498" s="725">
        <v>1.0</v>
      </c>
      <c r="L498" s="725">
        <v>1.0</v>
      </c>
      <c r="M498" s="725">
        <v>1.0</v>
      </c>
      <c r="N498" s="133">
        <v>50.0</v>
      </c>
      <c r="O498" s="133">
        <v>75.0</v>
      </c>
      <c r="P498" s="1557" t="s">
        <v>1723</v>
      </c>
      <c r="Q498" s="1558"/>
      <c r="R498" s="1558"/>
      <c r="S498" s="1558"/>
      <c r="T498" s="1558"/>
      <c r="U498" s="1558"/>
      <c r="V498" s="1558"/>
      <c r="W498" s="1558"/>
      <c r="X498" s="1558"/>
      <c r="Y498" s="1558"/>
      <c r="Z498" s="1558"/>
    </row>
    <row r="499" ht="36.0" customHeight="1">
      <c r="A499" s="1564" t="s">
        <v>10003</v>
      </c>
      <c r="B499" s="1468" t="s">
        <v>139</v>
      </c>
      <c r="C499" s="931" t="s">
        <v>9521</v>
      </c>
      <c r="D499" s="931" t="s">
        <v>9978</v>
      </c>
      <c r="E499" s="931" t="s">
        <v>9983</v>
      </c>
      <c r="F499" s="931" t="s">
        <v>9993</v>
      </c>
      <c r="G499" s="322" t="s">
        <v>9994</v>
      </c>
      <c r="H499" s="941" t="s">
        <v>10017</v>
      </c>
      <c r="I499" s="322" t="s">
        <v>9198</v>
      </c>
      <c r="J499" s="322" t="s">
        <v>9694</v>
      </c>
      <c r="K499" s="725">
        <v>1.0</v>
      </c>
      <c r="L499" s="725">
        <v>1.0</v>
      </c>
      <c r="M499" s="725">
        <v>1.0</v>
      </c>
      <c r="N499" s="1415">
        <v>50.0</v>
      </c>
      <c r="O499" s="1415">
        <v>100.0</v>
      </c>
      <c r="P499" s="1557" t="s">
        <v>1723</v>
      </c>
      <c r="Q499" s="1562"/>
      <c r="R499" s="1562"/>
      <c r="S499" s="1562"/>
      <c r="T499" s="1562"/>
      <c r="U499" s="1562"/>
      <c r="V499" s="1562"/>
      <c r="W499" s="1562"/>
      <c r="X499" s="1562"/>
      <c r="Y499" s="1562"/>
      <c r="Z499" s="1562"/>
    </row>
    <row r="500" ht="36.0" customHeight="1">
      <c r="A500" s="1564" t="s">
        <v>10003</v>
      </c>
      <c r="B500" s="1468" t="s">
        <v>139</v>
      </c>
      <c r="C500" s="931" t="s">
        <v>9521</v>
      </c>
      <c r="D500" s="931" t="s">
        <v>9978</v>
      </c>
      <c r="E500" s="931" t="s">
        <v>9518</v>
      </c>
      <c r="F500" s="931" t="s">
        <v>9993</v>
      </c>
      <c r="G500" s="322" t="s">
        <v>9994</v>
      </c>
      <c r="H500" s="941" t="s">
        <v>10018</v>
      </c>
      <c r="I500" s="1556" t="s">
        <v>9966</v>
      </c>
      <c r="J500" s="322" t="s">
        <v>9694</v>
      </c>
      <c r="K500" s="725">
        <v>1.0</v>
      </c>
      <c r="L500" s="725">
        <v>1.0</v>
      </c>
      <c r="M500" s="725">
        <v>1.0</v>
      </c>
      <c r="N500" s="1415">
        <v>50.0</v>
      </c>
      <c r="O500" s="1415">
        <v>100.0</v>
      </c>
      <c r="P500" s="1557" t="s">
        <v>1723</v>
      </c>
      <c r="Q500" s="1562"/>
      <c r="R500" s="1562"/>
      <c r="S500" s="1562"/>
      <c r="T500" s="1562"/>
      <c r="U500" s="1562"/>
      <c r="V500" s="1562"/>
      <c r="W500" s="1562"/>
      <c r="X500" s="1562"/>
      <c r="Y500" s="1562"/>
      <c r="Z500" s="1562"/>
    </row>
    <row r="501" ht="46.5" customHeight="1">
      <c r="A501" s="1564" t="s">
        <v>10003</v>
      </c>
      <c r="B501" s="1468" t="s">
        <v>139</v>
      </c>
      <c r="C501" s="931" t="s">
        <v>9998</v>
      </c>
      <c r="D501" s="1554" t="s">
        <v>9091</v>
      </c>
      <c r="E501" s="931" t="s">
        <v>9999</v>
      </c>
      <c r="F501" s="931" t="s">
        <v>10000</v>
      </c>
      <c r="G501" s="322" t="s">
        <v>9794</v>
      </c>
      <c r="H501" s="941" t="s">
        <v>10019</v>
      </c>
      <c r="I501" s="1556" t="s">
        <v>9966</v>
      </c>
      <c r="J501" s="322" t="s">
        <v>10002</v>
      </c>
      <c r="K501" s="725">
        <v>1.0</v>
      </c>
      <c r="L501" s="725">
        <v>1.0</v>
      </c>
      <c r="M501" s="725">
        <v>1.0</v>
      </c>
      <c r="N501" s="1415">
        <v>50.0</v>
      </c>
      <c r="O501" s="1415">
        <v>50.0</v>
      </c>
      <c r="P501" s="1557" t="s">
        <v>1723</v>
      </c>
      <c r="Q501" s="1562"/>
      <c r="R501" s="1562"/>
      <c r="S501" s="1562"/>
      <c r="T501" s="1562"/>
      <c r="U501" s="1562"/>
      <c r="V501" s="1562"/>
      <c r="W501" s="1562"/>
      <c r="X501" s="1562"/>
      <c r="Y501" s="1562"/>
      <c r="Z501" s="1562"/>
    </row>
    <row r="502" ht="33.0" customHeight="1">
      <c r="A502" s="162" t="s">
        <v>140</v>
      </c>
      <c r="B502" s="162" t="s">
        <v>139</v>
      </c>
      <c r="C502" s="162" t="s">
        <v>10020</v>
      </c>
      <c r="D502" s="720" t="s">
        <v>9108</v>
      </c>
      <c r="E502" s="720" t="s">
        <v>10021</v>
      </c>
      <c r="F502" s="720" t="s">
        <v>10022</v>
      </c>
      <c r="G502" s="720" t="s">
        <v>9183</v>
      </c>
      <c r="H502" s="278" t="s">
        <v>10023</v>
      </c>
      <c r="I502" s="337" t="s">
        <v>10024</v>
      </c>
      <c r="J502" s="722" t="s">
        <v>10025</v>
      </c>
      <c r="K502" s="162">
        <v>1.0</v>
      </c>
      <c r="L502" s="162">
        <v>1.0</v>
      </c>
      <c r="M502" s="162">
        <v>2.0</v>
      </c>
      <c r="N502" s="94">
        <v>80.0</v>
      </c>
      <c r="O502" s="94">
        <v>160.0</v>
      </c>
      <c r="P502" s="374" t="s">
        <v>6507</v>
      </c>
      <c r="Q502" s="374"/>
      <c r="R502" s="374"/>
      <c r="S502" s="374"/>
      <c r="T502" s="374"/>
      <c r="U502" s="374"/>
      <c r="V502" s="374"/>
      <c r="W502" s="374"/>
      <c r="X502" s="374"/>
      <c r="Y502" s="374"/>
      <c r="Z502" s="374"/>
    </row>
    <row r="503" ht="15.75" customHeight="1">
      <c r="A503" s="511" t="s">
        <v>10026</v>
      </c>
      <c r="B503" s="511" t="s">
        <v>174</v>
      </c>
      <c r="C503" s="511" t="s">
        <v>10027</v>
      </c>
      <c r="D503" s="683" t="s">
        <v>10028</v>
      </c>
      <c r="E503" s="683" t="s">
        <v>9514</v>
      </c>
      <c r="F503" s="683" t="s">
        <v>9406</v>
      </c>
      <c r="G503" s="683" t="s">
        <v>9656</v>
      </c>
      <c r="H503" s="1037" t="s">
        <v>8951</v>
      </c>
      <c r="I503" s="511" t="s">
        <v>9198</v>
      </c>
      <c r="J503" s="709" t="s">
        <v>9185</v>
      </c>
      <c r="K503" s="511"/>
      <c r="L503" s="511"/>
      <c r="M503" s="511"/>
      <c r="N503" s="577" t="s">
        <v>8822</v>
      </c>
      <c r="O503" s="577">
        <v>100.0</v>
      </c>
      <c r="P503" s="555" t="s">
        <v>1841</v>
      </c>
      <c r="Q503" s="374"/>
      <c r="R503" s="374"/>
      <c r="S503" s="374"/>
      <c r="T503" s="374"/>
      <c r="U503" s="374"/>
      <c r="V503" s="374"/>
      <c r="W503" s="374"/>
      <c r="X503" s="374"/>
      <c r="Y503" s="374"/>
      <c r="Z503" s="374"/>
    </row>
    <row r="504" ht="15.75" customHeight="1">
      <c r="A504" s="511" t="s">
        <v>10026</v>
      </c>
      <c r="B504" s="511" t="s">
        <v>174</v>
      </c>
      <c r="C504" s="511" t="s">
        <v>10029</v>
      </c>
      <c r="D504" s="683" t="s">
        <v>9127</v>
      </c>
      <c r="E504" s="683" t="s">
        <v>10030</v>
      </c>
      <c r="F504" s="683" t="s">
        <v>9174</v>
      </c>
      <c r="G504" s="683" t="s">
        <v>9656</v>
      </c>
      <c r="H504" s="1037" t="s">
        <v>9533</v>
      </c>
      <c r="I504" s="511" t="s">
        <v>10031</v>
      </c>
      <c r="J504" s="709" t="s">
        <v>9185</v>
      </c>
      <c r="K504" s="511">
        <v>1.0</v>
      </c>
      <c r="L504" s="511">
        <v>1.0</v>
      </c>
      <c r="M504" s="511">
        <v>1.0</v>
      </c>
      <c r="N504" s="577" t="s">
        <v>9348</v>
      </c>
      <c r="O504" s="577">
        <v>60.0</v>
      </c>
      <c r="P504" s="555" t="s">
        <v>1841</v>
      </c>
      <c r="Q504" s="374"/>
      <c r="R504" s="374"/>
      <c r="S504" s="374"/>
      <c r="T504" s="374"/>
      <c r="U504" s="374"/>
      <c r="V504" s="374"/>
      <c r="W504" s="374"/>
      <c r="X504" s="374"/>
      <c r="Y504" s="374"/>
      <c r="Z504" s="374"/>
    </row>
    <row r="505" ht="15.75" customHeight="1">
      <c r="A505" s="511" t="s">
        <v>10026</v>
      </c>
      <c r="B505" s="511" t="s">
        <v>174</v>
      </c>
      <c r="C505" s="511" t="s">
        <v>10027</v>
      </c>
      <c r="D505" s="683" t="s">
        <v>10028</v>
      </c>
      <c r="E505" s="683" t="s">
        <v>10032</v>
      </c>
      <c r="F505" s="683" t="s">
        <v>9406</v>
      </c>
      <c r="G505" s="683" t="s">
        <v>9656</v>
      </c>
      <c r="H505" s="105" t="s">
        <v>8951</v>
      </c>
      <c r="I505" s="511" t="s">
        <v>9099</v>
      </c>
      <c r="J505" s="709" t="s">
        <v>9185</v>
      </c>
      <c r="K505" s="511">
        <v>1.0</v>
      </c>
      <c r="L505" s="511">
        <v>1.0</v>
      </c>
      <c r="M505" s="511">
        <v>2.0</v>
      </c>
      <c r="N505" s="577">
        <v>30.0</v>
      </c>
      <c r="O505" s="577">
        <v>30.0</v>
      </c>
      <c r="P505" s="555" t="s">
        <v>1841</v>
      </c>
      <c r="Q505" s="374"/>
      <c r="R505" s="374"/>
      <c r="S505" s="374"/>
      <c r="T505" s="374"/>
      <c r="U505" s="374"/>
      <c r="V505" s="374"/>
      <c r="W505" s="374"/>
      <c r="X505" s="374"/>
      <c r="Y505" s="374"/>
      <c r="Z505" s="374"/>
    </row>
    <row r="506" ht="15.75" customHeight="1">
      <c r="A506" s="506" t="s">
        <v>10026</v>
      </c>
      <c r="B506" s="511" t="s">
        <v>174</v>
      </c>
      <c r="C506" s="231" t="s">
        <v>10027</v>
      </c>
      <c r="D506" s="683" t="s">
        <v>10028</v>
      </c>
      <c r="E506" s="683" t="s">
        <v>10032</v>
      </c>
      <c r="F506" s="683" t="s">
        <v>9406</v>
      </c>
      <c r="G506" s="683" t="s">
        <v>9656</v>
      </c>
      <c r="H506" s="105" t="s">
        <v>8951</v>
      </c>
      <c r="I506" s="511" t="s">
        <v>10032</v>
      </c>
      <c r="J506" s="709" t="s">
        <v>9185</v>
      </c>
      <c r="K506" s="511">
        <v>1.0</v>
      </c>
      <c r="L506" s="511">
        <v>1.0</v>
      </c>
      <c r="M506" s="511">
        <v>1.0</v>
      </c>
      <c r="N506" s="577">
        <v>30.0</v>
      </c>
      <c r="O506" s="577">
        <v>60.0</v>
      </c>
      <c r="P506" s="555" t="s">
        <v>1841</v>
      </c>
      <c r="Q506" s="374"/>
      <c r="R506" s="374"/>
      <c r="S506" s="374"/>
      <c r="T506" s="374"/>
      <c r="U506" s="374"/>
      <c r="V506" s="374"/>
      <c r="W506" s="374"/>
      <c r="X506" s="374"/>
      <c r="Y506" s="374"/>
      <c r="Z506" s="374"/>
    </row>
    <row r="507" ht="15.75" customHeight="1">
      <c r="A507" s="511" t="s">
        <v>10026</v>
      </c>
      <c r="B507" s="511" t="s">
        <v>174</v>
      </c>
      <c r="C507" s="511" t="s">
        <v>10033</v>
      </c>
      <c r="D507" s="683" t="s">
        <v>10028</v>
      </c>
      <c r="E507" s="683" t="s">
        <v>10032</v>
      </c>
      <c r="F507" s="683" t="s">
        <v>10034</v>
      </c>
      <c r="G507" s="683" t="s">
        <v>9656</v>
      </c>
      <c r="H507" s="105" t="s">
        <v>10035</v>
      </c>
      <c r="I507" s="511" t="s">
        <v>9099</v>
      </c>
      <c r="J507" s="709" t="s">
        <v>10036</v>
      </c>
      <c r="K507" s="511">
        <v>1.0</v>
      </c>
      <c r="L507" s="511">
        <v>1.0</v>
      </c>
      <c r="M507" s="511">
        <v>2.0</v>
      </c>
      <c r="N507" s="577">
        <v>30.0</v>
      </c>
      <c r="O507" s="577">
        <v>30.0</v>
      </c>
      <c r="P507" s="555" t="s">
        <v>1841</v>
      </c>
      <c r="Q507" s="374"/>
      <c r="R507" s="374"/>
      <c r="S507" s="374"/>
      <c r="T507" s="374"/>
      <c r="U507" s="374"/>
      <c r="V507" s="374"/>
      <c r="W507" s="374"/>
      <c r="X507" s="374"/>
      <c r="Y507" s="374"/>
      <c r="Z507" s="374"/>
    </row>
    <row r="508" ht="15.75" customHeight="1">
      <c r="A508" s="511" t="s">
        <v>10026</v>
      </c>
      <c r="B508" s="511" t="s">
        <v>174</v>
      </c>
      <c r="C508" s="517" t="s">
        <v>10037</v>
      </c>
      <c r="D508" s="531"/>
      <c r="E508" s="531" t="s">
        <v>10032</v>
      </c>
      <c r="F508" s="531" t="s">
        <v>9406</v>
      </c>
      <c r="G508" s="683"/>
      <c r="H508" s="511"/>
      <c r="I508" s="522" t="s">
        <v>10038</v>
      </c>
      <c r="J508" s="529" t="s">
        <v>9269</v>
      </c>
      <c r="K508" s="528">
        <v>1.0</v>
      </c>
      <c r="L508" s="528">
        <v>1.0</v>
      </c>
      <c r="M508" s="528">
        <v>1.0</v>
      </c>
      <c r="N508" s="577">
        <v>30.0</v>
      </c>
      <c r="O508" s="577">
        <v>30.0</v>
      </c>
      <c r="P508" s="555" t="s">
        <v>1841</v>
      </c>
      <c r="Q508" s="374"/>
      <c r="R508" s="374"/>
      <c r="S508" s="374"/>
      <c r="T508" s="374"/>
      <c r="U508" s="374"/>
      <c r="V508" s="374"/>
      <c r="W508" s="374"/>
      <c r="X508" s="374"/>
      <c r="Y508" s="374"/>
      <c r="Z508" s="374"/>
    </row>
    <row r="509" ht="15.75" customHeight="1">
      <c r="A509" s="511" t="s">
        <v>10026</v>
      </c>
      <c r="B509" s="511" t="s">
        <v>174</v>
      </c>
      <c r="C509" s="511" t="s">
        <v>10039</v>
      </c>
      <c r="D509" s="531" t="s">
        <v>10028</v>
      </c>
      <c r="E509" s="531" t="s">
        <v>10032</v>
      </c>
      <c r="F509" s="531" t="s">
        <v>10040</v>
      </c>
      <c r="G509" s="683" t="s">
        <v>9656</v>
      </c>
      <c r="H509" s="105" t="s">
        <v>10041</v>
      </c>
      <c r="I509" s="528" t="s">
        <v>9099</v>
      </c>
      <c r="J509" s="529" t="s">
        <v>10042</v>
      </c>
      <c r="K509" s="528">
        <v>1.0</v>
      </c>
      <c r="L509" s="528">
        <v>1.0</v>
      </c>
      <c r="M509" s="528">
        <v>1.0</v>
      </c>
      <c r="N509" s="577">
        <v>30.0</v>
      </c>
      <c r="O509" s="577">
        <v>60.0</v>
      </c>
      <c r="P509" s="555" t="s">
        <v>1841</v>
      </c>
      <c r="Q509" s="374"/>
      <c r="R509" s="374"/>
      <c r="S509" s="374"/>
      <c r="T509" s="374"/>
      <c r="U509" s="374"/>
      <c r="V509" s="374"/>
      <c r="W509" s="374"/>
      <c r="X509" s="374"/>
      <c r="Y509" s="374"/>
      <c r="Z509" s="374"/>
    </row>
    <row r="510" ht="164.25" customHeight="1">
      <c r="A510" s="511" t="s">
        <v>10026</v>
      </c>
      <c r="B510" s="511" t="s">
        <v>174</v>
      </c>
      <c r="C510" s="511" t="s">
        <v>10043</v>
      </c>
      <c r="D510" s="531" t="s">
        <v>10044</v>
      </c>
      <c r="E510" s="531" t="s">
        <v>10032</v>
      </c>
      <c r="F510" s="531" t="s">
        <v>10045</v>
      </c>
      <c r="G510" s="683" t="s">
        <v>9656</v>
      </c>
      <c r="H510" s="105" t="s">
        <v>9382</v>
      </c>
      <c r="I510" s="528" t="s">
        <v>9099</v>
      </c>
      <c r="J510" s="529" t="s">
        <v>10046</v>
      </c>
      <c r="K510" s="528">
        <v>1.0</v>
      </c>
      <c r="L510" s="528">
        <v>1.0</v>
      </c>
      <c r="M510" s="528">
        <v>2.0</v>
      </c>
      <c r="N510" s="577">
        <v>30.0</v>
      </c>
      <c r="O510" s="577">
        <v>45.0</v>
      </c>
      <c r="P510" s="555" t="s">
        <v>1841</v>
      </c>
      <c r="Q510" s="374"/>
      <c r="R510" s="374"/>
      <c r="S510" s="374"/>
      <c r="T510" s="374"/>
      <c r="U510" s="374"/>
      <c r="V510" s="374"/>
      <c r="W510" s="374"/>
      <c r="X510" s="374"/>
      <c r="Y510" s="374"/>
      <c r="Z510" s="374"/>
    </row>
    <row r="511" ht="69.75" customHeight="1">
      <c r="A511" s="511" t="s">
        <v>10026</v>
      </c>
      <c r="B511" s="511" t="s">
        <v>174</v>
      </c>
      <c r="C511" s="511" t="s">
        <v>10047</v>
      </c>
      <c r="D511" s="531" t="s">
        <v>10044</v>
      </c>
      <c r="E511" s="531" t="s">
        <v>10032</v>
      </c>
      <c r="F511" s="531" t="s">
        <v>10048</v>
      </c>
      <c r="G511" s="683" t="s">
        <v>9656</v>
      </c>
      <c r="H511" s="105" t="s">
        <v>10049</v>
      </c>
      <c r="I511" s="528" t="s">
        <v>9099</v>
      </c>
      <c r="J511" s="529" t="s">
        <v>10050</v>
      </c>
      <c r="K511" s="528">
        <v>4.0</v>
      </c>
      <c r="L511" s="528">
        <v>2.0</v>
      </c>
      <c r="M511" s="528">
        <v>5.0</v>
      </c>
      <c r="N511" s="577">
        <v>30.0</v>
      </c>
      <c r="O511" s="577">
        <v>24.0</v>
      </c>
      <c r="P511" s="555" t="s">
        <v>1841</v>
      </c>
      <c r="Q511" s="374"/>
      <c r="R511" s="374"/>
      <c r="S511" s="374"/>
      <c r="T511" s="374"/>
      <c r="U511" s="374"/>
      <c r="V511" s="374"/>
      <c r="W511" s="374"/>
      <c r="X511" s="374"/>
      <c r="Y511" s="374"/>
      <c r="Z511" s="374"/>
    </row>
    <row r="512" ht="15.75" customHeight="1">
      <c r="A512" s="511" t="s">
        <v>10026</v>
      </c>
      <c r="B512" s="511" t="s">
        <v>174</v>
      </c>
      <c r="C512" s="511" t="s">
        <v>10051</v>
      </c>
      <c r="D512" s="531" t="s">
        <v>10044</v>
      </c>
      <c r="E512" s="531" t="s">
        <v>10032</v>
      </c>
      <c r="F512" s="531" t="s">
        <v>10052</v>
      </c>
      <c r="G512" s="683" t="s">
        <v>9656</v>
      </c>
      <c r="H512" s="105" t="s">
        <v>10053</v>
      </c>
      <c r="I512" s="528" t="s">
        <v>10032</v>
      </c>
      <c r="J512" s="529" t="s">
        <v>10054</v>
      </c>
      <c r="K512" s="528">
        <v>1.0</v>
      </c>
      <c r="L512" s="528">
        <v>1.0</v>
      </c>
      <c r="M512" s="528">
        <v>2.0</v>
      </c>
      <c r="N512" s="577">
        <v>30.0</v>
      </c>
      <c r="O512" s="577">
        <v>45.0</v>
      </c>
      <c r="P512" s="555" t="s">
        <v>1841</v>
      </c>
      <c r="Q512" s="374"/>
      <c r="R512" s="374"/>
      <c r="S512" s="374"/>
      <c r="T512" s="374"/>
      <c r="U512" s="374"/>
      <c r="V512" s="374"/>
      <c r="W512" s="374"/>
      <c r="X512" s="374"/>
      <c r="Y512" s="374"/>
      <c r="Z512" s="374"/>
    </row>
    <row r="513" ht="56.25" customHeight="1">
      <c r="A513" s="511" t="s">
        <v>10026</v>
      </c>
      <c r="B513" s="511" t="s">
        <v>174</v>
      </c>
      <c r="C513" s="511" t="s">
        <v>10055</v>
      </c>
      <c r="D513" s="531" t="s">
        <v>10028</v>
      </c>
      <c r="E513" s="531" t="s">
        <v>10032</v>
      </c>
      <c r="F513" s="531" t="s">
        <v>10056</v>
      </c>
      <c r="G513" s="683" t="s">
        <v>9656</v>
      </c>
      <c r="H513" s="105" t="s">
        <v>10057</v>
      </c>
      <c r="I513" s="528" t="s">
        <v>9099</v>
      </c>
      <c r="J513" s="529" t="s">
        <v>10058</v>
      </c>
      <c r="K513" s="528">
        <v>1.0</v>
      </c>
      <c r="L513" s="528">
        <v>1.0</v>
      </c>
      <c r="M513" s="528">
        <v>1.0</v>
      </c>
      <c r="N513" s="577">
        <v>30.0</v>
      </c>
      <c r="O513" s="577">
        <v>60.0</v>
      </c>
      <c r="P513" s="555" t="s">
        <v>1841</v>
      </c>
      <c r="Q513" s="374"/>
      <c r="R513" s="374"/>
      <c r="S513" s="374"/>
      <c r="T513" s="374"/>
      <c r="U513" s="374"/>
      <c r="V513" s="374"/>
      <c r="W513" s="374"/>
      <c r="X513" s="374"/>
      <c r="Y513" s="374"/>
      <c r="Z513" s="374"/>
    </row>
    <row r="514" ht="99.0" customHeight="1">
      <c r="A514" s="511" t="s">
        <v>10026</v>
      </c>
      <c r="B514" s="511" t="s">
        <v>174</v>
      </c>
      <c r="C514" s="511" t="s">
        <v>10059</v>
      </c>
      <c r="D514" s="531" t="s">
        <v>10028</v>
      </c>
      <c r="E514" s="531" t="s">
        <v>9514</v>
      </c>
      <c r="F514" s="531" t="s">
        <v>10034</v>
      </c>
      <c r="G514" s="683" t="s">
        <v>9656</v>
      </c>
      <c r="H514" s="105" t="s">
        <v>10060</v>
      </c>
      <c r="I514" s="528" t="s">
        <v>9198</v>
      </c>
      <c r="J514" s="529" t="s">
        <v>10061</v>
      </c>
      <c r="K514" s="528"/>
      <c r="L514" s="528"/>
      <c r="M514" s="528"/>
      <c r="N514" s="577">
        <v>50.0</v>
      </c>
      <c r="O514" s="577">
        <v>100.0</v>
      </c>
      <c r="P514" s="555" t="s">
        <v>1841</v>
      </c>
      <c r="Q514" s="374"/>
      <c r="R514" s="374"/>
      <c r="S514" s="374"/>
      <c r="T514" s="374"/>
      <c r="U514" s="374"/>
      <c r="V514" s="374"/>
      <c r="W514" s="374"/>
      <c r="X514" s="374"/>
      <c r="Y514" s="374"/>
      <c r="Z514" s="374"/>
    </row>
    <row r="515" ht="99.75" customHeight="1">
      <c r="A515" s="511" t="s">
        <v>10026</v>
      </c>
      <c r="B515" s="511" t="s">
        <v>174</v>
      </c>
      <c r="C515" s="521" t="s">
        <v>10059</v>
      </c>
      <c r="D515" s="1565" t="s">
        <v>10028</v>
      </c>
      <c r="E515" s="1565" t="s">
        <v>10032</v>
      </c>
      <c r="F515" s="1565" t="s">
        <v>10034</v>
      </c>
      <c r="G515" s="683" t="s">
        <v>9656</v>
      </c>
      <c r="H515" s="1566" t="s">
        <v>10060</v>
      </c>
      <c r="I515" s="1567" t="s">
        <v>9099</v>
      </c>
      <c r="J515" s="529" t="s">
        <v>10061</v>
      </c>
      <c r="K515" s="528">
        <v>1.0</v>
      </c>
      <c r="L515" s="528">
        <v>1.0</v>
      </c>
      <c r="M515" s="528">
        <v>2.0</v>
      </c>
      <c r="N515" s="577">
        <v>30.0</v>
      </c>
      <c r="O515" s="577">
        <v>30.0</v>
      </c>
      <c r="P515" s="555" t="s">
        <v>1841</v>
      </c>
      <c r="Q515" s="374"/>
      <c r="R515" s="374"/>
      <c r="S515" s="374"/>
      <c r="T515" s="374"/>
      <c r="U515" s="374"/>
      <c r="V515" s="374"/>
      <c r="W515" s="374"/>
      <c r="X515" s="374"/>
      <c r="Y515" s="374"/>
      <c r="Z515" s="374"/>
    </row>
    <row r="516" ht="96.75" customHeight="1">
      <c r="A516" s="511" t="s">
        <v>10026</v>
      </c>
      <c r="B516" s="511" t="s">
        <v>174</v>
      </c>
      <c r="C516" s="521" t="s">
        <v>10059</v>
      </c>
      <c r="D516" s="1565" t="s">
        <v>10028</v>
      </c>
      <c r="E516" s="1565" t="s">
        <v>10032</v>
      </c>
      <c r="F516" s="1565" t="s">
        <v>10034</v>
      </c>
      <c r="G516" s="683" t="s">
        <v>9656</v>
      </c>
      <c r="H516" s="1566" t="s">
        <v>10060</v>
      </c>
      <c r="I516" s="1567" t="s">
        <v>9099</v>
      </c>
      <c r="J516" s="529" t="s">
        <v>10062</v>
      </c>
      <c r="K516" s="528">
        <v>1.0</v>
      </c>
      <c r="L516" s="528">
        <v>1.0</v>
      </c>
      <c r="M516" s="528">
        <v>2.0</v>
      </c>
      <c r="N516" s="577">
        <v>30.0</v>
      </c>
      <c r="O516" s="577">
        <v>30.0</v>
      </c>
      <c r="P516" s="555" t="s">
        <v>1841</v>
      </c>
      <c r="Q516" s="374"/>
      <c r="R516" s="374"/>
      <c r="S516" s="374"/>
      <c r="T516" s="374"/>
      <c r="U516" s="374"/>
      <c r="V516" s="374"/>
      <c r="W516" s="374"/>
      <c r="X516" s="374"/>
      <c r="Y516" s="374"/>
      <c r="Z516" s="374"/>
    </row>
    <row r="517" ht="96.0" customHeight="1">
      <c r="A517" s="511" t="s">
        <v>10026</v>
      </c>
      <c r="B517" s="511" t="s">
        <v>174</v>
      </c>
      <c r="C517" s="511" t="s">
        <v>10063</v>
      </c>
      <c r="D517" s="531" t="s">
        <v>10028</v>
      </c>
      <c r="E517" s="531" t="s">
        <v>10032</v>
      </c>
      <c r="F517" s="531" t="s">
        <v>9401</v>
      </c>
      <c r="G517" s="683" t="s">
        <v>9656</v>
      </c>
      <c r="H517" s="105" t="s">
        <v>10064</v>
      </c>
      <c r="I517" s="528" t="s">
        <v>9099</v>
      </c>
      <c r="J517" s="529" t="s">
        <v>9403</v>
      </c>
      <c r="K517" s="528">
        <v>1.0</v>
      </c>
      <c r="L517" s="528">
        <v>1.0</v>
      </c>
      <c r="M517" s="528">
        <v>2.0</v>
      </c>
      <c r="N517" s="577">
        <v>30.0</v>
      </c>
      <c r="O517" s="577">
        <v>30.0</v>
      </c>
      <c r="P517" s="555" t="s">
        <v>1841</v>
      </c>
      <c r="Q517" s="374"/>
      <c r="R517" s="374"/>
      <c r="S517" s="374"/>
      <c r="T517" s="374"/>
      <c r="U517" s="374"/>
      <c r="V517" s="374"/>
      <c r="W517" s="374"/>
      <c r="X517" s="374"/>
      <c r="Y517" s="374"/>
      <c r="Z517" s="374"/>
    </row>
    <row r="518" ht="96.0" customHeight="1">
      <c r="A518" s="511" t="s">
        <v>10026</v>
      </c>
      <c r="B518" s="511" t="s">
        <v>174</v>
      </c>
      <c r="C518" s="511" t="s">
        <v>10065</v>
      </c>
      <c r="D518" s="531" t="s">
        <v>10044</v>
      </c>
      <c r="E518" s="531" t="s">
        <v>10032</v>
      </c>
      <c r="F518" s="531" t="s">
        <v>10066</v>
      </c>
      <c r="G518" s="683" t="s">
        <v>9656</v>
      </c>
      <c r="H518" s="105" t="s">
        <v>10067</v>
      </c>
      <c r="I518" s="528" t="s">
        <v>9099</v>
      </c>
      <c r="J518" s="529" t="s">
        <v>9224</v>
      </c>
      <c r="K518" s="528">
        <v>2.0</v>
      </c>
      <c r="L518" s="528">
        <v>2.0</v>
      </c>
      <c r="M518" s="528">
        <v>2.0</v>
      </c>
      <c r="N518" s="577">
        <v>30.0</v>
      </c>
      <c r="O518" s="1568">
        <v>45.0</v>
      </c>
      <c r="P518" s="555" t="s">
        <v>1841</v>
      </c>
      <c r="Q518" s="374"/>
      <c r="R518" s="374"/>
      <c r="S518" s="374"/>
      <c r="T518" s="374"/>
      <c r="U518" s="374"/>
      <c r="V518" s="374"/>
      <c r="W518" s="374"/>
      <c r="X518" s="374"/>
      <c r="Y518" s="374"/>
      <c r="Z518" s="374"/>
    </row>
    <row r="519" ht="107.25" customHeight="1">
      <c r="A519" s="511" t="s">
        <v>10026</v>
      </c>
      <c r="B519" s="511" t="s">
        <v>174</v>
      </c>
      <c r="C519" s="511" t="s">
        <v>10068</v>
      </c>
      <c r="D519" s="531" t="s">
        <v>10028</v>
      </c>
      <c r="E519" s="531" t="s">
        <v>10032</v>
      </c>
      <c r="F519" s="531" t="s">
        <v>10034</v>
      </c>
      <c r="G519" s="683" t="s">
        <v>9656</v>
      </c>
      <c r="H519" s="105" t="s">
        <v>10069</v>
      </c>
      <c r="I519" s="528" t="s">
        <v>10032</v>
      </c>
      <c r="J519" s="529" t="s">
        <v>10070</v>
      </c>
      <c r="K519" s="528">
        <v>1.0</v>
      </c>
      <c r="L519" s="528">
        <v>1.0</v>
      </c>
      <c r="M519" s="528">
        <v>2.0</v>
      </c>
      <c r="N519" s="577">
        <v>30.0</v>
      </c>
      <c r="O519" s="577">
        <v>30.0</v>
      </c>
      <c r="P519" s="555" t="s">
        <v>1841</v>
      </c>
      <c r="Q519" s="374"/>
      <c r="R519" s="374"/>
      <c r="S519" s="374"/>
      <c r="T519" s="374"/>
      <c r="U519" s="374"/>
      <c r="V519" s="374"/>
      <c r="W519" s="374"/>
      <c r="X519" s="374"/>
      <c r="Y519" s="374"/>
      <c r="Z519" s="374"/>
    </row>
    <row r="520" ht="107.25" customHeight="1">
      <c r="A520" s="511" t="s">
        <v>10026</v>
      </c>
      <c r="B520" s="511" t="s">
        <v>174</v>
      </c>
      <c r="C520" s="511" t="s">
        <v>10068</v>
      </c>
      <c r="D520" s="531" t="s">
        <v>10028</v>
      </c>
      <c r="E520" s="531" t="s">
        <v>10032</v>
      </c>
      <c r="F520" s="531" t="s">
        <v>10034</v>
      </c>
      <c r="G520" s="683" t="s">
        <v>9656</v>
      </c>
      <c r="H520" s="105" t="s">
        <v>10069</v>
      </c>
      <c r="I520" s="528" t="s">
        <v>10032</v>
      </c>
      <c r="J520" s="529" t="s">
        <v>10070</v>
      </c>
      <c r="K520" s="528">
        <v>1.0</v>
      </c>
      <c r="L520" s="528">
        <v>1.0</v>
      </c>
      <c r="M520" s="528">
        <v>2.0</v>
      </c>
      <c r="N520" s="577">
        <v>30.0</v>
      </c>
      <c r="O520" s="577">
        <v>30.0</v>
      </c>
      <c r="P520" s="555" t="s">
        <v>1841</v>
      </c>
      <c r="Q520" s="374"/>
      <c r="R520" s="374"/>
      <c r="S520" s="374"/>
      <c r="T520" s="374"/>
      <c r="U520" s="374"/>
      <c r="V520" s="374"/>
      <c r="W520" s="374"/>
      <c r="X520" s="374"/>
      <c r="Y520" s="374"/>
      <c r="Z520" s="374"/>
    </row>
    <row r="521" ht="107.25" customHeight="1">
      <c r="A521" s="511" t="s">
        <v>10026</v>
      </c>
      <c r="B521" s="511" t="s">
        <v>174</v>
      </c>
      <c r="C521" s="511" t="s">
        <v>10071</v>
      </c>
      <c r="D521" s="531" t="s">
        <v>10028</v>
      </c>
      <c r="E521" s="531" t="s">
        <v>10032</v>
      </c>
      <c r="F521" s="531" t="s">
        <v>9331</v>
      </c>
      <c r="G521" s="683" t="s">
        <v>9656</v>
      </c>
      <c r="H521" s="105" t="s">
        <v>10072</v>
      </c>
      <c r="I521" s="528" t="s">
        <v>10032</v>
      </c>
      <c r="J521" s="529" t="s">
        <v>10073</v>
      </c>
      <c r="K521" s="528">
        <v>1.0</v>
      </c>
      <c r="L521" s="528">
        <v>1.0</v>
      </c>
      <c r="M521" s="528">
        <v>1.0</v>
      </c>
      <c r="N521" s="577">
        <v>30.0</v>
      </c>
      <c r="O521" s="577">
        <v>60.0</v>
      </c>
      <c r="P521" s="555" t="s">
        <v>1841</v>
      </c>
      <c r="Q521" s="374"/>
      <c r="R521" s="374"/>
      <c r="S521" s="374"/>
      <c r="T521" s="374"/>
      <c r="U521" s="374"/>
      <c r="V521" s="374"/>
      <c r="W521" s="374"/>
      <c r="X521" s="374"/>
      <c r="Y521" s="374"/>
      <c r="Z521" s="374"/>
    </row>
    <row r="522" ht="107.25" customHeight="1">
      <c r="A522" s="511" t="s">
        <v>10026</v>
      </c>
      <c r="B522" s="511" t="s">
        <v>174</v>
      </c>
      <c r="C522" s="511" t="s">
        <v>10074</v>
      </c>
      <c r="D522" s="531" t="s">
        <v>10044</v>
      </c>
      <c r="E522" s="531" t="s">
        <v>10032</v>
      </c>
      <c r="F522" s="531" t="s">
        <v>9406</v>
      </c>
      <c r="G522" s="683" t="s">
        <v>9656</v>
      </c>
      <c r="H522" s="105" t="s">
        <v>9927</v>
      </c>
      <c r="I522" s="528" t="s">
        <v>9099</v>
      </c>
      <c r="J522" s="529" t="s">
        <v>9649</v>
      </c>
      <c r="K522" s="528">
        <v>1.0</v>
      </c>
      <c r="L522" s="528">
        <v>1.0</v>
      </c>
      <c r="M522" s="528">
        <v>1.0</v>
      </c>
      <c r="N522" s="577">
        <v>30.0</v>
      </c>
      <c r="O522" s="577">
        <v>90.0</v>
      </c>
      <c r="P522" s="555" t="s">
        <v>1841</v>
      </c>
      <c r="Q522" s="374"/>
      <c r="R522" s="374"/>
      <c r="S522" s="374"/>
      <c r="T522" s="374"/>
      <c r="U522" s="374"/>
      <c r="V522" s="374"/>
      <c r="W522" s="374"/>
      <c r="X522" s="374"/>
      <c r="Y522" s="374"/>
      <c r="Z522" s="374"/>
    </row>
    <row r="523" ht="107.25" customHeight="1">
      <c r="A523" s="511" t="s">
        <v>10026</v>
      </c>
      <c r="B523" s="511" t="s">
        <v>174</v>
      </c>
      <c r="C523" s="511" t="s">
        <v>10075</v>
      </c>
      <c r="D523" s="531" t="s">
        <v>10028</v>
      </c>
      <c r="E523" s="531" t="s">
        <v>10032</v>
      </c>
      <c r="F523" s="531" t="s">
        <v>9406</v>
      </c>
      <c r="G523" s="683" t="s">
        <v>9656</v>
      </c>
      <c r="H523" s="105" t="s">
        <v>9123</v>
      </c>
      <c r="I523" s="528" t="s">
        <v>9099</v>
      </c>
      <c r="J523" s="529" t="s">
        <v>10076</v>
      </c>
      <c r="K523" s="528">
        <v>1.0</v>
      </c>
      <c r="L523" s="528">
        <v>1.0</v>
      </c>
      <c r="M523" s="528">
        <v>1.0</v>
      </c>
      <c r="N523" s="577">
        <v>30.0</v>
      </c>
      <c r="O523" s="577">
        <v>30.0</v>
      </c>
      <c r="P523" s="555" t="s">
        <v>1841</v>
      </c>
      <c r="Q523" s="374"/>
      <c r="R523" s="374"/>
      <c r="S523" s="374"/>
      <c r="T523" s="374"/>
      <c r="U523" s="374"/>
      <c r="V523" s="374"/>
      <c r="W523" s="374"/>
      <c r="X523" s="374"/>
      <c r="Y523" s="374"/>
      <c r="Z523" s="374"/>
    </row>
    <row r="524" ht="15.75" customHeight="1">
      <c r="A524" s="162" t="s">
        <v>10077</v>
      </c>
      <c r="B524" s="162" t="s">
        <v>174</v>
      </c>
      <c r="C524" s="162" t="s">
        <v>10078</v>
      </c>
      <c r="D524" s="720" t="s">
        <v>9192</v>
      </c>
      <c r="E524" s="720" t="s">
        <v>9193</v>
      </c>
      <c r="F524" s="720" t="s">
        <v>9194</v>
      </c>
      <c r="G524" s="720" t="s">
        <v>10079</v>
      </c>
      <c r="H524" s="190" t="s">
        <v>10080</v>
      </c>
      <c r="I524" s="337" t="s">
        <v>10081</v>
      </c>
      <c r="J524" s="722" t="s">
        <v>9782</v>
      </c>
      <c r="K524" s="162">
        <v>1.0</v>
      </c>
      <c r="L524" s="162">
        <v>1.0</v>
      </c>
      <c r="M524" s="162">
        <v>1.0</v>
      </c>
      <c r="N524" s="94">
        <v>30.0</v>
      </c>
      <c r="O524" s="94">
        <v>60.0</v>
      </c>
      <c r="P524" s="75" t="s">
        <v>206</v>
      </c>
      <c r="Q524" s="374"/>
      <c r="R524" s="374"/>
      <c r="S524" s="374"/>
      <c r="T524" s="374"/>
      <c r="U524" s="374"/>
      <c r="V524" s="374"/>
      <c r="W524" s="374"/>
      <c r="X524" s="374"/>
      <c r="Y524" s="374"/>
      <c r="Z524" s="374"/>
    </row>
    <row r="525" ht="15.75" customHeight="1">
      <c r="A525" s="162" t="s">
        <v>10077</v>
      </c>
      <c r="B525" s="162" t="s">
        <v>174</v>
      </c>
      <c r="C525" s="162" t="s">
        <v>10078</v>
      </c>
      <c r="D525" s="720" t="s">
        <v>9192</v>
      </c>
      <c r="E525" s="720" t="s">
        <v>9193</v>
      </c>
      <c r="F525" s="720" t="s">
        <v>9194</v>
      </c>
      <c r="G525" s="720" t="s">
        <v>10079</v>
      </c>
      <c r="H525" s="145" t="s">
        <v>10080</v>
      </c>
      <c r="I525" s="161" t="s">
        <v>10082</v>
      </c>
      <c r="J525" s="722" t="s">
        <v>9782</v>
      </c>
      <c r="K525" s="162">
        <v>1.0</v>
      </c>
      <c r="L525" s="162">
        <v>1.0</v>
      </c>
      <c r="M525" s="162">
        <v>1.0</v>
      </c>
      <c r="N525" s="94">
        <v>30.0</v>
      </c>
      <c r="O525" s="94">
        <v>60.0</v>
      </c>
      <c r="P525" s="75" t="s">
        <v>206</v>
      </c>
      <c r="Q525" s="374"/>
      <c r="R525" s="374"/>
      <c r="S525" s="374"/>
      <c r="T525" s="374"/>
      <c r="U525" s="374"/>
      <c r="V525" s="374"/>
      <c r="W525" s="374"/>
      <c r="X525" s="374"/>
      <c r="Y525" s="374"/>
      <c r="Z525" s="374"/>
    </row>
    <row r="526" ht="15.75" customHeight="1">
      <c r="A526" s="170" t="s">
        <v>10077</v>
      </c>
      <c r="B526" s="170" t="s">
        <v>174</v>
      </c>
      <c r="C526" s="200" t="s">
        <v>10083</v>
      </c>
      <c r="D526" s="720" t="s">
        <v>10084</v>
      </c>
      <c r="E526" s="720" t="s">
        <v>9472</v>
      </c>
      <c r="F526" s="720" t="s">
        <v>10085</v>
      </c>
      <c r="G526" s="720" t="s">
        <v>10086</v>
      </c>
      <c r="H526" s="96" t="s">
        <v>10087</v>
      </c>
      <c r="I526" s="161" t="s">
        <v>9722</v>
      </c>
      <c r="J526" s="722" t="s">
        <v>10088</v>
      </c>
      <c r="K526" s="162"/>
      <c r="L526" s="162"/>
      <c r="M526" s="162"/>
      <c r="N526" s="94">
        <v>100.0</v>
      </c>
      <c r="O526" s="94">
        <v>150.0</v>
      </c>
      <c r="P526" s="75" t="s">
        <v>206</v>
      </c>
      <c r="Q526" s="374"/>
      <c r="R526" s="374"/>
      <c r="S526" s="374"/>
      <c r="T526" s="374"/>
      <c r="U526" s="374"/>
      <c r="V526" s="374"/>
      <c r="W526" s="374"/>
      <c r="X526" s="374"/>
      <c r="Y526" s="374"/>
      <c r="Z526" s="374"/>
    </row>
    <row r="527" ht="15.75" customHeight="1">
      <c r="A527" s="162" t="s">
        <v>10077</v>
      </c>
      <c r="B527" s="162" t="s">
        <v>174</v>
      </c>
      <c r="C527" s="162" t="s">
        <v>10083</v>
      </c>
      <c r="D527" s="720" t="s">
        <v>10084</v>
      </c>
      <c r="E527" s="720" t="s">
        <v>9193</v>
      </c>
      <c r="F527" s="720" t="s">
        <v>10085</v>
      </c>
      <c r="G527" s="720" t="s">
        <v>10086</v>
      </c>
      <c r="H527" s="161" t="s">
        <v>10087</v>
      </c>
      <c r="I527" s="161" t="s">
        <v>10089</v>
      </c>
      <c r="J527" s="722" t="s">
        <v>10088</v>
      </c>
      <c r="K527" s="162">
        <v>1.0</v>
      </c>
      <c r="L527" s="162">
        <v>1.0</v>
      </c>
      <c r="M527" s="162">
        <v>1.0</v>
      </c>
      <c r="N527" s="94">
        <v>30.0</v>
      </c>
      <c r="O527" s="94">
        <v>45.0</v>
      </c>
      <c r="P527" s="75" t="s">
        <v>206</v>
      </c>
      <c r="Q527" s="374"/>
      <c r="R527" s="374"/>
      <c r="S527" s="374"/>
      <c r="T527" s="374"/>
      <c r="U527" s="374"/>
      <c r="V527" s="374"/>
      <c r="W527" s="374"/>
      <c r="X527" s="374"/>
      <c r="Y527" s="374"/>
      <c r="Z527" s="374"/>
    </row>
    <row r="528" ht="15.75" customHeight="1">
      <c r="A528" s="511" t="s">
        <v>10090</v>
      </c>
      <c r="B528" s="511" t="s">
        <v>174</v>
      </c>
      <c r="C528" s="511" t="s">
        <v>10029</v>
      </c>
      <c r="D528" s="683" t="s">
        <v>9127</v>
      </c>
      <c r="E528" s="683" t="s">
        <v>10091</v>
      </c>
      <c r="F528" s="683" t="s">
        <v>9174</v>
      </c>
      <c r="G528" s="683" t="s">
        <v>9656</v>
      </c>
      <c r="H528" s="966" t="s">
        <v>9533</v>
      </c>
      <c r="I528" s="710" t="s">
        <v>10092</v>
      </c>
      <c r="J528" s="709" t="s">
        <v>9185</v>
      </c>
      <c r="K528" s="511">
        <v>1.0</v>
      </c>
      <c r="L528" s="511">
        <v>1.0</v>
      </c>
      <c r="M528" s="511">
        <v>1.0</v>
      </c>
      <c r="N528" s="577" t="s">
        <v>8822</v>
      </c>
      <c r="O528" s="577">
        <v>100.0</v>
      </c>
      <c r="P528" s="988" t="s">
        <v>6613</v>
      </c>
      <c r="Q528" s="374"/>
      <c r="R528" s="374"/>
      <c r="S528" s="374"/>
      <c r="T528" s="374"/>
      <c r="U528" s="374"/>
      <c r="V528" s="374"/>
      <c r="W528" s="374"/>
      <c r="X528" s="374"/>
      <c r="Y528" s="374"/>
      <c r="Z528" s="374"/>
    </row>
    <row r="529" ht="15.75" customHeight="1">
      <c r="A529" s="511" t="s">
        <v>10090</v>
      </c>
      <c r="B529" s="511" t="s">
        <v>174</v>
      </c>
      <c r="C529" s="511" t="s">
        <v>10029</v>
      </c>
      <c r="D529" s="683" t="s">
        <v>9127</v>
      </c>
      <c r="E529" s="683" t="s">
        <v>10093</v>
      </c>
      <c r="F529" s="683" t="s">
        <v>9174</v>
      </c>
      <c r="G529" s="683" t="s">
        <v>9656</v>
      </c>
      <c r="H529" s="1037" t="s">
        <v>9533</v>
      </c>
      <c r="I529" s="710" t="s">
        <v>10094</v>
      </c>
      <c r="J529" s="709" t="s">
        <v>9185</v>
      </c>
      <c r="K529" s="511">
        <v>1.0</v>
      </c>
      <c r="L529" s="511">
        <v>1.0</v>
      </c>
      <c r="M529" s="511">
        <v>1.0</v>
      </c>
      <c r="N529" s="577" t="s">
        <v>8827</v>
      </c>
      <c r="O529" s="577">
        <f>2*100</f>
        <v>200</v>
      </c>
      <c r="P529" s="988" t="s">
        <v>6613</v>
      </c>
      <c r="Q529" s="374"/>
      <c r="R529" s="374"/>
      <c r="S529" s="374"/>
      <c r="T529" s="374"/>
      <c r="U529" s="374"/>
      <c r="V529" s="374"/>
      <c r="W529" s="374"/>
      <c r="X529" s="374"/>
      <c r="Y529" s="374"/>
      <c r="Z529" s="374"/>
    </row>
    <row r="530" ht="15.75" customHeight="1">
      <c r="A530" s="511" t="s">
        <v>10090</v>
      </c>
      <c r="B530" s="511" t="s">
        <v>174</v>
      </c>
      <c r="C530" s="511" t="s">
        <v>10029</v>
      </c>
      <c r="D530" s="683" t="s">
        <v>9127</v>
      </c>
      <c r="E530" s="683" t="s">
        <v>10030</v>
      </c>
      <c r="F530" s="683" t="s">
        <v>9174</v>
      </c>
      <c r="G530" s="683" t="s">
        <v>9656</v>
      </c>
      <c r="H530" s="1037" t="s">
        <v>9533</v>
      </c>
      <c r="I530" s="710" t="s">
        <v>10095</v>
      </c>
      <c r="J530" s="709" t="s">
        <v>9185</v>
      </c>
      <c r="K530" s="511">
        <v>1.0</v>
      </c>
      <c r="L530" s="511">
        <v>1.0</v>
      </c>
      <c r="M530" s="511">
        <v>1.0</v>
      </c>
      <c r="N530" s="577" t="s">
        <v>9348</v>
      </c>
      <c r="O530" s="577">
        <v>60.0</v>
      </c>
      <c r="P530" s="988" t="s">
        <v>6613</v>
      </c>
      <c r="Q530" s="374"/>
      <c r="R530" s="374"/>
      <c r="S530" s="374"/>
      <c r="T530" s="374"/>
      <c r="U530" s="374"/>
      <c r="V530" s="374"/>
      <c r="W530" s="374"/>
      <c r="X530" s="374"/>
      <c r="Y530" s="374"/>
      <c r="Z530" s="374"/>
    </row>
    <row r="531" ht="15.75" customHeight="1">
      <c r="A531" s="511" t="s">
        <v>10090</v>
      </c>
      <c r="B531" s="511" t="s">
        <v>174</v>
      </c>
      <c r="C531" s="511" t="s">
        <v>10096</v>
      </c>
      <c r="D531" s="683" t="s">
        <v>9116</v>
      </c>
      <c r="E531" s="683" t="s">
        <v>9114</v>
      </c>
      <c r="F531" s="683" t="s">
        <v>9174</v>
      </c>
      <c r="G531" s="683" t="s">
        <v>9656</v>
      </c>
      <c r="H531" s="1569" t="s">
        <v>10097</v>
      </c>
      <c r="I531" s="511" t="s">
        <v>9156</v>
      </c>
      <c r="J531" s="709" t="s">
        <v>10098</v>
      </c>
      <c r="K531" s="511">
        <v>1.0</v>
      </c>
      <c r="L531" s="511">
        <v>1.0</v>
      </c>
      <c r="M531" s="511">
        <v>1.0</v>
      </c>
      <c r="N531" s="577" t="s">
        <v>10099</v>
      </c>
      <c r="O531" s="577">
        <v>90.0</v>
      </c>
      <c r="P531" s="988" t="s">
        <v>6613</v>
      </c>
      <c r="Q531" s="374"/>
      <c r="R531" s="374"/>
      <c r="S531" s="374"/>
      <c r="T531" s="374"/>
      <c r="U531" s="374"/>
      <c r="V531" s="374"/>
      <c r="W531" s="374"/>
      <c r="X531" s="374"/>
      <c r="Y531" s="374"/>
      <c r="Z531" s="374"/>
    </row>
    <row r="532" ht="15.75" customHeight="1">
      <c r="A532" s="511" t="s">
        <v>10100</v>
      </c>
      <c r="B532" s="511" t="s">
        <v>174</v>
      </c>
      <c r="C532" s="511" t="s">
        <v>10101</v>
      </c>
      <c r="D532" s="531" t="s">
        <v>9270</v>
      </c>
      <c r="E532" s="531" t="s">
        <v>9099</v>
      </c>
      <c r="F532" s="531" t="s">
        <v>9406</v>
      </c>
      <c r="G532" s="531" t="s">
        <v>10102</v>
      </c>
      <c r="H532" s="511" t="s">
        <v>10103</v>
      </c>
      <c r="I532" s="522"/>
      <c r="J532" s="1162" t="s">
        <v>10104</v>
      </c>
      <c r="K532" s="711">
        <v>3.0</v>
      </c>
      <c r="L532" s="711">
        <v>3.0</v>
      </c>
      <c r="M532" s="711">
        <v>3.0</v>
      </c>
      <c r="N532" s="104">
        <v>30.0</v>
      </c>
      <c r="O532" s="104">
        <v>10.0</v>
      </c>
      <c r="P532" s="988" t="s">
        <v>6647</v>
      </c>
      <c r="Q532" s="374"/>
      <c r="R532" s="374"/>
      <c r="S532" s="374"/>
      <c r="T532" s="374"/>
      <c r="U532" s="374"/>
      <c r="V532" s="374"/>
      <c r="W532" s="374"/>
      <c r="X532" s="374"/>
      <c r="Y532" s="374"/>
      <c r="Z532" s="374"/>
    </row>
    <row r="533" ht="15.75" customHeight="1">
      <c r="A533" s="1570" t="s">
        <v>10100</v>
      </c>
      <c r="B533" s="1570" t="s">
        <v>174</v>
      </c>
      <c r="C533" s="1570" t="s">
        <v>10101</v>
      </c>
      <c r="D533" s="1571" t="s">
        <v>9270</v>
      </c>
      <c r="E533" s="1571" t="s">
        <v>9099</v>
      </c>
      <c r="F533" s="1571" t="s">
        <v>9406</v>
      </c>
      <c r="G533" s="1571" t="s">
        <v>10102</v>
      </c>
      <c r="H533" s="1570" t="s">
        <v>10103</v>
      </c>
      <c r="I533" s="1572"/>
      <c r="J533" s="1573" t="s">
        <v>10104</v>
      </c>
      <c r="K533" s="1574">
        <v>3.0</v>
      </c>
      <c r="L533" s="1574">
        <v>3.0</v>
      </c>
      <c r="M533" s="1574">
        <v>3.0</v>
      </c>
      <c r="N533" s="1575">
        <v>30.0</v>
      </c>
      <c r="O533" s="1575">
        <v>10.0</v>
      </c>
      <c r="P533" s="988" t="s">
        <v>6647</v>
      </c>
      <c r="Q533" s="374"/>
      <c r="R533" s="374"/>
      <c r="S533" s="374"/>
      <c r="T533" s="374"/>
      <c r="U533" s="374"/>
      <c r="V533" s="374"/>
      <c r="W533" s="374"/>
      <c r="X533" s="374"/>
      <c r="Y533" s="374"/>
      <c r="Z533" s="374"/>
    </row>
    <row r="534" ht="15.75" customHeight="1">
      <c r="A534" s="693" t="s">
        <v>10100</v>
      </c>
      <c r="B534" s="693" t="s">
        <v>174</v>
      </c>
      <c r="C534" s="693" t="s">
        <v>10105</v>
      </c>
      <c r="D534" s="1576" t="s">
        <v>9270</v>
      </c>
      <c r="E534" s="1576" t="s">
        <v>9099</v>
      </c>
      <c r="F534" s="1576" t="s">
        <v>9406</v>
      </c>
      <c r="G534" s="1576" t="s">
        <v>10102</v>
      </c>
      <c r="H534" s="693" t="s">
        <v>8811</v>
      </c>
      <c r="I534" s="1358"/>
      <c r="J534" s="1577" t="s">
        <v>9520</v>
      </c>
      <c r="K534" s="1577">
        <v>3.0</v>
      </c>
      <c r="L534" s="1577">
        <v>3.0</v>
      </c>
      <c r="M534" s="1577">
        <v>3.0</v>
      </c>
      <c r="N534" s="239">
        <v>20.0</v>
      </c>
      <c r="O534" s="239">
        <v>6.66</v>
      </c>
      <c r="P534" s="988" t="s">
        <v>6647</v>
      </c>
      <c r="Q534" s="374"/>
      <c r="R534" s="374"/>
      <c r="S534" s="374"/>
      <c r="T534" s="374"/>
      <c r="U534" s="374"/>
      <c r="V534" s="374"/>
      <c r="W534" s="374"/>
      <c r="X534" s="374"/>
      <c r="Y534" s="374"/>
      <c r="Z534" s="374"/>
    </row>
    <row r="535" ht="15.75" customHeight="1">
      <c r="A535" s="693" t="s">
        <v>10100</v>
      </c>
      <c r="B535" s="693" t="s">
        <v>174</v>
      </c>
      <c r="C535" s="693" t="s">
        <v>10105</v>
      </c>
      <c r="D535" s="1576" t="s">
        <v>9270</v>
      </c>
      <c r="E535" s="1576" t="s">
        <v>9099</v>
      </c>
      <c r="F535" s="1576" t="s">
        <v>9406</v>
      </c>
      <c r="G535" s="1576" t="s">
        <v>10102</v>
      </c>
      <c r="H535" s="693" t="s">
        <v>8811</v>
      </c>
      <c r="I535" s="1358"/>
      <c r="J535" s="1577" t="s">
        <v>9520</v>
      </c>
      <c r="K535" s="1577">
        <v>3.0</v>
      </c>
      <c r="L535" s="1577">
        <v>3.0</v>
      </c>
      <c r="M535" s="1577">
        <v>3.0</v>
      </c>
      <c r="N535" s="239">
        <v>20.0</v>
      </c>
      <c r="O535" s="239">
        <v>6.66</v>
      </c>
      <c r="P535" s="988" t="s">
        <v>6647</v>
      </c>
      <c r="Q535" s="374"/>
      <c r="R535" s="374"/>
      <c r="S535" s="374"/>
      <c r="T535" s="374"/>
      <c r="U535" s="374"/>
      <c r="V535" s="374"/>
      <c r="W535" s="374"/>
      <c r="X535" s="374"/>
      <c r="Y535" s="374"/>
      <c r="Z535" s="374"/>
    </row>
    <row r="536" ht="15.75" customHeight="1">
      <c r="A536" s="693" t="s">
        <v>10100</v>
      </c>
      <c r="B536" s="693" t="s">
        <v>174</v>
      </c>
      <c r="C536" s="693" t="s">
        <v>10106</v>
      </c>
      <c r="D536" s="1576" t="s">
        <v>9270</v>
      </c>
      <c r="E536" s="1576" t="s">
        <v>9099</v>
      </c>
      <c r="F536" s="1576" t="s">
        <v>9406</v>
      </c>
      <c r="G536" s="1576" t="s">
        <v>10102</v>
      </c>
      <c r="H536" s="693" t="s">
        <v>10107</v>
      </c>
      <c r="I536" s="1358"/>
      <c r="J536" s="1577" t="s">
        <v>10108</v>
      </c>
      <c r="K536" s="1577">
        <v>3.0</v>
      </c>
      <c r="L536" s="1577">
        <v>3.0</v>
      </c>
      <c r="M536" s="1577">
        <v>3.0</v>
      </c>
      <c r="N536" s="239">
        <v>20.0</v>
      </c>
      <c r="O536" s="239">
        <v>6.66</v>
      </c>
      <c r="P536" s="988" t="s">
        <v>6647</v>
      </c>
      <c r="Q536" s="374"/>
      <c r="R536" s="374"/>
      <c r="S536" s="374"/>
      <c r="T536" s="374"/>
      <c r="U536" s="374"/>
      <c r="V536" s="374"/>
      <c r="W536" s="374"/>
      <c r="X536" s="374"/>
      <c r="Y536" s="374"/>
      <c r="Z536" s="374"/>
    </row>
    <row r="537" ht="15.75" customHeight="1">
      <c r="A537" s="162" t="s">
        <v>10109</v>
      </c>
      <c r="B537" s="162" t="s">
        <v>174</v>
      </c>
      <c r="C537" s="162" t="s">
        <v>10101</v>
      </c>
      <c r="D537" s="720" t="s">
        <v>9270</v>
      </c>
      <c r="E537" s="720" t="s">
        <v>9798</v>
      </c>
      <c r="F537" s="720" t="s">
        <v>9406</v>
      </c>
      <c r="G537" s="720" t="s">
        <v>10102</v>
      </c>
      <c r="H537" s="190" t="s">
        <v>10103</v>
      </c>
      <c r="I537" s="337"/>
      <c r="J537" s="722" t="s">
        <v>10104</v>
      </c>
      <c r="K537" s="162">
        <v>6.0</v>
      </c>
      <c r="L537" s="162">
        <v>6.0</v>
      </c>
      <c r="M537" s="162">
        <v>6.0</v>
      </c>
      <c r="N537" s="94">
        <v>50.0</v>
      </c>
      <c r="O537" s="94">
        <v>8.33</v>
      </c>
      <c r="P537" s="988" t="s">
        <v>6666</v>
      </c>
      <c r="Q537" s="374"/>
      <c r="R537" s="374"/>
      <c r="S537" s="374"/>
      <c r="T537" s="374"/>
      <c r="U537" s="374"/>
      <c r="V537" s="374"/>
      <c r="W537" s="374"/>
      <c r="X537" s="374"/>
      <c r="Y537" s="374"/>
      <c r="Z537" s="374"/>
    </row>
    <row r="538" ht="15.75" customHeight="1">
      <c r="A538" s="170" t="s">
        <v>10109</v>
      </c>
      <c r="B538" s="170" t="s">
        <v>174</v>
      </c>
      <c r="C538" s="200" t="s">
        <v>10101</v>
      </c>
      <c r="D538" s="1486" t="s">
        <v>9270</v>
      </c>
      <c r="E538" s="1486" t="s">
        <v>9099</v>
      </c>
      <c r="F538" s="1486" t="s">
        <v>9406</v>
      </c>
      <c r="G538" s="1486" t="s">
        <v>10102</v>
      </c>
      <c r="H538" s="145" t="s">
        <v>10103</v>
      </c>
      <c r="I538" s="161"/>
      <c r="J538" s="722" t="s">
        <v>10104</v>
      </c>
      <c r="K538" s="162">
        <v>6.0</v>
      </c>
      <c r="L538" s="162">
        <v>6.0</v>
      </c>
      <c r="M538" s="162">
        <v>6.0</v>
      </c>
      <c r="N538" s="94">
        <v>30.0</v>
      </c>
      <c r="O538" s="94">
        <v>5.0</v>
      </c>
      <c r="P538" s="988" t="s">
        <v>6666</v>
      </c>
      <c r="Q538" s="374"/>
      <c r="R538" s="374"/>
      <c r="S538" s="374"/>
      <c r="T538" s="374"/>
      <c r="U538" s="374"/>
      <c r="V538" s="374"/>
      <c r="W538" s="374"/>
      <c r="X538" s="374"/>
      <c r="Y538" s="374"/>
      <c r="Z538" s="374"/>
    </row>
    <row r="539" ht="15.75" customHeight="1">
      <c r="A539" s="162" t="s">
        <v>181</v>
      </c>
      <c r="B539" s="162" t="s">
        <v>2010</v>
      </c>
      <c r="C539" s="162" t="s">
        <v>10110</v>
      </c>
      <c r="D539" s="720">
        <v>1.5</v>
      </c>
      <c r="E539" s="720" t="s">
        <v>10111</v>
      </c>
      <c r="F539" s="720">
        <v>1.5</v>
      </c>
      <c r="G539" s="720">
        <v>1.5</v>
      </c>
      <c r="H539" s="1578" t="s">
        <v>10112</v>
      </c>
      <c r="I539" s="337"/>
      <c r="J539" s="1513">
        <v>45112.0</v>
      </c>
      <c r="K539" s="162">
        <v>1.0</v>
      </c>
      <c r="L539" s="162">
        <v>1.0</v>
      </c>
      <c r="M539" s="162">
        <v>1.0</v>
      </c>
      <c r="N539" s="133">
        <v>1.0</v>
      </c>
      <c r="O539" s="133">
        <v>50.0</v>
      </c>
      <c r="P539" s="75" t="s">
        <v>181</v>
      </c>
      <c r="Q539" s="374"/>
      <c r="R539" s="374"/>
      <c r="S539" s="374"/>
      <c r="T539" s="374"/>
      <c r="U539" s="374"/>
      <c r="V539" s="374"/>
      <c r="W539" s="374"/>
      <c r="X539" s="374"/>
      <c r="Y539" s="374"/>
      <c r="Z539" s="374"/>
    </row>
    <row r="540" ht="15.75" customHeight="1">
      <c r="A540" s="162" t="s">
        <v>181</v>
      </c>
      <c r="B540" s="162" t="s">
        <v>2010</v>
      </c>
      <c r="C540" s="365" t="s">
        <v>10113</v>
      </c>
      <c r="D540" s="720">
        <v>1.5</v>
      </c>
      <c r="E540" s="720" t="s">
        <v>10111</v>
      </c>
      <c r="F540" s="720">
        <v>1.5</v>
      </c>
      <c r="G540" s="720">
        <v>1.5</v>
      </c>
      <c r="H540" s="145" t="s">
        <v>10114</v>
      </c>
      <c r="I540" s="161"/>
      <c r="J540" s="1513">
        <v>44992.0</v>
      </c>
      <c r="K540" s="162">
        <v>1.0</v>
      </c>
      <c r="L540" s="162">
        <v>1.0</v>
      </c>
      <c r="M540" s="162">
        <v>1.0</v>
      </c>
      <c r="N540" s="133">
        <v>1.0</v>
      </c>
      <c r="O540" s="133">
        <v>50.0</v>
      </c>
      <c r="P540" s="75" t="s">
        <v>181</v>
      </c>
      <c r="Q540" s="374"/>
      <c r="R540" s="374"/>
      <c r="S540" s="374"/>
      <c r="T540" s="374"/>
      <c r="U540" s="374"/>
      <c r="V540" s="374"/>
      <c r="W540" s="374"/>
      <c r="X540" s="374"/>
      <c r="Y540" s="374"/>
      <c r="Z540" s="374"/>
    </row>
    <row r="541" ht="15.75" customHeight="1">
      <c r="A541" s="162" t="s">
        <v>181</v>
      </c>
      <c r="B541" s="162" t="s">
        <v>2010</v>
      </c>
      <c r="C541" s="200" t="s">
        <v>10115</v>
      </c>
      <c r="D541" s="720">
        <v>1.5</v>
      </c>
      <c r="E541" s="720" t="s">
        <v>10111</v>
      </c>
      <c r="F541" s="720">
        <v>1.5</v>
      </c>
      <c r="G541" s="720">
        <v>1.5</v>
      </c>
      <c r="H541" s="145" t="s">
        <v>10116</v>
      </c>
      <c r="I541" s="161"/>
      <c r="J541" s="1513">
        <v>45083.0</v>
      </c>
      <c r="K541" s="162">
        <v>1.0</v>
      </c>
      <c r="L541" s="162">
        <v>1.0</v>
      </c>
      <c r="M541" s="162">
        <v>1.0</v>
      </c>
      <c r="N541" s="133">
        <v>1.0</v>
      </c>
      <c r="O541" s="133">
        <v>50.0</v>
      </c>
      <c r="P541" s="75" t="s">
        <v>181</v>
      </c>
      <c r="Q541" s="374"/>
      <c r="R541" s="374"/>
      <c r="S541" s="374"/>
      <c r="T541" s="374"/>
      <c r="U541" s="374"/>
      <c r="V541" s="374"/>
      <c r="W541" s="374"/>
      <c r="X541" s="374"/>
      <c r="Y541" s="374"/>
      <c r="Z541" s="374"/>
    </row>
    <row r="542" ht="15.75" customHeight="1">
      <c r="A542" s="162" t="s">
        <v>181</v>
      </c>
      <c r="B542" s="162" t="s">
        <v>2010</v>
      </c>
      <c r="C542" s="379" t="s">
        <v>10117</v>
      </c>
      <c r="D542" s="720">
        <v>1.5</v>
      </c>
      <c r="E542" s="720" t="s">
        <v>10111</v>
      </c>
      <c r="F542" s="720">
        <v>1.5</v>
      </c>
      <c r="G542" s="720">
        <v>1.5</v>
      </c>
      <c r="H542" s="145" t="s">
        <v>10118</v>
      </c>
      <c r="I542" s="161"/>
      <c r="J542" s="1513">
        <v>45104.0</v>
      </c>
      <c r="K542" s="162">
        <v>1.0</v>
      </c>
      <c r="L542" s="162">
        <v>1.0</v>
      </c>
      <c r="M542" s="162">
        <v>1.0</v>
      </c>
      <c r="N542" s="133">
        <v>1.0</v>
      </c>
      <c r="O542" s="133">
        <v>50.0</v>
      </c>
      <c r="P542" s="75" t="s">
        <v>181</v>
      </c>
      <c r="Q542" s="374"/>
      <c r="R542" s="374"/>
      <c r="S542" s="374"/>
      <c r="T542" s="374"/>
      <c r="U542" s="374"/>
      <c r="V542" s="374"/>
      <c r="W542" s="374"/>
      <c r="X542" s="374"/>
      <c r="Y542" s="374"/>
      <c r="Z542" s="374"/>
    </row>
    <row r="543" ht="15.75" customHeight="1">
      <c r="A543" s="162" t="s">
        <v>181</v>
      </c>
      <c r="B543" s="162" t="s">
        <v>2010</v>
      </c>
      <c r="C543" s="162" t="s">
        <v>10119</v>
      </c>
      <c r="D543" s="720">
        <v>1.5</v>
      </c>
      <c r="E543" s="720" t="s">
        <v>10111</v>
      </c>
      <c r="F543" s="720">
        <v>1.5</v>
      </c>
      <c r="G543" s="720">
        <v>1.5</v>
      </c>
      <c r="H543" s="145" t="s">
        <v>10120</v>
      </c>
      <c r="I543" s="164"/>
      <c r="J543" s="1485">
        <v>45068.0</v>
      </c>
      <c r="K543" s="162">
        <v>1.0</v>
      </c>
      <c r="L543" s="162">
        <v>1.0</v>
      </c>
      <c r="M543" s="162">
        <v>1.0</v>
      </c>
      <c r="N543" s="133">
        <v>1.0</v>
      </c>
      <c r="O543" s="133">
        <v>50.0</v>
      </c>
      <c r="P543" s="75" t="s">
        <v>181</v>
      </c>
      <c r="Q543" s="374"/>
      <c r="R543" s="374"/>
      <c r="S543" s="374"/>
      <c r="T543" s="374"/>
      <c r="U543" s="374"/>
      <c r="V543" s="374"/>
      <c r="W543" s="374"/>
      <c r="X543" s="374"/>
      <c r="Y543" s="374"/>
      <c r="Z543" s="374"/>
    </row>
    <row r="544" ht="15.75" customHeight="1">
      <c r="A544" s="162" t="s">
        <v>7636</v>
      </c>
      <c r="B544" s="162" t="s">
        <v>174</v>
      </c>
      <c r="C544" s="162" t="s">
        <v>10121</v>
      </c>
      <c r="D544" s="720" t="s">
        <v>9527</v>
      </c>
      <c r="E544" s="720" t="s">
        <v>10122</v>
      </c>
      <c r="F544" s="720" t="s">
        <v>10123</v>
      </c>
      <c r="G544" s="1579" t="s">
        <v>10124</v>
      </c>
      <c r="H544" s="278" t="s">
        <v>10125</v>
      </c>
      <c r="I544" s="1580" t="s">
        <v>10126</v>
      </c>
      <c r="J544" s="1581" t="s">
        <v>10127</v>
      </c>
      <c r="K544" s="162">
        <v>1.0</v>
      </c>
      <c r="L544" s="162">
        <v>1.0</v>
      </c>
      <c r="M544" s="1582">
        <v>1.0</v>
      </c>
      <c r="N544" s="94">
        <v>30.0</v>
      </c>
      <c r="O544" s="94">
        <v>60.0</v>
      </c>
      <c r="P544" s="75" t="s">
        <v>182</v>
      </c>
      <c r="Q544" s="374"/>
      <c r="R544" s="374"/>
      <c r="S544" s="374"/>
      <c r="T544" s="374"/>
      <c r="U544" s="374"/>
      <c r="V544" s="374"/>
      <c r="W544" s="374"/>
      <c r="X544" s="374"/>
      <c r="Y544" s="374"/>
      <c r="Z544" s="374"/>
    </row>
    <row r="545" ht="15.75" customHeight="1">
      <c r="A545" s="162" t="s">
        <v>7636</v>
      </c>
      <c r="B545" s="162" t="s">
        <v>174</v>
      </c>
      <c r="C545" s="162" t="s">
        <v>10121</v>
      </c>
      <c r="D545" s="720" t="s">
        <v>9527</v>
      </c>
      <c r="E545" s="720" t="s">
        <v>10122</v>
      </c>
      <c r="F545" s="720" t="s">
        <v>10123</v>
      </c>
      <c r="G545" s="1579" t="s">
        <v>10124</v>
      </c>
      <c r="H545" s="278" t="s">
        <v>10125</v>
      </c>
      <c r="I545" s="1580" t="s">
        <v>10128</v>
      </c>
      <c r="J545" s="1581" t="s">
        <v>10127</v>
      </c>
      <c r="K545" s="162">
        <v>1.0</v>
      </c>
      <c r="L545" s="162">
        <v>1.0</v>
      </c>
      <c r="M545" s="1582">
        <v>1.0</v>
      </c>
      <c r="N545" s="94">
        <v>30.0</v>
      </c>
      <c r="O545" s="94">
        <v>60.0</v>
      </c>
      <c r="P545" s="75" t="s">
        <v>182</v>
      </c>
      <c r="Q545" s="374"/>
      <c r="R545" s="374"/>
      <c r="S545" s="374"/>
      <c r="T545" s="374"/>
      <c r="U545" s="374"/>
      <c r="V545" s="374"/>
      <c r="W545" s="374"/>
      <c r="X545" s="374"/>
      <c r="Y545" s="374"/>
      <c r="Z545" s="374"/>
    </row>
    <row r="546" ht="15.75" customHeight="1">
      <c r="A546" s="162" t="s">
        <v>10129</v>
      </c>
      <c r="B546" s="162" t="s">
        <v>174</v>
      </c>
      <c r="C546" s="162" t="s">
        <v>10078</v>
      </c>
      <c r="D546" s="683" t="s">
        <v>9192</v>
      </c>
      <c r="E546" s="683" t="s">
        <v>9193</v>
      </c>
      <c r="F546" s="683" t="s">
        <v>9194</v>
      </c>
      <c r="G546" s="683" t="s">
        <v>10130</v>
      </c>
      <c r="H546" s="1037" t="s">
        <v>10131</v>
      </c>
      <c r="I546" s="710" t="s">
        <v>10132</v>
      </c>
      <c r="J546" s="709" t="s">
        <v>10133</v>
      </c>
      <c r="K546" s="511">
        <v>1.0</v>
      </c>
      <c r="L546" s="511">
        <v>1.0</v>
      </c>
      <c r="M546" s="511">
        <v>1.0</v>
      </c>
      <c r="N546" s="577">
        <v>30.0</v>
      </c>
      <c r="O546" s="577">
        <v>60.0</v>
      </c>
      <c r="P546" s="555" t="s">
        <v>191</v>
      </c>
      <c r="Q546" s="374"/>
      <c r="R546" s="374"/>
      <c r="S546" s="374"/>
      <c r="T546" s="374"/>
      <c r="U546" s="374"/>
      <c r="V546" s="374"/>
      <c r="W546" s="374"/>
      <c r="X546" s="374"/>
      <c r="Y546" s="374"/>
      <c r="Z546" s="374"/>
    </row>
    <row r="547" ht="15.75" customHeight="1">
      <c r="A547" s="162" t="s">
        <v>10129</v>
      </c>
      <c r="B547" s="162" t="s">
        <v>174</v>
      </c>
      <c r="C547" s="162" t="s">
        <v>10078</v>
      </c>
      <c r="D547" s="683" t="s">
        <v>9192</v>
      </c>
      <c r="E547" s="683" t="s">
        <v>9193</v>
      </c>
      <c r="F547" s="683" t="s">
        <v>9194</v>
      </c>
      <c r="G547" s="683" t="s">
        <v>10130</v>
      </c>
      <c r="H547" s="1037" t="s">
        <v>10131</v>
      </c>
      <c r="I547" s="710" t="s">
        <v>10134</v>
      </c>
      <c r="J547" s="709" t="s">
        <v>9782</v>
      </c>
      <c r="K547" s="511">
        <v>1.0</v>
      </c>
      <c r="L547" s="511">
        <v>1.0</v>
      </c>
      <c r="M547" s="511">
        <v>1.0</v>
      </c>
      <c r="N547" s="577">
        <v>30.0</v>
      </c>
      <c r="O547" s="577">
        <v>60.0</v>
      </c>
      <c r="P547" s="555" t="s">
        <v>191</v>
      </c>
      <c r="Q547" s="374"/>
      <c r="R547" s="374"/>
      <c r="S547" s="374"/>
      <c r="T547" s="374"/>
      <c r="U547" s="374"/>
      <c r="V547" s="374"/>
      <c r="W547" s="374"/>
      <c r="X547" s="374"/>
      <c r="Y547" s="374"/>
      <c r="Z547" s="374"/>
    </row>
    <row r="548" ht="15.75" customHeight="1">
      <c r="A548" s="162" t="s">
        <v>10129</v>
      </c>
      <c r="B548" s="511" t="s">
        <v>174</v>
      </c>
      <c r="C548" s="511" t="s">
        <v>10135</v>
      </c>
      <c r="D548" s="683" t="s">
        <v>10136</v>
      </c>
      <c r="E548" s="683" t="s">
        <v>9128</v>
      </c>
      <c r="F548" s="683" t="s">
        <v>9174</v>
      </c>
      <c r="G548" s="683" t="s">
        <v>10137</v>
      </c>
      <c r="H548" s="518" t="s">
        <v>10138</v>
      </c>
      <c r="I548" s="710" t="s">
        <v>9161</v>
      </c>
      <c r="J548" s="709" t="s">
        <v>10088</v>
      </c>
      <c r="K548" s="511"/>
      <c r="L548" s="511"/>
      <c r="M548" s="511"/>
      <c r="N548" s="230">
        <v>100.0</v>
      </c>
      <c r="O548" s="1583">
        <v>150.0</v>
      </c>
      <c r="P548" s="555" t="s">
        <v>191</v>
      </c>
      <c r="Q548" s="374"/>
      <c r="R548" s="374"/>
      <c r="S548" s="374"/>
      <c r="T548" s="374"/>
      <c r="U548" s="374"/>
      <c r="V548" s="374"/>
      <c r="W548" s="374"/>
      <c r="X548" s="374"/>
      <c r="Y548" s="374"/>
      <c r="Z548" s="374"/>
    </row>
    <row r="549" ht="15.75" customHeight="1">
      <c r="A549" s="162" t="s">
        <v>10129</v>
      </c>
      <c r="B549" s="162" t="s">
        <v>174</v>
      </c>
      <c r="C549" s="511" t="s">
        <v>10135</v>
      </c>
      <c r="D549" s="683" t="s">
        <v>10136</v>
      </c>
      <c r="E549" s="720" t="s">
        <v>9193</v>
      </c>
      <c r="F549" s="683" t="s">
        <v>9174</v>
      </c>
      <c r="G549" s="683" t="s">
        <v>10137</v>
      </c>
      <c r="H549" s="518" t="s">
        <v>10138</v>
      </c>
      <c r="I549" s="161" t="s">
        <v>10139</v>
      </c>
      <c r="J549" s="722" t="s">
        <v>10088</v>
      </c>
      <c r="K549" s="162">
        <v>1.0</v>
      </c>
      <c r="L549" s="162">
        <v>1.0</v>
      </c>
      <c r="M549" s="162">
        <v>1.0</v>
      </c>
      <c r="N549" s="94">
        <v>30.0</v>
      </c>
      <c r="O549" s="94">
        <f>N549*1.5</f>
        <v>45</v>
      </c>
      <c r="P549" s="555" t="s">
        <v>191</v>
      </c>
      <c r="Q549" s="374"/>
      <c r="R549" s="374"/>
      <c r="S549" s="374"/>
      <c r="T549" s="374"/>
      <c r="U549" s="374"/>
      <c r="V549" s="374"/>
      <c r="W549" s="374"/>
      <c r="X549" s="374"/>
      <c r="Y549" s="374"/>
      <c r="Z549" s="374"/>
    </row>
    <row r="550" ht="15.75" customHeight="1">
      <c r="A550" s="162"/>
      <c r="B550" s="161"/>
      <c r="C550" s="162"/>
      <c r="D550" s="163" t="s">
        <v>9849</v>
      </c>
      <c r="E550" s="163" t="s">
        <v>9193</v>
      </c>
      <c r="F550" s="163" t="s">
        <v>9174</v>
      </c>
      <c r="G550" s="163" t="s">
        <v>10130</v>
      </c>
      <c r="H550" s="145" t="s">
        <v>10140</v>
      </c>
      <c r="I550" s="164" t="s">
        <v>10141</v>
      </c>
      <c r="J550" s="1163" t="s">
        <v>10142</v>
      </c>
      <c r="K550" s="697">
        <v>1.0</v>
      </c>
      <c r="L550" s="697">
        <v>1.0</v>
      </c>
      <c r="M550" s="697">
        <v>1.0</v>
      </c>
      <c r="N550" s="94" t="s">
        <v>10099</v>
      </c>
      <c r="O550" s="94">
        <v>90.0</v>
      </c>
      <c r="P550" s="555" t="s">
        <v>191</v>
      </c>
      <c r="Q550" s="374"/>
      <c r="R550" s="374"/>
      <c r="S550" s="374"/>
      <c r="T550" s="374"/>
      <c r="U550" s="374"/>
      <c r="V550" s="374"/>
      <c r="W550" s="374"/>
      <c r="X550" s="374"/>
      <c r="Y550" s="374"/>
      <c r="Z550" s="374"/>
    </row>
    <row r="551" ht="15.75" customHeight="1">
      <c r="A551" s="162" t="s">
        <v>1884</v>
      </c>
      <c r="B551" s="162" t="s">
        <v>174</v>
      </c>
      <c r="C551" s="162" t="s">
        <v>10143</v>
      </c>
      <c r="D551" s="720" t="s">
        <v>9127</v>
      </c>
      <c r="E551" s="720" t="s">
        <v>9128</v>
      </c>
      <c r="F551" s="720" t="s">
        <v>9888</v>
      </c>
      <c r="G551" s="720" t="s">
        <v>9183</v>
      </c>
      <c r="H551" s="190" t="s">
        <v>9131</v>
      </c>
      <c r="I551" s="337" t="s">
        <v>9112</v>
      </c>
      <c r="J551" s="722" t="s">
        <v>9142</v>
      </c>
      <c r="K551" s="162">
        <v>4.0</v>
      </c>
      <c r="L551" s="162">
        <v>4.0</v>
      </c>
      <c r="M551" s="162">
        <v>4.0</v>
      </c>
      <c r="N551" s="94" t="s">
        <v>8822</v>
      </c>
      <c r="O551" s="94">
        <v>100.0</v>
      </c>
      <c r="P551" s="555" t="s">
        <v>1884</v>
      </c>
      <c r="Q551" s="374"/>
      <c r="R551" s="374"/>
      <c r="S551" s="374"/>
      <c r="T551" s="374"/>
      <c r="U551" s="374"/>
      <c r="V551" s="374"/>
      <c r="W551" s="374"/>
      <c r="X551" s="374"/>
      <c r="Y551" s="374"/>
      <c r="Z551" s="374"/>
    </row>
    <row r="552" ht="15.75" customHeight="1">
      <c r="A552" s="162" t="s">
        <v>1884</v>
      </c>
      <c r="B552" s="162" t="s">
        <v>174</v>
      </c>
      <c r="C552" s="162" t="s">
        <v>10144</v>
      </c>
      <c r="D552" s="720" t="s">
        <v>9127</v>
      </c>
      <c r="E552" s="720" t="s">
        <v>10145</v>
      </c>
      <c r="F552" s="720" t="s">
        <v>9888</v>
      </c>
      <c r="G552" s="720" t="s">
        <v>9183</v>
      </c>
      <c r="H552" s="161" t="s">
        <v>9533</v>
      </c>
      <c r="I552" s="161" t="s">
        <v>9112</v>
      </c>
      <c r="J552" s="722" t="s">
        <v>9782</v>
      </c>
      <c r="K552" s="162">
        <v>1.0</v>
      </c>
      <c r="L552" s="162">
        <v>1.0</v>
      </c>
      <c r="M552" s="162">
        <v>1.0</v>
      </c>
      <c r="N552" s="94">
        <v>30.0</v>
      </c>
      <c r="O552" s="94">
        <v>60.0</v>
      </c>
      <c r="P552" s="555" t="s">
        <v>1884</v>
      </c>
      <c r="Q552" s="374"/>
      <c r="R552" s="374"/>
      <c r="S552" s="374"/>
      <c r="T552" s="374"/>
      <c r="U552" s="374"/>
      <c r="V552" s="374"/>
      <c r="W552" s="374"/>
      <c r="X552" s="374"/>
      <c r="Y552" s="374"/>
      <c r="Z552" s="374"/>
    </row>
    <row r="553" ht="15.75" customHeight="1">
      <c r="A553" s="162" t="s">
        <v>1884</v>
      </c>
      <c r="B553" s="162" t="s">
        <v>174</v>
      </c>
      <c r="C553" s="200" t="s">
        <v>10144</v>
      </c>
      <c r="D553" s="1486" t="s">
        <v>9127</v>
      </c>
      <c r="E553" s="1486" t="s">
        <v>10146</v>
      </c>
      <c r="F553" s="1486" t="s">
        <v>9888</v>
      </c>
      <c r="G553" s="1486" t="s">
        <v>9183</v>
      </c>
      <c r="H553" s="145" t="s">
        <v>9533</v>
      </c>
      <c r="I553" s="161" t="s">
        <v>9112</v>
      </c>
      <c r="J553" s="722" t="s">
        <v>9782</v>
      </c>
      <c r="K553" s="162">
        <v>1.0</v>
      </c>
      <c r="L553" s="162">
        <v>1.0</v>
      </c>
      <c r="M553" s="162">
        <v>1.0</v>
      </c>
      <c r="N553" s="94">
        <v>30.0</v>
      </c>
      <c r="O553" s="94">
        <v>60.0</v>
      </c>
      <c r="P553" s="555" t="s">
        <v>1884</v>
      </c>
      <c r="Q553" s="374"/>
      <c r="R553" s="374"/>
      <c r="S553" s="374"/>
      <c r="T553" s="374"/>
      <c r="U553" s="374"/>
      <c r="V553" s="374"/>
      <c r="W553" s="374"/>
      <c r="X553" s="374"/>
      <c r="Y553" s="374"/>
      <c r="Z553" s="374"/>
    </row>
    <row r="554" ht="15.75" customHeight="1">
      <c r="A554" s="162" t="s">
        <v>10147</v>
      </c>
      <c r="B554" s="162" t="s">
        <v>174</v>
      </c>
      <c r="C554" s="162" t="s">
        <v>10148</v>
      </c>
      <c r="D554" s="720" t="s">
        <v>9192</v>
      </c>
      <c r="E554" s="720" t="s">
        <v>9193</v>
      </c>
      <c r="F554" s="720" t="s">
        <v>9194</v>
      </c>
      <c r="G554" s="720" t="s">
        <v>10149</v>
      </c>
      <c r="H554" s="278" t="s">
        <v>9536</v>
      </c>
      <c r="I554" s="337"/>
      <c r="J554" s="1584" t="s">
        <v>10150</v>
      </c>
      <c r="K554" s="162">
        <v>2.0</v>
      </c>
      <c r="L554" s="162">
        <v>2.0</v>
      </c>
      <c r="M554" s="162">
        <v>4.0</v>
      </c>
      <c r="N554" s="1585">
        <v>20.0</v>
      </c>
      <c r="O554" s="133">
        <v>20.0</v>
      </c>
      <c r="P554" s="555" t="s">
        <v>192</v>
      </c>
      <c r="Q554" s="374"/>
      <c r="R554" s="374"/>
      <c r="S554" s="374"/>
      <c r="T554" s="374"/>
      <c r="U554" s="374"/>
      <c r="V554" s="374"/>
      <c r="W554" s="374"/>
      <c r="X554" s="374"/>
      <c r="Y554" s="374"/>
      <c r="Z554" s="374"/>
    </row>
    <row r="555" ht="15.75" customHeight="1">
      <c r="A555" s="162" t="s">
        <v>10147</v>
      </c>
      <c r="B555" s="162" t="s">
        <v>174</v>
      </c>
      <c r="C555" s="162" t="s">
        <v>10151</v>
      </c>
      <c r="D555" s="720" t="s">
        <v>9192</v>
      </c>
      <c r="E555" s="720" t="s">
        <v>9193</v>
      </c>
      <c r="F555" s="720" t="s">
        <v>9194</v>
      </c>
      <c r="G555" s="720" t="s">
        <v>10149</v>
      </c>
      <c r="H555" s="145" t="s">
        <v>9536</v>
      </c>
      <c r="I555" s="161"/>
      <c r="J555" s="1584" t="s">
        <v>10150</v>
      </c>
      <c r="K555" s="162">
        <v>2.0</v>
      </c>
      <c r="L555" s="162">
        <v>2.0</v>
      </c>
      <c r="M555" s="1586">
        <v>4.0</v>
      </c>
      <c r="N555" s="1585">
        <v>20.0</v>
      </c>
      <c r="O555" s="133">
        <v>20.0</v>
      </c>
      <c r="P555" s="555" t="s">
        <v>192</v>
      </c>
      <c r="Q555" s="374"/>
      <c r="R555" s="374"/>
      <c r="S555" s="374"/>
      <c r="T555" s="374"/>
      <c r="U555" s="374"/>
      <c r="V555" s="374"/>
      <c r="W555" s="374"/>
      <c r="X555" s="374"/>
      <c r="Y555" s="374"/>
      <c r="Z555" s="374"/>
    </row>
    <row r="556" ht="15.75" customHeight="1">
      <c r="A556" s="162" t="s">
        <v>10147</v>
      </c>
      <c r="B556" s="170" t="s">
        <v>174</v>
      </c>
      <c r="C556" s="162" t="s">
        <v>10152</v>
      </c>
      <c r="D556" s="720" t="s">
        <v>9192</v>
      </c>
      <c r="E556" s="720" t="s">
        <v>9193</v>
      </c>
      <c r="F556" s="720" t="s">
        <v>9194</v>
      </c>
      <c r="G556" s="720" t="s">
        <v>10149</v>
      </c>
      <c r="H556" s="145" t="s">
        <v>9533</v>
      </c>
      <c r="I556" s="161"/>
      <c r="J556" s="722" t="s">
        <v>9534</v>
      </c>
      <c r="K556" s="162">
        <v>1.0</v>
      </c>
      <c r="L556" s="162">
        <v>1.0</v>
      </c>
      <c r="M556" s="162">
        <v>1.0</v>
      </c>
      <c r="N556" s="133">
        <v>30.0</v>
      </c>
      <c r="O556" s="133">
        <v>60.0</v>
      </c>
      <c r="P556" s="555" t="s">
        <v>192</v>
      </c>
      <c r="Q556" s="374"/>
      <c r="R556" s="374"/>
      <c r="S556" s="374"/>
      <c r="T556" s="374"/>
      <c r="U556" s="374"/>
      <c r="V556" s="374"/>
      <c r="W556" s="374"/>
      <c r="X556" s="374"/>
      <c r="Y556" s="374"/>
      <c r="Z556" s="374"/>
    </row>
    <row r="557" ht="15.75" customHeight="1">
      <c r="A557" s="162" t="s">
        <v>10147</v>
      </c>
      <c r="B557" s="162" t="s">
        <v>174</v>
      </c>
      <c r="C557" s="162" t="s">
        <v>10153</v>
      </c>
      <c r="D557" s="720" t="s">
        <v>9192</v>
      </c>
      <c r="E557" s="720" t="s">
        <v>9193</v>
      </c>
      <c r="F557" s="720" t="s">
        <v>9194</v>
      </c>
      <c r="G557" s="720" t="s">
        <v>10149</v>
      </c>
      <c r="H557" s="145" t="s">
        <v>9533</v>
      </c>
      <c r="I557" s="161"/>
      <c r="J557" s="722" t="s">
        <v>9534</v>
      </c>
      <c r="K557" s="162">
        <v>1.0</v>
      </c>
      <c r="L557" s="162">
        <v>1.0</v>
      </c>
      <c r="M557" s="162">
        <v>1.0</v>
      </c>
      <c r="N557" s="133">
        <v>30.0</v>
      </c>
      <c r="O557" s="133">
        <v>60.0</v>
      </c>
      <c r="P557" s="555" t="s">
        <v>192</v>
      </c>
      <c r="Q557" s="374"/>
      <c r="R557" s="374"/>
      <c r="S557" s="374"/>
      <c r="T557" s="374"/>
      <c r="U557" s="374"/>
      <c r="V557" s="374"/>
      <c r="W557" s="374"/>
      <c r="X557" s="374"/>
      <c r="Y557" s="374"/>
      <c r="Z557" s="374"/>
    </row>
    <row r="558" ht="15.75" customHeight="1">
      <c r="A558" s="162" t="s">
        <v>8961</v>
      </c>
      <c r="B558" s="162" t="s">
        <v>174</v>
      </c>
      <c r="C558" s="162" t="s">
        <v>10078</v>
      </c>
      <c r="D558" s="720" t="s">
        <v>9192</v>
      </c>
      <c r="E558" s="720" t="s">
        <v>9193</v>
      </c>
      <c r="F558" s="720" t="s">
        <v>9194</v>
      </c>
      <c r="G558" s="720" t="s">
        <v>9183</v>
      </c>
      <c r="H558" s="278" t="s">
        <v>10080</v>
      </c>
      <c r="I558" s="337" t="s">
        <v>10154</v>
      </c>
      <c r="J558" s="722" t="s">
        <v>9782</v>
      </c>
      <c r="K558" s="162">
        <v>1.0</v>
      </c>
      <c r="L558" s="162">
        <v>1.0</v>
      </c>
      <c r="M558" s="162">
        <v>1.0</v>
      </c>
      <c r="N558" s="94">
        <v>30.0</v>
      </c>
      <c r="O558" s="94">
        <v>60.0</v>
      </c>
      <c r="P558" s="75" t="s">
        <v>208</v>
      </c>
      <c r="Q558" s="374"/>
      <c r="R558" s="374"/>
      <c r="S558" s="374"/>
      <c r="T558" s="374"/>
      <c r="U558" s="374"/>
      <c r="V558" s="374"/>
      <c r="W558" s="374"/>
      <c r="X558" s="374"/>
      <c r="Y558" s="374"/>
      <c r="Z558" s="374"/>
    </row>
    <row r="559" ht="15.75" customHeight="1">
      <c r="A559" s="162" t="s">
        <v>8961</v>
      </c>
      <c r="B559" s="162" t="s">
        <v>174</v>
      </c>
      <c r="C559" s="162" t="s">
        <v>10078</v>
      </c>
      <c r="D559" s="720" t="s">
        <v>9192</v>
      </c>
      <c r="E559" s="720" t="s">
        <v>9193</v>
      </c>
      <c r="F559" s="720" t="s">
        <v>9194</v>
      </c>
      <c r="G559" s="720" t="s">
        <v>9183</v>
      </c>
      <c r="H559" s="145" t="s">
        <v>10080</v>
      </c>
      <c r="I559" s="161" t="s">
        <v>10154</v>
      </c>
      <c r="J559" s="722" t="s">
        <v>9782</v>
      </c>
      <c r="K559" s="162">
        <v>1.0</v>
      </c>
      <c r="L559" s="162">
        <v>1.0</v>
      </c>
      <c r="M559" s="162">
        <v>1.0</v>
      </c>
      <c r="N559" s="94">
        <v>30.0</v>
      </c>
      <c r="O559" s="94">
        <v>60.0</v>
      </c>
      <c r="P559" s="75" t="s">
        <v>208</v>
      </c>
      <c r="Q559" s="374"/>
      <c r="R559" s="374"/>
      <c r="S559" s="374"/>
      <c r="T559" s="374"/>
      <c r="U559" s="374"/>
      <c r="V559" s="374"/>
      <c r="W559" s="374"/>
      <c r="X559" s="374"/>
      <c r="Y559" s="374"/>
      <c r="Z559" s="374"/>
    </row>
    <row r="560" ht="15.75" customHeight="1">
      <c r="A560" s="170" t="s">
        <v>8961</v>
      </c>
      <c r="B560" s="170" t="s">
        <v>174</v>
      </c>
      <c r="C560" s="200" t="s">
        <v>10155</v>
      </c>
      <c r="D560" s="1486" t="s">
        <v>9192</v>
      </c>
      <c r="E560" s="1486" t="s">
        <v>9128</v>
      </c>
      <c r="F560" s="1486" t="s">
        <v>9194</v>
      </c>
      <c r="G560" s="1486" t="s">
        <v>10156</v>
      </c>
      <c r="H560" s="145" t="s">
        <v>10157</v>
      </c>
      <c r="I560" s="161" t="s">
        <v>9161</v>
      </c>
      <c r="J560" s="722" t="s">
        <v>10088</v>
      </c>
      <c r="K560" s="162"/>
      <c r="L560" s="162"/>
      <c r="M560" s="162"/>
      <c r="N560" s="94">
        <v>100.0</v>
      </c>
      <c r="O560" s="94">
        <v>150.0</v>
      </c>
      <c r="P560" s="75" t="s">
        <v>208</v>
      </c>
      <c r="Q560" s="374"/>
      <c r="R560" s="374"/>
      <c r="S560" s="374"/>
      <c r="T560" s="374"/>
      <c r="U560" s="374"/>
      <c r="V560" s="374"/>
      <c r="W560" s="374"/>
      <c r="X560" s="374"/>
      <c r="Y560" s="374"/>
      <c r="Z560" s="374"/>
    </row>
    <row r="561" ht="15.75" customHeight="1">
      <c r="A561" s="162" t="s">
        <v>8961</v>
      </c>
      <c r="B561" s="162" t="s">
        <v>174</v>
      </c>
      <c r="C561" s="162" t="s">
        <v>10155</v>
      </c>
      <c r="D561" s="720" t="s">
        <v>9192</v>
      </c>
      <c r="E561" s="720" t="s">
        <v>9193</v>
      </c>
      <c r="F561" s="720" t="s">
        <v>9194</v>
      </c>
      <c r="G561" s="720" t="s">
        <v>10156</v>
      </c>
      <c r="H561" s="161" t="s">
        <v>10157</v>
      </c>
      <c r="I561" s="161" t="s">
        <v>9219</v>
      </c>
      <c r="J561" s="722" t="s">
        <v>10088</v>
      </c>
      <c r="K561" s="162">
        <v>1.0</v>
      </c>
      <c r="L561" s="162">
        <v>1.0</v>
      </c>
      <c r="M561" s="162">
        <v>1.0</v>
      </c>
      <c r="N561" s="94">
        <v>30.0</v>
      </c>
      <c r="O561" s="94">
        <v>45.0</v>
      </c>
      <c r="P561" s="75" t="s">
        <v>208</v>
      </c>
      <c r="Q561" s="374"/>
      <c r="R561" s="374"/>
      <c r="S561" s="374"/>
      <c r="T561" s="374"/>
      <c r="U561" s="374"/>
      <c r="V561" s="374"/>
      <c r="W561" s="374"/>
      <c r="X561" s="374"/>
      <c r="Y561" s="374"/>
      <c r="Z561" s="374"/>
    </row>
    <row r="562" ht="15.75" customHeight="1">
      <c r="A562" s="162" t="s">
        <v>7504</v>
      </c>
      <c r="B562" s="162" t="s">
        <v>174</v>
      </c>
      <c r="C562" s="162" t="s">
        <v>10158</v>
      </c>
      <c r="D562" s="720" t="s">
        <v>9127</v>
      </c>
      <c r="E562" s="720" t="s">
        <v>9156</v>
      </c>
      <c r="F562" s="720" t="s">
        <v>9110</v>
      </c>
      <c r="G562" s="720" t="s">
        <v>9317</v>
      </c>
      <c r="H562" s="145" t="s">
        <v>10159</v>
      </c>
      <c r="I562" s="161"/>
      <c r="J562" s="722" t="s">
        <v>10160</v>
      </c>
      <c r="K562" s="162"/>
      <c r="L562" s="162">
        <v>1.0</v>
      </c>
      <c r="M562" s="162">
        <v>1.0</v>
      </c>
      <c r="N562" s="94">
        <v>30.0</v>
      </c>
      <c r="O562" s="94">
        <v>30.0</v>
      </c>
      <c r="P562" s="75" t="s">
        <v>209</v>
      </c>
      <c r="Q562" s="374"/>
      <c r="R562" s="374"/>
      <c r="S562" s="374"/>
      <c r="T562" s="374"/>
      <c r="U562" s="374"/>
      <c r="V562" s="374"/>
      <c r="W562" s="374"/>
      <c r="X562" s="374"/>
      <c r="Y562" s="374"/>
      <c r="Z562" s="374"/>
    </row>
    <row r="563" ht="15.75" customHeight="1">
      <c r="A563" s="170" t="s">
        <v>7504</v>
      </c>
      <c r="B563" s="170" t="s">
        <v>174</v>
      </c>
      <c r="C563" s="200" t="s">
        <v>10158</v>
      </c>
      <c r="D563" s="1486" t="s">
        <v>9127</v>
      </c>
      <c r="E563" s="1486" t="s">
        <v>9156</v>
      </c>
      <c r="F563" s="1486" t="s">
        <v>9110</v>
      </c>
      <c r="G563" s="1486" t="s">
        <v>9317</v>
      </c>
      <c r="H563" s="145" t="s">
        <v>10159</v>
      </c>
      <c r="I563" s="161"/>
      <c r="J563" s="722" t="s">
        <v>10160</v>
      </c>
      <c r="K563" s="162"/>
      <c r="L563" s="162">
        <v>1.0</v>
      </c>
      <c r="M563" s="162">
        <v>1.0</v>
      </c>
      <c r="N563" s="94">
        <v>30.0</v>
      </c>
      <c r="O563" s="94">
        <v>30.0</v>
      </c>
      <c r="P563" s="75" t="s">
        <v>209</v>
      </c>
      <c r="Q563" s="374"/>
      <c r="R563" s="374"/>
      <c r="S563" s="374"/>
      <c r="T563" s="374"/>
      <c r="U563" s="374"/>
      <c r="V563" s="374"/>
      <c r="W563" s="374"/>
      <c r="X563" s="374"/>
      <c r="Y563" s="374"/>
      <c r="Z563" s="374"/>
    </row>
    <row r="564" ht="39.75" customHeight="1">
      <c r="A564" s="511" t="s">
        <v>10161</v>
      </c>
      <c r="B564" s="511" t="s">
        <v>174</v>
      </c>
      <c r="C564" s="231" t="s">
        <v>10101</v>
      </c>
      <c r="D564" s="711" t="s">
        <v>9270</v>
      </c>
      <c r="E564" s="711" t="s">
        <v>9099</v>
      </c>
      <c r="F564" s="711" t="s">
        <v>9406</v>
      </c>
      <c r="G564" s="711" t="s">
        <v>10102</v>
      </c>
      <c r="H564" s="105" t="s">
        <v>10103</v>
      </c>
      <c r="I564" s="511"/>
      <c r="J564" s="511" t="s">
        <v>10104</v>
      </c>
      <c r="K564" s="511">
        <v>3.0</v>
      </c>
      <c r="L564" s="511">
        <v>3.0</v>
      </c>
      <c r="M564" s="511">
        <v>3.0</v>
      </c>
      <c r="N564" s="104">
        <v>30.0</v>
      </c>
      <c r="O564" s="104">
        <v>20.0</v>
      </c>
      <c r="P564" s="555" t="s">
        <v>6734</v>
      </c>
      <c r="Q564" s="374"/>
      <c r="R564" s="374"/>
      <c r="S564" s="374"/>
      <c r="T564" s="374"/>
      <c r="U564" s="374"/>
      <c r="V564" s="374"/>
      <c r="W564" s="374"/>
      <c r="X564" s="374"/>
      <c r="Y564" s="374"/>
      <c r="Z564" s="374"/>
    </row>
    <row r="565" ht="57.0" customHeight="1">
      <c r="A565" s="511" t="s">
        <v>10161</v>
      </c>
      <c r="B565" s="511" t="s">
        <v>174</v>
      </c>
      <c r="C565" s="511" t="s">
        <v>10101</v>
      </c>
      <c r="D565" s="683" t="s">
        <v>9270</v>
      </c>
      <c r="E565" s="683" t="s">
        <v>9099</v>
      </c>
      <c r="F565" s="683" t="s">
        <v>9406</v>
      </c>
      <c r="G565" s="683" t="s">
        <v>10102</v>
      </c>
      <c r="H565" s="511" t="s">
        <v>10103</v>
      </c>
      <c r="I565" s="511"/>
      <c r="J565" s="511" t="s">
        <v>10104</v>
      </c>
      <c r="K565" s="511">
        <v>3.0</v>
      </c>
      <c r="L565" s="511">
        <v>3.0</v>
      </c>
      <c r="M565" s="511">
        <v>3.0</v>
      </c>
      <c r="N565" s="104">
        <v>30.0</v>
      </c>
      <c r="O565" s="104">
        <v>20.0</v>
      </c>
      <c r="P565" s="555" t="s">
        <v>6734</v>
      </c>
      <c r="Q565" s="374"/>
      <c r="R565" s="374"/>
      <c r="S565" s="374"/>
      <c r="T565" s="374"/>
      <c r="U565" s="374"/>
      <c r="V565" s="374"/>
      <c r="W565" s="374"/>
      <c r="X565" s="374"/>
      <c r="Y565" s="374"/>
      <c r="Z565" s="374"/>
    </row>
    <row r="566" ht="15.75" customHeight="1">
      <c r="A566" s="511" t="s">
        <v>10161</v>
      </c>
      <c r="B566" s="511" t="s">
        <v>174</v>
      </c>
      <c r="C566" s="511" t="s">
        <v>10162</v>
      </c>
      <c r="D566" s="683" t="s">
        <v>9270</v>
      </c>
      <c r="E566" s="683" t="s">
        <v>9518</v>
      </c>
      <c r="F566" s="683" t="s">
        <v>9406</v>
      </c>
      <c r="G566" s="683" t="s">
        <v>10102</v>
      </c>
      <c r="H566" s="511"/>
      <c r="I566" s="511"/>
      <c r="J566" s="511" t="s">
        <v>10163</v>
      </c>
      <c r="K566" s="511">
        <v>1.0</v>
      </c>
      <c r="L566" s="511">
        <v>1.0</v>
      </c>
      <c r="M566" s="511">
        <v>1.0</v>
      </c>
      <c r="N566" s="104">
        <v>50.0</v>
      </c>
      <c r="O566" s="104">
        <v>50.0</v>
      </c>
      <c r="P566" s="555" t="s">
        <v>6734</v>
      </c>
      <c r="Q566" s="374"/>
      <c r="R566" s="374"/>
      <c r="S566" s="374"/>
      <c r="T566" s="374"/>
      <c r="U566" s="374"/>
      <c r="V566" s="374"/>
      <c r="W566" s="374"/>
      <c r="X566" s="374"/>
      <c r="Y566" s="374"/>
      <c r="Z566" s="374"/>
    </row>
    <row r="567" ht="15.75" customHeight="1">
      <c r="A567" s="162" t="s">
        <v>10164</v>
      </c>
      <c r="B567" s="162" t="s">
        <v>1713</v>
      </c>
      <c r="C567" s="162" t="s">
        <v>10165</v>
      </c>
      <c r="D567" s="720" t="s">
        <v>9127</v>
      </c>
      <c r="E567" s="720" t="s">
        <v>9128</v>
      </c>
      <c r="F567" s="720" t="s">
        <v>9680</v>
      </c>
      <c r="G567" s="720" t="s">
        <v>9603</v>
      </c>
      <c r="H567" s="278" t="s">
        <v>9195</v>
      </c>
      <c r="I567" s="337" t="s">
        <v>9112</v>
      </c>
      <c r="J567" s="722" t="s">
        <v>10166</v>
      </c>
      <c r="K567" s="162"/>
      <c r="L567" s="162"/>
      <c r="M567" s="162"/>
      <c r="N567" s="94">
        <v>50.0</v>
      </c>
      <c r="O567" s="94">
        <v>50.0</v>
      </c>
      <c r="P567" s="374" t="s">
        <v>10164</v>
      </c>
      <c r="Q567" s="374"/>
      <c r="R567" s="374"/>
      <c r="S567" s="374"/>
      <c r="T567" s="374"/>
      <c r="U567" s="374"/>
      <c r="V567" s="374"/>
      <c r="W567" s="374"/>
      <c r="X567" s="374"/>
      <c r="Y567" s="374"/>
      <c r="Z567" s="374"/>
    </row>
    <row r="568" ht="15.75" customHeight="1">
      <c r="A568" s="162" t="s">
        <v>10164</v>
      </c>
      <c r="B568" s="162" t="s">
        <v>1713</v>
      </c>
      <c r="C568" s="162" t="s">
        <v>10165</v>
      </c>
      <c r="D568" s="720" t="s">
        <v>9127</v>
      </c>
      <c r="E568" s="720" t="s">
        <v>9219</v>
      </c>
      <c r="F568" s="720" t="s">
        <v>9680</v>
      </c>
      <c r="G568" s="720" t="s">
        <v>9603</v>
      </c>
      <c r="H568" s="570" t="s">
        <v>9195</v>
      </c>
      <c r="I568" s="337" t="s">
        <v>9112</v>
      </c>
      <c r="J568" s="722" t="s">
        <v>10166</v>
      </c>
      <c r="K568" s="162">
        <v>1.0</v>
      </c>
      <c r="L568" s="162">
        <v>1.0</v>
      </c>
      <c r="M568" s="162">
        <v>1.0</v>
      </c>
      <c r="N568" s="94">
        <v>30.0</v>
      </c>
      <c r="O568" s="94">
        <v>30.0</v>
      </c>
      <c r="P568" s="374" t="s">
        <v>10164</v>
      </c>
      <c r="Q568" s="374"/>
      <c r="R568" s="374"/>
      <c r="S568" s="374"/>
      <c r="T568" s="374"/>
      <c r="U568" s="374"/>
      <c r="V568" s="374"/>
      <c r="W568" s="374"/>
      <c r="X568" s="374"/>
      <c r="Y568" s="374"/>
      <c r="Z568" s="374"/>
    </row>
    <row r="569" ht="15.75" customHeight="1">
      <c r="A569" s="162" t="s">
        <v>10167</v>
      </c>
      <c r="B569" s="162" t="s">
        <v>174</v>
      </c>
      <c r="C569" s="162" t="s">
        <v>10168</v>
      </c>
      <c r="D569" s="720" t="s">
        <v>9221</v>
      </c>
      <c r="E569" s="720" t="s">
        <v>9156</v>
      </c>
      <c r="F569" s="720" t="s">
        <v>9636</v>
      </c>
      <c r="G569" s="720" t="s">
        <v>9183</v>
      </c>
      <c r="H569" s="278" t="s">
        <v>10169</v>
      </c>
      <c r="I569" s="337"/>
      <c r="J569" s="722" t="s">
        <v>10170</v>
      </c>
      <c r="K569" s="162">
        <v>3.0</v>
      </c>
      <c r="L569" s="162">
        <v>2.0</v>
      </c>
      <c r="M569" s="162">
        <v>5.0</v>
      </c>
      <c r="N569" s="94" t="s">
        <v>10171</v>
      </c>
      <c r="O569" s="94">
        <v>40.0</v>
      </c>
      <c r="P569" s="555" t="s">
        <v>1913</v>
      </c>
      <c r="Q569" s="374"/>
      <c r="R569" s="374"/>
      <c r="S569" s="374"/>
      <c r="T569" s="374"/>
      <c r="U569" s="374"/>
      <c r="V569" s="374"/>
      <c r="W569" s="374"/>
      <c r="X569" s="374"/>
      <c r="Y569" s="374"/>
      <c r="Z569" s="374"/>
    </row>
    <row r="570" ht="15.75" customHeight="1">
      <c r="A570" s="162" t="s">
        <v>10172</v>
      </c>
      <c r="B570" s="162" t="s">
        <v>174</v>
      </c>
      <c r="C570" s="162" t="s">
        <v>10173</v>
      </c>
      <c r="D570" s="720" t="s">
        <v>9221</v>
      </c>
      <c r="E570" s="720" t="s">
        <v>9156</v>
      </c>
      <c r="F570" s="720" t="s">
        <v>9110</v>
      </c>
      <c r="G570" s="720" t="s">
        <v>9183</v>
      </c>
      <c r="H570" s="145" t="s">
        <v>10174</v>
      </c>
      <c r="I570" s="161"/>
      <c r="J570" s="722" t="s">
        <v>9694</v>
      </c>
      <c r="K570" s="162">
        <v>3.0</v>
      </c>
      <c r="L570" s="162">
        <v>3.0</v>
      </c>
      <c r="M570" s="162">
        <v>5.0</v>
      </c>
      <c r="N570" s="94" t="s">
        <v>10175</v>
      </c>
      <c r="O570" s="94">
        <v>30.0</v>
      </c>
      <c r="P570" s="555" t="s">
        <v>1913</v>
      </c>
      <c r="Q570" s="374"/>
      <c r="R570" s="374"/>
      <c r="S570" s="374"/>
      <c r="T570" s="374"/>
      <c r="U570" s="374"/>
      <c r="V570" s="374"/>
      <c r="W570" s="374"/>
      <c r="X570" s="374"/>
      <c r="Y570" s="374"/>
      <c r="Z570" s="374"/>
    </row>
    <row r="571" ht="15.75" customHeight="1">
      <c r="A571" s="170" t="s">
        <v>10176</v>
      </c>
      <c r="B571" s="162" t="s">
        <v>174</v>
      </c>
      <c r="C571" s="162" t="s">
        <v>10173</v>
      </c>
      <c r="D571" s="720" t="s">
        <v>9221</v>
      </c>
      <c r="E571" s="720" t="s">
        <v>9156</v>
      </c>
      <c r="F571" s="720" t="s">
        <v>9110</v>
      </c>
      <c r="G571" s="720" t="s">
        <v>9183</v>
      </c>
      <c r="H571" s="145" t="s">
        <v>10174</v>
      </c>
      <c r="I571" s="161"/>
      <c r="J571" s="722" t="s">
        <v>9694</v>
      </c>
      <c r="K571" s="162">
        <v>3.0</v>
      </c>
      <c r="L571" s="162">
        <v>3.0</v>
      </c>
      <c r="M571" s="162">
        <v>5.0</v>
      </c>
      <c r="N571" s="94" t="s">
        <v>10175</v>
      </c>
      <c r="O571" s="94">
        <v>30.0</v>
      </c>
      <c r="P571" s="555" t="s">
        <v>1913</v>
      </c>
      <c r="Q571" s="374"/>
      <c r="R571" s="374"/>
      <c r="S571" s="374"/>
      <c r="T571" s="374"/>
      <c r="U571" s="374"/>
      <c r="V571" s="374"/>
      <c r="W571" s="374"/>
      <c r="X571" s="374"/>
      <c r="Y571" s="374"/>
      <c r="Z571" s="374"/>
    </row>
    <row r="572" ht="15.75" customHeight="1">
      <c r="A572" s="162" t="s">
        <v>10177</v>
      </c>
      <c r="B572" s="162" t="s">
        <v>174</v>
      </c>
      <c r="C572" s="162" t="s">
        <v>10178</v>
      </c>
      <c r="D572" s="626" t="s">
        <v>9108</v>
      </c>
      <c r="E572" s="720" t="s">
        <v>9156</v>
      </c>
      <c r="F572" s="720" t="s">
        <v>9110</v>
      </c>
      <c r="G572" s="720" t="s">
        <v>9183</v>
      </c>
      <c r="H572" s="145" t="s">
        <v>9533</v>
      </c>
      <c r="I572" s="164"/>
      <c r="J572" s="1216" t="s">
        <v>9782</v>
      </c>
      <c r="K572" s="162">
        <v>1.0</v>
      </c>
      <c r="L572" s="162">
        <v>1.0</v>
      </c>
      <c r="M572" s="162">
        <v>1.0</v>
      </c>
      <c r="N572" s="94" t="s">
        <v>9348</v>
      </c>
      <c r="O572" s="94">
        <v>60.0</v>
      </c>
      <c r="P572" s="555" t="s">
        <v>1913</v>
      </c>
      <c r="Q572" s="374"/>
      <c r="R572" s="374"/>
      <c r="S572" s="374"/>
      <c r="T572" s="374"/>
      <c r="U572" s="374"/>
      <c r="V572" s="374"/>
      <c r="W572" s="374"/>
      <c r="X572" s="374"/>
      <c r="Y572" s="374"/>
      <c r="Z572" s="374"/>
    </row>
    <row r="573" ht="30.0" customHeight="1">
      <c r="A573" s="162" t="s">
        <v>194</v>
      </c>
      <c r="B573" s="162" t="s">
        <v>174</v>
      </c>
      <c r="C573" s="162" t="s">
        <v>9341</v>
      </c>
      <c r="D573" s="720" t="s">
        <v>9108</v>
      </c>
      <c r="E573" s="720" t="s">
        <v>9092</v>
      </c>
      <c r="F573" s="626" t="s">
        <v>9406</v>
      </c>
      <c r="G573" s="720" t="s">
        <v>9183</v>
      </c>
      <c r="H573" s="1587" t="s">
        <v>10179</v>
      </c>
      <c r="I573" s="720" t="s">
        <v>9092</v>
      </c>
      <c r="J573" s="1483" t="s">
        <v>9552</v>
      </c>
      <c r="K573" s="162">
        <v>1.0</v>
      </c>
      <c r="L573" s="162">
        <v>1.0</v>
      </c>
      <c r="M573" s="162">
        <v>1.0</v>
      </c>
      <c r="N573" s="218">
        <v>200.0</v>
      </c>
      <c r="O573" s="218">
        <v>200.0</v>
      </c>
      <c r="P573" s="546" t="s">
        <v>194</v>
      </c>
      <c r="Q573" s="1044"/>
      <c r="R573" s="1044"/>
      <c r="S573" s="1044"/>
      <c r="T573" s="1044"/>
      <c r="U573" s="1044"/>
      <c r="V573" s="1044"/>
      <c r="W573" s="1044"/>
      <c r="X573" s="1044"/>
      <c r="Y573" s="1044"/>
      <c r="Z573" s="1044"/>
    </row>
    <row r="574" ht="30.0" customHeight="1">
      <c r="A574" s="162" t="s">
        <v>194</v>
      </c>
      <c r="B574" s="162" t="s">
        <v>174</v>
      </c>
      <c r="C574" s="162" t="s">
        <v>9341</v>
      </c>
      <c r="D574" s="628" t="s">
        <v>9108</v>
      </c>
      <c r="E574" s="626" t="s">
        <v>10180</v>
      </c>
      <c r="F574" s="626" t="s">
        <v>9406</v>
      </c>
      <c r="G574" s="720" t="s">
        <v>9183</v>
      </c>
      <c r="H574" s="1587" t="s">
        <v>10179</v>
      </c>
      <c r="I574" s="626" t="s">
        <v>10180</v>
      </c>
      <c r="J574" s="1483" t="s">
        <v>9552</v>
      </c>
      <c r="K574" s="162">
        <v>1.0</v>
      </c>
      <c r="L574" s="162">
        <v>1.0</v>
      </c>
      <c r="M574" s="162">
        <v>1.0</v>
      </c>
      <c r="N574" s="218">
        <v>50.0</v>
      </c>
      <c r="O574" s="218">
        <v>50.0</v>
      </c>
      <c r="P574" s="546" t="s">
        <v>194</v>
      </c>
      <c r="Q574" s="1044"/>
      <c r="R574" s="1044"/>
      <c r="S574" s="1044"/>
      <c r="T574" s="1044"/>
      <c r="U574" s="1044"/>
      <c r="V574" s="1044"/>
      <c r="W574" s="1044"/>
      <c r="X574" s="1044"/>
      <c r="Y574" s="1044"/>
      <c r="Z574" s="1044"/>
    </row>
    <row r="575" ht="24.75" customHeight="1">
      <c r="A575" s="162" t="s">
        <v>194</v>
      </c>
      <c r="B575" s="348" t="s">
        <v>174</v>
      </c>
      <c r="C575" s="162" t="s">
        <v>9562</v>
      </c>
      <c r="D575" s="626" t="s">
        <v>9108</v>
      </c>
      <c r="E575" s="626" t="s">
        <v>9156</v>
      </c>
      <c r="F575" s="626" t="s">
        <v>9406</v>
      </c>
      <c r="G575" s="720" t="s">
        <v>9183</v>
      </c>
      <c r="H575" s="1587" t="s">
        <v>9335</v>
      </c>
      <c r="I575" s="626" t="s">
        <v>9114</v>
      </c>
      <c r="J575" s="1483" t="s">
        <v>10181</v>
      </c>
      <c r="K575" s="162">
        <v>1.0</v>
      </c>
      <c r="L575" s="162">
        <v>1.0</v>
      </c>
      <c r="M575" s="162">
        <v>1.0</v>
      </c>
      <c r="N575" s="218">
        <v>30.0</v>
      </c>
      <c r="O575" s="218">
        <v>30.0</v>
      </c>
      <c r="P575" s="546" t="s">
        <v>194</v>
      </c>
      <c r="Q575" s="1044"/>
      <c r="R575" s="1044"/>
      <c r="S575" s="1044"/>
      <c r="T575" s="1044"/>
      <c r="U575" s="1044"/>
      <c r="V575" s="1044"/>
      <c r="W575" s="1044"/>
      <c r="X575" s="1044"/>
      <c r="Y575" s="1044"/>
      <c r="Z575" s="1044"/>
    </row>
    <row r="576" ht="24.75" customHeight="1">
      <c r="A576" s="162" t="s">
        <v>194</v>
      </c>
      <c r="B576" s="348" t="s">
        <v>174</v>
      </c>
      <c r="C576" s="162" t="s">
        <v>10182</v>
      </c>
      <c r="D576" s="626" t="s">
        <v>9108</v>
      </c>
      <c r="E576" s="720" t="s">
        <v>9092</v>
      </c>
      <c r="F576" s="626" t="s">
        <v>10183</v>
      </c>
      <c r="G576" s="626" t="s">
        <v>9175</v>
      </c>
      <c r="H576" s="1587" t="s">
        <v>10184</v>
      </c>
      <c r="I576" s="720" t="s">
        <v>9092</v>
      </c>
      <c r="J576" s="1483" t="s">
        <v>9782</v>
      </c>
      <c r="K576" s="162">
        <v>1.0</v>
      </c>
      <c r="L576" s="162">
        <v>1.0</v>
      </c>
      <c r="M576" s="162">
        <v>1.0</v>
      </c>
      <c r="N576" s="218">
        <v>150.0</v>
      </c>
      <c r="O576" s="218">
        <v>150.0</v>
      </c>
      <c r="P576" s="546" t="s">
        <v>194</v>
      </c>
      <c r="Q576" s="1044"/>
      <c r="R576" s="1044"/>
      <c r="S576" s="1044"/>
      <c r="T576" s="1044"/>
      <c r="U576" s="1044"/>
      <c r="V576" s="1044"/>
      <c r="W576" s="1044"/>
      <c r="X576" s="1044"/>
      <c r="Y576" s="1044"/>
      <c r="Z576" s="1044"/>
    </row>
    <row r="577" ht="24.75" customHeight="1">
      <c r="A577" s="162" t="s">
        <v>194</v>
      </c>
      <c r="B577" s="348" t="s">
        <v>174</v>
      </c>
      <c r="C577" s="162" t="s">
        <v>10182</v>
      </c>
      <c r="D577" s="626" t="s">
        <v>9108</v>
      </c>
      <c r="E577" s="626" t="s">
        <v>10180</v>
      </c>
      <c r="F577" s="626" t="s">
        <v>10183</v>
      </c>
      <c r="G577" s="626" t="s">
        <v>9175</v>
      </c>
      <c r="H577" s="1587" t="s">
        <v>10184</v>
      </c>
      <c r="I577" s="626" t="s">
        <v>10180</v>
      </c>
      <c r="J577" s="1483" t="s">
        <v>10185</v>
      </c>
      <c r="K577" s="162">
        <v>1.0</v>
      </c>
      <c r="L577" s="162">
        <v>1.0</v>
      </c>
      <c r="M577" s="162">
        <v>1.0</v>
      </c>
      <c r="N577" s="218">
        <v>50.0</v>
      </c>
      <c r="O577" s="218">
        <v>50.0</v>
      </c>
      <c r="P577" s="546" t="s">
        <v>194</v>
      </c>
      <c r="Q577" s="1044"/>
      <c r="R577" s="1044"/>
      <c r="S577" s="1044"/>
      <c r="T577" s="1044"/>
      <c r="U577" s="1044"/>
      <c r="V577" s="1044"/>
      <c r="W577" s="1044"/>
      <c r="X577" s="1044"/>
      <c r="Y577" s="1044"/>
      <c r="Z577" s="1044"/>
    </row>
    <row r="578" ht="15.75" customHeight="1">
      <c r="A578" s="162" t="s">
        <v>10186</v>
      </c>
      <c r="B578" s="162" t="s">
        <v>174</v>
      </c>
      <c r="C578" s="162" t="s">
        <v>10187</v>
      </c>
      <c r="D578" s="720" t="s">
        <v>9091</v>
      </c>
      <c r="E578" s="720" t="s">
        <v>9156</v>
      </c>
      <c r="F578" s="720" t="s">
        <v>9110</v>
      </c>
      <c r="G578" s="720" t="s">
        <v>9183</v>
      </c>
      <c r="H578" s="190" t="s">
        <v>10125</v>
      </c>
      <c r="I578" s="337" t="s">
        <v>9156</v>
      </c>
      <c r="J578" s="722" t="s">
        <v>10188</v>
      </c>
      <c r="K578" s="162">
        <v>1.0</v>
      </c>
      <c r="L578" s="162">
        <v>1.0</v>
      </c>
      <c r="M578" s="162">
        <v>1.0</v>
      </c>
      <c r="N578" s="94">
        <v>30.0</v>
      </c>
      <c r="O578" s="94">
        <v>60.0</v>
      </c>
      <c r="P578" s="162" t="s">
        <v>10186</v>
      </c>
      <c r="Q578" s="374"/>
      <c r="R578" s="374"/>
      <c r="S578" s="374"/>
      <c r="T578" s="374"/>
      <c r="U578" s="374"/>
      <c r="V578" s="374"/>
      <c r="W578" s="374"/>
      <c r="X578" s="374"/>
      <c r="Y578" s="374"/>
      <c r="Z578" s="374"/>
    </row>
    <row r="579" ht="15.75" customHeight="1">
      <c r="A579" s="162" t="s">
        <v>8976</v>
      </c>
      <c r="B579" s="162" t="s">
        <v>174</v>
      </c>
      <c r="C579" s="162" t="s">
        <v>10189</v>
      </c>
      <c r="D579" s="1588" t="s">
        <v>9108</v>
      </c>
      <c r="E579" s="720" t="s">
        <v>10190</v>
      </c>
      <c r="F579" s="720" t="s">
        <v>9129</v>
      </c>
      <c r="G579" s="720" t="s">
        <v>9317</v>
      </c>
      <c r="H579" s="278" t="s">
        <v>9533</v>
      </c>
      <c r="I579" s="337" t="s">
        <v>9518</v>
      </c>
      <c r="J579" s="722" t="s">
        <v>9185</v>
      </c>
      <c r="K579" s="162">
        <v>1.0</v>
      </c>
      <c r="L579" s="162">
        <v>1.0</v>
      </c>
      <c r="M579" s="162">
        <v>1.0</v>
      </c>
      <c r="N579" s="94">
        <v>50.0</v>
      </c>
      <c r="O579" s="94">
        <v>100.0</v>
      </c>
      <c r="P579" s="75" t="s">
        <v>1935</v>
      </c>
      <c r="Q579" s="374"/>
      <c r="R579" s="374"/>
      <c r="S579" s="374"/>
      <c r="T579" s="374"/>
      <c r="U579" s="374"/>
      <c r="V579" s="374"/>
      <c r="W579" s="374"/>
      <c r="X579" s="374"/>
      <c r="Y579" s="374"/>
      <c r="Z579" s="374"/>
    </row>
    <row r="580" ht="15.75" customHeight="1">
      <c r="A580" s="162" t="s">
        <v>8381</v>
      </c>
      <c r="B580" s="162" t="s">
        <v>174</v>
      </c>
      <c r="C580" s="162" t="s">
        <v>10189</v>
      </c>
      <c r="D580" s="1588" t="s">
        <v>9108</v>
      </c>
      <c r="E580" s="720" t="s">
        <v>10191</v>
      </c>
      <c r="F580" s="720" t="s">
        <v>9129</v>
      </c>
      <c r="G580" s="720" t="s">
        <v>9317</v>
      </c>
      <c r="H580" s="145" t="s">
        <v>9533</v>
      </c>
      <c r="I580" s="161" t="s">
        <v>10192</v>
      </c>
      <c r="J580" s="722" t="s">
        <v>9185</v>
      </c>
      <c r="K580" s="162">
        <v>1.0</v>
      </c>
      <c r="L580" s="162">
        <v>1.0</v>
      </c>
      <c r="M580" s="162">
        <v>1.0</v>
      </c>
      <c r="N580" s="94">
        <v>30.0</v>
      </c>
      <c r="O580" s="94">
        <v>60.0</v>
      </c>
      <c r="P580" s="75" t="s">
        <v>1935</v>
      </c>
      <c r="Q580" s="374"/>
      <c r="R580" s="374"/>
      <c r="S580" s="374"/>
      <c r="T580" s="374"/>
      <c r="U580" s="374"/>
      <c r="V580" s="374"/>
      <c r="W580" s="374"/>
      <c r="X580" s="374"/>
      <c r="Y580" s="374"/>
      <c r="Z580" s="374"/>
    </row>
    <row r="581" ht="15.75" customHeight="1">
      <c r="A581" s="170" t="s">
        <v>8381</v>
      </c>
      <c r="B581" s="170" t="s">
        <v>174</v>
      </c>
      <c r="C581" s="200" t="s">
        <v>10189</v>
      </c>
      <c r="D581" s="1588" t="s">
        <v>9108</v>
      </c>
      <c r="E581" s="1486" t="s">
        <v>9112</v>
      </c>
      <c r="F581" s="1486" t="s">
        <v>9129</v>
      </c>
      <c r="G581" s="1486" t="s">
        <v>9317</v>
      </c>
      <c r="H581" s="145" t="s">
        <v>9533</v>
      </c>
      <c r="I581" s="161" t="s">
        <v>10021</v>
      </c>
      <c r="J581" s="722" t="s">
        <v>9185</v>
      </c>
      <c r="K581" s="162"/>
      <c r="L581" s="162"/>
      <c r="M581" s="162"/>
      <c r="N581" s="94">
        <v>50.0</v>
      </c>
      <c r="O581" s="94">
        <v>100.0</v>
      </c>
      <c r="P581" s="75" t="s">
        <v>1935</v>
      </c>
      <c r="Q581" s="374"/>
      <c r="R581" s="374"/>
      <c r="S581" s="374"/>
      <c r="T581" s="374"/>
      <c r="U581" s="374"/>
      <c r="V581" s="374"/>
      <c r="W581" s="374"/>
      <c r="X581" s="374"/>
      <c r="Y581" s="374"/>
      <c r="Z581" s="374"/>
    </row>
    <row r="582" ht="15.75" customHeight="1">
      <c r="A582" s="162" t="s">
        <v>8381</v>
      </c>
      <c r="B582" s="162" t="s">
        <v>174</v>
      </c>
      <c r="C582" s="162" t="s">
        <v>9126</v>
      </c>
      <c r="D582" s="720" t="s">
        <v>9108</v>
      </c>
      <c r="E582" s="720" t="s">
        <v>10193</v>
      </c>
      <c r="F582" s="720" t="s">
        <v>9129</v>
      </c>
      <c r="G582" s="720" t="s">
        <v>9317</v>
      </c>
      <c r="H582" s="145" t="s">
        <v>9131</v>
      </c>
      <c r="I582" s="161" t="s">
        <v>10194</v>
      </c>
      <c r="J582" s="722" t="s">
        <v>9142</v>
      </c>
      <c r="K582" s="162"/>
      <c r="L582" s="162"/>
      <c r="M582" s="162"/>
      <c r="N582" s="94">
        <v>100.0</v>
      </c>
      <c r="O582" s="94">
        <v>200.0</v>
      </c>
      <c r="P582" s="75" t="s">
        <v>1935</v>
      </c>
      <c r="Q582" s="374"/>
      <c r="R582" s="374"/>
      <c r="S582" s="374"/>
      <c r="T582" s="374"/>
      <c r="U582" s="374"/>
      <c r="V582" s="374"/>
      <c r="W582" s="374"/>
      <c r="X582" s="374"/>
      <c r="Y582" s="374"/>
      <c r="Z582" s="374"/>
    </row>
    <row r="583" ht="15.75" customHeight="1">
      <c r="A583" s="162" t="s">
        <v>10195</v>
      </c>
      <c r="B583" s="161" t="s">
        <v>174</v>
      </c>
      <c r="C583" s="162" t="s">
        <v>10196</v>
      </c>
      <c r="D583" s="720" t="s">
        <v>9270</v>
      </c>
      <c r="E583" s="720" t="s">
        <v>10197</v>
      </c>
      <c r="F583" s="720" t="s">
        <v>9110</v>
      </c>
      <c r="G583" s="720" t="s">
        <v>9183</v>
      </c>
      <c r="H583" s="278" t="s">
        <v>9533</v>
      </c>
      <c r="I583" s="337" t="s">
        <v>9794</v>
      </c>
      <c r="J583" s="1584">
        <v>45253.0</v>
      </c>
      <c r="K583" s="161">
        <v>1.0</v>
      </c>
      <c r="L583" s="161">
        <v>1.0</v>
      </c>
      <c r="M583" s="161">
        <v>1.0</v>
      </c>
      <c r="N583" s="1415" t="s">
        <v>10198</v>
      </c>
      <c r="O583" s="1415">
        <v>120.0</v>
      </c>
      <c r="P583" s="75" t="s">
        <v>8390</v>
      </c>
      <c r="Q583" s="374"/>
      <c r="R583" s="374"/>
      <c r="S583" s="374"/>
      <c r="T583" s="374"/>
      <c r="U583" s="374"/>
      <c r="V583" s="374"/>
      <c r="W583" s="374"/>
      <c r="X583" s="374"/>
      <c r="Y583" s="374"/>
      <c r="Z583" s="374"/>
    </row>
    <row r="584" ht="15.75" customHeight="1">
      <c r="A584" s="511" t="s">
        <v>197</v>
      </c>
      <c r="B584" s="511" t="s">
        <v>2010</v>
      </c>
      <c r="C584" s="1589" t="s">
        <v>10199</v>
      </c>
      <c r="D584" s="683" t="s">
        <v>9116</v>
      </c>
      <c r="E584" s="683" t="s">
        <v>9156</v>
      </c>
      <c r="F584" s="683" t="s">
        <v>10200</v>
      </c>
      <c r="G584" s="683" t="s">
        <v>9175</v>
      </c>
      <c r="H584" s="1037" t="s">
        <v>10201</v>
      </c>
      <c r="I584" s="511" t="s">
        <v>9156</v>
      </c>
      <c r="J584" s="511" t="s">
        <v>10202</v>
      </c>
      <c r="K584" s="511">
        <v>1.0</v>
      </c>
      <c r="L584" s="511">
        <v>1.0</v>
      </c>
      <c r="M584" s="511">
        <v>1.0</v>
      </c>
      <c r="N584" s="909">
        <v>30.0</v>
      </c>
      <c r="O584" s="909">
        <v>90.0</v>
      </c>
      <c r="P584" s="555" t="s">
        <v>197</v>
      </c>
      <c r="Q584" s="1044"/>
      <c r="R584" s="1044"/>
      <c r="S584" s="1044"/>
      <c r="T584" s="1044"/>
      <c r="U584" s="1044"/>
      <c r="V584" s="1044"/>
      <c r="W584" s="1044"/>
      <c r="X584" s="1044"/>
      <c r="Y584" s="1044"/>
      <c r="Z584" s="1044"/>
    </row>
    <row r="585" ht="15.75" customHeight="1">
      <c r="A585" s="511" t="s">
        <v>197</v>
      </c>
      <c r="B585" s="511" t="s">
        <v>2010</v>
      </c>
      <c r="C585" s="511" t="s">
        <v>10203</v>
      </c>
      <c r="D585" s="683" t="s">
        <v>9127</v>
      </c>
      <c r="E585" s="683" t="s">
        <v>9156</v>
      </c>
      <c r="F585" s="683" t="s">
        <v>9310</v>
      </c>
      <c r="G585" s="683" t="s">
        <v>9183</v>
      </c>
      <c r="H585" s="561" t="s">
        <v>9924</v>
      </c>
      <c r="I585" s="683" t="s">
        <v>9330</v>
      </c>
      <c r="J585" s="511" t="s">
        <v>9925</v>
      </c>
      <c r="K585" s="511">
        <v>1.0</v>
      </c>
      <c r="L585" s="511">
        <v>1.0</v>
      </c>
      <c r="M585" s="511">
        <v>4.0</v>
      </c>
      <c r="N585" s="909">
        <v>30.0</v>
      </c>
      <c r="O585" s="909">
        <v>60.0</v>
      </c>
      <c r="P585" s="555" t="s">
        <v>197</v>
      </c>
      <c r="Q585" s="1044"/>
      <c r="R585" s="1044"/>
      <c r="S585" s="1044"/>
      <c r="T585" s="1044"/>
      <c r="U585" s="1044"/>
      <c r="V585" s="1044"/>
      <c r="W585" s="1044"/>
      <c r="X585" s="1044"/>
      <c r="Y585" s="1044"/>
      <c r="Z585" s="1044"/>
    </row>
    <row r="586" ht="15.75" customHeight="1">
      <c r="A586" s="511" t="s">
        <v>197</v>
      </c>
      <c r="B586" s="511" t="s">
        <v>2010</v>
      </c>
      <c r="C586" s="1590" t="s">
        <v>9122</v>
      </c>
      <c r="D586" s="683" t="s">
        <v>9127</v>
      </c>
      <c r="E586" s="683" t="s">
        <v>9156</v>
      </c>
      <c r="F586" s="683" t="s">
        <v>9310</v>
      </c>
      <c r="G586" s="683" t="s">
        <v>9183</v>
      </c>
      <c r="H586" s="561" t="s">
        <v>9368</v>
      </c>
      <c r="I586" s="511" t="s">
        <v>9156</v>
      </c>
      <c r="J586" s="511" t="s">
        <v>9124</v>
      </c>
      <c r="K586" s="511">
        <v>1.0</v>
      </c>
      <c r="L586" s="511">
        <v>1.0</v>
      </c>
      <c r="M586" s="511">
        <v>4.0</v>
      </c>
      <c r="N586" s="909">
        <v>30.0</v>
      </c>
      <c r="O586" s="909">
        <v>60.0</v>
      </c>
      <c r="P586" s="555" t="s">
        <v>197</v>
      </c>
      <c r="Q586" s="1044"/>
      <c r="R586" s="1044"/>
      <c r="S586" s="1044"/>
      <c r="T586" s="1044"/>
      <c r="U586" s="1044"/>
      <c r="V586" s="1044"/>
      <c r="W586" s="1044"/>
      <c r="X586" s="1044"/>
      <c r="Y586" s="1044"/>
      <c r="Z586" s="1044"/>
    </row>
    <row r="587" ht="15.75" customHeight="1">
      <c r="A587" s="511" t="s">
        <v>197</v>
      </c>
      <c r="B587" s="511" t="s">
        <v>2010</v>
      </c>
      <c r="C587" s="511" t="s">
        <v>10204</v>
      </c>
      <c r="D587" s="683" t="s">
        <v>9127</v>
      </c>
      <c r="E587" s="683" t="s">
        <v>9156</v>
      </c>
      <c r="F587" s="683" t="s">
        <v>10205</v>
      </c>
      <c r="G587" s="683" t="s">
        <v>9183</v>
      </c>
      <c r="H587" s="561" t="s">
        <v>10206</v>
      </c>
      <c r="I587" s="511" t="s">
        <v>9156</v>
      </c>
      <c r="J587" s="511" t="s">
        <v>10207</v>
      </c>
      <c r="K587" s="511">
        <v>1.0</v>
      </c>
      <c r="L587" s="511">
        <v>1.0</v>
      </c>
      <c r="M587" s="511">
        <v>5.0</v>
      </c>
      <c r="N587" s="909">
        <v>30.0</v>
      </c>
      <c r="O587" s="909">
        <v>60.0</v>
      </c>
      <c r="P587" s="555" t="s">
        <v>197</v>
      </c>
      <c r="Q587" s="1044"/>
      <c r="R587" s="1044"/>
      <c r="S587" s="1044"/>
      <c r="T587" s="1044"/>
      <c r="U587" s="1044"/>
      <c r="V587" s="1044"/>
      <c r="W587" s="1044"/>
      <c r="X587" s="1044"/>
      <c r="Y587" s="1044"/>
      <c r="Z587" s="1044"/>
    </row>
    <row r="588" ht="15.75" customHeight="1">
      <c r="A588" s="511" t="s">
        <v>197</v>
      </c>
      <c r="B588" s="511" t="s">
        <v>2010</v>
      </c>
      <c r="C588" s="511" t="s">
        <v>10208</v>
      </c>
      <c r="D588" s="531" t="s">
        <v>9127</v>
      </c>
      <c r="E588" s="531" t="s">
        <v>9161</v>
      </c>
      <c r="F588" s="531" t="s">
        <v>9310</v>
      </c>
      <c r="G588" s="531" t="s">
        <v>9183</v>
      </c>
      <c r="H588" s="511" t="s">
        <v>10209</v>
      </c>
      <c r="I588" s="528" t="s">
        <v>9161</v>
      </c>
      <c r="J588" s="683" t="s">
        <v>10210</v>
      </c>
      <c r="K588" s="683">
        <v>1.0</v>
      </c>
      <c r="L588" s="683">
        <v>1.0</v>
      </c>
      <c r="M588" s="683">
        <v>1.0</v>
      </c>
      <c r="N588" s="909">
        <v>100.0</v>
      </c>
      <c r="O588" s="909">
        <v>200.0</v>
      </c>
      <c r="P588" s="555" t="s">
        <v>197</v>
      </c>
      <c r="Q588" s="1044"/>
      <c r="R588" s="1044"/>
      <c r="S588" s="1044"/>
      <c r="T588" s="1044"/>
      <c r="U588" s="1044"/>
      <c r="V588" s="1044"/>
      <c r="W588" s="1044"/>
      <c r="X588" s="1044"/>
      <c r="Y588" s="1044"/>
      <c r="Z588" s="1044"/>
    </row>
    <row r="589" ht="15.75" customHeight="1">
      <c r="A589" s="162" t="s">
        <v>10211</v>
      </c>
      <c r="B589" s="162" t="s">
        <v>10212</v>
      </c>
      <c r="C589" s="162" t="s">
        <v>10121</v>
      </c>
      <c r="D589" s="720" t="s">
        <v>9192</v>
      </c>
      <c r="E589" s="720" t="s">
        <v>9193</v>
      </c>
      <c r="F589" s="720" t="s">
        <v>9194</v>
      </c>
      <c r="G589" s="720" t="s">
        <v>10213</v>
      </c>
      <c r="H589" s="190" t="s">
        <v>10214</v>
      </c>
      <c r="I589" s="337"/>
      <c r="J589" s="722" t="s">
        <v>10104</v>
      </c>
      <c r="K589" s="162"/>
      <c r="L589" s="162">
        <v>1.0</v>
      </c>
      <c r="M589" s="162">
        <v>1.0</v>
      </c>
      <c r="N589" s="94">
        <v>30.0</v>
      </c>
      <c r="O589" s="94">
        <v>45.0</v>
      </c>
      <c r="P589" s="555" t="s">
        <v>1959</v>
      </c>
      <c r="Q589" s="374"/>
      <c r="R589" s="374"/>
      <c r="S589" s="374"/>
      <c r="T589" s="374"/>
      <c r="U589" s="374"/>
      <c r="V589" s="374"/>
      <c r="W589" s="374"/>
      <c r="X589" s="374"/>
      <c r="Y589" s="374"/>
      <c r="Z589" s="374"/>
    </row>
    <row r="590" ht="15.75" customHeight="1">
      <c r="A590" s="162" t="s">
        <v>10211</v>
      </c>
      <c r="B590" s="162" t="s">
        <v>10212</v>
      </c>
      <c r="C590" s="162" t="s">
        <v>10121</v>
      </c>
      <c r="D590" s="720" t="s">
        <v>9192</v>
      </c>
      <c r="E590" s="720" t="s">
        <v>9193</v>
      </c>
      <c r="F590" s="720" t="s">
        <v>9194</v>
      </c>
      <c r="G590" s="720" t="s">
        <v>10213</v>
      </c>
      <c r="H590" s="161" t="s">
        <v>10214</v>
      </c>
      <c r="I590" s="161"/>
      <c r="J590" s="722" t="s">
        <v>10104</v>
      </c>
      <c r="K590" s="162"/>
      <c r="L590" s="162">
        <v>1.0</v>
      </c>
      <c r="M590" s="162">
        <v>1.0</v>
      </c>
      <c r="N590" s="94">
        <v>30.0</v>
      </c>
      <c r="O590" s="94">
        <v>45.0</v>
      </c>
      <c r="P590" s="555" t="s">
        <v>1959</v>
      </c>
      <c r="Q590" s="374"/>
      <c r="R590" s="374"/>
      <c r="S590" s="374"/>
      <c r="T590" s="374"/>
      <c r="U590" s="374"/>
      <c r="V590" s="374"/>
      <c r="W590" s="374"/>
      <c r="X590" s="374"/>
      <c r="Y590" s="374"/>
      <c r="Z590" s="374"/>
    </row>
    <row r="591" ht="15.75" customHeight="1">
      <c r="A591" s="170" t="s">
        <v>10211</v>
      </c>
      <c r="B591" s="170" t="s">
        <v>10212</v>
      </c>
      <c r="C591" s="200" t="s">
        <v>10215</v>
      </c>
      <c r="D591" s="1486" t="s">
        <v>9192</v>
      </c>
      <c r="E591" s="1486" t="s">
        <v>9193</v>
      </c>
      <c r="F591" s="1486" t="s">
        <v>9194</v>
      </c>
      <c r="G591" s="1486" t="s">
        <v>10213</v>
      </c>
      <c r="H591" s="145"/>
      <c r="I591" s="161"/>
      <c r="J591" s="722" t="s">
        <v>9631</v>
      </c>
      <c r="K591" s="162"/>
      <c r="L591" s="162">
        <v>1.0</v>
      </c>
      <c r="M591" s="162">
        <v>1.0</v>
      </c>
      <c r="N591" s="94">
        <v>30.0</v>
      </c>
      <c r="O591" s="94">
        <v>45.0</v>
      </c>
      <c r="P591" s="555" t="s">
        <v>1959</v>
      </c>
      <c r="Q591" s="374"/>
      <c r="R591" s="374"/>
      <c r="S591" s="374"/>
      <c r="T591" s="374"/>
      <c r="U591" s="374"/>
      <c r="V591" s="374"/>
      <c r="W591" s="374"/>
      <c r="X591" s="374"/>
      <c r="Y591" s="374"/>
      <c r="Z591" s="374"/>
    </row>
    <row r="592" ht="15.75" customHeight="1">
      <c r="A592" s="162" t="s">
        <v>9041</v>
      </c>
      <c r="B592" s="162" t="s">
        <v>174</v>
      </c>
      <c r="C592" s="162" t="s">
        <v>10178</v>
      </c>
      <c r="D592" s="720" t="s">
        <v>10216</v>
      </c>
      <c r="E592" s="720" t="s">
        <v>9161</v>
      </c>
      <c r="F592" s="720" t="s">
        <v>9110</v>
      </c>
      <c r="G592" s="720" t="s">
        <v>9183</v>
      </c>
      <c r="H592" s="190" t="s">
        <v>9533</v>
      </c>
      <c r="I592" s="337" t="s">
        <v>9161</v>
      </c>
      <c r="J592" s="722" t="s">
        <v>9782</v>
      </c>
      <c r="K592" s="162"/>
      <c r="L592" s="162"/>
      <c r="M592" s="162"/>
      <c r="N592" s="94" t="s">
        <v>10217</v>
      </c>
      <c r="O592" s="94">
        <v>200.0</v>
      </c>
      <c r="P592" s="555" t="s">
        <v>1970</v>
      </c>
      <c r="Q592" s="374"/>
      <c r="R592" s="374"/>
      <c r="S592" s="374"/>
      <c r="T592" s="374"/>
      <c r="U592" s="374"/>
      <c r="V592" s="374"/>
      <c r="W592" s="374"/>
      <c r="X592" s="374"/>
      <c r="Y592" s="374"/>
      <c r="Z592" s="374"/>
    </row>
    <row r="593" ht="15.75" customHeight="1">
      <c r="A593" s="162" t="s">
        <v>10218</v>
      </c>
      <c r="B593" s="162" t="s">
        <v>174</v>
      </c>
      <c r="C593" s="162" t="s">
        <v>10178</v>
      </c>
      <c r="D593" s="720" t="s">
        <v>10216</v>
      </c>
      <c r="E593" s="720" t="s">
        <v>9219</v>
      </c>
      <c r="F593" s="720" t="s">
        <v>9110</v>
      </c>
      <c r="G593" s="720" t="s">
        <v>9183</v>
      </c>
      <c r="H593" s="190" t="s">
        <v>9533</v>
      </c>
      <c r="I593" s="337" t="s">
        <v>10219</v>
      </c>
      <c r="J593" s="722" t="s">
        <v>9782</v>
      </c>
      <c r="K593" s="162">
        <v>2.0</v>
      </c>
      <c r="L593" s="162">
        <v>1.0</v>
      </c>
      <c r="M593" s="162">
        <v>2.0</v>
      </c>
      <c r="N593" s="94" t="s">
        <v>10220</v>
      </c>
      <c r="O593" s="94">
        <v>100.0</v>
      </c>
      <c r="P593" s="555" t="s">
        <v>1970</v>
      </c>
      <c r="Q593" s="374"/>
      <c r="R593" s="374"/>
      <c r="S593" s="374"/>
      <c r="T593" s="374"/>
      <c r="U593" s="374"/>
      <c r="V593" s="374"/>
      <c r="W593" s="374"/>
      <c r="X593" s="374"/>
      <c r="Y593" s="374"/>
      <c r="Z593" s="374"/>
    </row>
    <row r="594" ht="15.75" customHeight="1">
      <c r="A594" s="162" t="s">
        <v>10221</v>
      </c>
      <c r="B594" s="162" t="s">
        <v>174</v>
      </c>
      <c r="C594" s="162" t="s">
        <v>10178</v>
      </c>
      <c r="D594" s="720" t="s">
        <v>10216</v>
      </c>
      <c r="E594" s="720" t="s">
        <v>9219</v>
      </c>
      <c r="F594" s="720" t="s">
        <v>9110</v>
      </c>
      <c r="G594" s="720" t="s">
        <v>9183</v>
      </c>
      <c r="H594" s="190" t="s">
        <v>9533</v>
      </c>
      <c r="I594" s="337" t="s">
        <v>10222</v>
      </c>
      <c r="J594" s="722" t="s">
        <v>9782</v>
      </c>
      <c r="K594" s="162">
        <v>3.0</v>
      </c>
      <c r="L594" s="162">
        <v>2.0</v>
      </c>
      <c r="M594" s="162">
        <v>3.0</v>
      </c>
      <c r="N594" s="94" t="s">
        <v>9500</v>
      </c>
      <c r="O594" s="94">
        <f>40/3</f>
        <v>13.33333333</v>
      </c>
      <c r="P594" s="555" t="s">
        <v>1970</v>
      </c>
      <c r="Q594" s="374"/>
      <c r="R594" s="374"/>
      <c r="S594" s="374"/>
      <c r="T594" s="374"/>
      <c r="U594" s="374"/>
      <c r="V594" s="374"/>
      <c r="W594" s="374"/>
      <c r="X594" s="374"/>
      <c r="Y594" s="374"/>
      <c r="Z594" s="374"/>
    </row>
    <row r="595" ht="15.75" customHeight="1">
      <c r="A595" s="162" t="s">
        <v>10223</v>
      </c>
      <c r="B595" s="162" t="s">
        <v>174</v>
      </c>
      <c r="C595" s="162" t="s">
        <v>10178</v>
      </c>
      <c r="D595" s="720" t="s">
        <v>10216</v>
      </c>
      <c r="E595" s="720" t="s">
        <v>9219</v>
      </c>
      <c r="F595" s="720" t="s">
        <v>9110</v>
      </c>
      <c r="G595" s="720" t="s">
        <v>9183</v>
      </c>
      <c r="H595" s="190" t="s">
        <v>9533</v>
      </c>
      <c r="I595" s="337" t="s">
        <v>10224</v>
      </c>
      <c r="J595" s="722" t="s">
        <v>9782</v>
      </c>
      <c r="K595" s="162">
        <v>2.0</v>
      </c>
      <c r="L595" s="162">
        <v>1.0</v>
      </c>
      <c r="M595" s="162">
        <v>2.0</v>
      </c>
      <c r="N595" s="94" t="s">
        <v>9500</v>
      </c>
      <c r="O595" s="94">
        <v>20.0</v>
      </c>
      <c r="P595" s="555" t="s">
        <v>1973</v>
      </c>
      <c r="Q595" s="374"/>
      <c r="R595" s="374"/>
      <c r="S595" s="374"/>
      <c r="T595" s="374"/>
      <c r="U595" s="374"/>
      <c r="V595" s="374"/>
      <c r="W595" s="374"/>
      <c r="X595" s="374"/>
      <c r="Y595" s="374"/>
      <c r="Z595" s="374"/>
    </row>
    <row r="596" ht="15.75" customHeight="1">
      <c r="A596" s="162" t="s">
        <v>10225</v>
      </c>
      <c r="B596" s="162" t="s">
        <v>174</v>
      </c>
      <c r="C596" s="162" t="s">
        <v>10178</v>
      </c>
      <c r="D596" s="720" t="s">
        <v>10216</v>
      </c>
      <c r="E596" s="720" t="s">
        <v>10226</v>
      </c>
      <c r="F596" s="720" t="s">
        <v>9110</v>
      </c>
      <c r="G596" s="720" t="s">
        <v>9183</v>
      </c>
      <c r="H596" s="190" t="s">
        <v>9533</v>
      </c>
      <c r="I596" s="337" t="s">
        <v>10226</v>
      </c>
      <c r="J596" s="722" t="s">
        <v>9782</v>
      </c>
      <c r="K596" s="162"/>
      <c r="L596" s="162"/>
      <c r="M596" s="162"/>
      <c r="N596" s="94" t="s">
        <v>10220</v>
      </c>
      <c r="O596" s="94">
        <v>100.0</v>
      </c>
      <c r="P596" s="555" t="s">
        <v>1973</v>
      </c>
      <c r="Q596" s="374"/>
      <c r="R596" s="374"/>
      <c r="S596" s="374"/>
      <c r="T596" s="374"/>
      <c r="U596" s="374"/>
      <c r="V596" s="374"/>
      <c r="W596" s="374"/>
      <c r="X596" s="374"/>
      <c r="Y596" s="374"/>
      <c r="Z596" s="374"/>
    </row>
    <row r="597" ht="15.75" customHeight="1">
      <c r="A597" s="170" t="s">
        <v>10227</v>
      </c>
      <c r="B597" s="162" t="s">
        <v>174</v>
      </c>
      <c r="C597" s="162" t="s">
        <v>10178</v>
      </c>
      <c r="D597" s="720" t="s">
        <v>10216</v>
      </c>
      <c r="E597" s="720" t="s">
        <v>10228</v>
      </c>
      <c r="F597" s="720" t="s">
        <v>9110</v>
      </c>
      <c r="G597" s="720" t="s">
        <v>9183</v>
      </c>
      <c r="H597" s="190" t="s">
        <v>9533</v>
      </c>
      <c r="I597" s="337" t="s">
        <v>10229</v>
      </c>
      <c r="J597" s="722" t="s">
        <v>9782</v>
      </c>
      <c r="K597" s="162">
        <v>2.0</v>
      </c>
      <c r="L597" s="162">
        <v>1.0</v>
      </c>
      <c r="M597" s="162">
        <v>2.0</v>
      </c>
      <c r="N597" s="94" t="s">
        <v>10220</v>
      </c>
      <c r="O597" s="94">
        <v>100.0</v>
      </c>
      <c r="P597" s="555" t="s">
        <v>1973</v>
      </c>
      <c r="Q597" s="374"/>
      <c r="R597" s="374"/>
      <c r="S597" s="374"/>
      <c r="T597" s="374"/>
      <c r="U597" s="374"/>
      <c r="V597" s="374"/>
      <c r="W597" s="374"/>
      <c r="X597" s="374"/>
      <c r="Y597" s="374"/>
      <c r="Z597" s="374"/>
    </row>
    <row r="598" ht="15.75" customHeight="1">
      <c r="A598" s="511" t="s">
        <v>10230</v>
      </c>
      <c r="B598" s="511" t="s">
        <v>174</v>
      </c>
      <c r="C598" s="511" t="s">
        <v>10096</v>
      </c>
      <c r="D598" s="683" t="s">
        <v>9116</v>
      </c>
      <c r="E598" s="683" t="s">
        <v>9114</v>
      </c>
      <c r="F598" s="683" t="s">
        <v>9129</v>
      </c>
      <c r="G598" s="683" t="s">
        <v>10231</v>
      </c>
      <c r="H598" s="1569" t="s">
        <v>10097</v>
      </c>
      <c r="I598" s="511" t="s">
        <v>9156</v>
      </c>
      <c r="J598" s="709" t="s">
        <v>10098</v>
      </c>
      <c r="K598" s="511">
        <v>1.0</v>
      </c>
      <c r="L598" s="511">
        <v>1.0</v>
      </c>
      <c r="M598" s="511">
        <v>1.0</v>
      </c>
      <c r="N598" s="577">
        <v>30.0</v>
      </c>
      <c r="O598" s="577">
        <v>90.0</v>
      </c>
      <c r="P598" s="563" t="s">
        <v>199</v>
      </c>
      <c r="Q598" s="374"/>
      <c r="R598" s="374"/>
      <c r="S598" s="374"/>
      <c r="T598" s="374"/>
      <c r="U598" s="374"/>
      <c r="V598" s="374"/>
      <c r="W598" s="374"/>
      <c r="X598" s="374"/>
      <c r="Y598" s="374"/>
      <c r="Z598" s="374"/>
    </row>
    <row r="599" ht="15.75" customHeight="1">
      <c r="A599" s="511" t="s">
        <v>10230</v>
      </c>
      <c r="B599" s="511" t="s">
        <v>174</v>
      </c>
      <c r="C599" s="511" t="s">
        <v>9122</v>
      </c>
      <c r="D599" s="683" t="s">
        <v>9127</v>
      </c>
      <c r="E599" s="683" t="s">
        <v>9114</v>
      </c>
      <c r="F599" s="683" t="s">
        <v>9129</v>
      </c>
      <c r="G599" s="683" t="s">
        <v>10130</v>
      </c>
      <c r="H599" s="518" t="s">
        <v>10179</v>
      </c>
      <c r="I599" s="511" t="s">
        <v>9156</v>
      </c>
      <c r="J599" s="709" t="s">
        <v>10232</v>
      </c>
      <c r="K599" s="511">
        <v>1.0</v>
      </c>
      <c r="L599" s="511">
        <v>1.0</v>
      </c>
      <c r="M599" s="511">
        <v>1.0</v>
      </c>
      <c r="N599" s="577">
        <v>30.0</v>
      </c>
      <c r="O599" s="577">
        <v>60.0</v>
      </c>
      <c r="P599" s="563" t="s">
        <v>199</v>
      </c>
      <c r="Q599" s="374"/>
      <c r="R599" s="374"/>
      <c r="S599" s="374"/>
      <c r="T599" s="374"/>
      <c r="U599" s="374"/>
      <c r="V599" s="374"/>
      <c r="W599" s="374"/>
      <c r="X599" s="374"/>
      <c r="Y599" s="374"/>
      <c r="Z599" s="374"/>
    </row>
    <row r="600" ht="15.75" customHeight="1">
      <c r="A600" s="511" t="s">
        <v>10230</v>
      </c>
      <c r="B600" s="511" t="s">
        <v>174</v>
      </c>
      <c r="C600" s="511" t="s">
        <v>10233</v>
      </c>
      <c r="D600" s="683" t="s">
        <v>9127</v>
      </c>
      <c r="E600" s="511" t="s">
        <v>9109</v>
      </c>
      <c r="F600" s="683" t="s">
        <v>9129</v>
      </c>
      <c r="G600" s="683" t="s">
        <v>9183</v>
      </c>
      <c r="H600" s="511" t="s">
        <v>10234</v>
      </c>
      <c r="I600" s="511" t="s">
        <v>9109</v>
      </c>
      <c r="J600" s="709" t="s">
        <v>9891</v>
      </c>
      <c r="K600" s="511"/>
      <c r="L600" s="511"/>
      <c r="M600" s="511"/>
      <c r="N600" s="577">
        <v>50.0</v>
      </c>
      <c r="O600" s="577">
        <v>100.0</v>
      </c>
      <c r="P600" s="563" t="s">
        <v>199</v>
      </c>
      <c r="Q600" s="374"/>
      <c r="R600" s="374"/>
      <c r="S600" s="374"/>
      <c r="T600" s="374"/>
      <c r="U600" s="374"/>
      <c r="V600" s="374"/>
      <c r="W600" s="374"/>
      <c r="X600" s="374"/>
      <c r="Y600" s="374"/>
      <c r="Z600" s="374"/>
    </row>
    <row r="601" ht="15.75" customHeight="1">
      <c r="A601" s="511" t="s">
        <v>10230</v>
      </c>
      <c r="B601" s="511" t="s">
        <v>174</v>
      </c>
      <c r="C601" s="511" t="s">
        <v>10233</v>
      </c>
      <c r="D601" s="683" t="s">
        <v>9127</v>
      </c>
      <c r="E601" s="683" t="s">
        <v>10235</v>
      </c>
      <c r="F601" s="683" t="s">
        <v>9129</v>
      </c>
      <c r="G601" s="683" t="s">
        <v>9183</v>
      </c>
      <c r="H601" s="511" t="s">
        <v>10234</v>
      </c>
      <c r="I601" s="511" t="s">
        <v>10228</v>
      </c>
      <c r="J601" s="709" t="s">
        <v>9891</v>
      </c>
      <c r="K601" s="511">
        <v>1.0</v>
      </c>
      <c r="L601" s="511">
        <v>1.0</v>
      </c>
      <c r="M601" s="511">
        <v>1.0</v>
      </c>
      <c r="N601" s="577">
        <v>50.0</v>
      </c>
      <c r="O601" s="577">
        <v>100.0</v>
      </c>
      <c r="P601" s="563" t="s">
        <v>199</v>
      </c>
      <c r="Q601" s="374"/>
      <c r="R601" s="374"/>
      <c r="S601" s="374"/>
      <c r="T601" s="374"/>
      <c r="U601" s="374"/>
      <c r="V601" s="374"/>
      <c r="W601" s="374"/>
      <c r="X601" s="374"/>
      <c r="Y601" s="374"/>
      <c r="Z601" s="374"/>
    </row>
    <row r="602" ht="15.75" customHeight="1">
      <c r="A602" s="506" t="s">
        <v>10230</v>
      </c>
      <c r="B602" s="506" t="s">
        <v>174</v>
      </c>
      <c r="C602" s="1591" t="s">
        <v>10236</v>
      </c>
      <c r="D602" s="683" t="s">
        <v>9127</v>
      </c>
      <c r="E602" s="683" t="s">
        <v>9114</v>
      </c>
      <c r="F602" s="683" t="s">
        <v>9129</v>
      </c>
      <c r="G602" s="683" t="s">
        <v>9183</v>
      </c>
      <c r="H602" s="561" t="s">
        <v>10237</v>
      </c>
      <c r="I602" s="511" t="s">
        <v>9156</v>
      </c>
      <c r="J602" s="709" t="s">
        <v>10238</v>
      </c>
      <c r="K602" s="511">
        <v>1.0</v>
      </c>
      <c r="L602" s="511">
        <v>1.0</v>
      </c>
      <c r="M602" s="511">
        <v>1.0</v>
      </c>
      <c r="N602" s="577">
        <v>30.0</v>
      </c>
      <c r="O602" s="577">
        <v>60.0</v>
      </c>
      <c r="P602" s="563" t="s">
        <v>199</v>
      </c>
      <c r="Q602" s="374"/>
      <c r="R602" s="374"/>
      <c r="S602" s="374"/>
      <c r="T602" s="374"/>
      <c r="U602" s="374"/>
      <c r="V602" s="374"/>
      <c r="W602" s="374"/>
      <c r="X602" s="374"/>
      <c r="Y602" s="374"/>
      <c r="Z602" s="374"/>
    </row>
    <row r="603" ht="15.75" customHeight="1">
      <c r="A603" s="506" t="s">
        <v>10230</v>
      </c>
      <c r="B603" s="506" t="s">
        <v>174</v>
      </c>
      <c r="C603" s="511" t="s">
        <v>10029</v>
      </c>
      <c r="D603" s="683" t="s">
        <v>9127</v>
      </c>
      <c r="E603" s="683" t="s">
        <v>10030</v>
      </c>
      <c r="F603" s="683" t="s">
        <v>9174</v>
      </c>
      <c r="G603" s="683" t="s">
        <v>9183</v>
      </c>
      <c r="H603" s="1587" t="s">
        <v>9533</v>
      </c>
      <c r="I603" s="161" t="s">
        <v>10239</v>
      </c>
      <c r="J603" s="709" t="s">
        <v>9185</v>
      </c>
      <c r="K603" s="511">
        <v>1.0</v>
      </c>
      <c r="L603" s="511">
        <v>1.0</v>
      </c>
      <c r="M603" s="511">
        <v>1.0</v>
      </c>
      <c r="N603" s="577">
        <v>30.0</v>
      </c>
      <c r="O603" s="577">
        <v>60.0</v>
      </c>
      <c r="P603" s="563" t="s">
        <v>199</v>
      </c>
      <c r="Q603" s="374"/>
      <c r="R603" s="374"/>
      <c r="S603" s="374"/>
      <c r="T603" s="374"/>
      <c r="U603" s="374"/>
      <c r="V603" s="374"/>
      <c r="W603" s="374"/>
      <c r="X603" s="374"/>
      <c r="Y603" s="374"/>
      <c r="Z603" s="374"/>
    </row>
    <row r="604" ht="24.75" customHeight="1">
      <c r="A604" s="162" t="s">
        <v>9044</v>
      </c>
      <c r="B604" s="162" t="s">
        <v>174</v>
      </c>
      <c r="C604" s="162" t="s">
        <v>10240</v>
      </c>
      <c r="D604" s="720" t="s">
        <v>9116</v>
      </c>
      <c r="E604" s="720" t="s">
        <v>9128</v>
      </c>
      <c r="F604" s="720" t="s">
        <v>9129</v>
      </c>
      <c r="G604" s="720" t="s">
        <v>9183</v>
      </c>
      <c r="H604" s="278" t="s">
        <v>10241</v>
      </c>
      <c r="I604" s="337" t="s">
        <v>9112</v>
      </c>
      <c r="J604" s="722" t="s">
        <v>10242</v>
      </c>
      <c r="K604" s="162"/>
      <c r="L604" s="162"/>
      <c r="M604" s="162"/>
      <c r="N604" s="94" t="s">
        <v>10243</v>
      </c>
      <c r="O604" s="94">
        <v>150.0</v>
      </c>
      <c r="P604" s="555" t="s">
        <v>9049</v>
      </c>
      <c r="Q604" s="374"/>
      <c r="R604" s="374"/>
      <c r="S604" s="374"/>
      <c r="T604" s="374"/>
      <c r="U604" s="374"/>
      <c r="V604" s="374"/>
      <c r="W604" s="374"/>
      <c r="X604" s="374"/>
      <c r="Y604" s="374"/>
      <c r="Z604" s="374"/>
    </row>
    <row r="605" ht="15.75" customHeight="1">
      <c r="A605" s="162" t="s">
        <v>9044</v>
      </c>
      <c r="B605" s="162" t="s">
        <v>174</v>
      </c>
      <c r="C605" s="162" t="s">
        <v>10244</v>
      </c>
      <c r="D605" s="720" t="s">
        <v>9127</v>
      </c>
      <c r="E605" s="720" t="s">
        <v>9128</v>
      </c>
      <c r="F605" s="720" t="s">
        <v>9129</v>
      </c>
      <c r="G605" s="720" t="s">
        <v>9183</v>
      </c>
      <c r="H605" s="145" t="s">
        <v>10245</v>
      </c>
      <c r="I605" s="161" t="s">
        <v>9161</v>
      </c>
      <c r="J605" s="722" t="s">
        <v>9047</v>
      </c>
      <c r="K605" s="162"/>
      <c r="L605" s="162"/>
      <c r="M605" s="162"/>
      <c r="N605" s="94" t="s">
        <v>10246</v>
      </c>
      <c r="O605" s="94">
        <v>200.0</v>
      </c>
      <c r="P605" s="555" t="s">
        <v>9049</v>
      </c>
      <c r="Q605" s="374"/>
      <c r="R605" s="374"/>
      <c r="S605" s="374"/>
      <c r="T605" s="374"/>
      <c r="U605" s="374"/>
      <c r="V605" s="374"/>
      <c r="W605" s="374"/>
      <c r="X605" s="374"/>
      <c r="Y605" s="374"/>
      <c r="Z605" s="374"/>
    </row>
    <row r="606" ht="15.75" customHeight="1">
      <c r="A606" s="162" t="s">
        <v>9044</v>
      </c>
      <c r="B606" s="162" t="s">
        <v>174</v>
      </c>
      <c r="C606" s="162" t="s">
        <v>10240</v>
      </c>
      <c r="D606" s="720" t="s">
        <v>9116</v>
      </c>
      <c r="E606" s="720" t="s">
        <v>10180</v>
      </c>
      <c r="F606" s="720" t="s">
        <v>9129</v>
      </c>
      <c r="G606" s="720" t="s">
        <v>9183</v>
      </c>
      <c r="H606" s="145" t="s">
        <v>10241</v>
      </c>
      <c r="I606" s="161" t="s">
        <v>9219</v>
      </c>
      <c r="J606" s="722" t="s">
        <v>10242</v>
      </c>
      <c r="K606" s="162">
        <v>1.0</v>
      </c>
      <c r="L606" s="162">
        <v>1.0</v>
      </c>
      <c r="M606" s="162">
        <v>1.0</v>
      </c>
      <c r="N606" s="94" t="s">
        <v>10247</v>
      </c>
      <c r="O606" s="94">
        <v>150.0</v>
      </c>
      <c r="P606" s="555" t="s">
        <v>9049</v>
      </c>
      <c r="Q606" s="374"/>
      <c r="R606" s="374"/>
      <c r="S606" s="374"/>
      <c r="T606" s="374"/>
      <c r="U606" s="374"/>
      <c r="V606" s="374"/>
      <c r="W606" s="374"/>
      <c r="X606" s="374"/>
      <c r="Y606" s="374"/>
      <c r="Z606" s="374"/>
    </row>
    <row r="607" ht="15.75" customHeight="1">
      <c r="A607" s="170" t="s">
        <v>9044</v>
      </c>
      <c r="B607" s="728" t="s">
        <v>174</v>
      </c>
      <c r="C607" s="170" t="s">
        <v>10244</v>
      </c>
      <c r="D607" s="1592" t="s">
        <v>9127</v>
      </c>
      <c r="E607" s="1592" t="s">
        <v>10180</v>
      </c>
      <c r="F607" s="1592" t="s">
        <v>9129</v>
      </c>
      <c r="G607" s="1593" t="s">
        <v>9183</v>
      </c>
      <c r="H607" s="1240" t="s">
        <v>10245</v>
      </c>
      <c r="I607" s="1594" t="s">
        <v>9219</v>
      </c>
      <c r="J607" s="1595" t="s">
        <v>9047</v>
      </c>
      <c r="K607" s="1596">
        <v>1.0</v>
      </c>
      <c r="L607" s="1596">
        <v>1.0</v>
      </c>
      <c r="M607" s="1596">
        <v>1.0</v>
      </c>
      <c r="N607" s="1423" t="s">
        <v>8822</v>
      </c>
      <c r="O607" s="1423">
        <v>100.0</v>
      </c>
      <c r="P607" s="555" t="s">
        <v>9049</v>
      </c>
      <c r="Q607" s="374"/>
      <c r="R607" s="374"/>
      <c r="S607" s="374"/>
      <c r="T607" s="374"/>
      <c r="U607" s="374"/>
      <c r="V607" s="374"/>
      <c r="W607" s="374"/>
      <c r="X607" s="374"/>
      <c r="Y607" s="374"/>
      <c r="Z607" s="374"/>
    </row>
    <row r="608" ht="15.75" customHeight="1">
      <c r="A608" s="161" t="s">
        <v>10248</v>
      </c>
      <c r="B608" s="162" t="s">
        <v>174</v>
      </c>
      <c r="C608" s="162" t="s">
        <v>10249</v>
      </c>
      <c r="D608" s="626" t="s">
        <v>9127</v>
      </c>
      <c r="E608" s="348" t="s">
        <v>7127</v>
      </c>
      <c r="F608" s="626" t="s">
        <v>9129</v>
      </c>
      <c r="G608" s="161"/>
      <c r="H608" s="161" t="s">
        <v>10250</v>
      </c>
      <c r="I608" s="164">
        <v>27.0</v>
      </c>
      <c r="J608" s="164"/>
      <c r="K608" s="164">
        <v>1.0</v>
      </c>
      <c r="L608" s="164">
        <v>1.0</v>
      </c>
      <c r="M608" s="164">
        <v>1.0</v>
      </c>
      <c r="N608" s="94" t="s">
        <v>9348</v>
      </c>
      <c r="O608" s="94">
        <v>60.0</v>
      </c>
      <c r="P608" s="555" t="s">
        <v>9049</v>
      </c>
      <c r="Q608" s="374"/>
      <c r="R608" s="374"/>
      <c r="S608" s="374"/>
      <c r="T608" s="374"/>
      <c r="U608" s="374"/>
      <c r="V608" s="374"/>
      <c r="W608" s="374"/>
      <c r="X608" s="374"/>
      <c r="Y608" s="374"/>
      <c r="Z608" s="374"/>
    </row>
    <row r="609" ht="15.75" customHeight="1">
      <c r="A609" s="161" t="s">
        <v>10248</v>
      </c>
      <c r="B609" s="162" t="s">
        <v>174</v>
      </c>
      <c r="C609" s="162" t="s">
        <v>10249</v>
      </c>
      <c r="D609" s="626" t="s">
        <v>9127</v>
      </c>
      <c r="E609" s="348" t="s">
        <v>7127</v>
      </c>
      <c r="F609" s="626" t="s">
        <v>9129</v>
      </c>
      <c r="G609" s="161"/>
      <c r="H609" s="161" t="s">
        <v>10250</v>
      </c>
      <c r="I609" s="164">
        <v>27.0</v>
      </c>
      <c r="J609" s="178"/>
      <c r="K609" s="178">
        <v>1.0</v>
      </c>
      <c r="L609" s="178">
        <v>1.0</v>
      </c>
      <c r="M609" s="178">
        <v>1.0</v>
      </c>
      <c r="N609" s="94" t="s">
        <v>9348</v>
      </c>
      <c r="O609" s="94">
        <v>60.0</v>
      </c>
      <c r="P609" s="555" t="s">
        <v>9049</v>
      </c>
      <c r="Q609" s="374"/>
      <c r="R609" s="374"/>
      <c r="S609" s="374"/>
      <c r="T609" s="374"/>
      <c r="U609" s="374"/>
      <c r="V609" s="374"/>
      <c r="W609" s="374"/>
      <c r="X609" s="374"/>
      <c r="Y609" s="374"/>
      <c r="Z609" s="374"/>
    </row>
    <row r="610" ht="15.75" customHeight="1">
      <c r="A610" s="161" t="s">
        <v>10251</v>
      </c>
      <c r="B610" s="162" t="s">
        <v>174</v>
      </c>
      <c r="C610" s="162" t="s">
        <v>10244</v>
      </c>
      <c r="D610" s="626" t="s">
        <v>9127</v>
      </c>
      <c r="E610" s="348" t="s">
        <v>7127</v>
      </c>
      <c r="F610" s="626" t="s">
        <v>9129</v>
      </c>
      <c r="G610" s="161"/>
      <c r="H610" s="161" t="s">
        <v>10252</v>
      </c>
      <c r="I610" s="164">
        <v>36.0</v>
      </c>
      <c r="J610" s="164"/>
      <c r="K610" s="164">
        <v>1.0</v>
      </c>
      <c r="L610" s="164">
        <v>1.0</v>
      </c>
      <c r="M610" s="164">
        <v>2.0</v>
      </c>
      <c r="N610" s="94" t="s">
        <v>9348</v>
      </c>
      <c r="O610" s="94">
        <v>60.0</v>
      </c>
      <c r="P610" s="555" t="s">
        <v>9049</v>
      </c>
      <c r="Q610" s="374"/>
      <c r="R610" s="374"/>
      <c r="S610" s="374"/>
      <c r="T610" s="374"/>
      <c r="U610" s="374"/>
      <c r="V610" s="374"/>
      <c r="W610" s="374"/>
      <c r="X610" s="374"/>
      <c r="Y610" s="374"/>
      <c r="Z610" s="374"/>
    </row>
    <row r="611" ht="15.75" customHeight="1">
      <c r="A611" s="511" t="s">
        <v>9050</v>
      </c>
      <c r="B611" s="511" t="s">
        <v>174</v>
      </c>
      <c r="C611" s="511" t="s">
        <v>10253</v>
      </c>
      <c r="D611" s="683" t="s">
        <v>9108</v>
      </c>
      <c r="E611" s="683" t="s">
        <v>9518</v>
      </c>
      <c r="F611" s="683" t="s">
        <v>10254</v>
      </c>
      <c r="G611" s="683" t="s">
        <v>9183</v>
      </c>
      <c r="H611" s="1597" t="s">
        <v>10255</v>
      </c>
      <c r="I611" s="710"/>
      <c r="J611" s="511" t="s">
        <v>10256</v>
      </c>
      <c r="K611" s="511">
        <v>1.0</v>
      </c>
      <c r="L611" s="511">
        <v>1.0</v>
      </c>
      <c r="M611" s="511">
        <v>1.0</v>
      </c>
      <c r="N611" s="909">
        <v>50.0</v>
      </c>
      <c r="O611" s="909">
        <v>100.0</v>
      </c>
      <c r="P611" s="1020" t="s">
        <v>186</v>
      </c>
      <c r="Q611" s="1044"/>
      <c r="R611" s="1044"/>
      <c r="S611" s="1044"/>
      <c r="T611" s="1044"/>
      <c r="U611" s="1044"/>
      <c r="V611" s="1044"/>
      <c r="W611" s="1044"/>
      <c r="X611" s="1044"/>
      <c r="Y611" s="1044"/>
      <c r="Z611" s="1044"/>
    </row>
    <row r="612" ht="15.75" customHeight="1">
      <c r="A612" s="511" t="s">
        <v>9050</v>
      </c>
      <c r="B612" s="511" t="s">
        <v>174</v>
      </c>
      <c r="C612" s="511" t="s">
        <v>10257</v>
      </c>
      <c r="D612" s="683" t="s">
        <v>9108</v>
      </c>
      <c r="E612" s="683" t="s">
        <v>10021</v>
      </c>
      <c r="F612" s="683" t="s">
        <v>10258</v>
      </c>
      <c r="G612" s="683" t="s">
        <v>9183</v>
      </c>
      <c r="H612" s="561" t="s">
        <v>10259</v>
      </c>
      <c r="I612" s="683" t="s">
        <v>10021</v>
      </c>
      <c r="J612" s="511" t="s">
        <v>10260</v>
      </c>
      <c r="K612" s="511"/>
      <c r="L612" s="511">
        <v>1.0</v>
      </c>
      <c r="M612" s="511"/>
      <c r="N612" s="909">
        <v>50.0</v>
      </c>
      <c r="O612" s="909">
        <v>100.0</v>
      </c>
      <c r="P612" s="1020" t="s">
        <v>186</v>
      </c>
      <c r="Q612" s="1044"/>
      <c r="R612" s="1044"/>
      <c r="S612" s="1044"/>
      <c r="T612" s="1044"/>
      <c r="U612" s="1044"/>
      <c r="V612" s="1044"/>
      <c r="W612" s="1044"/>
      <c r="X612" s="1044"/>
      <c r="Y612" s="1044"/>
      <c r="Z612" s="1044"/>
    </row>
    <row r="613" ht="15.75" customHeight="1">
      <c r="A613" s="511" t="s">
        <v>9050</v>
      </c>
      <c r="B613" s="511" t="s">
        <v>174</v>
      </c>
      <c r="C613" s="511" t="s">
        <v>10257</v>
      </c>
      <c r="D613" s="683" t="s">
        <v>9108</v>
      </c>
      <c r="E613" s="711" t="s">
        <v>9518</v>
      </c>
      <c r="F613" s="711" t="s">
        <v>10258</v>
      </c>
      <c r="G613" s="711" t="s">
        <v>9183</v>
      </c>
      <c r="H613" s="561" t="s">
        <v>10259</v>
      </c>
      <c r="I613" s="511"/>
      <c r="J613" s="511" t="s">
        <v>10261</v>
      </c>
      <c r="K613" s="511">
        <v>2.0</v>
      </c>
      <c r="L613" s="511">
        <v>2.0</v>
      </c>
      <c r="M613" s="511">
        <v>9.0</v>
      </c>
      <c r="N613" s="909">
        <v>50.0</v>
      </c>
      <c r="O613" s="909">
        <v>50.0</v>
      </c>
      <c r="P613" s="1020" t="s">
        <v>186</v>
      </c>
      <c r="Q613" s="1044"/>
      <c r="R613" s="1044"/>
      <c r="S613" s="1044"/>
      <c r="T613" s="1044"/>
      <c r="U613" s="1044"/>
      <c r="V613" s="1044"/>
      <c r="W613" s="1044"/>
      <c r="X613" s="1044"/>
      <c r="Y613" s="1044"/>
      <c r="Z613" s="1044"/>
    </row>
    <row r="614" ht="15.75" customHeight="1">
      <c r="A614" s="511" t="s">
        <v>9050</v>
      </c>
      <c r="B614" s="511" t="s">
        <v>174</v>
      </c>
      <c r="C614" s="511" t="s">
        <v>10257</v>
      </c>
      <c r="D614" s="683" t="s">
        <v>9108</v>
      </c>
      <c r="E614" s="683" t="s">
        <v>9156</v>
      </c>
      <c r="F614" s="683" t="s">
        <v>10258</v>
      </c>
      <c r="G614" s="683" t="s">
        <v>9183</v>
      </c>
      <c r="H614" s="561" t="s">
        <v>10259</v>
      </c>
      <c r="I614" s="511"/>
      <c r="J614" s="511" t="s">
        <v>10260</v>
      </c>
      <c r="K614" s="511">
        <v>1.0</v>
      </c>
      <c r="L614" s="511">
        <v>1.0</v>
      </c>
      <c r="M614" s="511">
        <v>5.0</v>
      </c>
      <c r="N614" s="909">
        <v>30.0</v>
      </c>
      <c r="O614" s="909">
        <v>60.0</v>
      </c>
      <c r="P614" s="1020" t="s">
        <v>186</v>
      </c>
      <c r="Q614" s="1044"/>
      <c r="R614" s="1044"/>
      <c r="S614" s="1044"/>
      <c r="T614" s="1044"/>
      <c r="U614" s="1044"/>
      <c r="V614" s="1044"/>
      <c r="W614" s="1044"/>
      <c r="X614" s="1044"/>
      <c r="Y614" s="1044"/>
      <c r="Z614" s="1044"/>
    </row>
    <row r="615" ht="15.75" customHeight="1">
      <c r="A615" s="511" t="s">
        <v>9050</v>
      </c>
      <c r="B615" s="511" t="s">
        <v>174</v>
      </c>
      <c r="C615" s="511" t="s">
        <v>10262</v>
      </c>
      <c r="D615" s="531" t="s">
        <v>9108</v>
      </c>
      <c r="E615" s="531" t="s">
        <v>9518</v>
      </c>
      <c r="F615" s="531" t="s">
        <v>10034</v>
      </c>
      <c r="G615" s="531" t="s">
        <v>9183</v>
      </c>
      <c r="H615" s="511" t="s">
        <v>10262</v>
      </c>
      <c r="I615" s="522"/>
      <c r="J615" s="711" t="s">
        <v>10263</v>
      </c>
      <c r="K615" s="711">
        <v>1.0</v>
      </c>
      <c r="L615" s="711">
        <v>1.0</v>
      </c>
      <c r="M615" s="711">
        <v>5.0</v>
      </c>
      <c r="N615" s="909">
        <v>50.0</v>
      </c>
      <c r="O615" s="909">
        <v>100.0</v>
      </c>
      <c r="P615" s="1020" t="s">
        <v>186</v>
      </c>
      <c r="Q615" s="1044"/>
      <c r="R615" s="1044"/>
      <c r="S615" s="1044"/>
      <c r="T615" s="1044"/>
      <c r="U615" s="1044"/>
      <c r="V615" s="1044"/>
      <c r="W615" s="1044"/>
      <c r="X615" s="1044"/>
      <c r="Y615" s="1044"/>
      <c r="Z615" s="1044"/>
    </row>
    <row r="616" ht="15.75" customHeight="1">
      <c r="A616" s="511" t="s">
        <v>9050</v>
      </c>
      <c r="B616" s="511" t="s">
        <v>174</v>
      </c>
      <c r="C616" s="511" t="s">
        <v>10264</v>
      </c>
      <c r="D616" s="531" t="s">
        <v>9108</v>
      </c>
      <c r="E616" s="531" t="s">
        <v>9518</v>
      </c>
      <c r="F616" s="531" t="s">
        <v>10183</v>
      </c>
      <c r="G616" s="531" t="s">
        <v>9183</v>
      </c>
      <c r="H616" s="561" t="s">
        <v>10265</v>
      </c>
      <c r="I616" s="522"/>
      <c r="J616" s="711" t="s">
        <v>10266</v>
      </c>
      <c r="K616" s="711">
        <v>1.0</v>
      </c>
      <c r="L616" s="711">
        <v>1.0</v>
      </c>
      <c r="M616" s="711">
        <v>1.0</v>
      </c>
      <c r="N616" s="909">
        <v>50.0</v>
      </c>
      <c r="O616" s="909">
        <v>100.0</v>
      </c>
      <c r="P616" s="1020" t="s">
        <v>186</v>
      </c>
      <c r="Q616" s="1044"/>
      <c r="R616" s="1044"/>
      <c r="S616" s="1044"/>
      <c r="T616" s="1044"/>
      <c r="U616" s="1044"/>
      <c r="V616" s="1044"/>
      <c r="W616" s="1044"/>
      <c r="X616" s="1044"/>
      <c r="Y616" s="1044"/>
      <c r="Z616" s="1044"/>
    </row>
    <row r="617" ht="15.75" customHeight="1">
      <c r="A617" s="511" t="s">
        <v>9050</v>
      </c>
      <c r="B617" s="511" t="s">
        <v>174</v>
      </c>
      <c r="C617" s="511" t="s">
        <v>10267</v>
      </c>
      <c r="D617" s="531" t="s">
        <v>9108</v>
      </c>
      <c r="E617" s="531" t="s">
        <v>9518</v>
      </c>
      <c r="F617" s="531" t="s">
        <v>10183</v>
      </c>
      <c r="G617" s="531" t="s">
        <v>9183</v>
      </c>
      <c r="H617" s="561" t="s">
        <v>10268</v>
      </c>
      <c r="I617" s="522"/>
      <c r="J617" s="711" t="s">
        <v>9168</v>
      </c>
      <c r="K617" s="711">
        <v>2.0</v>
      </c>
      <c r="L617" s="711">
        <v>2.0</v>
      </c>
      <c r="M617" s="711">
        <v>6.0</v>
      </c>
      <c r="N617" s="909">
        <v>50.0</v>
      </c>
      <c r="O617" s="909">
        <v>50.0</v>
      </c>
      <c r="P617" s="1020" t="s">
        <v>186</v>
      </c>
      <c r="Q617" s="1044"/>
      <c r="R617" s="1044"/>
      <c r="S617" s="1044"/>
      <c r="T617" s="1044"/>
      <c r="U617" s="1044"/>
      <c r="V617" s="1044"/>
      <c r="W617" s="1044"/>
      <c r="X617" s="1044"/>
      <c r="Y617" s="1044"/>
      <c r="Z617" s="1044"/>
    </row>
    <row r="618" ht="15.75" customHeight="1">
      <c r="A618" s="511" t="s">
        <v>9050</v>
      </c>
      <c r="B618" s="511" t="s">
        <v>174</v>
      </c>
      <c r="C618" s="511" t="s">
        <v>10269</v>
      </c>
      <c r="D618" s="531" t="s">
        <v>9108</v>
      </c>
      <c r="E618" s="531" t="s">
        <v>10270</v>
      </c>
      <c r="F618" s="531" t="s">
        <v>10271</v>
      </c>
      <c r="G618" s="531" t="s">
        <v>9183</v>
      </c>
      <c r="H618" s="561" t="s">
        <v>10272</v>
      </c>
      <c r="I618" s="522"/>
      <c r="J618" s="711" t="s">
        <v>10273</v>
      </c>
      <c r="K618" s="711">
        <v>1.0</v>
      </c>
      <c r="L618" s="711">
        <v>1.0</v>
      </c>
      <c r="M618" s="711">
        <v>1.0</v>
      </c>
      <c r="N618" s="909">
        <v>50.0</v>
      </c>
      <c r="O618" s="909">
        <v>100.0</v>
      </c>
      <c r="P618" s="1020" t="s">
        <v>186</v>
      </c>
      <c r="Q618" s="1044"/>
      <c r="R618" s="1044"/>
      <c r="S618" s="1044"/>
      <c r="T618" s="1044"/>
      <c r="U618" s="1044"/>
      <c r="V618" s="1044"/>
      <c r="W618" s="1044"/>
      <c r="X618" s="1044"/>
      <c r="Y618" s="1044"/>
      <c r="Z618" s="1044"/>
    </row>
    <row r="619" ht="15.75" customHeight="1">
      <c r="A619" s="511" t="s">
        <v>9050</v>
      </c>
      <c r="B619" s="511" t="s">
        <v>174</v>
      </c>
      <c r="C619" s="511" t="s">
        <v>10274</v>
      </c>
      <c r="D619" s="531" t="s">
        <v>9221</v>
      </c>
      <c r="E619" s="531" t="s">
        <v>9156</v>
      </c>
      <c r="F619" s="531" t="s">
        <v>10275</v>
      </c>
      <c r="G619" s="531" t="s">
        <v>9183</v>
      </c>
      <c r="H619" s="561" t="s">
        <v>10276</v>
      </c>
      <c r="I619" s="522"/>
      <c r="J619" s="711" t="s">
        <v>10088</v>
      </c>
      <c r="K619" s="711">
        <v>2.0</v>
      </c>
      <c r="L619" s="711">
        <v>2.0</v>
      </c>
      <c r="M619" s="711">
        <v>5.0</v>
      </c>
      <c r="N619" s="909">
        <v>30.0</v>
      </c>
      <c r="O619" s="909">
        <v>45.0</v>
      </c>
      <c r="P619" s="1020" t="s">
        <v>186</v>
      </c>
      <c r="Q619" s="1044"/>
      <c r="R619" s="1044"/>
      <c r="S619" s="1044"/>
      <c r="T619" s="1044"/>
      <c r="U619" s="1044"/>
      <c r="V619" s="1044"/>
      <c r="W619" s="1044"/>
      <c r="X619" s="1044"/>
      <c r="Y619" s="1044"/>
      <c r="Z619" s="1044"/>
    </row>
    <row r="620" ht="15.75" customHeight="1">
      <c r="A620" s="511" t="s">
        <v>9050</v>
      </c>
      <c r="B620" s="511" t="s">
        <v>174</v>
      </c>
      <c r="C620" s="511" t="s">
        <v>10274</v>
      </c>
      <c r="D620" s="531" t="s">
        <v>9221</v>
      </c>
      <c r="E620" s="531" t="s">
        <v>9156</v>
      </c>
      <c r="F620" s="531" t="s">
        <v>10275</v>
      </c>
      <c r="G620" s="531" t="s">
        <v>9183</v>
      </c>
      <c r="H620" s="561" t="s">
        <v>10276</v>
      </c>
      <c r="I620" s="522"/>
      <c r="J620" s="711" t="s">
        <v>10088</v>
      </c>
      <c r="K620" s="711">
        <v>2.0</v>
      </c>
      <c r="L620" s="711">
        <v>2.0</v>
      </c>
      <c r="M620" s="711">
        <v>5.0</v>
      </c>
      <c r="N620" s="909">
        <v>30.0</v>
      </c>
      <c r="O620" s="909">
        <v>45.0</v>
      </c>
      <c r="P620" s="1020" t="s">
        <v>186</v>
      </c>
      <c r="Q620" s="1044"/>
      <c r="R620" s="1044"/>
      <c r="S620" s="1044"/>
      <c r="T620" s="1044"/>
      <c r="U620" s="1044"/>
      <c r="V620" s="1044"/>
      <c r="W620" s="1044"/>
      <c r="X620" s="1044"/>
      <c r="Y620" s="1044"/>
      <c r="Z620" s="1044"/>
    </row>
    <row r="621" ht="15.75" customHeight="1">
      <c r="A621" s="511" t="s">
        <v>9050</v>
      </c>
      <c r="B621" s="511" t="s">
        <v>174</v>
      </c>
      <c r="C621" s="511" t="s">
        <v>10277</v>
      </c>
      <c r="D621" s="531" t="s">
        <v>9221</v>
      </c>
      <c r="E621" s="531" t="s">
        <v>9156</v>
      </c>
      <c r="F621" s="531" t="s">
        <v>10278</v>
      </c>
      <c r="G621" s="531" t="s">
        <v>9183</v>
      </c>
      <c r="H621" s="561" t="s">
        <v>10279</v>
      </c>
      <c r="I621" s="522"/>
      <c r="J621" s="711" t="s">
        <v>10280</v>
      </c>
      <c r="K621" s="711">
        <v>2.0</v>
      </c>
      <c r="L621" s="711">
        <v>2.0</v>
      </c>
      <c r="M621" s="711">
        <v>4.0</v>
      </c>
      <c r="N621" s="909">
        <v>30.0</v>
      </c>
      <c r="O621" s="909">
        <v>45.0</v>
      </c>
      <c r="P621" s="1020" t="s">
        <v>186</v>
      </c>
      <c r="Q621" s="1044"/>
      <c r="R621" s="1044"/>
      <c r="S621" s="1044"/>
      <c r="T621" s="1044"/>
      <c r="U621" s="1044"/>
      <c r="V621" s="1044"/>
      <c r="W621" s="1044"/>
      <c r="X621" s="1044"/>
      <c r="Y621" s="1044"/>
      <c r="Z621" s="1044"/>
    </row>
    <row r="622" ht="15.75" customHeight="1">
      <c r="A622" s="511" t="s">
        <v>9050</v>
      </c>
      <c r="B622" s="511" t="s">
        <v>174</v>
      </c>
      <c r="C622" s="511" t="s">
        <v>10277</v>
      </c>
      <c r="D622" s="531" t="s">
        <v>9221</v>
      </c>
      <c r="E622" s="531" t="s">
        <v>9156</v>
      </c>
      <c r="F622" s="531" t="s">
        <v>10278</v>
      </c>
      <c r="G622" s="531" t="s">
        <v>9183</v>
      </c>
      <c r="H622" s="561" t="s">
        <v>10279</v>
      </c>
      <c r="I622" s="522"/>
      <c r="J622" s="711" t="s">
        <v>10280</v>
      </c>
      <c r="K622" s="711">
        <v>2.0</v>
      </c>
      <c r="L622" s="711">
        <v>2.0</v>
      </c>
      <c r="M622" s="711">
        <v>4.0</v>
      </c>
      <c r="N622" s="909">
        <v>30.0</v>
      </c>
      <c r="O622" s="909">
        <v>45.0</v>
      </c>
      <c r="P622" s="1020" t="s">
        <v>186</v>
      </c>
      <c r="Q622" s="1044"/>
      <c r="R622" s="1044"/>
      <c r="S622" s="1044"/>
      <c r="T622" s="1044"/>
      <c r="U622" s="1044"/>
      <c r="V622" s="1044"/>
      <c r="W622" s="1044"/>
      <c r="X622" s="1044"/>
      <c r="Y622" s="1044"/>
      <c r="Z622" s="1044"/>
    </row>
    <row r="623" ht="15.75" customHeight="1">
      <c r="A623" s="511" t="s">
        <v>9050</v>
      </c>
      <c r="B623" s="511" t="s">
        <v>174</v>
      </c>
      <c r="C623" s="511" t="s">
        <v>10281</v>
      </c>
      <c r="D623" s="531" t="s">
        <v>9221</v>
      </c>
      <c r="E623" s="531" t="s">
        <v>9156</v>
      </c>
      <c r="F623" s="531" t="s">
        <v>10282</v>
      </c>
      <c r="G623" s="531" t="s">
        <v>9183</v>
      </c>
      <c r="H623" s="561" t="s">
        <v>10283</v>
      </c>
      <c r="I623" s="522"/>
      <c r="J623" s="711" t="s">
        <v>10284</v>
      </c>
      <c r="K623" s="711">
        <v>2.0</v>
      </c>
      <c r="L623" s="711">
        <v>2.0</v>
      </c>
      <c r="M623" s="711">
        <v>5.0</v>
      </c>
      <c r="N623" s="909">
        <v>30.0</v>
      </c>
      <c r="O623" s="909">
        <v>45.0</v>
      </c>
      <c r="P623" s="1020" t="s">
        <v>186</v>
      </c>
      <c r="Q623" s="1044"/>
      <c r="R623" s="1044"/>
      <c r="S623" s="1044"/>
      <c r="T623" s="1044"/>
      <c r="U623" s="1044"/>
      <c r="V623" s="1044"/>
      <c r="W623" s="1044"/>
      <c r="X623" s="1044"/>
      <c r="Y623" s="1044"/>
      <c r="Z623" s="1044"/>
    </row>
    <row r="624" ht="15.75" customHeight="1">
      <c r="A624" s="511" t="s">
        <v>9050</v>
      </c>
      <c r="B624" s="511" t="s">
        <v>174</v>
      </c>
      <c r="C624" s="511" t="s">
        <v>10281</v>
      </c>
      <c r="D624" s="531" t="s">
        <v>9221</v>
      </c>
      <c r="E624" s="531" t="s">
        <v>9156</v>
      </c>
      <c r="F624" s="531" t="s">
        <v>10282</v>
      </c>
      <c r="G624" s="531" t="s">
        <v>9183</v>
      </c>
      <c r="H624" s="561" t="s">
        <v>10283</v>
      </c>
      <c r="I624" s="522"/>
      <c r="J624" s="711" t="s">
        <v>10284</v>
      </c>
      <c r="K624" s="711">
        <v>2.0</v>
      </c>
      <c r="L624" s="711">
        <v>2.0</v>
      </c>
      <c r="M624" s="711">
        <v>5.0</v>
      </c>
      <c r="N624" s="909">
        <v>30.0</v>
      </c>
      <c r="O624" s="909">
        <v>45.0</v>
      </c>
      <c r="P624" s="1020" t="s">
        <v>186</v>
      </c>
      <c r="Q624" s="1044"/>
      <c r="R624" s="1044"/>
      <c r="S624" s="1044"/>
      <c r="T624" s="1044"/>
      <c r="U624" s="1044"/>
      <c r="V624" s="1044"/>
      <c r="W624" s="1044"/>
      <c r="X624" s="1044"/>
      <c r="Y624" s="1044"/>
      <c r="Z624" s="1044"/>
    </row>
    <row r="625" ht="15.75" customHeight="1">
      <c r="A625" s="511" t="s">
        <v>9050</v>
      </c>
      <c r="B625" s="511" t="s">
        <v>174</v>
      </c>
      <c r="C625" s="511" t="s">
        <v>9341</v>
      </c>
      <c r="D625" s="531" t="s">
        <v>9108</v>
      </c>
      <c r="E625" s="531" t="s">
        <v>9106</v>
      </c>
      <c r="F625" s="531" t="s">
        <v>9406</v>
      </c>
      <c r="G625" s="531" t="s">
        <v>9183</v>
      </c>
      <c r="H625" s="561" t="s">
        <v>10179</v>
      </c>
      <c r="I625" s="531" t="s">
        <v>9106</v>
      </c>
      <c r="J625" s="711" t="s">
        <v>8812</v>
      </c>
      <c r="K625" s="711"/>
      <c r="L625" s="711"/>
      <c r="M625" s="711"/>
      <c r="N625" s="909">
        <v>50.0</v>
      </c>
      <c r="O625" s="909">
        <v>100.0</v>
      </c>
      <c r="P625" s="1020" t="s">
        <v>186</v>
      </c>
      <c r="Q625" s="1044"/>
      <c r="R625" s="1044"/>
      <c r="S625" s="1044"/>
      <c r="T625" s="1044"/>
      <c r="U625" s="1044"/>
      <c r="V625" s="1044"/>
      <c r="W625" s="1044"/>
      <c r="X625" s="1044"/>
      <c r="Y625" s="1044"/>
      <c r="Z625" s="1044"/>
    </row>
    <row r="626" ht="15.75" customHeight="1">
      <c r="A626" s="511" t="s">
        <v>9050</v>
      </c>
      <c r="B626" s="511" t="s">
        <v>174</v>
      </c>
      <c r="C626" s="511" t="s">
        <v>9341</v>
      </c>
      <c r="D626" s="531" t="s">
        <v>9108</v>
      </c>
      <c r="E626" s="531" t="s">
        <v>10180</v>
      </c>
      <c r="F626" s="531" t="s">
        <v>9406</v>
      </c>
      <c r="G626" s="531" t="s">
        <v>9183</v>
      </c>
      <c r="H626" s="561" t="s">
        <v>10179</v>
      </c>
      <c r="I626" s="522" t="s">
        <v>10180</v>
      </c>
      <c r="J626" s="711" t="s">
        <v>8812</v>
      </c>
      <c r="K626" s="711">
        <v>1.0</v>
      </c>
      <c r="L626" s="711">
        <v>1.0</v>
      </c>
      <c r="M626" s="711">
        <v>1.0</v>
      </c>
      <c r="N626" s="909">
        <v>50.0</v>
      </c>
      <c r="O626" s="909">
        <v>100.0</v>
      </c>
      <c r="P626" s="1020" t="s">
        <v>186</v>
      </c>
      <c r="Q626" s="1044"/>
      <c r="R626" s="1044"/>
      <c r="S626" s="1044"/>
      <c r="T626" s="1044"/>
      <c r="U626" s="1044"/>
      <c r="V626" s="1044"/>
      <c r="W626" s="1044"/>
      <c r="X626" s="1044"/>
      <c r="Y626" s="1044"/>
      <c r="Z626" s="1044"/>
    </row>
    <row r="627" ht="15.75" customHeight="1">
      <c r="A627" s="511" t="s">
        <v>9050</v>
      </c>
      <c r="B627" s="511" t="s">
        <v>174</v>
      </c>
      <c r="C627" s="511" t="s">
        <v>9341</v>
      </c>
      <c r="D627" s="531" t="s">
        <v>9108</v>
      </c>
      <c r="E627" s="531" t="s">
        <v>9156</v>
      </c>
      <c r="F627" s="531" t="s">
        <v>9406</v>
      </c>
      <c r="G627" s="531" t="s">
        <v>9183</v>
      </c>
      <c r="H627" s="561" t="s">
        <v>10179</v>
      </c>
      <c r="I627" s="522" t="s">
        <v>9156</v>
      </c>
      <c r="J627" s="711" t="s">
        <v>8812</v>
      </c>
      <c r="K627" s="711">
        <v>1.0</v>
      </c>
      <c r="L627" s="711">
        <v>1.0</v>
      </c>
      <c r="M627" s="711">
        <v>4.0</v>
      </c>
      <c r="N627" s="909">
        <v>30.0</v>
      </c>
      <c r="O627" s="909">
        <v>60.0</v>
      </c>
      <c r="P627" s="1020" t="s">
        <v>186</v>
      </c>
      <c r="Q627" s="1044"/>
      <c r="R627" s="1044"/>
      <c r="S627" s="1044"/>
      <c r="T627" s="1044"/>
      <c r="U627" s="1044"/>
      <c r="V627" s="1044"/>
      <c r="W627" s="1044"/>
      <c r="X627" s="1044"/>
      <c r="Y627" s="1044"/>
      <c r="Z627" s="1044"/>
    </row>
    <row r="628" ht="15.75" customHeight="1">
      <c r="A628" s="511" t="s">
        <v>9050</v>
      </c>
      <c r="B628" s="511" t="s">
        <v>174</v>
      </c>
      <c r="C628" s="511" t="s">
        <v>10285</v>
      </c>
      <c r="D628" s="531" t="s">
        <v>9127</v>
      </c>
      <c r="E628" s="531" t="s">
        <v>9128</v>
      </c>
      <c r="F628" s="531" t="s">
        <v>9406</v>
      </c>
      <c r="G628" s="531" t="s">
        <v>10286</v>
      </c>
      <c r="H628" s="561"/>
      <c r="I628" s="522" t="s">
        <v>9128</v>
      </c>
      <c r="J628" s="711" t="s">
        <v>10287</v>
      </c>
      <c r="K628" s="711"/>
      <c r="L628" s="711"/>
      <c r="M628" s="711"/>
      <c r="N628" s="909">
        <v>50.0</v>
      </c>
      <c r="O628" s="909">
        <v>50.0</v>
      </c>
      <c r="P628" s="1020" t="s">
        <v>186</v>
      </c>
      <c r="Q628" s="1044"/>
      <c r="R628" s="1044"/>
      <c r="S628" s="1044"/>
      <c r="T628" s="1044"/>
      <c r="U628" s="1044"/>
      <c r="V628" s="1044"/>
      <c r="W628" s="1044"/>
      <c r="X628" s="1044"/>
      <c r="Y628" s="1044"/>
      <c r="Z628" s="1044"/>
    </row>
    <row r="629" ht="15.75" customHeight="1">
      <c r="A629" s="511" t="s">
        <v>10288</v>
      </c>
      <c r="B629" s="521" t="s">
        <v>174</v>
      </c>
      <c r="C629" s="521" t="s">
        <v>10101</v>
      </c>
      <c r="D629" s="1565" t="s">
        <v>9270</v>
      </c>
      <c r="E629" s="1565" t="s">
        <v>9099</v>
      </c>
      <c r="F629" s="1565" t="s">
        <v>9406</v>
      </c>
      <c r="G629" s="1565" t="s">
        <v>10102</v>
      </c>
      <c r="H629" s="521" t="s">
        <v>10103</v>
      </c>
      <c r="I629" s="1598"/>
      <c r="J629" s="1599" t="s">
        <v>10104</v>
      </c>
      <c r="K629" s="1599">
        <v>6.0</v>
      </c>
      <c r="L629" s="1599">
        <v>6.0</v>
      </c>
      <c r="M629" s="1599">
        <v>6.0</v>
      </c>
      <c r="N629" s="1600" t="s">
        <v>9348</v>
      </c>
      <c r="O629" s="1600">
        <v>10.0</v>
      </c>
      <c r="P629" s="1601" t="s">
        <v>211</v>
      </c>
      <c r="Q629" s="374"/>
      <c r="R629" s="374"/>
      <c r="S629" s="374"/>
      <c r="T629" s="374"/>
      <c r="U629" s="374"/>
      <c r="V629" s="374"/>
      <c r="W629" s="374"/>
      <c r="X629" s="374"/>
      <c r="Y629" s="374"/>
      <c r="Z629" s="374"/>
    </row>
    <row r="630" ht="15.75" customHeight="1">
      <c r="A630" s="521" t="s">
        <v>10288</v>
      </c>
      <c r="B630" s="521" t="s">
        <v>174</v>
      </c>
      <c r="C630" s="521" t="s">
        <v>10101</v>
      </c>
      <c r="D630" s="1565" t="s">
        <v>9270</v>
      </c>
      <c r="E630" s="1565" t="s">
        <v>9099</v>
      </c>
      <c r="F630" s="1565" t="s">
        <v>9406</v>
      </c>
      <c r="G630" s="1565" t="s">
        <v>10102</v>
      </c>
      <c r="H630" s="521" t="s">
        <v>10103</v>
      </c>
      <c r="I630" s="1598"/>
      <c r="J630" s="1599" t="s">
        <v>10104</v>
      </c>
      <c r="K630" s="1599">
        <v>6.0</v>
      </c>
      <c r="L630" s="1599">
        <v>6.0</v>
      </c>
      <c r="M630" s="1599">
        <v>6.0</v>
      </c>
      <c r="N630" s="1600" t="s">
        <v>9348</v>
      </c>
      <c r="O630" s="1600">
        <v>10.0</v>
      </c>
      <c r="P630" s="1601" t="s">
        <v>211</v>
      </c>
      <c r="Q630" s="374"/>
      <c r="R630" s="374"/>
      <c r="S630" s="374"/>
      <c r="T630" s="374"/>
      <c r="U630" s="374"/>
      <c r="V630" s="374"/>
      <c r="W630" s="374"/>
      <c r="X630" s="374"/>
      <c r="Y630" s="374"/>
      <c r="Z630" s="374"/>
    </row>
    <row r="631" ht="15.75" customHeight="1">
      <c r="A631" s="162" t="s">
        <v>10289</v>
      </c>
      <c r="B631" s="162" t="s">
        <v>174</v>
      </c>
      <c r="C631" s="162" t="s">
        <v>10290</v>
      </c>
      <c r="D631" s="720" t="s">
        <v>10136</v>
      </c>
      <c r="E631" s="720" t="s">
        <v>9156</v>
      </c>
      <c r="F631" s="720" t="s">
        <v>9129</v>
      </c>
      <c r="G631" s="720" t="s">
        <v>9183</v>
      </c>
      <c r="H631" s="278" t="s">
        <v>10291</v>
      </c>
      <c r="I631" s="337"/>
      <c r="J631" s="342" t="s">
        <v>9538</v>
      </c>
      <c r="K631" s="161">
        <v>3.0</v>
      </c>
      <c r="L631" s="161">
        <v>2.0</v>
      </c>
      <c r="M631" s="161">
        <v>3.0</v>
      </c>
      <c r="N631" s="1415">
        <v>20.0</v>
      </c>
      <c r="O631" s="1415">
        <v>19.8</v>
      </c>
      <c r="P631" s="1023" t="s">
        <v>201</v>
      </c>
      <c r="Q631" s="374"/>
      <c r="R631" s="374"/>
      <c r="S631" s="374"/>
      <c r="T631" s="374"/>
      <c r="U631" s="374"/>
      <c r="V631" s="374"/>
      <c r="W631" s="374"/>
      <c r="X631" s="374"/>
      <c r="Y631" s="374"/>
      <c r="Z631" s="374"/>
    </row>
    <row r="632" ht="15.75" customHeight="1">
      <c r="A632" s="162" t="s">
        <v>10292</v>
      </c>
      <c r="B632" s="162" t="s">
        <v>174</v>
      </c>
      <c r="C632" s="162" t="s">
        <v>10290</v>
      </c>
      <c r="D632" s="720" t="s">
        <v>10136</v>
      </c>
      <c r="E632" s="720" t="s">
        <v>9156</v>
      </c>
      <c r="F632" s="720" t="s">
        <v>9129</v>
      </c>
      <c r="G632" s="720" t="s">
        <v>9183</v>
      </c>
      <c r="H632" s="278" t="s">
        <v>10293</v>
      </c>
      <c r="I632" s="337"/>
      <c r="J632" s="342" t="s">
        <v>9538</v>
      </c>
      <c r="K632" s="161">
        <v>3.0</v>
      </c>
      <c r="L632" s="161">
        <v>2.0</v>
      </c>
      <c r="M632" s="161">
        <v>3.0</v>
      </c>
      <c r="N632" s="1415">
        <v>20.0</v>
      </c>
      <c r="O632" s="1415">
        <v>19.8</v>
      </c>
      <c r="P632" s="1023" t="s">
        <v>201</v>
      </c>
      <c r="Q632" s="374"/>
      <c r="R632" s="374"/>
      <c r="S632" s="374"/>
      <c r="T632" s="374"/>
      <c r="U632" s="374"/>
      <c r="V632" s="374"/>
      <c r="W632" s="374"/>
      <c r="X632" s="374"/>
      <c r="Y632" s="374"/>
      <c r="Z632" s="374"/>
    </row>
    <row r="633" ht="15.75" customHeight="1">
      <c r="A633" s="162" t="s">
        <v>10294</v>
      </c>
      <c r="B633" s="162" t="s">
        <v>174</v>
      </c>
      <c r="C633" s="162" t="s">
        <v>10178</v>
      </c>
      <c r="D633" s="720" t="s">
        <v>10136</v>
      </c>
      <c r="E633" s="720" t="s">
        <v>9156</v>
      </c>
      <c r="F633" s="720" t="s">
        <v>9129</v>
      </c>
      <c r="G633" s="720" t="s">
        <v>9183</v>
      </c>
      <c r="H633" s="145" t="s">
        <v>10159</v>
      </c>
      <c r="I633" s="161"/>
      <c r="J633" s="342" t="s">
        <v>10295</v>
      </c>
      <c r="K633" s="161">
        <v>1.0</v>
      </c>
      <c r="L633" s="161">
        <v>1.0</v>
      </c>
      <c r="M633" s="161">
        <v>1.0</v>
      </c>
      <c r="N633" s="1415">
        <v>30.0</v>
      </c>
      <c r="O633" s="1489">
        <v>60.0</v>
      </c>
      <c r="P633" s="1023" t="s">
        <v>201</v>
      </c>
      <c r="Q633" s="374"/>
      <c r="R633" s="374"/>
      <c r="S633" s="374"/>
      <c r="T633" s="374"/>
      <c r="U633" s="374"/>
      <c r="V633" s="374"/>
      <c r="W633" s="374"/>
      <c r="X633" s="374"/>
      <c r="Y633" s="374"/>
      <c r="Z633" s="374"/>
    </row>
    <row r="634" ht="15.75" customHeight="1">
      <c r="A634" s="170" t="s">
        <v>10294</v>
      </c>
      <c r="B634" s="170" t="s">
        <v>174</v>
      </c>
      <c r="C634" s="200" t="s">
        <v>10178</v>
      </c>
      <c r="D634" s="1486" t="s">
        <v>10136</v>
      </c>
      <c r="E634" s="1486" t="s">
        <v>9156</v>
      </c>
      <c r="F634" s="1486" t="s">
        <v>9129</v>
      </c>
      <c r="G634" s="1486" t="s">
        <v>9183</v>
      </c>
      <c r="H634" s="145" t="s">
        <v>10159</v>
      </c>
      <c r="I634" s="161"/>
      <c r="J634" s="342" t="s">
        <v>10295</v>
      </c>
      <c r="K634" s="161">
        <v>1.0</v>
      </c>
      <c r="L634" s="161">
        <v>1.0</v>
      </c>
      <c r="M634" s="161">
        <v>1.0</v>
      </c>
      <c r="N634" s="1415">
        <v>30.0</v>
      </c>
      <c r="O634" s="1489">
        <v>60.0</v>
      </c>
      <c r="P634" s="1023" t="s">
        <v>201</v>
      </c>
      <c r="Q634" s="374"/>
      <c r="R634" s="374"/>
      <c r="S634" s="374"/>
      <c r="T634" s="374"/>
      <c r="U634" s="374"/>
      <c r="V634" s="374"/>
      <c r="W634" s="374"/>
      <c r="X634" s="374"/>
      <c r="Y634" s="374"/>
      <c r="Z634" s="374"/>
    </row>
    <row r="635" ht="15.75" customHeight="1">
      <c r="A635" s="511" t="s">
        <v>202</v>
      </c>
      <c r="B635" s="511" t="s">
        <v>174</v>
      </c>
      <c r="C635" s="511" t="s">
        <v>10029</v>
      </c>
      <c r="D635" s="683" t="s">
        <v>9127</v>
      </c>
      <c r="E635" s="683" t="s">
        <v>10296</v>
      </c>
      <c r="F635" s="683" t="s">
        <v>9174</v>
      </c>
      <c r="G635" s="683" t="s">
        <v>9656</v>
      </c>
      <c r="H635" s="1037" t="s">
        <v>10159</v>
      </c>
      <c r="I635" s="511" t="s">
        <v>9161</v>
      </c>
      <c r="J635" s="709" t="s">
        <v>9185</v>
      </c>
      <c r="K635" s="511"/>
      <c r="L635" s="511"/>
      <c r="M635" s="511"/>
      <c r="N635" s="104">
        <v>100.0</v>
      </c>
      <c r="O635" s="104">
        <v>200.0</v>
      </c>
      <c r="P635" s="1023" t="s">
        <v>202</v>
      </c>
      <c r="Q635" s="374"/>
      <c r="R635" s="374"/>
      <c r="S635" s="374"/>
      <c r="T635" s="374"/>
      <c r="U635" s="374"/>
      <c r="V635" s="374"/>
      <c r="W635" s="374"/>
      <c r="X635" s="374"/>
      <c r="Y635" s="374"/>
      <c r="Z635" s="374"/>
    </row>
    <row r="636" ht="15.75" customHeight="1">
      <c r="A636" s="511" t="s">
        <v>202</v>
      </c>
      <c r="B636" s="511" t="s">
        <v>174</v>
      </c>
      <c r="C636" s="511" t="s">
        <v>10029</v>
      </c>
      <c r="D636" s="683" t="s">
        <v>9127</v>
      </c>
      <c r="E636" s="683" t="s">
        <v>10297</v>
      </c>
      <c r="F636" s="683" t="s">
        <v>9174</v>
      </c>
      <c r="G636" s="683" t="s">
        <v>9656</v>
      </c>
      <c r="H636" s="1037" t="s">
        <v>10159</v>
      </c>
      <c r="I636" s="511" t="s">
        <v>10298</v>
      </c>
      <c r="J636" s="709" t="s">
        <v>9185</v>
      </c>
      <c r="K636" s="511">
        <v>1.0</v>
      </c>
      <c r="L636" s="511">
        <v>1.0</v>
      </c>
      <c r="M636" s="511">
        <v>1.0</v>
      </c>
      <c r="N636" s="104">
        <v>50.0</v>
      </c>
      <c r="O636" s="104">
        <v>100.0</v>
      </c>
      <c r="P636" s="1023" t="s">
        <v>202</v>
      </c>
      <c r="Q636" s="374"/>
      <c r="R636" s="374"/>
      <c r="S636" s="374"/>
      <c r="T636" s="374"/>
      <c r="U636" s="374"/>
      <c r="V636" s="374"/>
      <c r="W636" s="374"/>
      <c r="X636" s="374"/>
      <c r="Y636" s="374"/>
      <c r="Z636" s="374"/>
    </row>
    <row r="637" ht="15.75" customHeight="1">
      <c r="A637" s="511" t="s">
        <v>202</v>
      </c>
      <c r="B637" s="511" t="s">
        <v>174</v>
      </c>
      <c r="C637" s="511" t="s">
        <v>10029</v>
      </c>
      <c r="D637" s="683" t="s">
        <v>9127</v>
      </c>
      <c r="E637" s="683" t="s">
        <v>10030</v>
      </c>
      <c r="F637" s="683" t="s">
        <v>9174</v>
      </c>
      <c r="G637" s="683" t="s">
        <v>9656</v>
      </c>
      <c r="H637" s="105" t="s">
        <v>10159</v>
      </c>
      <c r="I637" s="693" t="s">
        <v>10299</v>
      </c>
      <c r="J637" s="709" t="s">
        <v>9185</v>
      </c>
      <c r="K637" s="511">
        <v>1.0</v>
      </c>
      <c r="L637" s="511">
        <v>1.0</v>
      </c>
      <c r="M637" s="511">
        <v>1.0</v>
      </c>
      <c r="N637" s="104">
        <v>30.0</v>
      </c>
      <c r="O637" s="104">
        <v>60.0</v>
      </c>
      <c r="P637" s="1023" t="s">
        <v>202</v>
      </c>
      <c r="Q637" s="374"/>
      <c r="R637" s="374"/>
      <c r="S637" s="374"/>
      <c r="T637" s="374"/>
      <c r="U637" s="374"/>
      <c r="V637" s="374"/>
      <c r="W637" s="374"/>
      <c r="X637" s="374"/>
      <c r="Y637" s="374"/>
      <c r="Z637" s="374"/>
    </row>
    <row r="638" ht="15.75" customHeight="1">
      <c r="A638" s="511" t="s">
        <v>212</v>
      </c>
      <c r="B638" s="511" t="s">
        <v>174</v>
      </c>
      <c r="C638" s="511" t="s">
        <v>10300</v>
      </c>
      <c r="D638" s="531" t="s">
        <v>9108</v>
      </c>
      <c r="E638" s="683" t="s">
        <v>9117</v>
      </c>
      <c r="F638" s="531" t="s">
        <v>10034</v>
      </c>
      <c r="G638" s="683" t="s">
        <v>9183</v>
      </c>
      <c r="H638" s="518" t="s">
        <v>10301</v>
      </c>
      <c r="I638" s="511"/>
      <c r="J638" s="683" t="s">
        <v>10263</v>
      </c>
      <c r="K638" s="511">
        <v>3.0</v>
      </c>
      <c r="L638" s="511">
        <v>3.0</v>
      </c>
      <c r="M638" s="511">
        <v>6.0</v>
      </c>
      <c r="N638" s="104" t="s">
        <v>10302</v>
      </c>
      <c r="O638" s="104">
        <f>20*2/3</f>
        <v>13.33333333</v>
      </c>
      <c r="P638" s="1023" t="s">
        <v>212</v>
      </c>
      <c r="Q638" s="374"/>
      <c r="R638" s="374"/>
      <c r="S638" s="374"/>
      <c r="T638" s="374"/>
      <c r="U638" s="374"/>
      <c r="V638" s="374"/>
      <c r="W638" s="374"/>
      <c r="X638" s="374"/>
      <c r="Y638" s="374"/>
      <c r="Z638" s="374"/>
    </row>
    <row r="639" ht="15.75" customHeight="1">
      <c r="A639" s="511" t="s">
        <v>212</v>
      </c>
      <c r="B639" s="511" t="s">
        <v>174</v>
      </c>
      <c r="C639" s="511" t="s">
        <v>10267</v>
      </c>
      <c r="D639" s="531" t="s">
        <v>9108</v>
      </c>
      <c r="E639" s="683" t="s">
        <v>9156</v>
      </c>
      <c r="F639" s="531" t="s">
        <v>10183</v>
      </c>
      <c r="G639" s="683" t="s">
        <v>9183</v>
      </c>
      <c r="H639" s="561" t="s">
        <v>10268</v>
      </c>
      <c r="I639" s="511"/>
      <c r="J639" s="683" t="s">
        <v>9168</v>
      </c>
      <c r="K639" s="511">
        <v>2.0</v>
      </c>
      <c r="L639" s="511">
        <v>2.0</v>
      </c>
      <c r="M639" s="511">
        <v>6.0</v>
      </c>
      <c r="N639" s="104" t="s">
        <v>9348</v>
      </c>
      <c r="O639" s="104">
        <f>30*2/2</f>
        <v>30</v>
      </c>
      <c r="P639" s="1023" t="s">
        <v>212</v>
      </c>
      <c r="Q639" s="374"/>
      <c r="R639" s="374"/>
      <c r="S639" s="374"/>
      <c r="T639" s="374"/>
      <c r="U639" s="374"/>
      <c r="V639" s="374"/>
      <c r="W639" s="374"/>
      <c r="X639" s="374"/>
      <c r="Y639" s="374"/>
      <c r="Z639" s="374"/>
    </row>
    <row r="640" ht="15.75" customHeight="1">
      <c r="A640" s="511" t="s">
        <v>212</v>
      </c>
      <c r="B640" s="511" t="s">
        <v>174</v>
      </c>
      <c r="C640" s="511" t="s">
        <v>10267</v>
      </c>
      <c r="D640" s="531" t="s">
        <v>9108</v>
      </c>
      <c r="E640" s="683" t="s">
        <v>9156</v>
      </c>
      <c r="F640" s="531" t="s">
        <v>10183</v>
      </c>
      <c r="G640" s="683" t="s">
        <v>9183</v>
      </c>
      <c r="H640" s="561" t="s">
        <v>10268</v>
      </c>
      <c r="I640" s="511"/>
      <c r="J640" s="683" t="s">
        <v>9168</v>
      </c>
      <c r="K640" s="511">
        <v>2.0</v>
      </c>
      <c r="L640" s="511">
        <v>2.0</v>
      </c>
      <c r="M640" s="511">
        <v>5.0</v>
      </c>
      <c r="N640" s="104" t="s">
        <v>9348</v>
      </c>
      <c r="O640" s="104">
        <v>30.0</v>
      </c>
      <c r="P640" s="1023" t="s">
        <v>212</v>
      </c>
      <c r="Q640" s="374"/>
      <c r="R640" s="374"/>
      <c r="S640" s="374"/>
      <c r="T640" s="374"/>
      <c r="U640" s="374"/>
      <c r="V640" s="374"/>
      <c r="W640" s="374"/>
      <c r="X640" s="374"/>
      <c r="Y640" s="374"/>
      <c r="Z640" s="374"/>
    </row>
    <row r="641" ht="15.75" customHeight="1">
      <c r="A641" s="511" t="s">
        <v>212</v>
      </c>
      <c r="B641" s="511" t="s">
        <v>174</v>
      </c>
      <c r="C641" s="511" t="s">
        <v>10277</v>
      </c>
      <c r="D641" s="531" t="s">
        <v>9221</v>
      </c>
      <c r="E641" s="531" t="s">
        <v>9156</v>
      </c>
      <c r="F641" s="531" t="s">
        <v>10278</v>
      </c>
      <c r="G641" s="683" t="s">
        <v>9183</v>
      </c>
      <c r="H641" s="561" t="s">
        <v>10279</v>
      </c>
      <c r="I641" s="528"/>
      <c r="J641" s="683" t="s">
        <v>10280</v>
      </c>
      <c r="K641" s="683">
        <v>2.0</v>
      </c>
      <c r="L641" s="683">
        <v>2.0</v>
      </c>
      <c r="M641" s="683">
        <v>4.0</v>
      </c>
      <c r="N641" s="511" t="s">
        <v>10171</v>
      </c>
      <c r="O641" s="104">
        <v>60.0</v>
      </c>
      <c r="P641" s="1023" t="s">
        <v>212</v>
      </c>
      <c r="Q641" s="374"/>
      <c r="R641" s="374"/>
      <c r="S641" s="374"/>
      <c r="T641" s="374"/>
      <c r="U641" s="374"/>
      <c r="V641" s="374"/>
      <c r="W641" s="374"/>
      <c r="X641" s="374"/>
      <c r="Y641" s="374"/>
      <c r="Z641" s="374"/>
    </row>
    <row r="642" ht="15.75" customHeight="1">
      <c r="A642" s="511" t="s">
        <v>212</v>
      </c>
      <c r="B642" s="511" t="s">
        <v>174</v>
      </c>
      <c r="C642" s="511" t="s">
        <v>10277</v>
      </c>
      <c r="D642" s="531" t="s">
        <v>9221</v>
      </c>
      <c r="E642" s="531" t="s">
        <v>9156</v>
      </c>
      <c r="F642" s="531" t="s">
        <v>10278</v>
      </c>
      <c r="G642" s="683" t="s">
        <v>9183</v>
      </c>
      <c r="H642" s="561" t="s">
        <v>10279</v>
      </c>
      <c r="I642" s="528"/>
      <c r="J642" s="683" t="s">
        <v>10280</v>
      </c>
      <c r="K642" s="683">
        <v>2.0</v>
      </c>
      <c r="L642" s="683">
        <v>2.0</v>
      </c>
      <c r="M642" s="683">
        <v>4.0</v>
      </c>
      <c r="N642" s="511" t="s">
        <v>10171</v>
      </c>
      <c r="O642" s="511">
        <v>60.0</v>
      </c>
      <c r="P642" s="1023" t="s">
        <v>212</v>
      </c>
      <c r="Q642" s="374"/>
      <c r="R642" s="374"/>
      <c r="S642" s="374"/>
      <c r="T642" s="374"/>
      <c r="U642" s="374"/>
      <c r="V642" s="374"/>
      <c r="W642" s="374"/>
      <c r="X642" s="374"/>
      <c r="Y642" s="374"/>
      <c r="Z642" s="374"/>
    </row>
    <row r="643" ht="15.75" customHeight="1">
      <c r="A643" s="511" t="s">
        <v>212</v>
      </c>
      <c r="B643" s="511" t="s">
        <v>174</v>
      </c>
      <c r="C643" s="511" t="s">
        <v>10257</v>
      </c>
      <c r="D643" s="683" t="s">
        <v>9108</v>
      </c>
      <c r="E643" s="683" t="s">
        <v>9219</v>
      </c>
      <c r="F643" s="683" t="s">
        <v>10258</v>
      </c>
      <c r="G643" s="683" t="s">
        <v>9183</v>
      </c>
      <c r="H643" s="561" t="s">
        <v>10259</v>
      </c>
      <c r="I643" s="511"/>
      <c r="J643" s="511" t="s">
        <v>10260</v>
      </c>
      <c r="K643" s="511">
        <v>1.0</v>
      </c>
      <c r="L643" s="511">
        <v>2.0</v>
      </c>
      <c r="M643" s="511">
        <v>9.0</v>
      </c>
      <c r="N643" s="511" t="s">
        <v>9348</v>
      </c>
      <c r="O643" s="511">
        <v>30.0</v>
      </c>
      <c r="P643" s="1023" t="s">
        <v>212</v>
      </c>
      <c r="Q643" s="374"/>
      <c r="R643" s="374"/>
      <c r="S643" s="374"/>
      <c r="T643" s="374"/>
      <c r="U643" s="374"/>
      <c r="V643" s="374"/>
      <c r="W643" s="374"/>
      <c r="X643" s="374"/>
      <c r="Y643" s="374"/>
      <c r="Z643" s="374"/>
    </row>
    <row r="644" ht="15.75" customHeight="1">
      <c r="A644" s="511" t="s">
        <v>212</v>
      </c>
      <c r="B644" s="511" t="s">
        <v>174</v>
      </c>
      <c r="C644" s="511" t="s">
        <v>10257</v>
      </c>
      <c r="D644" s="683" t="s">
        <v>9108</v>
      </c>
      <c r="E644" s="683" t="s">
        <v>9219</v>
      </c>
      <c r="F644" s="683" t="s">
        <v>10258</v>
      </c>
      <c r="G644" s="683" t="s">
        <v>9183</v>
      </c>
      <c r="H644" s="561" t="s">
        <v>10259</v>
      </c>
      <c r="I644" s="511"/>
      <c r="J644" s="511" t="s">
        <v>10260</v>
      </c>
      <c r="K644" s="511">
        <v>3.0</v>
      </c>
      <c r="L644" s="104">
        <v>3.0</v>
      </c>
      <c r="M644" s="104">
        <v>6.0</v>
      </c>
      <c r="N644" s="104" t="s">
        <v>9348</v>
      </c>
      <c r="O644" s="104">
        <v>20.0</v>
      </c>
      <c r="P644" s="1023" t="s">
        <v>212</v>
      </c>
      <c r="Q644" s="374"/>
      <c r="R644" s="374"/>
      <c r="S644" s="374"/>
      <c r="T644" s="374"/>
      <c r="U644" s="374"/>
      <c r="V644" s="374"/>
      <c r="W644" s="374"/>
      <c r="X644" s="374"/>
      <c r="Y644" s="374"/>
      <c r="Z644" s="374"/>
    </row>
    <row r="645" ht="15.75" customHeight="1">
      <c r="A645" s="511" t="s">
        <v>212</v>
      </c>
      <c r="B645" s="511" t="s">
        <v>174</v>
      </c>
      <c r="C645" s="511" t="s">
        <v>9341</v>
      </c>
      <c r="D645" s="531" t="s">
        <v>9108</v>
      </c>
      <c r="E645" s="531" t="s">
        <v>9219</v>
      </c>
      <c r="F645" s="531" t="s">
        <v>9406</v>
      </c>
      <c r="G645" s="683" t="s">
        <v>9183</v>
      </c>
      <c r="H645" s="561" t="s">
        <v>10179</v>
      </c>
      <c r="I645" s="528"/>
      <c r="J645" s="683" t="s">
        <v>8812</v>
      </c>
      <c r="K645" s="683">
        <v>1.0</v>
      </c>
      <c r="L645" s="683">
        <v>1.0</v>
      </c>
      <c r="M645" s="683">
        <v>1.0</v>
      </c>
      <c r="N645" s="511" t="s">
        <v>9348</v>
      </c>
      <c r="O645" s="511">
        <v>60.0</v>
      </c>
      <c r="P645" s="1023" t="s">
        <v>212</v>
      </c>
      <c r="Q645" s="374"/>
      <c r="R645" s="374"/>
      <c r="S645" s="374"/>
      <c r="T645" s="374"/>
      <c r="U645" s="374"/>
      <c r="V645" s="374"/>
      <c r="W645" s="374"/>
      <c r="X645" s="374"/>
      <c r="Y645" s="374"/>
      <c r="Z645" s="374"/>
    </row>
    <row r="646" ht="15.75" customHeight="1">
      <c r="A646" s="511" t="s">
        <v>212</v>
      </c>
      <c r="B646" s="511" t="s">
        <v>174</v>
      </c>
      <c r="C646" s="511" t="s">
        <v>9341</v>
      </c>
      <c r="D646" s="531" t="s">
        <v>9108</v>
      </c>
      <c r="E646" s="531" t="s">
        <v>9219</v>
      </c>
      <c r="F646" s="531" t="s">
        <v>9406</v>
      </c>
      <c r="G646" s="683" t="s">
        <v>9183</v>
      </c>
      <c r="H646" s="561" t="s">
        <v>10179</v>
      </c>
      <c r="I646" s="511"/>
      <c r="J646" s="683" t="s">
        <v>8812</v>
      </c>
      <c r="K646" s="511">
        <v>3.0</v>
      </c>
      <c r="L646" s="683">
        <v>3.0</v>
      </c>
      <c r="M646" s="683">
        <v>5.0</v>
      </c>
      <c r="N646" s="104" t="s">
        <v>9348</v>
      </c>
      <c r="O646" s="511">
        <v>20.0</v>
      </c>
      <c r="P646" s="1023" t="s">
        <v>212</v>
      </c>
      <c r="Q646" s="374"/>
      <c r="R646" s="374"/>
      <c r="S646" s="374"/>
      <c r="T646" s="374"/>
      <c r="U646" s="374"/>
      <c r="V646" s="374"/>
      <c r="W646" s="374"/>
      <c r="X646" s="374"/>
      <c r="Y646" s="374"/>
      <c r="Z646" s="374"/>
    </row>
    <row r="647" ht="15.75" customHeight="1">
      <c r="A647" s="162" t="s">
        <v>10167</v>
      </c>
      <c r="B647" s="162" t="s">
        <v>174</v>
      </c>
      <c r="C647" s="162" t="s">
        <v>10168</v>
      </c>
      <c r="D647" s="720" t="s">
        <v>9221</v>
      </c>
      <c r="E647" s="720" t="s">
        <v>9156</v>
      </c>
      <c r="F647" s="720" t="s">
        <v>9636</v>
      </c>
      <c r="G647" s="720" t="s">
        <v>9183</v>
      </c>
      <c r="H647" s="278" t="s">
        <v>10169</v>
      </c>
      <c r="I647" s="337"/>
      <c r="J647" s="722" t="s">
        <v>10170</v>
      </c>
      <c r="K647" s="162">
        <v>3.0</v>
      </c>
      <c r="L647" s="162">
        <v>2.0</v>
      </c>
      <c r="M647" s="162">
        <v>5.0</v>
      </c>
      <c r="N647" s="94">
        <v>30.0</v>
      </c>
      <c r="O647" s="94">
        <v>10.0</v>
      </c>
      <c r="P647" s="1023" t="s">
        <v>214</v>
      </c>
      <c r="Q647" s="374"/>
      <c r="R647" s="374"/>
      <c r="S647" s="374"/>
      <c r="T647" s="374"/>
      <c r="U647" s="374"/>
      <c r="V647" s="374"/>
      <c r="W647" s="374"/>
      <c r="X647" s="374"/>
      <c r="Y647" s="374"/>
      <c r="Z647" s="374"/>
    </row>
    <row r="648" ht="15.75" customHeight="1">
      <c r="A648" s="162" t="s">
        <v>10172</v>
      </c>
      <c r="B648" s="162" t="s">
        <v>174</v>
      </c>
      <c r="C648" s="162" t="s">
        <v>10173</v>
      </c>
      <c r="D648" s="720" t="s">
        <v>9221</v>
      </c>
      <c r="E648" s="720" t="s">
        <v>9156</v>
      </c>
      <c r="F648" s="720" t="s">
        <v>9110</v>
      </c>
      <c r="G648" s="720" t="s">
        <v>9183</v>
      </c>
      <c r="H648" s="145" t="s">
        <v>10174</v>
      </c>
      <c r="I648" s="161"/>
      <c r="J648" s="722" t="s">
        <v>9694</v>
      </c>
      <c r="K648" s="162">
        <v>3.0</v>
      </c>
      <c r="L648" s="162">
        <v>3.0</v>
      </c>
      <c r="M648" s="162">
        <v>5.0</v>
      </c>
      <c r="N648" s="94">
        <v>90.0</v>
      </c>
      <c r="O648" s="94">
        <v>30.0</v>
      </c>
      <c r="P648" s="1023" t="s">
        <v>214</v>
      </c>
      <c r="Q648" s="374"/>
      <c r="R648" s="374"/>
      <c r="S648" s="374"/>
      <c r="T648" s="374"/>
      <c r="U648" s="374"/>
      <c r="V648" s="374"/>
      <c r="W648" s="374"/>
      <c r="X648" s="374"/>
      <c r="Y648" s="374"/>
      <c r="Z648" s="374"/>
    </row>
    <row r="649" ht="15.75" customHeight="1">
      <c r="A649" s="170" t="s">
        <v>10176</v>
      </c>
      <c r="B649" s="162" t="s">
        <v>174</v>
      </c>
      <c r="C649" s="162" t="s">
        <v>10173</v>
      </c>
      <c r="D649" s="720" t="s">
        <v>9221</v>
      </c>
      <c r="E649" s="720" t="s">
        <v>9156</v>
      </c>
      <c r="F649" s="720" t="s">
        <v>9110</v>
      </c>
      <c r="G649" s="720" t="s">
        <v>9183</v>
      </c>
      <c r="H649" s="145" t="s">
        <v>10174</v>
      </c>
      <c r="I649" s="161"/>
      <c r="J649" s="722" t="s">
        <v>9694</v>
      </c>
      <c r="K649" s="162">
        <v>3.0</v>
      </c>
      <c r="L649" s="162">
        <v>3.0</v>
      </c>
      <c r="M649" s="162">
        <v>5.0</v>
      </c>
      <c r="N649" s="94">
        <v>90.0</v>
      </c>
      <c r="O649" s="94">
        <v>30.0</v>
      </c>
      <c r="P649" s="1023" t="s">
        <v>214</v>
      </c>
      <c r="Q649" s="374"/>
      <c r="R649" s="374"/>
      <c r="S649" s="374"/>
      <c r="T649" s="374"/>
      <c r="U649" s="374"/>
      <c r="V649" s="374"/>
      <c r="W649" s="374"/>
      <c r="X649" s="374"/>
      <c r="Y649" s="374"/>
      <c r="Z649" s="374"/>
    </row>
    <row r="650" ht="15.75" customHeight="1">
      <c r="A650" s="162" t="s">
        <v>10303</v>
      </c>
      <c r="B650" s="162" t="s">
        <v>174</v>
      </c>
      <c r="C650" s="162" t="s">
        <v>10173</v>
      </c>
      <c r="D650" s="720" t="s">
        <v>9221</v>
      </c>
      <c r="E650" s="720" t="s">
        <v>9156</v>
      </c>
      <c r="F650" s="720" t="s">
        <v>9110</v>
      </c>
      <c r="G650" s="720" t="s">
        <v>9183</v>
      </c>
      <c r="H650" s="145" t="s">
        <v>10174</v>
      </c>
      <c r="I650" s="161"/>
      <c r="J650" s="722" t="s">
        <v>9694</v>
      </c>
      <c r="K650" s="162">
        <v>3.0</v>
      </c>
      <c r="L650" s="162">
        <v>3.0</v>
      </c>
      <c r="M650" s="162">
        <v>3.0</v>
      </c>
      <c r="N650" s="94">
        <v>90.0</v>
      </c>
      <c r="O650" s="94">
        <v>30.0</v>
      </c>
      <c r="P650" s="1023" t="s">
        <v>214</v>
      </c>
      <c r="Q650" s="374"/>
      <c r="R650" s="374"/>
      <c r="S650" s="374"/>
      <c r="T650" s="374"/>
      <c r="U650" s="374"/>
      <c r="V650" s="374"/>
      <c r="W650" s="374"/>
      <c r="X650" s="374"/>
      <c r="Y650" s="374"/>
      <c r="Z650" s="374"/>
    </row>
    <row r="651" ht="15.75" customHeight="1">
      <c r="A651" s="162" t="s">
        <v>10304</v>
      </c>
      <c r="B651" s="162" t="s">
        <v>174</v>
      </c>
      <c r="C651" s="162" t="s">
        <v>9876</v>
      </c>
      <c r="D651" s="720" t="s">
        <v>9192</v>
      </c>
      <c r="E651" s="720" t="s">
        <v>9472</v>
      </c>
      <c r="F651" s="720" t="s">
        <v>9194</v>
      </c>
      <c r="G651" s="720" t="s">
        <v>9474</v>
      </c>
      <c r="H651" s="190" t="s">
        <v>10179</v>
      </c>
      <c r="I651" s="337" t="s">
        <v>9476</v>
      </c>
      <c r="J651" s="722" t="s">
        <v>10305</v>
      </c>
      <c r="K651" s="162"/>
      <c r="L651" s="162"/>
      <c r="M651" s="162"/>
      <c r="N651" s="94">
        <v>50.0</v>
      </c>
      <c r="O651" s="94">
        <v>50.0</v>
      </c>
      <c r="P651" s="374" t="s">
        <v>10306</v>
      </c>
      <c r="Q651" s="374"/>
      <c r="R651" s="374"/>
      <c r="S651" s="374"/>
      <c r="T651" s="374"/>
      <c r="U651" s="374"/>
      <c r="V651" s="374"/>
      <c r="W651" s="374"/>
      <c r="X651" s="374"/>
      <c r="Y651" s="374"/>
      <c r="Z651" s="374"/>
    </row>
    <row r="652" ht="15.75" customHeight="1">
      <c r="A652" s="511" t="s">
        <v>10307</v>
      </c>
      <c r="B652" s="511" t="s">
        <v>174</v>
      </c>
      <c r="C652" s="511" t="s">
        <v>10308</v>
      </c>
      <c r="D652" s="683" t="s">
        <v>10309</v>
      </c>
      <c r="E652" s="574" t="s">
        <v>10310</v>
      </c>
      <c r="F652" s="683" t="s">
        <v>9110</v>
      </c>
      <c r="G652" s="683" t="s">
        <v>10311</v>
      </c>
      <c r="H652" s="1037" t="s">
        <v>10080</v>
      </c>
      <c r="I652" s="710"/>
      <c r="J652" s="511" t="s">
        <v>9782</v>
      </c>
      <c r="K652" s="511">
        <v>1.0</v>
      </c>
      <c r="L652" s="511">
        <v>1.0</v>
      </c>
      <c r="M652" s="511">
        <v>1.0</v>
      </c>
      <c r="N652" s="104">
        <v>30.0</v>
      </c>
      <c r="O652" s="104">
        <v>60.0</v>
      </c>
      <c r="P652" s="1023" t="s">
        <v>216</v>
      </c>
      <c r="Q652" s="374"/>
      <c r="R652" s="374"/>
      <c r="S652" s="374"/>
      <c r="T652" s="374"/>
      <c r="U652" s="374"/>
      <c r="V652" s="374"/>
      <c r="W652" s="374"/>
      <c r="X652" s="374"/>
      <c r="Y652" s="374"/>
      <c r="Z652" s="374"/>
    </row>
    <row r="653" ht="15.75" customHeight="1">
      <c r="A653" s="511" t="s">
        <v>10307</v>
      </c>
      <c r="B653" s="511" t="s">
        <v>174</v>
      </c>
      <c r="C653" s="511" t="s">
        <v>9103</v>
      </c>
      <c r="D653" s="683" t="s">
        <v>9127</v>
      </c>
      <c r="E653" s="683" t="s">
        <v>10312</v>
      </c>
      <c r="F653" s="683" t="s">
        <v>9110</v>
      </c>
      <c r="G653" s="683" t="s">
        <v>10311</v>
      </c>
      <c r="H653" s="105" t="s">
        <v>10313</v>
      </c>
      <c r="I653" s="511" t="s">
        <v>9112</v>
      </c>
      <c r="J653" s="511" t="s">
        <v>10314</v>
      </c>
      <c r="K653" s="511"/>
      <c r="L653" s="511"/>
      <c r="M653" s="511"/>
      <c r="N653" s="104" t="s">
        <v>8822</v>
      </c>
      <c r="O653" s="104">
        <v>100.0</v>
      </c>
      <c r="P653" s="1023" t="s">
        <v>216</v>
      </c>
      <c r="Q653" s="374"/>
      <c r="R653" s="374"/>
      <c r="S653" s="374"/>
      <c r="T653" s="374"/>
      <c r="U653" s="374"/>
      <c r="V653" s="374"/>
      <c r="W653" s="374"/>
      <c r="X653" s="374"/>
      <c r="Y653" s="374"/>
      <c r="Z653" s="374"/>
    </row>
    <row r="654" ht="15.75" customHeight="1">
      <c r="A654" s="511" t="s">
        <v>10307</v>
      </c>
      <c r="B654" s="511" t="s">
        <v>174</v>
      </c>
      <c r="C654" s="231" t="s">
        <v>10315</v>
      </c>
      <c r="D654" s="683" t="s">
        <v>9127</v>
      </c>
      <c r="E654" s="574" t="s">
        <v>10316</v>
      </c>
      <c r="F654" s="683" t="s">
        <v>9110</v>
      </c>
      <c r="G654" s="683" t="s">
        <v>10311</v>
      </c>
      <c r="H654" s="105" t="s">
        <v>10080</v>
      </c>
      <c r="I654" s="511"/>
      <c r="J654" s="511" t="s">
        <v>9782</v>
      </c>
      <c r="K654" s="511">
        <v>1.0</v>
      </c>
      <c r="L654" s="511">
        <v>1.0</v>
      </c>
      <c r="M654" s="511">
        <v>1.0</v>
      </c>
      <c r="N654" s="104">
        <v>30.0</v>
      </c>
      <c r="O654" s="104">
        <v>60.0</v>
      </c>
      <c r="P654" s="1023" t="s">
        <v>216</v>
      </c>
      <c r="Q654" s="374"/>
      <c r="R654" s="374"/>
      <c r="S654" s="374"/>
      <c r="T654" s="374"/>
      <c r="U654" s="374"/>
      <c r="V654" s="374"/>
      <c r="W654" s="374"/>
      <c r="X654" s="374"/>
      <c r="Y654" s="374"/>
      <c r="Z654" s="374"/>
    </row>
    <row r="655" ht="15.75" customHeight="1">
      <c r="A655" s="575" t="s">
        <v>10317</v>
      </c>
      <c r="B655" s="511" t="s">
        <v>174</v>
      </c>
      <c r="C655" s="511" t="s">
        <v>10318</v>
      </c>
      <c r="D655" s="531" t="s">
        <v>9127</v>
      </c>
      <c r="E655" s="575" t="s">
        <v>10319</v>
      </c>
      <c r="F655" s="531" t="s">
        <v>9129</v>
      </c>
      <c r="G655" s="531" t="s">
        <v>10311</v>
      </c>
      <c r="H655" s="511" t="s">
        <v>10320</v>
      </c>
      <c r="I655" s="522"/>
      <c r="J655" s="683" t="s">
        <v>10321</v>
      </c>
      <c r="K655" s="711">
        <v>1.0</v>
      </c>
      <c r="L655" s="711">
        <v>1.0</v>
      </c>
      <c r="M655" s="711">
        <v>3.0</v>
      </c>
      <c r="N655" s="104">
        <v>20.0</v>
      </c>
      <c r="O655" s="104">
        <v>6.66</v>
      </c>
      <c r="P655" s="1023" t="s">
        <v>216</v>
      </c>
      <c r="Q655" s="374"/>
      <c r="R655" s="374"/>
      <c r="S655" s="374"/>
      <c r="T655" s="374"/>
      <c r="U655" s="374"/>
      <c r="V655" s="374"/>
      <c r="W655" s="374"/>
      <c r="X655" s="374"/>
      <c r="Y655" s="374"/>
      <c r="Z655" s="374"/>
    </row>
    <row r="656" ht="15.75" customHeight="1">
      <c r="A656" s="574" t="s">
        <v>10322</v>
      </c>
      <c r="B656" s="511" t="s">
        <v>174</v>
      </c>
      <c r="C656" s="511" t="s">
        <v>10318</v>
      </c>
      <c r="D656" s="531" t="s">
        <v>9127</v>
      </c>
      <c r="E656" s="574" t="s">
        <v>10323</v>
      </c>
      <c r="F656" s="531" t="s">
        <v>9129</v>
      </c>
      <c r="G656" s="531" t="s">
        <v>10311</v>
      </c>
      <c r="H656" s="511" t="s">
        <v>10320</v>
      </c>
      <c r="I656" s="522"/>
      <c r="J656" s="683" t="s">
        <v>10321</v>
      </c>
      <c r="K656" s="711">
        <v>1.0</v>
      </c>
      <c r="L656" s="711">
        <v>1.0</v>
      </c>
      <c r="M656" s="711">
        <v>3.0</v>
      </c>
      <c r="N656" s="104">
        <v>20.0</v>
      </c>
      <c r="O656" s="104">
        <v>6.66</v>
      </c>
      <c r="P656" s="1023" t="s">
        <v>216</v>
      </c>
      <c r="Q656" s="374"/>
      <c r="R656" s="374"/>
      <c r="S656" s="374"/>
      <c r="T656" s="374"/>
      <c r="U656" s="374"/>
      <c r="V656" s="374"/>
      <c r="W656" s="374"/>
      <c r="X656" s="374"/>
      <c r="Y656" s="374"/>
      <c r="Z656" s="374"/>
    </row>
    <row r="657" ht="15.75" customHeight="1">
      <c r="A657" s="981" t="s">
        <v>9060</v>
      </c>
      <c r="B657" s="511" t="s">
        <v>174</v>
      </c>
      <c r="C657" s="511" t="s">
        <v>10029</v>
      </c>
      <c r="D657" s="683" t="s">
        <v>9127</v>
      </c>
      <c r="E657" s="683" t="s">
        <v>10091</v>
      </c>
      <c r="F657" s="683" t="s">
        <v>9174</v>
      </c>
      <c r="G657" s="683" t="s">
        <v>9656</v>
      </c>
      <c r="H657" s="966" t="s">
        <v>9533</v>
      </c>
      <c r="I657" s="710" t="s">
        <v>10324</v>
      </c>
      <c r="J657" s="709" t="s">
        <v>9185</v>
      </c>
      <c r="K657" s="511">
        <v>1.0</v>
      </c>
      <c r="L657" s="511">
        <v>1.0</v>
      </c>
      <c r="M657" s="511">
        <v>1.0</v>
      </c>
      <c r="N657" s="577" t="s">
        <v>8822</v>
      </c>
      <c r="O657" s="577">
        <v>100.0</v>
      </c>
      <c r="P657" s="1038" t="s">
        <v>2031</v>
      </c>
      <c r="Q657" s="374"/>
      <c r="R657" s="374"/>
      <c r="S657" s="374"/>
      <c r="T657" s="374"/>
      <c r="U657" s="374"/>
      <c r="V657" s="374"/>
      <c r="W657" s="374"/>
      <c r="X657" s="374"/>
      <c r="Y657" s="374"/>
      <c r="Z657" s="374"/>
    </row>
    <row r="658" ht="15.75" customHeight="1">
      <c r="A658" s="981" t="s">
        <v>9060</v>
      </c>
      <c r="B658" s="511" t="s">
        <v>174</v>
      </c>
      <c r="C658" s="511" t="s">
        <v>10029</v>
      </c>
      <c r="D658" s="683" t="s">
        <v>9127</v>
      </c>
      <c r="E658" s="683" t="s">
        <v>9161</v>
      </c>
      <c r="F658" s="683" t="s">
        <v>9174</v>
      </c>
      <c r="G658" s="683" t="s">
        <v>9656</v>
      </c>
      <c r="H658" s="1037" t="s">
        <v>9533</v>
      </c>
      <c r="I658" s="710" t="s">
        <v>10325</v>
      </c>
      <c r="J658" s="709" t="s">
        <v>9185</v>
      </c>
      <c r="K658" s="511">
        <v>1.0</v>
      </c>
      <c r="L658" s="511">
        <v>1.0</v>
      </c>
      <c r="M658" s="511">
        <v>1.0</v>
      </c>
      <c r="N658" s="577" t="s">
        <v>8827</v>
      </c>
      <c r="O658" s="577">
        <f>2*100</f>
        <v>200</v>
      </c>
      <c r="P658" s="1038" t="s">
        <v>2031</v>
      </c>
      <c r="Q658" s="374"/>
      <c r="R658" s="374"/>
      <c r="S658" s="374"/>
      <c r="T658" s="374"/>
      <c r="U658" s="374"/>
      <c r="V658" s="374"/>
      <c r="W658" s="374"/>
      <c r="X658" s="374"/>
      <c r="Y658" s="374"/>
      <c r="Z658" s="374"/>
    </row>
    <row r="659" ht="15.75" customHeight="1">
      <c r="A659" s="981" t="s">
        <v>9060</v>
      </c>
      <c r="B659" s="511" t="s">
        <v>174</v>
      </c>
      <c r="C659" s="511" t="s">
        <v>10029</v>
      </c>
      <c r="D659" s="683" t="s">
        <v>9127</v>
      </c>
      <c r="E659" s="683" t="s">
        <v>10030</v>
      </c>
      <c r="F659" s="683" t="s">
        <v>9174</v>
      </c>
      <c r="G659" s="683" t="s">
        <v>9656</v>
      </c>
      <c r="H659" s="1037" t="s">
        <v>9533</v>
      </c>
      <c r="I659" s="710" t="s">
        <v>10326</v>
      </c>
      <c r="J659" s="709" t="s">
        <v>9185</v>
      </c>
      <c r="K659" s="511">
        <v>1.0</v>
      </c>
      <c r="L659" s="511">
        <v>1.0</v>
      </c>
      <c r="M659" s="511">
        <v>1.0</v>
      </c>
      <c r="N659" s="577" t="s">
        <v>9348</v>
      </c>
      <c r="O659" s="577">
        <v>60.0</v>
      </c>
      <c r="P659" s="1038" t="s">
        <v>2031</v>
      </c>
      <c r="Q659" s="374"/>
      <c r="R659" s="374"/>
      <c r="S659" s="374"/>
      <c r="T659" s="374"/>
      <c r="U659" s="374"/>
      <c r="V659" s="374"/>
      <c r="W659" s="374"/>
      <c r="X659" s="374"/>
      <c r="Y659" s="374"/>
      <c r="Z659" s="374"/>
    </row>
    <row r="660" ht="15.75" customHeight="1">
      <c r="A660" s="1602" t="s">
        <v>9060</v>
      </c>
      <c r="B660" s="1603" t="s">
        <v>174</v>
      </c>
      <c r="C660" s="1603" t="s">
        <v>10327</v>
      </c>
      <c r="D660" s="1604" t="s">
        <v>9116</v>
      </c>
      <c r="E660" s="1604" t="s">
        <v>9128</v>
      </c>
      <c r="F660" s="1604" t="s">
        <v>9174</v>
      </c>
      <c r="G660" s="1604" t="s">
        <v>10328</v>
      </c>
      <c r="H660" s="1605" t="s">
        <v>9522</v>
      </c>
      <c r="I660" s="1606" t="s">
        <v>10329</v>
      </c>
      <c r="J660" s="1607" t="s">
        <v>9694</v>
      </c>
      <c r="K660" s="1608">
        <v>1.0</v>
      </c>
      <c r="L660" s="1609">
        <v>1.0</v>
      </c>
      <c r="M660" s="1609">
        <v>1.0</v>
      </c>
      <c r="N660" s="1610">
        <v>50.0</v>
      </c>
      <c r="O660" s="1610">
        <v>150.0</v>
      </c>
      <c r="P660" s="1038" t="s">
        <v>2031</v>
      </c>
      <c r="Q660" s="374"/>
      <c r="R660" s="374"/>
      <c r="S660" s="374"/>
      <c r="T660" s="374"/>
      <c r="U660" s="374"/>
      <c r="V660" s="374"/>
      <c r="W660" s="374"/>
      <c r="X660" s="374"/>
      <c r="Y660" s="374"/>
      <c r="Z660" s="374"/>
    </row>
    <row r="661" ht="15.75" customHeight="1">
      <c r="A661" s="511" t="s">
        <v>2038</v>
      </c>
      <c r="B661" s="511" t="s">
        <v>174</v>
      </c>
      <c r="C661" s="511" t="s">
        <v>10029</v>
      </c>
      <c r="D661" s="683" t="s">
        <v>9127</v>
      </c>
      <c r="E661" s="683" t="s">
        <v>10091</v>
      </c>
      <c r="F661" s="683" t="s">
        <v>9174</v>
      </c>
      <c r="G661" s="683" t="s">
        <v>9656</v>
      </c>
      <c r="H661" s="966" t="s">
        <v>9533</v>
      </c>
      <c r="I661" s="710" t="s">
        <v>10330</v>
      </c>
      <c r="J661" s="709" t="s">
        <v>9185</v>
      </c>
      <c r="K661" s="511">
        <v>1.0</v>
      </c>
      <c r="L661" s="511">
        <v>1.0</v>
      </c>
      <c r="M661" s="511">
        <v>1.0</v>
      </c>
      <c r="N661" s="577" t="s">
        <v>8822</v>
      </c>
      <c r="O661" s="577">
        <v>100.0</v>
      </c>
      <c r="P661" s="1041" t="s">
        <v>2038</v>
      </c>
      <c r="Q661" s="374"/>
      <c r="R661" s="374"/>
      <c r="S661" s="374"/>
      <c r="T661" s="374"/>
      <c r="U661" s="374"/>
      <c r="V661" s="374"/>
      <c r="W661" s="374"/>
      <c r="X661" s="374"/>
      <c r="Y661" s="374"/>
      <c r="Z661" s="374"/>
    </row>
    <row r="662" ht="15.75" customHeight="1">
      <c r="A662" s="511" t="s">
        <v>2038</v>
      </c>
      <c r="B662" s="511" t="s">
        <v>174</v>
      </c>
      <c r="C662" s="511" t="s">
        <v>10029</v>
      </c>
      <c r="D662" s="683" t="s">
        <v>9127</v>
      </c>
      <c r="E662" s="683" t="s">
        <v>9161</v>
      </c>
      <c r="F662" s="683" t="s">
        <v>9174</v>
      </c>
      <c r="G662" s="683" t="s">
        <v>9656</v>
      </c>
      <c r="H662" s="1037" t="s">
        <v>9533</v>
      </c>
      <c r="I662" s="710" t="s">
        <v>10325</v>
      </c>
      <c r="J662" s="709" t="s">
        <v>9185</v>
      </c>
      <c r="K662" s="511">
        <v>1.0</v>
      </c>
      <c r="L662" s="511">
        <v>1.0</v>
      </c>
      <c r="M662" s="511">
        <v>1.0</v>
      </c>
      <c r="N662" s="577" t="s">
        <v>8827</v>
      </c>
      <c r="O662" s="577">
        <f>2*100</f>
        <v>200</v>
      </c>
      <c r="P662" s="1041" t="s">
        <v>2038</v>
      </c>
      <c r="Q662" s="374"/>
      <c r="R662" s="374"/>
      <c r="S662" s="374"/>
      <c r="T662" s="374"/>
      <c r="U662" s="374"/>
      <c r="V662" s="374"/>
      <c r="W662" s="374"/>
      <c r="X662" s="374"/>
      <c r="Y662" s="374"/>
      <c r="Z662" s="374"/>
    </row>
    <row r="663" ht="15.75" customHeight="1">
      <c r="A663" s="511" t="s">
        <v>2038</v>
      </c>
      <c r="B663" s="511" t="s">
        <v>174</v>
      </c>
      <c r="C663" s="511" t="s">
        <v>10029</v>
      </c>
      <c r="D663" s="683" t="s">
        <v>9127</v>
      </c>
      <c r="E663" s="683" t="s">
        <v>10030</v>
      </c>
      <c r="F663" s="683" t="s">
        <v>9174</v>
      </c>
      <c r="G663" s="683" t="s">
        <v>9656</v>
      </c>
      <c r="H663" s="1037" t="s">
        <v>9533</v>
      </c>
      <c r="I663" s="710" t="s">
        <v>10331</v>
      </c>
      <c r="J663" s="709" t="s">
        <v>9185</v>
      </c>
      <c r="K663" s="511">
        <v>1.0</v>
      </c>
      <c r="L663" s="511">
        <v>1.0</v>
      </c>
      <c r="M663" s="511">
        <v>1.0</v>
      </c>
      <c r="N663" s="577" t="s">
        <v>9348</v>
      </c>
      <c r="O663" s="577">
        <v>60.0</v>
      </c>
      <c r="P663" s="1041" t="s">
        <v>2038</v>
      </c>
      <c r="Q663" s="374"/>
      <c r="R663" s="374"/>
      <c r="S663" s="374"/>
      <c r="T663" s="374"/>
      <c r="U663" s="374"/>
      <c r="V663" s="374"/>
      <c r="W663" s="374"/>
      <c r="X663" s="374"/>
      <c r="Y663" s="374"/>
      <c r="Z663" s="374"/>
    </row>
    <row r="664" ht="15.75" customHeight="1">
      <c r="A664" s="511" t="s">
        <v>2038</v>
      </c>
      <c r="B664" s="511" t="s">
        <v>174</v>
      </c>
      <c r="C664" s="511" t="s">
        <v>10096</v>
      </c>
      <c r="D664" s="683" t="s">
        <v>9116</v>
      </c>
      <c r="E664" s="683" t="s">
        <v>9114</v>
      </c>
      <c r="F664" s="683" t="s">
        <v>9174</v>
      </c>
      <c r="G664" s="683" t="s">
        <v>9656</v>
      </c>
      <c r="H664" s="1569" t="s">
        <v>10097</v>
      </c>
      <c r="I664" s="511" t="s">
        <v>9156</v>
      </c>
      <c r="J664" s="709" t="s">
        <v>10098</v>
      </c>
      <c r="K664" s="511">
        <v>1.0</v>
      </c>
      <c r="L664" s="511">
        <v>1.0</v>
      </c>
      <c r="M664" s="511">
        <v>1.0</v>
      </c>
      <c r="N664" s="577" t="s">
        <v>10099</v>
      </c>
      <c r="O664" s="577">
        <v>90.0</v>
      </c>
      <c r="P664" s="1041" t="s">
        <v>2038</v>
      </c>
      <c r="Q664" s="374"/>
      <c r="R664" s="374"/>
      <c r="S664" s="374"/>
      <c r="T664" s="374"/>
      <c r="U664" s="374"/>
      <c r="V664" s="374"/>
      <c r="W664" s="374"/>
      <c r="X664" s="374"/>
      <c r="Y664" s="374"/>
      <c r="Z664" s="374"/>
    </row>
    <row r="665" ht="15.75" customHeight="1">
      <c r="A665" s="162" t="s">
        <v>10332</v>
      </c>
      <c r="B665" s="162" t="s">
        <v>174</v>
      </c>
      <c r="C665" s="162" t="s">
        <v>10333</v>
      </c>
      <c r="D665" s="720" t="s">
        <v>9127</v>
      </c>
      <c r="E665" s="720" t="s">
        <v>9161</v>
      </c>
      <c r="F665" s="720" t="s">
        <v>9310</v>
      </c>
      <c r="G665" s="720" t="s">
        <v>10334</v>
      </c>
      <c r="H665" s="278" t="s">
        <v>10335</v>
      </c>
      <c r="I665" s="337" t="s">
        <v>9161</v>
      </c>
      <c r="J665" s="722" t="s">
        <v>10336</v>
      </c>
      <c r="K665" s="162"/>
      <c r="L665" s="162"/>
      <c r="M665" s="162"/>
      <c r="N665" s="94">
        <v>150.0</v>
      </c>
      <c r="O665" s="94">
        <v>150.0</v>
      </c>
      <c r="P665" s="988" t="s">
        <v>7043</v>
      </c>
      <c r="Q665" s="374"/>
      <c r="R665" s="374"/>
      <c r="S665" s="374"/>
      <c r="T665" s="374"/>
      <c r="U665" s="374"/>
      <c r="V665" s="374"/>
      <c r="W665" s="374"/>
      <c r="X665" s="374"/>
      <c r="Y665" s="374"/>
      <c r="Z665" s="374"/>
    </row>
    <row r="666" ht="15.75" customHeight="1">
      <c r="A666" s="162" t="s">
        <v>10332</v>
      </c>
      <c r="B666" s="162" t="s">
        <v>174</v>
      </c>
      <c r="C666" s="162" t="s">
        <v>10333</v>
      </c>
      <c r="D666" s="720" t="s">
        <v>9127</v>
      </c>
      <c r="E666" s="720" t="s">
        <v>10180</v>
      </c>
      <c r="F666" s="720" t="s">
        <v>9310</v>
      </c>
      <c r="G666" s="720" t="s">
        <v>10334</v>
      </c>
      <c r="H666" s="145" t="s">
        <v>10335</v>
      </c>
      <c r="I666" s="161" t="s">
        <v>10180</v>
      </c>
      <c r="J666" s="722" t="s">
        <v>10336</v>
      </c>
      <c r="K666" s="162"/>
      <c r="L666" s="162"/>
      <c r="M666" s="162"/>
      <c r="N666" s="94">
        <v>50.0</v>
      </c>
      <c r="O666" s="94">
        <v>50.0</v>
      </c>
      <c r="P666" s="988" t="s">
        <v>7043</v>
      </c>
      <c r="Q666" s="374"/>
      <c r="R666" s="374"/>
      <c r="S666" s="374"/>
      <c r="T666" s="374"/>
      <c r="U666" s="374"/>
      <c r="V666" s="374"/>
      <c r="W666" s="374"/>
      <c r="X666" s="374"/>
      <c r="Y666" s="374"/>
      <c r="Z666" s="374"/>
    </row>
    <row r="667" ht="15.75" customHeight="1">
      <c r="A667" s="170" t="s">
        <v>10332</v>
      </c>
      <c r="B667" s="170" t="s">
        <v>174</v>
      </c>
      <c r="C667" s="200" t="s">
        <v>10337</v>
      </c>
      <c r="D667" s="1486" t="s">
        <v>9127</v>
      </c>
      <c r="E667" s="1486" t="s">
        <v>9161</v>
      </c>
      <c r="F667" s="1486" t="s">
        <v>9310</v>
      </c>
      <c r="G667" s="1486" t="s">
        <v>10334</v>
      </c>
      <c r="H667" s="145" t="s">
        <v>9533</v>
      </c>
      <c r="I667" s="161" t="s">
        <v>9161</v>
      </c>
      <c r="J667" s="722" t="s">
        <v>9782</v>
      </c>
      <c r="K667" s="162"/>
      <c r="L667" s="162"/>
      <c r="M667" s="162"/>
      <c r="N667" s="94">
        <v>150.0</v>
      </c>
      <c r="O667" s="94">
        <v>150.0</v>
      </c>
      <c r="P667" s="988" t="s">
        <v>7043</v>
      </c>
      <c r="Q667" s="374"/>
      <c r="R667" s="374"/>
      <c r="S667" s="374"/>
      <c r="T667" s="374"/>
      <c r="U667" s="374"/>
      <c r="V667" s="374"/>
      <c r="W667" s="374"/>
      <c r="X667" s="374"/>
      <c r="Y667" s="374"/>
      <c r="Z667" s="374"/>
    </row>
    <row r="668" ht="15.75" customHeight="1">
      <c r="A668" s="170" t="s">
        <v>10332</v>
      </c>
      <c r="B668" s="162" t="s">
        <v>174</v>
      </c>
      <c r="C668" s="162" t="s">
        <v>10143</v>
      </c>
      <c r="D668" s="720" t="s">
        <v>9127</v>
      </c>
      <c r="E668" s="720" t="s">
        <v>9128</v>
      </c>
      <c r="F668" s="720" t="s">
        <v>9888</v>
      </c>
      <c r="G668" s="720" t="s">
        <v>9183</v>
      </c>
      <c r="H668" s="190" t="s">
        <v>9131</v>
      </c>
      <c r="I668" s="337" t="s">
        <v>9112</v>
      </c>
      <c r="J668" s="722" t="s">
        <v>9142</v>
      </c>
      <c r="K668" s="162"/>
      <c r="L668" s="162"/>
      <c r="M668" s="162"/>
      <c r="N668" s="94">
        <v>50.0</v>
      </c>
      <c r="O668" s="94">
        <v>100.0</v>
      </c>
      <c r="P668" s="988" t="s">
        <v>7043</v>
      </c>
      <c r="Q668" s="374"/>
      <c r="R668" s="374"/>
      <c r="S668" s="374"/>
      <c r="T668" s="374"/>
      <c r="U668" s="374"/>
      <c r="V668" s="374"/>
      <c r="W668" s="374"/>
      <c r="X668" s="374"/>
      <c r="Y668" s="374"/>
      <c r="Z668" s="374"/>
    </row>
    <row r="669" ht="15.75" customHeight="1">
      <c r="A669" s="511" t="s">
        <v>10338</v>
      </c>
      <c r="B669" s="511" t="s">
        <v>174</v>
      </c>
      <c r="C669" s="511" t="s">
        <v>10029</v>
      </c>
      <c r="D669" s="683" t="s">
        <v>9127</v>
      </c>
      <c r="E669" s="683" t="s">
        <v>10030</v>
      </c>
      <c r="F669" s="683" t="s">
        <v>9174</v>
      </c>
      <c r="G669" s="683" t="s">
        <v>9656</v>
      </c>
      <c r="H669" s="1037" t="s">
        <v>9062</v>
      </c>
      <c r="I669" s="710" t="s">
        <v>10339</v>
      </c>
      <c r="J669" s="709" t="s">
        <v>10340</v>
      </c>
      <c r="K669" s="511">
        <v>1.0</v>
      </c>
      <c r="L669" s="511">
        <v>1.0</v>
      </c>
      <c r="M669" s="511">
        <v>1.0</v>
      </c>
      <c r="N669" s="577">
        <v>30.0</v>
      </c>
      <c r="O669" s="577">
        <v>30.0</v>
      </c>
      <c r="P669" s="511" t="s">
        <v>10338</v>
      </c>
      <c r="Q669" s="374"/>
      <c r="R669" s="374"/>
      <c r="S669" s="374"/>
      <c r="T669" s="374"/>
      <c r="U669" s="374"/>
      <c r="V669" s="374"/>
      <c r="W669" s="374"/>
      <c r="X669" s="374"/>
      <c r="Y669" s="374"/>
      <c r="Z669" s="374"/>
    </row>
    <row r="670" ht="15.75" customHeight="1">
      <c r="A670" s="511" t="s">
        <v>10338</v>
      </c>
      <c r="B670" s="511" t="s">
        <v>174</v>
      </c>
      <c r="C670" s="511" t="s">
        <v>10029</v>
      </c>
      <c r="D670" s="683" t="s">
        <v>9127</v>
      </c>
      <c r="E670" s="683" t="s">
        <v>10030</v>
      </c>
      <c r="F670" s="683" t="s">
        <v>9174</v>
      </c>
      <c r="G670" s="683" t="s">
        <v>9656</v>
      </c>
      <c r="H670" s="1037" t="s">
        <v>9062</v>
      </c>
      <c r="I670" s="710" t="s">
        <v>10341</v>
      </c>
      <c r="J670" s="709" t="s">
        <v>10340</v>
      </c>
      <c r="K670" s="511">
        <v>1.0</v>
      </c>
      <c r="L670" s="511">
        <v>1.0</v>
      </c>
      <c r="M670" s="511">
        <v>1.0</v>
      </c>
      <c r="N670" s="577">
        <v>30.0</v>
      </c>
      <c r="O670" s="577">
        <v>30.0</v>
      </c>
      <c r="P670" s="511" t="s">
        <v>10338</v>
      </c>
      <c r="Q670" s="374"/>
      <c r="R670" s="374"/>
      <c r="S670" s="374"/>
      <c r="T670" s="374"/>
      <c r="U670" s="374"/>
      <c r="V670" s="374"/>
      <c r="W670" s="374"/>
      <c r="X670" s="374"/>
      <c r="Y670" s="374"/>
      <c r="Z670" s="374"/>
    </row>
    <row r="671" ht="15.75" customHeight="1">
      <c r="A671" s="511" t="s">
        <v>205</v>
      </c>
      <c r="B671" s="511" t="s">
        <v>174</v>
      </c>
      <c r="C671" s="511" t="s">
        <v>10029</v>
      </c>
      <c r="D671" s="683" t="s">
        <v>9127</v>
      </c>
      <c r="E671" s="683" t="s">
        <v>10296</v>
      </c>
      <c r="F671" s="683" t="s">
        <v>9174</v>
      </c>
      <c r="G671" s="683" t="s">
        <v>9656</v>
      </c>
      <c r="H671" s="1037" t="s">
        <v>10159</v>
      </c>
      <c r="I671" s="511" t="s">
        <v>9161</v>
      </c>
      <c r="J671" s="709" t="s">
        <v>9185</v>
      </c>
      <c r="K671" s="511"/>
      <c r="L671" s="511"/>
      <c r="M671" s="511"/>
      <c r="N671" s="104">
        <v>100.0</v>
      </c>
      <c r="O671" s="104">
        <v>200.0</v>
      </c>
      <c r="P671" s="511" t="s">
        <v>205</v>
      </c>
      <c r="Q671" s="374"/>
      <c r="R671" s="374"/>
      <c r="S671" s="374"/>
      <c r="T671" s="374"/>
      <c r="U671" s="374"/>
      <c r="V671" s="374"/>
      <c r="W671" s="374"/>
      <c r="X671" s="374"/>
      <c r="Y671" s="374"/>
      <c r="Z671" s="374"/>
    </row>
    <row r="672" ht="15.75" customHeight="1">
      <c r="A672" s="511" t="s">
        <v>205</v>
      </c>
      <c r="B672" s="511" t="s">
        <v>174</v>
      </c>
      <c r="C672" s="511" t="s">
        <v>10029</v>
      </c>
      <c r="D672" s="683" t="s">
        <v>9127</v>
      </c>
      <c r="E672" s="683" t="s">
        <v>10297</v>
      </c>
      <c r="F672" s="683" t="s">
        <v>9174</v>
      </c>
      <c r="G672" s="683" t="s">
        <v>9656</v>
      </c>
      <c r="H672" s="1037" t="s">
        <v>10159</v>
      </c>
      <c r="I672" s="511" t="s">
        <v>10298</v>
      </c>
      <c r="J672" s="709" t="s">
        <v>9185</v>
      </c>
      <c r="K672" s="511">
        <v>1.0</v>
      </c>
      <c r="L672" s="511">
        <v>1.0</v>
      </c>
      <c r="M672" s="511">
        <v>1.0</v>
      </c>
      <c r="N672" s="104">
        <v>50.0</v>
      </c>
      <c r="O672" s="104">
        <v>100.0</v>
      </c>
      <c r="P672" s="511" t="s">
        <v>205</v>
      </c>
      <c r="Q672" s="374"/>
      <c r="R672" s="374"/>
      <c r="S672" s="374"/>
      <c r="T672" s="374"/>
      <c r="U672" s="374"/>
      <c r="V672" s="374"/>
      <c r="W672" s="374"/>
      <c r="X672" s="374"/>
      <c r="Y672" s="374"/>
      <c r="Z672" s="374"/>
    </row>
    <row r="673" ht="15.75" customHeight="1">
      <c r="A673" s="511" t="s">
        <v>205</v>
      </c>
      <c r="B673" s="511" t="s">
        <v>174</v>
      </c>
      <c r="C673" s="511" t="s">
        <v>10029</v>
      </c>
      <c r="D673" s="683" t="s">
        <v>9127</v>
      </c>
      <c r="E673" s="683" t="s">
        <v>10030</v>
      </c>
      <c r="F673" s="683" t="s">
        <v>9174</v>
      </c>
      <c r="G673" s="683" t="s">
        <v>9656</v>
      </c>
      <c r="H673" s="105" t="s">
        <v>10159</v>
      </c>
      <c r="I673" s="693" t="s">
        <v>10299</v>
      </c>
      <c r="J673" s="709" t="s">
        <v>9185</v>
      </c>
      <c r="K673" s="511">
        <v>1.0</v>
      </c>
      <c r="L673" s="511">
        <v>1.0</v>
      </c>
      <c r="M673" s="511">
        <v>1.0</v>
      </c>
      <c r="N673" s="104">
        <v>30.0</v>
      </c>
      <c r="O673" s="104">
        <v>60.0</v>
      </c>
      <c r="P673" s="511" t="s">
        <v>205</v>
      </c>
      <c r="Q673" s="374"/>
      <c r="R673" s="374"/>
      <c r="S673" s="374"/>
      <c r="T673" s="374"/>
      <c r="U673" s="374"/>
      <c r="V673" s="374"/>
      <c r="W673" s="374"/>
      <c r="X673" s="374"/>
      <c r="Y673" s="374"/>
      <c r="Z673" s="374"/>
    </row>
    <row r="674" ht="15.75" customHeight="1">
      <c r="A674" s="68"/>
      <c r="B674" s="69"/>
      <c r="C674" s="69"/>
      <c r="D674" s="69"/>
      <c r="E674" s="69"/>
      <c r="F674" s="69"/>
      <c r="G674" s="69"/>
      <c r="H674" s="70"/>
      <c r="I674" s="374"/>
      <c r="J674" s="374"/>
      <c r="K674" s="374"/>
      <c r="L674" s="374"/>
      <c r="M674" s="374"/>
      <c r="N674" s="374"/>
      <c r="O674" s="1487">
        <v>0.0</v>
      </c>
      <c r="P674" s="374"/>
      <c r="Q674" s="374"/>
      <c r="R674" s="374"/>
      <c r="S674" s="374"/>
      <c r="T674" s="374"/>
      <c r="U674" s="374"/>
      <c r="V674" s="374"/>
      <c r="W674" s="374"/>
      <c r="X674" s="374"/>
      <c r="Y674" s="374"/>
      <c r="Z674" s="374"/>
    </row>
    <row r="675" ht="15.75" customHeight="1">
      <c r="A675" s="68"/>
      <c r="B675" s="69"/>
      <c r="C675" s="69"/>
      <c r="D675" s="69"/>
      <c r="E675" s="69"/>
      <c r="F675" s="69"/>
      <c r="G675" s="69"/>
      <c r="H675" s="70"/>
      <c r="I675" s="374"/>
      <c r="J675" s="374"/>
      <c r="K675" s="374"/>
      <c r="L675" s="374"/>
      <c r="M675" s="374"/>
      <c r="N675" s="374"/>
      <c r="O675" s="374"/>
      <c r="P675" s="374"/>
      <c r="Q675" s="374"/>
      <c r="R675" s="374"/>
      <c r="S675" s="374"/>
      <c r="T675" s="374"/>
      <c r="U675" s="374"/>
      <c r="V675" s="374"/>
      <c r="W675" s="374"/>
      <c r="X675" s="374"/>
      <c r="Y675" s="374"/>
      <c r="Z675" s="374"/>
    </row>
    <row r="676" ht="15.75" customHeight="1">
      <c r="A676" s="68"/>
      <c r="B676" s="69"/>
      <c r="C676" s="69"/>
      <c r="D676" s="69"/>
      <c r="E676" s="69"/>
      <c r="F676" s="69"/>
      <c r="G676" s="69"/>
      <c r="H676" s="70"/>
      <c r="I676" s="374"/>
      <c r="J676" s="374"/>
      <c r="K676" s="374"/>
      <c r="L676" s="374"/>
      <c r="M676" s="374"/>
      <c r="N676" s="374"/>
      <c r="O676" s="374"/>
      <c r="P676" s="374"/>
      <c r="Q676" s="374"/>
      <c r="R676" s="374"/>
      <c r="S676" s="374"/>
      <c r="T676" s="374"/>
      <c r="U676" s="374"/>
      <c r="V676" s="374"/>
      <c r="W676" s="374"/>
      <c r="X676" s="374"/>
      <c r="Y676" s="374"/>
      <c r="Z676" s="374"/>
    </row>
    <row r="677" ht="15.75" customHeight="1">
      <c r="A677" s="68"/>
      <c r="B677" s="69"/>
      <c r="C677" s="69"/>
      <c r="D677" s="69"/>
      <c r="E677" s="69"/>
      <c r="F677" s="69"/>
      <c r="G677" s="69"/>
      <c r="H677" s="70"/>
      <c r="I677" s="374"/>
      <c r="J677" s="374"/>
      <c r="K677" s="374"/>
      <c r="L677" s="374"/>
      <c r="M677" s="374"/>
      <c r="N677" s="374"/>
      <c r="O677" s="374"/>
      <c r="P677" s="374"/>
      <c r="Q677" s="374"/>
      <c r="R677" s="374"/>
      <c r="S677" s="374"/>
      <c r="T677" s="374"/>
      <c r="U677" s="374"/>
      <c r="V677" s="374"/>
      <c r="W677" s="374"/>
      <c r="X677" s="374"/>
      <c r="Y677" s="374"/>
      <c r="Z677" s="374"/>
    </row>
    <row r="678" ht="15.75" customHeight="1">
      <c r="A678" s="68"/>
      <c r="B678" s="69"/>
      <c r="C678" s="69"/>
      <c r="D678" s="69"/>
      <c r="E678" s="69"/>
      <c r="F678" s="69"/>
      <c r="G678" s="69"/>
      <c r="H678" s="70"/>
      <c r="I678" s="374"/>
      <c r="J678" s="374"/>
      <c r="K678" s="374"/>
      <c r="L678" s="374"/>
      <c r="M678" s="374"/>
      <c r="N678" s="374"/>
      <c r="O678" s="374"/>
      <c r="P678" s="374"/>
      <c r="Q678" s="374"/>
      <c r="R678" s="374"/>
      <c r="S678" s="374"/>
      <c r="T678" s="374"/>
      <c r="U678" s="374"/>
      <c r="V678" s="374"/>
      <c r="W678" s="374"/>
      <c r="X678" s="374"/>
      <c r="Y678" s="374"/>
      <c r="Z678" s="374"/>
    </row>
    <row r="679" ht="15.75" customHeight="1">
      <c r="A679" s="68"/>
      <c r="B679" s="69"/>
      <c r="C679" s="69"/>
      <c r="D679" s="69"/>
      <c r="E679" s="69"/>
      <c r="F679" s="69"/>
      <c r="G679" s="69"/>
      <c r="H679" s="70"/>
      <c r="I679" s="374"/>
      <c r="J679" s="374"/>
      <c r="K679" s="374"/>
      <c r="L679" s="374"/>
      <c r="M679" s="374"/>
      <c r="N679" s="374"/>
      <c r="O679" s="374"/>
      <c r="P679" s="374"/>
      <c r="Q679" s="374"/>
      <c r="R679" s="374"/>
      <c r="S679" s="374"/>
      <c r="T679" s="374"/>
      <c r="U679" s="374"/>
      <c r="V679" s="374"/>
      <c r="W679" s="374"/>
      <c r="X679" s="374"/>
      <c r="Y679" s="374"/>
      <c r="Z679" s="374"/>
    </row>
    <row r="680" ht="15.75" customHeight="1">
      <c r="A680" s="68"/>
      <c r="B680" s="69"/>
      <c r="C680" s="69"/>
      <c r="D680" s="69"/>
      <c r="E680" s="69"/>
      <c r="F680" s="69"/>
      <c r="G680" s="69"/>
      <c r="H680" s="70"/>
      <c r="I680" s="374"/>
      <c r="J680" s="374"/>
      <c r="K680" s="374"/>
      <c r="L680" s="374"/>
      <c r="M680" s="374"/>
      <c r="N680" s="374"/>
      <c r="O680" s="374"/>
      <c r="P680" s="374"/>
      <c r="Q680" s="374"/>
      <c r="R680" s="374"/>
      <c r="S680" s="374"/>
      <c r="T680" s="374"/>
      <c r="U680" s="374"/>
      <c r="V680" s="374"/>
      <c r="W680" s="374"/>
      <c r="X680" s="374"/>
      <c r="Y680" s="374"/>
      <c r="Z680" s="374"/>
    </row>
    <row r="681" ht="15.75" customHeight="1">
      <c r="A681" s="68"/>
      <c r="B681" s="69"/>
      <c r="C681" s="69"/>
      <c r="D681" s="69"/>
      <c r="E681" s="69"/>
      <c r="F681" s="69"/>
      <c r="G681" s="69"/>
      <c r="H681" s="70"/>
      <c r="I681" s="374"/>
      <c r="J681" s="374"/>
      <c r="K681" s="374"/>
      <c r="L681" s="374"/>
      <c r="M681" s="374"/>
      <c r="N681" s="374"/>
      <c r="O681" s="1042">
        <f>SUM(O14:O674)</f>
        <v>35020.56667</v>
      </c>
      <c r="Q681" s="374"/>
      <c r="R681" s="374"/>
      <c r="S681" s="374"/>
      <c r="T681" s="374"/>
      <c r="U681" s="374"/>
      <c r="V681" s="374"/>
      <c r="W681" s="374"/>
      <c r="X681" s="374"/>
      <c r="Y681" s="374"/>
      <c r="Z681" s="374"/>
    </row>
    <row r="682" ht="15.75" customHeight="1">
      <c r="A682" s="68"/>
      <c r="B682" s="69"/>
      <c r="C682" s="69"/>
      <c r="D682" s="69"/>
      <c r="E682" s="69"/>
      <c r="F682" s="69"/>
      <c r="G682" s="69"/>
      <c r="H682" s="70"/>
      <c r="I682" s="374"/>
      <c r="J682" s="374"/>
      <c r="K682" s="374"/>
      <c r="L682" s="374"/>
      <c r="M682" s="374"/>
      <c r="N682" s="374"/>
      <c r="O682" s="374"/>
      <c r="P682" s="374"/>
      <c r="Q682" s="374"/>
      <c r="R682" s="374"/>
      <c r="S682" s="374"/>
      <c r="T682" s="374"/>
      <c r="U682" s="374"/>
      <c r="V682" s="374"/>
      <c r="W682" s="374"/>
      <c r="X682" s="374"/>
      <c r="Y682" s="374"/>
      <c r="Z682" s="374"/>
    </row>
    <row r="683" ht="15.75" customHeight="1">
      <c r="A683" s="68"/>
      <c r="B683" s="69"/>
      <c r="C683" s="69"/>
      <c r="D683" s="69"/>
      <c r="E683" s="69"/>
      <c r="F683" s="69"/>
      <c r="G683" s="69"/>
      <c r="H683" s="70"/>
      <c r="I683" s="374"/>
      <c r="J683" s="374"/>
      <c r="K683" s="374"/>
      <c r="L683" s="374"/>
      <c r="M683" s="374"/>
      <c r="N683" s="374"/>
      <c r="O683" s="374"/>
      <c r="P683" s="374"/>
      <c r="Q683" s="374"/>
      <c r="R683" s="374"/>
      <c r="S683" s="374"/>
      <c r="T683" s="374"/>
      <c r="U683" s="374"/>
      <c r="V683" s="374"/>
      <c r="W683" s="374"/>
      <c r="X683" s="374"/>
      <c r="Y683" s="374"/>
      <c r="Z683" s="374"/>
    </row>
    <row r="684" ht="15.75" customHeight="1">
      <c r="A684" s="68"/>
      <c r="B684" s="69"/>
      <c r="C684" s="69"/>
      <c r="D684" s="69"/>
      <c r="E684" s="69"/>
      <c r="F684" s="69"/>
      <c r="G684" s="69"/>
      <c r="H684" s="70"/>
      <c r="I684" s="374"/>
      <c r="J684" s="374"/>
      <c r="K684" s="374"/>
      <c r="L684" s="374"/>
      <c r="M684" s="374"/>
      <c r="N684" s="374"/>
      <c r="O684" s="374"/>
      <c r="P684" s="374"/>
      <c r="Q684" s="374"/>
      <c r="R684" s="374"/>
      <c r="S684" s="374"/>
      <c r="T684" s="374"/>
      <c r="U684" s="374"/>
      <c r="V684" s="374"/>
      <c r="W684" s="374"/>
      <c r="X684" s="374"/>
      <c r="Y684" s="374"/>
      <c r="Z684" s="374"/>
    </row>
    <row r="685" ht="15.75" customHeight="1">
      <c r="A685" s="68"/>
      <c r="B685" s="69"/>
      <c r="C685" s="69"/>
      <c r="D685" s="69"/>
      <c r="E685" s="69"/>
      <c r="F685" s="69"/>
      <c r="G685" s="69"/>
      <c r="H685" s="70"/>
      <c r="I685" s="374"/>
      <c r="J685" s="374"/>
      <c r="K685" s="374"/>
      <c r="L685" s="374"/>
      <c r="M685" s="374"/>
      <c r="N685" s="374"/>
      <c r="O685" s="374"/>
      <c r="P685" s="374"/>
      <c r="Q685" s="374"/>
      <c r="R685" s="374"/>
      <c r="S685" s="374"/>
      <c r="T685" s="374"/>
      <c r="U685" s="374"/>
      <c r="V685" s="374"/>
      <c r="W685" s="374"/>
      <c r="X685" s="374"/>
      <c r="Y685" s="374"/>
      <c r="Z685" s="374"/>
    </row>
    <row r="686" ht="15.75" customHeight="1">
      <c r="A686" s="68"/>
      <c r="B686" s="69"/>
      <c r="C686" s="69"/>
      <c r="D686" s="69"/>
      <c r="E686" s="69"/>
      <c r="F686" s="69"/>
      <c r="G686" s="69"/>
      <c r="H686" s="70"/>
      <c r="I686" s="374"/>
      <c r="J686" s="374"/>
      <c r="K686" s="374"/>
      <c r="L686" s="374"/>
      <c r="M686" s="374"/>
      <c r="N686" s="374"/>
      <c r="O686" s="374"/>
      <c r="P686" s="374"/>
      <c r="Q686" s="374"/>
      <c r="R686" s="374"/>
      <c r="S686" s="374"/>
      <c r="T686" s="374"/>
      <c r="U686" s="374"/>
      <c r="V686" s="374"/>
      <c r="W686" s="374"/>
      <c r="X686" s="374"/>
      <c r="Y686" s="374"/>
      <c r="Z686" s="374"/>
    </row>
    <row r="687" ht="15.75" customHeight="1">
      <c r="A687" s="68"/>
      <c r="B687" s="69"/>
      <c r="C687" s="69"/>
      <c r="D687" s="69"/>
      <c r="E687" s="69"/>
      <c r="F687" s="69"/>
      <c r="G687" s="69"/>
      <c r="H687" s="70"/>
      <c r="I687" s="374"/>
      <c r="J687" s="374"/>
      <c r="K687" s="374"/>
      <c r="L687" s="374"/>
      <c r="M687" s="374"/>
      <c r="N687" s="374"/>
      <c r="O687" s="374"/>
      <c r="P687" s="374"/>
      <c r="Q687" s="374"/>
      <c r="R687" s="374"/>
      <c r="S687" s="374"/>
      <c r="T687" s="374"/>
      <c r="U687" s="374"/>
      <c r="V687" s="374"/>
      <c r="W687" s="374"/>
      <c r="X687" s="374"/>
      <c r="Y687" s="374"/>
      <c r="Z687" s="374"/>
    </row>
    <row r="688" ht="15.75" customHeight="1">
      <c r="A688" s="68"/>
      <c r="B688" s="69"/>
      <c r="C688" s="69"/>
      <c r="D688" s="69"/>
      <c r="E688" s="69"/>
      <c r="F688" s="69"/>
      <c r="G688" s="69"/>
      <c r="H688" s="70"/>
      <c r="I688" s="374"/>
      <c r="J688" s="374"/>
      <c r="K688" s="374"/>
      <c r="L688" s="374"/>
      <c r="M688" s="374"/>
      <c r="N688" s="374"/>
      <c r="O688" s="374"/>
      <c r="P688" s="374"/>
      <c r="Q688" s="374"/>
      <c r="R688" s="374"/>
      <c r="S688" s="374"/>
      <c r="T688" s="374"/>
      <c r="U688" s="374"/>
      <c r="V688" s="374"/>
      <c r="W688" s="374"/>
      <c r="X688" s="374"/>
      <c r="Y688" s="374"/>
      <c r="Z688" s="374"/>
    </row>
    <row r="689" ht="15.75" customHeight="1">
      <c r="A689" s="68"/>
      <c r="B689" s="69"/>
      <c r="C689" s="69"/>
      <c r="D689" s="69"/>
      <c r="E689" s="69"/>
      <c r="F689" s="69"/>
      <c r="G689" s="69"/>
      <c r="H689" s="70"/>
      <c r="I689" s="374"/>
      <c r="J689" s="374"/>
      <c r="K689" s="374"/>
      <c r="L689" s="374"/>
      <c r="M689" s="374"/>
      <c r="N689" s="374"/>
      <c r="O689" s="374"/>
      <c r="P689" s="374"/>
      <c r="Q689" s="374"/>
      <c r="R689" s="374"/>
      <c r="S689" s="374"/>
      <c r="T689" s="374"/>
      <c r="U689" s="374"/>
      <c r="V689" s="374"/>
      <c r="W689" s="374"/>
      <c r="X689" s="374"/>
      <c r="Y689" s="374"/>
      <c r="Z689" s="374"/>
    </row>
    <row r="690" ht="15.75" customHeight="1">
      <c r="A690" s="68"/>
      <c r="B690" s="69"/>
      <c r="C690" s="69"/>
      <c r="D690" s="69"/>
      <c r="E690" s="69"/>
      <c r="F690" s="69"/>
      <c r="G690" s="69"/>
      <c r="H690" s="70"/>
      <c r="I690" s="374"/>
      <c r="J690" s="374"/>
      <c r="K690" s="374"/>
      <c r="L690" s="374"/>
      <c r="M690" s="374"/>
      <c r="N690" s="374"/>
      <c r="O690" s="374"/>
      <c r="P690" s="374"/>
      <c r="Q690" s="374"/>
      <c r="R690" s="374"/>
      <c r="S690" s="374"/>
      <c r="T690" s="374"/>
      <c r="U690" s="374"/>
      <c r="V690" s="374"/>
      <c r="W690" s="374"/>
      <c r="X690" s="374"/>
      <c r="Y690" s="374"/>
      <c r="Z690" s="374"/>
    </row>
    <row r="691" ht="15.75" customHeight="1">
      <c r="A691" s="68"/>
      <c r="B691" s="69"/>
      <c r="C691" s="69"/>
      <c r="D691" s="69"/>
      <c r="E691" s="69"/>
      <c r="F691" s="69"/>
      <c r="G691" s="69"/>
      <c r="H691" s="70"/>
      <c r="I691" s="374"/>
      <c r="J691" s="374"/>
      <c r="K691" s="374"/>
      <c r="L691" s="374"/>
      <c r="M691" s="374"/>
      <c r="N691" s="374"/>
      <c r="O691" s="374"/>
      <c r="P691" s="374"/>
      <c r="Q691" s="374"/>
      <c r="R691" s="374"/>
      <c r="S691" s="374"/>
      <c r="T691" s="374"/>
      <c r="U691" s="374"/>
      <c r="V691" s="374"/>
      <c r="W691" s="374"/>
      <c r="X691" s="374"/>
      <c r="Y691" s="374"/>
      <c r="Z691" s="374"/>
    </row>
    <row r="692" ht="15.75" customHeight="1">
      <c r="A692" s="68"/>
      <c r="B692" s="69"/>
      <c r="C692" s="69"/>
      <c r="D692" s="69"/>
      <c r="E692" s="69"/>
      <c r="F692" s="69"/>
      <c r="G692" s="69"/>
      <c r="H692" s="70"/>
      <c r="I692" s="374"/>
      <c r="J692" s="374"/>
      <c r="K692" s="374"/>
      <c r="L692" s="374"/>
      <c r="M692" s="374"/>
      <c r="N692" s="374"/>
      <c r="O692" s="374"/>
      <c r="P692" s="374"/>
      <c r="Q692" s="374"/>
      <c r="R692" s="374"/>
      <c r="S692" s="374"/>
      <c r="T692" s="374"/>
      <c r="U692" s="374"/>
      <c r="V692" s="374"/>
      <c r="W692" s="374"/>
      <c r="X692" s="374"/>
      <c r="Y692" s="374"/>
      <c r="Z692" s="374"/>
    </row>
    <row r="693" ht="15.75" customHeight="1">
      <c r="A693" s="68"/>
      <c r="B693" s="69"/>
      <c r="C693" s="69"/>
      <c r="D693" s="69"/>
      <c r="E693" s="69"/>
      <c r="F693" s="69"/>
      <c r="G693" s="69"/>
      <c r="H693" s="70"/>
      <c r="I693" s="374"/>
      <c r="J693" s="374"/>
      <c r="K693" s="374"/>
      <c r="L693" s="374"/>
      <c r="M693" s="374"/>
      <c r="N693" s="374"/>
      <c r="O693" s="374"/>
      <c r="P693" s="374"/>
      <c r="Q693" s="374"/>
      <c r="R693" s="374"/>
      <c r="S693" s="374"/>
      <c r="T693" s="374"/>
      <c r="U693" s="374"/>
      <c r="V693" s="374"/>
      <c r="W693" s="374"/>
      <c r="X693" s="374"/>
      <c r="Y693" s="374"/>
      <c r="Z693" s="374"/>
    </row>
    <row r="694" ht="15.75" customHeight="1">
      <c r="A694" s="68"/>
      <c r="B694" s="69"/>
      <c r="C694" s="69"/>
      <c r="D694" s="69"/>
      <c r="E694" s="69"/>
      <c r="F694" s="69"/>
      <c r="G694" s="69"/>
      <c r="H694" s="70"/>
      <c r="I694" s="374"/>
      <c r="J694" s="374"/>
      <c r="K694" s="374"/>
      <c r="L694" s="374"/>
      <c r="M694" s="374"/>
      <c r="N694" s="374"/>
      <c r="O694" s="374"/>
      <c r="P694" s="374"/>
      <c r="Q694" s="374"/>
      <c r="R694" s="374"/>
      <c r="S694" s="374"/>
      <c r="T694" s="374"/>
      <c r="U694" s="374"/>
      <c r="V694" s="374"/>
      <c r="W694" s="374"/>
      <c r="X694" s="374"/>
      <c r="Y694" s="374"/>
      <c r="Z694" s="374"/>
    </row>
    <row r="695" ht="15.75" customHeight="1">
      <c r="A695" s="68"/>
      <c r="B695" s="69"/>
      <c r="C695" s="69"/>
      <c r="D695" s="69"/>
      <c r="E695" s="69"/>
      <c r="F695" s="69"/>
      <c r="G695" s="69"/>
      <c r="H695" s="70"/>
      <c r="I695" s="374"/>
      <c r="J695" s="374"/>
      <c r="K695" s="374"/>
      <c r="L695" s="374"/>
      <c r="M695" s="374"/>
      <c r="N695" s="374"/>
      <c r="O695" s="374"/>
      <c r="P695" s="374"/>
      <c r="Q695" s="374"/>
      <c r="R695" s="374"/>
      <c r="S695" s="374"/>
      <c r="T695" s="374"/>
      <c r="U695" s="374"/>
      <c r="V695" s="374"/>
      <c r="W695" s="374"/>
      <c r="X695" s="374"/>
      <c r="Y695" s="374"/>
      <c r="Z695" s="374"/>
    </row>
    <row r="696" ht="15.75" customHeight="1">
      <c r="A696" s="68"/>
      <c r="B696" s="69"/>
      <c r="C696" s="69"/>
      <c r="D696" s="69"/>
      <c r="E696" s="69"/>
      <c r="F696" s="69"/>
      <c r="G696" s="69"/>
      <c r="H696" s="70"/>
      <c r="I696" s="374"/>
      <c r="J696" s="374"/>
      <c r="K696" s="374"/>
      <c r="L696" s="374"/>
      <c r="M696" s="374"/>
      <c r="N696" s="374"/>
      <c r="O696" s="374"/>
      <c r="P696" s="374"/>
      <c r="Q696" s="374"/>
      <c r="R696" s="374"/>
      <c r="S696" s="374"/>
      <c r="T696" s="374"/>
      <c r="U696" s="374"/>
      <c r="V696" s="374"/>
      <c r="W696" s="374"/>
      <c r="X696" s="374"/>
      <c r="Y696" s="374"/>
      <c r="Z696" s="374"/>
    </row>
    <row r="697" ht="15.75" customHeight="1">
      <c r="A697" s="68"/>
      <c r="B697" s="69"/>
      <c r="C697" s="69"/>
      <c r="D697" s="69"/>
      <c r="E697" s="69"/>
      <c r="F697" s="69"/>
      <c r="G697" s="69"/>
      <c r="H697" s="70"/>
      <c r="I697" s="374"/>
      <c r="J697" s="374"/>
      <c r="K697" s="374"/>
      <c r="L697" s="374"/>
      <c r="M697" s="374"/>
      <c r="N697" s="374"/>
      <c r="O697" s="374"/>
      <c r="P697" s="374"/>
      <c r="Q697" s="374"/>
      <c r="R697" s="374"/>
      <c r="S697" s="374"/>
      <c r="T697" s="374"/>
      <c r="U697" s="374"/>
      <c r="V697" s="374"/>
      <c r="W697" s="374"/>
      <c r="X697" s="374"/>
      <c r="Y697" s="374"/>
      <c r="Z697" s="374"/>
    </row>
    <row r="698" ht="15.75" customHeight="1">
      <c r="A698" s="68"/>
      <c r="B698" s="69"/>
      <c r="C698" s="69"/>
      <c r="D698" s="69"/>
      <c r="E698" s="69"/>
      <c r="F698" s="69"/>
      <c r="G698" s="69"/>
      <c r="H698" s="70"/>
      <c r="I698" s="374"/>
      <c r="J698" s="374"/>
      <c r="K698" s="374"/>
      <c r="L698" s="374"/>
      <c r="M698" s="374"/>
      <c r="N698" s="374"/>
      <c r="O698" s="374"/>
      <c r="P698" s="374"/>
      <c r="Q698" s="374"/>
      <c r="R698" s="374"/>
      <c r="S698" s="374"/>
      <c r="T698" s="374"/>
      <c r="U698" s="374"/>
      <c r="V698" s="374"/>
      <c r="W698" s="374"/>
      <c r="X698" s="374"/>
      <c r="Y698" s="374"/>
      <c r="Z698" s="374"/>
    </row>
    <row r="699" ht="15.75" customHeight="1">
      <c r="A699" s="68"/>
      <c r="B699" s="69"/>
      <c r="C699" s="69"/>
      <c r="D699" s="69"/>
      <c r="E699" s="69"/>
      <c r="F699" s="69"/>
      <c r="G699" s="69"/>
      <c r="H699" s="70"/>
      <c r="I699" s="374"/>
      <c r="J699" s="374"/>
      <c r="K699" s="374"/>
      <c r="L699" s="374"/>
      <c r="M699" s="374"/>
      <c r="N699" s="374"/>
      <c r="O699" s="374"/>
      <c r="P699" s="374"/>
      <c r="Q699" s="374"/>
      <c r="R699" s="374"/>
      <c r="S699" s="374"/>
      <c r="T699" s="374"/>
      <c r="U699" s="374"/>
      <c r="V699" s="374"/>
      <c r="W699" s="374"/>
      <c r="X699" s="374"/>
      <c r="Y699" s="374"/>
      <c r="Z699" s="374"/>
    </row>
    <row r="700" ht="15.75" customHeight="1">
      <c r="A700" s="68"/>
      <c r="B700" s="69"/>
      <c r="C700" s="69"/>
      <c r="D700" s="69"/>
      <c r="E700" s="69"/>
      <c r="F700" s="69"/>
      <c r="G700" s="69"/>
      <c r="H700" s="70"/>
      <c r="I700" s="374"/>
      <c r="J700" s="374"/>
      <c r="K700" s="374"/>
      <c r="L700" s="374"/>
      <c r="M700" s="374"/>
      <c r="N700" s="374"/>
      <c r="O700" s="374"/>
      <c r="P700" s="374"/>
      <c r="Q700" s="374"/>
      <c r="R700" s="374"/>
      <c r="S700" s="374"/>
      <c r="T700" s="374"/>
      <c r="U700" s="374"/>
      <c r="V700" s="374"/>
      <c r="W700" s="374"/>
      <c r="X700" s="374"/>
      <c r="Y700" s="374"/>
      <c r="Z700" s="374"/>
    </row>
    <row r="701" ht="15.75" customHeight="1">
      <c r="A701" s="68"/>
      <c r="B701" s="69"/>
      <c r="C701" s="69"/>
      <c r="D701" s="69"/>
      <c r="E701" s="69"/>
      <c r="F701" s="69"/>
      <c r="G701" s="69"/>
      <c r="H701" s="70"/>
      <c r="I701" s="374"/>
      <c r="J701" s="374"/>
      <c r="K701" s="374"/>
      <c r="L701" s="374"/>
      <c r="M701" s="374"/>
      <c r="N701" s="374"/>
      <c r="O701" s="374"/>
      <c r="P701" s="374"/>
      <c r="Q701" s="374"/>
      <c r="R701" s="374"/>
      <c r="S701" s="374"/>
      <c r="T701" s="374"/>
      <c r="U701" s="374"/>
      <c r="V701" s="374"/>
      <c r="W701" s="374"/>
      <c r="X701" s="374"/>
      <c r="Y701" s="374"/>
      <c r="Z701" s="374"/>
    </row>
    <row r="702" ht="15.75" customHeight="1">
      <c r="A702" s="68"/>
      <c r="B702" s="69"/>
      <c r="C702" s="69"/>
      <c r="D702" s="69"/>
      <c r="E702" s="69"/>
      <c r="F702" s="69"/>
      <c r="G702" s="69"/>
      <c r="H702" s="70"/>
      <c r="I702" s="374"/>
      <c r="J702" s="374"/>
      <c r="K702" s="374"/>
      <c r="L702" s="374"/>
      <c r="M702" s="374"/>
      <c r="N702" s="374"/>
      <c r="O702" s="374"/>
      <c r="P702" s="374"/>
      <c r="Q702" s="374"/>
      <c r="R702" s="374"/>
      <c r="S702" s="374"/>
      <c r="T702" s="374"/>
      <c r="U702" s="374"/>
      <c r="V702" s="374"/>
      <c r="W702" s="374"/>
      <c r="X702" s="374"/>
      <c r="Y702" s="374"/>
      <c r="Z702" s="374"/>
    </row>
    <row r="703" ht="15.75" customHeight="1">
      <c r="A703" s="68"/>
      <c r="B703" s="69"/>
      <c r="C703" s="69"/>
      <c r="D703" s="69"/>
      <c r="E703" s="69"/>
      <c r="F703" s="69"/>
      <c r="G703" s="69"/>
      <c r="H703" s="70"/>
      <c r="I703" s="374"/>
      <c r="J703" s="374"/>
      <c r="K703" s="374"/>
      <c r="L703" s="374"/>
      <c r="M703" s="374"/>
      <c r="N703" s="374"/>
      <c r="O703" s="374"/>
      <c r="P703" s="374"/>
      <c r="Q703" s="374"/>
      <c r="R703" s="374"/>
      <c r="S703" s="374"/>
      <c r="T703" s="374"/>
      <c r="U703" s="374"/>
      <c r="V703" s="374"/>
      <c r="W703" s="374"/>
      <c r="X703" s="374"/>
      <c r="Y703" s="374"/>
      <c r="Z703" s="374"/>
    </row>
    <row r="704" ht="15.75" customHeight="1">
      <c r="A704" s="68"/>
      <c r="B704" s="69"/>
      <c r="C704" s="69"/>
      <c r="D704" s="69"/>
      <c r="E704" s="69"/>
      <c r="F704" s="69"/>
      <c r="G704" s="69"/>
      <c r="H704" s="70"/>
      <c r="I704" s="374"/>
      <c r="J704" s="374"/>
      <c r="K704" s="374"/>
      <c r="L704" s="374"/>
      <c r="M704" s="374"/>
      <c r="N704" s="374"/>
      <c r="O704" s="374"/>
      <c r="P704" s="374"/>
      <c r="Q704" s="374"/>
      <c r="R704" s="374"/>
      <c r="S704" s="374"/>
      <c r="T704" s="374"/>
      <c r="U704" s="374"/>
      <c r="V704" s="374"/>
      <c r="W704" s="374"/>
      <c r="X704" s="374"/>
      <c r="Y704" s="374"/>
      <c r="Z704" s="374"/>
    </row>
    <row r="705" ht="15.75" customHeight="1">
      <c r="A705" s="68"/>
      <c r="B705" s="69"/>
      <c r="C705" s="69"/>
      <c r="D705" s="69"/>
      <c r="E705" s="69"/>
      <c r="F705" s="69"/>
      <c r="G705" s="69"/>
      <c r="H705" s="70"/>
      <c r="I705" s="374"/>
      <c r="J705" s="374"/>
      <c r="K705" s="374"/>
      <c r="L705" s="374"/>
      <c r="M705" s="374"/>
      <c r="N705" s="374"/>
      <c r="O705" s="374"/>
      <c r="P705" s="374"/>
      <c r="Q705" s="374"/>
      <c r="R705" s="374"/>
      <c r="S705" s="374"/>
      <c r="T705" s="374"/>
      <c r="U705" s="374"/>
      <c r="V705" s="374"/>
      <c r="W705" s="374"/>
      <c r="X705" s="374"/>
      <c r="Y705" s="374"/>
      <c r="Z705" s="374"/>
    </row>
    <row r="706" ht="15.75" customHeight="1">
      <c r="A706" s="68"/>
      <c r="B706" s="69"/>
      <c r="C706" s="69"/>
      <c r="D706" s="69"/>
      <c r="E706" s="69"/>
      <c r="F706" s="69"/>
      <c r="G706" s="69"/>
      <c r="H706" s="70"/>
      <c r="I706" s="374"/>
      <c r="J706" s="374"/>
      <c r="K706" s="374"/>
      <c r="L706" s="374"/>
      <c r="M706" s="374"/>
      <c r="N706" s="374"/>
      <c r="O706" s="374"/>
      <c r="P706" s="374"/>
      <c r="Q706" s="374"/>
      <c r="R706" s="374"/>
      <c r="S706" s="374"/>
      <c r="T706" s="374"/>
      <c r="U706" s="374"/>
      <c r="V706" s="374"/>
      <c r="W706" s="374"/>
      <c r="X706" s="374"/>
      <c r="Y706" s="374"/>
      <c r="Z706" s="374"/>
    </row>
    <row r="707" ht="15.75" customHeight="1">
      <c r="A707" s="68"/>
      <c r="B707" s="69"/>
      <c r="C707" s="69"/>
      <c r="D707" s="69"/>
      <c r="E707" s="69"/>
      <c r="F707" s="69"/>
      <c r="G707" s="69"/>
      <c r="H707" s="70"/>
      <c r="I707" s="374"/>
      <c r="J707" s="374"/>
      <c r="K707" s="374"/>
      <c r="L707" s="374"/>
      <c r="M707" s="374"/>
      <c r="N707" s="374"/>
      <c r="O707" s="374"/>
      <c r="P707" s="374"/>
      <c r="Q707" s="374"/>
      <c r="R707" s="374"/>
      <c r="S707" s="374"/>
      <c r="T707" s="374"/>
      <c r="U707" s="374"/>
      <c r="V707" s="374"/>
      <c r="W707" s="374"/>
      <c r="X707" s="374"/>
      <c r="Y707" s="374"/>
      <c r="Z707" s="374"/>
    </row>
    <row r="708" ht="15.75" customHeight="1">
      <c r="A708" s="68"/>
      <c r="B708" s="69"/>
      <c r="C708" s="69"/>
      <c r="D708" s="69"/>
      <c r="E708" s="69"/>
      <c r="F708" s="69"/>
      <c r="G708" s="69"/>
      <c r="H708" s="70"/>
      <c r="I708" s="374"/>
      <c r="J708" s="374"/>
      <c r="K708" s="374"/>
      <c r="L708" s="374"/>
      <c r="M708" s="374"/>
      <c r="N708" s="374"/>
      <c r="O708" s="374"/>
      <c r="P708" s="374"/>
      <c r="Q708" s="374"/>
      <c r="R708" s="374"/>
      <c r="S708" s="374"/>
      <c r="T708" s="374"/>
      <c r="U708" s="374"/>
      <c r="V708" s="374"/>
      <c r="W708" s="374"/>
      <c r="X708" s="374"/>
      <c r="Y708" s="374"/>
      <c r="Z708" s="374"/>
    </row>
    <row r="709" ht="15.75" customHeight="1">
      <c r="A709" s="68"/>
      <c r="B709" s="69"/>
      <c r="C709" s="69"/>
      <c r="D709" s="69"/>
      <c r="E709" s="69"/>
      <c r="F709" s="69"/>
      <c r="G709" s="69"/>
      <c r="H709" s="70"/>
      <c r="I709" s="374"/>
      <c r="J709" s="374"/>
      <c r="K709" s="374"/>
      <c r="L709" s="374"/>
      <c r="M709" s="374"/>
      <c r="N709" s="374"/>
      <c r="O709" s="374"/>
      <c r="P709" s="374"/>
      <c r="Q709" s="374"/>
      <c r="R709" s="374"/>
      <c r="S709" s="374"/>
      <c r="T709" s="374"/>
      <c r="U709" s="374"/>
      <c r="V709" s="374"/>
      <c r="W709" s="374"/>
      <c r="X709" s="374"/>
      <c r="Y709" s="374"/>
      <c r="Z709" s="374"/>
    </row>
    <row r="710" ht="15.75" customHeight="1">
      <c r="A710" s="68"/>
      <c r="B710" s="69"/>
      <c r="C710" s="69"/>
      <c r="D710" s="69"/>
      <c r="E710" s="69"/>
      <c r="F710" s="69"/>
      <c r="G710" s="69"/>
      <c r="H710" s="70"/>
      <c r="I710" s="374"/>
      <c r="J710" s="374"/>
      <c r="K710" s="374"/>
      <c r="L710" s="374"/>
      <c r="M710" s="374"/>
      <c r="N710" s="374"/>
      <c r="O710" s="374"/>
      <c r="P710" s="374"/>
      <c r="Q710" s="374"/>
      <c r="R710" s="374"/>
      <c r="S710" s="374"/>
      <c r="T710" s="374"/>
      <c r="U710" s="374"/>
      <c r="V710" s="374"/>
      <c r="W710" s="374"/>
      <c r="X710" s="374"/>
      <c r="Y710" s="374"/>
      <c r="Z710" s="374"/>
    </row>
    <row r="711" ht="15.75" customHeight="1">
      <c r="A711" s="68"/>
      <c r="B711" s="69"/>
      <c r="C711" s="69"/>
      <c r="D711" s="69"/>
      <c r="E711" s="69"/>
      <c r="F711" s="69"/>
      <c r="G711" s="69"/>
      <c r="H711" s="70"/>
      <c r="I711" s="374"/>
      <c r="J711" s="374"/>
      <c r="K711" s="374"/>
      <c r="L711" s="374"/>
      <c r="M711" s="374"/>
      <c r="N711" s="374"/>
      <c r="O711" s="374"/>
      <c r="P711" s="374"/>
      <c r="Q711" s="374"/>
      <c r="R711" s="374"/>
      <c r="S711" s="374"/>
      <c r="T711" s="374"/>
      <c r="U711" s="374"/>
      <c r="V711" s="374"/>
      <c r="W711" s="374"/>
      <c r="X711" s="374"/>
      <c r="Y711" s="374"/>
      <c r="Z711" s="374"/>
    </row>
    <row r="712" ht="15.75" customHeight="1">
      <c r="A712" s="68"/>
      <c r="B712" s="69"/>
      <c r="C712" s="69"/>
      <c r="D712" s="69"/>
      <c r="E712" s="69"/>
      <c r="F712" s="69"/>
      <c r="G712" s="69"/>
      <c r="H712" s="70"/>
      <c r="I712" s="374"/>
      <c r="J712" s="374"/>
      <c r="K712" s="374"/>
      <c r="L712" s="374"/>
      <c r="M712" s="374"/>
      <c r="N712" s="374"/>
      <c r="O712" s="374"/>
      <c r="P712" s="374"/>
      <c r="Q712" s="374"/>
      <c r="R712" s="374"/>
      <c r="S712" s="374"/>
      <c r="T712" s="374"/>
      <c r="U712" s="374"/>
      <c r="V712" s="374"/>
      <c r="W712" s="374"/>
      <c r="X712" s="374"/>
      <c r="Y712" s="374"/>
      <c r="Z712" s="374"/>
    </row>
    <row r="713" ht="15.75" customHeight="1">
      <c r="A713" s="68"/>
      <c r="B713" s="69"/>
      <c r="C713" s="69"/>
      <c r="D713" s="69"/>
      <c r="E713" s="69"/>
      <c r="F713" s="69"/>
      <c r="G713" s="69"/>
      <c r="H713" s="70"/>
      <c r="I713" s="374"/>
      <c r="J713" s="374"/>
      <c r="K713" s="374"/>
      <c r="L713" s="374"/>
      <c r="M713" s="374"/>
      <c r="N713" s="374"/>
      <c r="O713" s="374"/>
      <c r="P713" s="374"/>
      <c r="Q713" s="374"/>
      <c r="R713" s="374"/>
      <c r="S713" s="374"/>
      <c r="T713" s="374"/>
      <c r="U713" s="374"/>
      <c r="V713" s="374"/>
      <c r="W713" s="374"/>
      <c r="X713" s="374"/>
      <c r="Y713" s="374"/>
      <c r="Z713" s="374"/>
    </row>
    <row r="714" ht="15.75" customHeight="1">
      <c r="A714" s="68"/>
      <c r="B714" s="69"/>
      <c r="C714" s="69"/>
      <c r="D714" s="69"/>
      <c r="E714" s="69"/>
      <c r="F714" s="69"/>
      <c r="G714" s="69"/>
      <c r="H714" s="70"/>
      <c r="I714" s="374"/>
      <c r="J714" s="374"/>
      <c r="K714" s="374"/>
      <c r="L714" s="374"/>
      <c r="M714" s="374"/>
      <c r="N714" s="374"/>
      <c r="O714" s="374"/>
      <c r="P714" s="374"/>
      <c r="Q714" s="374"/>
      <c r="R714" s="374"/>
      <c r="S714" s="374"/>
      <c r="T714" s="374"/>
      <c r="U714" s="374"/>
      <c r="V714" s="374"/>
      <c r="W714" s="374"/>
      <c r="X714" s="374"/>
      <c r="Y714" s="374"/>
      <c r="Z714" s="374"/>
    </row>
    <row r="715" ht="15.75" customHeight="1">
      <c r="A715" s="68"/>
      <c r="B715" s="69"/>
      <c r="C715" s="69"/>
      <c r="D715" s="69"/>
      <c r="E715" s="69"/>
      <c r="F715" s="69"/>
      <c r="G715" s="69"/>
      <c r="H715" s="70"/>
      <c r="I715" s="374"/>
      <c r="J715" s="374"/>
      <c r="K715" s="374"/>
      <c r="L715" s="374"/>
      <c r="M715" s="374"/>
      <c r="N715" s="374"/>
      <c r="O715" s="374"/>
      <c r="P715" s="374"/>
      <c r="Q715" s="374"/>
      <c r="R715" s="374"/>
      <c r="S715" s="374"/>
      <c r="T715" s="374"/>
      <c r="U715" s="374"/>
      <c r="V715" s="374"/>
      <c r="W715" s="374"/>
      <c r="X715" s="374"/>
      <c r="Y715" s="374"/>
      <c r="Z715" s="374"/>
    </row>
    <row r="716" ht="15.75" customHeight="1">
      <c r="A716" s="68"/>
      <c r="B716" s="69"/>
      <c r="C716" s="69"/>
      <c r="D716" s="69"/>
      <c r="E716" s="69"/>
      <c r="F716" s="69"/>
      <c r="G716" s="69"/>
      <c r="H716" s="70"/>
      <c r="I716" s="374"/>
      <c r="J716" s="374"/>
      <c r="K716" s="374"/>
      <c r="L716" s="374"/>
      <c r="M716" s="374"/>
      <c r="N716" s="374"/>
      <c r="O716" s="374"/>
      <c r="P716" s="374"/>
      <c r="Q716" s="374"/>
      <c r="R716" s="374"/>
      <c r="S716" s="374"/>
      <c r="T716" s="374"/>
      <c r="U716" s="374"/>
      <c r="V716" s="374"/>
      <c r="W716" s="374"/>
      <c r="X716" s="374"/>
      <c r="Y716" s="374"/>
      <c r="Z716" s="374"/>
    </row>
    <row r="717" ht="15.75" customHeight="1">
      <c r="A717" s="68"/>
      <c r="B717" s="69"/>
      <c r="C717" s="69"/>
      <c r="D717" s="69"/>
      <c r="E717" s="69"/>
      <c r="F717" s="69"/>
      <c r="G717" s="69"/>
      <c r="H717" s="70"/>
      <c r="I717" s="374"/>
      <c r="J717" s="374"/>
      <c r="K717" s="374"/>
      <c r="L717" s="374"/>
      <c r="M717" s="374"/>
      <c r="N717" s="374"/>
      <c r="O717" s="374"/>
      <c r="P717" s="374"/>
      <c r="Q717" s="374"/>
      <c r="R717" s="374"/>
      <c r="S717" s="374"/>
      <c r="T717" s="374"/>
      <c r="U717" s="374"/>
      <c r="V717" s="374"/>
      <c r="W717" s="374"/>
      <c r="X717" s="374"/>
      <c r="Y717" s="374"/>
      <c r="Z717" s="374"/>
    </row>
    <row r="718" ht="15.75" customHeight="1">
      <c r="A718" s="68"/>
      <c r="B718" s="69"/>
      <c r="C718" s="69"/>
      <c r="D718" s="69"/>
      <c r="E718" s="69"/>
      <c r="F718" s="69"/>
      <c r="G718" s="69"/>
      <c r="H718" s="70"/>
      <c r="I718" s="374"/>
      <c r="J718" s="374"/>
      <c r="K718" s="374"/>
      <c r="L718" s="374"/>
      <c r="M718" s="374"/>
      <c r="N718" s="374"/>
      <c r="O718" s="374"/>
      <c r="P718" s="374"/>
      <c r="Q718" s="374"/>
      <c r="R718" s="374"/>
      <c r="S718" s="374"/>
      <c r="T718" s="374"/>
      <c r="U718" s="374"/>
      <c r="V718" s="374"/>
      <c r="W718" s="374"/>
      <c r="X718" s="374"/>
      <c r="Y718" s="374"/>
      <c r="Z718" s="374"/>
    </row>
    <row r="719" ht="15.75" customHeight="1">
      <c r="A719" s="68"/>
      <c r="B719" s="69"/>
      <c r="C719" s="69"/>
      <c r="D719" s="69"/>
      <c r="E719" s="69"/>
      <c r="F719" s="69"/>
      <c r="G719" s="69"/>
      <c r="H719" s="70"/>
      <c r="I719" s="374"/>
      <c r="J719" s="374"/>
      <c r="K719" s="374"/>
      <c r="L719" s="374"/>
      <c r="M719" s="374"/>
      <c r="N719" s="374"/>
      <c r="O719" s="374"/>
      <c r="P719" s="374"/>
      <c r="Q719" s="374"/>
      <c r="R719" s="374"/>
      <c r="S719" s="374"/>
      <c r="T719" s="374"/>
      <c r="U719" s="374"/>
      <c r="V719" s="374"/>
      <c r="W719" s="374"/>
      <c r="X719" s="374"/>
      <c r="Y719" s="374"/>
      <c r="Z719" s="374"/>
    </row>
    <row r="720" ht="15.75" customHeight="1">
      <c r="A720" s="68"/>
      <c r="B720" s="69"/>
      <c r="C720" s="69"/>
      <c r="D720" s="69"/>
      <c r="E720" s="69"/>
      <c r="F720" s="69"/>
      <c r="G720" s="69"/>
      <c r="H720" s="70"/>
      <c r="I720" s="374"/>
      <c r="J720" s="374"/>
      <c r="K720" s="374"/>
      <c r="L720" s="374"/>
      <c r="M720" s="374"/>
      <c r="N720" s="374"/>
      <c r="O720" s="374"/>
      <c r="P720" s="374"/>
      <c r="Q720" s="374"/>
      <c r="R720" s="374"/>
      <c r="S720" s="374"/>
      <c r="T720" s="374"/>
      <c r="U720" s="374"/>
      <c r="V720" s="374"/>
      <c r="W720" s="374"/>
      <c r="X720" s="374"/>
      <c r="Y720" s="374"/>
      <c r="Z720" s="374"/>
    </row>
    <row r="721" ht="15.75" customHeight="1">
      <c r="A721" s="68"/>
      <c r="B721" s="69"/>
      <c r="C721" s="69"/>
      <c r="D721" s="69"/>
      <c r="E721" s="69"/>
      <c r="F721" s="69"/>
      <c r="G721" s="69"/>
      <c r="H721" s="70"/>
      <c r="I721" s="374"/>
      <c r="J721" s="374"/>
      <c r="K721" s="374"/>
      <c r="L721" s="374"/>
      <c r="M721" s="374"/>
      <c r="N721" s="374"/>
      <c r="O721" s="374"/>
      <c r="P721" s="374"/>
      <c r="Q721" s="374"/>
      <c r="R721" s="374"/>
      <c r="S721" s="374"/>
      <c r="T721" s="374"/>
      <c r="U721" s="374"/>
      <c r="V721" s="374"/>
      <c r="W721" s="374"/>
      <c r="X721" s="374"/>
      <c r="Y721" s="374"/>
      <c r="Z721" s="374"/>
    </row>
    <row r="722" ht="15.75" customHeight="1">
      <c r="A722" s="68"/>
      <c r="B722" s="69"/>
      <c r="C722" s="69"/>
      <c r="D722" s="69"/>
      <c r="E722" s="69"/>
      <c r="F722" s="69"/>
      <c r="G722" s="69"/>
      <c r="H722" s="70"/>
      <c r="I722" s="374"/>
      <c r="J722" s="374"/>
      <c r="K722" s="374"/>
      <c r="L722" s="374"/>
      <c r="M722" s="374"/>
      <c r="N722" s="374"/>
      <c r="O722" s="374"/>
      <c r="P722" s="374"/>
      <c r="Q722" s="374"/>
      <c r="R722" s="374"/>
      <c r="S722" s="374"/>
      <c r="T722" s="374"/>
      <c r="U722" s="374"/>
      <c r="V722" s="374"/>
      <c r="W722" s="374"/>
      <c r="X722" s="374"/>
      <c r="Y722" s="374"/>
      <c r="Z722" s="374"/>
    </row>
    <row r="723" ht="15.75" customHeight="1">
      <c r="A723" s="68"/>
      <c r="B723" s="69"/>
      <c r="C723" s="69"/>
      <c r="D723" s="69"/>
      <c r="E723" s="69"/>
      <c r="F723" s="69"/>
      <c r="G723" s="69"/>
      <c r="H723" s="70"/>
      <c r="I723" s="374"/>
      <c r="J723" s="374"/>
      <c r="K723" s="374"/>
      <c r="L723" s="374"/>
      <c r="M723" s="374"/>
      <c r="N723" s="374"/>
      <c r="O723" s="374"/>
      <c r="P723" s="374"/>
      <c r="Q723" s="374"/>
      <c r="R723" s="374"/>
      <c r="S723" s="374"/>
      <c r="T723" s="374"/>
      <c r="U723" s="374"/>
      <c r="V723" s="374"/>
      <c r="W723" s="374"/>
      <c r="X723" s="374"/>
      <c r="Y723" s="374"/>
      <c r="Z723" s="374"/>
    </row>
    <row r="724" ht="15.75" customHeight="1">
      <c r="A724" s="68"/>
      <c r="B724" s="69"/>
      <c r="C724" s="69"/>
      <c r="D724" s="69"/>
      <c r="E724" s="69"/>
      <c r="F724" s="69"/>
      <c r="G724" s="69"/>
      <c r="H724" s="70"/>
      <c r="I724" s="374"/>
      <c r="J724" s="374"/>
      <c r="K724" s="374"/>
      <c r="L724" s="374"/>
      <c r="M724" s="374"/>
      <c r="N724" s="374"/>
      <c r="O724" s="374"/>
      <c r="P724" s="374"/>
      <c r="Q724" s="374"/>
      <c r="R724" s="374"/>
      <c r="S724" s="374"/>
      <c r="T724" s="374"/>
      <c r="U724" s="374"/>
      <c r="V724" s="374"/>
      <c r="W724" s="374"/>
      <c r="X724" s="374"/>
      <c r="Y724" s="374"/>
      <c r="Z724" s="374"/>
    </row>
    <row r="725" ht="15.75" customHeight="1">
      <c r="A725" s="68"/>
      <c r="B725" s="69"/>
      <c r="C725" s="69"/>
      <c r="D725" s="69"/>
      <c r="E725" s="69"/>
      <c r="F725" s="69"/>
      <c r="G725" s="69"/>
      <c r="H725" s="70"/>
      <c r="I725" s="374"/>
      <c r="J725" s="374"/>
      <c r="K725" s="374"/>
      <c r="L725" s="374"/>
      <c r="M725" s="374"/>
      <c r="N725" s="374"/>
      <c r="O725" s="374"/>
      <c r="P725" s="374"/>
      <c r="Q725" s="374"/>
      <c r="R725" s="374"/>
      <c r="S725" s="374"/>
      <c r="T725" s="374"/>
      <c r="U725" s="374"/>
      <c r="V725" s="374"/>
      <c r="W725" s="374"/>
      <c r="X725" s="374"/>
      <c r="Y725" s="374"/>
      <c r="Z725" s="374"/>
    </row>
    <row r="726" ht="15.75" customHeight="1">
      <c r="A726" s="68"/>
      <c r="B726" s="69"/>
      <c r="C726" s="69"/>
      <c r="D726" s="69"/>
      <c r="E726" s="69"/>
      <c r="F726" s="69"/>
      <c r="G726" s="69"/>
      <c r="H726" s="70"/>
      <c r="I726" s="374"/>
      <c r="J726" s="374"/>
      <c r="K726" s="374"/>
      <c r="L726" s="374"/>
      <c r="M726" s="374"/>
      <c r="N726" s="374"/>
      <c r="O726" s="374"/>
      <c r="P726" s="374"/>
      <c r="Q726" s="374"/>
      <c r="R726" s="374"/>
      <c r="S726" s="374"/>
      <c r="T726" s="374"/>
      <c r="U726" s="374"/>
      <c r="V726" s="374"/>
      <c r="W726" s="374"/>
      <c r="X726" s="374"/>
      <c r="Y726" s="374"/>
      <c r="Z726" s="374"/>
    </row>
    <row r="727" ht="15.75" customHeight="1">
      <c r="Q727" s="374"/>
      <c r="R727" s="374"/>
      <c r="S727" s="374"/>
      <c r="T727" s="374"/>
      <c r="U727" s="374"/>
      <c r="V727" s="374"/>
      <c r="W727" s="374"/>
      <c r="X727" s="374"/>
      <c r="Y727" s="374"/>
      <c r="Z727" s="374"/>
    </row>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O10"/>
    <mergeCell ref="A11:O11"/>
    <mergeCell ref="A2:O2"/>
    <mergeCell ref="A4:O4"/>
    <mergeCell ref="A5:O5"/>
    <mergeCell ref="A6:O6"/>
    <mergeCell ref="A7:O7"/>
    <mergeCell ref="A8:O8"/>
    <mergeCell ref="A9:O9"/>
  </mergeCells>
  <hyperlinks>
    <hyperlink r:id="rId1" ref="H14"/>
    <hyperlink r:id="rId2" ref="H15"/>
    <hyperlink r:id="rId3" ref="H16"/>
    <hyperlink r:id="rId4" ref="H17"/>
    <hyperlink r:id="rId5" ref="H18"/>
    <hyperlink r:id="rId6" ref="H20"/>
    <hyperlink r:id="rId7" ref="H21"/>
    <hyperlink r:id="rId8" ref="H22"/>
    <hyperlink r:id="rId9" ref="H23"/>
    <hyperlink r:id="rId10" ref="H24"/>
    <hyperlink r:id="rId11" ref="H25"/>
    <hyperlink r:id="rId12" ref="H26"/>
    <hyperlink r:id="rId13" ref="H34"/>
    <hyperlink r:id="rId14" ref="H35"/>
    <hyperlink r:id="rId15" ref="H39"/>
    <hyperlink r:id="rId16" ref="H41"/>
    <hyperlink r:id="rId17" ref="H42"/>
    <hyperlink r:id="rId18" ref="H46"/>
    <hyperlink r:id="rId19" ref="H50"/>
    <hyperlink r:id="rId20" ref="H51"/>
    <hyperlink r:id="rId21" ref="H52"/>
    <hyperlink r:id="rId22" ref="H53"/>
    <hyperlink r:id="rId23" ref="H54"/>
    <hyperlink r:id="rId24" ref="H55"/>
    <hyperlink r:id="rId25" ref="H56"/>
    <hyperlink r:id="rId26" ref="H57"/>
    <hyperlink r:id="rId27" ref="H58"/>
    <hyperlink r:id="rId28" ref="H59"/>
    <hyperlink r:id="rId29" ref="H60"/>
    <hyperlink r:id="rId30" ref="H61"/>
    <hyperlink r:id="rId31" ref="H62"/>
    <hyperlink r:id="rId32" ref="H63"/>
    <hyperlink r:id="rId33" ref="H64"/>
    <hyperlink r:id="rId34" ref="H67"/>
    <hyperlink r:id="rId35" ref="H68"/>
    <hyperlink r:id="rId36" ref="H69"/>
    <hyperlink r:id="rId37" ref="H70"/>
    <hyperlink r:id="rId38" ref="H75"/>
    <hyperlink r:id="rId39" ref="H76"/>
    <hyperlink r:id="rId40" ref="H77"/>
    <hyperlink r:id="rId41" ref="H78"/>
    <hyperlink r:id="rId42" ref="H79"/>
    <hyperlink r:id="rId43" ref="H82"/>
    <hyperlink r:id="rId44" ref="H83"/>
    <hyperlink r:id="rId45" ref="H85"/>
    <hyperlink r:id="rId46" ref="H86"/>
    <hyperlink r:id="rId47" ref="H87"/>
    <hyperlink r:id="rId48" ref="H88"/>
    <hyperlink r:id="rId49" ref="H89"/>
    <hyperlink r:id="rId50" ref="H90"/>
    <hyperlink r:id="rId51" ref="H91"/>
    <hyperlink r:id="rId52" ref="H92"/>
    <hyperlink r:id="rId53" ref="H93"/>
    <hyperlink r:id="rId54" ref="H94"/>
    <hyperlink r:id="rId55" ref="H95"/>
    <hyperlink r:id="rId56" ref="H96"/>
    <hyperlink r:id="rId57" ref="H97"/>
    <hyperlink r:id="rId58" ref="H98"/>
    <hyperlink r:id="rId59" ref="H99"/>
    <hyperlink r:id="rId60" ref="H101"/>
    <hyperlink r:id="rId61" ref="H102"/>
    <hyperlink r:id="rId62" ref="H103"/>
    <hyperlink r:id="rId63" ref="H104"/>
    <hyperlink r:id="rId64" ref="H105"/>
    <hyperlink r:id="rId65" ref="H108"/>
    <hyperlink r:id="rId66" ref="H109"/>
    <hyperlink r:id="rId67" ref="H110"/>
    <hyperlink r:id="rId68" ref="H111"/>
    <hyperlink r:id="rId69" ref="H112"/>
    <hyperlink r:id="rId70" ref="H113"/>
    <hyperlink r:id="rId71" ref="H114"/>
    <hyperlink r:id="rId72" ref="H115"/>
    <hyperlink r:id="rId73" ref="H120"/>
    <hyperlink r:id="rId74" ref="H121"/>
    <hyperlink r:id="rId75" ref="H123"/>
    <hyperlink r:id="rId76" ref="H126"/>
    <hyperlink r:id="rId77" ref="H128"/>
    <hyperlink r:id="rId78" ref="H129"/>
    <hyperlink r:id="rId79" ref="H131"/>
    <hyperlink r:id="rId80" ref="H132"/>
    <hyperlink r:id="rId81" ref="H133"/>
    <hyperlink r:id="rId82" ref="H134"/>
    <hyperlink r:id="rId83" ref="H135"/>
    <hyperlink r:id="rId84" ref="H136"/>
    <hyperlink r:id="rId85" ref="H137"/>
    <hyperlink r:id="rId86" ref="H138"/>
    <hyperlink r:id="rId87" ref="H139"/>
    <hyperlink r:id="rId88" ref="H140"/>
    <hyperlink r:id="rId89" ref="H141"/>
    <hyperlink r:id="rId90" ref="H142"/>
    <hyperlink r:id="rId91" ref="H143"/>
    <hyperlink r:id="rId92" ref="H144"/>
    <hyperlink r:id="rId93" ref="H145"/>
    <hyperlink r:id="rId94" ref="H146"/>
    <hyperlink r:id="rId95" ref="H147"/>
    <hyperlink r:id="rId96" ref="H148"/>
    <hyperlink r:id="rId97" ref="H149"/>
    <hyperlink r:id="rId98" ref="H151"/>
    <hyperlink r:id="rId99" ref="H152"/>
    <hyperlink r:id="rId100" ref="H153"/>
    <hyperlink r:id="rId101" ref="H159"/>
    <hyperlink r:id="rId102" ref="H161"/>
    <hyperlink r:id="rId103" ref="H162"/>
    <hyperlink r:id="rId104" ref="H169"/>
    <hyperlink r:id="rId105" ref="H170"/>
    <hyperlink r:id="rId106" ref="H171"/>
    <hyperlink r:id="rId107" ref="H172"/>
    <hyperlink r:id="rId108" ref="H173"/>
    <hyperlink r:id="rId109" ref="H174"/>
    <hyperlink r:id="rId110" ref="H175"/>
    <hyperlink r:id="rId111" ref="H176"/>
    <hyperlink r:id="rId112" ref="H177"/>
    <hyperlink r:id="rId113" ref="H178"/>
    <hyperlink r:id="rId114" ref="H179"/>
    <hyperlink r:id="rId115" ref="H181"/>
    <hyperlink r:id="rId116" ref="H182"/>
    <hyperlink r:id="rId117" ref="H183"/>
    <hyperlink r:id="rId118" ref="H184"/>
    <hyperlink r:id="rId119" ref="H185"/>
    <hyperlink r:id="rId120" ref="H186"/>
    <hyperlink r:id="rId121" ref="H187"/>
    <hyperlink r:id="rId122" ref="H188"/>
    <hyperlink r:id="rId123" ref="H189"/>
    <hyperlink r:id="rId124" ref="H190"/>
    <hyperlink r:id="rId125" ref="H191"/>
    <hyperlink r:id="rId126" ref="H192"/>
    <hyperlink r:id="rId127" ref="H193"/>
    <hyperlink r:id="rId128" ref="H194"/>
    <hyperlink r:id="rId129" ref="H195"/>
    <hyperlink r:id="rId130" ref="H196"/>
    <hyperlink r:id="rId131" ref="H197"/>
    <hyperlink r:id="rId132" ref="H198"/>
    <hyperlink r:id="rId133" ref="H199"/>
    <hyperlink r:id="rId134" ref="H200"/>
    <hyperlink r:id="rId135" ref="H201"/>
    <hyperlink r:id="rId136" ref="H202"/>
    <hyperlink r:id="rId137" ref="H204"/>
    <hyperlink r:id="rId138" ref="H205"/>
    <hyperlink r:id="rId139" ref="H206"/>
    <hyperlink r:id="rId140" ref="H207"/>
    <hyperlink r:id="rId141" ref="H208"/>
    <hyperlink r:id="rId142" ref="H225"/>
    <hyperlink r:id="rId143" ref="H226"/>
    <hyperlink r:id="rId144" ref="H228"/>
    <hyperlink r:id="rId145" ref="H229"/>
    <hyperlink r:id="rId146" ref="H230"/>
    <hyperlink r:id="rId147" ref="H231"/>
    <hyperlink r:id="rId148" ref="H232"/>
    <hyperlink r:id="rId149" ref="H233"/>
    <hyperlink r:id="rId150" ref="H234"/>
    <hyperlink r:id="rId151" ref="H235"/>
    <hyperlink r:id="rId152" ref="H236"/>
    <hyperlink r:id="rId153" ref="H237"/>
    <hyperlink r:id="rId154" ref="H238"/>
    <hyperlink r:id="rId155" ref="H239"/>
    <hyperlink r:id="rId156" ref="H240"/>
    <hyperlink r:id="rId157" ref="H241"/>
    <hyperlink r:id="rId158" ref="H243"/>
    <hyperlink r:id="rId159" ref="H244"/>
    <hyperlink r:id="rId160" ref="H245"/>
    <hyperlink r:id="rId161" ref="H246"/>
    <hyperlink r:id="rId162" ref="H247"/>
    <hyperlink r:id="rId163" ref="H248"/>
    <hyperlink r:id="rId164" ref="H249"/>
    <hyperlink r:id="rId165" ref="H250"/>
    <hyperlink r:id="rId166" ref="H253"/>
    <hyperlink r:id="rId167" ref="H254"/>
    <hyperlink r:id="rId168" ref="H255"/>
    <hyperlink r:id="rId169" ref="H256"/>
    <hyperlink r:id="rId170" ref="H260"/>
    <hyperlink r:id="rId171" ref="H262"/>
    <hyperlink r:id="rId172" ref="H263"/>
    <hyperlink r:id="rId173" ref="H264"/>
    <hyperlink r:id="rId174" ref="H271"/>
    <hyperlink r:id="rId175" ref="H272"/>
    <hyperlink r:id="rId176" ref="H273"/>
    <hyperlink r:id="rId177" ref="H274"/>
    <hyperlink r:id="rId178" ref="H275"/>
    <hyperlink r:id="rId179" ref="H276"/>
    <hyperlink r:id="rId180" ref="H278"/>
    <hyperlink r:id="rId181" ref="H279"/>
    <hyperlink r:id="rId182" ref="H280"/>
    <hyperlink r:id="rId183" ref="H281"/>
    <hyperlink r:id="rId184" ref="H282"/>
    <hyperlink r:id="rId185" ref="H283"/>
    <hyperlink r:id="rId186" ref="H284"/>
    <hyperlink r:id="rId187" ref="H285"/>
    <hyperlink r:id="rId188" ref="H287"/>
    <hyperlink r:id="rId189" ref="H289"/>
    <hyperlink r:id="rId190" ref="H290"/>
    <hyperlink r:id="rId191" ref="H291"/>
    <hyperlink r:id="rId192" ref="H292"/>
    <hyperlink r:id="rId193" ref="H293"/>
    <hyperlink r:id="rId194" ref="H294"/>
    <hyperlink r:id="rId195" ref="D295"/>
    <hyperlink r:id="rId196" ref="H295"/>
    <hyperlink r:id="rId197" ref="H296"/>
    <hyperlink r:id="rId198" ref="H297"/>
    <hyperlink r:id="rId199" ref="H298"/>
    <hyperlink r:id="rId200" ref="H299"/>
    <hyperlink r:id="rId201" ref="H300"/>
    <hyperlink r:id="rId202" ref="H301"/>
    <hyperlink r:id="rId203" ref="H304"/>
    <hyperlink r:id="rId204" ref="H305"/>
    <hyperlink r:id="rId205" ref="H306"/>
    <hyperlink r:id="rId206" ref="H307"/>
    <hyperlink r:id="rId207" ref="H309"/>
    <hyperlink r:id="rId208" ref="H310"/>
    <hyperlink r:id="rId209" ref="H311"/>
    <hyperlink r:id="rId210" ref="H312"/>
    <hyperlink r:id="rId211" ref="H328"/>
    <hyperlink r:id="rId212" ref="H329"/>
    <hyperlink r:id="rId213" ref="H330"/>
    <hyperlink r:id="rId214" ref="H331"/>
    <hyperlink r:id="rId215" ref="H332"/>
    <hyperlink r:id="rId216" ref="H333"/>
    <hyperlink r:id="rId217" ref="H334"/>
    <hyperlink r:id="rId218" ref="H335"/>
    <hyperlink r:id="rId219" ref="H336"/>
    <hyperlink r:id="rId220" ref="H337"/>
    <hyperlink r:id="rId221" ref="H338"/>
    <hyperlink r:id="rId222" ref="H339"/>
    <hyperlink r:id="rId223" ref="H340"/>
    <hyperlink r:id="rId224" ref="H343"/>
    <hyperlink r:id="rId225" ref="H344"/>
    <hyperlink r:id="rId226" ref="H345"/>
    <hyperlink r:id="rId227" ref="H346"/>
    <hyperlink r:id="rId228" ref="J346"/>
    <hyperlink r:id="rId229" ref="H347"/>
    <hyperlink r:id="rId230" ref="H349"/>
    <hyperlink r:id="rId231" ref="H353"/>
    <hyperlink r:id="rId232" ref="H354"/>
    <hyperlink r:id="rId233" ref="H358"/>
    <hyperlink r:id="rId234" ref="H359"/>
    <hyperlink r:id="rId235" ref="H360"/>
    <hyperlink r:id="rId236" ref="H361"/>
    <hyperlink r:id="rId237" ref="H382"/>
    <hyperlink r:id="rId238" ref="H383"/>
    <hyperlink r:id="rId239" ref="H387"/>
    <hyperlink r:id="rId240" ref="H396"/>
    <hyperlink r:id="rId241" ref="H397"/>
    <hyperlink r:id="rId242" ref="H398"/>
    <hyperlink r:id="rId243" ref="H401"/>
    <hyperlink r:id="rId244" ref="H402"/>
    <hyperlink r:id="rId245" ref="H403"/>
    <hyperlink r:id="rId246" ref="H404"/>
    <hyperlink r:id="rId247" ref="H405"/>
    <hyperlink r:id="rId248" ref="H406"/>
    <hyperlink r:id="rId249" ref="H407"/>
    <hyperlink r:id="rId250" ref="H409"/>
    <hyperlink r:id="rId251" ref="H410"/>
    <hyperlink r:id="rId252" ref="H411"/>
    <hyperlink r:id="rId253" ref="H412"/>
    <hyperlink r:id="rId254" ref="H413"/>
    <hyperlink r:id="rId255" ref="H414"/>
    <hyperlink r:id="rId256" ref="H415"/>
    <hyperlink r:id="rId257" ref="H418"/>
    <hyperlink r:id="rId258" ref="H419"/>
    <hyperlink r:id="rId259" ref="H420"/>
    <hyperlink r:id="rId260" ref="H421"/>
    <hyperlink r:id="rId261" ref="H422"/>
    <hyperlink r:id="rId262" ref="H424"/>
    <hyperlink r:id="rId263" ref="H425"/>
    <hyperlink r:id="rId264" ref="H426"/>
    <hyperlink r:id="rId265" ref="H427"/>
    <hyperlink r:id="rId266" ref="H428"/>
    <hyperlink r:id="rId267" ref="H433"/>
    <hyperlink r:id="rId268" ref="H438"/>
    <hyperlink r:id="rId269" ref="H442"/>
    <hyperlink r:id="rId270" ref="H446"/>
    <hyperlink r:id="rId271" ref="H447"/>
    <hyperlink r:id="rId272" ref="H448"/>
    <hyperlink r:id="rId273" ref="H449"/>
    <hyperlink r:id="rId274" ref="H450"/>
    <hyperlink r:id="rId275" ref="H451"/>
    <hyperlink r:id="rId276" ref="H452"/>
    <hyperlink r:id="rId277" ref="H453"/>
    <hyperlink r:id="rId278" ref="H454"/>
    <hyperlink r:id="rId279" ref="H455"/>
    <hyperlink r:id="rId280" ref="H456"/>
    <hyperlink r:id="rId281" ref="H457"/>
    <hyperlink r:id="rId282" ref="H458"/>
    <hyperlink r:id="rId283" ref="H459"/>
    <hyperlink r:id="rId284" ref="H460"/>
    <hyperlink r:id="rId285" ref="H461"/>
    <hyperlink r:id="rId286" ref="H468"/>
    <hyperlink r:id="rId287" ref="H469"/>
    <hyperlink r:id="rId288" ref="H470"/>
    <hyperlink r:id="rId289" ref="H471"/>
    <hyperlink r:id="rId290" ref="H472"/>
    <hyperlink r:id="rId291" ref="H473"/>
    <hyperlink r:id="rId292" ref="H475"/>
    <hyperlink r:id="rId293" location="/Welcome" ref="H476"/>
    <hyperlink r:id="rId294" location="/Welcome" ref="H477"/>
    <hyperlink r:id="rId295" ref="H478"/>
    <hyperlink r:id="rId296" ref="H479"/>
    <hyperlink r:id="rId297" ref="H480"/>
    <hyperlink r:id="rId298" ref="H481"/>
    <hyperlink r:id="rId299" ref="H482"/>
    <hyperlink r:id="rId300" ref="H483"/>
    <hyperlink r:id="rId301" ref="H484"/>
    <hyperlink r:id="rId302" ref="H485"/>
    <hyperlink r:id="rId303" ref="H486"/>
    <hyperlink r:id="rId304" ref="H487"/>
    <hyperlink r:id="rId305" ref="H488"/>
    <hyperlink r:id="rId306" ref="H489"/>
    <hyperlink r:id="rId307" ref="H490"/>
    <hyperlink r:id="rId308" location="/Welcome" ref="H491"/>
    <hyperlink r:id="rId309" location="/Welcome" ref="H492"/>
    <hyperlink r:id="rId310" ref="H493"/>
    <hyperlink r:id="rId311" ref="H494"/>
    <hyperlink r:id="rId312" ref="H495"/>
    <hyperlink r:id="rId313" ref="H496"/>
    <hyperlink r:id="rId314" ref="H497"/>
    <hyperlink r:id="rId315" ref="H498"/>
    <hyperlink r:id="rId316" ref="H499"/>
    <hyperlink r:id="rId317" ref="H500"/>
    <hyperlink r:id="rId318" ref="H501"/>
    <hyperlink r:id="rId319" ref="H502"/>
    <hyperlink r:id="rId320" ref="H503"/>
    <hyperlink r:id="rId321" ref="H504"/>
    <hyperlink r:id="rId322" ref="H505"/>
    <hyperlink r:id="rId323" ref="H506"/>
    <hyperlink r:id="rId324" ref="H507"/>
    <hyperlink r:id="rId325" ref="H509"/>
    <hyperlink r:id="rId326" ref="H510"/>
    <hyperlink r:id="rId327" ref="H511"/>
    <hyperlink r:id="rId328" ref="H512"/>
    <hyperlink r:id="rId329" ref="H513"/>
    <hyperlink r:id="rId330" ref="H514"/>
    <hyperlink r:id="rId331" ref="H515"/>
    <hyperlink r:id="rId332" ref="H516"/>
    <hyperlink r:id="rId333" ref="H517"/>
    <hyperlink r:id="rId334" ref="H518"/>
    <hyperlink r:id="rId335" ref="H519"/>
    <hyperlink r:id="rId336" ref="H520"/>
    <hyperlink r:id="rId337" ref="H521"/>
    <hyperlink r:id="rId338" ref="H522"/>
    <hyperlink r:id="rId339" ref="H523"/>
    <hyperlink r:id="rId340" ref="H525"/>
    <hyperlink r:id="rId341" ref="H528"/>
    <hyperlink r:id="rId342" ref="H529"/>
    <hyperlink r:id="rId343" ref="H530"/>
    <hyperlink r:id="rId344" ref="H531"/>
    <hyperlink r:id="rId345" ref="H539"/>
    <hyperlink r:id="rId346" ref="H540"/>
    <hyperlink r:id="rId347" ref="H541"/>
    <hyperlink r:id="rId348" ref="H542"/>
    <hyperlink r:id="rId349" ref="H543"/>
    <hyperlink r:id="rId350" ref="H544"/>
    <hyperlink r:id="rId351" ref="H545"/>
    <hyperlink r:id="rId352" ref="H546"/>
    <hyperlink r:id="rId353" ref="H547"/>
    <hyperlink r:id="rId354" ref="H550"/>
    <hyperlink r:id="rId355" ref="H554"/>
    <hyperlink r:id="rId356" ref="H555"/>
    <hyperlink r:id="rId357" ref="H556"/>
    <hyperlink r:id="rId358" ref="H557"/>
    <hyperlink r:id="rId359" ref="H558"/>
    <hyperlink r:id="rId360" ref="H559"/>
    <hyperlink r:id="rId361" ref="H562"/>
    <hyperlink r:id="rId362" ref="H563"/>
    <hyperlink r:id="rId363" ref="H567"/>
    <hyperlink r:id="rId364" ref="H568"/>
    <hyperlink r:id="rId365" ref="H569"/>
    <hyperlink r:id="rId366" ref="H570"/>
    <hyperlink r:id="rId367" ref="H571"/>
    <hyperlink r:id="rId368" ref="H572"/>
    <hyperlink r:id="rId369" ref="H579"/>
    <hyperlink r:id="rId370" ref="H580"/>
    <hyperlink r:id="rId371" ref="H581"/>
    <hyperlink r:id="rId372" ref="H582"/>
    <hyperlink r:id="rId373" ref="H583"/>
    <hyperlink r:id="rId374" ref="H584"/>
    <hyperlink r:id="rId375" ref="H598"/>
    <hyperlink r:id="rId376" ref="H602"/>
    <hyperlink r:id="rId377" ref="H604"/>
    <hyperlink r:id="rId378" ref="H606"/>
    <hyperlink r:id="rId379" ref="H611"/>
    <hyperlink r:id="rId380" ref="H612"/>
    <hyperlink r:id="rId381" ref="H613"/>
    <hyperlink r:id="rId382" ref="H614"/>
    <hyperlink r:id="rId383" ref="H616"/>
    <hyperlink r:id="rId384" ref="H617"/>
    <hyperlink r:id="rId385" ref="H618"/>
    <hyperlink r:id="rId386" ref="H619"/>
    <hyperlink r:id="rId387" ref="H620"/>
    <hyperlink r:id="rId388" ref="H621"/>
    <hyperlink r:id="rId389" ref="H622"/>
    <hyperlink r:id="rId390" ref="H623"/>
    <hyperlink r:id="rId391" ref="H624"/>
    <hyperlink r:id="rId392" ref="H631"/>
    <hyperlink r:id="rId393" ref="H632"/>
    <hyperlink r:id="rId394" ref="H633"/>
    <hyperlink r:id="rId395" ref="H634"/>
    <hyperlink r:id="rId396" ref="H635"/>
    <hyperlink r:id="rId397" ref="H637"/>
    <hyperlink r:id="rId398" ref="H639"/>
    <hyperlink r:id="rId399" ref="H640"/>
    <hyperlink r:id="rId400" ref="H641"/>
    <hyperlink r:id="rId401" ref="H642"/>
    <hyperlink r:id="rId402" ref="H643"/>
    <hyperlink r:id="rId403" ref="H644"/>
    <hyperlink r:id="rId404" ref="H647"/>
    <hyperlink r:id="rId405" ref="H648"/>
    <hyperlink r:id="rId406" ref="H649"/>
    <hyperlink r:id="rId407" ref="H650"/>
    <hyperlink r:id="rId408" ref="H652"/>
    <hyperlink r:id="rId409" ref="H653"/>
    <hyperlink r:id="rId410" ref="H654"/>
    <hyperlink r:id="rId411" ref="H657"/>
    <hyperlink r:id="rId412" ref="H658"/>
    <hyperlink r:id="rId413" ref="H659"/>
    <hyperlink r:id="rId414" ref="H660"/>
    <hyperlink r:id="rId415" ref="H661"/>
    <hyperlink r:id="rId416" ref="H662"/>
    <hyperlink r:id="rId417" ref="H663"/>
    <hyperlink r:id="rId418" ref="H664"/>
    <hyperlink r:id="rId419" ref="H665"/>
    <hyperlink r:id="rId420" ref="H666"/>
    <hyperlink r:id="rId421" ref="H667"/>
    <hyperlink r:id="rId422" ref="H669"/>
    <hyperlink r:id="rId423" ref="H670"/>
    <hyperlink r:id="rId424" ref="H671"/>
    <hyperlink r:id="rId425" ref="H673"/>
  </hyperlinks>
  <printOptions/>
  <pageMargins bottom="1.0" footer="0.0" header="0.0" left="0.75" right="0.75" top="1.0"/>
  <pageSetup orientation="landscape"/>
  <drawing r:id="rId426"/>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10" width="9.0"/>
    <col customWidth="1" min="11" max="28" width="8.0"/>
  </cols>
  <sheetData>
    <row r="1">
      <c r="A1" s="68"/>
      <c r="B1" s="68"/>
      <c r="C1" s="69"/>
      <c r="D1" s="69"/>
      <c r="E1" s="69"/>
      <c r="F1" s="69"/>
      <c r="G1" s="70"/>
      <c r="H1" s="70"/>
      <c r="I1" s="70"/>
      <c r="J1" s="374"/>
      <c r="K1" s="374"/>
      <c r="L1" s="374"/>
      <c r="M1" s="374"/>
      <c r="N1" s="374"/>
      <c r="O1" s="374"/>
      <c r="P1" s="374"/>
      <c r="Q1" s="374"/>
      <c r="R1" s="374"/>
      <c r="S1" s="374"/>
      <c r="T1" s="374"/>
      <c r="U1" s="374"/>
      <c r="V1" s="374"/>
      <c r="W1" s="374"/>
      <c r="X1" s="374"/>
      <c r="Y1" s="374"/>
      <c r="Z1" s="374"/>
      <c r="AA1" s="374"/>
      <c r="AB1" s="374"/>
    </row>
    <row r="2" ht="15.75" customHeight="1">
      <c r="A2" s="582" t="s">
        <v>10342</v>
      </c>
      <c r="B2" s="72"/>
      <c r="C2" s="72"/>
      <c r="D2" s="72"/>
      <c r="E2" s="72"/>
      <c r="F2" s="72"/>
      <c r="G2" s="72"/>
      <c r="H2" s="72"/>
      <c r="I2" s="73"/>
      <c r="J2" s="75"/>
      <c r="K2" s="75"/>
      <c r="L2" s="75"/>
      <c r="M2" s="75"/>
      <c r="N2" s="75"/>
      <c r="O2" s="75"/>
      <c r="P2" s="75"/>
      <c r="Q2" s="75"/>
      <c r="R2" s="75"/>
      <c r="S2" s="75"/>
      <c r="T2" s="75"/>
      <c r="U2" s="75"/>
      <c r="V2" s="75"/>
      <c r="W2" s="75"/>
      <c r="X2" s="75"/>
      <c r="Y2" s="75"/>
      <c r="Z2" s="75"/>
      <c r="AA2" s="75"/>
      <c r="AB2" s="75"/>
    </row>
    <row r="3" ht="15.75" customHeight="1">
      <c r="A3" s="614"/>
      <c r="B3" s="614"/>
      <c r="C3" s="614"/>
      <c r="D3" s="614"/>
      <c r="E3" s="614"/>
      <c r="F3" s="614"/>
      <c r="G3" s="614"/>
      <c r="H3" s="614"/>
      <c r="I3" s="614"/>
      <c r="J3" s="75"/>
      <c r="K3" s="75"/>
      <c r="L3" s="75"/>
      <c r="M3" s="75"/>
      <c r="N3" s="75"/>
      <c r="O3" s="75"/>
      <c r="P3" s="75"/>
      <c r="Q3" s="75"/>
      <c r="R3" s="75"/>
      <c r="S3" s="75"/>
      <c r="T3" s="75"/>
      <c r="U3" s="75"/>
      <c r="V3" s="75"/>
      <c r="W3" s="75"/>
      <c r="X3" s="75"/>
      <c r="Y3" s="75"/>
      <c r="Z3" s="75"/>
      <c r="AA3" s="75"/>
      <c r="AB3" s="75"/>
    </row>
    <row r="4">
      <c r="A4" s="593" t="s">
        <v>10343</v>
      </c>
      <c r="B4" s="72"/>
      <c r="C4" s="72"/>
      <c r="D4" s="72"/>
      <c r="E4" s="72"/>
      <c r="F4" s="72"/>
      <c r="G4" s="72"/>
      <c r="H4" s="72"/>
      <c r="I4" s="73"/>
      <c r="J4" s="75"/>
      <c r="K4" s="75"/>
      <c r="L4" s="75"/>
      <c r="M4" s="75"/>
      <c r="N4" s="75"/>
      <c r="O4" s="75"/>
      <c r="P4" s="75"/>
      <c r="Q4" s="75"/>
      <c r="R4" s="75"/>
      <c r="S4" s="75"/>
      <c r="T4" s="75"/>
      <c r="U4" s="75"/>
      <c r="V4" s="75"/>
      <c r="W4" s="75"/>
      <c r="X4" s="75"/>
      <c r="Y4" s="75"/>
      <c r="Z4" s="75"/>
      <c r="AA4" s="75"/>
      <c r="AB4" s="75"/>
    </row>
    <row r="5">
      <c r="A5" s="593" t="s">
        <v>10344</v>
      </c>
      <c r="B5" s="72"/>
      <c r="C5" s="72"/>
      <c r="D5" s="72"/>
      <c r="E5" s="72"/>
      <c r="F5" s="72"/>
      <c r="G5" s="72"/>
      <c r="H5" s="72"/>
      <c r="I5" s="73"/>
      <c r="J5" s="75"/>
      <c r="K5" s="75"/>
      <c r="L5" s="75"/>
      <c r="M5" s="75"/>
      <c r="N5" s="75"/>
      <c r="O5" s="75"/>
      <c r="P5" s="75"/>
      <c r="Q5" s="75"/>
      <c r="R5" s="75"/>
      <c r="S5" s="75"/>
      <c r="T5" s="75"/>
      <c r="U5" s="75"/>
      <c r="V5" s="75"/>
      <c r="W5" s="75"/>
      <c r="X5" s="75"/>
      <c r="Y5" s="75"/>
      <c r="Z5" s="75"/>
      <c r="AA5" s="75"/>
      <c r="AB5" s="75"/>
    </row>
    <row r="6" ht="30.0" customHeight="1">
      <c r="A6" s="1070" t="s">
        <v>10345</v>
      </c>
      <c r="B6" s="72"/>
      <c r="C6" s="72"/>
      <c r="D6" s="72"/>
      <c r="E6" s="72"/>
      <c r="F6" s="72"/>
      <c r="G6" s="72"/>
      <c r="H6" s="72"/>
      <c r="I6" s="73"/>
      <c r="J6" s="75"/>
      <c r="K6" s="75"/>
      <c r="L6" s="75"/>
      <c r="M6" s="75"/>
      <c r="N6" s="75"/>
      <c r="O6" s="75"/>
      <c r="P6" s="75"/>
      <c r="Q6" s="75"/>
      <c r="R6" s="75"/>
      <c r="S6" s="75"/>
      <c r="T6" s="75"/>
      <c r="U6" s="75"/>
      <c r="V6" s="75"/>
      <c r="W6" s="75"/>
      <c r="X6" s="75"/>
      <c r="Y6" s="75"/>
      <c r="Z6" s="75"/>
      <c r="AA6" s="75"/>
      <c r="AB6" s="75"/>
    </row>
    <row r="7" ht="30.0" customHeight="1">
      <c r="A7" s="1070" t="s">
        <v>10346</v>
      </c>
      <c r="B7" s="72"/>
      <c r="C7" s="72"/>
      <c r="D7" s="72"/>
      <c r="E7" s="72"/>
      <c r="F7" s="72"/>
      <c r="G7" s="72"/>
      <c r="H7" s="72"/>
      <c r="I7" s="73"/>
      <c r="J7" s="75"/>
      <c r="K7" s="75"/>
      <c r="L7" s="75"/>
      <c r="M7" s="75"/>
      <c r="N7" s="75"/>
      <c r="O7" s="75"/>
      <c r="P7" s="75"/>
      <c r="Q7" s="75"/>
      <c r="R7" s="75"/>
      <c r="S7" s="75"/>
      <c r="T7" s="75"/>
      <c r="U7" s="75"/>
      <c r="V7" s="75"/>
      <c r="W7" s="75"/>
      <c r="X7" s="75"/>
      <c r="Y7" s="75"/>
      <c r="Z7" s="75"/>
      <c r="AA7" s="75"/>
      <c r="AB7" s="75"/>
    </row>
    <row r="8" ht="33.75" customHeight="1">
      <c r="A8" s="1070" t="s">
        <v>10347</v>
      </c>
      <c r="B8" s="72"/>
      <c r="C8" s="72"/>
      <c r="D8" s="72"/>
      <c r="E8" s="72"/>
      <c r="F8" s="72"/>
      <c r="G8" s="72"/>
      <c r="H8" s="72"/>
      <c r="I8" s="73"/>
      <c r="J8" s="75"/>
      <c r="K8" s="75"/>
      <c r="L8" s="75"/>
      <c r="M8" s="75"/>
      <c r="N8" s="75"/>
      <c r="O8" s="75"/>
      <c r="P8" s="75"/>
      <c r="Q8" s="75"/>
      <c r="R8" s="75"/>
      <c r="S8" s="75"/>
      <c r="T8" s="75"/>
      <c r="U8" s="75"/>
      <c r="V8" s="75"/>
      <c r="W8" s="75"/>
      <c r="X8" s="75"/>
      <c r="Y8" s="75"/>
      <c r="Z8" s="75"/>
      <c r="AA8" s="75"/>
      <c r="AB8" s="75"/>
    </row>
    <row r="9">
      <c r="A9" s="80"/>
      <c r="B9" s="80"/>
      <c r="C9" s="81"/>
      <c r="D9" s="81"/>
      <c r="E9" s="81"/>
      <c r="F9" s="81"/>
      <c r="G9" s="80"/>
      <c r="H9" s="80"/>
      <c r="I9" s="80"/>
      <c r="J9" s="75"/>
      <c r="K9" s="75"/>
      <c r="L9" s="75"/>
      <c r="M9" s="75"/>
      <c r="N9" s="75"/>
      <c r="O9" s="75"/>
      <c r="P9" s="75"/>
      <c r="Q9" s="75"/>
      <c r="R9" s="75"/>
      <c r="S9" s="75"/>
      <c r="T9" s="75"/>
      <c r="U9" s="75"/>
      <c r="V9" s="75"/>
      <c r="W9" s="75"/>
      <c r="X9" s="75"/>
      <c r="Y9" s="75"/>
      <c r="Z9" s="75"/>
      <c r="AA9" s="75"/>
      <c r="AB9" s="75"/>
    </row>
    <row r="10" ht="61.5" customHeight="1">
      <c r="A10" s="596" t="s">
        <v>7067</v>
      </c>
      <c r="B10" s="1071" t="s">
        <v>7068</v>
      </c>
      <c r="C10" s="84" t="s">
        <v>8</v>
      </c>
      <c r="D10" s="1071" t="s">
        <v>7069</v>
      </c>
      <c r="E10" s="83" t="s">
        <v>246</v>
      </c>
      <c r="F10" s="83" t="s">
        <v>247</v>
      </c>
      <c r="G10" s="83" t="s">
        <v>248</v>
      </c>
      <c r="H10" s="596" t="s">
        <v>249</v>
      </c>
      <c r="I10" s="596" t="s">
        <v>253</v>
      </c>
      <c r="J10" s="86" t="s">
        <v>2051</v>
      </c>
      <c r="K10" s="75"/>
      <c r="L10" s="75"/>
      <c r="M10" s="75"/>
      <c r="N10" s="75"/>
      <c r="O10" s="75"/>
      <c r="P10" s="75"/>
      <c r="Q10" s="75"/>
      <c r="R10" s="75"/>
      <c r="S10" s="75"/>
      <c r="T10" s="75"/>
      <c r="U10" s="75"/>
      <c r="V10" s="75"/>
      <c r="W10" s="75"/>
      <c r="X10" s="75"/>
      <c r="Y10" s="75"/>
      <c r="Z10" s="75"/>
      <c r="AA10" s="75"/>
      <c r="AB10" s="75"/>
    </row>
    <row r="11">
      <c r="A11" s="162"/>
      <c r="B11" s="161"/>
      <c r="C11" s="348"/>
      <c r="D11" s="348"/>
      <c r="E11" s="161"/>
      <c r="F11" s="696"/>
      <c r="G11" s="164"/>
      <c r="H11" s="164"/>
      <c r="I11" s="1483"/>
      <c r="J11" s="374"/>
      <c r="K11" s="374"/>
      <c r="L11" s="374"/>
      <c r="M11" s="374"/>
      <c r="N11" s="374"/>
      <c r="O11" s="374"/>
      <c r="P11" s="374"/>
      <c r="Q11" s="374"/>
      <c r="R11" s="374"/>
      <c r="S11" s="374"/>
      <c r="T11" s="374"/>
      <c r="U11" s="374"/>
      <c r="V11" s="374"/>
      <c r="W11" s="374"/>
      <c r="X11" s="374"/>
      <c r="Y11" s="374"/>
      <c r="Z11" s="374"/>
      <c r="AA11" s="374"/>
      <c r="AB11" s="374"/>
    </row>
    <row r="12">
      <c r="A12" s="162"/>
      <c r="B12" s="161"/>
      <c r="C12" s="348"/>
      <c r="D12" s="348"/>
      <c r="E12" s="161"/>
      <c r="F12" s="1172"/>
      <c r="G12" s="178"/>
      <c r="H12" s="178"/>
      <c r="I12" s="1483"/>
      <c r="J12" s="374"/>
      <c r="K12" s="374"/>
      <c r="L12" s="374"/>
      <c r="M12" s="374"/>
      <c r="N12" s="374"/>
      <c r="O12" s="374"/>
      <c r="P12" s="374"/>
      <c r="Q12" s="374"/>
      <c r="R12" s="374"/>
      <c r="S12" s="374"/>
      <c r="T12" s="374"/>
      <c r="U12" s="374"/>
      <c r="V12" s="374"/>
      <c r="W12" s="374"/>
      <c r="X12" s="374"/>
      <c r="Y12" s="374"/>
      <c r="Z12" s="374"/>
      <c r="AA12" s="374"/>
      <c r="AB12" s="374"/>
    </row>
    <row r="13">
      <c r="A13" s="162"/>
      <c r="B13" s="161"/>
      <c r="C13" s="348"/>
      <c r="D13" s="348"/>
      <c r="E13" s="161"/>
      <c r="F13" s="1172"/>
      <c r="G13" s="164"/>
      <c r="H13" s="164"/>
      <c r="I13" s="1483"/>
      <c r="J13" s="374"/>
      <c r="K13" s="374"/>
      <c r="L13" s="374"/>
      <c r="M13" s="374"/>
      <c r="N13" s="374"/>
      <c r="O13" s="374"/>
      <c r="P13" s="374"/>
      <c r="Q13" s="374"/>
      <c r="R13" s="374"/>
      <c r="S13" s="374"/>
      <c r="T13" s="374"/>
      <c r="U13" s="374"/>
      <c r="V13" s="374"/>
      <c r="W13" s="374"/>
      <c r="X13" s="374"/>
      <c r="Y13" s="374"/>
      <c r="Z13" s="374"/>
      <c r="AA13" s="374"/>
      <c r="AB13" s="374"/>
    </row>
    <row r="14">
      <c r="A14" s="162"/>
      <c r="B14" s="161"/>
      <c r="C14" s="348"/>
      <c r="D14" s="348"/>
      <c r="E14" s="161"/>
      <c r="F14" s="1172"/>
      <c r="G14" s="178"/>
      <c r="H14" s="178"/>
      <c r="I14" s="1483"/>
      <c r="J14" s="374"/>
      <c r="K14" s="374"/>
      <c r="L14" s="374"/>
      <c r="M14" s="374"/>
      <c r="N14" s="374"/>
      <c r="O14" s="374"/>
      <c r="P14" s="374"/>
      <c r="Q14" s="374"/>
      <c r="R14" s="374"/>
      <c r="S14" s="374"/>
      <c r="T14" s="374"/>
      <c r="U14" s="374"/>
      <c r="V14" s="374"/>
      <c r="W14" s="374"/>
      <c r="X14" s="374"/>
      <c r="Y14" s="374"/>
      <c r="Z14" s="374"/>
      <c r="AA14" s="374"/>
      <c r="AB14" s="374"/>
    </row>
    <row r="15">
      <c r="A15" s="162"/>
      <c r="B15" s="161"/>
      <c r="C15" s="348"/>
      <c r="D15" s="348"/>
      <c r="E15" s="161"/>
      <c r="F15" s="1172"/>
      <c r="G15" s="178"/>
      <c r="H15" s="178"/>
      <c r="I15" s="1483"/>
      <c r="J15" s="374"/>
      <c r="K15" s="374"/>
      <c r="L15" s="374"/>
      <c r="M15" s="374"/>
      <c r="N15" s="374"/>
      <c r="O15" s="374"/>
      <c r="P15" s="374"/>
      <c r="Q15" s="374"/>
      <c r="R15" s="374"/>
      <c r="S15" s="374"/>
      <c r="T15" s="374"/>
      <c r="U15" s="374"/>
      <c r="V15" s="374"/>
      <c r="W15" s="374"/>
      <c r="X15" s="374"/>
      <c r="Y15" s="374"/>
      <c r="Z15" s="374"/>
      <c r="AA15" s="374"/>
      <c r="AB15" s="374"/>
    </row>
    <row r="16">
      <c r="A16" s="162"/>
      <c r="B16" s="161"/>
      <c r="C16" s="348"/>
      <c r="D16" s="348"/>
      <c r="E16" s="161"/>
      <c r="F16" s="1172"/>
      <c r="G16" s="178"/>
      <c r="H16" s="178"/>
      <c r="I16" s="1483"/>
      <c r="J16" s="374"/>
      <c r="K16" s="374"/>
      <c r="L16" s="374"/>
      <c r="M16" s="374"/>
      <c r="N16" s="374"/>
      <c r="O16" s="374"/>
      <c r="P16" s="374"/>
      <c r="Q16" s="374"/>
      <c r="R16" s="374"/>
      <c r="S16" s="374"/>
      <c r="T16" s="374"/>
      <c r="U16" s="374"/>
      <c r="V16" s="374"/>
      <c r="W16" s="374"/>
      <c r="X16" s="374"/>
      <c r="Y16" s="374"/>
      <c r="Z16" s="374"/>
      <c r="AA16" s="374"/>
      <c r="AB16" s="374"/>
    </row>
    <row r="17">
      <c r="A17" s="81"/>
      <c r="B17" s="81"/>
      <c r="C17" s="918"/>
      <c r="D17" s="918"/>
      <c r="E17" s="918"/>
      <c r="F17" s="918"/>
      <c r="G17" s="1611"/>
      <c r="H17" s="1611"/>
      <c r="I17" s="1611">
        <f>SUM(I11:I16)</f>
        <v>0</v>
      </c>
      <c r="J17" s="374"/>
      <c r="K17" s="374"/>
      <c r="L17" s="374"/>
      <c r="M17" s="374"/>
      <c r="N17" s="374"/>
      <c r="O17" s="374"/>
      <c r="P17" s="374"/>
      <c r="Q17" s="374"/>
      <c r="R17" s="374"/>
      <c r="S17" s="374"/>
      <c r="T17" s="374"/>
      <c r="U17" s="374"/>
      <c r="V17" s="374"/>
      <c r="W17" s="374"/>
      <c r="X17" s="374"/>
      <c r="Y17" s="374"/>
      <c r="Z17" s="374"/>
      <c r="AA17" s="374"/>
      <c r="AB17" s="374"/>
    </row>
    <row r="18">
      <c r="A18" s="68"/>
      <c r="B18" s="68"/>
      <c r="C18" s="69"/>
      <c r="D18" s="69"/>
      <c r="E18" s="69"/>
      <c r="F18" s="69"/>
      <c r="G18" s="70"/>
      <c r="H18" s="70"/>
      <c r="I18" s="70"/>
      <c r="J18" s="374"/>
      <c r="K18" s="374"/>
      <c r="L18" s="374"/>
      <c r="M18" s="374"/>
      <c r="N18" s="374"/>
      <c r="O18" s="374"/>
      <c r="P18" s="374"/>
      <c r="Q18" s="374"/>
      <c r="R18" s="374"/>
      <c r="S18" s="374"/>
      <c r="T18" s="374"/>
      <c r="U18" s="374"/>
      <c r="V18" s="374"/>
      <c r="W18" s="374"/>
      <c r="X18" s="374"/>
      <c r="Y18" s="374"/>
      <c r="Z18" s="374"/>
      <c r="AA18" s="374"/>
      <c r="AB18" s="374"/>
    </row>
    <row r="19">
      <c r="A19" s="585" t="s">
        <v>2052</v>
      </c>
      <c r="B19" s="586"/>
      <c r="C19" s="586"/>
      <c r="D19" s="586"/>
      <c r="E19" s="586"/>
      <c r="F19" s="586"/>
      <c r="G19" s="586"/>
      <c r="H19" s="586"/>
      <c r="I19" s="587"/>
      <c r="J19" s="68"/>
      <c r="K19" s="68"/>
      <c r="L19" s="68"/>
      <c r="M19" s="68"/>
      <c r="N19" s="68"/>
      <c r="O19" s="68"/>
      <c r="P19" s="68"/>
      <c r="Q19" s="68"/>
      <c r="R19" s="68"/>
      <c r="S19" s="68"/>
      <c r="T19" s="68"/>
      <c r="U19" s="68"/>
      <c r="V19" s="68"/>
      <c r="W19" s="68"/>
      <c r="X19" s="68"/>
      <c r="Y19" s="68"/>
      <c r="Z19" s="68"/>
      <c r="AA19" s="68"/>
      <c r="AB19" s="68"/>
    </row>
    <row r="20">
      <c r="A20" s="68"/>
      <c r="B20" s="68"/>
      <c r="C20" s="69"/>
      <c r="D20" s="69"/>
      <c r="E20" s="69"/>
      <c r="F20" s="70"/>
      <c r="G20" s="70"/>
      <c r="H20" s="70"/>
      <c r="I20" s="70"/>
      <c r="J20" s="374"/>
      <c r="K20" s="374"/>
      <c r="L20" s="374"/>
      <c r="M20" s="374"/>
      <c r="N20" s="374"/>
      <c r="O20" s="374"/>
      <c r="P20" s="374"/>
      <c r="Q20" s="374"/>
      <c r="R20" s="374"/>
      <c r="S20" s="374"/>
      <c r="T20" s="374"/>
      <c r="U20" s="374"/>
      <c r="V20" s="374"/>
      <c r="W20" s="374"/>
      <c r="X20" s="374"/>
      <c r="Y20" s="374"/>
      <c r="Z20" s="374"/>
      <c r="AA20" s="374"/>
      <c r="AB20" s="374"/>
    </row>
    <row r="21" ht="15.75" customHeight="1">
      <c r="A21" s="68"/>
      <c r="B21" s="68"/>
      <c r="C21" s="69"/>
      <c r="D21" s="69"/>
      <c r="E21" s="69"/>
      <c r="F21" s="69"/>
      <c r="G21" s="70"/>
      <c r="H21" s="70"/>
      <c r="I21" s="70"/>
      <c r="J21" s="374"/>
      <c r="K21" s="374"/>
      <c r="L21" s="374"/>
      <c r="M21" s="374"/>
      <c r="N21" s="374"/>
      <c r="O21" s="374"/>
      <c r="P21" s="374"/>
      <c r="Q21" s="374"/>
      <c r="R21" s="374"/>
      <c r="S21" s="374"/>
      <c r="T21" s="374"/>
      <c r="U21" s="374"/>
      <c r="V21" s="374"/>
      <c r="W21" s="374"/>
      <c r="X21" s="374"/>
      <c r="Y21" s="374"/>
      <c r="Z21" s="374"/>
      <c r="AA21" s="374"/>
      <c r="AB21" s="374"/>
    </row>
    <row r="22" ht="15.75" customHeight="1">
      <c r="A22" s="68"/>
      <c r="B22" s="68"/>
      <c r="C22" s="69"/>
      <c r="D22" s="69"/>
      <c r="E22" s="69"/>
      <c r="F22" s="70"/>
      <c r="G22" s="70"/>
      <c r="H22" s="70"/>
      <c r="I22" s="70"/>
      <c r="J22" s="374"/>
      <c r="K22" s="374"/>
      <c r="L22" s="374"/>
      <c r="M22" s="374"/>
      <c r="N22" s="374"/>
      <c r="O22" s="374"/>
      <c r="P22" s="374"/>
      <c r="Q22" s="374"/>
      <c r="R22" s="374"/>
      <c r="S22" s="374"/>
      <c r="T22" s="374"/>
      <c r="U22" s="374"/>
      <c r="V22" s="374"/>
      <c r="W22" s="374"/>
      <c r="X22" s="374"/>
      <c r="Y22" s="374"/>
      <c r="Z22" s="374"/>
      <c r="AA22" s="374"/>
      <c r="AB22" s="374"/>
    </row>
    <row r="23" ht="15.75" customHeight="1">
      <c r="A23" s="68"/>
      <c r="B23" s="68"/>
      <c r="C23" s="69"/>
      <c r="D23" s="69"/>
      <c r="E23" s="69"/>
      <c r="F23" s="69"/>
      <c r="G23" s="70"/>
      <c r="H23" s="70"/>
      <c r="I23" s="70"/>
      <c r="J23" s="374"/>
      <c r="K23" s="374"/>
      <c r="L23" s="374"/>
      <c r="M23" s="374"/>
      <c r="N23" s="374"/>
      <c r="O23" s="374"/>
      <c r="P23" s="374"/>
      <c r="Q23" s="374"/>
      <c r="R23" s="374"/>
      <c r="S23" s="374"/>
      <c r="T23" s="374"/>
      <c r="U23" s="374"/>
      <c r="V23" s="374"/>
      <c r="W23" s="374"/>
      <c r="X23" s="374"/>
      <c r="Y23" s="374"/>
      <c r="Z23" s="374"/>
      <c r="AA23" s="374"/>
      <c r="AB23" s="374"/>
    </row>
    <row r="24" ht="15.75" customHeight="1">
      <c r="A24" s="68"/>
      <c r="B24" s="68"/>
      <c r="C24" s="69"/>
      <c r="D24" s="69"/>
      <c r="E24" s="69"/>
      <c r="F24" s="69"/>
      <c r="G24" s="70"/>
      <c r="H24" s="70"/>
      <c r="I24" s="70"/>
      <c r="J24" s="374"/>
      <c r="K24" s="374"/>
      <c r="L24" s="374"/>
      <c r="M24" s="374"/>
      <c r="N24" s="374"/>
      <c r="O24" s="374"/>
      <c r="P24" s="374"/>
      <c r="Q24" s="374"/>
      <c r="R24" s="374"/>
      <c r="S24" s="374"/>
      <c r="T24" s="374"/>
      <c r="U24" s="374"/>
      <c r="V24" s="374"/>
      <c r="W24" s="374"/>
      <c r="X24" s="374"/>
      <c r="Y24" s="374"/>
      <c r="Z24" s="374"/>
      <c r="AA24" s="374"/>
      <c r="AB24" s="374"/>
    </row>
    <row r="25" ht="15.75" customHeight="1">
      <c r="A25" s="68"/>
      <c r="B25" s="68"/>
      <c r="C25" s="69"/>
      <c r="D25" s="69"/>
      <c r="E25" s="69"/>
      <c r="F25" s="69"/>
      <c r="G25" s="70"/>
      <c r="H25" s="70"/>
      <c r="I25" s="70"/>
      <c r="J25" s="374"/>
      <c r="K25" s="374"/>
      <c r="L25" s="374"/>
      <c r="M25" s="374"/>
      <c r="N25" s="374"/>
      <c r="O25" s="374"/>
      <c r="P25" s="374"/>
      <c r="Q25" s="374"/>
      <c r="R25" s="374"/>
      <c r="S25" s="374"/>
      <c r="T25" s="374"/>
      <c r="U25" s="374"/>
      <c r="V25" s="374"/>
      <c r="W25" s="374"/>
      <c r="X25" s="374"/>
      <c r="Y25" s="374"/>
      <c r="Z25" s="374"/>
      <c r="AA25" s="374"/>
      <c r="AB25" s="374"/>
    </row>
    <row r="26" ht="15.75" customHeight="1">
      <c r="A26" s="68"/>
      <c r="B26" s="68"/>
      <c r="C26" s="69"/>
      <c r="D26" s="69"/>
      <c r="E26" s="69"/>
      <c r="F26" s="69"/>
      <c r="G26" s="70"/>
      <c r="H26" s="70"/>
      <c r="I26" s="70"/>
      <c r="J26" s="374"/>
      <c r="K26" s="374"/>
      <c r="L26" s="374"/>
      <c r="M26" s="374"/>
      <c r="N26" s="374"/>
      <c r="O26" s="374"/>
      <c r="P26" s="374"/>
      <c r="Q26" s="374"/>
      <c r="R26" s="374"/>
      <c r="S26" s="374"/>
      <c r="T26" s="374"/>
      <c r="U26" s="374"/>
      <c r="V26" s="374"/>
      <c r="W26" s="374"/>
      <c r="X26" s="374"/>
      <c r="Y26" s="374"/>
      <c r="Z26" s="374"/>
      <c r="AA26" s="374"/>
      <c r="AB26" s="374"/>
    </row>
    <row r="27" ht="15.75" customHeight="1">
      <c r="A27" s="68"/>
      <c r="B27" s="68"/>
      <c r="C27" s="69"/>
      <c r="D27" s="69"/>
      <c r="E27" s="69"/>
      <c r="F27" s="69"/>
      <c r="G27" s="70"/>
      <c r="H27" s="70"/>
      <c r="I27" s="70"/>
      <c r="J27" s="374"/>
      <c r="K27" s="374"/>
      <c r="L27" s="374"/>
      <c r="M27" s="374"/>
      <c r="N27" s="374"/>
      <c r="O27" s="374"/>
      <c r="P27" s="374"/>
      <c r="Q27" s="374"/>
      <c r="R27" s="374"/>
      <c r="S27" s="374"/>
      <c r="T27" s="374"/>
      <c r="U27" s="374"/>
      <c r="V27" s="374"/>
      <c r="W27" s="374"/>
      <c r="X27" s="374"/>
      <c r="Y27" s="374"/>
      <c r="Z27" s="374"/>
      <c r="AA27" s="374"/>
      <c r="AB27" s="374"/>
    </row>
    <row r="28" ht="15.75" customHeight="1">
      <c r="A28" s="68"/>
      <c r="B28" s="68"/>
      <c r="C28" s="69"/>
      <c r="D28" s="69"/>
      <c r="E28" s="69"/>
      <c r="F28" s="69"/>
      <c r="G28" s="70"/>
      <c r="H28" s="70"/>
      <c r="I28" s="70"/>
      <c r="J28" s="374"/>
      <c r="K28" s="374"/>
      <c r="L28" s="374"/>
      <c r="M28" s="374"/>
      <c r="N28" s="374"/>
      <c r="O28" s="374"/>
      <c r="P28" s="374"/>
      <c r="Q28" s="374"/>
      <c r="R28" s="374"/>
      <c r="S28" s="374"/>
      <c r="T28" s="374"/>
      <c r="U28" s="374"/>
      <c r="V28" s="374"/>
      <c r="W28" s="374"/>
      <c r="X28" s="374"/>
      <c r="Y28" s="374"/>
      <c r="Z28" s="374"/>
      <c r="AA28" s="374"/>
      <c r="AB28" s="374"/>
    </row>
    <row r="29" ht="15.75" customHeight="1">
      <c r="A29" s="68"/>
      <c r="B29" s="68"/>
      <c r="C29" s="69"/>
      <c r="D29" s="69"/>
      <c r="E29" s="69"/>
      <c r="F29" s="69"/>
      <c r="G29" s="70"/>
      <c r="H29" s="70"/>
      <c r="I29" s="70"/>
      <c r="J29" s="374"/>
      <c r="K29" s="374"/>
      <c r="L29" s="374"/>
      <c r="M29" s="374"/>
      <c r="N29" s="374"/>
      <c r="O29" s="374"/>
      <c r="P29" s="374"/>
      <c r="Q29" s="374"/>
      <c r="R29" s="374"/>
      <c r="S29" s="374"/>
      <c r="T29" s="374"/>
      <c r="U29" s="374"/>
      <c r="V29" s="374"/>
      <c r="W29" s="374"/>
      <c r="X29" s="374"/>
      <c r="Y29" s="374"/>
      <c r="Z29" s="374"/>
      <c r="AA29" s="374"/>
      <c r="AB29" s="374"/>
    </row>
    <row r="30" ht="15.75" customHeight="1">
      <c r="A30" s="68"/>
      <c r="B30" s="68"/>
      <c r="C30" s="69"/>
      <c r="D30" s="69"/>
      <c r="E30" s="69"/>
      <c r="F30" s="69"/>
      <c r="G30" s="70"/>
      <c r="H30" s="70"/>
      <c r="I30" s="70"/>
      <c r="J30" s="374"/>
      <c r="K30" s="374"/>
      <c r="L30" s="374"/>
      <c r="M30" s="374"/>
      <c r="N30" s="374"/>
      <c r="O30" s="374"/>
      <c r="P30" s="374"/>
      <c r="Q30" s="374"/>
      <c r="R30" s="374"/>
      <c r="S30" s="374"/>
      <c r="T30" s="374"/>
      <c r="U30" s="374"/>
      <c r="V30" s="374"/>
      <c r="W30" s="374"/>
      <c r="X30" s="374"/>
      <c r="Y30" s="374"/>
      <c r="Z30" s="374"/>
      <c r="AA30" s="374"/>
      <c r="AB30" s="374"/>
    </row>
    <row r="31" ht="15.75" customHeight="1">
      <c r="A31" s="68"/>
      <c r="B31" s="68"/>
      <c r="C31" s="69"/>
      <c r="D31" s="69"/>
      <c r="E31" s="69"/>
      <c r="F31" s="69"/>
      <c r="G31" s="70"/>
      <c r="H31" s="70"/>
      <c r="I31" s="70"/>
      <c r="J31" s="374"/>
      <c r="K31" s="374"/>
      <c r="L31" s="374"/>
      <c r="M31" s="374"/>
      <c r="N31" s="374"/>
      <c r="O31" s="374"/>
      <c r="P31" s="374"/>
      <c r="Q31" s="374"/>
      <c r="R31" s="374"/>
      <c r="S31" s="374"/>
      <c r="T31" s="374"/>
      <c r="U31" s="374"/>
      <c r="V31" s="374"/>
      <c r="W31" s="374"/>
      <c r="X31" s="374"/>
      <c r="Y31" s="374"/>
      <c r="Z31" s="374"/>
      <c r="AA31" s="374"/>
      <c r="AB31" s="374"/>
    </row>
    <row r="32" ht="15.75" customHeight="1">
      <c r="A32" s="68"/>
      <c r="B32" s="68"/>
      <c r="C32" s="69"/>
      <c r="D32" s="69"/>
      <c r="E32" s="69"/>
      <c r="F32" s="69"/>
      <c r="G32" s="70"/>
      <c r="H32" s="70"/>
      <c r="I32" s="70"/>
      <c r="J32" s="374"/>
      <c r="K32" s="374"/>
      <c r="L32" s="374"/>
      <c r="M32" s="374"/>
      <c r="N32" s="374"/>
      <c r="O32" s="374"/>
      <c r="P32" s="374"/>
      <c r="Q32" s="374"/>
      <c r="R32" s="374"/>
      <c r="S32" s="374"/>
      <c r="T32" s="374"/>
      <c r="U32" s="374"/>
      <c r="V32" s="374"/>
      <c r="W32" s="374"/>
      <c r="X32" s="374"/>
      <c r="Y32" s="374"/>
      <c r="Z32" s="374"/>
      <c r="AA32" s="374"/>
      <c r="AB32" s="374"/>
    </row>
    <row r="33" ht="15.75" customHeight="1">
      <c r="A33" s="68"/>
      <c r="B33" s="68"/>
      <c r="C33" s="69"/>
      <c r="D33" s="69"/>
      <c r="E33" s="69"/>
      <c r="F33" s="69"/>
      <c r="G33" s="70"/>
      <c r="H33" s="70"/>
      <c r="I33" s="70"/>
      <c r="J33" s="374"/>
      <c r="K33" s="374"/>
      <c r="L33" s="374"/>
      <c r="M33" s="374"/>
      <c r="N33" s="374"/>
      <c r="O33" s="374"/>
      <c r="P33" s="374"/>
      <c r="Q33" s="374"/>
      <c r="R33" s="374"/>
      <c r="S33" s="374"/>
      <c r="T33" s="374"/>
      <c r="U33" s="374"/>
      <c r="V33" s="374"/>
      <c r="W33" s="374"/>
      <c r="X33" s="374"/>
      <c r="Y33" s="374"/>
      <c r="Z33" s="374"/>
      <c r="AA33" s="374"/>
      <c r="AB33" s="374"/>
    </row>
    <row r="34" ht="15.75" customHeight="1">
      <c r="A34" s="68"/>
      <c r="B34" s="68"/>
      <c r="C34" s="69"/>
      <c r="D34" s="69"/>
      <c r="E34" s="69"/>
      <c r="F34" s="69"/>
      <c r="G34" s="70"/>
      <c r="H34" s="70"/>
      <c r="I34" s="70"/>
      <c r="J34" s="374"/>
      <c r="K34" s="374"/>
      <c r="L34" s="374"/>
      <c r="M34" s="374"/>
      <c r="N34" s="374"/>
      <c r="O34" s="374"/>
      <c r="P34" s="374"/>
      <c r="Q34" s="374"/>
      <c r="R34" s="374"/>
      <c r="S34" s="374"/>
      <c r="T34" s="374"/>
      <c r="U34" s="374"/>
      <c r="V34" s="374"/>
      <c r="W34" s="374"/>
      <c r="X34" s="374"/>
      <c r="Y34" s="374"/>
      <c r="Z34" s="374"/>
      <c r="AA34" s="374"/>
      <c r="AB34" s="374"/>
    </row>
    <row r="35" ht="15.75" customHeight="1">
      <c r="A35" s="68"/>
      <c r="B35" s="68"/>
      <c r="C35" s="69"/>
      <c r="D35" s="69"/>
      <c r="E35" s="69"/>
      <c r="F35" s="69"/>
      <c r="G35" s="70"/>
      <c r="H35" s="70"/>
      <c r="I35" s="70"/>
      <c r="J35" s="374"/>
      <c r="K35" s="374"/>
      <c r="L35" s="374"/>
      <c r="M35" s="374"/>
      <c r="N35" s="374"/>
      <c r="O35" s="374"/>
      <c r="P35" s="374"/>
      <c r="Q35" s="374"/>
      <c r="R35" s="374"/>
      <c r="S35" s="374"/>
      <c r="T35" s="374"/>
      <c r="U35" s="374"/>
      <c r="V35" s="374"/>
      <c r="W35" s="374"/>
      <c r="X35" s="374"/>
      <c r="Y35" s="374"/>
      <c r="Z35" s="374"/>
      <c r="AA35" s="374"/>
      <c r="AB35" s="374"/>
    </row>
    <row r="36" ht="15.75" customHeight="1">
      <c r="A36" s="68"/>
      <c r="B36" s="68"/>
      <c r="C36" s="69"/>
      <c r="D36" s="69"/>
      <c r="E36" s="69"/>
      <c r="F36" s="69"/>
      <c r="G36" s="70"/>
      <c r="H36" s="70"/>
      <c r="I36" s="70"/>
      <c r="J36" s="374"/>
      <c r="K36" s="374"/>
      <c r="L36" s="374"/>
      <c r="M36" s="374"/>
      <c r="N36" s="374"/>
      <c r="O36" s="374"/>
      <c r="P36" s="374"/>
      <c r="Q36" s="374"/>
      <c r="R36" s="374"/>
      <c r="S36" s="374"/>
      <c r="T36" s="374"/>
      <c r="U36" s="374"/>
      <c r="V36" s="374"/>
      <c r="W36" s="374"/>
      <c r="X36" s="374"/>
      <c r="Y36" s="374"/>
      <c r="Z36" s="374"/>
      <c r="AA36" s="374"/>
      <c r="AB36" s="374"/>
    </row>
    <row r="37" ht="15.75" customHeight="1">
      <c r="A37" s="68"/>
      <c r="B37" s="68"/>
      <c r="C37" s="69"/>
      <c r="D37" s="69"/>
      <c r="E37" s="69"/>
      <c r="F37" s="69"/>
      <c r="G37" s="70"/>
      <c r="H37" s="70"/>
      <c r="I37" s="70"/>
      <c r="J37" s="374"/>
      <c r="K37" s="374"/>
      <c r="L37" s="374"/>
      <c r="M37" s="374"/>
      <c r="N37" s="374"/>
      <c r="O37" s="374"/>
      <c r="P37" s="374"/>
      <c r="Q37" s="374"/>
      <c r="R37" s="374"/>
      <c r="S37" s="374"/>
      <c r="T37" s="374"/>
      <c r="U37" s="374"/>
      <c r="V37" s="374"/>
      <c r="W37" s="374"/>
      <c r="X37" s="374"/>
      <c r="Y37" s="374"/>
      <c r="Z37" s="374"/>
      <c r="AA37" s="374"/>
      <c r="AB37" s="374"/>
    </row>
    <row r="38" ht="15.75" customHeight="1">
      <c r="A38" s="68"/>
      <c r="B38" s="68"/>
      <c r="C38" s="69"/>
      <c r="D38" s="69"/>
      <c r="E38" s="69"/>
      <c r="F38" s="69"/>
      <c r="G38" s="70"/>
      <c r="H38" s="70"/>
      <c r="I38" s="70"/>
      <c r="J38" s="374"/>
      <c r="K38" s="374"/>
      <c r="L38" s="374"/>
      <c r="M38" s="374"/>
      <c r="N38" s="374"/>
      <c r="O38" s="374"/>
      <c r="P38" s="374"/>
      <c r="Q38" s="374"/>
      <c r="R38" s="374"/>
      <c r="S38" s="374"/>
      <c r="T38" s="374"/>
      <c r="U38" s="374"/>
      <c r="V38" s="374"/>
      <c r="W38" s="374"/>
      <c r="X38" s="374"/>
      <c r="Y38" s="374"/>
      <c r="Z38" s="374"/>
      <c r="AA38" s="374"/>
      <c r="AB38" s="374"/>
    </row>
    <row r="39" ht="15.75" customHeight="1">
      <c r="A39" s="68"/>
      <c r="B39" s="68"/>
      <c r="C39" s="69"/>
      <c r="D39" s="69"/>
      <c r="E39" s="69"/>
      <c r="F39" s="69"/>
      <c r="G39" s="70"/>
      <c r="H39" s="70"/>
      <c r="I39" s="70"/>
      <c r="J39" s="374"/>
      <c r="K39" s="374"/>
      <c r="L39" s="374"/>
      <c r="M39" s="374"/>
      <c r="N39" s="374"/>
      <c r="O39" s="374"/>
      <c r="P39" s="374"/>
      <c r="Q39" s="374"/>
      <c r="R39" s="374"/>
      <c r="S39" s="374"/>
      <c r="T39" s="374"/>
      <c r="U39" s="374"/>
      <c r="V39" s="374"/>
      <c r="W39" s="374"/>
      <c r="X39" s="374"/>
      <c r="Y39" s="374"/>
      <c r="Z39" s="374"/>
      <c r="AA39" s="374"/>
      <c r="AB39" s="374"/>
    </row>
    <row r="40" ht="15.75" customHeight="1">
      <c r="A40" s="68"/>
      <c r="B40" s="68"/>
      <c r="C40" s="69"/>
      <c r="D40" s="69"/>
      <c r="E40" s="69"/>
      <c r="F40" s="69"/>
      <c r="G40" s="70"/>
      <c r="H40" s="70"/>
      <c r="I40" s="70"/>
      <c r="J40" s="374"/>
      <c r="K40" s="374"/>
      <c r="L40" s="374"/>
      <c r="M40" s="374"/>
      <c r="N40" s="374"/>
      <c r="O40" s="374"/>
      <c r="P40" s="374"/>
      <c r="Q40" s="374"/>
      <c r="R40" s="374"/>
      <c r="S40" s="374"/>
      <c r="T40" s="374"/>
      <c r="U40" s="374"/>
      <c r="V40" s="374"/>
      <c r="W40" s="374"/>
      <c r="X40" s="374"/>
      <c r="Y40" s="374"/>
      <c r="Z40" s="374"/>
      <c r="AA40" s="374"/>
      <c r="AB40" s="374"/>
    </row>
    <row r="41" ht="15.75" customHeight="1">
      <c r="A41" s="68"/>
      <c r="B41" s="68"/>
      <c r="C41" s="69"/>
      <c r="D41" s="69"/>
      <c r="E41" s="69"/>
      <c r="F41" s="69"/>
      <c r="G41" s="70"/>
      <c r="H41" s="70"/>
      <c r="I41" s="70"/>
      <c r="J41" s="374"/>
      <c r="K41" s="374"/>
      <c r="L41" s="374"/>
      <c r="M41" s="374"/>
      <c r="N41" s="374"/>
      <c r="O41" s="374"/>
      <c r="P41" s="374"/>
      <c r="Q41" s="374"/>
      <c r="R41" s="374"/>
      <c r="S41" s="374"/>
      <c r="T41" s="374"/>
      <c r="U41" s="374"/>
      <c r="V41" s="374"/>
      <c r="W41" s="374"/>
      <c r="X41" s="374"/>
      <c r="Y41" s="374"/>
      <c r="Z41" s="374"/>
      <c r="AA41" s="374"/>
      <c r="AB41" s="374"/>
    </row>
    <row r="42" ht="15.75" customHeight="1">
      <c r="A42" s="68"/>
      <c r="B42" s="68"/>
      <c r="C42" s="69"/>
      <c r="D42" s="69"/>
      <c r="E42" s="69"/>
      <c r="F42" s="69"/>
      <c r="G42" s="70"/>
      <c r="H42" s="70"/>
      <c r="I42" s="70"/>
      <c r="J42" s="374"/>
      <c r="K42" s="374"/>
      <c r="L42" s="374"/>
      <c r="M42" s="374"/>
      <c r="N42" s="374"/>
      <c r="O42" s="374"/>
      <c r="P42" s="374"/>
      <c r="Q42" s="374"/>
      <c r="R42" s="374"/>
      <c r="S42" s="374"/>
      <c r="T42" s="374"/>
      <c r="U42" s="374"/>
      <c r="V42" s="374"/>
      <c r="W42" s="374"/>
      <c r="X42" s="374"/>
      <c r="Y42" s="374"/>
      <c r="Z42" s="374"/>
      <c r="AA42" s="374"/>
      <c r="AB42" s="374"/>
    </row>
    <row r="43" ht="15.75" customHeight="1">
      <c r="A43" s="68"/>
      <c r="B43" s="68"/>
      <c r="C43" s="69"/>
      <c r="D43" s="69"/>
      <c r="E43" s="69"/>
      <c r="F43" s="69"/>
      <c r="G43" s="70"/>
      <c r="H43" s="70"/>
      <c r="I43" s="70"/>
      <c r="J43" s="374"/>
      <c r="K43" s="374"/>
      <c r="L43" s="374"/>
      <c r="M43" s="374"/>
      <c r="N43" s="374"/>
      <c r="O43" s="374"/>
      <c r="P43" s="374"/>
      <c r="Q43" s="374"/>
      <c r="R43" s="374"/>
      <c r="S43" s="374"/>
      <c r="T43" s="374"/>
      <c r="U43" s="374"/>
      <c r="V43" s="374"/>
      <c r="W43" s="374"/>
      <c r="X43" s="374"/>
      <c r="Y43" s="374"/>
      <c r="Z43" s="374"/>
      <c r="AA43" s="374"/>
      <c r="AB43" s="374"/>
    </row>
    <row r="44" ht="15.75" customHeight="1">
      <c r="A44" s="68"/>
      <c r="B44" s="68"/>
      <c r="C44" s="69"/>
      <c r="D44" s="69"/>
      <c r="E44" s="69"/>
      <c r="F44" s="69"/>
      <c r="G44" s="70"/>
      <c r="H44" s="70"/>
      <c r="I44" s="70"/>
      <c r="J44" s="374"/>
      <c r="K44" s="374"/>
      <c r="L44" s="374"/>
      <c r="M44" s="374"/>
      <c r="N44" s="374"/>
      <c r="O44" s="374"/>
      <c r="P44" s="374"/>
      <c r="Q44" s="374"/>
      <c r="R44" s="374"/>
      <c r="S44" s="374"/>
      <c r="T44" s="374"/>
      <c r="U44" s="374"/>
      <c r="V44" s="374"/>
      <c r="W44" s="374"/>
      <c r="X44" s="374"/>
      <c r="Y44" s="374"/>
      <c r="Z44" s="374"/>
      <c r="AA44" s="374"/>
      <c r="AB44" s="374"/>
    </row>
    <row r="45" ht="15.75" customHeight="1">
      <c r="A45" s="68"/>
      <c r="B45" s="68"/>
      <c r="C45" s="69"/>
      <c r="D45" s="69"/>
      <c r="E45" s="69"/>
      <c r="F45" s="69"/>
      <c r="G45" s="70"/>
      <c r="H45" s="70"/>
      <c r="I45" s="70"/>
      <c r="J45" s="374"/>
      <c r="K45" s="374"/>
      <c r="L45" s="374"/>
      <c r="M45" s="374"/>
      <c r="N45" s="374"/>
      <c r="O45" s="374"/>
      <c r="P45" s="374"/>
      <c r="Q45" s="374"/>
      <c r="R45" s="374"/>
      <c r="S45" s="374"/>
      <c r="T45" s="374"/>
      <c r="U45" s="374"/>
      <c r="V45" s="374"/>
      <c r="W45" s="374"/>
      <c r="X45" s="374"/>
      <c r="Y45" s="374"/>
      <c r="Z45" s="374"/>
      <c r="AA45" s="374"/>
      <c r="AB45" s="374"/>
    </row>
    <row r="46" ht="15.75" customHeight="1">
      <c r="A46" s="68"/>
      <c r="B46" s="68"/>
      <c r="C46" s="69"/>
      <c r="D46" s="69"/>
      <c r="E46" s="69"/>
      <c r="F46" s="69"/>
      <c r="G46" s="70"/>
      <c r="H46" s="70"/>
      <c r="I46" s="70"/>
      <c r="J46" s="374"/>
      <c r="K46" s="374"/>
      <c r="L46" s="374"/>
      <c r="M46" s="374"/>
      <c r="N46" s="374"/>
      <c r="O46" s="374"/>
      <c r="P46" s="374"/>
      <c r="Q46" s="374"/>
      <c r="R46" s="374"/>
      <c r="S46" s="374"/>
      <c r="T46" s="374"/>
      <c r="U46" s="374"/>
      <c r="V46" s="374"/>
      <c r="W46" s="374"/>
      <c r="X46" s="374"/>
      <c r="Y46" s="374"/>
      <c r="Z46" s="374"/>
      <c r="AA46" s="374"/>
      <c r="AB46" s="374"/>
    </row>
    <row r="47" ht="15.75" customHeight="1">
      <c r="A47" s="68"/>
      <c r="B47" s="68"/>
      <c r="C47" s="69"/>
      <c r="D47" s="69"/>
      <c r="E47" s="69"/>
      <c r="F47" s="69"/>
      <c r="G47" s="70"/>
      <c r="H47" s="70"/>
      <c r="I47" s="70"/>
      <c r="J47" s="374"/>
      <c r="K47" s="374"/>
      <c r="L47" s="374"/>
      <c r="M47" s="374"/>
      <c r="N47" s="374"/>
      <c r="O47" s="374"/>
      <c r="P47" s="374"/>
      <c r="Q47" s="374"/>
      <c r="R47" s="374"/>
      <c r="S47" s="374"/>
      <c r="T47" s="374"/>
      <c r="U47" s="374"/>
      <c r="V47" s="374"/>
      <c r="W47" s="374"/>
      <c r="X47" s="374"/>
      <c r="Y47" s="374"/>
      <c r="Z47" s="374"/>
      <c r="AA47" s="374"/>
      <c r="AB47" s="374"/>
    </row>
    <row r="48" ht="15.75" customHeight="1">
      <c r="A48" s="68"/>
      <c r="B48" s="68"/>
      <c r="C48" s="69"/>
      <c r="D48" s="69"/>
      <c r="E48" s="69"/>
      <c r="F48" s="69"/>
      <c r="G48" s="70"/>
      <c r="H48" s="70"/>
      <c r="I48" s="70"/>
      <c r="J48" s="374"/>
      <c r="K48" s="374"/>
      <c r="L48" s="374"/>
      <c r="M48" s="374"/>
      <c r="N48" s="374"/>
      <c r="O48" s="374"/>
      <c r="P48" s="374"/>
      <c r="Q48" s="374"/>
      <c r="R48" s="374"/>
      <c r="S48" s="374"/>
      <c r="T48" s="374"/>
      <c r="U48" s="374"/>
      <c r="V48" s="374"/>
      <c r="W48" s="374"/>
      <c r="X48" s="374"/>
      <c r="Y48" s="374"/>
      <c r="Z48" s="374"/>
      <c r="AA48" s="374"/>
      <c r="AB48" s="374"/>
    </row>
    <row r="49" ht="15.75" customHeight="1">
      <c r="A49" s="68"/>
      <c r="B49" s="68"/>
      <c r="C49" s="69"/>
      <c r="D49" s="69"/>
      <c r="E49" s="69"/>
      <c r="F49" s="69"/>
      <c r="G49" s="70"/>
      <c r="H49" s="70"/>
      <c r="I49" s="70"/>
      <c r="J49" s="374"/>
      <c r="K49" s="374"/>
      <c r="L49" s="374"/>
      <c r="M49" s="374"/>
      <c r="N49" s="374"/>
      <c r="O49" s="374"/>
      <c r="P49" s="374"/>
      <c r="Q49" s="374"/>
      <c r="R49" s="374"/>
      <c r="S49" s="374"/>
      <c r="T49" s="374"/>
      <c r="U49" s="374"/>
      <c r="V49" s="374"/>
      <c r="W49" s="374"/>
      <c r="X49" s="374"/>
      <c r="Y49" s="374"/>
      <c r="Z49" s="374"/>
      <c r="AA49" s="374"/>
      <c r="AB49" s="374"/>
    </row>
    <row r="50" ht="15.75" customHeight="1">
      <c r="A50" s="68"/>
      <c r="B50" s="68"/>
      <c r="C50" s="69"/>
      <c r="D50" s="69"/>
      <c r="E50" s="69"/>
      <c r="F50" s="69"/>
      <c r="G50" s="70"/>
      <c r="H50" s="70"/>
      <c r="I50" s="70"/>
      <c r="J50" s="374"/>
      <c r="K50" s="374"/>
      <c r="L50" s="374"/>
      <c r="M50" s="374"/>
      <c r="N50" s="374"/>
      <c r="O50" s="374"/>
      <c r="P50" s="374"/>
      <c r="Q50" s="374"/>
      <c r="R50" s="374"/>
      <c r="S50" s="374"/>
      <c r="T50" s="374"/>
      <c r="U50" s="374"/>
      <c r="V50" s="374"/>
      <c r="W50" s="374"/>
      <c r="X50" s="374"/>
      <c r="Y50" s="374"/>
      <c r="Z50" s="374"/>
      <c r="AA50" s="374"/>
      <c r="AB50" s="374"/>
    </row>
    <row r="51" ht="15.75" customHeight="1">
      <c r="A51" s="68"/>
      <c r="B51" s="68"/>
      <c r="C51" s="69"/>
      <c r="D51" s="69"/>
      <c r="E51" s="69"/>
      <c r="F51" s="69"/>
      <c r="G51" s="70"/>
      <c r="H51" s="70"/>
      <c r="I51" s="70"/>
      <c r="J51" s="374"/>
      <c r="K51" s="374"/>
      <c r="L51" s="374"/>
      <c r="M51" s="374"/>
      <c r="N51" s="374"/>
      <c r="O51" s="374"/>
      <c r="P51" s="374"/>
      <c r="Q51" s="374"/>
      <c r="R51" s="374"/>
      <c r="S51" s="374"/>
      <c r="T51" s="374"/>
      <c r="U51" s="374"/>
      <c r="V51" s="374"/>
      <c r="W51" s="374"/>
      <c r="X51" s="374"/>
      <c r="Y51" s="374"/>
      <c r="Z51" s="374"/>
      <c r="AA51" s="374"/>
      <c r="AB51" s="374"/>
    </row>
    <row r="52" ht="15.75" customHeight="1">
      <c r="A52" s="68"/>
      <c r="B52" s="68"/>
      <c r="C52" s="69"/>
      <c r="D52" s="69"/>
      <c r="E52" s="69"/>
      <c r="F52" s="69"/>
      <c r="G52" s="70"/>
      <c r="H52" s="70"/>
      <c r="I52" s="70"/>
      <c r="J52" s="374"/>
      <c r="K52" s="374"/>
      <c r="L52" s="374"/>
      <c r="M52" s="374"/>
      <c r="N52" s="374"/>
      <c r="O52" s="374"/>
      <c r="P52" s="374"/>
      <c r="Q52" s="374"/>
      <c r="R52" s="374"/>
      <c r="S52" s="374"/>
      <c r="T52" s="374"/>
      <c r="U52" s="374"/>
      <c r="V52" s="374"/>
      <c r="W52" s="374"/>
      <c r="X52" s="374"/>
      <c r="Y52" s="374"/>
      <c r="Z52" s="374"/>
      <c r="AA52" s="374"/>
      <c r="AB52" s="374"/>
    </row>
    <row r="53" ht="15.75" customHeight="1">
      <c r="A53" s="68"/>
      <c r="B53" s="68"/>
      <c r="C53" s="69"/>
      <c r="D53" s="69"/>
      <c r="E53" s="69"/>
      <c r="F53" s="69"/>
      <c r="G53" s="70"/>
      <c r="H53" s="70"/>
      <c r="I53" s="70"/>
      <c r="J53" s="374"/>
      <c r="K53" s="374"/>
      <c r="L53" s="374"/>
      <c r="M53" s="374"/>
      <c r="N53" s="374"/>
      <c r="O53" s="374"/>
      <c r="P53" s="374"/>
      <c r="Q53" s="374"/>
      <c r="R53" s="374"/>
      <c r="S53" s="374"/>
      <c r="T53" s="374"/>
      <c r="U53" s="374"/>
      <c r="V53" s="374"/>
      <c r="W53" s="374"/>
      <c r="X53" s="374"/>
      <c r="Y53" s="374"/>
      <c r="Z53" s="374"/>
      <c r="AA53" s="374"/>
      <c r="AB53" s="374"/>
    </row>
    <row r="54" ht="15.75" customHeight="1">
      <c r="A54" s="68"/>
      <c r="B54" s="68"/>
      <c r="C54" s="69"/>
      <c r="D54" s="69"/>
      <c r="E54" s="69"/>
      <c r="F54" s="69"/>
      <c r="G54" s="70"/>
      <c r="H54" s="70"/>
      <c r="I54" s="70"/>
      <c r="J54" s="374"/>
      <c r="K54" s="374"/>
      <c r="L54" s="374"/>
      <c r="M54" s="374"/>
      <c r="N54" s="374"/>
      <c r="O54" s="374"/>
      <c r="P54" s="374"/>
      <c r="Q54" s="374"/>
      <c r="R54" s="374"/>
      <c r="S54" s="374"/>
      <c r="T54" s="374"/>
      <c r="U54" s="374"/>
      <c r="V54" s="374"/>
      <c r="W54" s="374"/>
      <c r="X54" s="374"/>
      <c r="Y54" s="374"/>
      <c r="Z54" s="374"/>
      <c r="AA54" s="374"/>
      <c r="AB54" s="374"/>
    </row>
    <row r="55" ht="15.75" customHeight="1">
      <c r="A55" s="68"/>
      <c r="B55" s="68"/>
      <c r="C55" s="69"/>
      <c r="D55" s="69"/>
      <c r="E55" s="69"/>
      <c r="F55" s="69"/>
      <c r="G55" s="70"/>
      <c r="H55" s="70"/>
      <c r="I55" s="70"/>
      <c r="J55" s="374"/>
      <c r="K55" s="374"/>
      <c r="L55" s="374"/>
      <c r="M55" s="374"/>
      <c r="N55" s="374"/>
      <c r="O55" s="374"/>
      <c r="P55" s="374"/>
      <c r="Q55" s="374"/>
      <c r="R55" s="374"/>
      <c r="S55" s="374"/>
      <c r="T55" s="374"/>
      <c r="U55" s="374"/>
      <c r="V55" s="374"/>
      <c r="W55" s="374"/>
      <c r="X55" s="374"/>
      <c r="Y55" s="374"/>
      <c r="Z55" s="374"/>
      <c r="AA55" s="374"/>
      <c r="AB55" s="374"/>
    </row>
    <row r="56" ht="15.75" customHeight="1">
      <c r="A56" s="68"/>
      <c r="B56" s="68"/>
      <c r="C56" s="69"/>
      <c r="D56" s="69"/>
      <c r="E56" s="69"/>
      <c r="F56" s="69"/>
      <c r="G56" s="70"/>
      <c r="H56" s="70"/>
      <c r="I56" s="70"/>
      <c r="J56" s="374"/>
      <c r="K56" s="374"/>
      <c r="L56" s="374"/>
      <c r="M56" s="374"/>
      <c r="N56" s="374"/>
      <c r="O56" s="374"/>
      <c r="P56" s="374"/>
      <c r="Q56" s="374"/>
      <c r="R56" s="374"/>
      <c r="S56" s="374"/>
      <c r="T56" s="374"/>
      <c r="U56" s="374"/>
      <c r="V56" s="374"/>
      <c r="W56" s="374"/>
      <c r="X56" s="374"/>
      <c r="Y56" s="374"/>
      <c r="Z56" s="374"/>
      <c r="AA56" s="374"/>
      <c r="AB56" s="374"/>
    </row>
    <row r="57" ht="15.75" customHeight="1">
      <c r="A57" s="68"/>
      <c r="B57" s="68"/>
      <c r="C57" s="69"/>
      <c r="D57" s="69"/>
      <c r="E57" s="69"/>
      <c r="F57" s="69"/>
      <c r="G57" s="70"/>
      <c r="H57" s="70"/>
      <c r="I57" s="70"/>
      <c r="J57" s="374"/>
      <c r="K57" s="374"/>
      <c r="L57" s="374"/>
      <c r="M57" s="374"/>
      <c r="N57" s="374"/>
      <c r="O57" s="374"/>
      <c r="P57" s="374"/>
      <c r="Q57" s="374"/>
      <c r="R57" s="374"/>
      <c r="S57" s="374"/>
      <c r="T57" s="374"/>
      <c r="U57" s="374"/>
      <c r="V57" s="374"/>
      <c r="W57" s="374"/>
      <c r="X57" s="374"/>
      <c r="Y57" s="374"/>
      <c r="Z57" s="374"/>
      <c r="AA57" s="374"/>
      <c r="AB57" s="374"/>
    </row>
    <row r="58" ht="15.75" customHeight="1">
      <c r="A58" s="68"/>
      <c r="B58" s="68"/>
      <c r="C58" s="69"/>
      <c r="D58" s="69"/>
      <c r="E58" s="69"/>
      <c r="F58" s="69"/>
      <c r="G58" s="70"/>
      <c r="H58" s="70"/>
      <c r="I58" s="70"/>
      <c r="J58" s="374"/>
      <c r="K58" s="374"/>
      <c r="L58" s="374"/>
      <c r="M58" s="374"/>
      <c r="N58" s="374"/>
      <c r="O58" s="374"/>
      <c r="P58" s="374"/>
      <c r="Q58" s="374"/>
      <c r="R58" s="374"/>
      <c r="S58" s="374"/>
      <c r="T58" s="374"/>
      <c r="U58" s="374"/>
      <c r="V58" s="374"/>
      <c r="W58" s="374"/>
      <c r="X58" s="374"/>
      <c r="Y58" s="374"/>
      <c r="Z58" s="374"/>
      <c r="AA58" s="374"/>
      <c r="AB58" s="374"/>
    </row>
    <row r="59" ht="15.75" customHeight="1">
      <c r="A59" s="68"/>
      <c r="B59" s="68"/>
      <c r="C59" s="69"/>
      <c r="D59" s="69"/>
      <c r="E59" s="69"/>
      <c r="F59" s="69"/>
      <c r="G59" s="70"/>
      <c r="H59" s="70"/>
      <c r="I59" s="70"/>
      <c r="J59" s="374"/>
      <c r="K59" s="374"/>
      <c r="L59" s="374"/>
      <c r="M59" s="374"/>
      <c r="N59" s="374"/>
      <c r="O59" s="374"/>
      <c r="P59" s="374"/>
      <c r="Q59" s="374"/>
      <c r="R59" s="374"/>
      <c r="S59" s="374"/>
      <c r="T59" s="374"/>
      <c r="U59" s="374"/>
      <c r="V59" s="374"/>
      <c r="W59" s="374"/>
      <c r="X59" s="374"/>
      <c r="Y59" s="374"/>
      <c r="Z59" s="374"/>
      <c r="AA59" s="374"/>
      <c r="AB59" s="374"/>
    </row>
    <row r="60" ht="15.75" customHeight="1">
      <c r="A60" s="68"/>
      <c r="B60" s="68"/>
      <c r="C60" s="69"/>
      <c r="D60" s="69"/>
      <c r="E60" s="69"/>
      <c r="F60" s="69"/>
      <c r="G60" s="70"/>
      <c r="H60" s="70"/>
      <c r="I60" s="70"/>
      <c r="J60" s="374"/>
      <c r="K60" s="374"/>
      <c r="L60" s="374"/>
      <c r="M60" s="374"/>
      <c r="N60" s="374"/>
      <c r="O60" s="374"/>
      <c r="P60" s="374"/>
      <c r="Q60" s="374"/>
      <c r="R60" s="374"/>
      <c r="S60" s="374"/>
      <c r="T60" s="374"/>
      <c r="U60" s="374"/>
      <c r="V60" s="374"/>
      <c r="W60" s="374"/>
      <c r="X60" s="374"/>
      <c r="Y60" s="374"/>
      <c r="Z60" s="374"/>
      <c r="AA60" s="374"/>
      <c r="AB60" s="374"/>
    </row>
    <row r="61" ht="15.75" customHeight="1">
      <c r="A61" s="68"/>
      <c r="B61" s="68"/>
      <c r="C61" s="69"/>
      <c r="D61" s="69"/>
      <c r="E61" s="69"/>
      <c r="F61" s="69"/>
      <c r="G61" s="70"/>
      <c r="H61" s="70"/>
      <c r="I61" s="70"/>
      <c r="J61" s="374"/>
      <c r="K61" s="374"/>
      <c r="L61" s="374"/>
      <c r="M61" s="374"/>
      <c r="N61" s="374"/>
      <c r="O61" s="374"/>
      <c r="P61" s="374"/>
      <c r="Q61" s="374"/>
      <c r="R61" s="374"/>
      <c r="S61" s="374"/>
      <c r="T61" s="374"/>
      <c r="U61" s="374"/>
      <c r="V61" s="374"/>
      <c r="W61" s="374"/>
      <c r="X61" s="374"/>
      <c r="Y61" s="374"/>
      <c r="Z61" s="374"/>
      <c r="AA61" s="374"/>
      <c r="AB61" s="374"/>
    </row>
    <row r="62" ht="15.75" customHeight="1">
      <c r="A62" s="68"/>
      <c r="B62" s="68"/>
      <c r="C62" s="69"/>
      <c r="D62" s="69"/>
      <c r="E62" s="69"/>
      <c r="F62" s="69"/>
      <c r="G62" s="70"/>
      <c r="H62" s="70"/>
      <c r="I62" s="70"/>
      <c r="J62" s="374"/>
      <c r="K62" s="374"/>
      <c r="L62" s="374"/>
      <c r="M62" s="374"/>
      <c r="N62" s="374"/>
      <c r="O62" s="374"/>
      <c r="P62" s="374"/>
      <c r="Q62" s="374"/>
      <c r="R62" s="374"/>
      <c r="S62" s="374"/>
      <c r="T62" s="374"/>
      <c r="U62" s="374"/>
      <c r="V62" s="374"/>
      <c r="W62" s="374"/>
      <c r="X62" s="374"/>
      <c r="Y62" s="374"/>
      <c r="Z62" s="374"/>
      <c r="AA62" s="374"/>
      <c r="AB62" s="374"/>
    </row>
    <row r="63" ht="15.75" customHeight="1">
      <c r="A63" s="68"/>
      <c r="B63" s="68"/>
      <c r="C63" s="69"/>
      <c r="D63" s="69"/>
      <c r="E63" s="69"/>
      <c r="F63" s="69"/>
      <c r="G63" s="70"/>
      <c r="H63" s="70"/>
      <c r="I63" s="70"/>
      <c r="J63" s="374"/>
      <c r="K63" s="374"/>
      <c r="L63" s="374"/>
      <c r="M63" s="374"/>
      <c r="N63" s="374"/>
      <c r="O63" s="374"/>
      <c r="P63" s="374"/>
      <c r="Q63" s="374"/>
      <c r="R63" s="374"/>
      <c r="S63" s="374"/>
      <c r="T63" s="374"/>
      <c r="U63" s="374"/>
      <c r="V63" s="374"/>
      <c r="W63" s="374"/>
      <c r="X63" s="374"/>
      <c r="Y63" s="374"/>
      <c r="Z63" s="374"/>
      <c r="AA63" s="374"/>
      <c r="AB63" s="374"/>
    </row>
    <row r="64" ht="15.75" customHeight="1">
      <c r="A64" s="68"/>
      <c r="B64" s="68"/>
      <c r="C64" s="69"/>
      <c r="D64" s="69"/>
      <c r="E64" s="69"/>
      <c r="F64" s="69"/>
      <c r="G64" s="70"/>
      <c r="H64" s="70"/>
      <c r="I64" s="70"/>
      <c r="J64" s="374"/>
      <c r="K64" s="374"/>
      <c r="L64" s="374"/>
      <c r="M64" s="374"/>
      <c r="N64" s="374"/>
      <c r="O64" s="374"/>
      <c r="P64" s="374"/>
      <c r="Q64" s="374"/>
      <c r="R64" s="374"/>
      <c r="S64" s="374"/>
      <c r="T64" s="374"/>
      <c r="U64" s="374"/>
      <c r="V64" s="374"/>
      <c r="W64" s="374"/>
      <c r="X64" s="374"/>
      <c r="Y64" s="374"/>
      <c r="Z64" s="374"/>
      <c r="AA64" s="374"/>
      <c r="AB64" s="374"/>
    </row>
    <row r="65" ht="15.75" customHeight="1">
      <c r="A65" s="68"/>
      <c r="B65" s="68"/>
      <c r="C65" s="69"/>
      <c r="D65" s="69"/>
      <c r="E65" s="69"/>
      <c r="F65" s="69"/>
      <c r="G65" s="70"/>
      <c r="H65" s="70"/>
      <c r="I65" s="70"/>
      <c r="J65" s="374"/>
      <c r="K65" s="374"/>
      <c r="L65" s="374"/>
      <c r="M65" s="374"/>
      <c r="N65" s="374"/>
      <c r="O65" s="374"/>
      <c r="P65" s="374"/>
      <c r="Q65" s="374"/>
      <c r="R65" s="374"/>
      <c r="S65" s="374"/>
      <c r="T65" s="374"/>
      <c r="U65" s="374"/>
      <c r="V65" s="374"/>
      <c r="W65" s="374"/>
      <c r="X65" s="374"/>
      <c r="Y65" s="374"/>
      <c r="Z65" s="374"/>
      <c r="AA65" s="374"/>
      <c r="AB65" s="374"/>
    </row>
    <row r="66" ht="15.75" customHeight="1">
      <c r="A66" s="68"/>
      <c r="B66" s="68"/>
      <c r="C66" s="69"/>
      <c r="D66" s="69"/>
      <c r="E66" s="69"/>
      <c r="F66" s="69"/>
      <c r="G66" s="70"/>
      <c r="H66" s="70"/>
      <c r="I66" s="70"/>
      <c r="J66" s="374"/>
      <c r="K66" s="374"/>
      <c r="L66" s="374"/>
      <c r="M66" s="374"/>
      <c r="N66" s="374"/>
      <c r="O66" s="374"/>
      <c r="P66" s="374"/>
      <c r="Q66" s="374"/>
      <c r="R66" s="374"/>
      <c r="S66" s="374"/>
      <c r="T66" s="374"/>
      <c r="U66" s="374"/>
      <c r="V66" s="374"/>
      <c r="W66" s="374"/>
      <c r="X66" s="374"/>
      <c r="Y66" s="374"/>
      <c r="Z66" s="374"/>
      <c r="AA66" s="374"/>
      <c r="AB66" s="374"/>
    </row>
    <row r="67" ht="15.75" customHeight="1">
      <c r="A67" s="68"/>
      <c r="B67" s="68"/>
      <c r="C67" s="69"/>
      <c r="D67" s="69"/>
      <c r="E67" s="69"/>
      <c r="F67" s="69"/>
      <c r="G67" s="70"/>
      <c r="H67" s="70"/>
      <c r="I67" s="70"/>
      <c r="J67" s="374"/>
      <c r="K67" s="374"/>
      <c r="L67" s="374"/>
      <c r="M67" s="374"/>
      <c r="N67" s="374"/>
      <c r="O67" s="374"/>
      <c r="P67" s="374"/>
      <c r="Q67" s="374"/>
      <c r="R67" s="374"/>
      <c r="S67" s="374"/>
      <c r="T67" s="374"/>
      <c r="U67" s="374"/>
      <c r="V67" s="374"/>
      <c r="W67" s="374"/>
      <c r="X67" s="374"/>
      <c r="Y67" s="374"/>
      <c r="Z67" s="374"/>
      <c r="AA67" s="374"/>
      <c r="AB67" s="374"/>
    </row>
    <row r="68" ht="15.75" customHeight="1">
      <c r="A68" s="68"/>
      <c r="B68" s="68"/>
      <c r="C68" s="69"/>
      <c r="D68" s="69"/>
      <c r="E68" s="69"/>
      <c r="F68" s="69"/>
      <c r="G68" s="70"/>
      <c r="H68" s="70"/>
      <c r="I68" s="70"/>
      <c r="J68" s="374"/>
      <c r="K68" s="374"/>
      <c r="L68" s="374"/>
      <c r="M68" s="374"/>
      <c r="N68" s="374"/>
      <c r="O68" s="374"/>
      <c r="P68" s="374"/>
      <c r="Q68" s="374"/>
      <c r="R68" s="374"/>
      <c r="S68" s="374"/>
      <c r="T68" s="374"/>
      <c r="U68" s="374"/>
      <c r="V68" s="374"/>
      <c r="W68" s="374"/>
      <c r="X68" s="374"/>
      <c r="Y68" s="374"/>
      <c r="Z68" s="374"/>
      <c r="AA68" s="374"/>
      <c r="AB68" s="374"/>
    </row>
    <row r="69" ht="15.75" customHeight="1">
      <c r="A69" s="68"/>
      <c r="B69" s="68"/>
      <c r="C69" s="69"/>
      <c r="D69" s="69"/>
      <c r="E69" s="69"/>
      <c r="F69" s="69"/>
      <c r="G69" s="70"/>
      <c r="H69" s="70"/>
      <c r="I69" s="70"/>
      <c r="J69" s="374"/>
      <c r="K69" s="374"/>
      <c r="L69" s="374"/>
      <c r="M69" s="374"/>
      <c r="N69" s="374"/>
      <c r="O69" s="374"/>
      <c r="P69" s="374"/>
      <c r="Q69" s="374"/>
      <c r="R69" s="374"/>
      <c r="S69" s="374"/>
      <c r="T69" s="374"/>
      <c r="U69" s="374"/>
      <c r="V69" s="374"/>
      <c r="W69" s="374"/>
      <c r="X69" s="374"/>
      <c r="Y69" s="374"/>
      <c r="Z69" s="374"/>
      <c r="AA69" s="374"/>
      <c r="AB69" s="374"/>
    </row>
    <row r="70" ht="15.75" customHeight="1">
      <c r="A70" s="68"/>
      <c r="B70" s="68"/>
      <c r="C70" s="69"/>
      <c r="D70" s="69"/>
      <c r="E70" s="69"/>
      <c r="F70" s="69"/>
      <c r="G70" s="70"/>
      <c r="H70" s="70"/>
      <c r="I70" s="70"/>
      <c r="J70" s="374"/>
      <c r="K70" s="374"/>
      <c r="L70" s="374"/>
      <c r="M70" s="374"/>
      <c r="N70" s="374"/>
      <c r="O70" s="374"/>
      <c r="P70" s="374"/>
      <c r="Q70" s="374"/>
      <c r="R70" s="374"/>
      <c r="S70" s="374"/>
      <c r="T70" s="374"/>
      <c r="U70" s="374"/>
      <c r="V70" s="374"/>
      <c r="W70" s="374"/>
      <c r="X70" s="374"/>
      <c r="Y70" s="374"/>
      <c r="Z70" s="374"/>
      <c r="AA70" s="374"/>
      <c r="AB70" s="374"/>
    </row>
    <row r="71" ht="15.75" customHeight="1">
      <c r="A71" s="68"/>
      <c r="B71" s="68"/>
      <c r="C71" s="69"/>
      <c r="D71" s="69"/>
      <c r="E71" s="69"/>
      <c r="F71" s="69"/>
      <c r="G71" s="70"/>
      <c r="H71" s="70"/>
      <c r="I71" s="70"/>
      <c r="J71" s="374"/>
      <c r="K71" s="374"/>
      <c r="L71" s="374"/>
      <c r="M71" s="374"/>
      <c r="N71" s="374"/>
      <c r="O71" s="374"/>
      <c r="P71" s="374"/>
      <c r="Q71" s="374"/>
      <c r="R71" s="374"/>
      <c r="S71" s="374"/>
      <c r="T71" s="374"/>
      <c r="U71" s="374"/>
      <c r="V71" s="374"/>
      <c r="W71" s="374"/>
      <c r="X71" s="374"/>
      <c r="Y71" s="374"/>
      <c r="Z71" s="374"/>
      <c r="AA71" s="374"/>
      <c r="AB71" s="374"/>
    </row>
    <row r="72" ht="15.75" customHeight="1">
      <c r="A72" s="68"/>
      <c r="B72" s="68"/>
      <c r="C72" s="69"/>
      <c r="D72" s="69"/>
      <c r="E72" s="69"/>
      <c r="F72" s="69"/>
      <c r="G72" s="70"/>
      <c r="H72" s="70"/>
      <c r="I72" s="70"/>
      <c r="J72" s="374"/>
      <c r="K72" s="374"/>
      <c r="L72" s="374"/>
      <c r="M72" s="374"/>
      <c r="N72" s="374"/>
      <c r="O72" s="374"/>
      <c r="P72" s="374"/>
      <c r="Q72" s="374"/>
      <c r="R72" s="374"/>
      <c r="S72" s="374"/>
      <c r="T72" s="374"/>
      <c r="U72" s="374"/>
      <c r="V72" s="374"/>
      <c r="W72" s="374"/>
      <c r="X72" s="374"/>
      <c r="Y72" s="374"/>
      <c r="Z72" s="374"/>
      <c r="AA72" s="374"/>
      <c r="AB72" s="374"/>
    </row>
    <row r="73" ht="15.75" customHeight="1">
      <c r="A73" s="68"/>
      <c r="B73" s="68"/>
      <c r="C73" s="69"/>
      <c r="D73" s="69"/>
      <c r="E73" s="69"/>
      <c r="F73" s="69"/>
      <c r="G73" s="70"/>
      <c r="H73" s="70"/>
      <c r="I73" s="70"/>
      <c r="J73" s="374"/>
      <c r="K73" s="374"/>
      <c r="L73" s="374"/>
      <c r="M73" s="374"/>
      <c r="N73" s="374"/>
      <c r="O73" s="374"/>
      <c r="P73" s="374"/>
      <c r="Q73" s="374"/>
      <c r="R73" s="374"/>
      <c r="S73" s="374"/>
      <c r="T73" s="374"/>
      <c r="U73" s="374"/>
      <c r="V73" s="374"/>
      <c r="W73" s="374"/>
      <c r="X73" s="374"/>
      <c r="Y73" s="374"/>
      <c r="Z73" s="374"/>
      <c r="AA73" s="374"/>
      <c r="AB73" s="374"/>
    </row>
    <row r="74" ht="15.75" customHeight="1">
      <c r="A74" s="68"/>
      <c r="B74" s="68"/>
      <c r="C74" s="69"/>
      <c r="D74" s="69"/>
      <c r="E74" s="69"/>
      <c r="F74" s="69"/>
      <c r="G74" s="70"/>
      <c r="H74" s="70"/>
      <c r="I74" s="70"/>
      <c r="J74" s="374"/>
      <c r="K74" s="374"/>
      <c r="L74" s="374"/>
      <c r="M74" s="374"/>
      <c r="N74" s="374"/>
      <c r="O74" s="374"/>
      <c r="P74" s="374"/>
      <c r="Q74" s="374"/>
      <c r="R74" s="374"/>
      <c r="S74" s="374"/>
      <c r="T74" s="374"/>
      <c r="U74" s="374"/>
      <c r="V74" s="374"/>
      <c r="W74" s="374"/>
      <c r="X74" s="374"/>
      <c r="Y74" s="374"/>
      <c r="Z74" s="374"/>
      <c r="AA74" s="374"/>
      <c r="AB74" s="374"/>
    </row>
    <row r="75" ht="15.75" customHeight="1">
      <c r="A75" s="68"/>
      <c r="B75" s="68"/>
      <c r="C75" s="69"/>
      <c r="D75" s="69"/>
      <c r="E75" s="69"/>
      <c r="F75" s="69"/>
      <c r="G75" s="70"/>
      <c r="H75" s="70"/>
      <c r="I75" s="70"/>
      <c r="J75" s="374"/>
      <c r="K75" s="374"/>
      <c r="L75" s="374"/>
      <c r="M75" s="374"/>
      <c r="N75" s="374"/>
      <c r="O75" s="374"/>
      <c r="P75" s="374"/>
      <c r="Q75" s="374"/>
      <c r="R75" s="374"/>
      <c r="S75" s="374"/>
      <c r="T75" s="374"/>
      <c r="U75" s="374"/>
      <c r="V75" s="374"/>
      <c r="W75" s="374"/>
      <c r="X75" s="374"/>
      <c r="Y75" s="374"/>
      <c r="Z75" s="374"/>
      <c r="AA75" s="374"/>
      <c r="AB75" s="374"/>
    </row>
    <row r="76" ht="15.75" customHeight="1">
      <c r="A76" s="68"/>
      <c r="B76" s="68"/>
      <c r="C76" s="69"/>
      <c r="D76" s="69"/>
      <c r="E76" s="69"/>
      <c r="F76" s="69"/>
      <c r="G76" s="70"/>
      <c r="H76" s="70"/>
      <c r="I76" s="70"/>
      <c r="J76" s="374"/>
      <c r="K76" s="374"/>
      <c r="L76" s="374"/>
      <c r="M76" s="374"/>
      <c r="N76" s="374"/>
      <c r="O76" s="374"/>
      <c r="P76" s="374"/>
      <c r="Q76" s="374"/>
      <c r="R76" s="374"/>
      <c r="S76" s="374"/>
      <c r="T76" s="374"/>
      <c r="U76" s="374"/>
      <c r="V76" s="374"/>
      <c r="W76" s="374"/>
      <c r="X76" s="374"/>
      <c r="Y76" s="374"/>
      <c r="Z76" s="374"/>
      <c r="AA76" s="374"/>
      <c r="AB76" s="374"/>
    </row>
    <row r="77" ht="15.75" customHeight="1">
      <c r="A77" s="68"/>
      <c r="B77" s="68"/>
      <c r="C77" s="69"/>
      <c r="D77" s="69"/>
      <c r="E77" s="69"/>
      <c r="F77" s="69"/>
      <c r="G77" s="70"/>
      <c r="H77" s="70"/>
      <c r="I77" s="70"/>
      <c r="J77" s="374"/>
      <c r="K77" s="374"/>
      <c r="L77" s="374"/>
      <c r="M77" s="374"/>
      <c r="N77" s="374"/>
      <c r="O77" s="374"/>
      <c r="P77" s="374"/>
      <c r="Q77" s="374"/>
      <c r="R77" s="374"/>
      <c r="S77" s="374"/>
      <c r="T77" s="374"/>
      <c r="U77" s="374"/>
      <c r="V77" s="374"/>
      <c r="W77" s="374"/>
      <c r="X77" s="374"/>
      <c r="Y77" s="374"/>
      <c r="Z77" s="374"/>
      <c r="AA77" s="374"/>
      <c r="AB77" s="374"/>
    </row>
    <row r="78" ht="15.75" customHeight="1">
      <c r="A78" s="68"/>
      <c r="B78" s="68"/>
      <c r="C78" s="69"/>
      <c r="D78" s="69"/>
      <c r="E78" s="69"/>
      <c r="F78" s="69"/>
      <c r="G78" s="70"/>
      <c r="H78" s="70"/>
      <c r="I78" s="70"/>
      <c r="J78" s="374"/>
      <c r="K78" s="374"/>
      <c r="L78" s="374"/>
      <c r="M78" s="374"/>
      <c r="N78" s="374"/>
      <c r="O78" s="374"/>
      <c r="P78" s="374"/>
      <c r="Q78" s="374"/>
      <c r="R78" s="374"/>
      <c r="S78" s="374"/>
      <c r="T78" s="374"/>
      <c r="U78" s="374"/>
      <c r="V78" s="374"/>
      <c r="W78" s="374"/>
      <c r="X78" s="374"/>
      <c r="Y78" s="374"/>
      <c r="Z78" s="374"/>
      <c r="AA78" s="374"/>
      <c r="AB78" s="374"/>
    </row>
    <row r="79" ht="15.75" customHeight="1">
      <c r="A79" s="68"/>
      <c r="B79" s="68"/>
      <c r="C79" s="69"/>
      <c r="D79" s="69"/>
      <c r="E79" s="69"/>
      <c r="F79" s="69"/>
      <c r="G79" s="70"/>
      <c r="H79" s="70"/>
      <c r="I79" s="70"/>
      <c r="J79" s="374"/>
      <c r="K79" s="374"/>
      <c r="L79" s="374"/>
      <c r="M79" s="374"/>
      <c r="N79" s="374"/>
      <c r="O79" s="374"/>
      <c r="P79" s="374"/>
      <c r="Q79" s="374"/>
      <c r="R79" s="374"/>
      <c r="S79" s="374"/>
      <c r="T79" s="374"/>
      <c r="U79" s="374"/>
      <c r="V79" s="374"/>
      <c r="W79" s="374"/>
      <c r="X79" s="374"/>
      <c r="Y79" s="374"/>
      <c r="Z79" s="374"/>
      <c r="AA79" s="374"/>
      <c r="AB79" s="374"/>
    </row>
    <row r="80" ht="15.75" customHeight="1">
      <c r="A80" s="68"/>
      <c r="B80" s="68"/>
      <c r="C80" s="69"/>
      <c r="D80" s="69"/>
      <c r="E80" s="69"/>
      <c r="F80" s="69"/>
      <c r="G80" s="70"/>
      <c r="H80" s="70"/>
      <c r="I80" s="70"/>
      <c r="J80" s="374"/>
      <c r="K80" s="374"/>
      <c r="L80" s="374"/>
      <c r="M80" s="374"/>
      <c r="N80" s="374"/>
      <c r="O80" s="374"/>
      <c r="P80" s="374"/>
      <c r="Q80" s="374"/>
      <c r="R80" s="374"/>
      <c r="S80" s="374"/>
      <c r="T80" s="374"/>
      <c r="U80" s="374"/>
      <c r="V80" s="374"/>
      <c r="W80" s="374"/>
      <c r="X80" s="374"/>
      <c r="Y80" s="374"/>
      <c r="Z80" s="374"/>
      <c r="AA80" s="374"/>
      <c r="AB80" s="374"/>
    </row>
    <row r="81" ht="15.75" customHeight="1">
      <c r="A81" s="68"/>
      <c r="B81" s="68"/>
      <c r="C81" s="69"/>
      <c r="D81" s="69"/>
      <c r="E81" s="69"/>
      <c r="F81" s="69"/>
      <c r="G81" s="70"/>
      <c r="H81" s="70"/>
      <c r="I81" s="70"/>
      <c r="J81" s="374"/>
      <c r="K81" s="374"/>
      <c r="L81" s="374"/>
      <c r="M81" s="374"/>
      <c r="N81" s="374"/>
      <c r="O81" s="374"/>
      <c r="P81" s="374"/>
      <c r="Q81" s="374"/>
      <c r="R81" s="374"/>
      <c r="S81" s="374"/>
      <c r="T81" s="374"/>
      <c r="U81" s="374"/>
      <c r="V81" s="374"/>
      <c r="W81" s="374"/>
      <c r="X81" s="374"/>
      <c r="Y81" s="374"/>
      <c r="Z81" s="374"/>
      <c r="AA81" s="374"/>
      <c r="AB81" s="374"/>
    </row>
    <row r="82" ht="15.75" customHeight="1">
      <c r="A82" s="68"/>
      <c r="B82" s="68"/>
      <c r="C82" s="69"/>
      <c r="D82" s="69"/>
      <c r="E82" s="69"/>
      <c r="F82" s="69"/>
      <c r="G82" s="70"/>
      <c r="H82" s="70"/>
      <c r="I82" s="70"/>
      <c r="J82" s="374"/>
      <c r="K82" s="374"/>
      <c r="L82" s="374"/>
      <c r="M82" s="374"/>
      <c r="N82" s="374"/>
      <c r="O82" s="374"/>
      <c r="P82" s="374"/>
      <c r="Q82" s="374"/>
      <c r="R82" s="374"/>
      <c r="S82" s="374"/>
      <c r="T82" s="374"/>
      <c r="U82" s="374"/>
      <c r="V82" s="374"/>
      <c r="W82" s="374"/>
      <c r="X82" s="374"/>
      <c r="Y82" s="374"/>
      <c r="Z82" s="374"/>
      <c r="AA82" s="374"/>
      <c r="AB82" s="374"/>
    </row>
    <row r="83" ht="15.75" customHeight="1">
      <c r="A83" s="68"/>
      <c r="B83" s="68"/>
      <c r="C83" s="69"/>
      <c r="D83" s="69"/>
      <c r="E83" s="69"/>
      <c r="F83" s="69"/>
      <c r="G83" s="70"/>
      <c r="H83" s="70"/>
      <c r="I83" s="70"/>
      <c r="J83" s="374"/>
      <c r="K83" s="374"/>
      <c r="L83" s="374"/>
      <c r="M83" s="374"/>
      <c r="N83" s="374"/>
      <c r="O83" s="374"/>
      <c r="P83" s="374"/>
      <c r="Q83" s="374"/>
      <c r="R83" s="374"/>
      <c r="S83" s="374"/>
      <c r="T83" s="374"/>
      <c r="U83" s="374"/>
      <c r="V83" s="374"/>
      <c r="W83" s="374"/>
      <c r="X83" s="374"/>
      <c r="Y83" s="374"/>
      <c r="Z83" s="374"/>
      <c r="AA83" s="374"/>
      <c r="AB83" s="374"/>
    </row>
    <row r="84" ht="15.75" customHeight="1">
      <c r="A84" s="68"/>
      <c r="B84" s="68"/>
      <c r="C84" s="69"/>
      <c r="D84" s="69"/>
      <c r="E84" s="69"/>
      <c r="F84" s="69"/>
      <c r="G84" s="70"/>
      <c r="H84" s="70"/>
      <c r="I84" s="70"/>
      <c r="J84" s="374"/>
      <c r="K84" s="374"/>
      <c r="L84" s="374"/>
      <c r="M84" s="374"/>
      <c r="N84" s="374"/>
      <c r="O84" s="374"/>
      <c r="P84" s="374"/>
      <c r="Q84" s="374"/>
      <c r="R84" s="374"/>
      <c r="S84" s="374"/>
      <c r="T84" s="374"/>
      <c r="U84" s="374"/>
      <c r="V84" s="374"/>
      <c r="W84" s="374"/>
      <c r="X84" s="374"/>
      <c r="Y84" s="374"/>
      <c r="Z84" s="374"/>
      <c r="AA84" s="374"/>
      <c r="AB84" s="374"/>
    </row>
    <row r="85" ht="15.75" customHeight="1">
      <c r="A85" s="68"/>
      <c r="B85" s="68"/>
      <c r="C85" s="69"/>
      <c r="D85" s="69"/>
      <c r="E85" s="69"/>
      <c r="F85" s="69"/>
      <c r="G85" s="70"/>
      <c r="H85" s="70"/>
      <c r="I85" s="70"/>
      <c r="J85" s="374"/>
      <c r="K85" s="374"/>
      <c r="L85" s="374"/>
      <c r="M85" s="374"/>
      <c r="N85" s="374"/>
      <c r="O85" s="374"/>
      <c r="P85" s="374"/>
      <c r="Q85" s="374"/>
      <c r="R85" s="374"/>
      <c r="S85" s="374"/>
      <c r="T85" s="374"/>
      <c r="U85" s="374"/>
      <c r="V85" s="374"/>
      <c r="W85" s="374"/>
      <c r="X85" s="374"/>
      <c r="Y85" s="374"/>
      <c r="Z85" s="374"/>
      <c r="AA85" s="374"/>
      <c r="AB85" s="374"/>
    </row>
    <row r="86" ht="15.75" customHeight="1">
      <c r="A86" s="68"/>
      <c r="B86" s="68"/>
      <c r="C86" s="69"/>
      <c r="D86" s="69"/>
      <c r="E86" s="69"/>
      <c r="F86" s="69"/>
      <c r="G86" s="70"/>
      <c r="H86" s="70"/>
      <c r="I86" s="70"/>
      <c r="J86" s="374"/>
      <c r="K86" s="374"/>
      <c r="L86" s="374"/>
      <c r="M86" s="374"/>
      <c r="N86" s="374"/>
      <c r="O86" s="374"/>
      <c r="P86" s="374"/>
      <c r="Q86" s="374"/>
      <c r="R86" s="374"/>
      <c r="S86" s="374"/>
      <c r="T86" s="374"/>
      <c r="U86" s="374"/>
      <c r="V86" s="374"/>
      <c r="W86" s="374"/>
      <c r="X86" s="374"/>
      <c r="Y86" s="374"/>
      <c r="Z86" s="374"/>
      <c r="AA86" s="374"/>
      <c r="AB86" s="374"/>
    </row>
    <row r="87" ht="15.75" customHeight="1">
      <c r="A87" s="68"/>
      <c r="B87" s="68"/>
      <c r="C87" s="69"/>
      <c r="D87" s="69"/>
      <c r="E87" s="69"/>
      <c r="F87" s="69"/>
      <c r="G87" s="70"/>
      <c r="H87" s="70"/>
      <c r="I87" s="70"/>
      <c r="J87" s="374"/>
      <c r="K87" s="374"/>
      <c r="L87" s="374"/>
      <c r="M87" s="374"/>
      <c r="N87" s="374"/>
      <c r="O87" s="374"/>
      <c r="P87" s="374"/>
      <c r="Q87" s="374"/>
      <c r="R87" s="374"/>
      <c r="S87" s="374"/>
      <c r="T87" s="374"/>
      <c r="U87" s="374"/>
      <c r="V87" s="374"/>
      <c r="W87" s="374"/>
      <c r="X87" s="374"/>
      <c r="Y87" s="374"/>
      <c r="Z87" s="374"/>
      <c r="AA87" s="374"/>
      <c r="AB87" s="374"/>
    </row>
    <row r="88" ht="15.75" customHeight="1">
      <c r="A88" s="68"/>
      <c r="B88" s="68"/>
      <c r="C88" s="69"/>
      <c r="D88" s="69"/>
      <c r="E88" s="69"/>
      <c r="F88" s="69"/>
      <c r="G88" s="70"/>
      <c r="H88" s="70"/>
      <c r="I88" s="70"/>
      <c r="J88" s="374"/>
      <c r="K88" s="374"/>
      <c r="L88" s="374"/>
      <c r="M88" s="374"/>
      <c r="N88" s="374"/>
      <c r="O88" s="374"/>
      <c r="P88" s="374"/>
      <c r="Q88" s="374"/>
      <c r="R88" s="374"/>
      <c r="S88" s="374"/>
      <c r="T88" s="374"/>
      <c r="U88" s="374"/>
      <c r="V88" s="374"/>
      <c r="W88" s="374"/>
      <c r="X88" s="374"/>
      <c r="Y88" s="374"/>
      <c r="Z88" s="374"/>
      <c r="AA88" s="374"/>
      <c r="AB88" s="374"/>
    </row>
    <row r="89" ht="15.75" customHeight="1">
      <c r="A89" s="68"/>
      <c r="B89" s="68"/>
      <c r="C89" s="69"/>
      <c r="D89" s="69"/>
      <c r="E89" s="69"/>
      <c r="F89" s="69"/>
      <c r="G89" s="70"/>
      <c r="H89" s="70"/>
      <c r="I89" s="70"/>
      <c r="J89" s="374"/>
      <c r="K89" s="374"/>
      <c r="L89" s="374"/>
      <c r="M89" s="374"/>
      <c r="N89" s="374"/>
      <c r="O89" s="374"/>
      <c r="P89" s="374"/>
      <c r="Q89" s="374"/>
      <c r="R89" s="374"/>
      <c r="S89" s="374"/>
      <c r="T89" s="374"/>
      <c r="U89" s="374"/>
      <c r="V89" s="374"/>
      <c r="W89" s="374"/>
      <c r="X89" s="374"/>
      <c r="Y89" s="374"/>
      <c r="Z89" s="374"/>
      <c r="AA89" s="374"/>
      <c r="AB89" s="374"/>
    </row>
    <row r="90" ht="15.75" customHeight="1">
      <c r="A90" s="68"/>
      <c r="B90" s="68"/>
      <c r="C90" s="69"/>
      <c r="D90" s="69"/>
      <c r="E90" s="69"/>
      <c r="F90" s="69"/>
      <c r="G90" s="70"/>
      <c r="H90" s="70"/>
      <c r="I90" s="70"/>
      <c r="J90" s="374"/>
      <c r="K90" s="374"/>
      <c r="L90" s="374"/>
      <c r="M90" s="374"/>
      <c r="N90" s="374"/>
      <c r="O90" s="374"/>
      <c r="P90" s="374"/>
      <c r="Q90" s="374"/>
      <c r="R90" s="374"/>
      <c r="S90" s="374"/>
      <c r="T90" s="374"/>
      <c r="U90" s="374"/>
      <c r="V90" s="374"/>
      <c r="W90" s="374"/>
      <c r="X90" s="374"/>
      <c r="Y90" s="374"/>
      <c r="Z90" s="374"/>
      <c r="AA90" s="374"/>
      <c r="AB90" s="374"/>
    </row>
    <row r="91" ht="15.75" customHeight="1">
      <c r="A91" s="68"/>
      <c r="B91" s="68"/>
      <c r="C91" s="69"/>
      <c r="D91" s="69"/>
      <c r="E91" s="69"/>
      <c r="F91" s="69"/>
      <c r="G91" s="70"/>
      <c r="H91" s="70"/>
      <c r="I91" s="70"/>
      <c r="J91" s="374"/>
      <c r="K91" s="374"/>
      <c r="L91" s="374"/>
      <c r="M91" s="374"/>
      <c r="N91" s="374"/>
      <c r="O91" s="374"/>
      <c r="P91" s="374"/>
      <c r="Q91" s="374"/>
      <c r="R91" s="374"/>
      <c r="S91" s="374"/>
      <c r="T91" s="374"/>
      <c r="U91" s="374"/>
      <c r="V91" s="374"/>
      <c r="W91" s="374"/>
      <c r="X91" s="374"/>
      <c r="Y91" s="374"/>
      <c r="Z91" s="374"/>
      <c r="AA91" s="374"/>
      <c r="AB91" s="374"/>
    </row>
    <row r="92" ht="15.75" customHeight="1">
      <c r="A92" s="68"/>
      <c r="B92" s="68"/>
      <c r="C92" s="69"/>
      <c r="D92" s="69"/>
      <c r="E92" s="69"/>
      <c r="F92" s="69"/>
      <c r="G92" s="70"/>
      <c r="H92" s="70"/>
      <c r="I92" s="70"/>
      <c r="J92" s="374"/>
      <c r="K92" s="374"/>
      <c r="L92" s="374"/>
      <c r="M92" s="374"/>
      <c r="N92" s="374"/>
      <c r="O92" s="374"/>
      <c r="P92" s="374"/>
      <c r="Q92" s="374"/>
      <c r="R92" s="374"/>
      <c r="S92" s="374"/>
      <c r="T92" s="374"/>
      <c r="U92" s="374"/>
      <c r="V92" s="374"/>
      <c r="W92" s="374"/>
      <c r="X92" s="374"/>
      <c r="Y92" s="374"/>
      <c r="Z92" s="374"/>
      <c r="AA92" s="374"/>
      <c r="AB92" s="374"/>
    </row>
    <row r="93" ht="15.75" customHeight="1">
      <c r="A93" s="68"/>
      <c r="B93" s="68"/>
      <c r="C93" s="69"/>
      <c r="D93" s="69"/>
      <c r="E93" s="69"/>
      <c r="F93" s="69"/>
      <c r="G93" s="70"/>
      <c r="H93" s="70"/>
      <c r="I93" s="70"/>
      <c r="J93" s="374"/>
      <c r="K93" s="374"/>
      <c r="L93" s="374"/>
      <c r="M93" s="374"/>
      <c r="N93" s="374"/>
      <c r="O93" s="374"/>
      <c r="P93" s="374"/>
      <c r="Q93" s="374"/>
      <c r="R93" s="374"/>
      <c r="S93" s="374"/>
      <c r="T93" s="374"/>
      <c r="U93" s="374"/>
      <c r="V93" s="374"/>
      <c r="W93" s="374"/>
      <c r="X93" s="374"/>
      <c r="Y93" s="374"/>
      <c r="Z93" s="374"/>
      <c r="AA93" s="374"/>
      <c r="AB93" s="374"/>
    </row>
    <row r="94" ht="15.75" customHeight="1">
      <c r="A94" s="68"/>
      <c r="B94" s="68"/>
      <c r="C94" s="69"/>
      <c r="D94" s="69"/>
      <c r="E94" s="69"/>
      <c r="F94" s="69"/>
      <c r="G94" s="70"/>
      <c r="H94" s="70"/>
      <c r="I94" s="70"/>
      <c r="J94" s="374"/>
      <c r="K94" s="374"/>
      <c r="L94" s="374"/>
      <c r="M94" s="374"/>
      <c r="N94" s="374"/>
      <c r="O94" s="374"/>
      <c r="P94" s="374"/>
      <c r="Q94" s="374"/>
      <c r="R94" s="374"/>
      <c r="S94" s="374"/>
      <c r="T94" s="374"/>
      <c r="U94" s="374"/>
      <c r="V94" s="374"/>
      <c r="W94" s="374"/>
      <c r="X94" s="374"/>
      <c r="Y94" s="374"/>
      <c r="Z94" s="374"/>
      <c r="AA94" s="374"/>
      <c r="AB94" s="374"/>
    </row>
    <row r="95" ht="15.75" customHeight="1">
      <c r="A95" s="68"/>
      <c r="B95" s="68"/>
      <c r="C95" s="69"/>
      <c r="D95" s="69"/>
      <c r="E95" s="69"/>
      <c r="F95" s="69"/>
      <c r="G95" s="70"/>
      <c r="H95" s="70"/>
      <c r="I95" s="70"/>
      <c r="J95" s="374"/>
      <c r="K95" s="374"/>
      <c r="L95" s="374"/>
      <c r="M95" s="374"/>
      <c r="N95" s="374"/>
      <c r="O95" s="374"/>
      <c r="P95" s="374"/>
      <c r="Q95" s="374"/>
      <c r="R95" s="374"/>
      <c r="S95" s="374"/>
      <c r="T95" s="374"/>
      <c r="U95" s="374"/>
      <c r="V95" s="374"/>
      <c r="W95" s="374"/>
      <c r="X95" s="374"/>
      <c r="Y95" s="374"/>
      <c r="Z95" s="374"/>
      <c r="AA95" s="374"/>
      <c r="AB95" s="374"/>
    </row>
    <row r="96" ht="15.75" customHeight="1">
      <c r="A96" s="68"/>
      <c r="B96" s="68"/>
      <c r="C96" s="69"/>
      <c r="D96" s="69"/>
      <c r="E96" s="69"/>
      <c r="F96" s="69"/>
      <c r="G96" s="70"/>
      <c r="H96" s="70"/>
      <c r="I96" s="70"/>
      <c r="J96" s="374"/>
      <c r="K96" s="374"/>
      <c r="L96" s="374"/>
      <c r="M96" s="374"/>
      <c r="N96" s="374"/>
      <c r="O96" s="374"/>
      <c r="P96" s="374"/>
      <c r="Q96" s="374"/>
      <c r="R96" s="374"/>
      <c r="S96" s="374"/>
      <c r="T96" s="374"/>
      <c r="U96" s="374"/>
      <c r="V96" s="374"/>
      <c r="W96" s="374"/>
      <c r="X96" s="374"/>
      <c r="Y96" s="374"/>
      <c r="Z96" s="374"/>
      <c r="AA96" s="374"/>
      <c r="AB96" s="374"/>
    </row>
    <row r="97" ht="15.75" customHeight="1">
      <c r="A97" s="68"/>
      <c r="B97" s="68"/>
      <c r="C97" s="69"/>
      <c r="D97" s="69"/>
      <c r="E97" s="69"/>
      <c r="F97" s="69"/>
      <c r="G97" s="70"/>
      <c r="H97" s="70"/>
      <c r="I97" s="70"/>
      <c r="J97" s="374"/>
      <c r="K97" s="374"/>
      <c r="L97" s="374"/>
      <c r="M97" s="374"/>
      <c r="N97" s="374"/>
      <c r="O97" s="374"/>
      <c r="P97" s="374"/>
      <c r="Q97" s="374"/>
      <c r="R97" s="374"/>
      <c r="S97" s="374"/>
      <c r="T97" s="374"/>
      <c r="U97" s="374"/>
      <c r="V97" s="374"/>
      <c r="W97" s="374"/>
      <c r="X97" s="374"/>
      <c r="Y97" s="374"/>
      <c r="Z97" s="374"/>
      <c r="AA97" s="374"/>
      <c r="AB97" s="374"/>
    </row>
    <row r="98" ht="15.75" customHeight="1">
      <c r="A98" s="68"/>
      <c r="B98" s="68"/>
      <c r="C98" s="69"/>
      <c r="D98" s="69"/>
      <c r="E98" s="69"/>
      <c r="F98" s="69"/>
      <c r="G98" s="70"/>
      <c r="H98" s="70"/>
      <c r="I98" s="70"/>
      <c r="J98" s="374"/>
      <c r="K98" s="374"/>
      <c r="L98" s="374"/>
      <c r="M98" s="374"/>
      <c r="N98" s="374"/>
      <c r="O98" s="374"/>
      <c r="P98" s="374"/>
      <c r="Q98" s="374"/>
      <c r="R98" s="374"/>
      <c r="S98" s="374"/>
      <c r="T98" s="374"/>
      <c r="U98" s="374"/>
      <c r="V98" s="374"/>
      <c r="W98" s="374"/>
      <c r="X98" s="374"/>
      <c r="Y98" s="374"/>
      <c r="Z98" s="374"/>
      <c r="AA98" s="374"/>
      <c r="AB98" s="374"/>
    </row>
    <row r="99" ht="15.75" customHeight="1">
      <c r="A99" s="68"/>
      <c r="B99" s="68"/>
      <c r="C99" s="69"/>
      <c r="D99" s="69"/>
      <c r="E99" s="69"/>
      <c r="F99" s="69"/>
      <c r="G99" s="70"/>
      <c r="H99" s="70"/>
      <c r="I99" s="70"/>
      <c r="J99" s="374"/>
      <c r="K99" s="374"/>
      <c r="L99" s="374"/>
      <c r="M99" s="374"/>
      <c r="N99" s="374"/>
      <c r="O99" s="374"/>
      <c r="P99" s="374"/>
      <c r="Q99" s="374"/>
      <c r="R99" s="374"/>
      <c r="S99" s="374"/>
      <c r="T99" s="374"/>
      <c r="U99" s="374"/>
      <c r="V99" s="374"/>
      <c r="W99" s="374"/>
      <c r="X99" s="374"/>
      <c r="Y99" s="374"/>
      <c r="Z99" s="374"/>
      <c r="AA99" s="374"/>
      <c r="AB99" s="374"/>
    </row>
    <row r="100" ht="15.75" customHeight="1">
      <c r="A100" s="68"/>
      <c r="B100" s="68"/>
      <c r="C100" s="69"/>
      <c r="D100" s="69"/>
      <c r="E100" s="69"/>
      <c r="F100" s="69"/>
      <c r="G100" s="70"/>
      <c r="H100" s="70"/>
      <c r="I100" s="70"/>
      <c r="J100" s="374"/>
      <c r="K100" s="374"/>
      <c r="L100" s="374"/>
      <c r="M100" s="374"/>
      <c r="N100" s="374"/>
      <c r="O100" s="374"/>
      <c r="P100" s="374"/>
      <c r="Q100" s="374"/>
      <c r="R100" s="374"/>
      <c r="S100" s="374"/>
      <c r="T100" s="374"/>
      <c r="U100" s="374"/>
      <c r="V100" s="374"/>
      <c r="W100" s="374"/>
      <c r="X100" s="374"/>
      <c r="Y100" s="374"/>
      <c r="Z100" s="374"/>
      <c r="AA100" s="374"/>
      <c r="AB100" s="374"/>
    </row>
    <row r="101" ht="15.75" customHeight="1">
      <c r="A101" s="68"/>
      <c r="B101" s="68"/>
      <c r="C101" s="69"/>
      <c r="D101" s="69"/>
      <c r="E101" s="69"/>
      <c r="F101" s="69"/>
      <c r="G101" s="70"/>
      <c r="H101" s="70"/>
      <c r="I101" s="70"/>
      <c r="J101" s="374"/>
      <c r="K101" s="374"/>
      <c r="L101" s="374"/>
      <c r="M101" s="374"/>
      <c r="N101" s="374"/>
      <c r="O101" s="374"/>
      <c r="P101" s="374"/>
      <c r="Q101" s="374"/>
      <c r="R101" s="374"/>
      <c r="S101" s="374"/>
      <c r="T101" s="374"/>
      <c r="U101" s="374"/>
      <c r="V101" s="374"/>
      <c r="W101" s="374"/>
      <c r="X101" s="374"/>
      <c r="Y101" s="374"/>
      <c r="Z101" s="374"/>
      <c r="AA101" s="374"/>
      <c r="AB101" s="374"/>
    </row>
    <row r="102" ht="15.75" customHeight="1">
      <c r="A102" s="68"/>
      <c r="B102" s="68"/>
      <c r="C102" s="69"/>
      <c r="D102" s="69"/>
      <c r="E102" s="69"/>
      <c r="F102" s="69"/>
      <c r="G102" s="70"/>
      <c r="H102" s="70"/>
      <c r="I102" s="70"/>
      <c r="J102" s="374"/>
      <c r="K102" s="374"/>
      <c r="L102" s="374"/>
      <c r="M102" s="374"/>
      <c r="N102" s="374"/>
      <c r="O102" s="374"/>
      <c r="P102" s="374"/>
      <c r="Q102" s="374"/>
      <c r="R102" s="374"/>
      <c r="S102" s="374"/>
      <c r="T102" s="374"/>
      <c r="U102" s="374"/>
      <c r="V102" s="374"/>
      <c r="W102" s="374"/>
      <c r="X102" s="374"/>
      <c r="Y102" s="374"/>
      <c r="Z102" s="374"/>
      <c r="AA102" s="374"/>
      <c r="AB102" s="374"/>
    </row>
    <row r="103" ht="15.75" customHeight="1">
      <c r="A103" s="68"/>
      <c r="B103" s="68"/>
      <c r="C103" s="69"/>
      <c r="D103" s="69"/>
      <c r="E103" s="69"/>
      <c r="F103" s="69"/>
      <c r="G103" s="70"/>
      <c r="H103" s="70"/>
      <c r="I103" s="70"/>
      <c r="J103" s="374"/>
      <c r="K103" s="374"/>
      <c r="L103" s="374"/>
      <c r="M103" s="374"/>
      <c r="N103" s="374"/>
      <c r="O103" s="374"/>
      <c r="P103" s="374"/>
      <c r="Q103" s="374"/>
      <c r="R103" s="374"/>
      <c r="S103" s="374"/>
      <c r="T103" s="374"/>
      <c r="U103" s="374"/>
      <c r="V103" s="374"/>
      <c r="W103" s="374"/>
      <c r="X103" s="374"/>
      <c r="Y103" s="374"/>
      <c r="Z103" s="374"/>
      <c r="AA103" s="374"/>
      <c r="AB103" s="374"/>
    </row>
    <row r="104" ht="15.75" customHeight="1">
      <c r="A104" s="68"/>
      <c r="B104" s="68"/>
      <c r="C104" s="69"/>
      <c r="D104" s="69"/>
      <c r="E104" s="69"/>
      <c r="F104" s="69"/>
      <c r="G104" s="70"/>
      <c r="H104" s="70"/>
      <c r="I104" s="70"/>
      <c r="J104" s="374"/>
      <c r="K104" s="374"/>
      <c r="L104" s="374"/>
      <c r="M104" s="374"/>
      <c r="N104" s="374"/>
      <c r="O104" s="374"/>
      <c r="P104" s="374"/>
      <c r="Q104" s="374"/>
      <c r="R104" s="374"/>
      <c r="S104" s="374"/>
      <c r="T104" s="374"/>
      <c r="U104" s="374"/>
      <c r="V104" s="374"/>
      <c r="W104" s="374"/>
      <c r="X104" s="374"/>
      <c r="Y104" s="374"/>
      <c r="Z104" s="374"/>
      <c r="AA104" s="374"/>
      <c r="AB104" s="374"/>
    </row>
    <row r="105" ht="15.75" customHeight="1">
      <c r="A105" s="68"/>
      <c r="B105" s="68"/>
      <c r="C105" s="69"/>
      <c r="D105" s="69"/>
      <c r="E105" s="69"/>
      <c r="F105" s="69"/>
      <c r="G105" s="70"/>
      <c r="H105" s="70"/>
      <c r="I105" s="70"/>
      <c r="J105" s="374"/>
      <c r="K105" s="374"/>
      <c r="L105" s="374"/>
      <c r="M105" s="374"/>
      <c r="N105" s="374"/>
      <c r="O105" s="374"/>
      <c r="P105" s="374"/>
      <c r="Q105" s="374"/>
      <c r="R105" s="374"/>
      <c r="S105" s="374"/>
      <c r="T105" s="374"/>
      <c r="U105" s="374"/>
      <c r="V105" s="374"/>
      <c r="W105" s="374"/>
      <c r="X105" s="374"/>
      <c r="Y105" s="374"/>
      <c r="Z105" s="374"/>
      <c r="AA105" s="374"/>
      <c r="AB105" s="374"/>
    </row>
    <row r="106" ht="15.75" customHeight="1">
      <c r="A106" s="68"/>
      <c r="B106" s="68"/>
      <c r="C106" s="69"/>
      <c r="D106" s="69"/>
      <c r="E106" s="69"/>
      <c r="F106" s="69"/>
      <c r="G106" s="70"/>
      <c r="H106" s="70"/>
      <c r="I106" s="70"/>
      <c r="J106" s="374"/>
      <c r="K106" s="374"/>
      <c r="L106" s="374"/>
      <c r="M106" s="374"/>
      <c r="N106" s="374"/>
      <c r="O106" s="374"/>
      <c r="P106" s="374"/>
      <c r="Q106" s="374"/>
      <c r="R106" s="374"/>
      <c r="S106" s="374"/>
      <c r="T106" s="374"/>
      <c r="U106" s="374"/>
      <c r="V106" s="374"/>
      <c r="W106" s="374"/>
      <c r="X106" s="374"/>
      <c r="Y106" s="374"/>
      <c r="Z106" s="374"/>
      <c r="AA106" s="374"/>
      <c r="AB106" s="374"/>
    </row>
    <row r="107" ht="15.75" customHeight="1">
      <c r="A107" s="68"/>
      <c r="B107" s="68"/>
      <c r="C107" s="69"/>
      <c r="D107" s="69"/>
      <c r="E107" s="69"/>
      <c r="F107" s="69"/>
      <c r="G107" s="70"/>
      <c r="H107" s="70"/>
      <c r="I107" s="70"/>
      <c r="J107" s="374"/>
      <c r="K107" s="374"/>
      <c r="L107" s="374"/>
      <c r="M107" s="374"/>
      <c r="N107" s="374"/>
      <c r="O107" s="374"/>
      <c r="P107" s="374"/>
      <c r="Q107" s="374"/>
      <c r="R107" s="374"/>
      <c r="S107" s="374"/>
      <c r="T107" s="374"/>
      <c r="U107" s="374"/>
      <c r="V107" s="374"/>
      <c r="W107" s="374"/>
      <c r="X107" s="374"/>
      <c r="Y107" s="374"/>
      <c r="Z107" s="374"/>
      <c r="AA107" s="374"/>
      <c r="AB107" s="374"/>
    </row>
    <row r="108" ht="15.75" customHeight="1">
      <c r="A108" s="68"/>
      <c r="B108" s="68"/>
      <c r="C108" s="69"/>
      <c r="D108" s="69"/>
      <c r="E108" s="69"/>
      <c r="F108" s="69"/>
      <c r="G108" s="70"/>
      <c r="H108" s="70"/>
      <c r="I108" s="70"/>
      <c r="J108" s="374"/>
      <c r="K108" s="374"/>
      <c r="L108" s="374"/>
      <c r="M108" s="374"/>
      <c r="N108" s="374"/>
      <c r="O108" s="374"/>
      <c r="P108" s="374"/>
      <c r="Q108" s="374"/>
      <c r="R108" s="374"/>
      <c r="S108" s="374"/>
      <c r="T108" s="374"/>
      <c r="U108" s="374"/>
      <c r="V108" s="374"/>
      <c r="W108" s="374"/>
      <c r="X108" s="374"/>
      <c r="Y108" s="374"/>
      <c r="Z108" s="374"/>
      <c r="AA108" s="374"/>
      <c r="AB108" s="374"/>
    </row>
    <row r="109" ht="15.75" customHeight="1">
      <c r="A109" s="68"/>
      <c r="B109" s="68"/>
      <c r="C109" s="69"/>
      <c r="D109" s="69"/>
      <c r="E109" s="69"/>
      <c r="F109" s="69"/>
      <c r="G109" s="70"/>
      <c r="H109" s="70"/>
      <c r="I109" s="70"/>
      <c r="J109" s="374"/>
      <c r="K109" s="374"/>
      <c r="L109" s="374"/>
      <c r="M109" s="374"/>
      <c r="N109" s="374"/>
      <c r="O109" s="374"/>
      <c r="P109" s="374"/>
      <c r="Q109" s="374"/>
      <c r="R109" s="374"/>
      <c r="S109" s="374"/>
      <c r="T109" s="374"/>
      <c r="U109" s="374"/>
      <c r="V109" s="374"/>
      <c r="W109" s="374"/>
      <c r="X109" s="374"/>
      <c r="Y109" s="374"/>
      <c r="Z109" s="374"/>
      <c r="AA109" s="374"/>
      <c r="AB109" s="374"/>
    </row>
    <row r="110" ht="15.75" customHeight="1">
      <c r="A110" s="68"/>
      <c r="B110" s="68"/>
      <c r="C110" s="69"/>
      <c r="D110" s="69"/>
      <c r="E110" s="69"/>
      <c r="F110" s="69"/>
      <c r="G110" s="70"/>
      <c r="H110" s="70"/>
      <c r="I110" s="70"/>
      <c r="J110" s="374"/>
      <c r="K110" s="374"/>
      <c r="L110" s="374"/>
      <c r="M110" s="374"/>
      <c r="N110" s="374"/>
      <c r="O110" s="374"/>
      <c r="P110" s="374"/>
      <c r="Q110" s="374"/>
      <c r="R110" s="374"/>
      <c r="S110" s="374"/>
      <c r="T110" s="374"/>
      <c r="U110" s="374"/>
      <c r="V110" s="374"/>
      <c r="W110" s="374"/>
      <c r="X110" s="374"/>
      <c r="Y110" s="374"/>
      <c r="Z110" s="374"/>
      <c r="AA110" s="374"/>
      <c r="AB110" s="374"/>
    </row>
    <row r="111" ht="15.75" customHeight="1">
      <c r="A111" s="68"/>
      <c r="B111" s="68"/>
      <c r="C111" s="69"/>
      <c r="D111" s="69"/>
      <c r="E111" s="69"/>
      <c r="F111" s="69"/>
      <c r="G111" s="70"/>
      <c r="H111" s="70"/>
      <c r="I111" s="70"/>
      <c r="J111" s="374"/>
      <c r="K111" s="374"/>
      <c r="L111" s="374"/>
      <c r="M111" s="374"/>
      <c r="N111" s="374"/>
      <c r="O111" s="374"/>
      <c r="P111" s="374"/>
      <c r="Q111" s="374"/>
      <c r="R111" s="374"/>
      <c r="S111" s="374"/>
      <c r="T111" s="374"/>
      <c r="U111" s="374"/>
      <c r="V111" s="374"/>
      <c r="W111" s="374"/>
      <c r="X111" s="374"/>
      <c r="Y111" s="374"/>
      <c r="Z111" s="374"/>
      <c r="AA111" s="374"/>
      <c r="AB111" s="374"/>
    </row>
    <row r="112" ht="15.75" customHeight="1">
      <c r="A112" s="68"/>
      <c r="B112" s="68"/>
      <c r="C112" s="69"/>
      <c r="D112" s="69"/>
      <c r="E112" s="69"/>
      <c r="F112" s="69"/>
      <c r="G112" s="70"/>
      <c r="H112" s="70"/>
      <c r="I112" s="70"/>
      <c r="J112" s="374"/>
      <c r="K112" s="374"/>
      <c r="L112" s="374"/>
      <c r="M112" s="374"/>
      <c r="N112" s="374"/>
      <c r="O112" s="374"/>
      <c r="P112" s="374"/>
      <c r="Q112" s="374"/>
      <c r="R112" s="374"/>
      <c r="S112" s="374"/>
      <c r="T112" s="374"/>
      <c r="U112" s="374"/>
      <c r="V112" s="374"/>
      <c r="W112" s="374"/>
      <c r="X112" s="374"/>
      <c r="Y112" s="374"/>
      <c r="Z112" s="374"/>
      <c r="AA112" s="374"/>
      <c r="AB112" s="374"/>
    </row>
    <row r="113" ht="15.75" customHeight="1">
      <c r="A113" s="68"/>
      <c r="B113" s="68"/>
      <c r="C113" s="69"/>
      <c r="D113" s="69"/>
      <c r="E113" s="69"/>
      <c r="F113" s="69"/>
      <c r="G113" s="70"/>
      <c r="H113" s="70"/>
      <c r="I113" s="70"/>
      <c r="J113" s="374"/>
      <c r="K113" s="374"/>
      <c r="L113" s="374"/>
      <c r="M113" s="374"/>
      <c r="N113" s="374"/>
      <c r="O113" s="374"/>
      <c r="P113" s="374"/>
      <c r="Q113" s="374"/>
      <c r="R113" s="374"/>
      <c r="S113" s="374"/>
      <c r="T113" s="374"/>
      <c r="U113" s="374"/>
      <c r="V113" s="374"/>
      <c r="W113" s="374"/>
      <c r="X113" s="374"/>
      <c r="Y113" s="374"/>
      <c r="Z113" s="374"/>
      <c r="AA113" s="374"/>
      <c r="AB113" s="374"/>
    </row>
    <row r="114" ht="15.75" customHeight="1">
      <c r="A114" s="68"/>
      <c r="B114" s="68"/>
      <c r="C114" s="69"/>
      <c r="D114" s="69"/>
      <c r="E114" s="69"/>
      <c r="F114" s="69"/>
      <c r="G114" s="70"/>
      <c r="H114" s="70"/>
      <c r="I114" s="70"/>
      <c r="J114" s="374"/>
      <c r="K114" s="374"/>
      <c r="L114" s="374"/>
      <c r="M114" s="374"/>
      <c r="N114" s="374"/>
      <c r="O114" s="374"/>
      <c r="P114" s="374"/>
      <c r="Q114" s="374"/>
      <c r="R114" s="374"/>
      <c r="S114" s="374"/>
      <c r="T114" s="374"/>
      <c r="U114" s="374"/>
      <c r="V114" s="374"/>
      <c r="W114" s="374"/>
      <c r="X114" s="374"/>
      <c r="Y114" s="374"/>
      <c r="Z114" s="374"/>
      <c r="AA114" s="374"/>
      <c r="AB114" s="374"/>
    </row>
    <row r="115" ht="15.75" customHeight="1">
      <c r="A115" s="68"/>
      <c r="B115" s="68"/>
      <c r="C115" s="69"/>
      <c r="D115" s="69"/>
      <c r="E115" s="69"/>
      <c r="F115" s="69"/>
      <c r="G115" s="70"/>
      <c r="H115" s="70"/>
      <c r="I115" s="70"/>
      <c r="J115" s="374"/>
      <c r="K115" s="374"/>
      <c r="L115" s="374"/>
      <c r="M115" s="374"/>
      <c r="N115" s="374"/>
      <c r="O115" s="374"/>
      <c r="P115" s="374"/>
      <c r="Q115" s="374"/>
      <c r="R115" s="374"/>
      <c r="S115" s="374"/>
      <c r="T115" s="374"/>
      <c r="U115" s="374"/>
      <c r="V115" s="374"/>
      <c r="W115" s="374"/>
      <c r="X115" s="374"/>
      <c r="Y115" s="374"/>
      <c r="Z115" s="374"/>
      <c r="AA115" s="374"/>
      <c r="AB115" s="374"/>
    </row>
    <row r="116" ht="15.75" customHeight="1">
      <c r="A116" s="68"/>
      <c r="B116" s="68"/>
      <c r="C116" s="69"/>
      <c r="D116" s="69"/>
      <c r="E116" s="69"/>
      <c r="F116" s="69"/>
      <c r="G116" s="70"/>
      <c r="H116" s="70"/>
      <c r="I116" s="70"/>
      <c r="J116" s="374"/>
      <c r="K116" s="374"/>
      <c r="L116" s="374"/>
      <c r="M116" s="374"/>
      <c r="N116" s="374"/>
      <c r="O116" s="374"/>
      <c r="P116" s="374"/>
      <c r="Q116" s="374"/>
      <c r="R116" s="374"/>
      <c r="S116" s="374"/>
      <c r="T116" s="374"/>
      <c r="U116" s="374"/>
      <c r="V116" s="374"/>
      <c r="W116" s="374"/>
      <c r="X116" s="374"/>
      <c r="Y116" s="374"/>
      <c r="Z116" s="374"/>
      <c r="AA116" s="374"/>
      <c r="AB116" s="374"/>
    </row>
    <row r="117" ht="15.75" customHeight="1">
      <c r="A117" s="68"/>
      <c r="B117" s="68"/>
      <c r="C117" s="69"/>
      <c r="D117" s="69"/>
      <c r="E117" s="69"/>
      <c r="F117" s="69"/>
      <c r="G117" s="70"/>
      <c r="H117" s="70"/>
      <c r="I117" s="70"/>
      <c r="J117" s="374"/>
      <c r="K117" s="374"/>
      <c r="L117" s="374"/>
      <c r="M117" s="374"/>
      <c r="N117" s="374"/>
      <c r="O117" s="374"/>
      <c r="P117" s="374"/>
      <c r="Q117" s="374"/>
      <c r="R117" s="374"/>
      <c r="S117" s="374"/>
      <c r="T117" s="374"/>
      <c r="U117" s="374"/>
      <c r="V117" s="374"/>
      <c r="W117" s="374"/>
      <c r="X117" s="374"/>
      <c r="Y117" s="374"/>
      <c r="Z117" s="374"/>
      <c r="AA117" s="374"/>
      <c r="AB117" s="374"/>
    </row>
    <row r="118" ht="15.75" customHeight="1">
      <c r="A118" s="68"/>
      <c r="B118" s="68"/>
      <c r="C118" s="69"/>
      <c r="D118" s="69"/>
      <c r="E118" s="69"/>
      <c r="F118" s="69"/>
      <c r="G118" s="70"/>
      <c r="H118" s="70"/>
      <c r="I118" s="70"/>
      <c r="J118" s="374"/>
      <c r="K118" s="374"/>
      <c r="L118" s="374"/>
      <c r="M118" s="374"/>
      <c r="N118" s="374"/>
      <c r="O118" s="374"/>
      <c r="P118" s="374"/>
      <c r="Q118" s="374"/>
      <c r="R118" s="374"/>
      <c r="S118" s="374"/>
      <c r="T118" s="374"/>
      <c r="U118" s="374"/>
      <c r="V118" s="374"/>
      <c r="W118" s="374"/>
      <c r="X118" s="374"/>
      <c r="Y118" s="374"/>
      <c r="Z118" s="374"/>
      <c r="AA118" s="374"/>
      <c r="AB118" s="374"/>
    </row>
    <row r="119" ht="15.75" customHeight="1">
      <c r="A119" s="68"/>
      <c r="B119" s="68"/>
      <c r="C119" s="69"/>
      <c r="D119" s="69"/>
      <c r="E119" s="69"/>
      <c r="F119" s="69"/>
      <c r="G119" s="70"/>
      <c r="H119" s="70"/>
      <c r="I119" s="70"/>
      <c r="J119" s="374"/>
      <c r="K119" s="374"/>
      <c r="L119" s="374"/>
      <c r="M119" s="374"/>
      <c r="N119" s="374"/>
      <c r="O119" s="374"/>
      <c r="P119" s="374"/>
      <c r="Q119" s="374"/>
      <c r="R119" s="374"/>
      <c r="S119" s="374"/>
      <c r="T119" s="374"/>
      <c r="U119" s="374"/>
      <c r="V119" s="374"/>
      <c r="W119" s="374"/>
      <c r="X119" s="374"/>
      <c r="Y119" s="374"/>
      <c r="Z119" s="374"/>
      <c r="AA119" s="374"/>
      <c r="AB119" s="374"/>
    </row>
    <row r="120" ht="15.75" customHeight="1">
      <c r="A120" s="68"/>
      <c r="B120" s="68"/>
      <c r="C120" s="69"/>
      <c r="D120" s="69"/>
      <c r="E120" s="69"/>
      <c r="F120" s="69"/>
      <c r="G120" s="70"/>
      <c r="H120" s="70"/>
      <c r="I120" s="70"/>
      <c r="J120" s="374"/>
      <c r="K120" s="374"/>
      <c r="L120" s="374"/>
      <c r="M120" s="374"/>
      <c r="N120" s="374"/>
      <c r="O120" s="374"/>
      <c r="P120" s="374"/>
      <c r="Q120" s="374"/>
      <c r="R120" s="374"/>
      <c r="S120" s="374"/>
      <c r="T120" s="374"/>
      <c r="U120" s="374"/>
      <c r="V120" s="374"/>
      <c r="W120" s="374"/>
      <c r="X120" s="374"/>
      <c r="Y120" s="374"/>
      <c r="Z120" s="374"/>
      <c r="AA120" s="374"/>
      <c r="AB120" s="374"/>
    </row>
    <row r="121" ht="15.75" customHeight="1">
      <c r="A121" s="68"/>
      <c r="B121" s="68"/>
      <c r="C121" s="69"/>
      <c r="D121" s="69"/>
      <c r="E121" s="69"/>
      <c r="F121" s="69"/>
      <c r="G121" s="70"/>
      <c r="H121" s="70"/>
      <c r="I121" s="70"/>
      <c r="J121" s="374"/>
      <c r="K121" s="374"/>
      <c r="L121" s="374"/>
      <c r="M121" s="374"/>
      <c r="N121" s="374"/>
      <c r="O121" s="374"/>
      <c r="P121" s="374"/>
      <c r="Q121" s="374"/>
      <c r="R121" s="374"/>
      <c r="S121" s="374"/>
      <c r="T121" s="374"/>
      <c r="U121" s="374"/>
      <c r="V121" s="374"/>
      <c r="W121" s="374"/>
      <c r="X121" s="374"/>
      <c r="Y121" s="374"/>
      <c r="Z121" s="374"/>
      <c r="AA121" s="374"/>
      <c r="AB121" s="374"/>
    </row>
    <row r="122" ht="15.75" customHeight="1">
      <c r="A122" s="68"/>
      <c r="B122" s="68"/>
      <c r="C122" s="69"/>
      <c r="D122" s="69"/>
      <c r="E122" s="69"/>
      <c r="F122" s="69"/>
      <c r="G122" s="70"/>
      <c r="H122" s="70"/>
      <c r="I122" s="70"/>
      <c r="J122" s="374"/>
      <c r="K122" s="374"/>
      <c r="L122" s="374"/>
      <c r="M122" s="374"/>
      <c r="N122" s="374"/>
      <c r="O122" s="374"/>
      <c r="P122" s="374"/>
      <c r="Q122" s="374"/>
      <c r="R122" s="374"/>
      <c r="S122" s="374"/>
      <c r="T122" s="374"/>
      <c r="U122" s="374"/>
      <c r="V122" s="374"/>
      <c r="W122" s="374"/>
      <c r="X122" s="374"/>
      <c r="Y122" s="374"/>
      <c r="Z122" s="374"/>
      <c r="AA122" s="374"/>
      <c r="AB122" s="374"/>
    </row>
    <row r="123" ht="15.75" customHeight="1">
      <c r="A123" s="68"/>
      <c r="B123" s="68"/>
      <c r="C123" s="69"/>
      <c r="D123" s="69"/>
      <c r="E123" s="69"/>
      <c r="F123" s="69"/>
      <c r="G123" s="70"/>
      <c r="H123" s="70"/>
      <c r="I123" s="70"/>
      <c r="J123" s="374"/>
      <c r="K123" s="374"/>
      <c r="L123" s="374"/>
      <c r="M123" s="374"/>
      <c r="N123" s="374"/>
      <c r="O123" s="374"/>
      <c r="P123" s="374"/>
      <c r="Q123" s="374"/>
      <c r="R123" s="374"/>
      <c r="S123" s="374"/>
      <c r="T123" s="374"/>
      <c r="U123" s="374"/>
      <c r="V123" s="374"/>
      <c r="W123" s="374"/>
      <c r="X123" s="374"/>
      <c r="Y123" s="374"/>
      <c r="Z123" s="374"/>
      <c r="AA123" s="374"/>
      <c r="AB123" s="374"/>
    </row>
    <row r="124" ht="15.75" customHeight="1">
      <c r="A124" s="68"/>
      <c r="B124" s="68"/>
      <c r="C124" s="69"/>
      <c r="D124" s="69"/>
      <c r="E124" s="69"/>
      <c r="F124" s="69"/>
      <c r="G124" s="70"/>
      <c r="H124" s="70"/>
      <c r="I124" s="70"/>
      <c r="J124" s="374"/>
      <c r="K124" s="374"/>
      <c r="L124" s="374"/>
      <c r="M124" s="374"/>
      <c r="N124" s="374"/>
      <c r="O124" s="374"/>
      <c r="P124" s="374"/>
      <c r="Q124" s="374"/>
      <c r="R124" s="374"/>
      <c r="S124" s="374"/>
      <c r="T124" s="374"/>
      <c r="U124" s="374"/>
      <c r="V124" s="374"/>
      <c r="W124" s="374"/>
      <c r="X124" s="374"/>
      <c r="Y124" s="374"/>
      <c r="Z124" s="374"/>
      <c r="AA124" s="374"/>
      <c r="AB124" s="374"/>
    </row>
    <row r="125" ht="15.75" customHeight="1">
      <c r="A125" s="68"/>
      <c r="B125" s="68"/>
      <c r="C125" s="69"/>
      <c r="D125" s="69"/>
      <c r="E125" s="69"/>
      <c r="F125" s="69"/>
      <c r="G125" s="70"/>
      <c r="H125" s="70"/>
      <c r="I125" s="70"/>
      <c r="J125" s="374"/>
      <c r="K125" s="374"/>
      <c r="L125" s="374"/>
      <c r="M125" s="374"/>
      <c r="N125" s="374"/>
      <c r="O125" s="374"/>
      <c r="P125" s="374"/>
      <c r="Q125" s="374"/>
      <c r="R125" s="374"/>
      <c r="S125" s="374"/>
      <c r="T125" s="374"/>
      <c r="U125" s="374"/>
      <c r="V125" s="374"/>
      <c r="W125" s="374"/>
      <c r="X125" s="374"/>
      <c r="Y125" s="374"/>
      <c r="Z125" s="374"/>
      <c r="AA125" s="374"/>
      <c r="AB125" s="374"/>
    </row>
    <row r="126" ht="15.75" customHeight="1">
      <c r="A126" s="68"/>
      <c r="B126" s="68"/>
      <c r="C126" s="69"/>
      <c r="D126" s="69"/>
      <c r="E126" s="69"/>
      <c r="F126" s="69"/>
      <c r="G126" s="70"/>
      <c r="H126" s="70"/>
      <c r="I126" s="70"/>
      <c r="J126" s="374"/>
      <c r="K126" s="374"/>
      <c r="L126" s="374"/>
      <c r="M126" s="374"/>
      <c r="N126" s="374"/>
      <c r="O126" s="374"/>
      <c r="P126" s="374"/>
      <c r="Q126" s="374"/>
      <c r="R126" s="374"/>
      <c r="S126" s="374"/>
      <c r="T126" s="374"/>
      <c r="U126" s="374"/>
      <c r="V126" s="374"/>
      <c r="W126" s="374"/>
      <c r="X126" s="374"/>
      <c r="Y126" s="374"/>
      <c r="Z126" s="374"/>
      <c r="AA126" s="374"/>
      <c r="AB126" s="374"/>
    </row>
    <row r="127" ht="15.75" customHeight="1">
      <c r="A127" s="68"/>
      <c r="B127" s="68"/>
      <c r="C127" s="69"/>
      <c r="D127" s="69"/>
      <c r="E127" s="69"/>
      <c r="F127" s="69"/>
      <c r="G127" s="70"/>
      <c r="H127" s="70"/>
      <c r="I127" s="70"/>
      <c r="J127" s="374"/>
      <c r="K127" s="374"/>
      <c r="L127" s="374"/>
      <c r="M127" s="374"/>
      <c r="N127" s="374"/>
      <c r="O127" s="374"/>
      <c r="P127" s="374"/>
      <c r="Q127" s="374"/>
      <c r="R127" s="374"/>
      <c r="S127" s="374"/>
      <c r="T127" s="374"/>
      <c r="U127" s="374"/>
      <c r="V127" s="374"/>
      <c r="W127" s="374"/>
      <c r="X127" s="374"/>
      <c r="Y127" s="374"/>
      <c r="Z127" s="374"/>
      <c r="AA127" s="374"/>
      <c r="AB127" s="374"/>
    </row>
    <row r="128" ht="15.75" customHeight="1">
      <c r="A128" s="68"/>
      <c r="B128" s="68"/>
      <c r="C128" s="69"/>
      <c r="D128" s="69"/>
      <c r="E128" s="69"/>
      <c r="F128" s="69"/>
      <c r="G128" s="70"/>
      <c r="H128" s="70"/>
      <c r="I128" s="70"/>
      <c r="J128" s="374"/>
      <c r="K128" s="374"/>
      <c r="L128" s="374"/>
      <c r="M128" s="374"/>
      <c r="N128" s="374"/>
      <c r="O128" s="374"/>
      <c r="P128" s="374"/>
      <c r="Q128" s="374"/>
      <c r="R128" s="374"/>
      <c r="S128" s="374"/>
      <c r="T128" s="374"/>
      <c r="U128" s="374"/>
      <c r="V128" s="374"/>
      <c r="W128" s="374"/>
      <c r="X128" s="374"/>
      <c r="Y128" s="374"/>
      <c r="Z128" s="374"/>
      <c r="AA128" s="374"/>
      <c r="AB128" s="374"/>
    </row>
    <row r="129" ht="15.75" customHeight="1">
      <c r="A129" s="68"/>
      <c r="B129" s="68"/>
      <c r="C129" s="69"/>
      <c r="D129" s="69"/>
      <c r="E129" s="69"/>
      <c r="F129" s="69"/>
      <c r="G129" s="70"/>
      <c r="H129" s="70"/>
      <c r="I129" s="70"/>
      <c r="J129" s="374"/>
      <c r="K129" s="374"/>
      <c r="L129" s="374"/>
      <c r="M129" s="374"/>
      <c r="N129" s="374"/>
      <c r="O129" s="374"/>
      <c r="P129" s="374"/>
      <c r="Q129" s="374"/>
      <c r="R129" s="374"/>
      <c r="S129" s="374"/>
      <c r="T129" s="374"/>
      <c r="U129" s="374"/>
      <c r="V129" s="374"/>
      <c r="W129" s="374"/>
      <c r="X129" s="374"/>
      <c r="Y129" s="374"/>
      <c r="Z129" s="374"/>
      <c r="AA129" s="374"/>
      <c r="AB129" s="374"/>
    </row>
    <row r="130" ht="15.75" customHeight="1">
      <c r="A130" s="68"/>
      <c r="B130" s="68"/>
      <c r="C130" s="69"/>
      <c r="D130" s="69"/>
      <c r="E130" s="69"/>
      <c r="F130" s="69"/>
      <c r="G130" s="70"/>
      <c r="H130" s="70"/>
      <c r="I130" s="70"/>
      <c r="J130" s="374"/>
      <c r="K130" s="374"/>
      <c r="L130" s="374"/>
      <c r="M130" s="374"/>
      <c r="N130" s="374"/>
      <c r="O130" s="374"/>
      <c r="P130" s="374"/>
      <c r="Q130" s="374"/>
      <c r="R130" s="374"/>
      <c r="S130" s="374"/>
      <c r="T130" s="374"/>
      <c r="U130" s="374"/>
      <c r="V130" s="374"/>
      <c r="W130" s="374"/>
      <c r="X130" s="374"/>
      <c r="Y130" s="374"/>
      <c r="Z130" s="374"/>
      <c r="AA130" s="374"/>
      <c r="AB130" s="374"/>
    </row>
    <row r="131" ht="15.75" customHeight="1">
      <c r="A131" s="68"/>
      <c r="B131" s="68"/>
      <c r="C131" s="69"/>
      <c r="D131" s="69"/>
      <c r="E131" s="69"/>
      <c r="F131" s="69"/>
      <c r="G131" s="70"/>
      <c r="H131" s="70"/>
      <c r="I131" s="70"/>
      <c r="J131" s="374"/>
      <c r="K131" s="374"/>
      <c r="L131" s="374"/>
      <c r="M131" s="374"/>
      <c r="N131" s="374"/>
      <c r="O131" s="374"/>
      <c r="P131" s="374"/>
      <c r="Q131" s="374"/>
      <c r="R131" s="374"/>
      <c r="S131" s="374"/>
      <c r="T131" s="374"/>
      <c r="U131" s="374"/>
      <c r="V131" s="374"/>
      <c r="W131" s="374"/>
      <c r="X131" s="374"/>
      <c r="Y131" s="374"/>
      <c r="Z131" s="374"/>
      <c r="AA131" s="374"/>
      <c r="AB131" s="374"/>
    </row>
    <row r="132" ht="15.75" customHeight="1">
      <c r="A132" s="68"/>
      <c r="B132" s="68"/>
      <c r="C132" s="69"/>
      <c r="D132" s="69"/>
      <c r="E132" s="69"/>
      <c r="F132" s="69"/>
      <c r="G132" s="70"/>
      <c r="H132" s="70"/>
      <c r="I132" s="70"/>
      <c r="J132" s="374"/>
      <c r="K132" s="374"/>
      <c r="L132" s="374"/>
      <c r="M132" s="374"/>
      <c r="N132" s="374"/>
      <c r="O132" s="374"/>
      <c r="P132" s="374"/>
      <c r="Q132" s="374"/>
      <c r="R132" s="374"/>
      <c r="S132" s="374"/>
      <c r="T132" s="374"/>
      <c r="U132" s="374"/>
      <c r="V132" s="374"/>
      <c r="W132" s="374"/>
      <c r="X132" s="374"/>
      <c r="Y132" s="374"/>
      <c r="Z132" s="374"/>
      <c r="AA132" s="374"/>
      <c r="AB132" s="374"/>
    </row>
    <row r="133" ht="15.75" customHeight="1">
      <c r="A133" s="68"/>
      <c r="B133" s="68"/>
      <c r="C133" s="69"/>
      <c r="D133" s="69"/>
      <c r="E133" s="69"/>
      <c r="F133" s="69"/>
      <c r="G133" s="70"/>
      <c r="H133" s="70"/>
      <c r="I133" s="70"/>
      <c r="J133" s="374"/>
      <c r="K133" s="374"/>
      <c r="L133" s="374"/>
      <c r="M133" s="374"/>
      <c r="N133" s="374"/>
      <c r="O133" s="374"/>
      <c r="P133" s="374"/>
      <c r="Q133" s="374"/>
      <c r="R133" s="374"/>
      <c r="S133" s="374"/>
      <c r="T133" s="374"/>
      <c r="U133" s="374"/>
      <c r="V133" s="374"/>
      <c r="W133" s="374"/>
      <c r="X133" s="374"/>
      <c r="Y133" s="374"/>
      <c r="Z133" s="374"/>
      <c r="AA133" s="374"/>
      <c r="AB133" s="374"/>
    </row>
    <row r="134" ht="15.75" customHeight="1">
      <c r="A134" s="68"/>
      <c r="B134" s="68"/>
      <c r="C134" s="69"/>
      <c r="D134" s="69"/>
      <c r="E134" s="69"/>
      <c r="F134" s="69"/>
      <c r="G134" s="70"/>
      <c r="H134" s="70"/>
      <c r="I134" s="70"/>
      <c r="J134" s="374"/>
      <c r="K134" s="374"/>
      <c r="L134" s="374"/>
      <c r="M134" s="374"/>
      <c r="N134" s="374"/>
      <c r="O134" s="374"/>
      <c r="P134" s="374"/>
      <c r="Q134" s="374"/>
      <c r="R134" s="374"/>
      <c r="S134" s="374"/>
      <c r="T134" s="374"/>
      <c r="U134" s="374"/>
      <c r="V134" s="374"/>
      <c r="W134" s="374"/>
      <c r="X134" s="374"/>
      <c r="Y134" s="374"/>
      <c r="Z134" s="374"/>
      <c r="AA134" s="374"/>
      <c r="AB134" s="374"/>
    </row>
    <row r="135" ht="15.75" customHeight="1">
      <c r="A135" s="68"/>
      <c r="B135" s="68"/>
      <c r="C135" s="69"/>
      <c r="D135" s="69"/>
      <c r="E135" s="69"/>
      <c r="F135" s="69"/>
      <c r="G135" s="70"/>
      <c r="H135" s="70"/>
      <c r="I135" s="70"/>
      <c r="J135" s="374"/>
      <c r="K135" s="374"/>
      <c r="L135" s="374"/>
      <c r="M135" s="374"/>
      <c r="N135" s="374"/>
      <c r="O135" s="374"/>
      <c r="P135" s="374"/>
      <c r="Q135" s="374"/>
      <c r="R135" s="374"/>
      <c r="S135" s="374"/>
      <c r="T135" s="374"/>
      <c r="U135" s="374"/>
      <c r="V135" s="374"/>
      <c r="W135" s="374"/>
      <c r="X135" s="374"/>
      <c r="Y135" s="374"/>
      <c r="Z135" s="374"/>
      <c r="AA135" s="374"/>
      <c r="AB135" s="374"/>
    </row>
    <row r="136" ht="15.75" customHeight="1">
      <c r="A136" s="68"/>
      <c r="B136" s="68"/>
      <c r="C136" s="69"/>
      <c r="D136" s="69"/>
      <c r="E136" s="69"/>
      <c r="F136" s="69"/>
      <c r="G136" s="70"/>
      <c r="H136" s="70"/>
      <c r="I136" s="70"/>
      <c r="J136" s="374"/>
      <c r="K136" s="374"/>
      <c r="L136" s="374"/>
      <c r="M136" s="374"/>
      <c r="N136" s="374"/>
      <c r="O136" s="374"/>
      <c r="P136" s="374"/>
      <c r="Q136" s="374"/>
      <c r="R136" s="374"/>
      <c r="S136" s="374"/>
      <c r="T136" s="374"/>
      <c r="U136" s="374"/>
      <c r="V136" s="374"/>
      <c r="W136" s="374"/>
      <c r="X136" s="374"/>
      <c r="Y136" s="374"/>
      <c r="Z136" s="374"/>
      <c r="AA136" s="374"/>
      <c r="AB136" s="374"/>
    </row>
    <row r="137" ht="15.75" customHeight="1">
      <c r="A137" s="68"/>
      <c r="B137" s="68"/>
      <c r="C137" s="69"/>
      <c r="D137" s="69"/>
      <c r="E137" s="69"/>
      <c r="F137" s="69"/>
      <c r="G137" s="70"/>
      <c r="H137" s="70"/>
      <c r="I137" s="70"/>
      <c r="J137" s="374"/>
      <c r="K137" s="374"/>
      <c r="L137" s="374"/>
      <c r="M137" s="374"/>
      <c r="N137" s="374"/>
      <c r="O137" s="374"/>
      <c r="P137" s="374"/>
      <c r="Q137" s="374"/>
      <c r="R137" s="374"/>
      <c r="S137" s="374"/>
      <c r="T137" s="374"/>
      <c r="U137" s="374"/>
      <c r="V137" s="374"/>
      <c r="W137" s="374"/>
      <c r="X137" s="374"/>
      <c r="Y137" s="374"/>
      <c r="Z137" s="374"/>
      <c r="AA137" s="374"/>
      <c r="AB137" s="374"/>
    </row>
    <row r="138" ht="15.75" customHeight="1">
      <c r="A138" s="68"/>
      <c r="B138" s="68"/>
      <c r="C138" s="69"/>
      <c r="D138" s="69"/>
      <c r="E138" s="69"/>
      <c r="F138" s="69"/>
      <c r="G138" s="70"/>
      <c r="H138" s="70"/>
      <c r="I138" s="70"/>
      <c r="J138" s="374"/>
      <c r="K138" s="374"/>
      <c r="L138" s="374"/>
      <c r="M138" s="374"/>
      <c r="N138" s="374"/>
      <c r="O138" s="374"/>
      <c r="P138" s="374"/>
      <c r="Q138" s="374"/>
      <c r="R138" s="374"/>
      <c r="S138" s="374"/>
      <c r="T138" s="374"/>
      <c r="U138" s="374"/>
      <c r="V138" s="374"/>
      <c r="W138" s="374"/>
      <c r="X138" s="374"/>
      <c r="Y138" s="374"/>
      <c r="Z138" s="374"/>
      <c r="AA138" s="374"/>
      <c r="AB138" s="374"/>
    </row>
    <row r="139" ht="15.75" customHeight="1">
      <c r="A139" s="68"/>
      <c r="B139" s="68"/>
      <c r="C139" s="69"/>
      <c r="D139" s="69"/>
      <c r="E139" s="69"/>
      <c r="F139" s="69"/>
      <c r="G139" s="70"/>
      <c r="H139" s="70"/>
      <c r="I139" s="70"/>
      <c r="J139" s="374"/>
      <c r="K139" s="374"/>
      <c r="L139" s="374"/>
      <c r="M139" s="374"/>
      <c r="N139" s="374"/>
      <c r="O139" s="374"/>
      <c r="P139" s="374"/>
      <c r="Q139" s="374"/>
      <c r="R139" s="374"/>
      <c r="S139" s="374"/>
      <c r="T139" s="374"/>
      <c r="U139" s="374"/>
      <c r="V139" s="374"/>
      <c r="W139" s="374"/>
      <c r="X139" s="374"/>
      <c r="Y139" s="374"/>
      <c r="Z139" s="374"/>
      <c r="AA139" s="374"/>
      <c r="AB139" s="374"/>
    </row>
    <row r="140" ht="15.75" customHeight="1">
      <c r="A140" s="68"/>
      <c r="B140" s="68"/>
      <c r="C140" s="69"/>
      <c r="D140" s="69"/>
      <c r="E140" s="69"/>
      <c r="F140" s="69"/>
      <c r="G140" s="70"/>
      <c r="H140" s="70"/>
      <c r="I140" s="70"/>
      <c r="J140" s="374"/>
      <c r="K140" s="374"/>
      <c r="L140" s="374"/>
      <c r="M140" s="374"/>
      <c r="N140" s="374"/>
      <c r="O140" s="374"/>
      <c r="P140" s="374"/>
      <c r="Q140" s="374"/>
      <c r="R140" s="374"/>
      <c r="S140" s="374"/>
      <c r="T140" s="374"/>
      <c r="U140" s="374"/>
      <c r="V140" s="374"/>
      <c r="W140" s="374"/>
      <c r="X140" s="374"/>
      <c r="Y140" s="374"/>
      <c r="Z140" s="374"/>
      <c r="AA140" s="374"/>
      <c r="AB140" s="374"/>
    </row>
    <row r="141" ht="15.75" customHeight="1">
      <c r="A141" s="68"/>
      <c r="B141" s="68"/>
      <c r="C141" s="69"/>
      <c r="D141" s="69"/>
      <c r="E141" s="69"/>
      <c r="F141" s="69"/>
      <c r="G141" s="70"/>
      <c r="H141" s="70"/>
      <c r="I141" s="70"/>
      <c r="J141" s="374"/>
      <c r="K141" s="374"/>
      <c r="L141" s="374"/>
      <c r="M141" s="374"/>
      <c r="N141" s="374"/>
      <c r="O141" s="374"/>
      <c r="P141" s="374"/>
      <c r="Q141" s="374"/>
      <c r="R141" s="374"/>
      <c r="S141" s="374"/>
      <c r="T141" s="374"/>
      <c r="U141" s="374"/>
      <c r="V141" s="374"/>
      <c r="W141" s="374"/>
      <c r="X141" s="374"/>
      <c r="Y141" s="374"/>
      <c r="Z141" s="374"/>
      <c r="AA141" s="374"/>
      <c r="AB141" s="374"/>
    </row>
    <row r="142" ht="15.75" customHeight="1">
      <c r="A142" s="68"/>
      <c r="B142" s="68"/>
      <c r="C142" s="69"/>
      <c r="D142" s="69"/>
      <c r="E142" s="69"/>
      <c r="F142" s="69"/>
      <c r="G142" s="70"/>
      <c r="H142" s="70"/>
      <c r="I142" s="70"/>
      <c r="J142" s="374"/>
      <c r="K142" s="374"/>
      <c r="L142" s="374"/>
      <c r="M142" s="374"/>
      <c r="N142" s="374"/>
      <c r="O142" s="374"/>
      <c r="P142" s="374"/>
      <c r="Q142" s="374"/>
      <c r="R142" s="374"/>
      <c r="S142" s="374"/>
      <c r="T142" s="374"/>
      <c r="U142" s="374"/>
      <c r="V142" s="374"/>
      <c r="W142" s="374"/>
      <c r="X142" s="374"/>
      <c r="Y142" s="374"/>
      <c r="Z142" s="374"/>
      <c r="AA142" s="374"/>
      <c r="AB142" s="374"/>
    </row>
    <row r="143" ht="15.75" customHeight="1">
      <c r="A143" s="68"/>
      <c r="B143" s="68"/>
      <c r="C143" s="69"/>
      <c r="D143" s="69"/>
      <c r="E143" s="69"/>
      <c r="F143" s="69"/>
      <c r="G143" s="70"/>
      <c r="H143" s="70"/>
      <c r="I143" s="70"/>
      <c r="J143" s="374"/>
      <c r="K143" s="374"/>
      <c r="L143" s="374"/>
      <c r="M143" s="374"/>
      <c r="N143" s="374"/>
      <c r="O143" s="374"/>
      <c r="P143" s="374"/>
      <c r="Q143" s="374"/>
      <c r="R143" s="374"/>
      <c r="S143" s="374"/>
      <c r="T143" s="374"/>
      <c r="U143" s="374"/>
      <c r="V143" s="374"/>
      <c r="W143" s="374"/>
      <c r="X143" s="374"/>
      <c r="Y143" s="374"/>
      <c r="Z143" s="374"/>
      <c r="AA143" s="374"/>
      <c r="AB143" s="374"/>
    </row>
    <row r="144" ht="15.75" customHeight="1">
      <c r="A144" s="68"/>
      <c r="B144" s="68"/>
      <c r="C144" s="69"/>
      <c r="D144" s="69"/>
      <c r="E144" s="69"/>
      <c r="F144" s="69"/>
      <c r="G144" s="70"/>
      <c r="H144" s="70"/>
      <c r="I144" s="70"/>
      <c r="J144" s="374"/>
      <c r="K144" s="374"/>
      <c r="L144" s="374"/>
      <c r="M144" s="374"/>
      <c r="N144" s="374"/>
      <c r="O144" s="374"/>
      <c r="P144" s="374"/>
      <c r="Q144" s="374"/>
      <c r="R144" s="374"/>
      <c r="S144" s="374"/>
      <c r="T144" s="374"/>
      <c r="U144" s="374"/>
      <c r="V144" s="374"/>
      <c r="W144" s="374"/>
      <c r="X144" s="374"/>
      <c r="Y144" s="374"/>
      <c r="Z144" s="374"/>
      <c r="AA144" s="374"/>
      <c r="AB144" s="374"/>
    </row>
    <row r="145" ht="15.75" customHeight="1">
      <c r="A145" s="68"/>
      <c r="B145" s="68"/>
      <c r="C145" s="69"/>
      <c r="D145" s="69"/>
      <c r="E145" s="69"/>
      <c r="F145" s="69"/>
      <c r="G145" s="70"/>
      <c r="H145" s="70"/>
      <c r="I145" s="70"/>
      <c r="J145" s="374"/>
      <c r="K145" s="374"/>
      <c r="L145" s="374"/>
      <c r="M145" s="374"/>
      <c r="N145" s="374"/>
      <c r="O145" s="374"/>
      <c r="P145" s="374"/>
      <c r="Q145" s="374"/>
      <c r="R145" s="374"/>
      <c r="S145" s="374"/>
      <c r="T145" s="374"/>
      <c r="U145" s="374"/>
      <c r="V145" s="374"/>
      <c r="W145" s="374"/>
      <c r="X145" s="374"/>
      <c r="Y145" s="374"/>
      <c r="Z145" s="374"/>
      <c r="AA145" s="374"/>
      <c r="AB145" s="374"/>
    </row>
    <row r="146" ht="15.75" customHeight="1">
      <c r="A146" s="68"/>
      <c r="B146" s="68"/>
      <c r="C146" s="69"/>
      <c r="D146" s="69"/>
      <c r="E146" s="69"/>
      <c r="F146" s="69"/>
      <c r="G146" s="70"/>
      <c r="H146" s="70"/>
      <c r="I146" s="70"/>
      <c r="J146" s="374"/>
      <c r="K146" s="374"/>
      <c r="L146" s="374"/>
      <c r="M146" s="374"/>
      <c r="N146" s="374"/>
      <c r="O146" s="374"/>
      <c r="P146" s="374"/>
      <c r="Q146" s="374"/>
      <c r="R146" s="374"/>
      <c r="S146" s="374"/>
      <c r="T146" s="374"/>
      <c r="U146" s="374"/>
      <c r="V146" s="374"/>
      <c r="W146" s="374"/>
      <c r="X146" s="374"/>
      <c r="Y146" s="374"/>
      <c r="Z146" s="374"/>
      <c r="AA146" s="374"/>
      <c r="AB146" s="374"/>
    </row>
    <row r="147" ht="15.75" customHeight="1">
      <c r="A147" s="68"/>
      <c r="B147" s="68"/>
      <c r="C147" s="69"/>
      <c r="D147" s="69"/>
      <c r="E147" s="69"/>
      <c r="F147" s="69"/>
      <c r="G147" s="70"/>
      <c r="H147" s="70"/>
      <c r="I147" s="70"/>
      <c r="J147" s="374"/>
      <c r="K147" s="374"/>
      <c r="L147" s="374"/>
      <c r="M147" s="374"/>
      <c r="N147" s="374"/>
      <c r="O147" s="374"/>
      <c r="P147" s="374"/>
      <c r="Q147" s="374"/>
      <c r="R147" s="374"/>
      <c r="S147" s="374"/>
      <c r="T147" s="374"/>
      <c r="U147" s="374"/>
      <c r="V147" s="374"/>
      <c r="W147" s="374"/>
      <c r="X147" s="374"/>
      <c r="Y147" s="374"/>
      <c r="Z147" s="374"/>
      <c r="AA147" s="374"/>
      <c r="AB147" s="374"/>
    </row>
    <row r="148" ht="15.75" customHeight="1">
      <c r="A148" s="68"/>
      <c r="B148" s="68"/>
      <c r="C148" s="69"/>
      <c r="D148" s="69"/>
      <c r="E148" s="69"/>
      <c r="F148" s="69"/>
      <c r="G148" s="70"/>
      <c r="H148" s="70"/>
      <c r="I148" s="70"/>
      <c r="J148" s="374"/>
      <c r="K148" s="374"/>
      <c r="L148" s="374"/>
      <c r="M148" s="374"/>
      <c r="N148" s="374"/>
      <c r="O148" s="374"/>
      <c r="P148" s="374"/>
      <c r="Q148" s="374"/>
      <c r="R148" s="374"/>
      <c r="S148" s="374"/>
      <c r="T148" s="374"/>
      <c r="U148" s="374"/>
      <c r="V148" s="374"/>
      <c r="W148" s="374"/>
      <c r="X148" s="374"/>
      <c r="Y148" s="374"/>
      <c r="Z148" s="374"/>
      <c r="AA148" s="374"/>
      <c r="AB148" s="374"/>
    </row>
    <row r="149" ht="15.75" customHeight="1">
      <c r="A149" s="68"/>
      <c r="B149" s="68"/>
      <c r="C149" s="69"/>
      <c r="D149" s="69"/>
      <c r="E149" s="69"/>
      <c r="F149" s="69"/>
      <c r="G149" s="70"/>
      <c r="H149" s="70"/>
      <c r="I149" s="70"/>
      <c r="J149" s="374"/>
      <c r="K149" s="374"/>
      <c r="L149" s="374"/>
      <c r="M149" s="374"/>
      <c r="N149" s="374"/>
      <c r="O149" s="374"/>
      <c r="P149" s="374"/>
      <c r="Q149" s="374"/>
      <c r="R149" s="374"/>
      <c r="S149" s="374"/>
      <c r="T149" s="374"/>
      <c r="U149" s="374"/>
      <c r="V149" s="374"/>
      <c r="W149" s="374"/>
      <c r="X149" s="374"/>
      <c r="Y149" s="374"/>
      <c r="Z149" s="374"/>
      <c r="AA149" s="374"/>
      <c r="AB149" s="374"/>
    </row>
    <row r="150" ht="15.75" customHeight="1">
      <c r="A150" s="68"/>
      <c r="B150" s="68"/>
      <c r="C150" s="69"/>
      <c r="D150" s="69"/>
      <c r="E150" s="69"/>
      <c r="F150" s="69"/>
      <c r="G150" s="70"/>
      <c r="H150" s="70"/>
      <c r="I150" s="70"/>
      <c r="J150" s="374"/>
      <c r="K150" s="374"/>
      <c r="L150" s="374"/>
      <c r="M150" s="374"/>
      <c r="N150" s="374"/>
      <c r="O150" s="374"/>
      <c r="P150" s="374"/>
      <c r="Q150" s="374"/>
      <c r="R150" s="374"/>
      <c r="S150" s="374"/>
      <c r="T150" s="374"/>
      <c r="U150" s="374"/>
      <c r="V150" s="374"/>
      <c r="W150" s="374"/>
      <c r="X150" s="374"/>
      <c r="Y150" s="374"/>
      <c r="Z150" s="374"/>
      <c r="AA150" s="374"/>
      <c r="AB150" s="374"/>
    </row>
    <row r="151" ht="15.75" customHeight="1">
      <c r="A151" s="68"/>
      <c r="B151" s="68"/>
      <c r="C151" s="69"/>
      <c r="D151" s="69"/>
      <c r="E151" s="69"/>
      <c r="F151" s="69"/>
      <c r="G151" s="70"/>
      <c r="H151" s="70"/>
      <c r="I151" s="70"/>
      <c r="J151" s="374"/>
      <c r="K151" s="374"/>
      <c r="L151" s="374"/>
      <c r="M151" s="374"/>
      <c r="N151" s="374"/>
      <c r="O151" s="374"/>
      <c r="P151" s="374"/>
      <c r="Q151" s="374"/>
      <c r="R151" s="374"/>
      <c r="S151" s="374"/>
      <c r="T151" s="374"/>
      <c r="U151" s="374"/>
      <c r="V151" s="374"/>
      <c r="W151" s="374"/>
      <c r="X151" s="374"/>
      <c r="Y151" s="374"/>
      <c r="Z151" s="374"/>
      <c r="AA151" s="374"/>
      <c r="AB151" s="374"/>
    </row>
    <row r="152" ht="15.75" customHeight="1">
      <c r="A152" s="68"/>
      <c r="B152" s="68"/>
      <c r="C152" s="69"/>
      <c r="D152" s="69"/>
      <c r="E152" s="69"/>
      <c r="F152" s="69"/>
      <c r="G152" s="70"/>
      <c r="H152" s="70"/>
      <c r="I152" s="70"/>
      <c r="J152" s="374"/>
      <c r="K152" s="374"/>
      <c r="L152" s="374"/>
      <c r="M152" s="374"/>
      <c r="N152" s="374"/>
      <c r="O152" s="374"/>
      <c r="P152" s="374"/>
      <c r="Q152" s="374"/>
      <c r="R152" s="374"/>
      <c r="S152" s="374"/>
      <c r="T152" s="374"/>
      <c r="U152" s="374"/>
      <c r="V152" s="374"/>
      <c r="W152" s="374"/>
      <c r="X152" s="374"/>
      <c r="Y152" s="374"/>
      <c r="Z152" s="374"/>
      <c r="AA152" s="374"/>
      <c r="AB152" s="374"/>
    </row>
    <row r="153" ht="15.75" customHeight="1">
      <c r="A153" s="68"/>
      <c r="B153" s="68"/>
      <c r="C153" s="69"/>
      <c r="D153" s="69"/>
      <c r="E153" s="69"/>
      <c r="F153" s="69"/>
      <c r="G153" s="70"/>
      <c r="H153" s="70"/>
      <c r="I153" s="70"/>
      <c r="J153" s="374"/>
      <c r="K153" s="374"/>
      <c r="L153" s="374"/>
      <c r="M153" s="374"/>
      <c r="N153" s="374"/>
      <c r="O153" s="374"/>
      <c r="P153" s="374"/>
      <c r="Q153" s="374"/>
      <c r="R153" s="374"/>
      <c r="S153" s="374"/>
      <c r="T153" s="374"/>
      <c r="U153" s="374"/>
      <c r="V153" s="374"/>
      <c r="W153" s="374"/>
      <c r="X153" s="374"/>
      <c r="Y153" s="374"/>
      <c r="Z153" s="374"/>
      <c r="AA153" s="374"/>
      <c r="AB153" s="374"/>
    </row>
    <row r="154" ht="15.75" customHeight="1">
      <c r="A154" s="68"/>
      <c r="B154" s="68"/>
      <c r="C154" s="69"/>
      <c r="D154" s="69"/>
      <c r="E154" s="69"/>
      <c r="F154" s="69"/>
      <c r="G154" s="70"/>
      <c r="H154" s="70"/>
      <c r="I154" s="70"/>
      <c r="J154" s="374"/>
      <c r="K154" s="374"/>
      <c r="L154" s="374"/>
      <c r="M154" s="374"/>
      <c r="N154" s="374"/>
      <c r="O154" s="374"/>
      <c r="P154" s="374"/>
      <c r="Q154" s="374"/>
      <c r="R154" s="374"/>
      <c r="S154" s="374"/>
      <c r="T154" s="374"/>
      <c r="U154" s="374"/>
      <c r="V154" s="374"/>
      <c r="W154" s="374"/>
      <c r="X154" s="374"/>
      <c r="Y154" s="374"/>
      <c r="Z154" s="374"/>
      <c r="AA154" s="374"/>
      <c r="AB154" s="374"/>
    </row>
    <row r="155" ht="15.75" customHeight="1">
      <c r="A155" s="68"/>
      <c r="B155" s="68"/>
      <c r="C155" s="69"/>
      <c r="D155" s="69"/>
      <c r="E155" s="69"/>
      <c r="F155" s="69"/>
      <c r="G155" s="70"/>
      <c r="H155" s="70"/>
      <c r="I155" s="70"/>
      <c r="J155" s="374"/>
      <c r="K155" s="374"/>
      <c r="L155" s="374"/>
      <c r="M155" s="374"/>
      <c r="N155" s="374"/>
      <c r="O155" s="374"/>
      <c r="P155" s="374"/>
      <c r="Q155" s="374"/>
      <c r="R155" s="374"/>
      <c r="S155" s="374"/>
      <c r="T155" s="374"/>
      <c r="U155" s="374"/>
      <c r="V155" s="374"/>
      <c r="W155" s="374"/>
      <c r="X155" s="374"/>
      <c r="Y155" s="374"/>
      <c r="Z155" s="374"/>
      <c r="AA155" s="374"/>
      <c r="AB155" s="374"/>
    </row>
    <row r="156" ht="15.75" customHeight="1">
      <c r="A156" s="68"/>
      <c r="B156" s="68"/>
      <c r="C156" s="69"/>
      <c r="D156" s="69"/>
      <c r="E156" s="69"/>
      <c r="F156" s="69"/>
      <c r="G156" s="70"/>
      <c r="H156" s="70"/>
      <c r="I156" s="70"/>
      <c r="J156" s="374"/>
      <c r="K156" s="374"/>
      <c r="L156" s="374"/>
      <c r="M156" s="374"/>
      <c r="N156" s="374"/>
      <c r="O156" s="374"/>
      <c r="P156" s="374"/>
      <c r="Q156" s="374"/>
      <c r="R156" s="374"/>
      <c r="S156" s="374"/>
      <c r="T156" s="374"/>
      <c r="U156" s="374"/>
      <c r="V156" s="374"/>
      <c r="W156" s="374"/>
      <c r="X156" s="374"/>
      <c r="Y156" s="374"/>
      <c r="Z156" s="374"/>
      <c r="AA156" s="374"/>
      <c r="AB156" s="374"/>
    </row>
    <row r="157" ht="15.75" customHeight="1">
      <c r="A157" s="68"/>
      <c r="B157" s="68"/>
      <c r="C157" s="69"/>
      <c r="D157" s="69"/>
      <c r="E157" s="69"/>
      <c r="F157" s="69"/>
      <c r="G157" s="70"/>
      <c r="H157" s="70"/>
      <c r="I157" s="70"/>
      <c r="J157" s="374"/>
      <c r="K157" s="374"/>
      <c r="L157" s="374"/>
      <c r="M157" s="374"/>
      <c r="N157" s="374"/>
      <c r="O157" s="374"/>
      <c r="P157" s="374"/>
      <c r="Q157" s="374"/>
      <c r="R157" s="374"/>
      <c r="S157" s="374"/>
      <c r="T157" s="374"/>
      <c r="U157" s="374"/>
      <c r="V157" s="374"/>
      <c r="W157" s="374"/>
      <c r="X157" s="374"/>
      <c r="Y157" s="374"/>
      <c r="Z157" s="374"/>
      <c r="AA157" s="374"/>
      <c r="AB157" s="374"/>
    </row>
    <row r="158" ht="15.75" customHeight="1">
      <c r="A158" s="68"/>
      <c r="B158" s="68"/>
      <c r="C158" s="69"/>
      <c r="D158" s="69"/>
      <c r="E158" s="69"/>
      <c r="F158" s="69"/>
      <c r="G158" s="70"/>
      <c r="H158" s="70"/>
      <c r="I158" s="70"/>
      <c r="J158" s="374"/>
      <c r="K158" s="374"/>
      <c r="L158" s="374"/>
      <c r="M158" s="374"/>
      <c r="N158" s="374"/>
      <c r="O158" s="374"/>
      <c r="P158" s="374"/>
      <c r="Q158" s="374"/>
      <c r="R158" s="374"/>
      <c r="S158" s="374"/>
      <c r="T158" s="374"/>
      <c r="U158" s="374"/>
      <c r="V158" s="374"/>
      <c r="W158" s="374"/>
      <c r="X158" s="374"/>
      <c r="Y158" s="374"/>
      <c r="Z158" s="374"/>
      <c r="AA158" s="374"/>
      <c r="AB158" s="374"/>
    </row>
    <row r="159" ht="15.75" customHeight="1">
      <c r="A159" s="68"/>
      <c r="B159" s="68"/>
      <c r="C159" s="69"/>
      <c r="D159" s="69"/>
      <c r="E159" s="69"/>
      <c r="F159" s="69"/>
      <c r="G159" s="70"/>
      <c r="H159" s="70"/>
      <c r="I159" s="70"/>
      <c r="J159" s="374"/>
      <c r="K159" s="374"/>
      <c r="L159" s="374"/>
      <c r="M159" s="374"/>
      <c r="N159" s="374"/>
      <c r="O159" s="374"/>
      <c r="P159" s="374"/>
      <c r="Q159" s="374"/>
      <c r="R159" s="374"/>
      <c r="S159" s="374"/>
      <c r="T159" s="374"/>
      <c r="U159" s="374"/>
      <c r="V159" s="374"/>
      <c r="W159" s="374"/>
      <c r="X159" s="374"/>
      <c r="Y159" s="374"/>
      <c r="Z159" s="374"/>
      <c r="AA159" s="374"/>
      <c r="AB159" s="374"/>
    </row>
    <row r="160" ht="15.75" customHeight="1">
      <c r="A160" s="68"/>
      <c r="B160" s="68"/>
      <c r="C160" s="69"/>
      <c r="D160" s="69"/>
      <c r="E160" s="69"/>
      <c r="F160" s="69"/>
      <c r="G160" s="70"/>
      <c r="H160" s="70"/>
      <c r="I160" s="70"/>
      <c r="J160" s="374"/>
      <c r="K160" s="374"/>
      <c r="L160" s="374"/>
      <c r="M160" s="374"/>
      <c r="N160" s="374"/>
      <c r="O160" s="374"/>
      <c r="P160" s="374"/>
      <c r="Q160" s="374"/>
      <c r="R160" s="374"/>
      <c r="S160" s="374"/>
      <c r="T160" s="374"/>
      <c r="U160" s="374"/>
      <c r="V160" s="374"/>
      <c r="W160" s="374"/>
      <c r="X160" s="374"/>
      <c r="Y160" s="374"/>
      <c r="Z160" s="374"/>
      <c r="AA160" s="374"/>
      <c r="AB160" s="374"/>
    </row>
    <row r="161" ht="15.75" customHeight="1">
      <c r="A161" s="68"/>
      <c r="B161" s="68"/>
      <c r="C161" s="69"/>
      <c r="D161" s="69"/>
      <c r="E161" s="69"/>
      <c r="F161" s="69"/>
      <c r="G161" s="70"/>
      <c r="H161" s="70"/>
      <c r="I161" s="70"/>
      <c r="J161" s="374"/>
      <c r="K161" s="374"/>
      <c r="L161" s="374"/>
      <c r="M161" s="374"/>
      <c r="N161" s="374"/>
      <c r="O161" s="374"/>
      <c r="P161" s="374"/>
      <c r="Q161" s="374"/>
      <c r="R161" s="374"/>
      <c r="S161" s="374"/>
      <c r="T161" s="374"/>
      <c r="U161" s="374"/>
      <c r="V161" s="374"/>
      <c r="W161" s="374"/>
      <c r="X161" s="374"/>
      <c r="Y161" s="374"/>
      <c r="Z161" s="374"/>
      <c r="AA161" s="374"/>
      <c r="AB161" s="374"/>
    </row>
    <row r="162" ht="15.75" customHeight="1">
      <c r="A162" s="68"/>
      <c r="B162" s="68"/>
      <c r="C162" s="69"/>
      <c r="D162" s="69"/>
      <c r="E162" s="69"/>
      <c r="F162" s="69"/>
      <c r="G162" s="70"/>
      <c r="H162" s="70"/>
      <c r="I162" s="70"/>
      <c r="J162" s="374"/>
      <c r="K162" s="374"/>
      <c r="L162" s="374"/>
      <c r="M162" s="374"/>
      <c r="N162" s="374"/>
      <c r="O162" s="374"/>
      <c r="P162" s="374"/>
      <c r="Q162" s="374"/>
      <c r="R162" s="374"/>
      <c r="S162" s="374"/>
      <c r="T162" s="374"/>
      <c r="U162" s="374"/>
      <c r="V162" s="374"/>
      <c r="W162" s="374"/>
      <c r="X162" s="374"/>
      <c r="Y162" s="374"/>
      <c r="Z162" s="374"/>
      <c r="AA162" s="374"/>
      <c r="AB162" s="374"/>
    </row>
    <row r="163" ht="15.75" customHeight="1">
      <c r="A163" s="68"/>
      <c r="B163" s="68"/>
      <c r="C163" s="69"/>
      <c r="D163" s="69"/>
      <c r="E163" s="69"/>
      <c r="F163" s="69"/>
      <c r="G163" s="70"/>
      <c r="H163" s="70"/>
      <c r="I163" s="70"/>
      <c r="J163" s="374"/>
      <c r="K163" s="374"/>
      <c r="L163" s="374"/>
      <c r="M163" s="374"/>
      <c r="N163" s="374"/>
      <c r="O163" s="374"/>
      <c r="P163" s="374"/>
      <c r="Q163" s="374"/>
      <c r="R163" s="374"/>
      <c r="S163" s="374"/>
      <c r="T163" s="374"/>
      <c r="U163" s="374"/>
      <c r="V163" s="374"/>
      <c r="W163" s="374"/>
      <c r="X163" s="374"/>
      <c r="Y163" s="374"/>
      <c r="Z163" s="374"/>
      <c r="AA163" s="374"/>
      <c r="AB163" s="374"/>
    </row>
    <row r="164" ht="15.75" customHeight="1">
      <c r="A164" s="68"/>
      <c r="B164" s="68"/>
      <c r="C164" s="69"/>
      <c r="D164" s="69"/>
      <c r="E164" s="69"/>
      <c r="F164" s="69"/>
      <c r="G164" s="70"/>
      <c r="H164" s="70"/>
      <c r="I164" s="70"/>
      <c r="J164" s="374"/>
      <c r="K164" s="374"/>
      <c r="L164" s="374"/>
      <c r="M164" s="374"/>
      <c r="N164" s="374"/>
      <c r="O164" s="374"/>
      <c r="P164" s="374"/>
      <c r="Q164" s="374"/>
      <c r="R164" s="374"/>
      <c r="S164" s="374"/>
      <c r="T164" s="374"/>
      <c r="U164" s="374"/>
      <c r="V164" s="374"/>
      <c r="W164" s="374"/>
      <c r="X164" s="374"/>
      <c r="Y164" s="374"/>
      <c r="Z164" s="374"/>
      <c r="AA164" s="374"/>
      <c r="AB164" s="374"/>
    </row>
    <row r="165" ht="15.75" customHeight="1">
      <c r="A165" s="68"/>
      <c r="B165" s="68"/>
      <c r="C165" s="69"/>
      <c r="D165" s="69"/>
      <c r="E165" s="69"/>
      <c r="F165" s="69"/>
      <c r="G165" s="70"/>
      <c r="H165" s="70"/>
      <c r="I165" s="70"/>
      <c r="J165" s="374"/>
      <c r="K165" s="374"/>
      <c r="L165" s="374"/>
      <c r="M165" s="374"/>
      <c r="N165" s="374"/>
      <c r="O165" s="374"/>
      <c r="P165" s="374"/>
      <c r="Q165" s="374"/>
      <c r="R165" s="374"/>
      <c r="S165" s="374"/>
      <c r="T165" s="374"/>
      <c r="U165" s="374"/>
      <c r="V165" s="374"/>
      <c r="W165" s="374"/>
      <c r="X165" s="374"/>
      <c r="Y165" s="374"/>
      <c r="Z165" s="374"/>
      <c r="AA165" s="374"/>
      <c r="AB165" s="374"/>
    </row>
    <row r="166" ht="15.75" customHeight="1">
      <c r="A166" s="68"/>
      <c r="B166" s="68"/>
      <c r="C166" s="69"/>
      <c r="D166" s="69"/>
      <c r="E166" s="69"/>
      <c r="F166" s="69"/>
      <c r="G166" s="70"/>
      <c r="H166" s="70"/>
      <c r="I166" s="70"/>
      <c r="J166" s="374"/>
      <c r="K166" s="374"/>
      <c r="L166" s="374"/>
      <c r="M166" s="374"/>
      <c r="N166" s="374"/>
      <c r="O166" s="374"/>
      <c r="P166" s="374"/>
      <c r="Q166" s="374"/>
      <c r="R166" s="374"/>
      <c r="S166" s="374"/>
      <c r="T166" s="374"/>
      <c r="U166" s="374"/>
      <c r="V166" s="374"/>
      <c r="W166" s="374"/>
      <c r="X166" s="374"/>
      <c r="Y166" s="374"/>
      <c r="Z166" s="374"/>
      <c r="AA166" s="374"/>
      <c r="AB166" s="374"/>
    </row>
    <row r="167" ht="15.75" customHeight="1">
      <c r="A167" s="68"/>
      <c r="B167" s="68"/>
      <c r="C167" s="69"/>
      <c r="D167" s="69"/>
      <c r="E167" s="69"/>
      <c r="F167" s="69"/>
      <c r="G167" s="70"/>
      <c r="H167" s="70"/>
      <c r="I167" s="70"/>
      <c r="J167" s="374"/>
      <c r="K167" s="374"/>
      <c r="L167" s="374"/>
      <c r="M167" s="374"/>
      <c r="N167" s="374"/>
      <c r="O167" s="374"/>
      <c r="P167" s="374"/>
      <c r="Q167" s="374"/>
      <c r="R167" s="374"/>
      <c r="S167" s="374"/>
      <c r="T167" s="374"/>
      <c r="U167" s="374"/>
      <c r="V167" s="374"/>
      <c r="W167" s="374"/>
      <c r="X167" s="374"/>
      <c r="Y167" s="374"/>
      <c r="Z167" s="374"/>
      <c r="AA167" s="374"/>
      <c r="AB167" s="374"/>
    </row>
    <row r="168" ht="15.75" customHeight="1">
      <c r="A168" s="68"/>
      <c r="B168" s="68"/>
      <c r="C168" s="69"/>
      <c r="D168" s="69"/>
      <c r="E168" s="69"/>
      <c r="F168" s="69"/>
      <c r="G168" s="70"/>
      <c r="H168" s="70"/>
      <c r="I168" s="70"/>
      <c r="J168" s="374"/>
      <c r="K168" s="374"/>
      <c r="L168" s="374"/>
      <c r="M168" s="374"/>
      <c r="N168" s="374"/>
      <c r="O168" s="374"/>
      <c r="P168" s="374"/>
      <c r="Q168" s="374"/>
      <c r="R168" s="374"/>
      <c r="S168" s="374"/>
      <c r="T168" s="374"/>
      <c r="U168" s="374"/>
      <c r="V168" s="374"/>
      <c r="W168" s="374"/>
      <c r="X168" s="374"/>
      <c r="Y168" s="374"/>
      <c r="Z168" s="374"/>
      <c r="AA168" s="374"/>
      <c r="AB168" s="374"/>
    </row>
    <row r="169" ht="15.75" customHeight="1">
      <c r="A169" s="68"/>
      <c r="B169" s="68"/>
      <c r="C169" s="69"/>
      <c r="D169" s="69"/>
      <c r="E169" s="69"/>
      <c r="F169" s="69"/>
      <c r="G169" s="70"/>
      <c r="H169" s="70"/>
      <c r="I169" s="70"/>
      <c r="J169" s="374"/>
      <c r="K169" s="374"/>
      <c r="L169" s="374"/>
      <c r="M169" s="374"/>
      <c r="N169" s="374"/>
      <c r="O169" s="374"/>
      <c r="P169" s="374"/>
      <c r="Q169" s="374"/>
      <c r="R169" s="374"/>
      <c r="S169" s="374"/>
      <c r="T169" s="374"/>
      <c r="U169" s="374"/>
      <c r="V169" s="374"/>
      <c r="W169" s="374"/>
      <c r="X169" s="374"/>
      <c r="Y169" s="374"/>
      <c r="Z169" s="374"/>
      <c r="AA169" s="374"/>
      <c r="AB169" s="374"/>
    </row>
    <row r="170" ht="15.75" customHeight="1">
      <c r="A170" s="68"/>
      <c r="B170" s="68"/>
      <c r="C170" s="69"/>
      <c r="D170" s="69"/>
      <c r="E170" s="69"/>
      <c r="F170" s="69"/>
      <c r="G170" s="70"/>
      <c r="H170" s="70"/>
      <c r="I170" s="70"/>
      <c r="J170" s="374"/>
      <c r="K170" s="374"/>
      <c r="L170" s="374"/>
      <c r="M170" s="374"/>
      <c r="N170" s="374"/>
      <c r="O170" s="374"/>
      <c r="P170" s="374"/>
      <c r="Q170" s="374"/>
      <c r="R170" s="374"/>
      <c r="S170" s="374"/>
      <c r="T170" s="374"/>
      <c r="U170" s="374"/>
      <c r="V170" s="374"/>
      <c r="W170" s="374"/>
      <c r="X170" s="374"/>
      <c r="Y170" s="374"/>
      <c r="Z170" s="374"/>
      <c r="AA170" s="374"/>
      <c r="AB170" s="374"/>
    </row>
    <row r="171" ht="15.75" customHeight="1">
      <c r="A171" s="68"/>
      <c r="B171" s="68"/>
      <c r="C171" s="69"/>
      <c r="D171" s="69"/>
      <c r="E171" s="69"/>
      <c r="F171" s="69"/>
      <c r="G171" s="70"/>
      <c r="H171" s="70"/>
      <c r="I171" s="70"/>
      <c r="J171" s="374"/>
      <c r="K171" s="374"/>
      <c r="L171" s="374"/>
      <c r="M171" s="374"/>
      <c r="N171" s="374"/>
      <c r="O171" s="374"/>
      <c r="P171" s="374"/>
      <c r="Q171" s="374"/>
      <c r="R171" s="374"/>
      <c r="S171" s="374"/>
      <c r="T171" s="374"/>
      <c r="U171" s="374"/>
      <c r="V171" s="374"/>
      <c r="W171" s="374"/>
      <c r="X171" s="374"/>
      <c r="Y171" s="374"/>
      <c r="Z171" s="374"/>
      <c r="AA171" s="374"/>
      <c r="AB171" s="374"/>
    </row>
    <row r="172" ht="15.75" customHeight="1">
      <c r="A172" s="68"/>
      <c r="B172" s="68"/>
      <c r="C172" s="69"/>
      <c r="D172" s="69"/>
      <c r="E172" s="69"/>
      <c r="F172" s="69"/>
      <c r="G172" s="70"/>
      <c r="H172" s="70"/>
      <c r="I172" s="70"/>
      <c r="J172" s="374"/>
      <c r="K172" s="374"/>
      <c r="L172" s="374"/>
      <c r="M172" s="374"/>
      <c r="N172" s="374"/>
      <c r="O172" s="374"/>
      <c r="P172" s="374"/>
      <c r="Q172" s="374"/>
      <c r="R172" s="374"/>
      <c r="S172" s="374"/>
      <c r="T172" s="374"/>
      <c r="U172" s="374"/>
      <c r="V172" s="374"/>
      <c r="W172" s="374"/>
      <c r="X172" s="374"/>
      <c r="Y172" s="374"/>
      <c r="Z172" s="374"/>
      <c r="AA172" s="374"/>
      <c r="AB172" s="374"/>
    </row>
    <row r="173" ht="15.75" customHeight="1">
      <c r="A173" s="68"/>
      <c r="B173" s="68"/>
      <c r="C173" s="69"/>
      <c r="D173" s="69"/>
      <c r="E173" s="69"/>
      <c r="F173" s="69"/>
      <c r="G173" s="70"/>
      <c r="H173" s="70"/>
      <c r="I173" s="70"/>
      <c r="J173" s="374"/>
      <c r="K173" s="374"/>
      <c r="L173" s="374"/>
      <c r="M173" s="374"/>
      <c r="N173" s="374"/>
      <c r="O173" s="374"/>
      <c r="P173" s="374"/>
      <c r="Q173" s="374"/>
      <c r="R173" s="374"/>
      <c r="S173" s="374"/>
      <c r="T173" s="374"/>
      <c r="U173" s="374"/>
      <c r="V173" s="374"/>
      <c r="W173" s="374"/>
      <c r="X173" s="374"/>
      <c r="Y173" s="374"/>
      <c r="Z173" s="374"/>
      <c r="AA173" s="374"/>
      <c r="AB173" s="374"/>
    </row>
    <row r="174" ht="15.75" customHeight="1">
      <c r="A174" s="68"/>
      <c r="B174" s="68"/>
      <c r="C174" s="69"/>
      <c r="D174" s="69"/>
      <c r="E174" s="69"/>
      <c r="F174" s="69"/>
      <c r="G174" s="70"/>
      <c r="H174" s="70"/>
      <c r="I174" s="70"/>
      <c r="J174" s="374"/>
      <c r="K174" s="374"/>
      <c r="L174" s="374"/>
      <c r="M174" s="374"/>
      <c r="N174" s="374"/>
      <c r="O174" s="374"/>
      <c r="P174" s="374"/>
      <c r="Q174" s="374"/>
      <c r="R174" s="374"/>
      <c r="S174" s="374"/>
      <c r="T174" s="374"/>
      <c r="U174" s="374"/>
      <c r="V174" s="374"/>
      <c r="W174" s="374"/>
      <c r="X174" s="374"/>
      <c r="Y174" s="374"/>
      <c r="Z174" s="374"/>
      <c r="AA174" s="374"/>
      <c r="AB174" s="374"/>
    </row>
    <row r="175" ht="15.75" customHeight="1">
      <c r="A175" s="68"/>
      <c r="B175" s="68"/>
      <c r="C175" s="69"/>
      <c r="D175" s="69"/>
      <c r="E175" s="69"/>
      <c r="F175" s="69"/>
      <c r="G175" s="70"/>
      <c r="H175" s="70"/>
      <c r="I175" s="70"/>
      <c r="J175" s="374"/>
      <c r="K175" s="374"/>
      <c r="L175" s="374"/>
      <c r="M175" s="374"/>
      <c r="N175" s="374"/>
      <c r="O175" s="374"/>
      <c r="P175" s="374"/>
      <c r="Q175" s="374"/>
      <c r="R175" s="374"/>
      <c r="S175" s="374"/>
      <c r="T175" s="374"/>
      <c r="U175" s="374"/>
      <c r="V175" s="374"/>
      <c r="W175" s="374"/>
      <c r="X175" s="374"/>
      <c r="Y175" s="374"/>
      <c r="Z175" s="374"/>
      <c r="AA175" s="374"/>
      <c r="AB175" s="374"/>
    </row>
    <row r="176" ht="15.75" customHeight="1">
      <c r="A176" s="68"/>
      <c r="B176" s="68"/>
      <c r="C176" s="69"/>
      <c r="D176" s="69"/>
      <c r="E176" s="69"/>
      <c r="F176" s="69"/>
      <c r="G176" s="70"/>
      <c r="H176" s="70"/>
      <c r="I176" s="70"/>
      <c r="J176" s="374"/>
      <c r="K176" s="374"/>
      <c r="L176" s="374"/>
      <c r="M176" s="374"/>
      <c r="N176" s="374"/>
      <c r="O176" s="374"/>
      <c r="P176" s="374"/>
      <c r="Q176" s="374"/>
      <c r="R176" s="374"/>
      <c r="S176" s="374"/>
      <c r="T176" s="374"/>
      <c r="U176" s="374"/>
      <c r="V176" s="374"/>
      <c r="W176" s="374"/>
      <c r="X176" s="374"/>
      <c r="Y176" s="374"/>
      <c r="Z176" s="374"/>
      <c r="AA176" s="374"/>
      <c r="AB176" s="374"/>
    </row>
    <row r="177" ht="15.75" customHeight="1">
      <c r="A177" s="68"/>
      <c r="B177" s="68"/>
      <c r="C177" s="69"/>
      <c r="D177" s="69"/>
      <c r="E177" s="69"/>
      <c r="F177" s="69"/>
      <c r="G177" s="70"/>
      <c r="H177" s="70"/>
      <c r="I177" s="70"/>
      <c r="J177" s="374"/>
      <c r="K177" s="374"/>
      <c r="L177" s="374"/>
      <c r="M177" s="374"/>
      <c r="N177" s="374"/>
      <c r="O177" s="374"/>
      <c r="P177" s="374"/>
      <c r="Q177" s="374"/>
      <c r="R177" s="374"/>
      <c r="S177" s="374"/>
      <c r="T177" s="374"/>
      <c r="U177" s="374"/>
      <c r="V177" s="374"/>
      <c r="W177" s="374"/>
      <c r="X177" s="374"/>
      <c r="Y177" s="374"/>
      <c r="Z177" s="374"/>
      <c r="AA177" s="374"/>
      <c r="AB177" s="374"/>
    </row>
    <row r="178" ht="15.75" customHeight="1">
      <c r="A178" s="68"/>
      <c r="B178" s="68"/>
      <c r="C178" s="69"/>
      <c r="D178" s="69"/>
      <c r="E178" s="69"/>
      <c r="F178" s="69"/>
      <c r="G178" s="70"/>
      <c r="H178" s="70"/>
      <c r="I178" s="70"/>
      <c r="J178" s="374"/>
      <c r="K178" s="374"/>
      <c r="L178" s="374"/>
      <c r="M178" s="374"/>
      <c r="N178" s="374"/>
      <c r="O178" s="374"/>
      <c r="P178" s="374"/>
      <c r="Q178" s="374"/>
      <c r="R178" s="374"/>
      <c r="S178" s="374"/>
      <c r="T178" s="374"/>
      <c r="U178" s="374"/>
      <c r="V178" s="374"/>
      <c r="W178" s="374"/>
      <c r="X178" s="374"/>
      <c r="Y178" s="374"/>
      <c r="Z178" s="374"/>
      <c r="AA178" s="374"/>
      <c r="AB178" s="374"/>
    </row>
    <row r="179" ht="15.75" customHeight="1">
      <c r="A179" s="68"/>
      <c r="B179" s="68"/>
      <c r="C179" s="69"/>
      <c r="D179" s="69"/>
      <c r="E179" s="69"/>
      <c r="F179" s="69"/>
      <c r="G179" s="70"/>
      <c r="H179" s="70"/>
      <c r="I179" s="70"/>
      <c r="J179" s="374"/>
      <c r="K179" s="374"/>
      <c r="L179" s="374"/>
      <c r="M179" s="374"/>
      <c r="N179" s="374"/>
      <c r="O179" s="374"/>
      <c r="P179" s="374"/>
      <c r="Q179" s="374"/>
      <c r="R179" s="374"/>
      <c r="S179" s="374"/>
      <c r="T179" s="374"/>
      <c r="U179" s="374"/>
      <c r="V179" s="374"/>
      <c r="W179" s="374"/>
      <c r="X179" s="374"/>
      <c r="Y179" s="374"/>
      <c r="Z179" s="374"/>
      <c r="AA179" s="374"/>
      <c r="AB179" s="374"/>
    </row>
    <row r="180" ht="15.75" customHeight="1">
      <c r="A180" s="68"/>
      <c r="B180" s="68"/>
      <c r="C180" s="69"/>
      <c r="D180" s="69"/>
      <c r="E180" s="69"/>
      <c r="F180" s="69"/>
      <c r="G180" s="70"/>
      <c r="H180" s="70"/>
      <c r="I180" s="70"/>
      <c r="J180" s="374"/>
      <c r="K180" s="374"/>
      <c r="L180" s="374"/>
      <c r="M180" s="374"/>
      <c r="N180" s="374"/>
      <c r="O180" s="374"/>
      <c r="P180" s="374"/>
      <c r="Q180" s="374"/>
      <c r="R180" s="374"/>
      <c r="S180" s="374"/>
      <c r="T180" s="374"/>
      <c r="U180" s="374"/>
      <c r="V180" s="374"/>
      <c r="W180" s="374"/>
      <c r="X180" s="374"/>
      <c r="Y180" s="374"/>
      <c r="Z180" s="374"/>
      <c r="AA180" s="374"/>
      <c r="AB180" s="374"/>
    </row>
    <row r="181" ht="15.75" customHeight="1">
      <c r="A181" s="68"/>
      <c r="B181" s="68"/>
      <c r="C181" s="69"/>
      <c r="D181" s="69"/>
      <c r="E181" s="69"/>
      <c r="F181" s="69"/>
      <c r="G181" s="70"/>
      <c r="H181" s="70"/>
      <c r="I181" s="70"/>
      <c r="J181" s="374"/>
      <c r="K181" s="374"/>
      <c r="L181" s="374"/>
      <c r="M181" s="374"/>
      <c r="N181" s="374"/>
      <c r="O181" s="374"/>
      <c r="P181" s="374"/>
      <c r="Q181" s="374"/>
      <c r="R181" s="374"/>
      <c r="S181" s="374"/>
      <c r="T181" s="374"/>
      <c r="U181" s="374"/>
      <c r="V181" s="374"/>
      <c r="W181" s="374"/>
      <c r="X181" s="374"/>
      <c r="Y181" s="374"/>
      <c r="Z181" s="374"/>
      <c r="AA181" s="374"/>
      <c r="AB181" s="374"/>
    </row>
    <row r="182" ht="15.75" customHeight="1">
      <c r="A182" s="68"/>
      <c r="B182" s="68"/>
      <c r="C182" s="69"/>
      <c r="D182" s="69"/>
      <c r="E182" s="69"/>
      <c r="F182" s="69"/>
      <c r="G182" s="70"/>
      <c r="H182" s="70"/>
      <c r="I182" s="70"/>
      <c r="J182" s="374"/>
      <c r="K182" s="374"/>
      <c r="L182" s="374"/>
      <c r="M182" s="374"/>
      <c r="N182" s="374"/>
      <c r="O182" s="374"/>
      <c r="P182" s="374"/>
      <c r="Q182" s="374"/>
      <c r="R182" s="374"/>
      <c r="S182" s="374"/>
      <c r="T182" s="374"/>
      <c r="U182" s="374"/>
      <c r="V182" s="374"/>
      <c r="W182" s="374"/>
      <c r="X182" s="374"/>
      <c r="Y182" s="374"/>
      <c r="Z182" s="374"/>
      <c r="AA182" s="374"/>
      <c r="AB182" s="374"/>
    </row>
    <row r="183" ht="15.75" customHeight="1">
      <c r="A183" s="68"/>
      <c r="B183" s="68"/>
      <c r="C183" s="69"/>
      <c r="D183" s="69"/>
      <c r="E183" s="69"/>
      <c r="F183" s="69"/>
      <c r="G183" s="70"/>
      <c r="H183" s="70"/>
      <c r="I183" s="70"/>
      <c r="J183" s="374"/>
      <c r="K183" s="374"/>
      <c r="L183" s="374"/>
      <c r="M183" s="374"/>
      <c r="N183" s="374"/>
      <c r="O183" s="374"/>
      <c r="P183" s="374"/>
      <c r="Q183" s="374"/>
      <c r="R183" s="374"/>
      <c r="S183" s="374"/>
      <c r="T183" s="374"/>
      <c r="U183" s="374"/>
      <c r="V183" s="374"/>
      <c r="W183" s="374"/>
      <c r="X183" s="374"/>
      <c r="Y183" s="374"/>
      <c r="Z183" s="374"/>
      <c r="AA183" s="374"/>
      <c r="AB183" s="374"/>
    </row>
    <row r="184" ht="15.75" customHeight="1">
      <c r="A184" s="68"/>
      <c r="B184" s="68"/>
      <c r="C184" s="69"/>
      <c r="D184" s="69"/>
      <c r="E184" s="69"/>
      <c r="F184" s="69"/>
      <c r="G184" s="70"/>
      <c r="H184" s="70"/>
      <c r="I184" s="70"/>
      <c r="J184" s="374"/>
      <c r="K184" s="374"/>
      <c r="L184" s="374"/>
      <c r="M184" s="374"/>
      <c r="N184" s="374"/>
      <c r="O184" s="374"/>
      <c r="P184" s="374"/>
      <c r="Q184" s="374"/>
      <c r="R184" s="374"/>
      <c r="S184" s="374"/>
      <c r="T184" s="374"/>
      <c r="U184" s="374"/>
      <c r="V184" s="374"/>
      <c r="W184" s="374"/>
      <c r="X184" s="374"/>
      <c r="Y184" s="374"/>
      <c r="Z184" s="374"/>
      <c r="AA184" s="374"/>
      <c r="AB184" s="374"/>
    </row>
    <row r="185" ht="15.75" customHeight="1">
      <c r="A185" s="68"/>
      <c r="B185" s="68"/>
      <c r="C185" s="69"/>
      <c r="D185" s="69"/>
      <c r="E185" s="69"/>
      <c r="F185" s="69"/>
      <c r="G185" s="70"/>
      <c r="H185" s="70"/>
      <c r="I185" s="70"/>
      <c r="J185" s="374"/>
      <c r="K185" s="374"/>
      <c r="L185" s="374"/>
      <c r="M185" s="374"/>
      <c r="N185" s="374"/>
      <c r="O185" s="374"/>
      <c r="P185" s="374"/>
      <c r="Q185" s="374"/>
      <c r="R185" s="374"/>
      <c r="S185" s="374"/>
      <c r="T185" s="374"/>
      <c r="U185" s="374"/>
      <c r="V185" s="374"/>
      <c r="W185" s="374"/>
      <c r="X185" s="374"/>
      <c r="Y185" s="374"/>
      <c r="Z185" s="374"/>
      <c r="AA185" s="374"/>
      <c r="AB185" s="374"/>
    </row>
    <row r="186" ht="15.75" customHeight="1">
      <c r="A186" s="68"/>
      <c r="B186" s="68"/>
      <c r="C186" s="69"/>
      <c r="D186" s="69"/>
      <c r="E186" s="69"/>
      <c r="F186" s="69"/>
      <c r="G186" s="70"/>
      <c r="H186" s="70"/>
      <c r="I186" s="70"/>
      <c r="J186" s="374"/>
      <c r="K186" s="374"/>
      <c r="L186" s="374"/>
      <c r="M186" s="374"/>
      <c r="N186" s="374"/>
      <c r="O186" s="374"/>
      <c r="P186" s="374"/>
      <c r="Q186" s="374"/>
      <c r="R186" s="374"/>
      <c r="S186" s="374"/>
      <c r="T186" s="374"/>
      <c r="U186" s="374"/>
      <c r="V186" s="374"/>
      <c r="W186" s="374"/>
      <c r="X186" s="374"/>
      <c r="Y186" s="374"/>
      <c r="Z186" s="374"/>
      <c r="AA186" s="374"/>
      <c r="AB186" s="374"/>
    </row>
    <row r="187" ht="15.75" customHeight="1">
      <c r="A187" s="68"/>
      <c r="B187" s="68"/>
      <c r="C187" s="69"/>
      <c r="D187" s="69"/>
      <c r="E187" s="69"/>
      <c r="F187" s="69"/>
      <c r="G187" s="70"/>
      <c r="H187" s="70"/>
      <c r="I187" s="70"/>
      <c r="J187" s="374"/>
      <c r="K187" s="374"/>
      <c r="L187" s="374"/>
      <c r="M187" s="374"/>
      <c r="N187" s="374"/>
      <c r="O187" s="374"/>
      <c r="P187" s="374"/>
      <c r="Q187" s="374"/>
      <c r="R187" s="374"/>
      <c r="S187" s="374"/>
      <c r="T187" s="374"/>
      <c r="U187" s="374"/>
      <c r="V187" s="374"/>
      <c r="W187" s="374"/>
      <c r="X187" s="374"/>
      <c r="Y187" s="374"/>
      <c r="Z187" s="374"/>
      <c r="AA187" s="374"/>
      <c r="AB187" s="374"/>
    </row>
    <row r="188" ht="15.75" customHeight="1">
      <c r="A188" s="68"/>
      <c r="B188" s="68"/>
      <c r="C188" s="69"/>
      <c r="D188" s="69"/>
      <c r="E188" s="69"/>
      <c r="F188" s="69"/>
      <c r="G188" s="70"/>
      <c r="H188" s="70"/>
      <c r="I188" s="70"/>
      <c r="J188" s="374"/>
      <c r="K188" s="374"/>
      <c r="L188" s="374"/>
      <c r="M188" s="374"/>
      <c r="N188" s="374"/>
      <c r="O188" s="374"/>
      <c r="P188" s="374"/>
      <c r="Q188" s="374"/>
      <c r="R188" s="374"/>
      <c r="S188" s="374"/>
      <c r="T188" s="374"/>
      <c r="U188" s="374"/>
      <c r="V188" s="374"/>
      <c r="W188" s="374"/>
      <c r="X188" s="374"/>
      <c r="Y188" s="374"/>
      <c r="Z188" s="374"/>
      <c r="AA188" s="374"/>
      <c r="AB188" s="374"/>
    </row>
    <row r="189" ht="15.75" customHeight="1">
      <c r="A189" s="68"/>
      <c r="B189" s="68"/>
      <c r="C189" s="69"/>
      <c r="D189" s="69"/>
      <c r="E189" s="69"/>
      <c r="F189" s="69"/>
      <c r="G189" s="70"/>
      <c r="H189" s="70"/>
      <c r="I189" s="70"/>
      <c r="J189" s="374"/>
      <c r="K189" s="374"/>
      <c r="L189" s="374"/>
      <c r="M189" s="374"/>
      <c r="N189" s="374"/>
      <c r="O189" s="374"/>
      <c r="P189" s="374"/>
      <c r="Q189" s="374"/>
      <c r="R189" s="374"/>
      <c r="S189" s="374"/>
      <c r="T189" s="374"/>
      <c r="U189" s="374"/>
      <c r="V189" s="374"/>
      <c r="W189" s="374"/>
      <c r="X189" s="374"/>
      <c r="Y189" s="374"/>
      <c r="Z189" s="374"/>
      <c r="AA189" s="374"/>
      <c r="AB189" s="374"/>
    </row>
    <row r="190" ht="15.75" customHeight="1">
      <c r="A190" s="68"/>
      <c r="B190" s="68"/>
      <c r="C190" s="69"/>
      <c r="D190" s="69"/>
      <c r="E190" s="69"/>
      <c r="F190" s="69"/>
      <c r="G190" s="70"/>
      <c r="H190" s="70"/>
      <c r="I190" s="70"/>
      <c r="J190" s="374"/>
      <c r="K190" s="374"/>
      <c r="L190" s="374"/>
      <c r="M190" s="374"/>
      <c r="N190" s="374"/>
      <c r="O190" s="374"/>
      <c r="P190" s="374"/>
      <c r="Q190" s="374"/>
      <c r="R190" s="374"/>
      <c r="S190" s="374"/>
      <c r="T190" s="374"/>
      <c r="U190" s="374"/>
      <c r="V190" s="374"/>
      <c r="W190" s="374"/>
      <c r="X190" s="374"/>
      <c r="Y190" s="374"/>
      <c r="Z190" s="374"/>
      <c r="AA190" s="374"/>
      <c r="AB190" s="374"/>
    </row>
    <row r="191" ht="15.75" customHeight="1">
      <c r="A191" s="68"/>
      <c r="B191" s="68"/>
      <c r="C191" s="69"/>
      <c r="D191" s="69"/>
      <c r="E191" s="69"/>
      <c r="F191" s="69"/>
      <c r="G191" s="70"/>
      <c r="H191" s="70"/>
      <c r="I191" s="70"/>
      <c r="J191" s="374"/>
      <c r="K191" s="374"/>
      <c r="L191" s="374"/>
      <c r="M191" s="374"/>
      <c r="N191" s="374"/>
      <c r="O191" s="374"/>
      <c r="P191" s="374"/>
      <c r="Q191" s="374"/>
      <c r="R191" s="374"/>
      <c r="S191" s="374"/>
      <c r="T191" s="374"/>
      <c r="U191" s="374"/>
      <c r="V191" s="374"/>
      <c r="W191" s="374"/>
      <c r="X191" s="374"/>
      <c r="Y191" s="374"/>
      <c r="Z191" s="374"/>
      <c r="AA191" s="374"/>
      <c r="AB191" s="374"/>
    </row>
    <row r="192" ht="15.75" customHeight="1">
      <c r="A192" s="68"/>
      <c r="B192" s="68"/>
      <c r="C192" s="69"/>
      <c r="D192" s="69"/>
      <c r="E192" s="69"/>
      <c r="F192" s="69"/>
      <c r="G192" s="70"/>
      <c r="H192" s="70"/>
      <c r="I192" s="70"/>
      <c r="J192" s="374"/>
      <c r="K192" s="374"/>
      <c r="L192" s="374"/>
      <c r="M192" s="374"/>
      <c r="N192" s="374"/>
      <c r="O192" s="374"/>
      <c r="P192" s="374"/>
      <c r="Q192" s="374"/>
      <c r="R192" s="374"/>
      <c r="S192" s="374"/>
      <c r="T192" s="374"/>
      <c r="U192" s="374"/>
      <c r="V192" s="374"/>
      <c r="W192" s="374"/>
      <c r="X192" s="374"/>
      <c r="Y192" s="374"/>
      <c r="Z192" s="374"/>
      <c r="AA192" s="374"/>
      <c r="AB192" s="374"/>
    </row>
    <row r="193" ht="15.75" customHeight="1">
      <c r="A193" s="68"/>
      <c r="B193" s="68"/>
      <c r="C193" s="69"/>
      <c r="D193" s="69"/>
      <c r="E193" s="69"/>
      <c r="F193" s="69"/>
      <c r="G193" s="70"/>
      <c r="H193" s="70"/>
      <c r="I193" s="70"/>
      <c r="J193" s="374"/>
      <c r="K193" s="374"/>
      <c r="L193" s="374"/>
      <c r="M193" s="374"/>
      <c r="N193" s="374"/>
      <c r="O193" s="374"/>
      <c r="P193" s="374"/>
      <c r="Q193" s="374"/>
      <c r="R193" s="374"/>
      <c r="S193" s="374"/>
      <c r="T193" s="374"/>
      <c r="U193" s="374"/>
      <c r="V193" s="374"/>
      <c r="W193" s="374"/>
      <c r="X193" s="374"/>
      <c r="Y193" s="374"/>
      <c r="Z193" s="374"/>
      <c r="AA193" s="374"/>
      <c r="AB193" s="374"/>
    </row>
    <row r="194" ht="15.75" customHeight="1">
      <c r="A194" s="68"/>
      <c r="B194" s="68"/>
      <c r="C194" s="69"/>
      <c r="D194" s="69"/>
      <c r="E194" s="69"/>
      <c r="F194" s="69"/>
      <c r="G194" s="70"/>
      <c r="H194" s="70"/>
      <c r="I194" s="70"/>
      <c r="J194" s="374"/>
      <c r="K194" s="374"/>
      <c r="L194" s="374"/>
      <c r="M194" s="374"/>
      <c r="N194" s="374"/>
      <c r="O194" s="374"/>
      <c r="P194" s="374"/>
      <c r="Q194" s="374"/>
      <c r="R194" s="374"/>
      <c r="S194" s="374"/>
      <c r="T194" s="374"/>
      <c r="U194" s="374"/>
      <c r="V194" s="374"/>
      <c r="W194" s="374"/>
      <c r="X194" s="374"/>
      <c r="Y194" s="374"/>
      <c r="Z194" s="374"/>
      <c r="AA194" s="374"/>
      <c r="AB194" s="374"/>
    </row>
    <row r="195" ht="15.75" customHeight="1">
      <c r="A195" s="68"/>
      <c r="B195" s="68"/>
      <c r="C195" s="69"/>
      <c r="D195" s="69"/>
      <c r="E195" s="69"/>
      <c r="F195" s="69"/>
      <c r="G195" s="70"/>
      <c r="H195" s="70"/>
      <c r="I195" s="70"/>
      <c r="J195" s="374"/>
      <c r="K195" s="374"/>
      <c r="L195" s="374"/>
      <c r="M195" s="374"/>
      <c r="N195" s="374"/>
      <c r="O195" s="374"/>
      <c r="P195" s="374"/>
      <c r="Q195" s="374"/>
      <c r="R195" s="374"/>
      <c r="S195" s="374"/>
      <c r="T195" s="374"/>
      <c r="U195" s="374"/>
      <c r="V195" s="374"/>
      <c r="W195" s="374"/>
      <c r="X195" s="374"/>
      <c r="Y195" s="374"/>
      <c r="Z195" s="374"/>
      <c r="AA195" s="374"/>
      <c r="AB195" s="374"/>
    </row>
    <row r="196" ht="15.75" customHeight="1">
      <c r="A196" s="68"/>
      <c r="B196" s="68"/>
      <c r="C196" s="69"/>
      <c r="D196" s="69"/>
      <c r="E196" s="69"/>
      <c r="F196" s="69"/>
      <c r="G196" s="70"/>
      <c r="H196" s="70"/>
      <c r="I196" s="70"/>
      <c r="J196" s="374"/>
      <c r="K196" s="374"/>
      <c r="L196" s="374"/>
      <c r="M196" s="374"/>
      <c r="N196" s="374"/>
      <c r="O196" s="374"/>
      <c r="P196" s="374"/>
      <c r="Q196" s="374"/>
      <c r="R196" s="374"/>
      <c r="S196" s="374"/>
      <c r="T196" s="374"/>
      <c r="U196" s="374"/>
      <c r="V196" s="374"/>
      <c r="W196" s="374"/>
      <c r="X196" s="374"/>
      <c r="Y196" s="374"/>
      <c r="Z196" s="374"/>
      <c r="AA196" s="374"/>
      <c r="AB196" s="374"/>
    </row>
    <row r="197" ht="15.75" customHeight="1">
      <c r="A197" s="68"/>
      <c r="B197" s="68"/>
      <c r="C197" s="69"/>
      <c r="D197" s="69"/>
      <c r="E197" s="69"/>
      <c r="F197" s="69"/>
      <c r="G197" s="70"/>
      <c r="H197" s="70"/>
      <c r="I197" s="70"/>
      <c r="J197" s="374"/>
      <c r="K197" s="374"/>
      <c r="L197" s="374"/>
      <c r="M197" s="374"/>
      <c r="N197" s="374"/>
      <c r="O197" s="374"/>
      <c r="P197" s="374"/>
      <c r="Q197" s="374"/>
      <c r="R197" s="374"/>
      <c r="S197" s="374"/>
      <c r="T197" s="374"/>
      <c r="U197" s="374"/>
      <c r="V197" s="374"/>
      <c r="W197" s="374"/>
      <c r="X197" s="374"/>
      <c r="Y197" s="374"/>
      <c r="Z197" s="374"/>
      <c r="AA197" s="374"/>
      <c r="AB197" s="374"/>
    </row>
    <row r="198" ht="15.75" customHeight="1">
      <c r="A198" s="68"/>
      <c r="B198" s="68"/>
      <c r="C198" s="69"/>
      <c r="D198" s="69"/>
      <c r="E198" s="69"/>
      <c r="F198" s="69"/>
      <c r="G198" s="70"/>
      <c r="H198" s="70"/>
      <c r="I198" s="70"/>
      <c r="J198" s="374"/>
      <c r="K198" s="374"/>
      <c r="L198" s="374"/>
      <c r="M198" s="374"/>
      <c r="N198" s="374"/>
      <c r="O198" s="374"/>
      <c r="P198" s="374"/>
      <c r="Q198" s="374"/>
      <c r="R198" s="374"/>
      <c r="S198" s="374"/>
      <c r="T198" s="374"/>
      <c r="U198" s="374"/>
      <c r="V198" s="374"/>
      <c r="W198" s="374"/>
      <c r="X198" s="374"/>
      <c r="Y198" s="374"/>
      <c r="Z198" s="374"/>
      <c r="AA198" s="374"/>
      <c r="AB198" s="374"/>
    </row>
    <row r="199" ht="15.75" customHeight="1">
      <c r="A199" s="68"/>
      <c r="B199" s="68"/>
      <c r="C199" s="69"/>
      <c r="D199" s="69"/>
      <c r="E199" s="69"/>
      <c r="F199" s="69"/>
      <c r="G199" s="70"/>
      <c r="H199" s="70"/>
      <c r="I199" s="70"/>
      <c r="J199" s="374"/>
      <c r="K199" s="374"/>
      <c r="L199" s="374"/>
      <c r="M199" s="374"/>
      <c r="N199" s="374"/>
      <c r="O199" s="374"/>
      <c r="P199" s="374"/>
      <c r="Q199" s="374"/>
      <c r="R199" s="374"/>
      <c r="S199" s="374"/>
      <c r="T199" s="374"/>
      <c r="U199" s="374"/>
      <c r="V199" s="374"/>
      <c r="W199" s="374"/>
      <c r="X199" s="374"/>
      <c r="Y199" s="374"/>
      <c r="Z199" s="374"/>
      <c r="AA199" s="374"/>
      <c r="AB199" s="374"/>
    </row>
    <row r="200" ht="15.75" customHeight="1">
      <c r="A200" s="68"/>
      <c r="B200" s="68"/>
      <c r="C200" s="69"/>
      <c r="D200" s="69"/>
      <c r="E200" s="69"/>
      <c r="F200" s="69"/>
      <c r="G200" s="70"/>
      <c r="H200" s="70"/>
      <c r="I200" s="70"/>
      <c r="J200" s="374"/>
      <c r="K200" s="374"/>
      <c r="L200" s="374"/>
      <c r="M200" s="374"/>
      <c r="N200" s="374"/>
      <c r="O200" s="374"/>
      <c r="P200" s="374"/>
      <c r="Q200" s="374"/>
      <c r="R200" s="374"/>
      <c r="S200" s="374"/>
      <c r="T200" s="374"/>
      <c r="U200" s="374"/>
      <c r="V200" s="374"/>
      <c r="W200" s="374"/>
      <c r="X200" s="374"/>
      <c r="Y200" s="374"/>
      <c r="Z200" s="374"/>
      <c r="AA200" s="374"/>
      <c r="AB200" s="374"/>
    </row>
    <row r="201" ht="15.75" customHeight="1">
      <c r="A201" s="68"/>
      <c r="B201" s="68"/>
      <c r="C201" s="69"/>
      <c r="D201" s="69"/>
      <c r="E201" s="69"/>
      <c r="F201" s="69"/>
      <c r="G201" s="70"/>
      <c r="H201" s="70"/>
      <c r="I201" s="70"/>
      <c r="J201" s="374"/>
      <c r="K201" s="374"/>
      <c r="L201" s="374"/>
      <c r="M201" s="374"/>
      <c r="N201" s="374"/>
      <c r="O201" s="374"/>
      <c r="P201" s="374"/>
      <c r="Q201" s="374"/>
      <c r="R201" s="374"/>
      <c r="S201" s="374"/>
      <c r="T201" s="374"/>
      <c r="U201" s="374"/>
      <c r="V201" s="374"/>
      <c r="W201" s="374"/>
      <c r="X201" s="374"/>
      <c r="Y201" s="374"/>
      <c r="Z201" s="374"/>
      <c r="AA201" s="374"/>
      <c r="AB201" s="374"/>
    </row>
    <row r="202" ht="15.75" customHeight="1">
      <c r="A202" s="68"/>
      <c r="B202" s="68"/>
      <c r="C202" s="69"/>
      <c r="D202" s="69"/>
      <c r="E202" s="69"/>
      <c r="F202" s="69"/>
      <c r="G202" s="70"/>
      <c r="H202" s="70"/>
      <c r="I202" s="70"/>
      <c r="J202" s="374"/>
      <c r="K202" s="374"/>
      <c r="L202" s="374"/>
      <c r="M202" s="374"/>
      <c r="N202" s="374"/>
      <c r="O202" s="374"/>
      <c r="P202" s="374"/>
      <c r="Q202" s="374"/>
      <c r="R202" s="374"/>
      <c r="S202" s="374"/>
      <c r="T202" s="374"/>
      <c r="U202" s="374"/>
      <c r="V202" s="374"/>
      <c r="W202" s="374"/>
      <c r="X202" s="374"/>
      <c r="Y202" s="374"/>
      <c r="Z202" s="374"/>
      <c r="AA202" s="374"/>
      <c r="AB202" s="374"/>
    </row>
    <row r="203" ht="15.75" customHeight="1">
      <c r="A203" s="68"/>
      <c r="B203" s="68"/>
      <c r="C203" s="69"/>
      <c r="D203" s="69"/>
      <c r="E203" s="69"/>
      <c r="F203" s="69"/>
      <c r="G203" s="70"/>
      <c r="H203" s="70"/>
      <c r="I203" s="70"/>
      <c r="J203" s="374"/>
      <c r="K203" s="374"/>
      <c r="L203" s="374"/>
      <c r="M203" s="374"/>
      <c r="N203" s="374"/>
      <c r="O203" s="374"/>
      <c r="P203" s="374"/>
      <c r="Q203" s="374"/>
      <c r="R203" s="374"/>
      <c r="S203" s="374"/>
      <c r="T203" s="374"/>
      <c r="U203" s="374"/>
      <c r="V203" s="374"/>
      <c r="W203" s="374"/>
      <c r="X203" s="374"/>
      <c r="Y203" s="374"/>
      <c r="Z203" s="374"/>
      <c r="AA203" s="374"/>
      <c r="AB203" s="374"/>
    </row>
    <row r="204" ht="15.75" customHeight="1">
      <c r="A204" s="68"/>
      <c r="B204" s="68"/>
      <c r="C204" s="69"/>
      <c r="D204" s="69"/>
      <c r="E204" s="69"/>
      <c r="F204" s="69"/>
      <c r="G204" s="70"/>
      <c r="H204" s="70"/>
      <c r="I204" s="70"/>
      <c r="J204" s="374"/>
      <c r="K204" s="374"/>
      <c r="L204" s="374"/>
      <c r="M204" s="374"/>
      <c r="N204" s="374"/>
      <c r="O204" s="374"/>
      <c r="P204" s="374"/>
      <c r="Q204" s="374"/>
      <c r="R204" s="374"/>
      <c r="S204" s="374"/>
      <c r="T204" s="374"/>
      <c r="U204" s="374"/>
      <c r="V204" s="374"/>
      <c r="W204" s="374"/>
      <c r="X204" s="374"/>
      <c r="Y204" s="374"/>
      <c r="Z204" s="374"/>
      <c r="AA204" s="374"/>
      <c r="AB204" s="374"/>
    </row>
    <row r="205" ht="15.75" customHeight="1">
      <c r="A205" s="68"/>
      <c r="B205" s="68"/>
      <c r="C205" s="69"/>
      <c r="D205" s="69"/>
      <c r="E205" s="69"/>
      <c r="F205" s="69"/>
      <c r="G205" s="70"/>
      <c r="H205" s="70"/>
      <c r="I205" s="70"/>
      <c r="J205" s="374"/>
      <c r="K205" s="374"/>
      <c r="L205" s="374"/>
      <c r="M205" s="374"/>
      <c r="N205" s="374"/>
      <c r="O205" s="374"/>
      <c r="P205" s="374"/>
      <c r="Q205" s="374"/>
      <c r="R205" s="374"/>
      <c r="S205" s="374"/>
      <c r="T205" s="374"/>
      <c r="U205" s="374"/>
      <c r="V205" s="374"/>
      <c r="W205" s="374"/>
      <c r="X205" s="374"/>
      <c r="Y205" s="374"/>
      <c r="Z205" s="374"/>
      <c r="AA205" s="374"/>
      <c r="AB205" s="374"/>
    </row>
    <row r="206" ht="15.75" customHeight="1">
      <c r="A206" s="68"/>
      <c r="B206" s="68"/>
      <c r="C206" s="69"/>
      <c r="D206" s="69"/>
      <c r="E206" s="69"/>
      <c r="F206" s="69"/>
      <c r="G206" s="70"/>
      <c r="H206" s="70"/>
      <c r="I206" s="70"/>
      <c r="J206" s="374"/>
      <c r="K206" s="374"/>
      <c r="L206" s="374"/>
      <c r="M206" s="374"/>
      <c r="N206" s="374"/>
      <c r="O206" s="374"/>
      <c r="P206" s="374"/>
      <c r="Q206" s="374"/>
      <c r="R206" s="374"/>
      <c r="S206" s="374"/>
      <c r="T206" s="374"/>
      <c r="U206" s="374"/>
      <c r="V206" s="374"/>
      <c r="W206" s="374"/>
      <c r="X206" s="374"/>
      <c r="Y206" s="374"/>
      <c r="Z206" s="374"/>
      <c r="AA206" s="374"/>
      <c r="AB206" s="374"/>
    </row>
    <row r="207" ht="15.75" customHeight="1">
      <c r="A207" s="68"/>
      <c r="B207" s="68"/>
      <c r="C207" s="69"/>
      <c r="D207" s="69"/>
      <c r="E207" s="69"/>
      <c r="F207" s="69"/>
      <c r="G207" s="70"/>
      <c r="H207" s="70"/>
      <c r="I207" s="70"/>
      <c r="J207" s="374"/>
      <c r="K207" s="374"/>
      <c r="L207" s="374"/>
      <c r="M207" s="374"/>
      <c r="N207" s="374"/>
      <c r="O207" s="374"/>
      <c r="P207" s="374"/>
      <c r="Q207" s="374"/>
      <c r="R207" s="374"/>
      <c r="S207" s="374"/>
      <c r="T207" s="374"/>
      <c r="U207" s="374"/>
      <c r="V207" s="374"/>
      <c r="W207" s="374"/>
      <c r="X207" s="374"/>
      <c r="Y207" s="374"/>
      <c r="Z207" s="374"/>
      <c r="AA207" s="374"/>
      <c r="AB207" s="374"/>
    </row>
    <row r="208" ht="15.75" customHeight="1">
      <c r="A208" s="68"/>
      <c r="B208" s="68"/>
      <c r="C208" s="69"/>
      <c r="D208" s="69"/>
      <c r="E208" s="69"/>
      <c r="F208" s="69"/>
      <c r="G208" s="70"/>
      <c r="H208" s="70"/>
      <c r="I208" s="70"/>
      <c r="J208" s="374"/>
      <c r="K208" s="374"/>
      <c r="L208" s="374"/>
      <c r="M208" s="374"/>
      <c r="N208" s="374"/>
      <c r="O208" s="374"/>
      <c r="P208" s="374"/>
      <c r="Q208" s="374"/>
      <c r="R208" s="374"/>
      <c r="S208" s="374"/>
      <c r="T208" s="374"/>
      <c r="U208" s="374"/>
      <c r="V208" s="374"/>
      <c r="W208" s="374"/>
      <c r="X208" s="374"/>
      <c r="Y208" s="374"/>
      <c r="Z208" s="374"/>
      <c r="AA208" s="374"/>
      <c r="AB208" s="374"/>
    </row>
    <row r="209" ht="15.75" customHeight="1">
      <c r="A209" s="68"/>
      <c r="B209" s="68"/>
      <c r="C209" s="69"/>
      <c r="D209" s="69"/>
      <c r="E209" s="69"/>
      <c r="F209" s="69"/>
      <c r="G209" s="70"/>
      <c r="H209" s="70"/>
      <c r="I209" s="70"/>
      <c r="J209" s="374"/>
      <c r="K209" s="374"/>
      <c r="L209" s="374"/>
      <c r="M209" s="374"/>
      <c r="N209" s="374"/>
      <c r="O209" s="374"/>
      <c r="P209" s="374"/>
      <c r="Q209" s="374"/>
      <c r="R209" s="374"/>
      <c r="S209" s="374"/>
      <c r="T209" s="374"/>
      <c r="U209" s="374"/>
      <c r="V209" s="374"/>
      <c r="W209" s="374"/>
      <c r="X209" s="374"/>
      <c r="Y209" s="374"/>
      <c r="Z209" s="374"/>
      <c r="AA209" s="374"/>
      <c r="AB209" s="374"/>
    </row>
    <row r="210" ht="15.75" customHeight="1">
      <c r="A210" s="68"/>
      <c r="B210" s="68"/>
      <c r="C210" s="69"/>
      <c r="D210" s="69"/>
      <c r="E210" s="69"/>
      <c r="F210" s="69"/>
      <c r="G210" s="70"/>
      <c r="H210" s="70"/>
      <c r="I210" s="70"/>
      <c r="J210" s="374"/>
      <c r="K210" s="374"/>
      <c r="L210" s="374"/>
      <c r="M210" s="374"/>
      <c r="N210" s="374"/>
      <c r="O210" s="374"/>
      <c r="P210" s="374"/>
      <c r="Q210" s="374"/>
      <c r="R210" s="374"/>
      <c r="S210" s="374"/>
      <c r="T210" s="374"/>
      <c r="U210" s="374"/>
      <c r="V210" s="374"/>
      <c r="W210" s="374"/>
      <c r="X210" s="374"/>
      <c r="Y210" s="374"/>
      <c r="Z210" s="374"/>
      <c r="AA210" s="374"/>
      <c r="AB210" s="374"/>
    </row>
    <row r="211" ht="15.75" customHeight="1">
      <c r="A211" s="68"/>
      <c r="B211" s="68"/>
      <c r="C211" s="69"/>
      <c r="D211" s="69"/>
      <c r="E211" s="69"/>
      <c r="F211" s="69"/>
      <c r="G211" s="70"/>
      <c r="H211" s="70"/>
      <c r="I211" s="70"/>
      <c r="J211" s="374"/>
      <c r="K211" s="374"/>
      <c r="L211" s="374"/>
      <c r="M211" s="374"/>
      <c r="N211" s="374"/>
      <c r="O211" s="374"/>
      <c r="P211" s="374"/>
      <c r="Q211" s="374"/>
      <c r="R211" s="374"/>
      <c r="S211" s="374"/>
      <c r="T211" s="374"/>
      <c r="U211" s="374"/>
      <c r="V211" s="374"/>
      <c r="W211" s="374"/>
      <c r="X211" s="374"/>
      <c r="Y211" s="374"/>
      <c r="Z211" s="374"/>
      <c r="AA211" s="374"/>
      <c r="AB211" s="374"/>
    </row>
    <row r="212" ht="15.75" customHeight="1">
      <c r="A212" s="68"/>
      <c r="B212" s="68"/>
      <c r="C212" s="69"/>
      <c r="D212" s="69"/>
      <c r="E212" s="69"/>
      <c r="F212" s="69"/>
      <c r="G212" s="70"/>
      <c r="H212" s="70"/>
      <c r="I212" s="70"/>
      <c r="J212" s="374"/>
      <c r="K212" s="374"/>
      <c r="L212" s="374"/>
      <c r="M212" s="374"/>
      <c r="N212" s="374"/>
      <c r="O212" s="374"/>
      <c r="P212" s="374"/>
      <c r="Q212" s="374"/>
      <c r="R212" s="374"/>
      <c r="S212" s="374"/>
      <c r="T212" s="374"/>
      <c r="U212" s="374"/>
      <c r="V212" s="374"/>
      <c r="W212" s="374"/>
      <c r="X212" s="374"/>
      <c r="Y212" s="374"/>
      <c r="Z212" s="374"/>
      <c r="AA212" s="374"/>
      <c r="AB212" s="374"/>
    </row>
    <row r="213" ht="15.75" customHeight="1">
      <c r="A213" s="68"/>
      <c r="B213" s="68"/>
      <c r="C213" s="69"/>
      <c r="D213" s="69"/>
      <c r="E213" s="69"/>
      <c r="F213" s="69"/>
      <c r="G213" s="70"/>
      <c r="H213" s="70"/>
      <c r="I213" s="70"/>
      <c r="J213" s="374"/>
      <c r="K213" s="374"/>
      <c r="L213" s="374"/>
      <c r="M213" s="374"/>
      <c r="N213" s="374"/>
      <c r="O213" s="374"/>
      <c r="P213" s="374"/>
      <c r="Q213" s="374"/>
      <c r="R213" s="374"/>
      <c r="S213" s="374"/>
      <c r="T213" s="374"/>
      <c r="U213" s="374"/>
      <c r="V213" s="374"/>
      <c r="W213" s="374"/>
      <c r="X213" s="374"/>
      <c r="Y213" s="374"/>
      <c r="Z213" s="374"/>
      <c r="AA213" s="374"/>
      <c r="AB213" s="374"/>
    </row>
    <row r="214" ht="15.75" customHeight="1">
      <c r="A214" s="68"/>
      <c r="B214" s="68"/>
      <c r="C214" s="69"/>
      <c r="D214" s="69"/>
      <c r="E214" s="69"/>
      <c r="F214" s="69"/>
      <c r="G214" s="70"/>
      <c r="H214" s="70"/>
      <c r="I214" s="70"/>
      <c r="J214" s="374"/>
      <c r="K214" s="374"/>
      <c r="L214" s="374"/>
      <c r="M214" s="374"/>
      <c r="N214" s="374"/>
      <c r="O214" s="374"/>
      <c r="P214" s="374"/>
      <c r="Q214" s="374"/>
      <c r="R214" s="374"/>
      <c r="S214" s="374"/>
      <c r="T214" s="374"/>
      <c r="U214" s="374"/>
      <c r="V214" s="374"/>
      <c r="W214" s="374"/>
      <c r="X214" s="374"/>
      <c r="Y214" s="374"/>
      <c r="Z214" s="374"/>
      <c r="AA214" s="374"/>
      <c r="AB214" s="374"/>
    </row>
    <row r="215" ht="15.75" customHeight="1">
      <c r="A215" s="68"/>
      <c r="B215" s="68"/>
      <c r="C215" s="69"/>
      <c r="D215" s="69"/>
      <c r="E215" s="69"/>
      <c r="F215" s="69"/>
      <c r="G215" s="70"/>
      <c r="H215" s="70"/>
      <c r="I215" s="70"/>
      <c r="J215" s="374"/>
      <c r="K215" s="374"/>
      <c r="L215" s="374"/>
      <c r="M215" s="374"/>
      <c r="N215" s="374"/>
      <c r="O215" s="374"/>
      <c r="P215" s="374"/>
      <c r="Q215" s="374"/>
      <c r="R215" s="374"/>
      <c r="S215" s="374"/>
      <c r="T215" s="374"/>
      <c r="U215" s="374"/>
      <c r="V215" s="374"/>
      <c r="W215" s="374"/>
      <c r="X215" s="374"/>
      <c r="Y215" s="374"/>
      <c r="Z215" s="374"/>
      <c r="AA215" s="374"/>
      <c r="AB215" s="374"/>
    </row>
    <row r="216" ht="15.75" customHeight="1">
      <c r="A216" s="68"/>
      <c r="B216" s="68"/>
      <c r="C216" s="69"/>
      <c r="D216" s="69"/>
      <c r="E216" s="69"/>
      <c r="F216" s="69"/>
      <c r="G216" s="70"/>
      <c r="H216" s="70"/>
      <c r="I216" s="70"/>
      <c r="J216" s="374"/>
      <c r="K216" s="374"/>
      <c r="L216" s="374"/>
      <c r="M216" s="374"/>
      <c r="N216" s="374"/>
      <c r="O216" s="374"/>
      <c r="P216" s="374"/>
      <c r="Q216" s="374"/>
      <c r="R216" s="374"/>
      <c r="S216" s="374"/>
      <c r="T216" s="374"/>
      <c r="U216" s="374"/>
      <c r="V216" s="374"/>
      <c r="W216" s="374"/>
      <c r="X216" s="374"/>
      <c r="Y216" s="374"/>
      <c r="Z216" s="374"/>
      <c r="AA216" s="374"/>
      <c r="AB216" s="374"/>
    </row>
    <row r="217" ht="15.75" customHeight="1">
      <c r="A217" s="68"/>
      <c r="B217" s="68"/>
      <c r="C217" s="69"/>
      <c r="D217" s="69"/>
      <c r="E217" s="69"/>
      <c r="F217" s="69"/>
      <c r="G217" s="70"/>
      <c r="H217" s="70"/>
      <c r="I217" s="70"/>
      <c r="J217" s="374"/>
      <c r="K217" s="374"/>
      <c r="L217" s="374"/>
      <c r="M217" s="374"/>
      <c r="N217" s="374"/>
      <c r="O217" s="374"/>
      <c r="P217" s="374"/>
      <c r="Q217" s="374"/>
      <c r="R217" s="374"/>
      <c r="S217" s="374"/>
      <c r="T217" s="374"/>
      <c r="U217" s="374"/>
      <c r="V217" s="374"/>
      <c r="W217" s="374"/>
      <c r="X217" s="374"/>
      <c r="Y217" s="374"/>
      <c r="Z217" s="374"/>
      <c r="AA217" s="374"/>
      <c r="AB217" s="374"/>
    </row>
    <row r="218" ht="15.75" customHeight="1">
      <c r="A218" s="68"/>
      <c r="B218" s="68"/>
      <c r="C218" s="69"/>
      <c r="D218" s="69"/>
      <c r="E218" s="69"/>
      <c r="F218" s="69"/>
      <c r="G218" s="70"/>
      <c r="H218" s="70"/>
      <c r="I218" s="70"/>
      <c r="J218" s="374"/>
      <c r="K218" s="374"/>
      <c r="L218" s="374"/>
      <c r="M218" s="374"/>
      <c r="N218" s="374"/>
      <c r="O218" s="374"/>
      <c r="P218" s="374"/>
      <c r="Q218" s="374"/>
      <c r="R218" s="374"/>
      <c r="S218" s="374"/>
      <c r="T218" s="374"/>
      <c r="U218" s="374"/>
      <c r="V218" s="374"/>
      <c r="W218" s="374"/>
      <c r="X218" s="374"/>
      <c r="Y218" s="374"/>
      <c r="Z218" s="374"/>
      <c r="AA218" s="374"/>
      <c r="AB218" s="374"/>
    </row>
    <row r="219" ht="15.75" customHeight="1">
      <c r="A219" s="68"/>
      <c r="B219" s="68"/>
      <c r="C219" s="69"/>
      <c r="D219" s="69"/>
      <c r="E219" s="69"/>
      <c r="F219" s="69"/>
      <c r="G219" s="70"/>
      <c r="H219" s="70"/>
      <c r="I219" s="70"/>
      <c r="J219" s="374"/>
      <c r="K219" s="374"/>
      <c r="L219" s="374"/>
      <c r="M219" s="374"/>
      <c r="N219" s="374"/>
      <c r="O219" s="374"/>
      <c r="P219" s="374"/>
      <c r="Q219" s="374"/>
      <c r="R219" s="374"/>
      <c r="S219" s="374"/>
      <c r="T219" s="374"/>
      <c r="U219" s="374"/>
      <c r="V219" s="374"/>
      <c r="W219" s="374"/>
      <c r="X219" s="374"/>
      <c r="Y219" s="374"/>
      <c r="Z219" s="374"/>
      <c r="AA219" s="374"/>
      <c r="AB219" s="374"/>
    </row>
    <row r="220" ht="15.75" customHeight="1">
      <c r="A220" s="68"/>
      <c r="B220" s="68"/>
      <c r="C220" s="69"/>
      <c r="D220" s="69"/>
      <c r="E220" s="69"/>
      <c r="F220" s="69"/>
      <c r="G220" s="70"/>
      <c r="H220" s="70"/>
      <c r="I220" s="70"/>
      <c r="J220" s="374"/>
      <c r="K220" s="374"/>
      <c r="L220" s="374"/>
      <c r="M220" s="374"/>
      <c r="N220" s="374"/>
      <c r="O220" s="374"/>
      <c r="P220" s="374"/>
      <c r="Q220" s="374"/>
      <c r="R220" s="374"/>
      <c r="S220" s="374"/>
      <c r="T220" s="374"/>
      <c r="U220" s="374"/>
      <c r="V220" s="374"/>
      <c r="W220" s="374"/>
      <c r="X220" s="374"/>
      <c r="Y220" s="374"/>
      <c r="Z220" s="374"/>
      <c r="AA220" s="374"/>
      <c r="AB220" s="37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1.0" footer="0.0" header="0.0" left="0.75" right="0.75" top="1.0"/>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0.43"/>
    <col customWidth="1" min="3" max="3" width="23.0"/>
    <col customWidth="1" min="4" max="4" width="17.0"/>
    <col customWidth="1" min="5" max="5" width="16.0"/>
    <col customWidth="1" min="6" max="6" width="26.43"/>
    <col customWidth="1" min="7" max="7" width="9.0"/>
    <col customWidth="1" min="8" max="8" width="10.71"/>
  </cols>
  <sheetData>
    <row r="1">
      <c r="A1" s="68"/>
      <c r="B1" s="68"/>
      <c r="C1" s="69"/>
      <c r="D1" s="69"/>
      <c r="E1" s="69"/>
      <c r="F1" s="69"/>
      <c r="G1" s="69"/>
      <c r="H1" s="70"/>
      <c r="I1" s="374"/>
      <c r="J1" s="374"/>
      <c r="K1" s="374"/>
      <c r="L1" s="374"/>
      <c r="M1" s="374"/>
      <c r="N1" s="374"/>
      <c r="O1" s="374"/>
      <c r="P1" s="374"/>
      <c r="Q1" s="374"/>
      <c r="R1" s="374"/>
      <c r="S1" s="374"/>
      <c r="T1" s="374"/>
      <c r="U1" s="374"/>
      <c r="V1" s="374"/>
      <c r="W1" s="374"/>
      <c r="X1" s="374"/>
      <c r="Y1" s="374"/>
      <c r="Z1" s="374"/>
    </row>
    <row r="2" ht="15.75" customHeight="1">
      <c r="A2" s="582" t="s">
        <v>10348</v>
      </c>
      <c r="B2" s="72"/>
      <c r="C2" s="72"/>
      <c r="D2" s="72"/>
      <c r="E2" s="72"/>
      <c r="F2" s="72"/>
      <c r="G2" s="72"/>
      <c r="H2" s="588"/>
      <c r="I2" s="374"/>
      <c r="J2" s="374"/>
      <c r="K2" s="374"/>
      <c r="L2" s="374"/>
      <c r="M2" s="374"/>
      <c r="N2" s="374"/>
      <c r="O2" s="374"/>
      <c r="P2" s="374"/>
      <c r="Q2" s="374"/>
      <c r="R2" s="374"/>
      <c r="S2" s="374"/>
      <c r="T2" s="374"/>
      <c r="U2" s="374"/>
      <c r="V2" s="374"/>
      <c r="W2" s="374"/>
      <c r="X2" s="374"/>
      <c r="Y2" s="374"/>
      <c r="Z2" s="374"/>
    </row>
    <row r="3" ht="15.75" customHeight="1">
      <c r="A3" s="614"/>
      <c r="B3" s="614"/>
      <c r="C3" s="614"/>
      <c r="D3" s="614"/>
      <c r="E3" s="614"/>
      <c r="F3" s="614"/>
      <c r="G3" s="614"/>
      <c r="H3" s="614"/>
      <c r="I3" s="374"/>
      <c r="J3" s="374"/>
      <c r="K3" s="374"/>
      <c r="L3" s="374"/>
      <c r="M3" s="374"/>
      <c r="N3" s="374"/>
      <c r="O3" s="374"/>
      <c r="P3" s="374"/>
      <c r="Q3" s="374"/>
      <c r="R3" s="374"/>
      <c r="S3" s="374"/>
      <c r="T3" s="374"/>
      <c r="U3" s="374"/>
      <c r="V3" s="374"/>
      <c r="W3" s="374"/>
      <c r="X3" s="374"/>
      <c r="Y3" s="374"/>
      <c r="Z3" s="374"/>
    </row>
    <row r="4">
      <c r="A4" s="593" t="s">
        <v>7071</v>
      </c>
      <c r="B4" s="72"/>
      <c r="C4" s="72"/>
      <c r="D4" s="72"/>
      <c r="E4" s="72"/>
      <c r="F4" s="72"/>
      <c r="G4" s="72"/>
      <c r="H4" s="588"/>
      <c r="I4" s="374"/>
      <c r="J4" s="374"/>
      <c r="K4" s="374"/>
      <c r="L4" s="374"/>
      <c r="M4" s="374"/>
      <c r="N4" s="374"/>
      <c r="O4" s="374"/>
      <c r="P4" s="374"/>
      <c r="Q4" s="374"/>
      <c r="R4" s="374"/>
      <c r="S4" s="374"/>
      <c r="T4" s="374"/>
      <c r="U4" s="374"/>
      <c r="V4" s="374"/>
      <c r="W4" s="374"/>
      <c r="X4" s="374"/>
      <c r="Y4" s="374"/>
      <c r="Z4" s="374"/>
    </row>
    <row r="5" ht="13.5" customHeight="1">
      <c r="A5" s="593" t="s">
        <v>10349</v>
      </c>
      <c r="B5" s="72"/>
      <c r="C5" s="72"/>
      <c r="D5" s="72"/>
      <c r="E5" s="72"/>
      <c r="F5" s="72"/>
      <c r="G5" s="72"/>
      <c r="H5" s="588"/>
      <c r="I5" s="374"/>
      <c r="J5" s="374"/>
      <c r="K5" s="374"/>
      <c r="L5" s="374"/>
      <c r="M5" s="374"/>
      <c r="N5" s="374"/>
      <c r="O5" s="374"/>
      <c r="P5" s="374"/>
      <c r="Q5" s="374"/>
      <c r="R5" s="374"/>
      <c r="S5" s="374"/>
      <c r="T5" s="374"/>
      <c r="U5" s="374"/>
      <c r="V5" s="374"/>
      <c r="W5" s="374"/>
      <c r="X5" s="374"/>
      <c r="Y5" s="374"/>
      <c r="Z5" s="374"/>
    </row>
    <row r="6" ht="13.5" customHeight="1">
      <c r="A6" s="593" t="s">
        <v>10350</v>
      </c>
      <c r="B6" s="72"/>
      <c r="C6" s="72"/>
      <c r="D6" s="72"/>
      <c r="E6" s="72"/>
      <c r="F6" s="72"/>
      <c r="G6" s="72"/>
      <c r="H6" s="588"/>
      <c r="I6" s="374"/>
      <c r="J6" s="374"/>
      <c r="K6" s="374"/>
      <c r="L6" s="374"/>
      <c r="M6" s="374"/>
      <c r="N6" s="374"/>
      <c r="O6" s="374"/>
      <c r="P6" s="374"/>
      <c r="Q6" s="374"/>
      <c r="R6" s="374"/>
      <c r="S6" s="374"/>
      <c r="T6" s="374"/>
      <c r="U6" s="374"/>
      <c r="V6" s="374"/>
      <c r="W6" s="374"/>
      <c r="X6" s="374"/>
      <c r="Y6" s="374"/>
      <c r="Z6" s="374"/>
    </row>
    <row r="7" ht="12.75" customHeight="1">
      <c r="A7" s="593" t="s">
        <v>10351</v>
      </c>
      <c r="B7" s="72"/>
      <c r="C7" s="72"/>
      <c r="D7" s="72"/>
      <c r="E7" s="72"/>
      <c r="F7" s="72"/>
      <c r="G7" s="72"/>
      <c r="H7" s="588"/>
      <c r="I7" s="374"/>
      <c r="J7" s="374"/>
      <c r="K7" s="374"/>
      <c r="L7" s="374"/>
      <c r="M7" s="374"/>
      <c r="N7" s="374"/>
      <c r="O7" s="374"/>
      <c r="P7" s="374"/>
      <c r="Q7" s="374"/>
      <c r="R7" s="374"/>
      <c r="S7" s="374"/>
      <c r="T7" s="374"/>
      <c r="U7" s="374"/>
      <c r="V7" s="374"/>
      <c r="W7" s="374"/>
      <c r="X7" s="374"/>
      <c r="Y7" s="374"/>
      <c r="Z7" s="374"/>
    </row>
    <row r="8" ht="15.0" customHeight="1">
      <c r="A8" s="593" t="s">
        <v>10352</v>
      </c>
      <c r="B8" s="72"/>
      <c r="C8" s="72"/>
      <c r="D8" s="72"/>
      <c r="E8" s="72"/>
      <c r="F8" s="72"/>
      <c r="G8" s="72"/>
      <c r="H8" s="588"/>
      <c r="I8" s="374"/>
      <c r="J8" s="374"/>
      <c r="K8" s="374"/>
      <c r="L8" s="374"/>
      <c r="M8" s="374"/>
      <c r="N8" s="374"/>
      <c r="O8" s="374"/>
      <c r="P8" s="374"/>
      <c r="Q8" s="374"/>
      <c r="R8" s="374"/>
      <c r="S8" s="374"/>
      <c r="T8" s="374"/>
      <c r="U8" s="374"/>
      <c r="V8" s="374"/>
      <c r="W8" s="374"/>
      <c r="X8" s="374"/>
      <c r="Y8" s="374"/>
      <c r="Z8" s="374"/>
    </row>
    <row r="9" ht="372.75" customHeight="1">
      <c r="A9" s="593" t="s">
        <v>10353</v>
      </c>
      <c r="B9" s="72"/>
      <c r="C9" s="72"/>
      <c r="D9" s="72"/>
      <c r="E9" s="72"/>
      <c r="F9" s="72"/>
      <c r="G9" s="72"/>
      <c r="H9" s="588"/>
      <c r="I9" s="374"/>
      <c r="J9" s="374"/>
      <c r="K9" s="374"/>
      <c r="L9" s="374"/>
      <c r="M9" s="374"/>
      <c r="N9" s="374"/>
      <c r="O9" s="374"/>
      <c r="P9" s="374"/>
      <c r="Q9" s="374"/>
      <c r="R9" s="374"/>
      <c r="S9" s="374"/>
      <c r="T9" s="374"/>
      <c r="U9" s="374"/>
      <c r="V9" s="374"/>
      <c r="W9" s="374"/>
      <c r="X9" s="374"/>
      <c r="Y9" s="374"/>
      <c r="Z9" s="374"/>
    </row>
    <row r="10">
      <c r="A10" s="80"/>
      <c r="B10" s="80"/>
      <c r="C10" s="81"/>
      <c r="D10" s="81"/>
      <c r="E10" s="81"/>
      <c r="F10" s="81"/>
      <c r="G10" s="81"/>
      <c r="H10" s="81"/>
      <c r="I10" s="374"/>
      <c r="J10" s="374"/>
      <c r="K10" s="374"/>
      <c r="L10" s="374"/>
      <c r="M10" s="374"/>
      <c r="N10" s="374"/>
      <c r="O10" s="374"/>
      <c r="P10" s="374"/>
      <c r="Q10" s="374"/>
      <c r="R10" s="374"/>
      <c r="S10" s="374"/>
      <c r="T10" s="374"/>
      <c r="U10" s="374"/>
      <c r="V10" s="374"/>
      <c r="W10" s="374"/>
      <c r="X10" s="374"/>
      <c r="Y10" s="374"/>
      <c r="Z10" s="374"/>
    </row>
    <row r="11" ht="38.25" customHeight="1">
      <c r="A11" s="1063" t="s">
        <v>7076</v>
      </c>
      <c r="B11" s="1063" t="s">
        <v>8</v>
      </c>
      <c r="C11" s="1063" t="s">
        <v>7077</v>
      </c>
      <c r="D11" s="1063" t="s">
        <v>7078</v>
      </c>
      <c r="E11" s="1063" t="s">
        <v>7079</v>
      </c>
      <c r="F11" s="1063" t="s">
        <v>7080</v>
      </c>
      <c r="G11" s="596" t="s">
        <v>249</v>
      </c>
      <c r="H11" s="596" t="s">
        <v>253</v>
      </c>
      <c r="I11" s="86" t="s">
        <v>2051</v>
      </c>
      <c r="J11" s="374"/>
      <c r="K11" s="374"/>
      <c r="L11" s="374"/>
      <c r="M11" s="374"/>
      <c r="N11" s="374"/>
      <c r="O11" s="374"/>
      <c r="P11" s="374"/>
      <c r="Q11" s="374"/>
      <c r="R11" s="374"/>
      <c r="S11" s="374"/>
      <c r="T11" s="374"/>
      <c r="U11" s="374"/>
      <c r="V11" s="374"/>
      <c r="W11" s="374"/>
      <c r="X11" s="374"/>
      <c r="Y11" s="374"/>
      <c r="Z11" s="374"/>
    </row>
    <row r="12">
      <c r="A12" s="162"/>
      <c r="B12" s="162"/>
      <c r="C12" s="162"/>
      <c r="D12" s="162"/>
      <c r="E12" s="190"/>
      <c r="F12" s="161"/>
      <c r="G12" s="161"/>
      <c r="H12" s="809"/>
      <c r="I12" s="374"/>
      <c r="J12" s="374"/>
      <c r="K12" s="374"/>
      <c r="L12" s="374"/>
      <c r="M12" s="374"/>
      <c r="N12" s="374"/>
      <c r="O12" s="374"/>
      <c r="P12" s="374"/>
      <c r="Q12" s="374"/>
      <c r="R12" s="374"/>
      <c r="S12" s="374"/>
      <c r="T12" s="374"/>
      <c r="U12" s="374"/>
      <c r="V12" s="374"/>
      <c r="W12" s="374"/>
      <c r="X12" s="374"/>
      <c r="Y12" s="374"/>
      <c r="Z12" s="374"/>
    </row>
    <row r="13">
      <c r="A13" s="162"/>
      <c r="B13" s="161"/>
      <c r="C13" s="348"/>
      <c r="D13" s="348"/>
      <c r="E13" s="687"/>
      <c r="F13" s="161"/>
      <c r="G13" s="161"/>
      <c r="H13" s="696"/>
      <c r="I13" s="374"/>
      <c r="J13" s="374"/>
      <c r="K13" s="374"/>
      <c r="L13" s="374"/>
      <c r="M13" s="374"/>
      <c r="N13" s="374"/>
      <c r="O13" s="374"/>
      <c r="P13" s="374"/>
      <c r="Q13" s="374"/>
      <c r="R13" s="374"/>
      <c r="S13" s="374"/>
      <c r="T13" s="374"/>
      <c r="U13" s="374"/>
      <c r="V13" s="374"/>
      <c r="W13" s="374"/>
      <c r="X13" s="374"/>
      <c r="Y13" s="374"/>
      <c r="Z13" s="374"/>
    </row>
    <row r="14">
      <c r="A14" s="162"/>
      <c r="B14" s="161"/>
      <c r="C14" s="348"/>
      <c r="D14" s="348"/>
      <c r="E14" s="687"/>
      <c r="F14" s="161"/>
      <c r="G14" s="161"/>
      <c r="H14" s="696"/>
      <c r="I14" s="374"/>
      <c r="J14" s="374"/>
      <c r="K14" s="374"/>
      <c r="L14" s="374"/>
      <c r="M14" s="374"/>
      <c r="N14" s="374"/>
      <c r="O14" s="374"/>
      <c r="P14" s="374"/>
      <c r="Q14" s="374"/>
      <c r="R14" s="374"/>
      <c r="S14" s="374"/>
      <c r="T14" s="374"/>
      <c r="U14" s="374"/>
      <c r="V14" s="374"/>
      <c r="W14" s="374"/>
      <c r="X14" s="374"/>
      <c r="Y14" s="374"/>
      <c r="Z14" s="374"/>
    </row>
    <row r="15">
      <c r="A15" s="162"/>
      <c r="B15" s="161"/>
      <c r="C15" s="348"/>
      <c r="D15" s="348"/>
      <c r="E15" s="161"/>
      <c r="F15" s="161"/>
      <c r="G15" s="161"/>
      <c r="H15" s="696"/>
      <c r="I15" s="374"/>
      <c r="J15" s="374"/>
      <c r="K15" s="374"/>
      <c r="L15" s="374"/>
      <c r="M15" s="374"/>
      <c r="N15" s="374"/>
      <c r="O15" s="374"/>
      <c r="P15" s="374"/>
      <c r="Q15" s="374"/>
      <c r="R15" s="374"/>
      <c r="S15" s="374"/>
      <c r="T15" s="374"/>
      <c r="U15" s="374"/>
      <c r="V15" s="374"/>
      <c r="W15" s="374"/>
      <c r="X15" s="374"/>
      <c r="Y15" s="374"/>
      <c r="Z15" s="374"/>
    </row>
    <row r="16">
      <c r="A16" s="162"/>
      <c r="B16" s="161"/>
      <c r="C16" s="348"/>
      <c r="D16" s="348"/>
      <c r="E16" s="161"/>
      <c r="F16" s="161"/>
      <c r="G16" s="161"/>
      <c r="H16" s="696"/>
      <c r="I16" s="374"/>
      <c r="J16" s="374"/>
      <c r="K16" s="374"/>
      <c r="L16" s="374"/>
      <c r="M16" s="374"/>
      <c r="N16" s="374"/>
      <c r="O16" s="374"/>
      <c r="P16" s="374"/>
      <c r="Q16" s="374"/>
      <c r="R16" s="374"/>
      <c r="S16" s="374"/>
      <c r="T16" s="374"/>
      <c r="U16" s="374"/>
      <c r="V16" s="374"/>
      <c r="W16" s="374"/>
      <c r="X16" s="374"/>
      <c r="Y16" s="374"/>
      <c r="Z16" s="374"/>
    </row>
    <row r="17">
      <c r="A17" s="583" t="s">
        <v>217</v>
      </c>
      <c r="B17" s="583"/>
      <c r="C17" s="69"/>
      <c r="D17" s="69"/>
      <c r="E17" s="69"/>
      <c r="F17" s="69"/>
      <c r="G17" s="69"/>
      <c r="H17" s="1612">
        <f>SUM(H12:H16)</f>
        <v>0</v>
      </c>
      <c r="I17" s="374"/>
      <c r="J17" s="374"/>
      <c r="K17" s="374"/>
      <c r="L17" s="374"/>
      <c r="M17" s="374"/>
      <c r="N17" s="374"/>
      <c r="O17" s="374"/>
      <c r="P17" s="374"/>
      <c r="Q17" s="374"/>
      <c r="R17" s="374"/>
      <c r="S17" s="374"/>
      <c r="T17" s="374"/>
      <c r="U17" s="374"/>
      <c r="V17" s="374"/>
      <c r="W17" s="374"/>
      <c r="X17" s="374"/>
      <c r="Y17" s="374"/>
      <c r="Z17" s="374"/>
    </row>
    <row r="18">
      <c r="A18" s="68"/>
      <c r="B18" s="68"/>
      <c r="C18" s="69"/>
      <c r="D18" s="69"/>
      <c r="E18" s="69"/>
      <c r="F18" s="69"/>
      <c r="G18" s="69"/>
      <c r="H18" s="70"/>
      <c r="I18" s="374"/>
      <c r="J18" s="374"/>
      <c r="K18" s="374"/>
      <c r="L18" s="374"/>
      <c r="M18" s="374"/>
      <c r="N18" s="374"/>
      <c r="O18" s="374"/>
      <c r="P18" s="374"/>
      <c r="Q18" s="374"/>
      <c r="R18" s="374"/>
      <c r="S18" s="374"/>
      <c r="T18" s="374"/>
      <c r="U18" s="374"/>
      <c r="V18" s="374"/>
      <c r="W18" s="374"/>
      <c r="X18" s="374"/>
      <c r="Y18" s="374"/>
      <c r="Z18" s="374"/>
    </row>
    <row r="19">
      <c r="A19" s="68"/>
      <c r="B19" s="69"/>
      <c r="C19" s="69"/>
      <c r="D19" s="69"/>
      <c r="E19" s="69"/>
      <c r="F19" s="69"/>
      <c r="G19" s="70"/>
      <c r="H19" s="374"/>
      <c r="I19" s="374"/>
      <c r="J19" s="374"/>
      <c r="K19" s="374"/>
      <c r="L19" s="374"/>
      <c r="M19" s="374"/>
      <c r="N19" s="374"/>
      <c r="O19" s="374"/>
      <c r="P19" s="374"/>
      <c r="Q19" s="374"/>
      <c r="R19" s="374"/>
      <c r="S19" s="374"/>
      <c r="T19" s="374"/>
      <c r="U19" s="374"/>
      <c r="V19" s="374"/>
      <c r="W19" s="374"/>
      <c r="X19" s="374"/>
      <c r="Y19" s="374"/>
      <c r="Z19" s="374"/>
    </row>
    <row r="20">
      <c r="A20" s="1188" t="s">
        <v>2052</v>
      </c>
      <c r="B20" s="586"/>
      <c r="C20" s="586"/>
      <c r="D20" s="586"/>
      <c r="E20" s="586"/>
      <c r="F20" s="586"/>
      <c r="G20" s="586"/>
      <c r="H20" s="587"/>
      <c r="I20" s="374"/>
      <c r="J20" s="374"/>
      <c r="K20" s="374"/>
      <c r="L20" s="374"/>
      <c r="M20" s="374"/>
      <c r="N20" s="374"/>
      <c r="O20" s="374"/>
      <c r="P20" s="374"/>
      <c r="Q20" s="374"/>
      <c r="R20" s="374"/>
      <c r="S20" s="374"/>
      <c r="T20" s="374"/>
      <c r="U20" s="374"/>
      <c r="V20" s="374"/>
      <c r="W20" s="374"/>
      <c r="X20" s="374"/>
      <c r="Y20" s="374"/>
      <c r="Z20" s="374"/>
    </row>
    <row r="21" ht="15.75" customHeight="1">
      <c r="A21" s="68"/>
      <c r="B21" s="68"/>
      <c r="C21" s="69"/>
      <c r="D21" s="69"/>
      <c r="E21" s="69"/>
      <c r="F21" s="69"/>
      <c r="G21" s="69"/>
      <c r="H21" s="70"/>
      <c r="I21" s="374"/>
      <c r="J21" s="374"/>
      <c r="K21" s="374"/>
      <c r="L21" s="374"/>
      <c r="M21" s="374"/>
      <c r="N21" s="374"/>
      <c r="O21" s="374"/>
      <c r="P21" s="374"/>
      <c r="Q21" s="374"/>
      <c r="R21" s="374"/>
      <c r="S21" s="374"/>
      <c r="T21" s="374"/>
      <c r="U21" s="374"/>
      <c r="V21" s="374"/>
      <c r="W21" s="374"/>
      <c r="X21" s="374"/>
      <c r="Y21" s="374"/>
      <c r="Z21" s="374"/>
    </row>
    <row r="22" ht="15.75" customHeight="1">
      <c r="A22" s="68"/>
      <c r="B22" s="68"/>
      <c r="C22" s="69"/>
      <c r="D22" s="69"/>
      <c r="E22" s="69"/>
      <c r="F22" s="69"/>
      <c r="G22" s="69"/>
      <c r="H22" s="70"/>
      <c r="I22" s="374"/>
      <c r="J22" s="374"/>
      <c r="K22" s="374"/>
      <c r="L22" s="374"/>
      <c r="M22" s="374"/>
      <c r="N22" s="374"/>
      <c r="O22" s="374"/>
      <c r="P22" s="374"/>
      <c r="Q22" s="374"/>
      <c r="R22" s="374"/>
      <c r="S22" s="374"/>
      <c r="T22" s="374"/>
      <c r="U22" s="374"/>
      <c r="V22" s="374"/>
      <c r="W22" s="374"/>
      <c r="X22" s="374"/>
      <c r="Y22" s="374"/>
      <c r="Z22" s="374"/>
    </row>
    <row r="23" ht="15.75" customHeight="1">
      <c r="A23" s="68"/>
      <c r="B23" s="68"/>
      <c r="C23" s="69"/>
      <c r="D23" s="69"/>
      <c r="E23" s="69"/>
      <c r="F23" s="69"/>
      <c r="G23" s="69"/>
      <c r="H23" s="70"/>
      <c r="I23" s="374"/>
      <c r="J23" s="374"/>
      <c r="K23" s="374"/>
      <c r="L23" s="374"/>
      <c r="M23" s="374"/>
      <c r="N23" s="374"/>
      <c r="O23" s="374"/>
      <c r="P23" s="374"/>
      <c r="Q23" s="374"/>
      <c r="R23" s="374"/>
      <c r="S23" s="374"/>
      <c r="T23" s="374"/>
      <c r="U23" s="374"/>
      <c r="V23" s="374"/>
      <c r="W23" s="374"/>
      <c r="X23" s="374"/>
      <c r="Y23" s="374"/>
      <c r="Z23" s="374"/>
    </row>
    <row r="24" ht="15.75" customHeight="1">
      <c r="A24" s="68"/>
      <c r="B24" s="68"/>
      <c r="C24" s="69"/>
      <c r="D24" s="69"/>
      <c r="E24" s="69"/>
      <c r="F24" s="69"/>
      <c r="G24" s="69"/>
      <c r="H24" s="70"/>
      <c r="I24" s="374"/>
      <c r="J24" s="374"/>
      <c r="K24" s="374"/>
      <c r="L24" s="374"/>
      <c r="M24" s="374"/>
      <c r="N24" s="374"/>
      <c r="O24" s="374"/>
      <c r="P24" s="374"/>
      <c r="Q24" s="374"/>
      <c r="R24" s="374"/>
      <c r="S24" s="374"/>
      <c r="T24" s="374"/>
      <c r="U24" s="374"/>
      <c r="V24" s="374"/>
      <c r="W24" s="374"/>
      <c r="X24" s="374"/>
      <c r="Y24" s="374"/>
      <c r="Z24" s="374"/>
    </row>
    <row r="25" ht="15.75" customHeight="1">
      <c r="A25" s="68"/>
      <c r="B25" s="68"/>
      <c r="C25" s="69"/>
      <c r="D25" s="69"/>
      <c r="E25" s="69"/>
      <c r="F25" s="69"/>
      <c r="G25" s="69"/>
      <c r="H25" s="70"/>
      <c r="I25" s="374"/>
      <c r="J25" s="374"/>
      <c r="K25" s="374"/>
      <c r="L25" s="374"/>
      <c r="M25" s="374"/>
      <c r="N25" s="374"/>
      <c r="O25" s="374"/>
      <c r="P25" s="374"/>
      <c r="Q25" s="374"/>
      <c r="R25" s="374"/>
      <c r="S25" s="374"/>
      <c r="T25" s="374"/>
      <c r="U25" s="374"/>
      <c r="V25" s="374"/>
      <c r="W25" s="374"/>
      <c r="X25" s="374"/>
      <c r="Y25" s="374"/>
      <c r="Z25" s="374"/>
    </row>
    <row r="26" ht="15.75" customHeight="1">
      <c r="A26" s="68"/>
      <c r="B26" s="68"/>
      <c r="C26" s="69"/>
      <c r="D26" s="69"/>
      <c r="E26" s="69"/>
      <c r="F26" s="69"/>
      <c r="G26" s="69"/>
      <c r="H26" s="70"/>
      <c r="I26" s="374"/>
      <c r="J26" s="374"/>
      <c r="K26" s="374"/>
      <c r="L26" s="374"/>
      <c r="M26" s="374"/>
      <c r="N26" s="374"/>
      <c r="O26" s="374"/>
      <c r="P26" s="374"/>
      <c r="Q26" s="374"/>
      <c r="R26" s="374"/>
      <c r="S26" s="374"/>
      <c r="T26" s="374"/>
      <c r="U26" s="374"/>
      <c r="V26" s="374"/>
      <c r="W26" s="374"/>
      <c r="X26" s="374"/>
      <c r="Y26" s="374"/>
      <c r="Z26" s="374"/>
    </row>
    <row r="27" ht="15.75" customHeight="1">
      <c r="A27" s="68"/>
      <c r="B27" s="68"/>
      <c r="C27" s="69"/>
      <c r="D27" s="69"/>
      <c r="E27" s="69"/>
      <c r="F27" s="69"/>
      <c r="G27" s="69"/>
      <c r="H27" s="70"/>
      <c r="I27" s="374"/>
      <c r="J27" s="374"/>
      <c r="K27" s="374"/>
      <c r="L27" s="374"/>
      <c r="M27" s="374"/>
      <c r="N27" s="374"/>
      <c r="O27" s="374"/>
      <c r="P27" s="374"/>
      <c r="Q27" s="374"/>
      <c r="R27" s="374"/>
      <c r="S27" s="374"/>
      <c r="T27" s="374"/>
      <c r="U27" s="374"/>
      <c r="V27" s="374"/>
      <c r="W27" s="374"/>
      <c r="X27" s="374"/>
      <c r="Y27" s="374"/>
      <c r="Z27" s="374"/>
    </row>
    <row r="28" ht="15.75" customHeight="1">
      <c r="A28" s="68"/>
      <c r="B28" s="68"/>
      <c r="C28" s="69"/>
      <c r="D28" s="69"/>
      <c r="E28" s="69"/>
      <c r="F28" s="69"/>
      <c r="G28" s="69"/>
      <c r="H28" s="70"/>
      <c r="I28" s="374"/>
      <c r="J28" s="374"/>
      <c r="K28" s="374"/>
      <c r="L28" s="374"/>
      <c r="M28" s="374"/>
      <c r="N28" s="374"/>
      <c r="O28" s="374"/>
      <c r="P28" s="374"/>
      <c r="Q28" s="374"/>
      <c r="R28" s="374"/>
      <c r="S28" s="374"/>
      <c r="T28" s="374"/>
      <c r="U28" s="374"/>
      <c r="V28" s="374"/>
      <c r="W28" s="374"/>
      <c r="X28" s="374"/>
      <c r="Y28" s="374"/>
      <c r="Z28" s="374"/>
    </row>
    <row r="29" ht="15.75" customHeight="1">
      <c r="A29" s="68"/>
      <c r="B29" s="68"/>
      <c r="C29" s="69"/>
      <c r="D29" s="69"/>
      <c r="E29" s="69"/>
      <c r="F29" s="69"/>
      <c r="G29" s="69"/>
      <c r="H29" s="70"/>
      <c r="I29" s="374"/>
      <c r="J29" s="374"/>
      <c r="K29" s="374"/>
      <c r="L29" s="374"/>
      <c r="M29" s="374"/>
      <c r="N29" s="374"/>
      <c r="O29" s="374"/>
      <c r="P29" s="374"/>
      <c r="Q29" s="374"/>
      <c r="R29" s="374"/>
      <c r="S29" s="374"/>
      <c r="T29" s="374"/>
      <c r="U29" s="374"/>
      <c r="V29" s="374"/>
      <c r="W29" s="374"/>
      <c r="X29" s="374"/>
      <c r="Y29" s="374"/>
      <c r="Z29" s="374"/>
    </row>
    <row r="30" ht="15.75" customHeight="1">
      <c r="A30" s="68"/>
      <c r="B30" s="68"/>
      <c r="C30" s="69"/>
      <c r="D30" s="69"/>
      <c r="E30" s="69"/>
      <c r="F30" s="69"/>
      <c r="G30" s="69"/>
      <c r="H30" s="70"/>
      <c r="I30" s="374"/>
      <c r="J30" s="374"/>
      <c r="K30" s="374"/>
      <c r="L30" s="374"/>
      <c r="M30" s="374"/>
      <c r="N30" s="374"/>
      <c r="O30" s="374"/>
      <c r="P30" s="374"/>
      <c r="Q30" s="374"/>
      <c r="R30" s="374"/>
      <c r="S30" s="374"/>
      <c r="T30" s="374"/>
      <c r="U30" s="374"/>
      <c r="V30" s="374"/>
      <c r="W30" s="374"/>
      <c r="X30" s="374"/>
      <c r="Y30" s="374"/>
      <c r="Z30" s="374"/>
    </row>
    <row r="31" ht="15.75" customHeight="1">
      <c r="A31" s="68"/>
      <c r="B31" s="68"/>
      <c r="C31" s="69"/>
      <c r="D31" s="69"/>
      <c r="E31" s="69"/>
      <c r="F31" s="69"/>
      <c r="G31" s="69"/>
      <c r="H31" s="70"/>
      <c r="I31" s="374"/>
      <c r="J31" s="374"/>
      <c r="K31" s="374"/>
      <c r="L31" s="374"/>
      <c r="M31" s="374"/>
      <c r="N31" s="374"/>
      <c r="O31" s="374"/>
      <c r="P31" s="374"/>
      <c r="Q31" s="374"/>
      <c r="R31" s="374"/>
      <c r="S31" s="374"/>
      <c r="T31" s="374"/>
      <c r="U31" s="374"/>
      <c r="V31" s="374"/>
      <c r="W31" s="374"/>
      <c r="X31" s="374"/>
      <c r="Y31" s="374"/>
      <c r="Z31" s="374"/>
    </row>
    <row r="32" ht="15.75" customHeight="1">
      <c r="A32" s="68"/>
      <c r="B32" s="68"/>
      <c r="C32" s="69"/>
      <c r="D32" s="69"/>
      <c r="E32" s="69"/>
      <c r="F32" s="69"/>
      <c r="G32" s="69"/>
      <c r="H32" s="70"/>
      <c r="I32" s="374"/>
      <c r="J32" s="374"/>
      <c r="K32" s="374"/>
      <c r="L32" s="374"/>
      <c r="M32" s="374"/>
      <c r="N32" s="374"/>
      <c r="O32" s="374"/>
      <c r="P32" s="374"/>
      <c r="Q32" s="374"/>
      <c r="R32" s="374"/>
      <c r="S32" s="374"/>
      <c r="T32" s="374"/>
      <c r="U32" s="374"/>
      <c r="V32" s="374"/>
      <c r="W32" s="374"/>
      <c r="X32" s="374"/>
      <c r="Y32" s="374"/>
      <c r="Z32" s="374"/>
    </row>
    <row r="33" ht="15.75" customHeight="1">
      <c r="A33" s="68"/>
      <c r="B33" s="68"/>
      <c r="C33" s="69"/>
      <c r="D33" s="69"/>
      <c r="E33" s="69"/>
      <c r="F33" s="69"/>
      <c r="G33" s="69"/>
      <c r="H33" s="70"/>
      <c r="I33" s="374"/>
      <c r="J33" s="374"/>
      <c r="K33" s="374"/>
      <c r="L33" s="374"/>
      <c r="M33" s="374"/>
      <c r="N33" s="374"/>
      <c r="O33" s="374"/>
      <c r="P33" s="374"/>
      <c r="Q33" s="374"/>
      <c r="R33" s="374"/>
      <c r="S33" s="374"/>
      <c r="T33" s="374"/>
      <c r="U33" s="374"/>
      <c r="V33" s="374"/>
      <c r="W33" s="374"/>
      <c r="X33" s="374"/>
      <c r="Y33" s="374"/>
      <c r="Z33" s="374"/>
    </row>
    <row r="34" ht="15.75" customHeight="1">
      <c r="A34" s="68"/>
      <c r="B34" s="68"/>
      <c r="C34" s="69"/>
      <c r="D34" s="69"/>
      <c r="E34" s="69"/>
      <c r="F34" s="69"/>
      <c r="G34" s="69"/>
      <c r="H34" s="70"/>
      <c r="I34" s="374"/>
      <c r="J34" s="374"/>
      <c r="K34" s="374"/>
      <c r="L34" s="374"/>
      <c r="M34" s="374"/>
      <c r="N34" s="374"/>
      <c r="O34" s="374"/>
      <c r="P34" s="374"/>
      <c r="Q34" s="374"/>
      <c r="R34" s="374"/>
      <c r="S34" s="374"/>
      <c r="T34" s="374"/>
      <c r="U34" s="374"/>
      <c r="V34" s="374"/>
      <c r="W34" s="374"/>
      <c r="X34" s="374"/>
      <c r="Y34" s="374"/>
      <c r="Z34" s="374"/>
    </row>
    <row r="35" ht="15.75" customHeight="1">
      <c r="A35" s="68"/>
      <c r="B35" s="68"/>
      <c r="C35" s="69"/>
      <c r="D35" s="69"/>
      <c r="E35" s="69"/>
      <c r="F35" s="69"/>
      <c r="G35" s="69"/>
      <c r="H35" s="70"/>
      <c r="I35" s="374"/>
      <c r="J35" s="374"/>
      <c r="K35" s="374"/>
      <c r="L35" s="374"/>
      <c r="M35" s="374"/>
      <c r="N35" s="374"/>
      <c r="O35" s="374"/>
      <c r="P35" s="374"/>
      <c r="Q35" s="374"/>
      <c r="R35" s="374"/>
      <c r="S35" s="374"/>
      <c r="T35" s="374"/>
      <c r="U35" s="374"/>
      <c r="V35" s="374"/>
      <c r="W35" s="374"/>
      <c r="X35" s="374"/>
      <c r="Y35" s="374"/>
      <c r="Z35" s="374"/>
    </row>
    <row r="36" ht="15.75" customHeight="1">
      <c r="A36" s="68"/>
      <c r="B36" s="68"/>
      <c r="C36" s="69"/>
      <c r="D36" s="69"/>
      <c r="E36" s="69"/>
      <c r="F36" s="69"/>
      <c r="G36" s="69"/>
      <c r="H36" s="70"/>
      <c r="I36" s="374"/>
      <c r="J36" s="374"/>
      <c r="K36" s="374"/>
      <c r="L36" s="374"/>
      <c r="M36" s="374"/>
      <c r="N36" s="374"/>
      <c r="O36" s="374"/>
      <c r="P36" s="374"/>
      <c r="Q36" s="374"/>
      <c r="R36" s="374"/>
      <c r="S36" s="374"/>
      <c r="T36" s="374"/>
      <c r="U36" s="374"/>
      <c r="V36" s="374"/>
      <c r="W36" s="374"/>
      <c r="X36" s="374"/>
      <c r="Y36" s="374"/>
      <c r="Z36" s="374"/>
    </row>
    <row r="37" ht="15.75" customHeight="1">
      <c r="A37" s="68"/>
      <c r="B37" s="68"/>
      <c r="C37" s="69"/>
      <c r="D37" s="69"/>
      <c r="E37" s="69"/>
      <c r="F37" s="69"/>
      <c r="G37" s="69"/>
      <c r="H37" s="70"/>
      <c r="I37" s="374"/>
      <c r="J37" s="374"/>
      <c r="K37" s="374"/>
      <c r="L37" s="374"/>
      <c r="M37" s="374"/>
      <c r="N37" s="374"/>
      <c r="O37" s="374"/>
      <c r="P37" s="374"/>
      <c r="Q37" s="374"/>
      <c r="R37" s="374"/>
      <c r="S37" s="374"/>
      <c r="T37" s="374"/>
      <c r="U37" s="374"/>
      <c r="V37" s="374"/>
      <c r="W37" s="374"/>
      <c r="X37" s="374"/>
      <c r="Y37" s="374"/>
      <c r="Z37" s="374"/>
    </row>
    <row r="38" ht="15.75" customHeight="1">
      <c r="A38" s="68"/>
      <c r="B38" s="68"/>
      <c r="C38" s="69"/>
      <c r="D38" s="69"/>
      <c r="E38" s="69"/>
      <c r="F38" s="69"/>
      <c r="G38" s="69"/>
      <c r="H38" s="70"/>
      <c r="I38" s="374"/>
      <c r="J38" s="374"/>
      <c r="K38" s="374"/>
      <c r="L38" s="374"/>
      <c r="M38" s="374"/>
      <c r="N38" s="374"/>
      <c r="O38" s="374"/>
      <c r="P38" s="374"/>
      <c r="Q38" s="374"/>
      <c r="R38" s="374"/>
      <c r="S38" s="374"/>
      <c r="T38" s="374"/>
      <c r="U38" s="374"/>
      <c r="V38" s="374"/>
      <c r="W38" s="374"/>
      <c r="X38" s="374"/>
      <c r="Y38" s="374"/>
      <c r="Z38" s="374"/>
    </row>
    <row r="39" ht="15.75" customHeight="1">
      <c r="A39" s="68"/>
      <c r="B39" s="68"/>
      <c r="C39" s="69"/>
      <c r="D39" s="69"/>
      <c r="E39" s="69"/>
      <c r="F39" s="69"/>
      <c r="G39" s="69"/>
      <c r="H39" s="70"/>
      <c r="I39" s="374"/>
      <c r="J39" s="374"/>
      <c r="K39" s="374"/>
      <c r="L39" s="374"/>
      <c r="M39" s="374"/>
      <c r="N39" s="374"/>
      <c r="O39" s="374"/>
      <c r="P39" s="374"/>
      <c r="Q39" s="374"/>
      <c r="R39" s="374"/>
      <c r="S39" s="374"/>
      <c r="T39" s="374"/>
      <c r="U39" s="374"/>
      <c r="V39" s="374"/>
      <c r="W39" s="374"/>
      <c r="X39" s="374"/>
      <c r="Y39" s="374"/>
      <c r="Z39" s="374"/>
    </row>
    <row r="40" ht="15.75" customHeight="1">
      <c r="A40" s="68"/>
      <c r="B40" s="68"/>
      <c r="C40" s="69"/>
      <c r="D40" s="69"/>
      <c r="E40" s="69"/>
      <c r="F40" s="69"/>
      <c r="G40" s="69"/>
      <c r="H40" s="70"/>
      <c r="I40" s="374"/>
      <c r="J40" s="374"/>
      <c r="K40" s="374"/>
      <c r="L40" s="374"/>
      <c r="M40" s="374"/>
      <c r="N40" s="374"/>
      <c r="O40" s="374"/>
      <c r="P40" s="374"/>
      <c r="Q40" s="374"/>
      <c r="R40" s="374"/>
      <c r="S40" s="374"/>
      <c r="T40" s="374"/>
      <c r="U40" s="374"/>
      <c r="V40" s="374"/>
      <c r="W40" s="374"/>
      <c r="X40" s="374"/>
      <c r="Y40" s="374"/>
      <c r="Z40" s="374"/>
    </row>
    <row r="41" ht="15.75" customHeight="1">
      <c r="A41" s="68"/>
      <c r="B41" s="68"/>
      <c r="C41" s="69"/>
      <c r="D41" s="69"/>
      <c r="E41" s="69"/>
      <c r="F41" s="69"/>
      <c r="G41" s="69"/>
      <c r="H41" s="70"/>
      <c r="I41" s="374"/>
      <c r="J41" s="374"/>
      <c r="K41" s="374"/>
      <c r="L41" s="374"/>
      <c r="M41" s="374"/>
      <c r="N41" s="374"/>
      <c r="O41" s="374"/>
      <c r="P41" s="374"/>
      <c r="Q41" s="374"/>
      <c r="R41" s="374"/>
      <c r="S41" s="374"/>
      <c r="T41" s="374"/>
      <c r="U41" s="374"/>
      <c r="V41" s="374"/>
      <c r="W41" s="374"/>
      <c r="X41" s="374"/>
      <c r="Y41" s="374"/>
      <c r="Z41" s="374"/>
    </row>
    <row r="42" ht="15.75" customHeight="1">
      <c r="A42" s="68"/>
      <c r="B42" s="68"/>
      <c r="C42" s="69"/>
      <c r="D42" s="69"/>
      <c r="E42" s="69"/>
      <c r="F42" s="69"/>
      <c r="G42" s="69"/>
      <c r="H42" s="70"/>
      <c r="I42" s="374"/>
      <c r="J42" s="374"/>
      <c r="K42" s="374"/>
      <c r="L42" s="374"/>
      <c r="M42" s="374"/>
      <c r="N42" s="374"/>
      <c r="O42" s="374"/>
      <c r="P42" s="374"/>
      <c r="Q42" s="374"/>
      <c r="R42" s="374"/>
      <c r="S42" s="374"/>
      <c r="T42" s="374"/>
      <c r="U42" s="374"/>
      <c r="V42" s="374"/>
      <c r="W42" s="374"/>
      <c r="X42" s="374"/>
      <c r="Y42" s="374"/>
      <c r="Z42" s="374"/>
    </row>
    <row r="43" ht="15.75" customHeight="1">
      <c r="A43" s="68"/>
      <c r="B43" s="68"/>
      <c r="C43" s="69"/>
      <c r="D43" s="69"/>
      <c r="E43" s="69"/>
      <c r="F43" s="69"/>
      <c r="G43" s="69"/>
      <c r="H43" s="70"/>
      <c r="I43" s="374"/>
      <c r="J43" s="374"/>
      <c r="K43" s="374"/>
      <c r="L43" s="374"/>
      <c r="M43" s="374"/>
      <c r="N43" s="374"/>
      <c r="O43" s="374"/>
      <c r="P43" s="374"/>
      <c r="Q43" s="374"/>
      <c r="R43" s="374"/>
      <c r="S43" s="374"/>
      <c r="T43" s="374"/>
      <c r="U43" s="374"/>
      <c r="V43" s="374"/>
      <c r="W43" s="374"/>
      <c r="X43" s="374"/>
      <c r="Y43" s="374"/>
      <c r="Z43" s="374"/>
    </row>
    <row r="44" ht="15.75" customHeight="1">
      <c r="A44" s="68"/>
      <c r="B44" s="68"/>
      <c r="C44" s="69"/>
      <c r="D44" s="69"/>
      <c r="E44" s="69"/>
      <c r="F44" s="69"/>
      <c r="G44" s="69"/>
      <c r="H44" s="70"/>
      <c r="I44" s="374"/>
      <c r="J44" s="374"/>
      <c r="K44" s="374"/>
      <c r="L44" s="374"/>
      <c r="M44" s="374"/>
      <c r="N44" s="374"/>
      <c r="O44" s="374"/>
      <c r="P44" s="374"/>
      <c r="Q44" s="374"/>
      <c r="R44" s="374"/>
      <c r="S44" s="374"/>
      <c r="T44" s="374"/>
      <c r="U44" s="374"/>
      <c r="V44" s="374"/>
      <c r="W44" s="374"/>
      <c r="X44" s="374"/>
      <c r="Y44" s="374"/>
      <c r="Z44" s="374"/>
    </row>
    <row r="45" ht="15.75" customHeight="1">
      <c r="A45" s="68"/>
      <c r="B45" s="68"/>
      <c r="C45" s="69"/>
      <c r="D45" s="69"/>
      <c r="E45" s="69"/>
      <c r="F45" s="69"/>
      <c r="G45" s="69"/>
      <c r="H45" s="70"/>
      <c r="I45" s="374"/>
      <c r="J45" s="374"/>
      <c r="K45" s="374"/>
      <c r="L45" s="374"/>
      <c r="M45" s="374"/>
      <c r="N45" s="374"/>
      <c r="O45" s="374"/>
      <c r="P45" s="374"/>
      <c r="Q45" s="374"/>
      <c r="R45" s="374"/>
      <c r="S45" s="374"/>
      <c r="T45" s="374"/>
      <c r="U45" s="374"/>
      <c r="V45" s="374"/>
      <c r="W45" s="374"/>
      <c r="X45" s="374"/>
      <c r="Y45" s="374"/>
      <c r="Z45" s="374"/>
    </row>
    <row r="46" ht="15.75" customHeight="1">
      <c r="A46" s="68"/>
      <c r="B46" s="68"/>
      <c r="C46" s="69"/>
      <c r="D46" s="69"/>
      <c r="E46" s="69"/>
      <c r="F46" s="69"/>
      <c r="G46" s="69"/>
      <c r="H46" s="70"/>
      <c r="I46" s="374"/>
      <c r="J46" s="374"/>
      <c r="K46" s="374"/>
      <c r="L46" s="374"/>
      <c r="M46" s="374"/>
      <c r="N46" s="374"/>
      <c r="O46" s="374"/>
      <c r="P46" s="374"/>
      <c r="Q46" s="374"/>
      <c r="R46" s="374"/>
      <c r="S46" s="374"/>
      <c r="T46" s="374"/>
      <c r="U46" s="374"/>
      <c r="V46" s="374"/>
      <c r="W46" s="374"/>
      <c r="X46" s="374"/>
      <c r="Y46" s="374"/>
      <c r="Z46" s="374"/>
    </row>
    <row r="47" ht="15.75" customHeight="1">
      <c r="A47" s="68"/>
      <c r="B47" s="68"/>
      <c r="C47" s="69"/>
      <c r="D47" s="69"/>
      <c r="E47" s="69"/>
      <c r="F47" s="69"/>
      <c r="G47" s="69"/>
      <c r="H47" s="70"/>
      <c r="I47" s="374"/>
      <c r="J47" s="374"/>
      <c r="K47" s="374"/>
      <c r="L47" s="374"/>
      <c r="M47" s="374"/>
      <c r="N47" s="374"/>
      <c r="O47" s="374"/>
      <c r="P47" s="374"/>
      <c r="Q47" s="374"/>
      <c r="R47" s="374"/>
      <c r="S47" s="374"/>
      <c r="T47" s="374"/>
      <c r="U47" s="374"/>
      <c r="V47" s="374"/>
      <c r="W47" s="374"/>
      <c r="X47" s="374"/>
      <c r="Y47" s="374"/>
      <c r="Z47" s="374"/>
    </row>
    <row r="48" ht="15.75" customHeight="1">
      <c r="A48" s="68"/>
      <c r="B48" s="68"/>
      <c r="C48" s="69"/>
      <c r="D48" s="69"/>
      <c r="E48" s="69"/>
      <c r="F48" s="69"/>
      <c r="G48" s="69"/>
      <c r="H48" s="70"/>
      <c r="I48" s="374"/>
      <c r="J48" s="374"/>
      <c r="K48" s="374"/>
      <c r="L48" s="374"/>
      <c r="M48" s="374"/>
      <c r="N48" s="374"/>
      <c r="O48" s="374"/>
      <c r="P48" s="374"/>
      <c r="Q48" s="374"/>
      <c r="R48" s="374"/>
      <c r="S48" s="374"/>
      <c r="T48" s="374"/>
      <c r="U48" s="374"/>
      <c r="V48" s="374"/>
      <c r="W48" s="374"/>
      <c r="X48" s="374"/>
      <c r="Y48" s="374"/>
      <c r="Z48" s="374"/>
    </row>
    <row r="49" ht="15.75" customHeight="1">
      <c r="A49" s="68"/>
      <c r="B49" s="68"/>
      <c r="C49" s="69"/>
      <c r="D49" s="69"/>
      <c r="E49" s="69"/>
      <c r="F49" s="69"/>
      <c r="G49" s="69"/>
      <c r="H49" s="70"/>
      <c r="I49" s="374"/>
      <c r="J49" s="374"/>
      <c r="K49" s="374"/>
      <c r="L49" s="374"/>
      <c r="M49" s="374"/>
      <c r="N49" s="374"/>
      <c r="O49" s="374"/>
      <c r="P49" s="374"/>
      <c r="Q49" s="374"/>
      <c r="R49" s="374"/>
      <c r="S49" s="374"/>
      <c r="T49" s="374"/>
      <c r="U49" s="374"/>
      <c r="V49" s="374"/>
      <c r="W49" s="374"/>
      <c r="X49" s="374"/>
      <c r="Y49" s="374"/>
      <c r="Z49" s="374"/>
    </row>
    <row r="50" ht="15.75" customHeight="1">
      <c r="A50" s="68"/>
      <c r="B50" s="68"/>
      <c r="C50" s="69"/>
      <c r="D50" s="69"/>
      <c r="E50" s="69"/>
      <c r="F50" s="69"/>
      <c r="G50" s="69"/>
      <c r="H50" s="70"/>
      <c r="I50" s="374"/>
      <c r="J50" s="374"/>
      <c r="K50" s="374"/>
      <c r="L50" s="374"/>
      <c r="M50" s="374"/>
      <c r="N50" s="374"/>
      <c r="O50" s="374"/>
      <c r="P50" s="374"/>
      <c r="Q50" s="374"/>
      <c r="R50" s="374"/>
      <c r="S50" s="374"/>
      <c r="T50" s="374"/>
      <c r="U50" s="374"/>
      <c r="V50" s="374"/>
      <c r="W50" s="374"/>
      <c r="X50" s="374"/>
      <c r="Y50" s="374"/>
      <c r="Z50" s="374"/>
    </row>
    <row r="51" ht="15.75" customHeight="1">
      <c r="A51" s="68"/>
      <c r="B51" s="68"/>
      <c r="C51" s="69"/>
      <c r="D51" s="69"/>
      <c r="E51" s="69"/>
      <c r="F51" s="69"/>
      <c r="G51" s="69"/>
      <c r="H51" s="70"/>
      <c r="I51" s="374"/>
      <c r="J51" s="374"/>
      <c r="K51" s="374"/>
      <c r="L51" s="374"/>
      <c r="M51" s="374"/>
      <c r="N51" s="374"/>
      <c r="O51" s="374"/>
      <c r="P51" s="374"/>
      <c r="Q51" s="374"/>
      <c r="R51" s="374"/>
      <c r="S51" s="374"/>
      <c r="T51" s="374"/>
      <c r="U51" s="374"/>
      <c r="V51" s="374"/>
      <c r="W51" s="374"/>
      <c r="X51" s="374"/>
      <c r="Y51" s="374"/>
      <c r="Z51" s="374"/>
    </row>
    <row r="52" ht="15.75" customHeight="1">
      <c r="A52" s="68"/>
      <c r="B52" s="68"/>
      <c r="C52" s="69"/>
      <c r="D52" s="69"/>
      <c r="E52" s="69"/>
      <c r="F52" s="69"/>
      <c r="G52" s="69"/>
      <c r="H52" s="70"/>
      <c r="I52" s="374"/>
      <c r="J52" s="374"/>
      <c r="K52" s="374"/>
      <c r="L52" s="374"/>
      <c r="M52" s="374"/>
      <c r="N52" s="374"/>
      <c r="O52" s="374"/>
      <c r="P52" s="374"/>
      <c r="Q52" s="374"/>
      <c r="R52" s="374"/>
      <c r="S52" s="374"/>
      <c r="T52" s="374"/>
      <c r="U52" s="374"/>
      <c r="V52" s="374"/>
      <c r="W52" s="374"/>
      <c r="X52" s="374"/>
      <c r="Y52" s="374"/>
      <c r="Z52" s="374"/>
    </row>
    <row r="53" ht="15.75" customHeight="1">
      <c r="A53" s="68"/>
      <c r="B53" s="68"/>
      <c r="C53" s="69"/>
      <c r="D53" s="69"/>
      <c r="E53" s="69"/>
      <c r="F53" s="69"/>
      <c r="G53" s="69"/>
      <c r="H53" s="70"/>
      <c r="I53" s="374"/>
      <c r="J53" s="374"/>
      <c r="K53" s="374"/>
      <c r="L53" s="374"/>
      <c r="M53" s="374"/>
      <c r="N53" s="374"/>
      <c r="O53" s="374"/>
      <c r="P53" s="374"/>
      <c r="Q53" s="374"/>
      <c r="R53" s="374"/>
      <c r="S53" s="374"/>
      <c r="T53" s="374"/>
      <c r="U53" s="374"/>
      <c r="V53" s="374"/>
      <c r="W53" s="374"/>
      <c r="X53" s="374"/>
      <c r="Y53" s="374"/>
      <c r="Z53" s="374"/>
    </row>
    <row r="54" ht="15.75" customHeight="1">
      <c r="A54" s="68"/>
      <c r="B54" s="68"/>
      <c r="C54" s="69"/>
      <c r="D54" s="69"/>
      <c r="E54" s="69"/>
      <c r="F54" s="69"/>
      <c r="G54" s="69"/>
      <c r="H54" s="70"/>
      <c r="I54" s="374"/>
      <c r="J54" s="374"/>
      <c r="K54" s="374"/>
      <c r="L54" s="374"/>
      <c r="M54" s="374"/>
      <c r="N54" s="374"/>
      <c r="O54" s="374"/>
      <c r="P54" s="374"/>
      <c r="Q54" s="374"/>
      <c r="R54" s="374"/>
      <c r="S54" s="374"/>
      <c r="T54" s="374"/>
      <c r="U54" s="374"/>
      <c r="V54" s="374"/>
      <c r="W54" s="374"/>
      <c r="X54" s="374"/>
      <c r="Y54" s="374"/>
      <c r="Z54" s="374"/>
    </row>
    <row r="55" ht="15.75" customHeight="1">
      <c r="A55" s="68"/>
      <c r="B55" s="68"/>
      <c r="C55" s="69"/>
      <c r="D55" s="69"/>
      <c r="E55" s="69"/>
      <c r="F55" s="69"/>
      <c r="G55" s="69"/>
      <c r="H55" s="70"/>
      <c r="I55" s="374"/>
      <c r="J55" s="374"/>
      <c r="K55" s="374"/>
      <c r="L55" s="374"/>
      <c r="M55" s="374"/>
      <c r="N55" s="374"/>
      <c r="O55" s="374"/>
      <c r="P55" s="374"/>
      <c r="Q55" s="374"/>
      <c r="R55" s="374"/>
      <c r="S55" s="374"/>
      <c r="T55" s="374"/>
      <c r="U55" s="374"/>
      <c r="V55" s="374"/>
      <c r="W55" s="374"/>
      <c r="X55" s="374"/>
      <c r="Y55" s="374"/>
      <c r="Z55" s="374"/>
    </row>
    <row r="56" ht="15.75" customHeight="1">
      <c r="A56" s="68"/>
      <c r="B56" s="68"/>
      <c r="C56" s="69"/>
      <c r="D56" s="69"/>
      <c r="E56" s="69"/>
      <c r="F56" s="69"/>
      <c r="G56" s="69"/>
      <c r="H56" s="70"/>
      <c r="I56" s="374"/>
      <c r="J56" s="374"/>
      <c r="K56" s="374"/>
      <c r="L56" s="374"/>
      <c r="M56" s="374"/>
      <c r="N56" s="374"/>
      <c r="O56" s="374"/>
      <c r="P56" s="374"/>
      <c r="Q56" s="374"/>
      <c r="R56" s="374"/>
      <c r="S56" s="374"/>
      <c r="T56" s="374"/>
      <c r="U56" s="374"/>
      <c r="V56" s="374"/>
      <c r="W56" s="374"/>
      <c r="X56" s="374"/>
      <c r="Y56" s="374"/>
      <c r="Z56" s="374"/>
    </row>
    <row r="57" ht="15.75" customHeight="1">
      <c r="A57" s="68"/>
      <c r="B57" s="68"/>
      <c r="C57" s="69"/>
      <c r="D57" s="69"/>
      <c r="E57" s="69"/>
      <c r="F57" s="69"/>
      <c r="G57" s="69"/>
      <c r="H57" s="70"/>
      <c r="I57" s="374"/>
      <c r="J57" s="374"/>
      <c r="K57" s="374"/>
      <c r="L57" s="374"/>
      <c r="M57" s="374"/>
      <c r="N57" s="374"/>
      <c r="O57" s="374"/>
      <c r="P57" s="374"/>
      <c r="Q57" s="374"/>
      <c r="R57" s="374"/>
      <c r="S57" s="374"/>
      <c r="T57" s="374"/>
      <c r="U57" s="374"/>
      <c r="V57" s="374"/>
      <c r="W57" s="374"/>
      <c r="X57" s="374"/>
      <c r="Y57" s="374"/>
      <c r="Z57" s="374"/>
    </row>
    <row r="58" ht="15.75" customHeight="1">
      <c r="A58" s="68"/>
      <c r="B58" s="68"/>
      <c r="C58" s="69"/>
      <c r="D58" s="69"/>
      <c r="E58" s="69"/>
      <c r="F58" s="69"/>
      <c r="G58" s="69"/>
      <c r="H58" s="70"/>
      <c r="I58" s="374"/>
      <c r="J58" s="374"/>
      <c r="K58" s="374"/>
      <c r="L58" s="374"/>
      <c r="M58" s="374"/>
      <c r="N58" s="374"/>
      <c r="O58" s="374"/>
      <c r="P58" s="374"/>
      <c r="Q58" s="374"/>
      <c r="R58" s="374"/>
      <c r="S58" s="374"/>
      <c r="T58" s="374"/>
      <c r="U58" s="374"/>
      <c r="V58" s="374"/>
      <c r="W58" s="374"/>
      <c r="X58" s="374"/>
      <c r="Y58" s="374"/>
      <c r="Z58" s="374"/>
    </row>
    <row r="59" ht="15.75" customHeight="1">
      <c r="A59" s="68"/>
      <c r="B59" s="68"/>
      <c r="C59" s="69"/>
      <c r="D59" s="69"/>
      <c r="E59" s="69"/>
      <c r="F59" s="69"/>
      <c r="G59" s="69"/>
      <c r="H59" s="70"/>
      <c r="I59" s="374"/>
      <c r="J59" s="374"/>
      <c r="K59" s="374"/>
      <c r="L59" s="374"/>
      <c r="M59" s="374"/>
      <c r="N59" s="374"/>
      <c r="O59" s="374"/>
      <c r="P59" s="374"/>
      <c r="Q59" s="374"/>
      <c r="R59" s="374"/>
      <c r="S59" s="374"/>
      <c r="T59" s="374"/>
      <c r="U59" s="374"/>
      <c r="V59" s="374"/>
      <c r="W59" s="374"/>
      <c r="X59" s="374"/>
      <c r="Y59" s="374"/>
      <c r="Z59" s="374"/>
    </row>
    <row r="60" ht="15.75" customHeight="1">
      <c r="A60" s="68"/>
      <c r="B60" s="68"/>
      <c r="C60" s="69"/>
      <c r="D60" s="69"/>
      <c r="E60" s="69"/>
      <c r="F60" s="69"/>
      <c r="G60" s="69"/>
      <c r="H60" s="70"/>
      <c r="I60" s="374"/>
      <c r="J60" s="374"/>
      <c r="K60" s="374"/>
      <c r="L60" s="374"/>
      <c r="M60" s="374"/>
      <c r="N60" s="374"/>
      <c r="O60" s="374"/>
      <c r="P60" s="374"/>
      <c r="Q60" s="374"/>
      <c r="R60" s="374"/>
      <c r="S60" s="374"/>
      <c r="T60" s="374"/>
      <c r="U60" s="374"/>
      <c r="V60" s="374"/>
      <c r="W60" s="374"/>
      <c r="X60" s="374"/>
      <c r="Y60" s="374"/>
      <c r="Z60" s="374"/>
    </row>
    <row r="61" ht="15.75" customHeight="1">
      <c r="A61" s="68"/>
      <c r="B61" s="68"/>
      <c r="C61" s="69"/>
      <c r="D61" s="69"/>
      <c r="E61" s="69"/>
      <c r="F61" s="69"/>
      <c r="G61" s="69"/>
      <c r="H61" s="70"/>
      <c r="I61" s="374"/>
      <c r="J61" s="374"/>
      <c r="K61" s="374"/>
      <c r="L61" s="374"/>
      <c r="M61" s="374"/>
      <c r="N61" s="374"/>
      <c r="O61" s="374"/>
      <c r="P61" s="374"/>
      <c r="Q61" s="374"/>
      <c r="R61" s="374"/>
      <c r="S61" s="374"/>
      <c r="T61" s="374"/>
      <c r="U61" s="374"/>
      <c r="V61" s="374"/>
      <c r="W61" s="374"/>
      <c r="X61" s="374"/>
      <c r="Y61" s="374"/>
      <c r="Z61" s="374"/>
    </row>
    <row r="62" ht="15.75" customHeight="1">
      <c r="A62" s="68"/>
      <c r="B62" s="68"/>
      <c r="C62" s="69"/>
      <c r="D62" s="69"/>
      <c r="E62" s="69"/>
      <c r="F62" s="69"/>
      <c r="G62" s="69"/>
      <c r="H62" s="70"/>
      <c r="I62" s="374"/>
      <c r="J62" s="374"/>
      <c r="K62" s="374"/>
      <c r="L62" s="374"/>
      <c r="M62" s="374"/>
      <c r="N62" s="374"/>
      <c r="O62" s="374"/>
      <c r="P62" s="374"/>
      <c r="Q62" s="374"/>
      <c r="R62" s="374"/>
      <c r="S62" s="374"/>
      <c r="T62" s="374"/>
      <c r="U62" s="374"/>
      <c r="V62" s="374"/>
      <c r="W62" s="374"/>
      <c r="X62" s="374"/>
      <c r="Y62" s="374"/>
      <c r="Z62" s="374"/>
    </row>
    <row r="63" ht="15.75" customHeight="1">
      <c r="A63" s="68"/>
      <c r="B63" s="68"/>
      <c r="C63" s="69"/>
      <c r="D63" s="69"/>
      <c r="E63" s="69"/>
      <c r="F63" s="69"/>
      <c r="G63" s="69"/>
      <c r="H63" s="70"/>
      <c r="I63" s="374"/>
      <c r="J63" s="374"/>
      <c r="K63" s="374"/>
      <c r="L63" s="374"/>
      <c r="M63" s="374"/>
      <c r="N63" s="374"/>
      <c r="O63" s="374"/>
      <c r="P63" s="374"/>
      <c r="Q63" s="374"/>
      <c r="R63" s="374"/>
      <c r="S63" s="374"/>
      <c r="T63" s="374"/>
      <c r="U63" s="374"/>
      <c r="V63" s="374"/>
      <c r="W63" s="374"/>
      <c r="X63" s="374"/>
      <c r="Y63" s="374"/>
      <c r="Z63" s="374"/>
    </row>
    <row r="64" ht="15.75" customHeight="1">
      <c r="A64" s="68"/>
      <c r="B64" s="68"/>
      <c r="C64" s="69"/>
      <c r="D64" s="69"/>
      <c r="E64" s="69"/>
      <c r="F64" s="69"/>
      <c r="G64" s="69"/>
      <c r="H64" s="70"/>
      <c r="I64" s="374"/>
      <c r="J64" s="374"/>
      <c r="K64" s="374"/>
      <c r="L64" s="374"/>
      <c r="M64" s="374"/>
      <c r="N64" s="374"/>
      <c r="O64" s="374"/>
      <c r="P64" s="374"/>
      <c r="Q64" s="374"/>
      <c r="R64" s="374"/>
      <c r="S64" s="374"/>
      <c r="T64" s="374"/>
      <c r="U64" s="374"/>
      <c r="V64" s="374"/>
      <c r="W64" s="374"/>
      <c r="X64" s="374"/>
      <c r="Y64" s="374"/>
      <c r="Z64" s="374"/>
    </row>
    <row r="65" ht="15.75" customHeight="1">
      <c r="A65" s="68"/>
      <c r="B65" s="68"/>
      <c r="C65" s="69"/>
      <c r="D65" s="69"/>
      <c r="E65" s="69"/>
      <c r="F65" s="69"/>
      <c r="G65" s="69"/>
      <c r="H65" s="70"/>
      <c r="I65" s="374"/>
      <c r="J65" s="374"/>
      <c r="K65" s="374"/>
      <c r="L65" s="374"/>
      <c r="M65" s="374"/>
      <c r="N65" s="374"/>
      <c r="O65" s="374"/>
      <c r="P65" s="374"/>
      <c r="Q65" s="374"/>
      <c r="R65" s="374"/>
      <c r="S65" s="374"/>
      <c r="T65" s="374"/>
      <c r="U65" s="374"/>
      <c r="V65" s="374"/>
      <c r="W65" s="374"/>
      <c r="X65" s="374"/>
      <c r="Y65" s="374"/>
      <c r="Z65" s="374"/>
    </row>
    <row r="66" ht="15.75" customHeight="1">
      <c r="A66" s="68"/>
      <c r="B66" s="68"/>
      <c r="C66" s="69"/>
      <c r="D66" s="69"/>
      <c r="E66" s="69"/>
      <c r="F66" s="69"/>
      <c r="G66" s="69"/>
      <c r="H66" s="70"/>
      <c r="I66" s="374"/>
      <c r="J66" s="374"/>
      <c r="K66" s="374"/>
      <c r="L66" s="374"/>
      <c r="M66" s="374"/>
      <c r="N66" s="374"/>
      <c r="O66" s="374"/>
      <c r="P66" s="374"/>
      <c r="Q66" s="374"/>
      <c r="R66" s="374"/>
      <c r="S66" s="374"/>
      <c r="T66" s="374"/>
      <c r="U66" s="374"/>
      <c r="V66" s="374"/>
      <c r="W66" s="374"/>
      <c r="X66" s="374"/>
      <c r="Y66" s="374"/>
      <c r="Z66" s="374"/>
    </row>
    <row r="67" ht="15.75" customHeight="1">
      <c r="A67" s="68"/>
      <c r="B67" s="68"/>
      <c r="C67" s="69"/>
      <c r="D67" s="69"/>
      <c r="E67" s="69"/>
      <c r="F67" s="69"/>
      <c r="G67" s="69"/>
      <c r="H67" s="70"/>
      <c r="I67" s="374"/>
      <c r="J67" s="374"/>
      <c r="K67" s="374"/>
      <c r="L67" s="374"/>
      <c r="M67" s="374"/>
      <c r="N67" s="374"/>
      <c r="O67" s="374"/>
      <c r="P67" s="374"/>
      <c r="Q67" s="374"/>
      <c r="R67" s="374"/>
      <c r="S67" s="374"/>
      <c r="T67" s="374"/>
      <c r="U67" s="374"/>
      <c r="V67" s="374"/>
      <c r="W67" s="374"/>
      <c r="X67" s="374"/>
      <c r="Y67" s="374"/>
      <c r="Z67" s="374"/>
    </row>
    <row r="68" ht="15.75" customHeight="1">
      <c r="A68" s="68"/>
      <c r="B68" s="68"/>
      <c r="C68" s="69"/>
      <c r="D68" s="69"/>
      <c r="E68" s="69"/>
      <c r="F68" s="69"/>
      <c r="G68" s="69"/>
      <c r="H68" s="70"/>
      <c r="I68" s="374"/>
      <c r="J68" s="374"/>
      <c r="K68" s="374"/>
      <c r="L68" s="374"/>
      <c r="M68" s="374"/>
      <c r="N68" s="374"/>
      <c r="O68" s="374"/>
      <c r="P68" s="374"/>
      <c r="Q68" s="374"/>
      <c r="R68" s="374"/>
      <c r="S68" s="374"/>
      <c r="T68" s="374"/>
      <c r="U68" s="374"/>
      <c r="V68" s="374"/>
      <c r="W68" s="374"/>
      <c r="X68" s="374"/>
      <c r="Y68" s="374"/>
      <c r="Z68" s="374"/>
    </row>
    <row r="69" ht="15.75" customHeight="1">
      <c r="A69" s="68"/>
      <c r="B69" s="68"/>
      <c r="C69" s="69"/>
      <c r="D69" s="69"/>
      <c r="E69" s="69"/>
      <c r="F69" s="69"/>
      <c r="G69" s="69"/>
      <c r="H69" s="70"/>
      <c r="I69" s="374"/>
      <c r="J69" s="374"/>
      <c r="K69" s="374"/>
      <c r="L69" s="374"/>
      <c r="M69" s="374"/>
      <c r="N69" s="374"/>
      <c r="O69" s="374"/>
      <c r="P69" s="374"/>
      <c r="Q69" s="374"/>
      <c r="R69" s="374"/>
      <c r="S69" s="374"/>
      <c r="T69" s="374"/>
      <c r="U69" s="374"/>
      <c r="V69" s="374"/>
      <c r="W69" s="374"/>
      <c r="X69" s="374"/>
      <c r="Y69" s="374"/>
      <c r="Z69" s="374"/>
    </row>
    <row r="70" ht="15.75" customHeight="1">
      <c r="A70" s="68"/>
      <c r="B70" s="68"/>
      <c r="C70" s="69"/>
      <c r="D70" s="69"/>
      <c r="E70" s="69"/>
      <c r="F70" s="69"/>
      <c r="G70" s="69"/>
      <c r="H70" s="70"/>
      <c r="I70" s="374"/>
      <c r="J70" s="374"/>
      <c r="K70" s="374"/>
      <c r="L70" s="374"/>
      <c r="M70" s="374"/>
      <c r="N70" s="374"/>
      <c r="O70" s="374"/>
      <c r="P70" s="374"/>
      <c r="Q70" s="374"/>
      <c r="R70" s="374"/>
      <c r="S70" s="374"/>
      <c r="T70" s="374"/>
      <c r="U70" s="374"/>
      <c r="V70" s="374"/>
      <c r="W70" s="374"/>
      <c r="X70" s="374"/>
      <c r="Y70" s="374"/>
      <c r="Z70" s="374"/>
    </row>
    <row r="71" ht="15.75" customHeight="1">
      <c r="A71" s="68"/>
      <c r="B71" s="68"/>
      <c r="C71" s="69"/>
      <c r="D71" s="69"/>
      <c r="E71" s="69"/>
      <c r="F71" s="69"/>
      <c r="G71" s="69"/>
      <c r="H71" s="70"/>
      <c r="I71" s="374"/>
      <c r="J71" s="374"/>
      <c r="K71" s="374"/>
      <c r="L71" s="374"/>
      <c r="M71" s="374"/>
      <c r="N71" s="374"/>
      <c r="O71" s="374"/>
      <c r="P71" s="374"/>
      <c r="Q71" s="374"/>
      <c r="R71" s="374"/>
      <c r="S71" s="374"/>
      <c r="T71" s="374"/>
      <c r="U71" s="374"/>
      <c r="V71" s="374"/>
      <c r="W71" s="374"/>
      <c r="X71" s="374"/>
      <c r="Y71" s="374"/>
      <c r="Z71" s="374"/>
    </row>
    <row r="72" ht="15.75" customHeight="1">
      <c r="A72" s="68"/>
      <c r="B72" s="68"/>
      <c r="C72" s="69"/>
      <c r="D72" s="69"/>
      <c r="E72" s="69"/>
      <c r="F72" s="69"/>
      <c r="G72" s="69"/>
      <c r="H72" s="70"/>
      <c r="I72" s="374"/>
      <c r="J72" s="374"/>
      <c r="K72" s="374"/>
      <c r="L72" s="374"/>
      <c r="M72" s="374"/>
      <c r="N72" s="374"/>
      <c r="O72" s="374"/>
      <c r="P72" s="374"/>
      <c r="Q72" s="374"/>
      <c r="R72" s="374"/>
      <c r="S72" s="374"/>
      <c r="T72" s="374"/>
      <c r="U72" s="374"/>
      <c r="V72" s="374"/>
      <c r="W72" s="374"/>
      <c r="X72" s="374"/>
      <c r="Y72" s="374"/>
      <c r="Z72" s="374"/>
    </row>
    <row r="73" ht="15.75" customHeight="1">
      <c r="A73" s="68"/>
      <c r="B73" s="68"/>
      <c r="C73" s="69"/>
      <c r="D73" s="69"/>
      <c r="E73" s="69"/>
      <c r="F73" s="69"/>
      <c r="G73" s="69"/>
      <c r="H73" s="70"/>
      <c r="I73" s="374"/>
      <c r="J73" s="374"/>
      <c r="K73" s="374"/>
      <c r="L73" s="374"/>
      <c r="M73" s="374"/>
      <c r="N73" s="374"/>
      <c r="O73" s="374"/>
      <c r="P73" s="374"/>
      <c r="Q73" s="374"/>
      <c r="R73" s="374"/>
      <c r="S73" s="374"/>
      <c r="T73" s="374"/>
      <c r="U73" s="374"/>
      <c r="V73" s="374"/>
      <c r="W73" s="374"/>
      <c r="X73" s="374"/>
      <c r="Y73" s="374"/>
      <c r="Z73" s="374"/>
    </row>
    <row r="74" ht="15.75" customHeight="1">
      <c r="A74" s="68"/>
      <c r="B74" s="68"/>
      <c r="C74" s="69"/>
      <c r="D74" s="69"/>
      <c r="E74" s="69"/>
      <c r="F74" s="69"/>
      <c r="G74" s="69"/>
      <c r="H74" s="70"/>
      <c r="I74" s="374"/>
      <c r="J74" s="374"/>
      <c r="K74" s="374"/>
      <c r="L74" s="374"/>
      <c r="M74" s="374"/>
      <c r="N74" s="374"/>
      <c r="O74" s="374"/>
      <c r="P74" s="374"/>
      <c r="Q74" s="374"/>
      <c r="R74" s="374"/>
      <c r="S74" s="374"/>
      <c r="T74" s="374"/>
      <c r="U74" s="374"/>
      <c r="V74" s="374"/>
      <c r="W74" s="374"/>
      <c r="X74" s="374"/>
      <c r="Y74" s="374"/>
      <c r="Z74" s="374"/>
    </row>
    <row r="75" ht="15.75" customHeight="1">
      <c r="A75" s="68"/>
      <c r="B75" s="68"/>
      <c r="C75" s="69"/>
      <c r="D75" s="69"/>
      <c r="E75" s="69"/>
      <c r="F75" s="69"/>
      <c r="G75" s="69"/>
      <c r="H75" s="70"/>
      <c r="I75" s="374"/>
      <c r="J75" s="374"/>
      <c r="K75" s="374"/>
      <c r="L75" s="374"/>
      <c r="M75" s="374"/>
      <c r="N75" s="374"/>
      <c r="O75" s="374"/>
      <c r="P75" s="374"/>
      <c r="Q75" s="374"/>
      <c r="R75" s="374"/>
      <c r="S75" s="374"/>
      <c r="T75" s="374"/>
      <c r="U75" s="374"/>
      <c r="V75" s="374"/>
      <c r="W75" s="374"/>
      <c r="X75" s="374"/>
      <c r="Y75" s="374"/>
      <c r="Z75" s="374"/>
    </row>
    <row r="76" ht="15.75" customHeight="1">
      <c r="A76" s="68"/>
      <c r="B76" s="68"/>
      <c r="C76" s="69"/>
      <c r="D76" s="69"/>
      <c r="E76" s="69"/>
      <c r="F76" s="69"/>
      <c r="G76" s="69"/>
      <c r="H76" s="70"/>
      <c r="I76" s="374"/>
      <c r="J76" s="374"/>
      <c r="K76" s="374"/>
      <c r="L76" s="374"/>
      <c r="M76" s="374"/>
      <c r="N76" s="374"/>
      <c r="O76" s="374"/>
      <c r="P76" s="374"/>
      <c r="Q76" s="374"/>
      <c r="R76" s="374"/>
      <c r="S76" s="374"/>
      <c r="T76" s="374"/>
      <c r="U76" s="374"/>
      <c r="V76" s="374"/>
      <c r="W76" s="374"/>
      <c r="X76" s="374"/>
      <c r="Y76" s="374"/>
      <c r="Z76" s="374"/>
    </row>
    <row r="77" ht="15.75" customHeight="1">
      <c r="A77" s="68"/>
      <c r="B77" s="68"/>
      <c r="C77" s="69"/>
      <c r="D77" s="69"/>
      <c r="E77" s="69"/>
      <c r="F77" s="69"/>
      <c r="G77" s="69"/>
      <c r="H77" s="70"/>
      <c r="I77" s="374"/>
      <c r="J77" s="374"/>
      <c r="K77" s="374"/>
      <c r="L77" s="374"/>
      <c r="M77" s="374"/>
      <c r="N77" s="374"/>
      <c r="O77" s="374"/>
      <c r="P77" s="374"/>
      <c r="Q77" s="374"/>
      <c r="R77" s="374"/>
      <c r="S77" s="374"/>
      <c r="T77" s="374"/>
      <c r="U77" s="374"/>
      <c r="V77" s="374"/>
      <c r="W77" s="374"/>
      <c r="X77" s="374"/>
      <c r="Y77" s="374"/>
      <c r="Z77" s="374"/>
    </row>
    <row r="78" ht="15.75" customHeight="1">
      <c r="A78" s="68"/>
      <c r="B78" s="68"/>
      <c r="C78" s="69"/>
      <c r="D78" s="69"/>
      <c r="E78" s="69"/>
      <c r="F78" s="69"/>
      <c r="G78" s="69"/>
      <c r="H78" s="70"/>
      <c r="I78" s="374"/>
      <c r="J78" s="374"/>
      <c r="K78" s="374"/>
      <c r="L78" s="374"/>
      <c r="M78" s="374"/>
      <c r="N78" s="374"/>
      <c r="O78" s="374"/>
      <c r="P78" s="374"/>
      <c r="Q78" s="374"/>
      <c r="R78" s="374"/>
      <c r="S78" s="374"/>
      <c r="T78" s="374"/>
      <c r="U78" s="374"/>
      <c r="V78" s="374"/>
      <c r="W78" s="374"/>
      <c r="X78" s="374"/>
      <c r="Y78" s="374"/>
      <c r="Z78" s="374"/>
    </row>
    <row r="79" ht="15.75" customHeight="1">
      <c r="A79" s="68"/>
      <c r="B79" s="68"/>
      <c r="C79" s="69"/>
      <c r="D79" s="69"/>
      <c r="E79" s="69"/>
      <c r="F79" s="69"/>
      <c r="G79" s="69"/>
      <c r="H79" s="70"/>
      <c r="I79" s="374"/>
      <c r="J79" s="374"/>
      <c r="K79" s="374"/>
      <c r="L79" s="374"/>
      <c r="M79" s="374"/>
      <c r="N79" s="374"/>
      <c r="O79" s="374"/>
      <c r="P79" s="374"/>
      <c r="Q79" s="374"/>
      <c r="R79" s="374"/>
      <c r="S79" s="374"/>
      <c r="T79" s="374"/>
      <c r="U79" s="374"/>
      <c r="V79" s="374"/>
      <c r="W79" s="374"/>
      <c r="X79" s="374"/>
      <c r="Y79" s="374"/>
      <c r="Z79" s="374"/>
    </row>
    <row r="80" ht="15.75" customHeight="1">
      <c r="A80" s="68"/>
      <c r="B80" s="68"/>
      <c r="C80" s="69"/>
      <c r="D80" s="69"/>
      <c r="E80" s="69"/>
      <c r="F80" s="69"/>
      <c r="G80" s="69"/>
      <c r="H80" s="70"/>
      <c r="I80" s="374"/>
      <c r="J80" s="374"/>
      <c r="K80" s="374"/>
      <c r="L80" s="374"/>
      <c r="M80" s="374"/>
      <c r="N80" s="374"/>
      <c r="O80" s="374"/>
      <c r="P80" s="374"/>
      <c r="Q80" s="374"/>
      <c r="R80" s="374"/>
      <c r="S80" s="374"/>
      <c r="T80" s="374"/>
      <c r="U80" s="374"/>
      <c r="V80" s="374"/>
      <c r="W80" s="374"/>
      <c r="X80" s="374"/>
      <c r="Y80" s="374"/>
      <c r="Z80" s="374"/>
    </row>
    <row r="81" ht="15.75" customHeight="1">
      <c r="A81" s="68"/>
      <c r="B81" s="68"/>
      <c r="C81" s="69"/>
      <c r="D81" s="69"/>
      <c r="E81" s="69"/>
      <c r="F81" s="69"/>
      <c r="G81" s="69"/>
      <c r="H81" s="70"/>
      <c r="I81" s="374"/>
      <c r="J81" s="374"/>
      <c r="K81" s="374"/>
      <c r="L81" s="374"/>
      <c r="M81" s="374"/>
      <c r="N81" s="374"/>
      <c r="O81" s="374"/>
      <c r="P81" s="374"/>
      <c r="Q81" s="374"/>
      <c r="R81" s="374"/>
      <c r="S81" s="374"/>
      <c r="T81" s="374"/>
      <c r="U81" s="374"/>
      <c r="V81" s="374"/>
      <c r="W81" s="374"/>
      <c r="X81" s="374"/>
      <c r="Y81" s="374"/>
      <c r="Z81" s="374"/>
    </row>
    <row r="82" ht="15.75" customHeight="1">
      <c r="A82" s="68"/>
      <c r="B82" s="68"/>
      <c r="C82" s="69"/>
      <c r="D82" s="69"/>
      <c r="E82" s="69"/>
      <c r="F82" s="69"/>
      <c r="G82" s="69"/>
      <c r="H82" s="70"/>
      <c r="I82" s="374"/>
      <c r="J82" s="374"/>
      <c r="K82" s="374"/>
      <c r="L82" s="374"/>
      <c r="M82" s="374"/>
      <c r="N82" s="374"/>
      <c r="O82" s="374"/>
      <c r="P82" s="374"/>
      <c r="Q82" s="374"/>
      <c r="R82" s="374"/>
      <c r="S82" s="374"/>
      <c r="T82" s="374"/>
      <c r="U82" s="374"/>
      <c r="V82" s="374"/>
      <c r="W82" s="374"/>
      <c r="X82" s="374"/>
      <c r="Y82" s="374"/>
      <c r="Z82" s="374"/>
    </row>
    <row r="83" ht="15.75" customHeight="1">
      <c r="A83" s="68"/>
      <c r="B83" s="68"/>
      <c r="C83" s="69"/>
      <c r="D83" s="69"/>
      <c r="E83" s="69"/>
      <c r="F83" s="69"/>
      <c r="G83" s="69"/>
      <c r="H83" s="70"/>
      <c r="I83" s="374"/>
      <c r="J83" s="374"/>
      <c r="K83" s="374"/>
      <c r="L83" s="374"/>
      <c r="M83" s="374"/>
      <c r="N83" s="374"/>
      <c r="O83" s="374"/>
      <c r="P83" s="374"/>
      <c r="Q83" s="374"/>
      <c r="R83" s="374"/>
      <c r="S83" s="374"/>
      <c r="T83" s="374"/>
      <c r="U83" s="374"/>
      <c r="V83" s="374"/>
      <c r="W83" s="374"/>
      <c r="X83" s="374"/>
      <c r="Y83" s="374"/>
      <c r="Z83" s="374"/>
    </row>
    <row r="84" ht="15.75" customHeight="1">
      <c r="A84" s="68"/>
      <c r="B84" s="68"/>
      <c r="C84" s="69"/>
      <c r="D84" s="69"/>
      <c r="E84" s="69"/>
      <c r="F84" s="69"/>
      <c r="G84" s="69"/>
      <c r="H84" s="70"/>
      <c r="I84" s="374"/>
      <c r="J84" s="374"/>
      <c r="K84" s="374"/>
      <c r="L84" s="374"/>
      <c r="M84" s="374"/>
      <c r="N84" s="374"/>
      <c r="O84" s="374"/>
      <c r="P84" s="374"/>
      <c r="Q84" s="374"/>
      <c r="R84" s="374"/>
      <c r="S84" s="374"/>
      <c r="T84" s="374"/>
      <c r="U84" s="374"/>
      <c r="V84" s="374"/>
      <c r="W84" s="374"/>
      <c r="X84" s="374"/>
      <c r="Y84" s="374"/>
      <c r="Z84" s="374"/>
    </row>
    <row r="85" ht="15.75" customHeight="1">
      <c r="A85" s="68"/>
      <c r="B85" s="68"/>
      <c r="C85" s="69"/>
      <c r="D85" s="69"/>
      <c r="E85" s="69"/>
      <c r="F85" s="69"/>
      <c r="G85" s="69"/>
      <c r="H85" s="70"/>
      <c r="I85" s="374"/>
      <c r="J85" s="374"/>
      <c r="K85" s="374"/>
      <c r="L85" s="374"/>
      <c r="M85" s="374"/>
      <c r="N85" s="374"/>
      <c r="O85" s="374"/>
      <c r="P85" s="374"/>
      <c r="Q85" s="374"/>
      <c r="R85" s="374"/>
      <c r="S85" s="374"/>
      <c r="T85" s="374"/>
      <c r="U85" s="374"/>
      <c r="V85" s="374"/>
      <c r="W85" s="374"/>
      <c r="X85" s="374"/>
      <c r="Y85" s="374"/>
      <c r="Z85" s="374"/>
    </row>
    <row r="86" ht="15.75" customHeight="1">
      <c r="A86" s="68"/>
      <c r="B86" s="68"/>
      <c r="C86" s="69"/>
      <c r="D86" s="69"/>
      <c r="E86" s="69"/>
      <c r="F86" s="69"/>
      <c r="G86" s="69"/>
      <c r="H86" s="70"/>
      <c r="I86" s="374"/>
      <c r="J86" s="374"/>
      <c r="K86" s="374"/>
      <c r="L86" s="374"/>
      <c r="M86" s="374"/>
      <c r="N86" s="374"/>
      <c r="O86" s="374"/>
      <c r="P86" s="374"/>
      <c r="Q86" s="374"/>
      <c r="R86" s="374"/>
      <c r="S86" s="374"/>
      <c r="T86" s="374"/>
      <c r="U86" s="374"/>
      <c r="V86" s="374"/>
      <c r="W86" s="374"/>
      <c r="X86" s="374"/>
      <c r="Y86" s="374"/>
      <c r="Z86" s="374"/>
    </row>
    <row r="87" ht="15.75" customHeight="1">
      <c r="A87" s="68"/>
      <c r="B87" s="68"/>
      <c r="C87" s="69"/>
      <c r="D87" s="69"/>
      <c r="E87" s="69"/>
      <c r="F87" s="69"/>
      <c r="G87" s="69"/>
      <c r="H87" s="70"/>
      <c r="I87" s="374"/>
      <c r="J87" s="374"/>
      <c r="K87" s="374"/>
      <c r="L87" s="374"/>
      <c r="M87" s="374"/>
      <c r="N87" s="374"/>
      <c r="O87" s="374"/>
      <c r="P87" s="374"/>
      <c r="Q87" s="374"/>
      <c r="R87" s="374"/>
      <c r="S87" s="374"/>
      <c r="T87" s="374"/>
      <c r="U87" s="374"/>
      <c r="V87" s="374"/>
      <c r="W87" s="374"/>
      <c r="X87" s="374"/>
      <c r="Y87" s="374"/>
      <c r="Z87" s="374"/>
    </row>
    <row r="88" ht="15.75" customHeight="1">
      <c r="A88" s="68"/>
      <c r="B88" s="68"/>
      <c r="C88" s="69"/>
      <c r="D88" s="69"/>
      <c r="E88" s="69"/>
      <c r="F88" s="69"/>
      <c r="G88" s="69"/>
      <c r="H88" s="70"/>
      <c r="I88" s="374"/>
      <c r="J88" s="374"/>
      <c r="K88" s="374"/>
      <c r="L88" s="374"/>
      <c r="M88" s="374"/>
      <c r="N88" s="374"/>
      <c r="O88" s="374"/>
      <c r="P88" s="374"/>
      <c r="Q88" s="374"/>
      <c r="R88" s="374"/>
      <c r="S88" s="374"/>
      <c r="T88" s="374"/>
      <c r="U88" s="374"/>
      <c r="V88" s="374"/>
      <c r="W88" s="374"/>
      <c r="X88" s="374"/>
      <c r="Y88" s="374"/>
      <c r="Z88" s="374"/>
    </row>
    <row r="89" ht="15.75" customHeight="1">
      <c r="A89" s="68"/>
      <c r="B89" s="68"/>
      <c r="C89" s="69"/>
      <c r="D89" s="69"/>
      <c r="E89" s="69"/>
      <c r="F89" s="69"/>
      <c r="G89" s="69"/>
      <c r="H89" s="70"/>
      <c r="I89" s="374"/>
      <c r="J89" s="374"/>
      <c r="K89" s="374"/>
      <c r="L89" s="374"/>
      <c r="M89" s="374"/>
      <c r="N89" s="374"/>
      <c r="O89" s="374"/>
      <c r="P89" s="374"/>
      <c r="Q89" s="374"/>
      <c r="R89" s="374"/>
      <c r="S89" s="374"/>
      <c r="T89" s="374"/>
      <c r="U89" s="374"/>
      <c r="V89" s="374"/>
      <c r="W89" s="374"/>
      <c r="X89" s="374"/>
      <c r="Y89" s="374"/>
      <c r="Z89" s="374"/>
    </row>
    <row r="90" ht="15.75" customHeight="1">
      <c r="A90" s="68"/>
      <c r="B90" s="68"/>
      <c r="C90" s="69"/>
      <c r="D90" s="69"/>
      <c r="E90" s="69"/>
      <c r="F90" s="69"/>
      <c r="G90" s="69"/>
      <c r="H90" s="70"/>
      <c r="I90" s="374"/>
      <c r="J90" s="374"/>
      <c r="K90" s="374"/>
      <c r="L90" s="374"/>
      <c r="M90" s="374"/>
      <c r="N90" s="374"/>
      <c r="O90" s="374"/>
      <c r="P90" s="374"/>
      <c r="Q90" s="374"/>
      <c r="R90" s="374"/>
      <c r="S90" s="374"/>
      <c r="T90" s="374"/>
      <c r="U90" s="374"/>
      <c r="V90" s="374"/>
      <c r="W90" s="374"/>
      <c r="X90" s="374"/>
      <c r="Y90" s="374"/>
      <c r="Z90" s="374"/>
    </row>
    <row r="91" ht="15.75" customHeight="1">
      <c r="A91" s="68"/>
      <c r="B91" s="68"/>
      <c r="C91" s="69"/>
      <c r="D91" s="69"/>
      <c r="E91" s="69"/>
      <c r="F91" s="69"/>
      <c r="G91" s="69"/>
      <c r="H91" s="70"/>
      <c r="I91" s="374"/>
      <c r="J91" s="374"/>
      <c r="K91" s="374"/>
      <c r="L91" s="374"/>
      <c r="M91" s="374"/>
      <c r="N91" s="374"/>
      <c r="O91" s="374"/>
      <c r="P91" s="374"/>
      <c r="Q91" s="374"/>
      <c r="R91" s="374"/>
      <c r="S91" s="374"/>
      <c r="T91" s="374"/>
      <c r="U91" s="374"/>
      <c r="V91" s="374"/>
      <c r="W91" s="374"/>
      <c r="X91" s="374"/>
      <c r="Y91" s="374"/>
      <c r="Z91" s="374"/>
    </row>
    <row r="92" ht="15.75" customHeight="1">
      <c r="A92" s="68"/>
      <c r="B92" s="68"/>
      <c r="C92" s="69"/>
      <c r="D92" s="69"/>
      <c r="E92" s="69"/>
      <c r="F92" s="69"/>
      <c r="G92" s="69"/>
      <c r="H92" s="70"/>
      <c r="I92" s="374"/>
      <c r="J92" s="374"/>
      <c r="K92" s="374"/>
      <c r="L92" s="374"/>
      <c r="M92" s="374"/>
      <c r="N92" s="374"/>
      <c r="O92" s="374"/>
      <c r="P92" s="374"/>
      <c r="Q92" s="374"/>
      <c r="R92" s="374"/>
      <c r="S92" s="374"/>
      <c r="T92" s="374"/>
      <c r="U92" s="374"/>
      <c r="V92" s="374"/>
      <c r="W92" s="374"/>
      <c r="X92" s="374"/>
      <c r="Y92" s="374"/>
      <c r="Z92" s="374"/>
    </row>
    <row r="93" ht="15.75" customHeight="1">
      <c r="A93" s="68"/>
      <c r="B93" s="68"/>
      <c r="C93" s="69"/>
      <c r="D93" s="69"/>
      <c r="E93" s="69"/>
      <c r="F93" s="69"/>
      <c r="G93" s="69"/>
      <c r="H93" s="70"/>
      <c r="I93" s="374"/>
      <c r="J93" s="374"/>
      <c r="K93" s="374"/>
      <c r="L93" s="374"/>
      <c r="M93" s="374"/>
      <c r="N93" s="374"/>
      <c r="O93" s="374"/>
      <c r="P93" s="374"/>
      <c r="Q93" s="374"/>
      <c r="R93" s="374"/>
      <c r="S93" s="374"/>
      <c r="T93" s="374"/>
      <c r="U93" s="374"/>
      <c r="V93" s="374"/>
      <c r="W93" s="374"/>
      <c r="X93" s="374"/>
      <c r="Y93" s="374"/>
      <c r="Z93" s="374"/>
    </row>
    <row r="94" ht="15.75" customHeight="1">
      <c r="A94" s="68"/>
      <c r="B94" s="68"/>
      <c r="C94" s="69"/>
      <c r="D94" s="69"/>
      <c r="E94" s="69"/>
      <c r="F94" s="69"/>
      <c r="G94" s="69"/>
      <c r="H94" s="70"/>
      <c r="I94" s="374"/>
      <c r="J94" s="374"/>
      <c r="K94" s="374"/>
      <c r="L94" s="374"/>
      <c r="M94" s="374"/>
      <c r="N94" s="374"/>
      <c r="O94" s="374"/>
      <c r="P94" s="374"/>
      <c r="Q94" s="374"/>
      <c r="R94" s="374"/>
      <c r="S94" s="374"/>
      <c r="T94" s="374"/>
      <c r="U94" s="374"/>
      <c r="V94" s="374"/>
      <c r="W94" s="374"/>
      <c r="X94" s="374"/>
      <c r="Y94" s="374"/>
      <c r="Z94" s="374"/>
    </row>
    <row r="95" ht="15.75" customHeight="1">
      <c r="A95" s="68"/>
      <c r="B95" s="68"/>
      <c r="C95" s="69"/>
      <c r="D95" s="69"/>
      <c r="E95" s="69"/>
      <c r="F95" s="69"/>
      <c r="G95" s="69"/>
      <c r="H95" s="70"/>
      <c r="I95" s="374"/>
      <c r="J95" s="374"/>
      <c r="K95" s="374"/>
      <c r="L95" s="374"/>
      <c r="M95" s="374"/>
      <c r="N95" s="374"/>
      <c r="O95" s="374"/>
      <c r="P95" s="374"/>
      <c r="Q95" s="374"/>
      <c r="R95" s="374"/>
      <c r="S95" s="374"/>
      <c r="T95" s="374"/>
      <c r="U95" s="374"/>
      <c r="V95" s="374"/>
      <c r="W95" s="374"/>
      <c r="X95" s="374"/>
      <c r="Y95" s="374"/>
      <c r="Z95" s="374"/>
    </row>
    <row r="96" ht="15.75" customHeight="1">
      <c r="A96" s="68"/>
      <c r="B96" s="68"/>
      <c r="C96" s="69"/>
      <c r="D96" s="69"/>
      <c r="E96" s="69"/>
      <c r="F96" s="69"/>
      <c r="G96" s="69"/>
      <c r="H96" s="70"/>
      <c r="I96" s="374"/>
      <c r="J96" s="374"/>
      <c r="K96" s="374"/>
      <c r="L96" s="374"/>
      <c r="M96" s="374"/>
      <c r="N96" s="374"/>
      <c r="O96" s="374"/>
      <c r="P96" s="374"/>
      <c r="Q96" s="374"/>
      <c r="R96" s="374"/>
      <c r="S96" s="374"/>
      <c r="T96" s="374"/>
      <c r="U96" s="374"/>
      <c r="V96" s="374"/>
      <c r="W96" s="374"/>
      <c r="X96" s="374"/>
      <c r="Y96" s="374"/>
      <c r="Z96" s="374"/>
    </row>
    <row r="97" ht="15.75" customHeight="1">
      <c r="A97" s="68"/>
      <c r="B97" s="68"/>
      <c r="C97" s="69"/>
      <c r="D97" s="69"/>
      <c r="E97" s="69"/>
      <c r="F97" s="69"/>
      <c r="G97" s="69"/>
      <c r="H97" s="70"/>
      <c r="I97" s="374"/>
      <c r="J97" s="374"/>
      <c r="K97" s="374"/>
      <c r="L97" s="374"/>
      <c r="M97" s="374"/>
      <c r="N97" s="374"/>
      <c r="O97" s="374"/>
      <c r="P97" s="374"/>
      <c r="Q97" s="374"/>
      <c r="R97" s="374"/>
      <c r="S97" s="374"/>
      <c r="T97" s="374"/>
      <c r="U97" s="374"/>
      <c r="V97" s="374"/>
      <c r="W97" s="374"/>
      <c r="X97" s="374"/>
      <c r="Y97" s="374"/>
      <c r="Z97" s="374"/>
    </row>
    <row r="98" ht="15.75" customHeight="1">
      <c r="A98" s="68"/>
      <c r="B98" s="68"/>
      <c r="C98" s="69"/>
      <c r="D98" s="69"/>
      <c r="E98" s="69"/>
      <c r="F98" s="69"/>
      <c r="G98" s="69"/>
      <c r="H98" s="70"/>
      <c r="I98" s="374"/>
      <c r="J98" s="374"/>
      <c r="K98" s="374"/>
      <c r="L98" s="374"/>
      <c r="M98" s="374"/>
      <c r="N98" s="374"/>
      <c r="O98" s="374"/>
      <c r="P98" s="374"/>
      <c r="Q98" s="374"/>
      <c r="R98" s="374"/>
      <c r="S98" s="374"/>
      <c r="T98" s="374"/>
      <c r="U98" s="374"/>
      <c r="V98" s="374"/>
      <c r="W98" s="374"/>
      <c r="X98" s="374"/>
      <c r="Y98" s="374"/>
      <c r="Z98" s="374"/>
    </row>
    <row r="99" ht="15.75" customHeight="1">
      <c r="A99" s="68"/>
      <c r="B99" s="68"/>
      <c r="C99" s="69"/>
      <c r="D99" s="69"/>
      <c r="E99" s="69"/>
      <c r="F99" s="69"/>
      <c r="G99" s="69"/>
      <c r="H99" s="70"/>
      <c r="I99" s="374"/>
      <c r="J99" s="374"/>
      <c r="K99" s="374"/>
      <c r="L99" s="374"/>
      <c r="M99" s="374"/>
      <c r="N99" s="374"/>
      <c r="O99" s="374"/>
      <c r="P99" s="374"/>
      <c r="Q99" s="374"/>
      <c r="R99" s="374"/>
      <c r="S99" s="374"/>
      <c r="T99" s="374"/>
      <c r="U99" s="374"/>
      <c r="V99" s="374"/>
      <c r="W99" s="374"/>
      <c r="X99" s="374"/>
      <c r="Y99" s="374"/>
      <c r="Z99" s="374"/>
    </row>
    <row r="100" ht="15.75" customHeight="1">
      <c r="A100" s="68"/>
      <c r="B100" s="68"/>
      <c r="C100" s="69"/>
      <c r="D100" s="69"/>
      <c r="E100" s="69"/>
      <c r="F100" s="69"/>
      <c r="G100" s="69"/>
      <c r="H100" s="70"/>
      <c r="I100" s="374"/>
      <c r="J100" s="374"/>
      <c r="K100" s="374"/>
      <c r="L100" s="374"/>
      <c r="M100" s="374"/>
      <c r="N100" s="374"/>
      <c r="O100" s="374"/>
      <c r="P100" s="374"/>
      <c r="Q100" s="374"/>
      <c r="R100" s="374"/>
      <c r="S100" s="374"/>
      <c r="T100" s="374"/>
      <c r="U100" s="374"/>
      <c r="V100" s="374"/>
      <c r="W100" s="374"/>
      <c r="X100" s="374"/>
      <c r="Y100" s="374"/>
      <c r="Z100" s="374"/>
    </row>
    <row r="101" ht="15.75" customHeight="1">
      <c r="A101" s="68"/>
      <c r="B101" s="68"/>
      <c r="C101" s="69"/>
      <c r="D101" s="69"/>
      <c r="E101" s="69"/>
      <c r="F101" s="69"/>
      <c r="G101" s="69"/>
      <c r="H101" s="70"/>
      <c r="I101" s="374"/>
      <c r="J101" s="374"/>
      <c r="K101" s="374"/>
      <c r="L101" s="374"/>
      <c r="M101" s="374"/>
      <c r="N101" s="374"/>
      <c r="O101" s="374"/>
      <c r="P101" s="374"/>
      <c r="Q101" s="374"/>
      <c r="R101" s="374"/>
      <c r="S101" s="374"/>
      <c r="T101" s="374"/>
      <c r="U101" s="374"/>
      <c r="V101" s="374"/>
      <c r="W101" s="374"/>
      <c r="X101" s="374"/>
      <c r="Y101" s="374"/>
      <c r="Z101" s="374"/>
    </row>
    <row r="102" ht="15.75" customHeight="1">
      <c r="A102" s="68"/>
      <c r="B102" s="68"/>
      <c r="C102" s="69"/>
      <c r="D102" s="69"/>
      <c r="E102" s="69"/>
      <c r="F102" s="69"/>
      <c r="G102" s="69"/>
      <c r="H102" s="70"/>
      <c r="I102" s="374"/>
      <c r="J102" s="374"/>
      <c r="K102" s="374"/>
      <c r="L102" s="374"/>
      <c r="M102" s="374"/>
      <c r="N102" s="374"/>
      <c r="O102" s="374"/>
      <c r="P102" s="374"/>
      <c r="Q102" s="374"/>
      <c r="R102" s="374"/>
      <c r="S102" s="374"/>
      <c r="T102" s="374"/>
      <c r="U102" s="374"/>
      <c r="V102" s="374"/>
      <c r="W102" s="374"/>
      <c r="X102" s="374"/>
      <c r="Y102" s="374"/>
      <c r="Z102" s="374"/>
    </row>
    <row r="103" ht="15.75" customHeight="1">
      <c r="A103" s="68"/>
      <c r="B103" s="68"/>
      <c r="C103" s="69"/>
      <c r="D103" s="69"/>
      <c r="E103" s="69"/>
      <c r="F103" s="69"/>
      <c r="G103" s="69"/>
      <c r="H103" s="70"/>
      <c r="I103" s="374"/>
      <c r="J103" s="374"/>
      <c r="K103" s="374"/>
      <c r="L103" s="374"/>
      <c r="M103" s="374"/>
      <c r="N103" s="374"/>
      <c r="O103" s="374"/>
      <c r="P103" s="374"/>
      <c r="Q103" s="374"/>
      <c r="R103" s="374"/>
      <c r="S103" s="374"/>
      <c r="T103" s="374"/>
      <c r="U103" s="374"/>
      <c r="V103" s="374"/>
      <c r="W103" s="374"/>
      <c r="X103" s="374"/>
      <c r="Y103" s="374"/>
      <c r="Z103" s="374"/>
    </row>
    <row r="104" ht="15.75" customHeight="1">
      <c r="A104" s="68"/>
      <c r="B104" s="68"/>
      <c r="C104" s="69"/>
      <c r="D104" s="69"/>
      <c r="E104" s="69"/>
      <c r="F104" s="69"/>
      <c r="G104" s="69"/>
      <c r="H104" s="70"/>
      <c r="I104" s="374"/>
      <c r="J104" s="374"/>
      <c r="K104" s="374"/>
      <c r="L104" s="374"/>
      <c r="M104" s="374"/>
      <c r="N104" s="374"/>
      <c r="O104" s="374"/>
      <c r="P104" s="374"/>
      <c r="Q104" s="374"/>
      <c r="R104" s="374"/>
      <c r="S104" s="374"/>
      <c r="T104" s="374"/>
      <c r="U104" s="374"/>
      <c r="V104" s="374"/>
      <c r="W104" s="374"/>
      <c r="X104" s="374"/>
      <c r="Y104" s="374"/>
      <c r="Z104" s="374"/>
    </row>
    <row r="105" ht="15.75" customHeight="1">
      <c r="A105" s="68"/>
      <c r="B105" s="68"/>
      <c r="C105" s="69"/>
      <c r="D105" s="69"/>
      <c r="E105" s="69"/>
      <c r="F105" s="69"/>
      <c r="G105" s="69"/>
      <c r="H105" s="70"/>
      <c r="I105" s="374"/>
      <c r="J105" s="374"/>
      <c r="K105" s="374"/>
      <c r="L105" s="374"/>
      <c r="M105" s="374"/>
      <c r="N105" s="374"/>
      <c r="O105" s="374"/>
      <c r="P105" s="374"/>
      <c r="Q105" s="374"/>
      <c r="R105" s="374"/>
      <c r="S105" s="374"/>
      <c r="T105" s="374"/>
      <c r="U105" s="374"/>
      <c r="V105" s="374"/>
      <c r="W105" s="374"/>
      <c r="X105" s="374"/>
      <c r="Y105" s="374"/>
      <c r="Z105" s="374"/>
    </row>
    <row r="106" ht="15.75" customHeight="1">
      <c r="A106" s="68"/>
      <c r="B106" s="68"/>
      <c r="C106" s="69"/>
      <c r="D106" s="69"/>
      <c r="E106" s="69"/>
      <c r="F106" s="69"/>
      <c r="G106" s="69"/>
      <c r="H106" s="70"/>
      <c r="I106" s="374"/>
      <c r="J106" s="374"/>
      <c r="K106" s="374"/>
      <c r="L106" s="374"/>
      <c r="M106" s="374"/>
      <c r="N106" s="374"/>
      <c r="O106" s="374"/>
      <c r="P106" s="374"/>
      <c r="Q106" s="374"/>
      <c r="R106" s="374"/>
      <c r="S106" s="374"/>
      <c r="T106" s="374"/>
      <c r="U106" s="374"/>
      <c r="V106" s="374"/>
      <c r="W106" s="374"/>
      <c r="X106" s="374"/>
      <c r="Y106" s="374"/>
      <c r="Z106" s="374"/>
    </row>
    <row r="107" ht="15.75" customHeight="1">
      <c r="A107" s="68"/>
      <c r="B107" s="68"/>
      <c r="C107" s="69"/>
      <c r="D107" s="69"/>
      <c r="E107" s="69"/>
      <c r="F107" s="69"/>
      <c r="G107" s="69"/>
      <c r="H107" s="70"/>
      <c r="I107" s="374"/>
      <c r="J107" s="374"/>
      <c r="K107" s="374"/>
      <c r="L107" s="374"/>
      <c r="M107" s="374"/>
      <c r="N107" s="374"/>
      <c r="O107" s="374"/>
      <c r="P107" s="374"/>
      <c r="Q107" s="374"/>
      <c r="R107" s="374"/>
      <c r="S107" s="374"/>
      <c r="T107" s="374"/>
      <c r="U107" s="374"/>
      <c r="V107" s="374"/>
      <c r="W107" s="374"/>
      <c r="X107" s="374"/>
      <c r="Y107" s="374"/>
      <c r="Z107" s="374"/>
    </row>
    <row r="108" ht="15.75" customHeight="1">
      <c r="A108" s="68"/>
      <c r="B108" s="68"/>
      <c r="C108" s="69"/>
      <c r="D108" s="69"/>
      <c r="E108" s="69"/>
      <c r="F108" s="69"/>
      <c r="G108" s="69"/>
      <c r="H108" s="70"/>
      <c r="I108" s="374"/>
      <c r="J108" s="374"/>
      <c r="K108" s="374"/>
      <c r="L108" s="374"/>
      <c r="M108" s="374"/>
      <c r="N108" s="374"/>
      <c r="O108" s="374"/>
      <c r="P108" s="374"/>
      <c r="Q108" s="374"/>
      <c r="R108" s="374"/>
      <c r="S108" s="374"/>
      <c r="T108" s="374"/>
      <c r="U108" s="374"/>
      <c r="V108" s="374"/>
      <c r="W108" s="374"/>
      <c r="X108" s="374"/>
      <c r="Y108" s="374"/>
      <c r="Z108" s="374"/>
    </row>
    <row r="109" ht="15.75" customHeight="1">
      <c r="A109" s="68"/>
      <c r="B109" s="68"/>
      <c r="C109" s="69"/>
      <c r="D109" s="69"/>
      <c r="E109" s="69"/>
      <c r="F109" s="69"/>
      <c r="G109" s="69"/>
      <c r="H109" s="70"/>
      <c r="I109" s="374"/>
      <c r="J109" s="374"/>
      <c r="K109" s="374"/>
      <c r="L109" s="374"/>
      <c r="M109" s="374"/>
      <c r="N109" s="374"/>
      <c r="O109" s="374"/>
      <c r="P109" s="374"/>
      <c r="Q109" s="374"/>
      <c r="R109" s="374"/>
      <c r="S109" s="374"/>
      <c r="T109" s="374"/>
      <c r="U109" s="374"/>
      <c r="V109" s="374"/>
      <c r="W109" s="374"/>
      <c r="X109" s="374"/>
      <c r="Y109" s="374"/>
      <c r="Z109" s="374"/>
    </row>
    <row r="110" ht="15.75" customHeight="1">
      <c r="A110" s="68"/>
      <c r="B110" s="68"/>
      <c r="C110" s="69"/>
      <c r="D110" s="69"/>
      <c r="E110" s="69"/>
      <c r="F110" s="69"/>
      <c r="G110" s="69"/>
      <c r="H110" s="70"/>
      <c r="I110" s="374"/>
      <c r="J110" s="374"/>
      <c r="K110" s="374"/>
      <c r="L110" s="374"/>
      <c r="M110" s="374"/>
      <c r="N110" s="374"/>
      <c r="O110" s="374"/>
      <c r="P110" s="374"/>
      <c r="Q110" s="374"/>
      <c r="R110" s="374"/>
      <c r="S110" s="374"/>
      <c r="T110" s="374"/>
      <c r="U110" s="374"/>
      <c r="V110" s="374"/>
      <c r="W110" s="374"/>
      <c r="X110" s="374"/>
      <c r="Y110" s="374"/>
      <c r="Z110" s="374"/>
    </row>
    <row r="111" ht="15.75" customHeight="1">
      <c r="A111" s="68"/>
      <c r="B111" s="68"/>
      <c r="C111" s="69"/>
      <c r="D111" s="69"/>
      <c r="E111" s="69"/>
      <c r="F111" s="69"/>
      <c r="G111" s="69"/>
      <c r="H111" s="70"/>
      <c r="I111" s="374"/>
      <c r="J111" s="374"/>
      <c r="K111" s="374"/>
      <c r="L111" s="374"/>
      <c r="M111" s="374"/>
      <c r="N111" s="374"/>
      <c r="O111" s="374"/>
      <c r="P111" s="374"/>
      <c r="Q111" s="374"/>
      <c r="R111" s="374"/>
      <c r="S111" s="374"/>
      <c r="T111" s="374"/>
      <c r="U111" s="374"/>
      <c r="V111" s="374"/>
      <c r="W111" s="374"/>
      <c r="X111" s="374"/>
      <c r="Y111" s="374"/>
      <c r="Z111" s="374"/>
    </row>
    <row r="112" ht="15.75" customHeight="1">
      <c r="A112" s="68"/>
      <c r="B112" s="68"/>
      <c r="C112" s="69"/>
      <c r="D112" s="69"/>
      <c r="E112" s="69"/>
      <c r="F112" s="69"/>
      <c r="G112" s="69"/>
      <c r="H112" s="70"/>
      <c r="I112" s="374"/>
      <c r="J112" s="374"/>
      <c r="K112" s="374"/>
      <c r="L112" s="374"/>
      <c r="M112" s="374"/>
      <c r="N112" s="374"/>
      <c r="O112" s="374"/>
      <c r="P112" s="374"/>
      <c r="Q112" s="374"/>
      <c r="R112" s="374"/>
      <c r="S112" s="374"/>
      <c r="T112" s="374"/>
      <c r="U112" s="374"/>
      <c r="V112" s="374"/>
      <c r="W112" s="374"/>
      <c r="X112" s="374"/>
      <c r="Y112" s="374"/>
      <c r="Z112" s="374"/>
    </row>
    <row r="113" ht="15.75" customHeight="1">
      <c r="A113" s="68"/>
      <c r="B113" s="68"/>
      <c r="C113" s="69"/>
      <c r="D113" s="69"/>
      <c r="E113" s="69"/>
      <c r="F113" s="69"/>
      <c r="G113" s="69"/>
      <c r="H113" s="70"/>
      <c r="I113" s="374"/>
      <c r="J113" s="374"/>
      <c r="K113" s="374"/>
      <c r="L113" s="374"/>
      <c r="M113" s="374"/>
      <c r="N113" s="374"/>
      <c r="O113" s="374"/>
      <c r="P113" s="374"/>
      <c r="Q113" s="374"/>
      <c r="R113" s="374"/>
      <c r="S113" s="374"/>
      <c r="T113" s="374"/>
      <c r="U113" s="374"/>
      <c r="V113" s="374"/>
      <c r="W113" s="374"/>
      <c r="X113" s="374"/>
      <c r="Y113" s="374"/>
      <c r="Z113" s="374"/>
    </row>
    <row r="114" ht="15.75" customHeight="1">
      <c r="A114" s="68"/>
      <c r="B114" s="68"/>
      <c r="C114" s="69"/>
      <c r="D114" s="69"/>
      <c r="E114" s="69"/>
      <c r="F114" s="69"/>
      <c r="G114" s="69"/>
      <c r="H114" s="70"/>
      <c r="I114" s="374"/>
      <c r="J114" s="374"/>
      <c r="K114" s="374"/>
      <c r="L114" s="374"/>
      <c r="M114" s="374"/>
      <c r="N114" s="374"/>
      <c r="O114" s="374"/>
      <c r="P114" s="374"/>
      <c r="Q114" s="374"/>
      <c r="R114" s="374"/>
      <c r="S114" s="374"/>
      <c r="T114" s="374"/>
      <c r="U114" s="374"/>
      <c r="V114" s="374"/>
      <c r="W114" s="374"/>
      <c r="X114" s="374"/>
      <c r="Y114" s="374"/>
      <c r="Z114" s="374"/>
    </row>
    <row r="115" ht="15.75" customHeight="1">
      <c r="A115" s="68"/>
      <c r="B115" s="68"/>
      <c r="C115" s="69"/>
      <c r="D115" s="69"/>
      <c r="E115" s="69"/>
      <c r="F115" s="69"/>
      <c r="G115" s="69"/>
      <c r="H115" s="70"/>
      <c r="I115" s="374"/>
      <c r="J115" s="374"/>
      <c r="K115" s="374"/>
      <c r="L115" s="374"/>
      <c r="M115" s="374"/>
      <c r="N115" s="374"/>
      <c r="O115" s="374"/>
      <c r="P115" s="374"/>
      <c r="Q115" s="374"/>
      <c r="R115" s="374"/>
      <c r="S115" s="374"/>
      <c r="T115" s="374"/>
      <c r="U115" s="374"/>
      <c r="V115" s="374"/>
      <c r="W115" s="374"/>
      <c r="X115" s="374"/>
      <c r="Y115" s="374"/>
      <c r="Z115" s="374"/>
    </row>
    <row r="116" ht="15.75" customHeight="1">
      <c r="A116" s="68"/>
      <c r="B116" s="68"/>
      <c r="C116" s="69"/>
      <c r="D116" s="69"/>
      <c r="E116" s="69"/>
      <c r="F116" s="69"/>
      <c r="G116" s="69"/>
      <c r="H116" s="70"/>
      <c r="I116" s="374"/>
      <c r="J116" s="374"/>
      <c r="K116" s="374"/>
      <c r="L116" s="374"/>
      <c r="M116" s="374"/>
      <c r="N116" s="374"/>
      <c r="O116" s="374"/>
      <c r="P116" s="374"/>
      <c r="Q116" s="374"/>
      <c r="R116" s="374"/>
      <c r="S116" s="374"/>
      <c r="T116" s="374"/>
      <c r="U116" s="374"/>
      <c r="V116" s="374"/>
      <c r="W116" s="374"/>
      <c r="X116" s="374"/>
      <c r="Y116" s="374"/>
      <c r="Z116" s="374"/>
    </row>
    <row r="117" ht="15.75" customHeight="1">
      <c r="A117" s="68"/>
      <c r="B117" s="68"/>
      <c r="C117" s="69"/>
      <c r="D117" s="69"/>
      <c r="E117" s="69"/>
      <c r="F117" s="69"/>
      <c r="G117" s="69"/>
      <c r="H117" s="70"/>
      <c r="I117" s="374"/>
      <c r="J117" s="374"/>
      <c r="K117" s="374"/>
      <c r="L117" s="374"/>
      <c r="M117" s="374"/>
      <c r="N117" s="374"/>
      <c r="O117" s="374"/>
      <c r="P117" s="374"/>
      <c r="Q117" s="374"/>
      <c r="R117" s="374"/>
      <c r="S117" s="374"/>
      <c r="T117" s="374"/>
      <c r="U117" s="374"/>
      <c r="V117" s="374"/>
      <c r="W117" s="374"/>
      <c r="X117" s="374"/>
      <c r="Y117" s="374"/>
      <c r="Z117" s="374"/>
    </row>
    <row r="118" ht="15.75" customHeight="1">
      <c r="A118" s="68"/>
      <c r="B118" s="68"/>
      <c r="C118" s="69"/>
      <c r="D118" s="69"/>
      <c r="E118" s="69"/>
      <c r="F118" s="69"/>
      <c r="G118" s="69"/>
      <c r="H118" s="70"/>
      <c r="I118" s="374"/>
      <c r="J118" s="374"/>
      <c r="K118" s="374"/>
      <c r="L118" s="374"/>
      <c r="M118" s="374"/>
      <c r="N118" s="374"/>
      <c r="O118" s="374"/>
      <c r="P118" s="374"/>
      <c r="Q118" s="374"/>
      <c r="R118" s="374"/>
      <c r="S118" s="374"/>
      <c r="T118" s="374"/>
      <c r="U118" s="374"/>
      <c r="V118" s="374"/>
      <c r="W118" s="374"/>
      <c r="X118" s="374"/>
      <c r="Y118" s="374"/>
      <c r="Z118" s="374"/>
    </row>
    <row r="119" ht="15.75" customHeight="1">
      <c r="A119" s="68"/>
      <c r="B119" s="68"/>
      <c r="C119" s="69"/>
      <c r="D119" s="69"/>
      <c r="E119" s="69"/>
      <c r="F119" s="69"/>
      <c r="G119" s="69"/>
      <c r="H119" s="70"/>
      <c r="I119" s="374"/>
      <c r="J119" s="374"/>
      <c r="K119" s="374"/>
      <c r="L119" s="374"/>
      <c r="M119" s="374"/>
      <c r="N119" s="374"/>
      <c r="O119" s="374"/>
      <c r="P119" s="374"/>
      <c r="Q119" s="374"/>
      <c r="R119" s="374"/>
      <c r="S119" s="374"/>
      <c r="T119" s="374"/>
      <c r="U119" s="374"/>
      <c r="V119" s="374"/>
      <c r="W119" s="374"/>
      <c r="X119" s="374"/>
      <c r="Y119" s="374"/>
      <c r="Z119" s="374"/>
    </row>
    <row r="120" ht="15.75" customHeight="1">
      <c r="A120" s="68"/>
      <c r="B120" s="68"/>
      <c r="C120" s="69"/>
      <c r="D120" s="69"/>
      <c r="E120" s="69"/>
      <c r="F120" s="69"/>
      <c r="G120" s="69"/>
      <c r="H120" s="70"/>
      <c r="I120" s="374"/>
      <c r="J120" s="374"/>
      <c r="K120" s="374"/>
      <c r="L120" s="374"/>
      <c r="M120" s="374"/>
      <c r="N120" s="374"/>
      <c r="O120" s="374"/>
      <c r="P120" s="374"/>
      <c r="Q120" s="374"/>
      <c r="R120" s="374"/>
      <c r="S120" s="374"/>
      <c r="T120" s="374"/>
      <c r="U120" s="374"/>
      <c r="V120" s="374"/>
      <c r="W120" s="374"/>
      <c r="X120" s="374"/>
      <c r="Y120" s="374"/>
      <c r="Z120" s="374"/>
    </row>
    <row r="121" ht="15.75" customHeight="1">
      <c r="A121" s="68"/>
      <c r="B121" s="68"/>
      <c r="C121" s="69"/>
      <c r="D121" s="69"/>
      <c r="E121" s="69"/>
      <c r="F121" s="69"/>
      <c r="G121" s="69"/>
      <c r="H121" s="70"/>
      <c r="I121" s="374"/>
      <c r="J121" s="374"/>
      <c r="K121" s="374"/>
      <c r="L121" s="374"/>
      <c r="M121" s="374"/>
      <c r="N121" s="374"/>
      <c r="O121" s="374"/>
      <c r="P121" s="374"/>
      <c r="Q121" s="374"/>
      <c r="R121" s="374"/>
      <c r="S121" s="374"/>
      <c r="T121" s="374"/>
      <c r="U121" s="374"/>
      <c r="V121" s="374"/>
      <c r="W121" s="374"/>
      <c r="X121" s="374"/>
      <c r="Y121" s="374"/>
      <c r="Z121" s="374"/>
    </row>
    <row r="122" ht="15.75" customHeight="1">
      <c r="A122" s="68"/>
      <c r="B122" s="68"/>
      <c r="C122" s="69"/>
      <c r="D122" s="69"/>
      <c r="E122" s="69"/>
      <c r="F122" s="69"/>
      <c r="G122" s="69"/>
      <c r="H122" s="70"/>
      <c r="I122" s="374"/>
      <c r="J122" s="374"/>
      <c r="K122" s="374"/>
      <c r="L122" s="374"/>
      <c r="M122" s="374"/>
      <c r="N122" s="374"/>
      <c r="O122" s="374"/>
      <c r="P122" s="374"/>
      <c r="Q122" s="374"/>
      <c r="R122" s="374"/>
      <c r="S122" s="374"/>
      <c r="T122" s="374"/>
      <c r="U122" s="374"/>
      <c r="V122" s="374"/>
      <c r="W122" s="374"/>
      <c r="X122" s="374"/>
      <c r="Y122" s="374"/>
      <c r="Z122" s="374"/>
    </row>
    <row r="123" ht="15.75" customHeight="1">
      <c r="A123" s="68"/>
      <c r="B123" s="68"/>
      <c r="C123" s="69"/>
      <c r="D123" s="69"/>
      <c r="E123" s="69"/>
      <c r="F123" s="69"/>
      <c r="G123" s="69"/>
      <c r="H123" s="70"/>
      <c r="I123" s="374"/>
      <c r="J123" s="374"/>
      <c r="K123" s="374"/>
      <c r="L123" s="374"/>
      <c r="M123" s="374"/>
      <c r="N123" s="374"/>
      <c r="O123" s="374"/>
      <c r="P123" s="374"/>
      <c r="Q123" s="374"/>
      <c r="R123" s="374"/>
      <c r="S123" s="374"/>
      <c r="T123" s="374"/>
      <c r="U123" s="374"/>
      <c r="V123" s="374"/>
      <c r="W123" s="374"/>
      <c r="X123" s="374"/>
      <c r="Y123" s="374"/>
      <c r="Z123" s="374"/>
    </row>
    <row r="124" ht="15.75" customHeight="1">
      <c r="A124" s="68"/>
      <c r="B124" s="68"/>
      <c r="C124" s="69"/>
      <c r="D124" s="69"/>
      <c r="E124" s="69"/>
      <c r="F124" s="69"/>
      <c r="G124" s="69"/>
      <c r="H124" s="70"/>
      <c r="I124" s="374"/>
      <c r="J124" s="374"/>
      <c r="K124" s="374"/>
      <c r="L124" s="374"/>
      <c r="M124" s="374"/>
      <c r="N124" s="374"/>
      <c r="O124" s="374"/>
      <c r="P124" s="374"/>
      <c r="Q124" s="374"/>
      <c r="R124" s="374"/>
      <c r="S124" s="374"/>
      <c r="T124" s="374"/>
      <c r="U124" s="374"/>
      <c r="V124" s="374"/>
      <c r="W124" s="374"/>
      <c r="X124" s="374"/>
      <c r="Y124" s="374"/>
      <c r="Z124" s="374"/>
    </row>
    <row r="125" ht="15.75" customHeight="1">
      <c r="A125" s="68"/>
      <c r="B125" s="68"/>
      <c r="C125" s="69"/>
      <c r="D125" s="69"/>
      <c r="E125" s="69"/>
      <c r="F125" s="69"/>
      <c r="G125" s="69"/>
      <c r="H125" s="70"/>
      <c r="I125" s="374"/>
      <c r="J125" s="374"/>
      <c r="K125" s="374"/>
      <c r="L125" s="374"/>
      <c r="M125" s="374"/>
      <c r="N125" s="374"/>
      <c r="O125" s="374"/>
      <c r="P125" s="374"/>
      <c r="Q125" s="374"/>
      <c r="R125" s="374"/>
      <c r="S125" s="374"/>
      <c r="T125" s="374"/>
      <c r="U125" s="374"/>
      <c r="V125" s="374"/>
      <c r="W125" s="374"/>
      <c r="X125" s="374"/>
      <c r="Y125" s="374"/>
      <c r="Z125" s="374"/>
    </row>
    <row r="126" ht="15.75" customHeight="1">
      <c r="A126" s="68"/>
      <c r="B126" s="68"/>
      <c r="C126" s="69"/>
      <c r="D126" s="69"/>
      <c r="E126" s="69"/>
      <c r="F126" s="69"/>
      <c r="G126" s="69"/>
      <c r="H126" s="70"/>
      <c r="I126" s="374"/>
      <c r="J126" s="374"/>
      <c r="K126" s="374"/>
      <c r="L126" s="374"/>
      <c r="M126" s="374"/>
      <c r="N126" s="374"/>
      <c r="O126" s="374"/>
      <c r="P126" s="374"/>
      <c r="Q126" s="374"/>
      <c r="R126" s="374"/>
      <c r="S126" s="374"/>
      <c r="T126" s="374"/>
      <c r="U126" s="374"/>
      <c r="V126" s="374"/>
      <c r="W126" s="374"/>
      <c r="X126" s="374"/>
      <c r="Y126" s="374"/>
      <c r="Z126" s="374"/>
    </row>
    <row r="127" ht="15.75" customHeight="1">
      <c r="A127" s="68"/>
      <c r="B127" s="68"/>
      <c r="C127" s="69"/>
      <c r="D127" s="69"/>
      <c r="E127" s="69"/>
      <c r="F127" s="69"/>
      <c r="G127" s="69"/>
      <c r="H127" s="70"/>
      <c r="I127" s="374"/>
      <c r="J127" s="374"/>
      <c r="K127" s="374"/>
      <c r="L127" s="374"/>
      <c r="M127" s="374"/>
      <c r="N127" s="374"/>
      <c r="O127" s="374"/>
      <c r="P127" s="374"/>
      <c r="Q127" s="374"/>
      <c r="R127" s="374"/>
      <c r="S127" s="374"/>
      <c r="T127" s="374"/>
      <c r="U127" s="374"/>
      <c r="V127" s="374"/>
      <c r="W127" s="374"/>
      <c r="X127" s="374"/>
      <c r="Y127" s="374"/>
      <c r="Z127" s="374"/>
    </row>
    <row r="128" ht="15.75" customHeight="1">
      <c r="A128" s="68"/>
      <c r="B128" s="68"/>
      <c r="C128" s="69"/>
      <c r="D128" s="69"/>
      <c r="E128" s="69"/>
      <c r="F128" s="69"/>
      <c r="G128" s="69"/>
      <c r="H128" s="70"/>
      <c r="I128" s="374"/>
      <c r="J128" s="374"/>
      <c r="K128" s="374"/>
      <c r="L128" s="374"/>
      <c r="M128" s="374"/>
      <c r="N128" s="374"/>
      <c r="O128" s="374"/>
      <c r="P128" s="374"/>
      <c r="Q128" s="374"/>
      <c r="R128" s="374"/>
      <c r="S128" s="374"/>
      <c r="T128" s="374"/>
      <c r="U128" s="374"/>
      <c r="V128" s="374"/>
      <c r="W128" s="374"/>
      <c r="X128" s="374"/>
      <c r="Y128" s="374"/>
      <c r="Z128" s="374"/>
    </row>
    <row r="129" ht="15.75" customHeight="1">
      <c r="A129" s="68"/>
      <c r="B129" s="68"/>
      <c r="C129" s="69"/>
      <c r="D129" s="69"/>
      <c r="E129" s="69"/>
      <c r="F129" s="69"/>
      <c r="G129" s="69"/>
      <c r="H129" s="70"/>
      <c r="I129" s="374"/>
      <c r="J129" s="374"/>
      <c r="K129" s="374"/>
      <c r="L129" s="374"/>
      <c r="M129" s="374"/>
      <c r="N129" s="374"/>
      <c r="O129" s="374"/>
      <c r="P129" s="374"/>
      <c r="Q129" s="374"/>
      <c r="R129" s="374"/>
      <c r="S129" s="374"/>
      <c r="T129" s="374"/>
      <c r="U129" s="374"/>
      <c r="V129" s="374"/>
      <c r="W129" s="374"/>
      <c r="X129" s="374"/>
      <c r="Y129" s="374"/>
      <c r="Z129" s="374"/>
    </row>
    <row r="130" ht="15.75" customHeight="1">
      <c r="A130" s="68"/>
      <c r="B130" s="68"/>
      <c r="C130" s="69"/>
      <c r="D130" s="69"/>
      <c r="E130" s="69"/>
      <c r="F130" s="69"/>
      <c r="G130" s="69"/>
      <c r="H130" s="70"/>
      <c r="I130" s="374"/>
      <c r="J130" s="374"/>
      <c r="K130" s="374"/>
      <c r="L130" s="374"/>
      <c r="M130" s="374"/>
      <c r="N130" s="374"/>
      <c r="O130" s="374"/>
      <c r="P130" s="374"/>
      <c r="Q130" s="374"/>
      <c r="R130" s="374"/>
      <c r="S130" s="374"/>
      <c r="T130" s="374"/>
      <c r="U130" s="374"/>
      <c r="V130" s="374"/>
      <c r="W130" s="374"/>
      <c r="X130" s="374"/>
      <c r="Y130" s="374"/>
      <c r="Z130" s="374"/>
    </row>
    <row r="131" ht="15.75" customHeight="1">
      <c r="A131" s="68"/>
      <c r="B131" s="68"/>
      <c r="C131" s="69"/>
      <c r="D131" s="69"/>
      <c r="E131" s="69"/>
      <c r="F131" s="69"/>
      <c r="G131" s="69"/>
      <c r="H131" s="70"/>
      <c r="I131" s="374"/>
      <c r="J131" s="374"/>
      <c r="K131" s="374"/>
      <c r="L131" s="374"/>
      <c r="M131" s="374"/>
      <c r="N131" s="374"/>
      <c r="O131" s="374"/>
      <c r="P131" s="374"/>
      <c r="Q131" s="374"/>
      <c r="R131" s="374"/>
      <c r="S131" s="374"/>
      <c r="T131" s="374"/>
      <c r="U131" s="374"/>
      <c r="V131" s="374"/>
      <c r="W131" s="374"/>
      <c r="X131" s="374"/>
      <c r="Y131" s="374"/>
      <c r="Z131" s="374"/>
    </row>
    <row r="132" ht="15.75" customHeight="1">
      <c r="A132" s="68"/>
      <c r="B132" s="68"/>
      <c r="C132" s="69"/>
      <c r="D132" s="69"/>
      <c r="E132" s="69"/>
      <c r="F132" s="69"/>
      <c r="G132" s="69"/>
      <c r="H132" s="70"/>
      <c r="I132" s="374"/>
      <c r="J132" s="374"/>
      <c r="K132" s="374"/>
      <c r="L132" s="374"/>
      <c r="M132" s="374"/>
      <c r="N132" s="374"/>
      <c r="O132" s="374"/>
      <c r="P132" s="374"/>
      <c r="Q132" s="374"/>
      <c r="R132" s="374"/>
      <c r="S132" s="374"/>
      <c r="T132" s="374"/>
      <c r="U132" s="374"/>
      <c r="V132" s="374"/>
      <c r="W132" s="374"/>
      <c r="X132" s="374"/>
      <c r="Y132" s="374"/>
      <c r="Z132" s="374"/>
    </row>
    <row r="133" ht="15.75" customHeight="1">
      <c r="A133" s="68"/>
      <c r="B133" s="68"/>
      <c r="C133" s="69"/>
      <c r="D133" s="69"/>
      <c r="E133" s="69"/>
      <c r="F133" s="69"/>
      <c r="G133" s="69"/>
      <c r="H133" s="70"/>
      <c r="I133" s="374"/>
      <c r="J133" s="374"/>
      <c r="K133" s="374"/>
      <c r="L133" s="374"/>
      <c r="M133" s="374"/>
      <c r="N133" s="374"/>
      <c r="O133" s="374"/>
      <c r="P133" s="374"/>
      <c r="Q133" s="374"/>
      <c r="R133" s="374"/>
      <c r="S133" s="374"/>
      <c r="T133" s="374"/>
      <c r="U133" s="374"/>
      <c r="V133" s="374"/>
      <c r="W133" s="374"/>
      <c r="X133" s="374"/>
      <c r="Y133" s="374"/>
      <c r="Z133" s="374"/>
    </row>
    <row r="134" ht="15.75" customHeight="1">
      <c r="A134" s="68"/>
      <c r="B134" s="68"/>
      <c r="C134" s="69"/>
      <c r="D134" s="69"/>
      <c r="E134" s="69"/>
      <c r="F134" s="69"/>
      <c r="G134" s="69"/>
      <c r="H134" s="70"/>
      <c r="I134" s="374"/>
      <c r="J134" s="374"/>
      <c r="K134" s="374"/>
      <c r="L134" s="374"/>
      <c r="M134" s="374"/>
      <c r="N134" s="374"/>
      <c r="O134" s="374"/>
      <c r="P134" s="374"/>
      <c r="Q134" s="374"/>
      <c r="R134" s="374"/>
      <c r="S134" s="374"/>
      <c r="T134" s="374"/>
      <c r="U134" s="374"/>
      <c r="V134" s="374"/>
      <c r="W134" s="374"/>
      <c r="X134" s="374"/>
      <c r="Y134" s="374"/>
      <c r="Z134" s="374"/>
    </row>
    <row r="135" ht="15.75" customHeight="1">
      <c r="A135" s="68"/>
      <c r="B135" s="68"/>
      <c r="C135" s="69"/>
      <c r="D135" s="69"/>
      <c r="E135" s="69"/>
      <c r="F135" s="69"/>
      <c r="G135" s="69"/>
      <c r="H135" s="70"/>
      <c r="I135" s="374"/>
      <c r="J135" s="374"/>
      <c r="K135" s="374"/>
      <c r="L135" s="374"/>
      <c r="M135" s="374"/>
      <c r="N135" s="374"/>
      <c r="O135" s="374"/>
      <c r="P135" s="374"/>
      <c r="Q135" s="374"/>
      <c r="R135" s="374"/>
      <c r="S135" s="374"/>
      <c r="T135" s="374"/>
      <c r="U135" s="374"/>
      <c r="V135" s="374"/>
      <c r="W135" s="374"/>
      <c r="X135" s="374"/>
      <c r="Y135" s="374"/>
      <c r="Z135" s="374"/>
    </row>
    <row r="136" ht="15.75" customHeight="1">
      <c r="A136" s="68"/>
      <c r="B136" s="68"/>
      <c r="C136" s="69"/>
      <c r="D136" s="69"/>
      <c r="E136" s="69"/>
      <c r="F136" s="69"/>
      <c r="G136" s="69"/>
      <c r="H136" s="70"/>
      <c r="I136" s="374"/>
      <c r="J136" s="374"/>
      <c r="K136" s="374"/>
      <c r="L136" s="374"/>
      <c r="M136" s="374"/>
      <c r="N136" s="374"/>
      <c r="O136" s="374"/>
      <c r="P136" s="374"/>
      <c r="Q136" s="374"/>
      <c r="R136" s="374"/>
      <c r="S136" s="374"/>
      <c r="T136" s="374"/>
      <c r="U136" s="374"/>
      <c r="V136" s="374"/>
      <c r="W136" s="374"/>
      <c r="X136" s="374"/>
      <c r="Y136" s="374"/>
      <c r="Z136" s="374"/>
    </row>
    <row r="137" ht="15.75" customHeight="1">
      <c r="A137" s="68"/>
      <c r="B137" s="68"/>
      <c r="C137" s="69"/>
      <c r="D137" s="69"/>
      <c r="E137" s="69"/>
      <c r="F137" s="69"/>
      <c r="G137" s="69"/>
      <c r="H137" s="70"/>
      <c r="I137" s="374"/>
      <c r="J137" s="374"/>
      <c r="K137" s="374"/>
      <c r="L137" s="374"/>
      <c r="M137" s="374"/>
      <c r="N137" s="374"/>
      <c r="O137" s="374"/>
      <c r="P137" s="374"/>
      <c r="Q137" s="374"/>
      <c r="R137" s="374"/>
      <c r="S137" s="374"/>
      <c r="T137" s="374"/>
      <c r="U137" s="374"/>
      <c r="V137" s="374"/>
      <c r="W137" s="374"/>
      <c r="X137" s="374"/>
      <c r="Y137" s="374"/>
      <c r="Z137" s="374"/>
    </row>
    <row r="138" ht="15.75" customHeight="1">
      <c r="A138" s="68"/>
      <c r="B138" s="68"/>
      <c r="C138" s="69"/>
      <c r="D138" s="69"/>
      <c r="E138" s="69"/>
      <c r="F138" s="69"/>
      <c r="G138" s="69"/>
      <c r="H138" s="70"/>
      <c r="I138" s="374"/>
      <c r="J138" s="374"/>
      <c r="K138" s="374"/>
      <c r="L138" s="374"/>
      <c r="M138" s="374"/>
      <c r="N138" s="374"/>
      <c r="O138" s="374"/>
      <c r="P138" s="374"/>
      <c r="Q138" s="374"/>
      <c r="R138" s="374"/>
      <c r="S138" s="374"/>
      <c r="T138" s="374"/>
      <c r="U138" s="374"/>
      <c r="V138" s="374"/>
      <c r="W138" s="374"/>
      <c r="X138" s="374"/>
      <c r="Y138" s="374"/>
      <c r="Z138" s="374"/>
    </row>
    <row r="139" ht="15.75" customHeight="1">
      <c r="A139" s="68"/>
      <c r="B139" s="68"/>
      <c r="C139" s="69"/>
      <c r="D139" s="69"/>
      <c r="E139" s="69"/>
      <c r="F139" s="69"/>
      <c r="G139" s="69"/>
      <c r="H139" s="70"/>
      <c r="I139" s="374"/>
      <c r="J139" s="374"/>
      <c r="K139" s="374"/>
      <c r="L139" s="374"/>
      <c r="M139" s="374"/>
      <c r="N139" s="374"/>
      <c r="O139" s="374"/>
      <c r="P139" s="374"/>
      <c r="Q139" s="374"/>
      <c r="R139" s="374"/>
      <c r="S139" s="374"/>
      <c r="T139" s="374"/>
      <c r="U139" s="374"/>
      <c r="V139" s="374"/>
      <c r="W139" s="374"/>
      <c r="X139" s="374"/>
      <c r="Y139" s="374"/>
      <c r="Z139" s="374"/>
    </row>
    <row r="140" ht="15.75" customHeight="1">
      <c r="A140" s="68"/>
      <c r="B140" s="68"/>
      <c r="C140" s="69"/>
      <c r="D140" s="69"/>
      <c r="E140" s="69"/>
      <c r="F140" s="69"/>
      <c r="G140" s="69"/>
      <c r="H140" s="70"/>
      <c r="I140" s="374"/>
      <c r="J140" s="374"/>
      <c r="K140" s="374"/>
      <c r="L140" s="374"/>
      <c r="M140" s="374"/>
      <c r="N140" s="374"/>
      <c r="O140" s="374"/>
      <c r="P140" s="374"/>
      <c r="Q140" s="374"/>
      <c r="R140" s="374"/>
      <c r="S140" s="374"/>
      <c r="T140" s="374"/>
      <c r="U140" s="374"/>
      <c r="V140" s="374"/>
      <c r="W140" s="374"/>
      <c r="X140" s="374"/>
      <c r="Y140" s="374"/>
      <c r="Z140" s="374"/>
    </row>
    <row r="141" ht="15.75" customHeight="1">
      <c r="A141" s="68"/>
      <c r="B141" s="68"/>
      <c r="C141" s="69"/>
      <c r="D141" s="69"/>
      <c r="E141" s="69"/>
      <c r="F141" s="69"/>
      <c r="G141" s="69"/>
      <c r="H141" s="70"/>
      <c r="I141" s="374"/>
      <c r="J141" s="374"/>
      <c r="K141" s="374"/>
      <c r="L141" s="374"/>
      <c r="M141" s="374"/>
      <c r="N141" s="374"/>
      <c r="O141" s="374"/>
      <c r="P141" s="374"/>
      <c r="Q141" s="374"/>
      <c r="R141" s="374"/>
      <c r="S141" s="374"/>
      <c r="T141" s="374"/>
      <c r="U141" s="374"/>
      <c r="V141" s="374"/>
      <c r="W141" s="374"/>
      <c r="X141" s="374"/>
      <c r="Y141" s="374"/>
      <c r="Z141" s="374"/>
    </row>
    <row r="142" ht="15.75" customHeight="1">
      <c r="A142" s="68"/>
      <c r="B142" s="68"/>
      <c r="C142" s="69"/>
      <c r="D142" s="69"/>
      <c r="E142" s="69"/>
      <c r="F142" s="69"/>
      <c r="G142" s="69"/>
      <c r="H142" s="70"/>
      <c r="I142" s="374"/>
      <c r="J142" s="374"/>
      <c r="K142" s="374"/>
      <c r="L142" s="374"/>
      <c r="M142" s="374"/>
      <c r="N142" s="374"/>
      <c r="O142" s="374"/>
      <c r="P142" s="374"/>
      <c r="Q142" s="374"/>
      <c r="R142" s="374"/>
      <c r="S142" s="374"/>
      <c r="T142" s="374"/>
      <c r="U142" s="374"/>
      <c r="V142" s="374"/>
      <c r="W142" s="374"/>
      <c r="X142" s="374"/>
      <c r="Y142" s="374"/>
      <c r="Z142" s="374"/>
    </row>
    <row r="143" ht="15.75" customHeight="1">
      <c r="A143" s="68"/>
      <c r="B143" s="68"/>
      <c r="C143" s="69"/>
      <c r="D143" s="69"/>
      <c r="E143" s="69"/>
      <c r="F143" s="69"/>
      <c r="G143" s="69"/>
      <c r="H143" s="70"/>
      <c r="I143" s="374"/>
      <c r="J143" s="374"/>
      <c r="K143" s="374"/>
      <c r="L143" s="374"/>
      <c r="M143" s="374"/>
      <c r="N143" s="374"/>
      <c r="O143" s="374"/>
      <c r="P143" s="374"/>
      <c r="Q143" s="374"/>
      <c r="R143" s="374"/>
      <c r="S143" s="374"/>
      <c r="T143" s="374"/>
      <c r="U143" s="374"/>
      <c r="V143" s="374"/>
      <c r="W143" s="374"/>
      <c r="X143" s="374"/>
      <c r="Y143" s="374"/>
      <c r="Z143" s="374"/>
    </row>
    <row r="144" ht="15.75" customHeight="1">
      <c r="A144" s="68"/>
      <c r="B144" s="68"/>
      <c r="C144" s="69"/>
      <c r="D144" s="69"/>
      <c r="E144" s="69"/>
      <c r="F144" s="69"/>
      <c r="G144" s="69"/>
      <c r="H144" s="70"/>
      <c r="I144" s="374"/>
      <c r="J144" s="374"/>
      <c r="K144" s="374"/>
      <c r="L144" s="374"/>
      <c r="M144" s="374"/>
      <c r="N144" s="374"/>
      <c r="O144" s="374"/>
      <c r="P144" s="374"/>
      <c r="Q144" s="374"/>
      <c r="R144" s="374"/>
      <c r="S144" s="374"/>
      <c r="T144" s="374"/>
      <c r="U144" s="374"/>
      <c r="V144" s="374"/>
      <c r="W144" s="374"/>
      <c r="X144" s="374"/>
      <c r="Y144" s="374"/>
      <c r="Z144" s="374"/>
    </row>
    <row r="145" ht="15.75" customHeight="1">
      <c r="A145" s="68"/>
      <c r="B145" s="68"/>
      <c r="C145" s="69"/>
      <c r="D145" s="69"/>
      <c r="E145" s="69"/>
      <c r="F145" s="69"/>
      <c r="G145" s="69"/>
      <c r="H145" s="70"/>
      <c r="I145" s="374"/>
      <c r="J145" s="374"/>
      <c r="K145" s="374"/>
      <c r="L145" s="374"/>
      <c r="M145" s="374"/>
      <c r="N145" s="374"/>
      <c r="O145" s="374"/>
      <c r="P145" s="374"/>
      <c r="Q145" s="374"/>
      <c r="R145" s="374"/>
      <c r="S145" s="374"/>
      <c r="T145" s="374"/>
      <c r="U145" s="374"/>
      <c r="V145" s="374"/>
      <c r="W145" s="374"/>
      <c r="X145" s="374"/>
      <c r="Y145" s="374"/>
      <c r="Z145" s="374"/>
    </row>
    <row r="146" ht="15.75" customHeight="1">
      <c r="A146" s="68"/>
      <c r="B146" s="68"/>
      <c r="C146" s="69"/>
      <c r="D146" s="69"/>
      <c r="E146" s="69"/>
      <c r="F146" s="69"/>
      <c r="G146" s="69"/>
      <c r="H146" s="70"/>
      <c r="I146" s="374"/>
      <c r="J146" s="374"/>
      <c r="K146" s="374"/>
      <c r="L146" s="374"/>
      <c r="M146" s="374"/>
      <c r="N146" s="374"/>
      <c r="O146" s="374"/>
      <c r="P146" s="374"/>
      <c r="Q146" s="374"/>
      <c r="R146" s="374"/>
      <c r="S146" s="374"/>
      <c r="T146" s="374"/>
      <c r="U146" s="374"/>
      <c r="V146" s="374"/>
      <c r="W146" s="374"/>
      <c r="X146" s="374"/>
      <c r="Y146" s="374"/>
      <c r="Z146" s="374"/>
    </row>
    <row r="147" ht="15.75" customHeight="1">
      <c r="A147" s="68"/>
      <c r="B147" s="68"/>
      <c r="C147" s="69"/>
      <c r="D147" s="69"/>
      <c r="E147" s="69"/>
      <c r="F147" s="69"/>
      <c r="G147" s="69"/>
      <c r="H147" s="70"/>
      <c r="I147" s="374"/>
      <c r="J147" s="374"/>
      <c r="K147" s="374"/>
      <c r="L147" s="374"/>
      <c r="M147" s="374"/>
      <c r="N147" s="374"/>
      <c r="O147" s="374"/>
      <c r="P147" s="374"/>
      <c r="Q147" s="374"/>
      <c r="R147" s="374"/>
      <c r="S147" s="374"/>
      <c r="T147" s="374"/>
      <c r="U147" s="374"/>
      <c r="V147" s="374"/>
      <c r="W147" s="374"/>
      <c r="X147" s="374"/>
      <c r="Y147" s="374"/>
      <c r="Z147" s="374"/>
    </row>
    <row r="148" ht="15.75" customHeight="1">
      <c r="A148" s="68"/>
      <c r="B148" s="68"/>
      <c r="C148" s="69"/>
      <c r="D148" s="69"/>
      <c r="E148" s="69"/>
      <c r="F148" s="69"/>
      <c r="G148" s="69"/>
      <c r="H148" s="70"/>
      <c r="I148" s="374"/>
      <c r="J148" s="374"/>
      <c r="K148" s="374"/>
      <c r="L148" s="374"/>
      <c r="M148" s="374"/>
      <c r="N148" s="374"/>
      <c r="O148" s="374"/>
      <c r="P148" s="374"/>
      <c r="Q148" s="374"/>
      <c r="R148" s="374"/>
      <c r="S148" s="374"/>
      <c r="T148" s="374"/>
      <c r="U148" s="374"/>
      <c r="V148" s="374"/>
      <c r="W148" s="374"/>
      <c r="X148" s="374"/>
      <c r="Y148" s="374"/>
      <c r="Z148" s="374"/>
    </row>
    <row r="149" ht="15.75" customHeight="1">
      <c r="A149" s="68"/>
      <c r="B149" s="68"/>
      <c r="C149" s="69"/>
      <c r="D149" s="69"/>
      <c r="E149" s="69"/>
      <c r="F149" s="69"/>
      <c r="G149" s="69"/>
      <c r="H149" s="70"/>
      <c r="I149" s="374"/>
      <c r="J149" s="374"/>
      <c r="K149" s="374"/>
      <c r="L149" s="374"/>
      <c r="M149" s="374"/>
      <c r="N149" s="374"/>
      <c r="O149" s="374"/>
      <c r="P149" s="374"/>
      <c r="Q149" s="374"/>
      <c r="R149" s="374"/>
      <c r="S149" s="374"/>
      <c r="T149" s="374"/>
      <c r="U149" s="374"/>
      <c r="V149" s="374"/>
      <c r="W149" s="374"/>
      <c r="X149" s="374"/>
      <c r="Y149" s="374"/>
      <c r="Z149" s="374"/>
    </row>
    <row r="150" ht="15.75" customHeight="1">
      <c r="A150" s="68"/>
      <c r="B150" s="68"/>
      <c r="C150" s="69"/>
      <c r="D150" s="69"/>
      <c r="E150" s="69"/>
      <c r="F150" s="69"/>
      <c r="G150" s="69"/>
      <c r="H150" s="70"/>
      <c r="I150" s="374"/>
      <c r="J150" s="374"/>
      <c r="K150" s="374"/>
      <c r="L150" s="374"/>
      <c r="M150" s="374"/>
      <c r="N150" s="374"/>
      <c r="O150" s="374"/>
      <c r="P150" s="374"/>
      <c r="Q150" s="374"/>
      <c r="R150" s="374"/>
      <c r="S150" s="374"/>
      <c r="T150" s="374"/>
      <c r="U150" s="374"/>
      <c r="V150" s="374"/>
      <c r="W150" s="374"/>
      <c r="X150" s="374"/>
      <c r="Y150" s="374"/>
      <c r="Z150" s="374"/>
    </row>
    <row r="151" ht="15.75" customHeight="1">
      <c r="A151" s="68"/>
      <c r="B151" s="68"/>
      <c r="C151" s="69"/>
      <c r="D151" s="69"/>
      <c r="E151" s="69"/>
      <c r="F151" s="69"/>
      <c r="G151" s="69"/>
      <c r="H151" s="70"/>
      <c r="I151" s="374"/>
      <c r="J151" s="374"/>
      <c r="K151" s="374"/>
      <c r="L151" s="374"/>
      <c r="M151" s="374"/>
      <c r="N151" s="374"/>
      <c r="O151" s="374"/>
      <c r="P151" s="374"/>
      <c r="Q151" s="374"/>
      <c r="R151" s="374"/>
      <c r="S151" s="374"/>
      <c r="T151" s="374"/>
      <c r="U151" s="374"/>
      <c r="V151" s="374"/>
      <c r="W151" s="374"/>
      <c r="X151" s="374"/>
      <c r="Y151" s="374"/>
      <c r="Z151" s="374"/>
    </row>
    <row r="152" ht="15.75" customHeight="1">
      <c r="A152" s="68"/>
      <c r="B152" s="68"/>
      <c r="C152" s="69"/>
      <c r="D152" s="69"/>
      <c r="E152" s="69"/>
      <c r="F152" s="69"/>
      <c r="G152" s="69"/>
      <c r="H152" s="70"/>
      <c r="I152" s="374"/>
      <c r="J152" s="374"/>
      <c r="K152" s="374"/>
      <c r="L152" s="374"/>
      <c r="M152" s="374"/>
      <c r="N152" s="374"/>
      <c r="O152" s="374"/>
      <c r="P152" s="374"/>
      <c r="Q152" s="374"/>
      <c r="R152" s="374"/>
      <c r="S152" s="374"/>
      <c r="T152" s="374"/>
      <c r="U152" s="374"/>
      <c r="V152" s="374"/>
      <c r="W152" s="374"/>
      <c r="X152" s="374"/>
      <c r="Y152" s="374"/>
      <c r="Z152" s="374"/>
    </row>
    <row r="153" ht="15.75" customHeight="1">
      <c r="A153" s="68"/>
      <c r="B153" s="68"/>
      <c r="C153" s="69"/>
      <c r="D153" s="69"/>
      <c r="E153" s="69"/>
      <c r="F153" s="69"/>
      <c r="G153" s="69"/>
      <c r="H153" s="70"/>
      <c r="I153" s="374"/>
      <c r="J153" s="374"/>
      <c r="K153" s="374"/>
      <c r="L153" s="374"/>
      <c r="M153" s="374"/>
      <c r="N153" s="374"/>
      <c r="O153" s="374"/>
      <c r="P153" s="374"/>
      <c r="Q153" s="374"/>
      <c r="R153" s="374"/>
      <c r="S153" s="374"/>
      <c r="T153" s="374"/>
      <c r="U153" s="374"/>
      <c r="V153" s="374"/>
      <c r="W153" s="374"/>
      <c r="X153" s="374"/>
      <c r="Y153" s="374"/>
      <c r="Z153" s="374"/>
    </row>
    <row r="154" ht="15.75" customHeight="1">
      <c r="A154" s="68"/>
      <c r="B154" s="68"/>
      <c r="C154" s="69"/>
      <c r="D154" s="69"/>
      <c r="E154" s="69"/>
      <c r="F154" s="69"/>
      <c r="G154" s="69"/>
      <c r="H154" s="70"/>
      <c r="I154" s="374"/>
      <c r="J154" s="374"/>
      <c r="K154" s="374"/>
      <c r="L154" s="374"/>
      <c r="M154" s="374"/>
      <c r="N154" s="374"/>
      <c r="O154" s="374"/>
      <c r="P154" s="374"/>
      <c r="Q154" s="374"/>
      <c r="R154" s="374"/>
      <c r="S154" s="374"/>
      <c r="T154" s="374"/>
      <c r="U154" s="374"/>
      <c r="V154" s="374"/>
      <c r="W154" s="374"/>
      <c r="X154" s="374"/>
      <c r="Y154" s="374"/>
      <c r="Z154" s="374"/>
    </row>
    <row r="155" ht="15.75" customHeight="1">
      <c r="A155" s="68"/>
      <c r="B155" s="68"/>
      <c r="C155" s="69"/>
      <c r="D155" s="69"/>
      <c r="E155" s="69"/>
      <c r="F155" s="69"/>
      <c r="G155" s="69"/>
      <c r="H155" s="70"/>
      <c r="I155" s="374"/>
      <c r="J155" s="374"/>
      <c r="K155" s="374"/>
      <c r="L155" s="374"/>
      <c r="M155" s="374"/>
      <c r="N155" s="374"/>
      <c r="O155" s="374"/>
      <c r="P155" s="374"/>
      <c r="Q155" s="374"/>
      <c r="R155" s="374"/>
      <c r="S155" s="374"/>
      <c r="T155" s="374"/>
      <c r="U155" s="374"/>
      <c r="V155" s="374"/>
      <c r="W155" s="374"/>
      <c r="X155" s="374"/>
      <c r="Y155" s="374"/>
      <c r="Z155" s="374"/>
    </row>
    <row r="156" ht="15.75" customHeight="1">
      <c r="A156" s="68"/>
      <c r="B156" s="68"/>
      <c r="C156" s="69"/>
      <c r="D156" s="69"/>
      <c r="E156" s="69"/>
      <c r="F156" s="69"/>
      <c r="G156" s="69"/>
      <c r="H156" s="70"/>
      <c r="I156" s="374"/>
      <c r="J156" s="374"/>
      <c r="K156" s="374"/>
      <c r="L156" s="374"/>
      <c r="M156" s="374"/>
      <c r="N156" s="374"/>
      <c r="O156" s="374"/>
      <c r="P156" s="374"/>
      <c r="Q156" s="374"/>
      <c r="R156" s="374"/>
      <c r="S156" s="374"/>
      <c r="T156" s="374"/>
      <c r="U156" s="374"/>
      <c r="V156" s="374"/>
      <c r="W156" s="374"/>
      <c r="X156" s="374"/>
      <c r="Y156" s="374"/>
      <c r="Z156" s="374"/>
    </row>
    <row r="157" ht="15.75" customHeight="1">
      <c r="A157" s="68"/>
      <c r="B157" s="68"/>
      <c r="C157" s="69"/>
      <c r="D157" s="69"/>
      <c r="E157" s="69"/>
      <c r="F157" s="69"/>
      <c r="G157" s="69"/>
      <c r="H157" s="70"/>
      <c r="I157" s="374"/>
      <c r="J157" s="374"/>
      <c r="K157" s="374"/>
      <c r="L157" s="374"/>
      <c r="M157" s="374"/>
      <c r="N157" s="374"/>
      <c r="O157" s="374"/>
      <c r="P157" s="374"/>
      <c r="Q157" s="374"/>
      <c r="R157" s="374"/>
      <c r="S157" s="374"/>
      <c r="T157" s="374"/>
      <c r="U157" s="374"/>
      <c r="V157" s="374"/>
      <c r="W157" s="374"/>
      <c r="X157" s="374"/>
      <c r="Y157" s="374"/>
      <c r="Z157" s="374"/>
    </row>
    <row r="158" ht="15.75" customHeight="1">
      <c r="A158" s="68"/>
      <c r="B158" s="68"/>
      <c r="C158" s="69"/>
      <c r="D158" s="69"/>
      <c r="E158" s="69"/>
      <c r="F158" s="69"/>
      <c r="G158" s="69"/>
      <c r="H158" s="70"/>
      <c r="I158" s="374"/>
      <c r="J158" s="374"/>
      <c r="K158" s="374"/>
      <c r="L158" s="374"/>
      <c r="M158" s="374"/>
      <c r="N158" s="374"/>
      <c r="O158" s="374"/>
      <c r="P158" s="374"/>
      <c r="Q158" s="374"/>
      <c r="R158" s="374"/>
      <c r="S158" s="374"/>
      <c r="T158" s="374"/>
      <c r="U158" s="374"/>
      <c r="V158" s="374"/>
      <c r="W158" s="374"/>
      <c r="X158" s="374"/>
      <c r="Y158" s="374"/>
      <c r="Z158" s="374"/>
    </row>
    <row r="159" ht="15.75" customHeight="1">
      <c r="A159" s="68"/>
      <c r="B159" s="68"/>
      <c r="C159" s="69"/>
      <c r="D159" s="69"/>
      <c r="E159" s="69"/>
      <c r="F159" s="69"/>
      <c r="G159" s="69"/>
      <c r="H159" s="70"/>
      <c r="I159" s="374"/>
      <c r="J159" s="374"/>
      <c r="K159" s="374"/>
      <c r="L159" s="374"/>
      <c r="M159" s="374"/>
      <c r="N159" s="374"/>
      <c r="O159" s="374"/>
      <c r="P159" s="374"/>
      <c r="Q159" s="374"/>
      <c r="R159" s="374"/>
      <c r="S159" s="374"/>
      <c r="T159" s="374"/>
      <c r="U159" s="374"/>
      <c r="V159" s="374"/>
      <c r="W159" s="374"/>
      <c r="X159" s="374"/>
      <c r="Y159" s="374"/>
      <c r="Z159" s="374"/>
    </row>
    <row r="160" ht="15.75" customHeight="1">
      <c r="A160" s="68"/>
      <c r="B160" s="68"/>
      <c r="C160" s="69"/>
      <c r="D160" s="69"/>
      <c r="E160" s="69"/>
      <c r="F160" s="69"/>
      <c r="G160" s="69"/>
      <c r="H160" s="70"/>
      <c r="I160" s="374"/>
      <c r="J160" s="374"/>
      <c r="K160" s="374"/>
      <c r="L160" s="374"/>
      <c r="M160" s="374"/>
      <c r="N160" s="374"/>
      <c r="O160" s="374"/>
      <c r="P160" s="374"/>
      <c r="Q160" s="374"/>
      <c r="R160" s="374"/>
      <c r="S160" s="374"/>
      <c r="T160" s="374"/>
      <c r="U160" s="374"/>
      <c r="V160" s="374"/>
      <c r="W160" s="374"/>
      <c r="X160" s="374"/>
      <c r="Y160" s="374"/>
      <c r="Z160" s="374"/>
    </row>
    <row r="161" ht="15.75" customHeight="1">
      <c r="A161" s="68"/>
      <c r="B161" s="68"/>
      <c r="C161" s="69"/>
      <c r="D161" s="69"/>
      <c r="E161" s="69"/>
      <c r="F161" s="69"/>
      <c r="G161" s="69"/>
      <c r="H161" s="70"/>
      <c r="I161" s="374"/>
      <c r="J161" s="374"/>
      <c r="K161" s="374"/>
      <c r="L161" s="374"/>
      <c r="M161" s="374"/>
      <c r="N161" s="374"/>
      <c r="O161" s="374"/>
      <c r="P161" s="374"/>
      <c r="Q161" s="374"/>
      <c r="R161" s="374"/>
      <c r="S161" s="374"/>
      <c r="T161" s="374"/>
      <c r="U161" s="374"/>
      <c r="V161" s="374"/>
      <c r="W161" s="374"/>
      <c r="X161" s="374"/>
      <c r="Y161" s="374"/>
      <c r="Z161" s="374"/>
    </row>
    <row r="162" ht="15.75" customHeight="1">
      <c r="A162" s="68"/>
      <c r="B162" s="68"/>
      <c r="C162" s="69"/>
      <c r="D162" s="69"/>
      <c r="E162" s="69"/>
      <c r="F162" s="69"/>
      <c r="G162" s="69"/>
      <c r="H162" s="70"/>
      <c r="I162" s="374"/>
      <c r="J162" s="374"/>
      <c r="K162" s="374"/>
      <c r="L162" s="374"/>
      <c r="M162" s="374"/>
      <c r="N162" s="374"/>
      <c r="O162" s="374"/>
      <c r="P162" s="374"/>
      <c r="Q162" s="374"/>
      <c r="R162" s="374"/>
      <c r="S162" s="374"/>
      <c r="T162" s="374"/>
      <c r="U162" s="374"/>
      <c r="V162" s="374"/>
      <c r="W162" s="374"/>
      <c r="X162" s="374"/>
      <c r="Y162" s="374"/>
      <c r="Z162" s="374"/>
    </row>
    <row r="163" ht="15.75" customHeight="1">
      <c r="A163" s="68"/>
      <c r="B163" s="68"/>
      <c r="C163" s="69"/>
      <c r="D163" s="69"/>
      <c r="E163" s="69"/>
      <c r="F163" s="69"/>
      <c r="G163" s="69"/>
      <c r="H163" s="70"/>
      <c r="I163" s="374"/>
      <c r="J163" s="374"/>
      <c r="K163" s="374"/>
      <c r="L163" s="374"/>
      <c r="M163" s="374"/>
      <c r="N163" s="374"/>
      <c r="O163" s="374"/>
      <c r="P163" s="374"/>
      <c r="Q163" s="374"/>
      <c r="R163" s="374"/>
      <c r="S163" s="374"/>
      <c r="T163" s="374"/>
      <c r="U163" s="374"/>
      <c r="V163" s="374"/>
      <c r="W163" s="374"/>
      <c r="X163" s="374"/>
      <c r="Y163" s="374"/>
      <c r="Z163" s="374"/>
    </row>
    <row r="164" ht="15.75" customHeight="1">
      <c r="A164" s="68"/>
      <c r="B164" s="68"/>
      <c r="C164" s="69"/>
      <c r="D164" s="69"/>
      <c r="E164" s="69"/>
      <c r="F164" s="69"/>
      <c r="G164" s="69"/>
      <c r="H164" s="70"/>
      <c r="I164" s="374"/>
      <c r="J164" s="374"/>
      <c r="K164" s="374"/>
      <c r="L164" s="374"/>
      <c r="M164" s="374"/>
      <c r="N164" s="374"/>
      <c r="O164" s="374"/>
      <c r="P164" s="374"/>
      <c r="Q164" s="374"/>
      <c r="R164" s="374"/>
      <c r="S164" s="374"/>
      <c r="T164" s="374"/>
      <c r="U164" s="374"/>
      <c r="V164" s="374"/>
      <c r="W164" s="374"/>
      <c r="X164" s="374"/>
      <c r="Y164" s="374"/>
      <c r="Z164" s="374"/>
    </row>
    <row r="165" ht="15.75" customHeight="1">
      <c r="A165" s="68"/>
      <c r="B165" s="68"/>
      <c r="C165" s="69"/>
      <c r="D165" s="69"/>
      <c r="E165" s="69"/>
      <c r="F165" s="69"/>
      <c r="G165" s="69"/>
      <c r="H165" s="70"/>
      <c r="I165" s="374"/>
      <c r="J165" s="374"/>
      <c r="K165" s="374"/>
      <c r="L165" s="374"/>
      <c r="M165" s="374"/>
      <c r="N165" s="374"/>
      <c r="O165" s="374"/>
      <c r="P165" s="374"/>
      <c r="Q165" s="374"/>
      <c r="R165" s="374"/>
      <c r="S165" s="374"/>
      <c r="T165" s="374"/>
      <c r="U165" s="374"/>
      <c r="V165" s="374"/>
      <c r="W165" s="374"/>
      <c r="X165" s="374"/>
      <c r="Y165" s="374"/>
      <c r="Z165" s="374"/>
    </row>
    <row r="166" ht="15.75" customHeight="1">
      <c r="A166" s="68"/>
      <c r="B166" s="68"/>
      <c r="C166" s="69"/>
      <c r="D166" s="69"/>
      <c r="E166" s="69"/>
      <c r="F166" s="69"/>
      <c r="G166" s="69"/>
      <c r="H166" s="70"/>
      <c r="I166" s="374"/>
      <c r="J166" s="374"/>
      <c r="K166" s="374"/>
      <c r="L166" s="374"/>
      <c r="M166" s="374"/>
      <c r="N166" s="374"/>
      <c r="O166" s="374"/>
      <c r="P166" s="374"/>
      <c r="Q166" s="374"/>
      <c r="R166" s="374"/>
      <c r="S166" s="374"/>
      <c r="T166" s="374"/>
      <c r="U166" s="374"/>
      <c r="V166" s="374"/>
      <c r="W166" s="374"/>
      <c r="X166" s="374"/>
      <c r="Y166" s="374"/>
      <c r="Z166" s="374"/>
    </row>
    <row r="167" ht="15.75" customHeight="1">
      <c r="A167" s="68"/>
      <c r="B167" s="68"/>
      <c r="C167" s="69"/>
      <c r="D167" s="69"/>
      <c r="E167" s="69"/>
      <c r="F167" s="69"/>
      <c r="G167" s="69"/>
      <c r="H167" s="70"/>
      <c r="I167" s="374"/>
      <c r="J167" s="374"/>
      <c r="K167" s="374"/>
      <c r="L167" s="374"/>
      <c r="M167" s="374"/>
      <c r="N167" s="374"/>
      <c r="O167" s="374"/>
      <c r="P167" s="374"/>
      <c r="Q167" s="374"/>
      <c r="R167" s="374"/>
      <c r="S167" s="374"/>
      <c r="T167" s="374"/>
      <c r="U167" s="374"/>
      <c r="V167" s="374"/>
      <c r="W167" s="374"/>
      <c r="X167" s="374"/>
      <c r="Y167" s="374"/>
      <c r="Z167" s="374"/>
    </row>
    <row r="168" ht="15.75" customHeight="1">
      <c r="A168" s="68"/>
      <c r="B168" s="68"/>
      <c r="C168" s="69"/>
      <c r="D168" s="69"/>
      <c r="E168" s="69"/>
      <c r="F168" s="69"/>
      <c r="G168" s="69"/>
      <c r="H168" s="70"/>
      <c r="I168" s="374"/>
      <c r="J168" s="374"/>
      <c r="K168" s="374"/>
      <c r="L168" s="374"/>
      <c r="M168" s="374"/>
      <c r="N168" s="374"/>
      <c r="O168" s="374"/>
      <c r="P168" s="374"/>
      <c r="Q168" s="374"/>
      <c r="R168" s="374"/>
      <c r="S168" s="374"/>
      <c r="T168" s="374"/>
      <c r="U168" s="374"/>
      <c r="V168" s="374"/>
      <c r="W168" s="374"/>
      <c r="X168" s="374"/>
      <c r="Y168" s="374"/>
      <c r="Z168" s="374"/>
    </row>
    <row r="169" ht="15.75" customHeight="1">
      <c r="A169" s="68"/>
      <c r="B169" s="68"/>
      <c r="C169" s="69"/>
      <c r="D169" s="69"/>
      <c r="E169" s="69"/>
      <c r="F169" s="69"/>
      <c r="G169" s="69"/>
      <c r="H169" s="70"/>
      <c r="I169" s="374"/>
      <c r="J169" s="374"/>
      <c r="K169" s="374"/>
      <c r="L169" s="374"/>
      <c r="M169" s="374"/>
      <c r="N169" s="374"/>
      <c r="O169" s="374"/>
      <c r="P169" s="374"/>
      <c r="Q169" s="374"/>
      <c r="R169" s="374"/>
      <c r="S169" s="374"/>
      <c r="T169" s="374"/>
      <c r="U169" s="374"/>
      <c r="V169" s="374"/>
      <c r="W169" s="374"/>
      <c r="X169" s="374"/>
      <c r="Y169" s="374"/>
      <c r="Z169" s="374"/>
    </row>
    <row r="170" ht="15.75" customHeight="1">
      <c r="A170" s="68"/>
      <c r="B170" s="68"/>
      <c r="C170" s="69"/>
      <c r="D170" s="69"/>
      <c r="E170" s="69"/>
      <c r="F170" s="69"/>
      <c r="G170" s="69"/>
      <c r="H170" s="70"/>
      <c r="I170" s="374"/>
      <c r="J170" s="374"/>
      <c r="K170" s="374"/>
      <c r="L170" s="374"/>
      <c r="M170" s="374"/>
      <c r="N170" s="374"/>
      <c r="O170" s="374"/>
      <c r="P170" s="374"/>
      <c r="Q170" s="374"/>
      <c r="R170" s="374"/>
      <c r="S170" s="374"/>
      <c r="T170" s="374"/>
      <c r="U170" s="374"/>
      <c r="V170" s="374"/>
      <c r="W170" s="374"/>
      <c r="X170" s="374"/>
      <c r="Y170" s="374"/>
      <c r="Z170" s="374"/>
    </row>
    <row r="171" ht="15.75" customHeight="1">
      <c r="A171" s="68"/>
      <c r="B171" s="68"/>
      <c r="C171" s="69"/>
      <c r="D171" s="69"/>
      <c r="E171" s="69"/>
      <c r="F171" s="69"/>
      <c r="G171" s="69"/>
      <c r="H171" s="70"/>
      <c r="I171" s="374"/>
      <c r="J171" s="374"/>
      <c r="K171" s="374"/>
      <c r="L171" s="374"/>
      <c r="M171" s="374"/>
      <c r="N171" s="374"/>
      <c r="O171" s="374"/>
      <c r="P171" s="374"/>
      <c r="Q171" s="374"/>
      <c r="R171" s="374"/>
      <c r="S171" s="374"/>
      <c r="T171" s="374"/>
      <c r="U171" s="374"/>
      <c r="V171" s="374"/>
      <c r="W171" s="374"/>
      <c r="X171" s="374"/>
      <c r="Y171" s="374"/>
      <c r="Z171" s="374"/>
    </row>
    <row r="172" ht="15.75" customHeight="1">
      <c r="A172" s="68"/>
      <c r="B172" s="68"/>
      <c r="C172" s="69"/>
      <c r="D172" s="69"/>
      <c r="E172" s="69"/>
      <c r="F172" s="69"/>
      <c r="G172" s="69"/>
      <c r="H172" s="70"/>
      <c r="I172" s="374"/>
      <c r="J172" s="374"/>
      <c r="K172" s="374"/>
      <c r="L172" s="374"/>
      <c r="M172" s="374"/>
      <c r="N172" s="374"/>
      <c r="O172" s="374"/>
      <c r="P172" s="374"/>
      <c r="Q172" s="374"/>
      <c r="R172" s="374"/>
      <c r="S172" s="374"/>
      <c r="T172" s="374"/>
      <c r="U172" s="374"/>
      <c r="V172" s="374"/>
      <c r="W172" s="374"/>
      <c r="X172" s="374"/>
      <c r="Y172" s="374"/>
      <c r="Z172" s="374"/>
    </row>
    <row r="173" ht="15.75" customHeight="1">
      <c r="A173" s="68"/>
      <c r="B173" s="68"/>
      <c r="C173" s="69"/>
      <c r="D173" s="69"/>
      <c r="E173" s="69"/>
      <c r="F173" s="69"/>
      <c r="G173" s="69"/>
      <c r="H173" s="70"/>
      <c r="I173" s="374"/>
      <c r="J173" s="374"/>
      <c r="K173" s="374"/>
      <c r="L173" s="374"/>
      <c r="M173" s="374"/>
      <c r="N173" s="374"/>
      <c r="O173" s="374"/>
      <c r="P173" s="374"/>
      <c r="Q173" s="374"/>
      <c r="R173" s="374"/>
      <c r="S173" s="374"/>
      <c r="T173" s="374"/>
      <c r="U173" s="374"/>
      <c r="V173" s="374"/>
      <c r="W173" s="374"/>
      <c r="X173" s="374"/>
      <c r="Y173" s="374"/>
      <c r="Z173" s="374"/>
    </row>
    <row r="174" ht="15.75" customHeight="1">
      <c r="A174" s="68"/>
      <c r="B174" s="68"/>
      <c r="C174" s="69"/>
      <c r="D174" s="69"/>
      <c r="E174" s="69"/>
      <c r="F174" s="69"/>
      <c r="G174" s="69"/>
      <c r="H174" s="70"/>
      <c r="I174" s="374"/>
      <c r="J174" s="374"/>
      <c r="K174" s="374"/>
      <c r="L174" s="374"/>
      <c r="M174" s="374"/>
      <c r="N174" s="374"/>
      <c r="O174" s="374"/>
      <c r="P174" s="374"/>
      <c r="Q174" s="374"/>
      <c r="R174" s="374"/>
      <c r="S174" s="374"/>
      <c r="T174" s="374"/>
      <c r="U174" s="374"/>
      <c r="V174" s="374"/>
      <c r="W174" s="374"/>
      <c r="X174" s="374"/>
      <c r="Y174" s="374"/>
      <c r="Z174" s="374"/>
    </row>
    <row r="175" ht="15.75" customHeight="1">
      <c r="A175" s="68"/>
      <c r="B175" s="68"/>
      <c r="C175" s="69"/>
      <c r="D175" s="69"/>
      <c r="E175" s="69"/>
      <c r="F175" s="69"/>
      <c r="G175" s="69"/>
      <c r="H175" s="70"/>
      <c r="I175" s="374"/>
      <c r="J175" s="374"/>
      <c r="K175" s="374"/>
      <c r="L175" s="374"/>
      <c r="M175" s="374"/>
      <c r="N175" s="374"/>
      <c r="O175" s="374"/>
      <c r="P175" s="374"/>
      <c r="Q175" s="374"/>
      <c r="R175" s="374"/>
      <c r="S175" s="374"/>
      <c r="T175" s="374"/>
      <c r="U175" s="374"/>
      <c r="V175" s="374"/>
      <c r="W175" s="374"/>
      <c r="X175" s="374"/>
      <c r="Y175" s="374"/>
      <c r="Z175" s="374"/>
    </row>
    <row r="176" ht="15.75" customHeight="1">
      <c r="A176" s="68"/>
      <c r="B176" s="68"/>
      <c r="C176" s="69"/>
      <c r="D176" s="69"/>
      <c r="E176" s="69"/>
      <c r="F176" s="69"/>
      <c r="G176" s="69"/>
      <c r="H176" s="70"/>
      <c r="I176" s="374"/>
      <c r="J176" s="374"/>
      <c r="K176" s="374"/>
      <c r="L176" s="374"/>
      <c r="M176" s="374"/>
      <c r="N176" s="374"/>
      <c r="O176" s="374"/>
      <c r="P176" s="374"/>
      <c r="Q176" s="374"/>
      <c r="R176" s="374"/>
      <c r="S176" s="374"/>
      <c r="T176" s="374"/>
      <c r="U176" s="374"/>
      <c r="V176" s="374"/>
      <c r="W176" s="374"/>
      <c r="X176" s="374"/>
      <c r="Y176" s="374"/>
      <c r="Z176" s="374"/>
    </row>
    <row r="177" ht="15.75" customHeight="1">
      <c r="A177" s="68"/>
      <c r="B177" s="68"/>
      <c r="C177" s="69"/>
      <c r="D177" s="69"/>
      <c r="E177" s="69"/>
      <c r="F177" s="69"/>
      <c r="G177" s="69"/>
      <c r="H177" s="70"/>
      <c r="I177" s="374"/>
      <c r="J177" s="374"/>
      <c r="K177" s="374"/>
      <c r="L177" s="374"/>
      <c r="M177" s="374"/>
      <c r="N177" s="374"/>
      <c r="O177" s="374"/>
      <c r="P177" s="374"/>
      <c r="Q177" s="374"/>
      <c r="R177" s="374"/>
      <c r="S177" s="374"/>
      <c r="T177" s="374"/>
      <c r="U177" s="374"/>
      <c r="V177" s="374"/>
      <c r="W177" s="374"/>
      <c r="X177" s="374"/>
      <c r="Y177" s="374"/>
      <c r="Z177" s="374"/>
    </row>
    <row r="178" ht="15.75" customHeight="1">
      <c r="A178" s="68"/>
      <c r="B178" s="68"/>
      <c r="C178" s="69"/>
      <c r="D178" s="69"/>
      <c r="E178" s="69"/>
      <c r="F178" s="69"/>
      <c r="G178" s="69"/>
      <c r="H178" s="70"/>
      <c r="I178" s="374"/>
      <c r="J178" s="374"/>
      <c r="K178" s="374"/>
      <c r="L178" s="374"/>
      <c r="M178" s="374"/>
      <c r="N178" s="374"/>
      <c r="O178" s="374"/>
      <c r="P178" s="374"/>
      <c r="Q178" s="374"/>
      <c r="R178" s="374"/>
      <c r="S178" s="374"/>
      <c r="T178" s="374"/>
      <c r="U178" s="374"/>
      <c r="V178" s="374"/>
      <c r="W178" s="374"/>
      <c r="X178" s="374"/>
      <c r="Y178" s="374"/>
      <c r="Z178" s="374"/>
    </row>
    <row r="179" ht="15.75" customHeight="1">
      <c r="A179" s="68"/>
      <c r="B179" s="68"/>
      <c r="C179" s="69"/>
      <c r="D179" s="69"/>
      <c r="E179" s="69"/>
      <c r="F179" s="69"/>
      <c r="G179" s="69"/>
      <c r="H179" s="70"/>
      <c r="I179" s="374"/>
      <c r="J179" s="374"/>
      <c r="K179" s="374"/>
      <c r="L179" s="374"/>
      <c r="M179" s="374"/>
      <c r="N179" s="374"/>
      <c r="O179" s="374"/>
      <c r="P179" s="374"/>
      <c r="Q179" s="374"/>
      <c r="R179" s="374"/>
      <c r="S179" s="374"/>
      <c r="T179" s="374"/>
      <c r="U179" s="374"/>
      <c r="V179" s="374"/>
      <c r="W179" s="374"/>
      <c r="X179" s="374"/>
      <c r="Y179" s="374"/>
      <c r="Z179" s="374"/>
    </row>
    <row r="180" ht="15.75" customHeight="1">
      <c r="A180" s="68"/>
      <c r="B180" s="68"/>
      <c r="C180" s="69"/>
      <c r="D180" s="69"/>
      <c r="E180" s="69"/>
      <c r="F180" s="69"/>
      <c r="G180" s="69"/>
      <c r="H180" s="70"/>
      <c r="I180" s="374"/>
      <c r="J180" s="374"/>
      <c r="K180" s="374"/>
      <c r="L180" s="374"/>
      <c r="M180" s="374"/>
      <c r="N180" s="374"/>
      <c r="O180" s="374"/>
      <c r="P180" s="374"/>
      <c r="Q180" s="374"/>
      <c r="R180" s="374"/>
      <c r="S180" s="374"/>
      <c r="T180" s="374"/>
      <c r="U180" s="374"/>
      <c r="V180" s="374"/>
      <c r="W180" s="374"/>
      <c r="X180" s="374"/>
      <c r="Y180" s="374"/>
      <c r="Z180" s="374"/>
    </row>
    <row r="181" ht="15.75" customHeight="1">
      <c r="A181" s="68"/>
      <c r="B181" s="68"/>
      <c r="C181" s="69"/>
      <c r="D181" s="69"/>
      <c r="E181" s="69"/>
      <c r="F181" s="69"/>
      <c r="G181" s="69"/>
      <c r="H181" s="70"/>
      <c r="I181" s="374"/>
      <c r="J181" s="374"/>
      <c r="K181" s="374"/>
      <c r="L181" s="374"/>
      <c r="M181" s="374"/>
      <c r="N181" s="374"/>
      <c r="O181" s="374"/>
      <c r="P181" s="374"/>
      <c r="Q181" s="374"/>
      <c r="R181" s="374"/>
      <c r="S181" s="374"/>
      <c r="T181" s="374"/>
      <c r="U181" s="374"/>
      <c r="V181" s="374"/>
      <c r="W181" s="374"/>
      <c r="X181" s="374"/>
      <c r="Y181" s="374"/>
      <c r="Z181" s="374"/>
    </row>
    <row r="182" ht="15.75" customHeight="1">
      <c r="A182" s="68"/>
      <c r="B182" s="68"/>
      <c r="C182" s="69"/>
      <c r="D182" s="69"/>
      <c r="E182" s="69"/>
      <c r="F182" s="69"/>
      <c r="G182" s="69"/>
      <c r="H182" s="70"/>
      <c r="I182" s="374"/>
      <c r="J182" s="374"/>
      <c r="K182" s="374"/>
      <c r="L182" s="374"/>
      <c r="M182" s="374"/>
      <c r="N182" s="374"/>
      <c r="O182" s="374"/>
      <c r="P182" s="374"/>
      <c r="Q182" s="374"/>
      <c r="R182" s="374"/>
      <c r="S182" s="374"/>
      <c r="T182" s="374"/>
      <c r="U182" s="374"/>
      <c r="V182" s="374"/>
      <c r="W182" s="374"/>
      <c r="X182" s="374"/>
      <c r="Y182" s="374"/>
      <c r="Z182" s="374"/>
    </row>
    <row r="183" ht="15.75" customHeight="1">
      <c r="A183" s="68"/>
      <c r="B183" s="68"/>
      <c r="C183" s="69"/>
      <c r="D183" s="69"/>
      <c r="E183" s="69"/>
      <c r="F183" s="69"/>
      <c r="G183" s="69"/>
      <c r="H183" s="70"/>
      <c r="I183" s="374"/>
      <c r="J183" s="374"/>
      <c r="K183" s="374"/>
      <c r="L183" s="374"/>
      <c r="M183" s="374"/>
      <c r="N183" s="374"/>
      <c r="O183" s="374"/>
      <c r="P183" s="374"/>
      <c r="Q183" s="374"/>
      <c r="R183" s="374"/>
      <c r="S183" s="374"/>
      <c r="T183" s="374"/>
      <c r="U183" s="374"/>
      <c r="V183" s="374"/>
      <c r="W183" s="374"/>
      <c r="X183" s="374"/>
      <c r="Y183" s="374"/>
      <c r="Z183" s="374"/>
    </row>
    <row r="184" ht="15.75" customHeight="1">
      <c r="A184" s="68"/>
      <c r="B184" s="68"/>
      <c r="C184" s="69"/>
      <c r="D184" s="69"/>
      <c r="E184" s="69"/>
      <c r="F184" s="69"/>
      <c r="G184" s="69"/>
      <c r="H184" s="70"/>
      <c r="I184" s="374"/>
      <c r="J184" s="374"/>
      <c r="K184" s="374"/>
      <c r="L184" s="374"/>
      <c r="M184" s="374"/>
      <c r="N184" s="374"/>
      <c r="O184" s="374"/>
      <c r="P184" s="374"/>
      <c r="Q184" s="374"/>
      <c r="R184" s="374"/>
      <c r="S184" s="374"/>
      <c r="T184" s="374"/>
      <c r="U184" s="374"/>
      <c r="V184" s="374"/>
      <c r="W184" s="374"/>
      <c r="X184" s="374"/>
      <c r="Y184" s="374"/>
      <c r="Z184" s="374"/>
    </row>
    <row r="185" ht="15.75" customHeight="1">
      <c r="A185" s="68"/>
      <c r="B185" s="68"/>
      <c r="C185" s="69"/>
      <c r="D185" s="69"/>
      <c r="E185" s="69"/>
      <c r="F185" s="69"/>
      <c r="G185" s="69"/>
      <c r="H185" s="70"/>
      <c r="I185" s="374"/>
      <c r="J185" s="374"/>
      <c r="K185" s="374"/>
      <c r="L185" s="374"/>
      <c r="M185" s="374"/>
      <c r="N185" s="374"/>
      <c r="O185" s="374"/>
      <c r="P185" s="374"/>
      <c r="Q185" s="374"/>
      <c r="R185" s="374"/>
      <c r="S185" s="374"/>
      <c r="T185" s="374"/>
      <c r="U185" s="374"/>
      <c r="V185" s="374"/>
      <c r="W185" s="374"/>
      <c r="X185" s="374"/>
      <c r="Y185" s="374"/>
      <c r="Z185" s="374"/>
    </row>
    <row r="186" ht="15.75" customHeight="1">
      <c r="A186" s="68"/>
      <c r="B186" s="68"/>
      <c r="C186" s="69"/>
      <c r="D186" s="69"/>
      <c r="E186" s="69"/>
      <c r="F186" s="69"/>
      <c r="G186" s="69"/>
      <c r="H186" s="70"/>
      <c r="I186" s="374"/>
      <c r="J186" s="374"/>
      <c r="K186" s="374"/>
      <c r="L186" s="374"/>
      <c r="M186" s="374"/>
      <c r="N186" s="374"/>
      <c r="O186" s="374"/>
      <c r="P186" s="374"/>
      <c r="Q186" s="374"/>
      <c r="R186" s="374"/>
      <c r="S186" s="374"/>
      <c r="T186" s="374"/>
      <c r="U186" s="374"/>
      <c r="V186" s="374"/>
      <c r="W186" s="374"/>
      <c r="X186" s="374"/>
      <c r="Y186" s="374"/>
      <c r="Z186" s="374"/>
    </row>
    <row r="187" ht="15.75" customHeight="1">
      <c r="A187" s="68"/>
      <c r="B187" s="68"/>
      <c r="C187" s="69"/>
      <c r="D187" s="69"/>
      <c r="E187" s="69"/>
      <c r="F187" s="69"/>
      <c r="G187" s="69"/>
      <c r="H187" s="70"/>
      <c r="I187" s="374"/>
      <c r="J187" s="374"/>
      <c r="K187" s="374"/>
      <c r="L187" s="374"/>
      <c r="M187" s="374"/>
      <c r="N187" s="374"/>
      <c r="O187" s="374"/>
      <c r="P187" s="374"/>
      <c r="Q187" s="374"/>
      <c r="R187" s="374"/>
      <c r="S187" s="374"/>
      <c r="T187" s="374"/>
      <c r="U187" s="374"/>
      <c r="V187" s="374"/>
      <c r="W187" s="374"/>
      <c r="X187" s="374"/>
      <c r="Y187" s="374"/>
      <c r="Z187" s="374"/>
    </row>
    <row r="188" ht="15.75" customHeight="1">
      <c r="A188" s="68"/>
      <c r="B188" s="68"/>
      <c r="C188" s="69"/>
      <c r="D188" s="69"/>
      <c r="E188" s="69"/>
      <c r="F188" s="69"/>
      <c r="G188" s="69"/>
      <c r="H188" s="70"/>
      <c r="I188" s="374"/>
      <c r="J188" s="374"/>
      <c r="K188" s="374"/>
      <c r="L188" s="374"/>
      <c r="M188" s="374"/>
      <c r="N188" s="374"/>
      <c r="O188" s="374"/>
      <c r="P188" s="374"/>
      <c r="Q188" s="374"/>
      <c r="R188" s="374"/>
      <c r="S188" s="374"/>
      <c r="T188" s="374"/>
      <c r="U188" s="374"/>
      <c r="V188" s="374"/>
      <c r="W188" s="374"/>
      <c r="X188" s="374"/>
      <c r="Y188" s="374"/>
      <c r="Z188" s="374"/>
    </row>
    <row r="189" ht="15.75" customHeight="1">
      <c r="A189" s="68"/>
      <c r="B189" s="68"/>
      <c r="C189" s="69"/>
      <c r="D189" s="69"/>
      <c r="E189" s="69"/>
      <c r="F189" s="69"/>
      <c r="G189" s="69"/>
      <c r="H189" s="70"/>
      <c r="I189" s="374"/>
      <c r="J189" s="374"/>
      <c r="K189" s="374"/>
      <c r="L189" s="374"/>
      <c r="M189" s="374"/>
      <c r="N189" s="374"/>
      <c r="O189" s="374"/>
      <c r="P189" s="374"/>
      <c r="Q189" s="374"/>
      <c r="R189" s="374"/>
      <c r="S189" s="374"/>
      <c r="T189" s="374"/>
      <c r="U189" s="374"/>
      <c r="V189" s="374"/>
      <c r="W189" s="374"/>
      <c r="X189" s="374"/>
      <c r="Y189" s="374"/>
      <c r="Z189" s="374"/>
    </row>
    <row r="190" ht="15.75" customHeight="1">
      <c r="A190" s="68"/>
      <c r="B190" s="68"/>
      <c r="C190" s="69"/>
      <c r="D190" s="69"/>
      <c r="E190" s="69"/>
      <c r="F190" s="69"/>
      <c r="G190" s="69"/>
      <c r="H190" s="70"/>
      <c r="I190" s="374"/>
      <c r="J190" s="374"/>
      <c r="K190" s="374"/>
      <c r="L190" s="374"/>
      <c r="M190" s="374"/>
      <c r="N190" s="374"/>
      <c r="O190" s="374"/>
      <c r="P190" s="374"/>
      <c r="Q190" s="374"/>
      <c r="R190" s="374"/>
      <c r="S190" s="374"/>
      <c r="T190" s="374"/>
      <c r="U190" s="374"/>
      <c r="V190" s="374"/>
      <c r="W190" s="374"/>
      <c r="X190" s="374"/>
      <c r="Y190" s="374"/>
      <c r="Z190" s="374"/>
    </row>
    <row r="191" ht="15.75" customHeight="1">
      <c r="A191" s="68"/>
      <c r="B191" s="68"/>
      <c r="C191" s="69"/>
      <c r="D191" s="69"/>
      <c r="E191" s="69"/>
      <c r="F191" s="69"/>
      <c r="G191" s="69"/>
      <c r="H191" s="70"/>
      <c r="I191" s="374"/>
      <c r="J191" s="374"/>
      <c r="K191" s="374"/>
      <c r="L191" s="374"/>
      <c r="M191" s="374"/>
      <c r="N191" s="374"/>
      <c r="O191" s="374"/>
      <c r="P191" s="374"/>
      <c r="Q191" s="374"/>
      <c r="R191" s="374"/>
      <c r="S191" s="374"/>
      <c r="T191" s="374"/>
      <c r="U191" s="374"/>
      <c r="V191" s="374"/>
      <c r="W191" s="374"/>
      <c r="X191" s="374"/>
      <c r="Y191" s="374"/>
      <c r="Z191" s="374"/>
    </row>
    <row r="192" ht="15.75" customHeight="1">
      <c r="A192" s="68"/>
      <c r="B192" s="68"/>
      <c r="C192" s="69"/>
      <c r="D192" s="69"/>
      <c r="E192" s="69"/>
      <c r="F192" s="69"/>
      <c r="G192" s="69"/>
      <c r="H192" s="70"/>
      <c r="I192" s="374"/>
      <c r="J192" s="374"/>
      <c r="K192" s="374"/>
      <c r="L192" s="374"/>
      <c r="M192" s="374"/>
      <c r="N192" s="374"/>
      <c r="O192" s="374"/>
      <c r="P192" s="374"/>
      <c r="Q192" s="374"/>
      <c r="R192" s="374"/>
      <c r="S192" s="374"/>
      <c r="T192" s="374"/>
      <c r="U192" s="374"/>
      <c r="V192" s="374"/>
      <c r="W192" s="374"/>
      <c r="X192" s="374"/>
      <c r="Y192" s="374"/>
      <c r="Z192" s="374"/>
    </row>
    <row r="193" ht="15.75" customHeight="1">
      <c r="A193" s="68"/>
      <c r="B193" s="68"/>
      <c r="C193" s="69"/>
      <c r="D193" s="69"/>
      <c r="E193" s="69"/>
      <c r="F193" s="69"/>
      <c r="G193" s="69"/>
      <c r="H193" s="70"/>
      <c r="I193" s="374"/>
      <c r="J193" s="374"/>
      <c r="K193" s="374"/>
      <c r="L193" s="374"/>
      <c r="M193" s="374"/>
      <c r="N193" s="374"/>
      <c r="O193" s="374"/>
      <c r="P193" s="374"/>
      <c r="Q193" s="374"/>
      <c r="R193" s="374"/>
      <c r="S193" s="374"/>
      <c r="T193" s="374"/>
      <c r="U193" s="374"/>
      <c r="V193" s="374"/>
      <c r="W193" s="374"/>
      <c r="X193" s="374"/>
      <c r="Y193" s="374"/>
      <c r="Z193" s="374"/>
    </row>
    <row r="194" ht="15.75" customHeight="1">
      <c r="A194" s="68"/>
      <c r="B194" s="68"/>
      <c r="C194" s="69"/>
      <c r="D194" s="69"/>
      <c r="E194" s="69"/>
      <c r="F194" s="69"/>
      <c r="G194" s="69"/>
      <c r="H194" s="70"/>
      <c r="I194" s="374"/>
      <c r="J194" s="374"/>
      <c r="K194" s="374"/>
      <c r="L194" s="374"/>
      <c r="M194" s="374"/>
      <c r="N194" s="374"/>
      <c r="O194" s="374"/>
      <c r="P194" s="374"/>
      <c r="Q194" s="374"/>
      <c r="R194" s="374"/>
      <c r="S194" s="374"/>
      <c r="T194" s="374"/>
      <c r="U194" s="374"/>
      <c r="V194" s="374"/>
      <c r="W194" s="374"/>
      <c r="X194" s="374"/>
      <c r="Y194" s="374"/>
      <c r="Z194" s="374"/>
    </row>
    <row r="195" ht="15.75" customHeight="1">
      <c r="A195" s="68"/>
      <c r="B195" s="68"/>
      <c r="C195" s="69"/>
      <c r="D195" s="69"/>
      <c r="E195" s="69"/>
      <c r="F195" s="69"/>
      <c r="G195" s="69"/>
      <c r="H195" s="70"/>
      <c r="I195" s="374"/>
      <c r="J195" s="374"/>
      <c r="K195" s="374"/>
      <c r="L195" s="374"/>
      <c r="M195" s="374"/>
      <c r="N195" s="374"/>
      <c r="O195" s="374"/>
      <c r="P195" s="374"/>
      <c r="Q195" s="374"/>
      <c r="R195" s="374"/>
      <c r="S195" s="374"/>
      <c r="T195" s="374"/>
      <c r="U195" s="374"/>
      <c r="V195" s="374"/>
      <c r="W195" s="374"/>
      <c r="X195" s="374"/>
      <c r="Y195" s="374"/>
      <c r="Z195" s="374"/>
    </row>
    <row r="196" ht="15.75" customHeight="1">
      <c r="A196" s="68"/>
      <c r="B196" s="68"/>
      <c r="C196" s="69"/>
      <c r="D196" s="69"/>
      <c r="E196" s="69"/>
      <c r="F196" s="69"/>
      <c r="G196" s="69"/>
      <c r="H196" s="70"/>
      <c r="I196" s="374"/>
      <c r="J196" s="374"/>
      <c r="K196" s="374"/>
      <c r="L196" s="374"/>
      <c r="M196" s="374"/>
      <c r="N196" s="374"/>
      <c r="O196" s="374"/>
      <c r="P196" s="374"/>
      <c r="Q196" s="374"/>
      <c r="R196" s="374"/>
      <c r="S196" s="374"/>
      <c r="T196" s="374"/>
      <c r="U196" s="374"/>
      <c r="V196" s="374"/>
      <c r="W196" s="374"/>
      <c r="X196" s="374"/>
      <c r="Y196" s="374"/>
      <c r="Z196" s="374"/>
    </row>
    <row r="197" ht="15.75" customHeight="1">
      <c r="A197" s="68"/>
      <c r="B197" s="68"/>
      <c r="C197" s="69"/>
      <c r="D197" s="69"/>
      <c r="E197" s="69"/>
      <c r="F197" s="69"/>
      <c r="G197" s="69"/>
      <c r="H197" s="70"/>
      <c r="I197" s="374"/>
      <c r="J197" s="374"/>
      <c r="K197" s="374"/>
      <c r="L197" s="374"/>
      <c r="M197" s="374"/>
      <c r="N197" s="374"/>
      <c r="O197" s="374"/>
      <c r="P197" s="374"/>
      <c r="Q197" s="374"/>
      <c r="R197" s="374"/>
      <c r="S197" s="374"/>
      <c r="T197" s="374"/>
      <c r="U197" s="374"/>
      <c r="V197" s="374"/>
      <c r="W197" s="374"/>
      <c r="X197" s="374"/>
      <c r="Y197" s="374"/>
      <c r="Z197" s="374"/>
    </row>
    <row r="198" ht="15.75" customHeight="1">
      <c r="A198" s="68"/>
      <c r="B198" s="68"/>
      <c r="C198" s="69"/>
      <c r="D198" s="69"/>
      <c r="E198" s="69"/>
      <c r="F198" s="69"/>
      <c r="G198" s="69"/>
      <c r="H198" s="70"/>
      <c r="I198" s="374"/>
      <c r="J198" s="374"/>
      <c r="K198" s="374"/>
      <c r="L198" s="374"/>
      <c r="M198" s="374"/>
      <c r="N198" s="374"/>
      <c r="O198" s="374"/>
      <c r="P198" s="374"/>
      <c r="Q198" s="374"/>
      <c r="R198" s="374"/>
      <c r="S198" s="374"/>
      <c r="T198" s="374"/>
      <c r="U198" s="374"/>
      <c r="V198" s="374"/>
      <c r="W198" s="374"/>
      <c r="X198" s="374"/>
      <c r="Y198" s="374"/>
      <c r="Z198" s="374"/>
    </row>
    <row r="199" ht="15.75" customHeight="1">
      <c r="A199" s="68"/>
      <c r="B199" s="68"/>
      <c r="C199" s="69"/>
      <c r="D199" s="69"/>
      <c r="E199" s="69"/>
      <c r="F199" s="69"/>
      <c r="G199" s="69"/>
      <c r="H199" s="70"/>
      <c r="I199" s="374"/>
      <c r="J199" s="374"/>
      <c r="K199" s="374"/>
      <c r="L199" s="374"/>
      <c r="M199" s="374"/>
      <c r="N199" s="374"/>
      <c r="O199" s="374"/>
      <c r="P199" s="374"/>
      <c r="Q199" s="374"/>
      <c r="R199" s="374"/>
      <c r="S199" s="374"/>
      <c r="T199" s="374"/>
      <c r="U199" s="374"/>
      <c r="V199" s="374"/>
      <c r="W199" s="374"/>
      <c r="X199" s="374"/>
      <c r="Y199" s="374"/>
      <c r="Z199" s="374"/>
    </row>
    <row r="200" ht="15.75" customHeight="1">
      <c r="A200" s="68"/>
      <c r="B200" s="68"/>
      <c r="C200" s="69"/>
      <c r="D200" s="69"/>
      <c r="E200" s="69"/>
      <c r="F200" s="69"/>
      <c r="G200" s="69"/>
      <c r="H200" s="70"/>
      <c r="I200" s="374"/>
      <c r="J200" s="374"/>
      <c r="K200" s="374"/>
      <c r="L200" s="374"/>
      <c r="M200" s="374"/>
      <c r="N200" s="374"/>
      <c r="O200" s="374"/>
      <c r="P200" s="374"/>
      <c r="Q200" s="374"/>
      <c r="R200" s="374"/>
      <c r="S200" s="374"/>
      <c r="T200" s="374"/>
      <c r="U200" s="374"/>
      <c r="V200" s="374"/>
      <c r="W200" s="374"/>
      <c r="X200" s="374"/>
      <c r="Y200" s="374"/>
      <c r="Z200" s="374"/>
    </row>
    <row r="201" ht="15.75" customHeight="1">
      <c r="A201" s="68"/>
      <c r="B201" s="68"/>
      <c r="C201" s="69"/>
      <c r="D201" s="69"/>
      <c r="E201" s="69"/>
      <c r="F201" s="69"/>
      <c r="G201" s="69"/>
      <c r="H201" s="70"/>
      <c r="I201" s="374"/>
      <c r="J201" s="374"/>
      <c r="K201" s="374"/>
      <c r="L201" s="374"/>
      <c r="M201" s="374"/>
      <c r="N201" s="374"/>
      <c r="O201" s="374"/>
      <c r="P201" s="374"/>
      <c r="Q201" s="374"/>
      <c r="R201" s="374"/>
      <c r="S201" s="374"/>
      <c r="T201" s="374"/>
      <c r="U201" s="374"/>
      <c r="V201" s="374"/>
      <c r="W201" s="374"/>
      <c r="X201" s="374"/>
      <c r="Y201" s="374"/>
      <c r="Z201" s="374"/>
    </row>
    <row r="202" ht="15.75" customHeight="1">
      <c r="A202" s="68"/>
      <c r="B202" s="68"/>
      <c r="C202" s="69"/>
      <c r="D202" s="69"/>
      <c r="E202" s="69"/>
      <c r="F202" s="69"/>
      <c r="G202" s="69"/>
      <c r="H202" s="70"/>
      <c r="I202" s="374"/>
      <c r="J202" s="374"/>
      <c r="K202" s="374"/>
      <c r="L202" s="374"/>
      <c r="M202" s="374"/>
      <c r="N202" s="374"/>
      <c r="O202" s="374"/>
      <c r="P202" s="374"/>
      <c r="Q202" s="374"/>
      <c r="R202" s="374"/>
      <c r="S202" s="374"/>
      <c r="T202" s="374"/>
      <c r="U202" s="374"/>
      <c r="V202" s="374"/>
      <c r="W202" s="374"/>
      <c r="X202" s="374"/>
      <c r="Y202" s="374"/>
      <c r="Z202" s="374"/>
    </row>
    <row r="203" ht="15.75" customHeight="1">
      <c r="A203" s="68"/>
      <c r="B203" s="68"/>
      <c r="C203" s="69"/>
      <c r="D203" s="69"/>
      <c r="E203" s="69"/>
      <c r="F203" s="69"/>
      <c r="G203" s="69"/>
      <c r="H203" s="70"/>
      <c r="I203" s="374"/>
      <c r="J203" s="374"/>
      <c r="K203" s="374"/>
      <c r="L203" s="374"/>
      <c r="M203" s="374"/>
      <c r="N203" s="374"/>
      <c r="O203" s="374"/>
      <c r="P203" s="374"/>
      <c r="Q203" s="374"/>
      <c r="R203" s="374"/>
      <c r="S203" s="374"/>
      <c r="T203" s="374"/>
      <c r="U203" s="374"/>
      <c r="V203" s="374"/>
      <c r="W203" s="374"/>
      <c r="X203" s="374"/>
      <c r="Y203" s="374"/>
      <c r="Z203" s="374"/>
    </row>
    <row r="204" ht="15.75" customHeight="1">
      <c r="A204" s="68"/>
      <c r="B204" s="68"/>
      <c r="C204" s="69"/>
      <c r="D204" s="69"/>
      <c r="E204" s="69"/>
      <c r="F204" s="69"/>
      <c r="G204" s="69"/>
      <c r="H204" s="70"/>
      <c r="I204" s="374"/>
      <c r="J204" s="374"/>
      <c r="K204" s="374"/>
      <c r="L204" s="374"/>
      <c r="M204" s="374"/>
      <c r="N204" s="374"/>
      <c r="O204" s="374"/>
      <c r="P204" s="374"/>
      <c r="Q204" s="374"/>
      <c r="R204" s="374"/>
      <c r="S204" s="374"/>
      <c r="T204" s="374"/>
      <c r="U204" s="374"/>
      <c r="V204" s="374"/>
      <c r="W204" s="374"/>
      <c r="X204" s="374"/>
      <c r="Y204" s="374"/>
      <c r="Z204" s="374"/>
    </row>
    <row r="205" ht="15.75" customHeight="1">
      <c r="A205" s="68"/>
      <c r="B205" s="68"/>
      <c r="C205" s="69"/>
      <c r="D205" s="69"/>
      <c r="E205" s="69"/>
      <c r="F205" s="69"/>
      <c r="G205" s="69"/>
      <c r="H205" s="70"/>
      <c r="I205" s="374"/>
      <c r="J205" s="374"/>
      <c r="K205" s="374"/>
      <c r="L205" s="374"/>
      <c r="M205" s="374"/>
      <c r="N205" s="374"/>
      <c r="O205" s="374"/>
      <c r="P205" s="374"/>
      <c r="Q205" s="374"/>
      <c r="R205" s="374"/>
      <c r="S205" s="374"/>
      <c r="T205" s="374"/>
      <c r="U205" s="374"/>
      <c r="V205" s="374"/>
      <c r="W205" s="374"/>
      <c r="X205" s="374"/>
      <c r="Y205" s="374"/>
      <c r="Z205" s="374"/>
    </row>
    <row r="206" ht="15.75" customHeight="1">
      <c r="A206" s="68"/>
      <c r="B206" s="68"/>
      <c r="C206" s="69"/>
      <c r="D206" s="69"/>
      <c r="E206" s="69"/>
      <c r="F206" s="69"/>
      <c r="G206" s="69"/>
      <c r="H206" s="70"/>
      <c r="I206" s="374"/>
      <c r="J206" s="374"/>
      <c r="K206" s="374"/>
      <c r="L206" s="374"/>
      <c r="M206" s="374"/>
      <c r="N206" s="374"/>
      <c r="O206" s="374"/>
      <c r="P206" s="374"/>
      <c r="Q206" s="374"/>
      <c r="R206" s="374"/>
      <c r="S206" s="374"/>
      <c r="T206" s="374"/>
      <c r="U206" s="374"/>
      <c r="V206" s="374"/>
      <c r="W206" s="374"/>
      <c r="X206" s="374"/>
      <c r="Y206" s="374"/>
      <c r="Z206" s="374"/>
    </row>
    <row r="207" ht="15.75" customHeight="1">
      <c r="A207" s="68"/>
      <c r="B207" s="68"/>
      <c r="C207" s="69"/>
      <c r="D207" s="69"/>
      <c r="E207" s="69"/>
      <c r="F207" s="69"/>
      <c r="G207" s="69"/>
      <c r="H207" s="70"/>
      <c r="I207" s="374"/>
      <c r="J207" s="374"/>
      <c r="K207" s="374"/>
      <c r="L207" s="374"/>
      <c r="M207" s="374"/>
      <c r="N207" s="374"/>
      <c r="O207" s="374"/>
      <c r="P207" s="374"/>
      <c r="Q207" s="374"/>
      <c r="R207" s="374"/>
      <c r="S207" s="374"/>
      <c r="T207" s="374"/>
      <c r="U207" s="374"/>
      <c r="V207" s="374"/>
      <c r="W207" s="374"/>
      <c r="X207" s="374"/>
      <c r="Y207" s="374"/>
      <c r="Z207" s="374"/>
    </row>
    <row r="208" ht="15.75" customHeight="1">
      <c r="A208" s="68"/>
      <c r="B208" s="68"/>
      <c r="C208" s="69"/>
      <c r="D208" s="69"/>
      <c r="E208" s="69"/>
      <c r="F208" s="69"/>
      <c r="G208" s="69"/>
      <c r="H208" s="70"/>
      <c r="I208" s="374"/>
      <c r="J208" s="374"/>
      <c r="K208" s="374"/>
      <c r="L208" s="374"/>
      <c r="M208" s="374"/>
      <c r="N208" s="374"/>
      <c r="O208" s="374"/>
      <c r="P208" s="374"/>
      <c r="Q208" s="374"/>
      <c r="R208" s="374"/>
      <c r="S208" s="374"/>
      <c r="T208" s="374"/>
      <c r="U208" s="374"/>
      <c r="V208" s="374"/>
      <c r="W208" s="374"/>
      <c r="X208" s="374"/>
      <c r="Y208" s="374"/>
      <c r="Z208" s="374"/>
    </row>
    <row r="209" ht="15.75" customHeight="1">
      <c r="A209" s="68"/>
      <c r="B209" s="68"/>
      <c r="C209" s="69"/>
      <c r="D209" s="69"/>
      <c r="E209" s="69"/>
      <c r="F209" s="69"/>
      <c r="G209" s="69"/>
      <c r="H209" s="70"/>
      <c r="I209" s="374"/>
      <c r="J209" s="374"/>
      <c r="K209" s="374"/>
      <c r="L209" s="374"/>
      <c r="M209" s="374"/>
      <c r="N209" s="374"/>
      <c r="O209" s="374"/>
      <c r="P209" s="374"/>
      <c r="Q209" s="374"/>
      <c r="R209" s="374"/>
      <c r="S209" s="374"/>
      <c r="T209" s="374"/>
      <c r="U209" s="374"/>
      <c r="V209" s="374"/>
      <c r="W209" s="374"/>
      <c r="X209" s="374"/>
      <c r="Y209" s="374"/>
      <c r="Z209" s="374"/>
    </row>
    <row r="210" ht="15.75" customHeight="1">
      <c r="A210" s="68"/>
      <c r="B210" s="68"/>
      <c r="C210" s="69"/>
      <c r="D210" s="69"/>
      <c r="E210" s="69"/>
      <c r="F210" s="69"/>
      <c r="G210" s="69"/>
      <c r="H210" s="70"/>
      <c r="I210" s="374"/>
      <c r="J210" s="374"/>
      <c r="K210" s="374"/>
      <c r="L210" s="374"/>
      <c r="M210" s="374"/>
      <c r="N210" s="374"/>
      <c r="O210" s="374"/>
      <c r="P210" s="374"/>
      <c r="Q210" s="374"/>
      <c r="R210" s="374"/>
      <c r="S210" s="374"/>
      <c r="T210" s="374"/>
      <c r="U210" s="374"/>
      <c r="V210" s="374"/>
      <c r="W210" s="374"/>
      <c r="X210" s="374"/>
      <c r="Y210" s="374"/>
      <c r="Z210" s="374"/>
    </row>
    <row r="211" ht="15.75" customHeight="1">
      <c r="A211" s="68"/>
      <c r="B211" s="68"/>
      <c r="C211" s="69"/>
      <c r="D211" s="69"/>
      <c r="E211" s="69"/>
      <c r="F211" s="69"/>
      <c r="G211" s="69"/>
      <c r="H211" s="70"/>
      <c r="I211" s="374"/>
      <c r="J211" s="374"/>
      <c r="K211" s="374"/>
      <c r="L211" s="374"/>
      <c r="M211" s="374"/>
      <c r="N211" s="374"/>
      <c r="O211" s="374"/>
      <c r="P211" s="374"/>
      <c r="Q211" s="374"/>
      <c r="R211" s="374"/>
      <c r="S211" s="374"/>
      <c r="T211" s="374"/>
      <c r="U211" s="374"/>
      <c r="V211" s="374"/>
      <c r="W211" s="374"/>
      <c r="X211" s="374"/>
      <c r="Y211" s="374"/>
      <c r="Z211" s="374"/>
    </row>
    <row r="212" ht="15.75" customHeight="1">
      <c r="A212" s="68"/>
      <c r="B212" s="68"/>
      <c r="C212" s="69"/>
      <c r="D212" s="69"/>
      <c r="E212" s="69"/>
      <c r="F212" s="69"/>
      <c r="G212" s="69"/>
      <c r="H212" s="70"/>
      <c r="I212" s="374"/>
      <c r="J212" s="374"/>
      <c r="K212" s="374"/>
      <c r="L212" s="374"/>
      <c r="M212" s="374"/>
      <c r="N212" s="374"/>
      <c r="O212" s="374"/>
      <c r="P212" s="374"/>
      <c r="Q212" s="374"/>
      <c r="R212" s="374"/>
      <c r="S212" s="374"/>
      <c r="T212" s="374"/>
      <c r="U212" s="374"/>
      <c r="V212" s="374"/>
      <c r="W212" s="374"/>
      <c r="X212" s="374"/>
      <c r="Y212" s="374"/>
      <c r="Z212" s="374"/>
    </row>
    <row r="213" ht="15.75" customHeight="1">
      <c r="A213" s="68"/>
      <c r="B213" s="68"/>
      <c r="C213" s="69"/>
      <c r="D213" s="69"/>
      <c r="E213" s="69"/>
      <c r="F213" s="69"/>
      <c r="G213" s="69"/>
      <c r="H213" s="70"/>
      <c r="I213" s="374"/>
      <c r="J213" s="374"/>
      <c r="K213" s="374"/>
      <c r="L213" s="374"/>
      <c r="M213" s="374"/>
      <c r="N213" s="374"/>
      <c r="O213" s="374"/>
      <c r="P213" s="374"/>
      <c r="Q213" s="374"/>
      <c r="R213" s="374"/>
      <c r="S213" s="374"/>
      <c r="T213" s="374"/>
      <c r="U213" s="374"/>
      <c r="V213" s="374"/>
      <c r="W213" s="374"/>
      <c r="X213" s="374"/>
      <c r="Y213" s="374"/>
      <c r="Z213" s="374"/>
    </row>
    <row r="214" ht="15.75" customHeight="1">
      <c r="A214" s="68"/>
      <c r="B214" s="68"/>
      <c r="C214" s="69"/>
      <c r="D214" s="69"/>
      <c r="E214" s="69"/>
      <c r="F214" s="69"/>
      <c r="G214" s="69"/>
      <c r="H214" s="70"/>
      <c r="I214" s="374"/>
      <c r="J214" s="374"/>
      <c r="K214" s="374"/>
      <c r="L214" s="374"/>
      <c r="M214" s="374"/>
      <c r="N214" s="374"/>
      <c r="O214" s="374"/>
      <c r="P214" s="374"/>
      <c r="Q214" s="374"/>
      <c r="R214" s="374"/>
      <c r="S214" s="374"/>
      <c r="T214" s="374"/>
      <c r="U214" s="374"/>
      <c r="V214" s="374"/>
      <c r="W214" s="374"/>
      <c r="X214" s="374"/>
      <c r="Y214" s="374"/>
      <c r="Z214" s="374"/>
    </row>
    <row r="215" ht="15.75" customHeight="1">
      <c r="A215" s="68"/>
      <c r="B215" s="68"/>
      <c r="C215" s="69"/>
      <c r="D215" s="69"/>
      <c r="E215" s="69"/>
      <c r="F215" s="69"/>
      <c r="G215" s="69"/>
      <c r="H215" s="70"/>
      <c r="I215" s="374"/>
      <c r="J215" s="374"/>
      <c r="K215" s="374"/>
      <c r="L215" s="374"/>
      <c r="M215" s="374"/>
      <c r="N215" s="374"/>
      <c r="O215" s="374"/>
      <c r="P215" s="374"/>
      <c r="Q215" s="374"/>
      <c r="R215" s="374"/>
      <c r="S215" s="374"/>
      <c r="T215" s="374"/>
      <c r="U215" s="374"/>
      <c r="V215" s="374"/>
      <c r="W215" s="374"/>
      <c r="X215" s="374"/>
      <c r="Y215" s="374"/>
      <c r="Z215" s="374"/>
    </row>
    <row r="216" ht="15.75" customHeight="1">
      <c r="A216" s="68"/>
      <c r="B216" s="68"/>
      <c r="C216" s="69"/>
      <c r="D216" s="69"/>
      <c r="E216" s="69"/>
      <c r="F216" s="69"/>
      <c r="G216" s="69"/>
      <c r="H216" s="70"/>
      <c r="I216" s="374"/>
      <c r="J216" s="374"/>
      <c r="K216" s="374"/>
      <c r="L216" s="374"/>
      <c r="M216" s="374"/>
      <c r="N216" s="374"/>
      <c r="O216" s="374"/>
      <c r="P216" s="374"/>
      <c r="Q216" s="374"/>
      <c r="R216" s="374"/>
      <c r="S216" s="374"/>
      <c r="T216" s="374"/>
      <c r="U216" s="374"/>
      <c r="V216" s="374"/>
      <c r="W216" s="374"/>
      <c r="X216" s="374"/>
      <c r="Y216" s="374"/>
      <c r="Z216" s="374"/>
    </row>
    <row r="217" ht="15.75" customHeight="1">
      <c r="A217" s="68"/>
      <c r="B217" s="68"/>
      <c r="C217" s="69"/>
      <c r="D217" s="69"/>
      <c r="E217" s="69"/>
      <c r="F217" s="69"/>
      <c r="G217" s="69"/>
      <c r="H217" s="70"/>
      <c r="I217" s="374"/>
      <c r="J217" s="374"/>
      <c r="K217" s="374"/>
      <c r="L217" s="374"/>
      <c r="M217" s="374"/>
      <c r="N217" s="374"/>
      <c r="O217" s="374"/>
      <c r="P217" s="374"/>
      <c r="Q217" s="374"/>
      <c r="R217" s="374"/>
      <c r="S217" s="374"/>
      <c r="T217" s="374"/>
      <c r="U217" s="374"/>
      <c r="V217" s="374"/>
      <c r="W217" s="374"/>
      <c r="X217" s="374"/>
      <c r="Y217" s="374"/>
      <c r="Z217" s="374"/>
    </row>
    <row r="218" ht="15.75" customHeight="1">
      <c r="A218" s="68"/>
      <c r="B218" s="68"/>
      <c r="C218" s="69"/>
      <c r="D218" s="69"/>
      <c r="E218" s="69"/>
      <c r="F218" s="69"/>
      <c r="G218" s="69"/>
      <c r="H218" s="70"/>
      <c r="I218" s="374"/>
      <c r="J218" s="374"/>
      <c r="K218" s="374"/>
      <c r="L218" s="374"/>
      <c r="M218" s="374"/>
      <c r="N218" s="374"/>
      <c r="O218" s="374"/>
      <c r="P218" s="374"/>
      <c r="Q218" s="374"/>
      <c r="R218" s="374"/>
      <c r="S218" s="374"/>
      <c r="T218" s="374"/>
      <c r="U218" s="374"/>
      <c r="V218" s="374"/>
      <c r="W218" s="374"/>
      <c r="X218" s="374"/>
      <c r="Y218" s="374"/>
      <c r="Z218" s="374"/>
    </row>
    <row r="219" ht="15.75" customHeight="1">
      <c r="A219" s="68"/>
      <c r="B219" s="68"/>
      <c r="C219" s="69"/>
      <c r="D219" s="69"/>
      <c r="E219" s="69"/>
      <c r="F219" s="69"/>
      <c r="G219" s="69"/>
      <c r="H219" s="70"/>
      <c r="I219" s="374"/>
      <c r="J219" s="374"/>
      <c r="K219" s="374"/>
      <c r="L219" s="374"/>
      <c r="M219" s="374"/>
      <c r="N219" s="374"/>
      <c r="O219" s="374"/>
      <c r="P219" s="374"/>
      <c r="Q219" s="374"/>
      <c r="R219" s="374"/>
      <c r="S219" s="374"/>
      <c r="T219" s="374"/>
      <c r="U219" s="374"/>
      <c r="V219" s="374"/>
      <c r="W219" s="374"/>
      <c r="X219" s="374"/>
      <c r="Y219" s="374"/>
      <c r="Z219" s="374"/>
    </row>
    <row r="220" ht="15.75" customHeight="1">
      <c r="A220" s="68"/>
      <c r="B220" s="68"/>
      <c r="C220" s="69"/>
      <c r="D220" s="69"/>
      <c r="E220" s="69"/>
      <c r="F220" s="69"/>
      <c r="G220" s="69"/>
      <c r="H220" s="70"/>
      <c r="I220" s="374"/>
      <c r="J220" s="374"/>
      <c r="K220" s="374"/>
      <c r="L220" s="374"/>
      <c r="M220" s="374"/>
      <c r="N220" s="374"/>
      <c r="O220" s="374"/>
      <c r="P220" s="374"/>
      <c r="Q220" s="374"/>
      <c r="R220" s="374"/>
      <c r="S220" s="374"/>
      <c r="T220" s="374"/>
      <c r="U220" s="374"/>
      <c r="V220" s="374"/>
      <c r="W220" s="374"/>
      <c r="X220" s="374"/>
      <c r="Y220" s="374"/>
      <c r="Z220" s="374"/>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20:H20"/>
  </mergeCells>
  <printOptions/>
  <pageMargins bottom="1.0" footer="0.0" header="0.0" left="0.75" right="0.75" top="1.0"/>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5.43"/>
    <col customWidth="1" min="3" max="3" width="12.43"/>
    <col customWidth="1" min="4" max="4" width="16.86"/>
    <col customWidth="1" min="5" max="5" width="12.43"/>
    <col customWidth="1" min="6" max="6" width="26.43"/>
    <col customWidth="1" min="7" max="7" width="12.14"/>
    <col customWidth="1" min="8" max="8" width="10.71"/>
    <col customWidth="1" min="9" max="9" width="7.43"/>
    <col customWidth="1" min="10" max="10" width="12.0"/>
    <col customWidth="1" min="11" max="25" width="8.0"/>
  </cols>
  <sheetData>
    <row r="1">
      <c r="A1" s="68"/>
      <c r="B1" s="68"/>
      <c r="C1" s="68"/>
      <c r="D1" s="68"/>
      <c r="E1" s="69"/>
      <c r="F1" s="69"/>
      <c r="G1" s="69"/>
      <c r="H1" s="69"/>
      <c r="I1" s="70"/>
      <c r="J1" s="374"/>
      <c r="K1" s="374"/>
      <c r="L1" s="374"/>
      <c r="M1" s="374"/>
      <c r="N1" s="374"/>
      <c r="O1" s="374"/>
      <c r="P1" s="374"/>
      <c r="Q1" s="374"/>
      <c r="R1" s="374"/>
      <c r="S1" s="374"/>
      <c r="T1" s="374"/>
      <c r="U1" s="374"/>
      <c r="V1" s="374"/>
      <c r="W1" s="374"/>
      <c r="X1" s="374"/>
      <c r="Y1" s="374"/>
      <c r="Z1" s="374"/>
    </row>
    <row r="2">
      <c r="A2" s="582" t="s">
        <v>10354</v>
      </c>
      <c r="B2" s="72"/>
      <c r="C2" s="72"/>
      <c r="D2" s="72"/>
      <c r="E2" s="72"/>
      <c r="F2" s="72"/>
      <c r="G2" s="72"/>
      <c r="H2" s="72"/>
      <c r="I2" s="73"/>
      <c r="J2" s="374"/>
      <c r="K2" s="374"/>
      <c r="L2" s="374"/>
      <c r="M2" s="374"/>
      <c r="N2" s="374"/>
      <c r="O2" s="374"/>
      <c r="P2" s="374"/>
      <c r="Q2" s="374"/>
      <c r="R2" s="374"/>
      <c r="S2" s="374"/>
      <c r="T2" s="374"/>
      <c r="U2" s="374"/>
      <c r="V2" s="374"/>
      <c r="W2" s="374"/>
      <c r="X2" s="374"/>
      <c r="Y2" s="374"/>
      <c r="Z2" s="374"/>
    </row>
    <row r="3">
      <c r="A3" s="592"/>
      <c r="B3" s="592"/>
      <c r="C3" s="592"/>
      <c r="D3" s="592"/>
      <c r="E3" s="592"/>
      <c r="F3" s="592"/>
      <c r="G3" s="592"/>
      <c r="H3" s="592"/>
      <c r="I3" s="592"/>
      <c r="J3" s="374"/>
      <c r="K3" s="374"/>
      <c r="L3" s="374"/>
      <c r="M3" s="374"/>
      <c r="N3" s="374"/>
      <c r="O3" s="374"/>
      <c r="P3" s="374"/>
      <c r="Q3" s="374"/>
      <c r="R3" s="374"/>
      <c r="S3" s="374"/>
      <c r="T3" s="374"/>
      <c r="U3" s="374"/>
      <c r="V3" s="374"/>
      <c r="W3" s="374"/>
      <c r="X3" s="374"/>
      <c r="Y3" s="374"/>
      <c r="Z3" s="374"/>
    </row>
    <row r="4">
      <c r="A4" s="593" t="s">
        <v>10355</v>
      </c>
      <c r="B4" s="72"/>
      <c r="C4" s="72"/>
      <c r="D4" s="72"/>
      <c r="E4" s="72"/>
      <c r="F4" s="72"/>
      <c r="G4" s="72"/>
      <c r="H4" s="72"/>
      <c r="I4" s="73"/>
      <c r="J4" s="374"/>
      <c r="K4" s="374"/>
      <c r="L4" s="374"/>
      <c r="M4" s="374"/>
      <c r="N4" s="374"/>
      <c r="O4" s="374"/>
      <c r="P4" s="374"/>
      <c r="Q4" s="374"/>
      <c r="R4" s="374"/>
      <c r="S4" s="374"/>
      <c r="T4" s="374"/>
      <c r="U4" s="374"/>
      <c r="V4" s="374"/>
      <c r="W4" s="374"/>
      <c r="X4" s="374"/>
      <c r="Y4" s="374"/>
      <c r="Z4" s="374"/>
    </row>
    <row r="5">
      <c r="A5" s="593" t="s">
        <v>7082</v>
      </c>
      <c r="B5" s="72"/>
      <c r="C5" s="72"/>
      <c r="D5" s="72"/>
      <c r="E5" s="72"/>
      <c r="F5" s="72"/>
      <c r="G5" s="72"/>
      <c r="H5" s="72"/>
      <c r="I5" s="73"/>
      <c r="J5" s="374"/>
      <c r="K5" s="374"/>
      <c r="L5" s="374"/>
      <c r="M5" s="374"/>
      <c r="N5" s="374"/>
      <c r="O5" s="374"/>
      <c r="P5" s="374"/>
      <c r="Q5" s="374"/>
      <c r="R5" s="374"/>
      <c r="S5" s="374"/>
      <c r="T5" s="374"/>
      <c r="U5" s="374"/>
      <c r="V5" s="374"/>
      <c r="W5" s="374"/>
      <c r="X5" s="374"/>
      <c r="Y5" s="374"/>
      <c r="Z5" s="374"/>
    </row>
    <row r="6">
      <c r="A6" s="593" t="s">
        <v>7084</v>
      </c>
      <c r="B6" s="72"/>
      <c r="C6" s="72"/>
      <c r="D6" s="72"/>
      <c r="E6" s="72"/>
      <c r="F6" s="72"/>
      <c r="G6" s="72"/>
      <c r="H6" s="72"/>
      <c r="I6" s="73"/>
      <c r="J6" s="374"/>
      <c r="K6" s="374"/>
      <c r="L6" s="374"/>
      <c r="M6" s="374"/>
      <c r="N6" s="374"/>
      <c r="O6" s="374"/>
      <c r="P6" s="374"/>
      <c r="Q6" s="374"/>
      <c r="R6" s="374"/>
      <c r="S6" s="374"/>
      <c r="T6" s="374"/>
      <c r="U6" s="374"/>
      <c r="V6" s="374"/>
      <c r="W6" s="374"/>
      <c r="X6" s="374"/>
      <c r="Y6" s="374"/>
      <c r="Z6" s="374"/>
    </row>
    <row r="7">
      <c r="A7" s="593" t="s">
        <v>10356</v>
      </c>
      <c r="B7" s="72"/>
      <c r="C7" s="72"/>
      <c r="D7" s="72"/>
      <c r="E7" s="72"/>
      <c r="F7" s="72"/>
      <c r="G7" s="72"/>
      <c r="H7" s="72"/>
      <c r="I7" s="73"/>
      <c r="J7" s="374"/>
      <c r="K7" s="374"/>
      <c r="L7" s="374"/>
      <c r="M7" s="374"/>
      <c r="N7" s="374"/>
      <c r="O7" s="374"/>
      <c r="P7" s="374"/>
      <c r="Q7" s="374"/>
      <c r="R7" s="374"/>
      <c r="S7" s="374"/>
      <c r="T7" s="374"/>
      <c r="U7" s="374"/>
      <c r="V7" s="374"/>
      <c r="W7" s="374"/>
      <c r="X7" s="374"/>
      <c r="Y7" s="374"/>
      <c r="Z7" s="374"/>
    </row>
    <row r="8">
      <c r="A8" s="593" t="s">
        <v>10357</v>
      </c>
      <c r="B8" s="72"/>
      <c r="C8" s="72"/>
      <c r="D8" s="72"/>
      <c r="E8" s="72"/>
      <c r="F8" s="72"/>
      <c r="G8" s="72"/>
      <c r="H8" s="72"/>
      <c r="I8" s="73"/>
      <c r="J8" s="374"/>
      <c r="K8" s="374"/>
      <c r="L8" s="374"/>
      <c r="M8" s="374"/>
      <c r="N8" s="374"/>
      <c r="O8" s="374"/>
      <c r="P8" s="374"/>
      <c r="Q8" s="374"/>
      <c r="R8" s="374"/>
      <c r="S8" s="374"/>
      <c r="T8" s="374"/>
      <c r="U8" s="374"/>
      <c r="V8" s="374"/>
      <c r="W8" s="374"/>
      <c r="X8" s="374"/>
      <c r="Y8" s="374"/>
      <c r="Z8" s="374"/>
    </row>
    <row r="9">
      <c r="A9" s="593" t="s">
        <v>10358</v>
      </c>
      <c r="B9" s="72"/>
      <c r="C9" s="72"/>
      <c r="D9" s="72"/>
      <c r="E9" s="72"/>
      <c r="F9" s="72"/>
      <c r="G9" s="72"/>
      <c r="H9" s="72"/>
      <c r="I9" s="73"/>
      <c r="J9" s="374"/>
      <c r="K9" s="374"/>
      <c r="L9" s="374"/>
      <c r="M9" s="374"/>
      <c r="N9" s="374"/>
      <c r="O9" s="374"/>
      <c r="P9" s="374"/>
      <c r="Q9" s="374"/>
      <c r="R9" s="374"/>
      <c r="S9" s="374"/>
      <c r="T9" s="374"/>
      <c r="U9" s="374"/>
      <c r="V9" s="374"/>
      <c r="W9" s="374"/>
      <c r="X9" s="374"/>
      <c r="Y9" s="374"/>
      <c r="Z9" s="374"/>
    </row>
    <row r="10" ht="64.5" customHeight="1">
      <c r="A10" s="76" t="s">
        <v>10359</v>
      </c>
      <c r="B10" s="72"/>
      <c r="C10" s="72"/>
      <c r="D10" s="72"/>
      <c r="E10" s="72"/>
      <c r="F10" s="72"/>
      <c r="G10" s="72"/>
      <c r="H10" s="72"/>
      <c r="I10" s="73"/>
      <c r="J10" s="374"/>
      <c r="K10" s="374"/>
      <c r="L10" s="374"/>
      <c r="M10" s="374"/>
      <c r="N10" s="374"/>
      <c r="O10" s="374"/>
      <c r="P10" s="374"/>
      <c r="Q10" s="374"/>
      <c r="R10" s="374"/>
      <c r="S10" s="374"/>
      <c r="T10" s="374"/>
      <c r="U10" s="374"/>
      <c r="V10" s="374"/>
      <c r="W10" s="374"/>
      <c r="X10" s="374"/>
      <c r="Y10" s="374"/>
      <c r="Z10" s="374"/>
    </row>
    <row r="11">
      <c r="A11" s="68"/>
      <c r="B11" s="68"/>
      <c r="C11" s="68"/>
      <c r="D11" s="68"/>
      <c r="E11" s="69"/>
      <c r="F11" s="69"/>
      <c r="G11" s="69"/>
      <c r="H11" s="69"/>
      <c r="I11" s="70"/>
      <c r="J11" s="374"/>
      <c r="K11" s="374"/>
      <c r="L11" s="374"/>
      <c r="M11" s="374"/>
      <c r="N11" s="374"/>
      <c r="O11" s="374"/>
      <c r="P11" s="374"/>
      <c r="Q11" s="374"/>
      <c r="R11" s="374"/>
      <c r="S11" s="374"/>
      <c r="T11" s="374"/>
      <c r="U11" s="374"/>
      <c r="V11" s="374"/>
      <c r="W11" s="374"/>
      <c r="X11" s="374"/>
      <c r="Y11" s="374"/>
      <c r="Z11" s="374"/>
    </row>
    <row r="12" ht="38.25" customHeight="1">
      <c r="A12" s="1063" t="s">
        <v>7076</v>
      </c>
      <c r="B12" s="1063" t="s">
        <v>8</v>
      </c>
      <c r="C12" s="1063" t="s">
        <v>7077</v>
      </c>
      <c r="D12" s="1063" t="s">
        <v>7078</v>
      </c>
      <c r="E12" s="1063" t="s">
        <v>7079</v>
      </c>
      <c r="F12" s="1063" t="s">
        <v>7080</v>
      </c>
      <c r="G12" s="82" t="s">
        <v>7090</v>
      </c>
      <c r="H12" s="82" t="s">
        <v>2070</v>
      </c>
      <c r="I12" s="82" t="s">
        <v>253</v>
      </c>
      <c r="J12" s="86" t="s">
        <v>2051</v>
      </c>
      <c r="K12" s="374"/>
      <c r="L12" s="374"/>
      <c r="M12" s="374"/>
      <c r="N12" s="374"/>
      <c r="O12" s="374"/>
      <c r="P12" s="374"/>
      <c r="Q12" s="374"/>
      <c r="R12" s="374"/>
      <c r="S12" s="374"/>
      <c r="T12" s="374"/>
      <c r="U12" s="374"/>
      <c r="V12" s="374"/>
      <c r="W12" s="374"/>
      <c r="X12" s="374"/>
      <c r="Y12" s="374"/>
      <c r="Z12" s="374"/>
    </row>
    <row r="13" ht="46.5" customHeight="1">
      <c r="A13" s="1613" t="s">
        <v>143</v>
      </c>
      <c r="B13" s="483" t="s">
        <v>1647</v>
      </c>
      <c r="C13" s="483" t="s">
        <v>10360</v>
      </c>
      <c r="D13" s="483" t="s">
        <v>10361</v>
      </c>
      <c r="E13" s="1614">
        <v>44989.0</v>
      </c>
      <c r="F13" s="1615" t="s">
        <v>10362</v>
      </c>
      <c r="G13" s="483" t="s">
        <v>10363</v>
      </c>
      <c r="H13" s="960">
        <v>150.0</v>
      </c>
      <c r="I13" s="1616">
        <v>50.0</v>
      </c>
      <c r="J13" s="1617" t="s">
        <v>1652</v>
      </c>
    </row>
    <row r="14" ht="46.5" customHeight="1">
      <c r="A14" s="1618" t="s">
        <v>10003</v>
      </c>
      <c r="B14" s="456" t="s">
        <v>1647</v>
      </c>
      <c r="C14" s="456" t="s">
        <v>10360</v>
      </c>
      <c r="D14" s="456" t="s">
        <v>10361</v>
      </c>
      <c r="E14" s="1619">
        <v>44989.0</v>
      </c>
      <c r="F14" s="454" t="s">
        <v>10364</v>
      </c>
      <c r="G14" s="456" t="s">
        <v>10365</v>
      </c>
      <c r="H14" s="200">
        <v>150.0</v>
      </c>
      <c r="I14" s="1089">
        <v>150.0</v>
      </c>
      <c r="J14" s="94" t="s">
        <v>1723</v>
      </c>
      <c r="K14" s="94"/>
      <c r="L14" s="94"/>
      <c r="M14" s="94"/>
      <c r="N14" s="94"/>
      <c r="O14" s="94"/>
      <c r="P14" s="94"/>
      <c r="Q14" s="94"/>
      <c r="R14" s="94"/>
      <c r="S14" s="94"/>
      <c r="T14" s="94"/>
      <c r="U14" s="94"/>
      <c r="V14" s="94"/>
      <c r="W14" s="94"/>
      <c r="X14" s="94"/>
      <c r="Y14" s="94"/>
      <c r="Z14" s="94"/>
    </row>
    <row r="15">
      <c r="A15" s="231" t="s">
        <v>10366</v>
      </c>
      <c r="B15" s="511" t="s">
        <v>174</v>
      </c>
      <c r="C15" s="511" t="s">
        <v>10367</v>
      </c>
      <c r="D15" s="511" t="s">
        <v>10361</v>
      </c>
      <c r="E15" s="1443">
        <v>44989.0</v>
      </c>
      <c r="F15" s="105" t="s">
        <v>10368</v>
      </c>
      <c r="G15" s="511" t="s">
        <v>9156</v>
      </c>
      <c r="H15" s="511">
        <v>50.0</v>
      </c>
      <c r="I15" s="710">
        <v>50.0</v>
      </c>
      <c r="J15" s="1041" t="s">
        <v>2038</v>
      </c>
      <c r="K15" s="374"/>
      <c r="L15" s="374"/>
      <c r="M15" s="374"/>
      <c r="N15" s="374"/>
      <c r="O15" s="374"/>
      <c r="P15" s="374"/>
      <c r="Q15" s="374"/>
      <c r="R15" s="374"/>
      <c r="S15" s="374"/>
      <c r="T15" s="374"/>
      <c r="U15" s="374"/>
      <c r="V15" s="374"/>
      <c r="W15" s="374"/>
      <c r="X15" s="374"/>
      <c r="Y15" s="374"/>
      <c r="Z15" s="374"/>
    </row>
    <row r="16">
      <c r="A16" s="424"/>
      <c r="B16" s="162"/>
      <c r="C16" s="162"/>
      <c r="D16" s="162"/>
      <c r="E16" s="162"/>
      <c r="F16" s="162"/>
      <c r="G16" s="162"/>
      <c r="H16" s="162"/>
      <c r="I16" s="337"/>
      <c r="J16" s="374"/>
      <c r="K16" s="374"/>
      <c r="L16" s="374"/>
      <c r="M16" s="374"/>
      <c r="N16" s="374"/>
      <c r="O16" s="374"/>
      <c r="P16" s="374"/>
      <c r="Q16" s="374"/>
      <c r="R16" s="374"/>
      <c r="S16" s="374"/>
      <c r="T16" s="374"/>
      <c r="U16" s="374"/>
      <c r="V16" s="374"/>
      <c r="W16" s="374"/>
      <c r="X16" s="374"/>
      <c r="Y16" s="374"/>
      <c r="Z16" s="374"/>
    </row>
    <row r="17">
      <c r="A17" s="424"/>
      <c r="B17" s="162"/>
      <c r="C17" s="162"/>
      <c r="D17" s="162"/>
      <c r="E17" s="161"/>
      <c r="F17" s="163"/>
      <c r="G17" s="163"/>
      <c r="H17" s="163"/>
      <c r="I17" s="697"/>
      <c r="J17" s="374"/>
      <c r="K17" s="374"/>
      <c r="L17" s="374"/>
      <c r="M17" s="374"/>
      <c r="N17" s="374"/>
      <c r="O17" s="374"/>
      <c r="P17" s="374"/>
      <c r="Q17" s="374"/>
      <c r="R17" s="374"/>
      <c r="S17" s="374"/>
      <c r="T17" s="374"/>
      <c r="U17" s="374"/>
      <c r="V17" s="374"/>
      <c r="W17" s="374"/>
      <c r="X17" s="374"/>
      <c r="Y17" s="374"/>
      <c r="Z17" s="374"/>
    </row>
    <row r="18">
      <c r="A18" s="424"/>
      <c r="B18" s="162"/>
      <c r="C18" s="162"/>
      <c r="D18" s="162"/>
      <c r="E18" s="161"/>
      <c r="F18" s="163"/>
      <c r="G18" s="163"/>
      <c r="H18" s="163"/>
      <c r="I18" s="697"/>
      <c r="J18" s="374"/>
      <c r="K18" s="374"/>
      <c r="L18" s="374"/>
      <c r="M18" s="374"/>
      <c r="N18" s="374"/>
      <c r="O18" s="374"/>
      <c r="P18" s="374"/>
      <c r="Q18" s="374"/>
      <c r="R18" s="374"/>
      <c r="S18" s="374"/>
      <c r="T18" s="374"/>
      <c r="U18" s="374"/>
      <c r="V18" s="374"/>
      <c r="W18" s="374"/>
      <c r="X18" s="374"/>
      <c r="Y18" s="374"/>
      <c r="Z18" s="374"/>
    </row>
    <row r="19">
      <c r="A19" s="424"/>
      <c r="B19" s="162"/>
      <c r="C19" s="162"/>
      <c r="D19" s="162"/>
      <c r="E19" s="161"/>
      <c r="F19" s="163"/>
      <c r="G19" s="163"/>
      <c r="H19" s="163"/>
      <c r="I19" s="697"/>
      <c r="J19" s="374"/>
      <c r="K19" s="374"/>
      <c r="L19" s="374"/>
      <c r="M19" s="374"/>
      <c r="N19" s="374"/>
      <c r="O19" s="374"/>
      <c r="P19" s="374"/>
      <c r="Q19" s="374"/>
      <c r="R19" s="374"/>
      <c r="S19" s="374"/>
      <c r="T19" s="374"/>
      <c r="U19" s="374"/>
      <c r="V19" s="374"/>
      <c r="W19" s="374"/>
      <c r="X19" s="374"/>
      <c r="Y19" s="374"/>
      <c r="Z19" s="374"/>
    </row>
    <row r="20">
      <c r="A20" s="424"/>
      <c r="B20" s="162"/>
      <c r="C20" s="162"/>
      <c r="D20" s="162"/>
      <c r="E20" s="161"/>
      <c r="F20" s="163"/>
      <c r="G20" s="163"/>
      <c r="H20" s="163"/>
      <c r="I20" s="697"/>
      <c r="J20" s="374"/>
      <c r="K20" s="374"/>
      <c r="L20" s="374"/>
      <c r="M20" s="374"/>
      <c r="N20" s="374"/>
      <c r="O20" s="374"/>
      <c r="P20" s="374"/>
      <c r="Q20" s="374"/>
      <c r="R20" s="374"/>
      <c r="S20" s="374"/>
      <c r="T20" s="374"/>
      <c r="U20" s="374"/>
      <c r="V20" s="374"/>
      <c r="W20" s="374"/>
      <c r="X20" s="374"/>
      <c r="Y20" s="374"/>
      <c r="Z20" s="374"/>
    </row>
    <row r="21" ht="15.75" customHeight="1">
      <c r="A21" s="424"/>
      <c r="B21" s="162"/>
      <c r="C21" s="162"/>
      <c r="D21" s="162"/>
      <c r="E21" s="161"/>
      <c r="F21" s="163"/>
      <c r="G21" s="163"/>
      <c r="H21" s="163"/>
      <c r="I21" s="697"/>
      <c r="J21" s="374"/>
      <c r="K21" s="374"/>
      <c r="L21" s="374"/>
      <c r="M21" s="374"/>
      <c r="N21" s="374"/>
      <c r="O21" s="374"/>
      <c r="P21" s="374"/>
      <c r="Q21" s="374"/>
      <c r="R21" s="374"/>
      <c r="S21" s="374"/>
      <c r="T21" s="374"/>
      <c r="U21" s="374"/>
      <c r="V21" s="374"/>
      <c r="W21" s="374"/>
      <c r="X21" s="374"/>
      <c r="Y21" s="374"/>
      <c r="Z21" s="374"/>
    </row>
    <row r="22" ht="15.75" customHeight="1">
      <c r="A22" s="424"/>
      <c r="B22" s="162"/>
      <c r="C22" s="162"/>
      <c r="D22" s="162"/>
      <c r="E22" s="161"/>
      <c r="F22" s="163"/>
      <c r="G22" s="163"/>
      <c r="H22" s="163"/>
      <c r="I22" s="697"/>
      <c r="J22" s="374"/>
      <c r="K22" s="374"/>
      <c r="L22" s="374"/>
      <c r="M22" s="374"/>
      <c r="N22" s="374"/>
      <c r="O22" s="374"/>
      <c r="P22" s="374"/>
      <c r="Q22" s="374"/>
      <c r="R22" s="374"/>
      <c r="S22" s="374"/>
      <c r="T22" s="374"/>
      <c r="U22" s="374"/>
      <c r="V22" s="374"/>
      <c r="W22" s="374"/>
      <c r="X22" s="374"/>
      <c r="Y22" s="374"/>
      <c r="Z22" s="374"/>
    </row>
    <row r="23" ht="15.75" customHeight="1">
      <c r="A23" s="424"/>
      <c r="B23" s="162"/>
      <c r="C23" s="162"/>
      <c r="D23" s="162"/>
      <c r="E23" s="161"/>
      <c r="F23" s="163"/>
      <c r="G23" s="163"/>
      <c r="H23" s="163"/>
      <c r="I23" s="697"/>
      <c r="J23" s="374"/>
      <c r="K23" s="374"/>
      <c r="L23" s="374"/>
      <c r="M23" s="374"/>
      <c r="N23" s="374"/>
      <c r="O23" s="374"/>
      <c r="P23" s="374"/>
      <c r="Q23" s="374"/>
      <c r="R23" s="374"/>
      <c r="S23" s="374"/>
      <c r="T23" s="374"/>
      <c r="U23" s="374"/>
      <c r="V23" s="374"/>
      <c r="W23" s="374"/>
      <c r="X23" s="374"/>
      <c r="Y23" s="374"/>
      <c r="Z23" s="374"/>
    </row>
    <row r="24" ht="15.75" customHeight="1">
      <c r="A24" s="424"/>
      <c r="B24" s="162"/>
      <c r="C24" s="162"/>
      <c r="D24" s="162"/>
      <c r="E24" s="161"/>
      <c r="F24" s="163"/>
      <c r="G24" s="163"/>
      <c r="H24" s="163"/>
      <c r="I24" s="697"/>
      <c r="J24" s="374"/>
      <c r="K24" s="374"/>
      <c r="L24" s="374"/>
      <c r="M24" s="374"/>
      <c r="N24" s="374"/>
      <c r="O24" s="374"/>
      <c r="P24" s="374"/>
      <c r="Q24" s="374"/>
      <c r="R24" s="374"/>
      <c r="S24" s="374"/>
      <c r="T24" s="374"/>
      <c r="U24" s="374"/>
      <c r="V24" s="374"/>
      <c r="W24" s="374"/>
      <c r="X24" s="374"/>
      <c r="Y24" s="374"/>
      <c r="Z24" s="374"/>
    </row>
    <row r="25" ht="15.75" customHeight="1">
      <c r="A25" s="583" t="s">
        <v>217</v>
      </c>
      <c r="B25" s="68"/>
      <c r="C25" s="68"/>
      <c r="D25" s="68"/>
      <c r="E25" s="69"/>
      <c r="F25" s="69"/>
      <c r="G25" s="70"/>
      <c r="H25" s="70"/>
      <c r="I25" s="1158">
        <f>SUM(I13:I20)</f>
        <v>250</v>
      </c>
      <c r="J25" s="374"/>
      <c r="K25" s="374"/>
      <c r="L25" s="374"/>
      <c r="M25" s="374"/>
      <c r="N25" s="374"/>
      <c r="O25" s="374"/>
      <c r="P25" s="374"/>
      <c r="Q25" s="374"/>
      <c r="R25" s="374"/>
      <c r="S25" s="374"/>
      <c r="T25" s="374"/>
      <c r="U25" s="374"/>
      <c r="V25" s="374"/>
      <c r="W25" s="374"/>
      <c r="X25" s="374"/>
      <c r="Y25" s="374"/>
      <c r="Z25" s="374"/>
    </row>
    <row r="26" ht="15.75" customHeight="1">
      <c r="A26" s="70"/>
      <c r="B26" s="68"/>
      <c r="C26" s="68"/>
      <c r="D26" s="68"/>
      <c r="E26" s="69"/>
      <c r="F26" s="69"/>
      <c r="G26" s="69"/>
      <c r="H26" s="69"/>
      <c r="I26" s="70"/>
      <c r="J26" s="374"/>
      <c r="K26" s="374"/>
      <c r="L26" s="374"/>
      <c r="M26" s="374"/>
      <c r="N26" s="374"/>
      <c r="O26" s="374"/>
      <c r="P26" s="374"/>
      <c r="Q26" s="374"/>
      <c r="R26" s="374"/>
      <c r="S26" s="374"/>
      <c r="T26" s="374"/>
      <c r="U26" s="374"/>
      <c r="V26" s="374"/>
      <c r="W26" s="374"/>
      <c r="X26" s="374"/>
      <c r="Y26" s="374"/>
      <c r="Z26" s="374"/>
    </row>
    <row r="27" ht="15.75" customHeight="1">
      <c r="A27" s="68"/>
      <c r="B27" s="69"/>
      <c r="C27" s="69"/>
      <c r="D27" s="69"/>
      <c r="E27" s="69"/>
      <c r="F27" s="69"/>
      <c r="G27" s="70"/>
      <c r="H27" s="374"/>
      <c r="I27" s="374"/>
      <c r="J27" s="374"/>
      <c r="K27" s="374"/>
      <c r="L27" s="374"/>
      <c r="M27" s="374"/>
      <c r="N27" s="374"/>
      <c r="O27" s="374"/>
      <c r="P27" s="374"/>
      <c r="Q27" s="374"/>
      <c r="R27" s="374"/>
      <c r="S27" s="374"/>
      <c r="T27" s="374"/>
      <c r="U27" s="374"/>
      <c r="V27" s="374"/>
      <c r="W27" s="374"/>
      <c r="X27" s="374"/>
      <c r="Y27" s="374"/>
      <c r="Z27" s="374"/>
    </row>
    <row r="28" ht="15.75" customHeight="1">
      <c r="A28" s="1188" t="s">
        <v>2052</v>
      </c>
      <c r="B28" s="586"/>
      <c r="C28" s="586"/>
      <c r="D28" s="586"/>
      <c r="E28" s="586"/>
      <c r="F28" s="586"/>
      <c r="G28" s="586"/>
      <c r="H28" s="586"/>
      <c r="I28" s="587"/>
      <c r="J28" s="374"/>
      <c r="K28" s="374"/>
      <c r="L28" s="374"/>
      <c r="M28" s="374"/>
      <c r="N28" s="374"/>
      <c r="O28" s="374"/>
      <c r="P28" s="374"/>
      <c r="Q28" s="374"/>
      <c r="R28" s="374"/>
      <c r="S28" s="374"/>
      <c r="T28" s="374"/>
      <c r="U28" s="374"/>
      <c r="V28" s="374"/>
      <c r="W28" s="374"/>
      <c r="X28" s="374"/>
      <c r="Y28" s="374"/>
      <c r="Z28" s="374"/>
    </row>
    <row r="29" ht="15.75" customHeight="1">
      <c r="A29" s="68"/>
      <c r="B29" s="68"/>
      <c r="C29" s="68"/>
      <c r="D29" s="68"/>
      <c r="E29" s="69"/>
      <c r="F29" s="69"/>
      <c r="G29" s="69"/>
      <c r="H29" s="69"/>
      <c r="I29" s="70"/>
      <c r="J29" s="374"/>
      <c r="K29" s="374"/>
      <c r="L29" s="374"/>
      <c r="M29" s="374"/>
      <c r="N29" s="374"/>
      <c r="O29" s="374"/>
      <c r="P29" s="374"/>
      <c r="Q29" s="374"/>
      <c r="R29" s="374"/>
      <c r="S29" s="374"/>
      <c r="T29" s="374"/>
      <c r="U29" s="374"/>
      <c r="V29" s="374"/>
      <c r="W29" s="374"/>
      <c r="X29" s="374"/>
      <c r="Y29" s="374"/>
      <c r="Z29" s="374"/>
    </row>
    <row r="30" ht="15.75" customHeight="1">
      <c r="A30" s="68"/>
      <c r="B30" s="68"/>
      <c r="C30" s="68"/>
      <c r="D30" s="68"/>
      <c r="E30" s="69"/>
      <c r="F30" s="69"/>
      <c r="G30" s="69"/>
      <c r="H30" s="69"/>
      <c r="I30" s="70"/>
      <c r="J30" s="374"/>
      <c r="K30" s="374"/>
      <c r="L30" s="374"/>
      <c r="M30" s="374"/>
      <c r="N30" s="374"/>
      <c r="O30" s="374"/>
      <c r="P30" s="374"/>
      <c r="Q30" s="374"/>
      <c r="R30" s="374"/>
      <c r="S30" s="374"/>
      <c r="T30" s="374"/>
      <c r="U30" s="374"/>
      <c r="V30" s="374"/>
      <c r="W30" s="374"/>
      <c r="X30" s="374"/>
      <c r="Y30" s="374"/>
      <c r="Z30" s="374"/>
    </row>
    <row r="31" ht="15.75" customHeight="1">
      <c r="A31" s="68"/>
      <c r="B31" s="68"/>
      <c r="C31" s="68"/>
      <c r="D31" s="68"/>
      <c r="E31" s="69"/>
      <c r="F31" s="69"/>
      <c r="G31" s="69"/>
      <c r="H31" s="69"/>
      <c r="I31" s="70"/>
      <c r="J31" s="374"/>
      <c r="K31" s="374"/>
      <c r="L31" s="374"/>
      <c r="M31" s="374"/>
      <c r="N31" s="374"/>
      <c r="O31" s="374"/>
      <c r="P31" s="374"/>
      <c r="Q31" s="374"/>
      <c r="R31" s="374"/>
      <c r="S31" s="374"/>
      <c r="T31" s="374"/>
      <c r="U31" s="374"/>
      <c r="V31" s="374"/>
      <c r="W31" s="374"/>
      <c r="X31" s="374"/>
      <c r="Y31" s="374"/>
      <c r="Z31" s="374"/>
    </row>
    <row r="32" ht="15.75" customHeight="1">
      <c r="A32" s="68"/>
      <c r="B32" s="68"/>
      <c r="C32" s="68"/>
      <c r="D32" s="68"/>
      <c r="E32" s="69"/>
      <c r="F32" s="69"/>
      <c r="G32" s="69"/>
      <c r="H32" s="69"/>
      <c r="I32" s="70"/>
      <c r="J32" s="374"/>
      <c r="K32" s="374"/>
      <c r="L32" s="374"/>
      <c r="M32" s="374"/>
      <c r="N32" s="374"/>
      <c r="O32" s="374"/>
      <c r="P32" s="374"/>
      <c r="Q32" s="374"/>
      <c r="R32" s="374"/>
      <c r="S32" s="374"/>
      <c r="T32" s="374"/>
      <c r="U32" s="374"/>
      <c r="V32" s="374"/>
      <c r="W32" s="374"/>
      <c r="X32" s="374"/>
      <c r="Y32" s="374"/>
      <c r="Z32" s="374"/>
    </row>
    <row r="33" ht="15.75" customHeight="1">
      <c r="A33" s="68"/>
      <c r="B33" s="68"/>
      <c r="C33" s="68"/>
      <c r="D33" s="68"/>
      <c r="E33" s="69"/>
      <c r="F33" s="69"/>
      <c r="G33" s="69"/>
      <c r="H33" s="69"/>
      <c r="I33" s="70"/>
      <c r="J33" s="374"/>
      <c r="K33" s="374"/>
      <c r="L33" s="374"/>
      <c r="M33" s="374"/>
      <c r="N33" s="374"/>
      <c r="O33" s="374"/>
      <c r="P33" s="374"/>
      <c r="Q33" s="374"/>
      <c r="R33" s="374"/>
      <c r="S33" s="374"/>
      <c r="T33" s="374"/>
      <c r="U33" s="374"/>
      <c r="V33" s="374"/>
      <c r="W33" s="374"/>
      <c r="X33" s="374"/>
      <c r="Y33" s="374"/>
      <c r="Z33" s="374"/>
    </row>
    <row r="34" ht="15.75" customHeight="1">
      <c r="A34" s="68"/>
      <c r="B34" s="68"/>
      <c r="C34" s="68"/>
      <c r="D34" s="68"/>
      <c r="E34" s="69"/>
      <c r="F34" s="69"/>
      <c r="G34" s="69"/>
      <c r="H34" s="69"/>
      <c r="I34" s="70"/>
      <c r="J34" s="374"/>
      <c r="K34" s="374"/>
      <c r="L34" s="374"/>
      <c r="M34" s="374"/>
      <c r="N34" s="374"/>
      <c r="O34" s="374"/>
      <c r="P34" s="374"/>
      <c r="Q34" s="374"/>
      <c r="R34" s="374"/>
      <c r="S34" s="374"/>
      <c r="T34" s="374"/>
      <c r="U34" s="374"/>
      <c r="V34" s="374"/>
      <c r="W34" s="374"/>
      <c r="X34" s="374"/>
      <c r="Y34" s="374"/>
      <c r="Z34" s="374"/>
    </row>
    <row r="35" ht="15.75" customHeight="1">
      <c r="A35" s="68"/>
      <c r="B35" s="68"/>
      <c r="C35" s="68"/>
      <c r="D35" s="68"/>
      <c r="E35" s="69"/>
      <c r="F35" s="69"/>
      <c r="G35" s="69"/>
      <c r="H35" s="69"/>
      <c r="I35" s="70"/>
      <c r="J35" s="374"/>
      <c r="K35" s="374"/>
      <c r="L35" s="374"/>
      <c r="M35" s="374"/>
      <c r="N35" s="374"/>
      <c r="O35" s="374"/>
      <c r="P35" s="374"/>
      <c r="Q35" s="374"/>
      <c r="R35" s="374"/>
      <c r="S35" s="374"/>
      <c r="T35" s="374"/>
      <c r="U35" s="374"/>
      <c r="V35" s="374"/>
      <c r="W35" s="374"/>
      <c r="X35" s="374"/>
      <c r="Y35" s="374"/>
      <c r="Z35" s="374"/>
    </row>
    <row r="36" ht="15.75" customHeight="1">
      <c r="A36" s="68"/>
      <c r="B36" s="68"/>
      <c r="C36" s="68"/>
      <c r="D36" s="68"/>
      <c r="E36" s="69"/>
      <c r="F36" s="69"/>
      <c r="G36" s="69"/>
      <c r="H36" s="69"/>
      <c r="I36" s="70"/>
      <c r="J36" s="374"/>
      <c r="K36" s="374"/>
      <c r="L36" s="374"/>
      <c r="M36" s="374"/>
      <c r="N36" s="374"/>
      <c r="O36" s="374"/>
      <c r="P36" s="374"/>
      <c r="Q36" s="374"/>
      <c r="R36" s="374"/>
      <c r="S36" s="374"/>
      <c r="T36" s="374"/>
      <c r="U36" s="374"/>
      <c r="V36" s="374"/>
      <c r="W36" s="374"/>
      <c r="X36" s="374"/>
      <c r="Y36" s="374"/>
      <c r="Z36" s="374"/>
    </row>
    <row r="37" ht="15.75" customHeight="1">
      <c r="A37" s="68"/>
      <c r="B37" s="68"/>
      <c r="C37" s="68"/>
      <c r="D37" s="68"/>
      <c r="E37" s="69"/>
      <c r="F37" s="69"/>
      <c r="G37" s="69"/>
      <c r="H37" s="69"/>
      <c r="I37" s="70"/>
      <c r="J37" s="374"/>
      <c r="K37" s="374"/>
      <c r="L37" s="374"/>
      <c r="M37" s="374"/>
      <c r="N37" s="374"/>
      <c r="O37" s="374"/>
      <c r="P37" s="374"/>
      <c r="Q37" s="374"/>
      <c r="R37" s="374"/>
      <c r="S37" s="374"/>
      <c r="T37" s="374"/>
      <c r="U37" s="374"/>
      <c r="V37" s="374"/>
      <c r="W37" s="374"/>
      <c r="X37" s="374"/>
      <c r="Y37" s="374"/>
      <c r="Z37" s="374"/>
    </row>
    <row r="38" ht="15.75" customHeight="1">
      <c r="A38" s="68"/>
      <c r="B38" s="68"/>
      <c r="C38" s="68"/>
      <c r="D38" s="68"/>
      <c r="E38" s="69"/>
      <c r="F38" s="69"/>
      <c r="G38" s="69"/>
      <c r="H38" s="69"/>
      <c r="I38" s="70"/>
      <c r="J38" s="374"/>
      <c r="K38" s="374"/>
      <c r="L38" s="374"/>
      <c r="M38" s="374"/>
      <c r="N38" s="374"/>
      <c r="O38" s="374"/>
      <c r="P38" s="374"/>
      <c r="Q38" s="374"/>
      <c r="R38" s="374"/>
      <c r="S38" s="374"/>
      <c r="T38" s="374"/>
      <c r="U38" s="374"/>
      <c r="V38" s="374"/>
      <c r="W38" s="374"/>
      <c r="X38" s="374"/>
      <c r="Y38" s="374"/>
      <c r="Z38" s="374"/>
    </row>
    <row r="39" ht="15.75" customHeight="1">
      <c r="A39" s="68"/>
      <c r="B39" s="68"/>
      <c r="C39" s="68"/>
      <c r="D39" s="68"/>
      <c r="E39" s="69"/>
      <c r="F39" s="69"/>
      <c r="G39" s="69"/>
      <c r="H39" s="69"/>
      <c r="I39" s="70"/>
      <c r="J39" s="374"/>
      <c r="K39" s="374"/>
      <c r="L39" s="374"/>
      <c r="M39" s="374"/>
      <c r="N39" s="374"/>
      <c r="O39" s="374"/>
      <c r="P39" s="374"/>
      <c r="Q39" s="374"/>
      <c r="R39" s="374"/>
      <c r="S39" s="374"/>
      <c r="T39" s="374"/>
      <c r="U39" s="374"/>
      <c r="V39" s="374"/>
      <c r="W39" s="374"/>
      <c r="X39" s="374"/>
      <c r="Y39" s="374"/>
      <c r="Z39" s="374"/>
    </row>
    <row r="40" ht="15.75" customHeight="1">
      <c r="A40" s="68"/>
      <c r="B40" s="68"/>
      <c r="C40" s="68"/>
      <c r="D40" s="68"/>
      <c r="E40" s="69"/>
      <c r="F40" s="69"/>
      <c r="G40" s="69"/>
      <c r="H40" s="69"/>
      <c r="I40" s="70"/>
      <c r="J40" s="374"/>
      <c r="K40" s="374"/>
      <c r="L40" s="374"/>
      <c r="M40" s="374"/>
      <c r="N40" s="374"/>
      <c r="O40" s="374"/>
      <c r="P40" s="374"/>
      <c r="Q40" s="374"/>
      <c r="R40" s="374"/>
      <c r="S40" s="374"/>
      <c r="T40" s="374"/>
      <c r="U40" s="374"/>
      <c r="V40" s="374"/>
      <c r="W40" s="374"/>
      <c r="X40" s="374"/>
      <c r="Y40" s="374"/>
      <c r="Z40" s="374"/>
    </row>
    <row r="41" ht="15.75" customHeight="1">
      <c r="A41" s="68"/>
      <c r="B41" s="68"/>
      <c r="C41" s="68"/>
      <c r="D41" s="68"/>
      <c r="E41" s="69"/>
      <c r="F41" s="69"/>
      <c r="G41" s="69"/>
      <c r="H41" s="69"/>
      <c r="I41" s="70"/>
      <c r="J41" s="374"/>
      <c r="K41" s="374"/>
      <c r="L41" s="374"/>
      <c r="M41" s="374"/>
      <c r="N41" s="374"/>
      <c r="O41" s="374"/>
      <c r="P41" s="374"/>
      <c r="Q41" s="374"/>
      <c r="R41" s="374"/>
      <c r="S41" s="374"/>
      <c r="T41" s="374"/>
      <c r="U41" s="374"/>
      <c r="V41" s="374"/>
      <c r="W41" s="374"/>
      <c r="X41" s="374"/>
      <c r="Y41" s="374"/>
      <c r="Z41" s="374"/>
    </row>
    <row r="42" ht="15.75" customHeight="1">
      <c r="A42" s="68"/>
      <c r="B42" s="68"/>
      <c r="C42" s="68"/>
      <c r="D42" s="68"/>
      <c r="E42" s="69"/>
      <c r="F42" s="69"/>
      <c r="G42" s="69"/>
      <c r="H42" s="69"/>
      <c r="I42" s="70"/>
      <c r="J42" s="374"/>
      <c r="K42" s="374"/>
      <c r="L42" s="374"/>
      <c r="M42" s="374"/>
      <c r="N42" s="374"/>
      <c r="O42" s="374"/>
      <c r="P42" s="374"/>
      <c r="Q42" s="374"/>
      <c r="R42" s="374"/>
      <c r="S42" s="374"/>
      <c r="T42" s="374"/>
      <c r="U42" s="374"/>
      <c r="V42" s="374"/>
      <c r="W42" s="374"/>
      <c r="X42" s="374"/>
      <c r="Y42" s="374"/>
      <c r="Z42" s="374"/>
    </row>
    <row r="43" ht="15.75" customHeight="1">
      <c r="A43" s="68"/>
      <c r="B43" s="68"/>
      <c r="C43" s="68"/>
      <c r="D43" s="68"/>
      <c r="E43" s="69"/>
      <c r="F43" s="69"/>
      <c r="G43" s="69"/>
      <c r="H43" s="69"/>
      <c r="I43" s="70"/>
      <c r="J43" s="374"/>
      <c r="K43" s="374"/>
      <c r="L43" s="374"/>
      <c r="M43" s="374"/>
      <c r="N43" s="374"/>
      <c r="O43" s="374"/>
      <c r="P43" s="374"/>
      <c r="Q43" s="374"/>
      <c r="R43" s="374"/>
      <c r="S43" s="374"/>
      <c r="T43" s="374"/>
      <c r="U43" s="374"/>
      <c r="V43" s="374"/>
      <c r="W43" s="374"/>
      <c r="X43" s="374"/>
      <c r="Y43" s="374"/>
      <c r="Z43" s="374"/>
    </row>
    <row r="44" ht="15.75" customHeight="1">
      <c r="A44" s="68"/>
      <c r="B44" s="68"/>
      <c r="C44" s="68"/>
      <c r="D44" s="68"/>
      <c r="E44" s="69"/>
      <c r="F44" s="69"/>
      <c r="G44" s="69"/>
      <c r="H44" s="69"/>
      <c r="I44" s="70"/>
      <c r="J44" s="374"/>
      <c r="K44" s="374"/>
      <c r="L44" s="374"/>
      <c r="M44" s="374"/>
      <c r="N44" s="374"/>
      <c r="O44" s="374"/>
      <c r="P44" s="374"/>
      <c r="Q44" s="374"/>
      <c r="R44" s="374"/>
      <c r="S44" s="374"/>
      <c r="T44" s="374"/>
      <c r="U44" s="374"/>
      <c r="V44" s="374"/>
      <c r="W44" s="374"/>
      <c r="X44" s="374"/>
      <c r="Y44" s="374"/>
      <c r="Z44" s="374"/>
    </row>
    <row r="45" ht="15.75" customHeight="1">
      <c r="A45" s="68"/>
      <c r="B45" s="68"/>
      <c r="C45" s="68"/>
      <c r="D45" s="68"/>
      <c r="E45" s="69"/>
      <c r="F45" s="69"/>
      <c r="G45" s="69"/>
      <c r="H45" s="69"/>
      <c r="I45" s="70"/>
      <c r="J45" s="374"/>
      <c r="K45" s="374"/>
      <c r="L45" s="374"/>
      <c r="M45" s="374"/>
      <c r="N45" s="374"/>
      <c r="O45" s="374"/>
      <c r="P45" s="374"/>
      <c r="Q45" s="374"/>
      <c r="R45" s="374"/>
      <c r="S45" s="374"/>
      <c r="T45" s="374"/>
      <c r="U45" s="374"/>
      <c r="V45" s="374"/>
      <c r="W45" s="374"/>
      <c r="X45" s="374"/>
      <c r="Y45" s="374"/>
      <c r="Z45" s="374"/>
    </row>
    <row r="46" ht="15.75" customHeight="1">
      <c r="A46" s="68"/>
      <c r="B46" s="68"/>
      <c r="C46" s="68"/>
      <c r="D46" s="68"/>
      <c r="E46" s="69"/>
      <c r="F46" s="69"/>
      <c r="G46" s="69"/>
      <c r="H46" s="69"/>
      <c r="I46" s="70"/>
      <c r="J46" s="374"/>
      <c r="K46" s="374"/>
      <c r="L46" s="374"/>
      <c r="M46" s="374"/>
      <c r="N46" s="374"/>
      <c r="O46" s="374"/>
      <c r="P46" s="374"/>
      <c r="Q46" s="374"/>
      <c r="R46" s="374"/>
      <c r="S46" s="374"/>
      <c r="T46" s="374"/>
      <c r="U46" s="374"/>
      <c r="V46" s="374"/>
      <c r="W46" s="374"/>
      <c r="X46" s="374"/>
      <c r="Y46" s="374"/>
      <c r="Z46" s="374"/>
    </row>
    <row r="47" ht="15.75" customHeight="1">
      <c r="A47" s="68"/>
      <c r="B47" s="68"/>
      <c r="C47" s="68"/>
      <c r="D47" s="68"/>
      <c r="E47" s="69"/>
      <c r="F47" s="69"/>
      <c r="G47" s="69"/>
      <c r="H47" s="69"/>
      <c r="I47" s="70"/>
      <c r="J47" s="374"/>
      <c r="K47" s="374"/>
      <c r="L47" s="374"/>
      <c r="M47" s="374"/>
      <c r="N47" s="374"/>
      <c r="O47" s="374"/>
      <c r="P47" s="374"/>
      <c r="Q47" s="374"/>
      <c r="R47" s="374"/>
      <c r="S47" s="374"/>
      <c r="T47" s="374"/>
      <c r="U47" s="374"/>
      <c r="V47" s="374"/>
      <c r="W47" s="374"/>
      <c r="X47" s="374"/>
      <c r="Y47" s="374"/>
      <c r="Z47" s="374"/>
    </row>
    <row r="48" ht="15.75" customHeight="1">
      <c r="A48" s="68"/>
      <c r="B48" s="68"/>
      <c r="C48" s="68"/>
      <c r="D48" s="68"/>
      <c r="E48" s="69"/>
      <c r="F48" s="69"/>
      <c r="G48" s="69"/>
      <c r="H48" s="69"/>
      <c r="I48" s="70"/>
      <c r="J48" s="374"/>
      <c r="K48" s="374"/>
      <c r="L48" s="374"/>
      <c r="M48" s="374"/>
      <c r="N48" s="374"/>
      <c r="O48" s="374"/>
      <c r="P48" s="374"/>
      <c r="Q48" s="374"/>
      <c r="R48" s="374"/>
      <c r="S48" s="374"/>
      <c r="T48" s="374"/>
      <c r="U48" s="374"/>
      <c r="V48" s="374"/>
      <c r="W48" s="374"/>
      <c r="X48" s="374"/>
      <c r="Y48" s="374"/>
      <c r="Z48" s="374"/>
    </row>
    <row r="49" ht="15.75" customHeight="1">
      <c r="A49" s="68"/>
      <c r="B49" s="68"/>
      <c r="C49" s="68"/>
      <c r="D49" s="68"/>
      <c r="E49" s="69"/>
      <c r="F49" s="69"/>
      <c r="G49" s="69"/>
      <c r="H49" s="69"/>
      <c r="I49" s="70"/>
      <c r="J49" s="374"/>
      <c r="K49" s="374"/>
      <c r="L49" s="374"/>
      <c r="M49" s="374"/>
      <c r="N49" s="374"/>
      <c r="O49" s="374"/>
      <c r="P49" s="374"/>
      <c r="Q49" s="374"/>
      <c r="R49" s="374"/>
      <c r="S49" s="374"/>
      <c r="T49" s="374"/>
      <c r="U49" s="374"/>
      <c r="V49" s="374"/>
      <c r="W49" s="374"/>
      <c r="X49" s="374"/>
      <c r="Y49" s="374"/>
      <c r="Z49" s="374"/>
    </row>
    <row r="50" ht="15.75" customHeight="1">
      <c r="A50" s="68"/>
      <c r="B50" s="68"/>
      <c r="C50" s="68"/>
      <c r="D50" s="68"/>
      <c r="E50" s="69"/>
      <c r="F50" s="69"/>
      <c r="G50" s="69"/>
      <c r="H50" s="69"/>
      <c r="I50" s="70"/>
      <c r="J50" s="374"/>
      <c r="K50" s="374"/>
      <c r="L50" s="374"/>
      <c r="M50" s="374"/>
      <c r="N50" s="374"/>
      <c r="O50" s="374"/>
      <c r="P50" s="374"/>
      <c r="Q50" s="374"/>
      <c r="R50" s="374"/>
      <c r="S50" s="374"/>
      <c r="T50" s="374"/>
      <c r="U50" s="374"/>
      <c r="V50" s="374"/>
      <c r="W50" s="374"/>
      <c r="X50" s="374"/>
      <c r="Y50" s="374"/>
      <c r="Z50" s="374"/>
    </row>
    <row r="51" ht="15.75" customHeight="1">
      <c r="A51" s="68"/>
      <c r="B51" s="68"/>
      <c r="C51" s="68"/>
      <c r="D51" s="68"/>
      <c r="E51" s="69"/>
      <c r="F51" s="69"/>
      <c r="G51" s="69"/>
      <c r="H51" s="69"/>
      <c r="I51" s="70"/>
      <c r="J51" s="374"/>
      <c r="K51" s="374"/>
      <c r="L51" s="374"/>
      <c r="M51" s="374"/>
      <c r="N51" s="374"/>
      <c r="O51" s="374"/>
      <c r="P51" s="374"/>
      <c r="Q51" s="374"/>
      <c r="R51" s="374"/>
      <c r="S51" s="374"/>
      <c r="T51" s="374"/>
      <c r="U51" s="374"/>
      <c r="V51" s="374"/>
      <c r="W51" s="374"/>
      <c r="X51" s="374"/>
      <c r="Y51" s="374"/>
      <c r="Z51" s="374"/>
    </row>
    <row r="52" ht="15.75" customHeight="1">
      <c r="A52" s="68"/>
      <c r="B52" s="68"/>
      <c r="C52" s="68"/>
      <c r="D52" s="68"/>
      <c r="E52" s="69"/>
      <c r="F52" s="69"/>
      <c r="G52" s="69"/>
      <c r="H52" s="69"/>
      <c r="I52" s="70"/>
      <c r="J52" s="374"/>
      <c r="K52" s="374"/>
      <c r="L52" s="374"/>
      <c r="M52" s="374"/>
      <c r="N52" s="374"/>
      <c r="O52" s="374"/>
      <c r="P52" s="374"/>
      <c r="Q52" s="374"/>
      <c r="R52" s="374"/>
      <c r="S52" s="374"/>
      <c r="T52" s="374"/>
      <c r="U52" s="374"/>
      <c r="V52" s="374"/>
      <c r="W52" s="374"/>
      <c r="X52" s="374"/>
      <c r="Y52" s="374"/>
      <c r="Z52" s="374"/>
    </row>
    <row r="53" ht="15.75" customHeight="1">
      <c r="A53" s="68"/>
      <c r="B53" s="68"/>
      <c r="C53" s="68"/>
      <c r="D53" s="68"/>
      <c r="E53" s="69"/>
      <c r="F53" s="69"/>
      <c r="G53" s="69"/>
      <c r="H53" s="69"/>
      <c r="I53" s="70"/>
      <c r="J53" s="374"/>
      <c r="K53" s="374"/>
      <c r="L53" s="374"/>
      <c r="M53" s="374"/>
      <c r="N53" s="374"/>
      <c r="O53" s="374"/>
      <c r="P53" s="374"/>
      <c r="Q53" s="374"/>
      <c r="R53" s="374"/>
      <c r="S53" s="374"/>
      <c r="T53" s="374"/>
      <c r="U53" s="374"/>
      <c r="V53" s="374"/>
      <c r="W53" s="374"/>
      <c r="X53" s="374"/>
      <c r="Y53" s="374"/>
      <c r="Z53" s="374"/>
    </row>
    <row r="54" ht="15.75" customHeight="1">
      <c r="A54" s="68"/>
      <c r="B54" s="68"/>
      <c r="C54" s="68"/>
      <c r="D54" s="68"/>
      <c r="E54" s="69"/>
      <c r="F54" s="69"/>
      <c r="G54" s="69"/>
      <c r="H54" s="69"/>
      <c r="I54" s="70"/>
      <c r="J54" s="374"/>
      <c r="K54" s="374"/>
      <c r="L54" s="374"/>
      <c r="M54" s="374"/>
      <c r="N54" s="374"/>
      <c r="O54" s="374"/>
      <c r="P54" s="374"/>
      <c r="Q54" s="374"/>
      <c r="R54" s="374"/>
      <c r="S54" s="374"/>
      <c r="T54" s="374"/>
      <c r="U54" s="374"/>
      <c r="V54" s="374"/>
      <c r="W54" s="374"/>
      <c r="X54" s="374"/>
      <c r="Y54" s="374"/>
      <c r="Z54" s="374"/>
    </row>
    <row r="55" ht="15.75" customHeight="1">
      <c r="A55" s="68"/>
      <c r="B55" s="68"/>
      <c r="C55" s="68"/>
      <c r="D55" s="68"/>
      <c r="E55" s="69"/>
      <c r="F55" s="69"/>
      <c r="G55" s="69"/>
      <c r="H55" s="69"/>
      <c r="I55" s="70"/>
      <c r="J55" s="374"/>
      <c r="K55" s="374"/>
      <c r="L55" s="374"/>
      <c r="M55" s="374"/>
      <c r="N55" s="374"/>
      <c r="O55" s="374"/>
      <c r="P55" s="374"/>
      <c r="Q55" s="374"/>
      <c r="R55" s="374"/>
      <c r="S55" s="374"/>
      <c r="T55" s="374"/>
      <c r="U55" s="374"/>
      <c r="V55" s="374"/>
      <c r="W55" s="374"/>
      <c r="X55" s="374"/>
      <c r="Y55" s="374"/>
      <c r="Z55" s="374"/>
    </row>
    <row r="56" ht="15.75" customHeight="1">
      <c r="A56" s="68"/>
      <c r="B56" s="68"/>
      <c r="C56" s="68"/>
      <c r="D56" s="68"/>
      <c r="E56" s="69"/>
      <c r="F56" s="69"/>
      <c r="G56" s="69"/>
      <c r="H56" s="69"/>
      <c r="I56" s="70"/>
      <c r="J56" s="374"/>
      <c r="K56" s="374"/>
      <c r="L56" s="374"/>
      <c r="M56" s="374"/>
      <c r="N56" s="374"/>
      <c r="O56" s="374"/>
      <c r="P56" s="374"/>
      <c r="Q56" s="374"/>
      <c r="R56" s="374"/>
      <c r="S56" s="374"/>
      <c r="T56" s="374"/>
      <c r="U56" s="374"/>
      <c r="V56" s="374"/>
      <c r="W56" s="374"/>
      <c r="X56" s="374"/>
      <c r="Y56" s="374"/>
      <c r="Z56" s="374"/>
    </row>
    <row r="57" ht="15.75" customHeight="1">
      <c r="A57" s="68"/>
      <c r="B57" s="68"/>
      <c r="C57" s="68"/>
      <c r="D57" s="68"/>
      <c r="E57" s="69"/>
      <c r="F57" s="69"/>
      <c r="G57" s="69"/>
      <c r="H57" s="69"/>
      <c r="I57" s="70"/>
      <c r="J57" s="374"/>
      <c r="K57" s="374"/>
      <c r="L57" s="374"/>
      <c r="M57" s="374"/>
      <c r="N57" s="374"/>
      <c r="O57" s="374"/>
      <c r="P57" s="374"/>
      <c r="Q57" s="374"/>
      <c r="R57" s="374"/>
      <c r="S57" s="374"/>
      <c r="T57" s="374"/>
      <c r="U57" s="374"/>
      <c r="V57" s="374"/>
      <c r="W57" s="374"/>
      <c r="X57" s="374"/>
      <c r="Y57" s="374"/>
      <c r="Z57" s="374"/>
    </row>
    <row r="58" ht="15.75" customHeight="1">
      <c r="A58" s="68"/>
      <c r="B58" s="68"/>
      <c r="C58" s="68"/>
      <c r="D58" s="68"/>
      <c r="E58" s="69"/>
      <c r="F58" s="69"/>
      <c r="G58" s="69"/>
      <c r="H58" s="69"/>
      <c r="I58" s="70"/>
      <c r="J58" s="374"/>
      <c r="K58" s="374"/>
      <c r="L58" s="374"/>
      <c r="M58" s="374"/>
      <c r="N58" s="374"/>
      <c r="O58" s="374"/>
      <c r="P58" s="374"/>
      <c r="Q58" s="374"/>
      <c r="R58" s="374"/>
      <c r="S58" s="374"/>
      <c r="T58" s="374"/>
      <c r="U58" s="374"/>
      <c r="V58" s="374"/>
      <c r="W58" s="374"/>
      <c r="X58" s="374"/>
      <c r="Y58" s="374"/>
      <c r="Z58" s="374"/>
    </row>
    <row r="59" ht="15.75" customHeight="1">
      <c r="A59" s="68"/>
      <c r="B59" s="68"/>
      <c r="C59" s="68"/>
      <c r="D59" s="68"/>
      <c r="E59" s="69"/>
      <c r="F59" s="69"/>
      <c r="G59" s="69"/>
      <c r="H59" s="69"/>
      <c r="I59" s="70"/>
      <c r="J59" s="374"/>
      <c r="K59" s="374"/>
      <c r="L59" s="374"/>
      <c r="M59" s="374"/>
      <c r="N59" s="374"/>
      <c r="O59" s="374"/>
      <c r="P59" s="374"/>
      <c r="Q59" s="374"/>
      <c r="R59" s="374"/>
      <c r="S59" s="374"/>
      <c r="T59" s="374"/>
      <c r="U59" s="374"/>
      <c r="V59" s="374"/>
      <c r="W59" s="374"/>
      <c r="X59" s="374"/>
      <c r="Y59" s="374"/>
      <c r="Z59" s="374"/>
    </row>
    <row r="60" ht="15.75" customHeight="1">
      <c r="A60" s="68"/>
      <c r="B60" s="68"/>
      <c r="C60" s="68"/>
      <c r="D60" s="68"/>
      <c r="E60" s="69"/>
      <c r="F60" s="69"/>
      <c r="G60" s="69"/>
      <c r="H60" s="69"/>
      <c r="I60" s="70"/>
      <c r="J60" s="374"/>
      <c r="K60" s="374"/>
      <c r="L60" s="374"/>
      <c r="M60" s="374"/>
      <c r="N60" s="374"/>
      <c r="O60" s="374"/>
      <c r="P60" s="374"/>
      <c r="Q60" s="374"/>
      <c r="R60" s="374"/>
      <c r="S60" s="374"/>
      <c r="T60" s="374"/>
      <c r="U60" s="374"/>
      <c r="V60" s="374"/>
      <c r="W60" s="374"/>
      <c r="X60" s="374"/>
      <c r="Y60" s="374"/>
      <c r="Z60" s="374"/>
    </row>
    <row r="61" ht="15.75" customHeight="1">
      <c r="A61" s="68"/>
      <c r="B61" s="68"/>
      <c r="C61" s="68"/>
      <c r="D61" s="68"/>
      <c r="E61" s="69"/>
      <c r="F61" s="69"/>
      <c r="G61" s="69"/>
      <c r="H61" s="69"/>
      <c r="I61" s="70"/>
      <c r="J61" s="374"/>
      <c r="K61" s="374"/>
      <c r="L61" s="374"/>
      <c r="M61" s="374"/>
      <c r="N61" s="374"/>
      <c r="O61" s="374"/>
      <c r="P61" s="374"/>
      <c r="Q61" s="374"/>
      <c r="R61" s="374"/>
      <c r="S61" s="374"/>
      <c r="T61" s="374"/>
      <c r="U61" s="374"/>
      <c r="V61" s="374"/>
      <c r="W61" s="374"/>
      <c r="X61" s="374"/>
      <c r="Y61" s="374"/>
      <c r="Z61" s="374"/>
    </row>
    <row r="62" ht="15.75" customHeight="1">
      <c r="A62" s="68"/>
      <c r="B62" s="68"/>
      <c r="C62" s="68"/>
      <c r="D62" s="68"/>
      <c r="E62" s="69"/>
      <c r="F62" s="69"/>
      <c r="G62" s="69"/>
      <c r="H62" s="69"/>
      <c r="I62" s="70"/>
      <c r="J62" s="374"/>
      <c r="K62" s="374"/>
      <c r="L62" s="374"/>
      <c r="M62" s="374"/>
      <c r="N62" s="374"/>
      <c r="O62" s="374"/>
      <c r="P62" s="374"/>
      <c r="Q62" s="374"/>
      <c r="R62" s="374"/>
      <c r="S62" s="374"/>
      <c r="T62" s="374"/>
      <c r="U62" s="374"/>
      <c r="V62" s="374"/>
      <c r="W62" s="374"/>
      <c r="X62" s="374"/>
      <c r="Y62" s="374"/>
      <c r="Z62" s="374"/>
    </row>
    <row r="63" ht="15.75" customHeight="1">
      <c r="A63" s="68"/>
      <c r="B63" s="68"/>
      <c r="C63" s="68"/>
      <c r="D63" s="68"/>
      <c r="E63" s="69"/>
      <c r="F63" s="69"/>
      <c r="G63" s="69"/>
      <c r="H63" s="69"/>
      <c r="I63" s="70"/>
      <c r="J63" s="374"/>
      <c r="K63" s="374"/>
      <c r="L63" s="374"/>
      <c r="M63" s="374"/>
      <c r="N63" s="374"/>
      <c r="O63" s="374"/>
      <c r="P63" s="374"/>
      <c r="Q63" s="374"/>
      <c r="R63" s="374"/>
      <c r="S63" s="374"/>
      <c r="T63" s="374"/>
      <c r="U63" s="374"/>
      <c r="V63" s="374"/>
      <c r="W63" s="374"/>
      <c r="X63" s="374"/>
      <c r="Y63" s="374"/>
      <c r="Z63" s="374"/>
    </row>
    <row r="64" ht="15.75" customHeight="1">
      <c r="A64" s="68"/>
      <c r="B64" s="68"/>
      <c r="C64" s="68"/>
      <c r="D64" s="68"/>
      <c r="E64" s="69"/>
      <c r="F64" s="69"/>
      <c r="G64" s="69"/>
      <c r="H64" s="69"/>
      <c r="I64" s="70"/>
      <c r="J64" s="374"/>
      <c r="K64" s="374"/>
      <c r="L64" s="374"/>
      <c r="M64" s="374"/>
      <c r="N64" s="374"/>
      <c r="O64" s="374"/>
      <c r="P64" s="374"/>
      <c r="Q64" s="374"/>
      <c r="R64" s="374"/>
      <c r="S64" s="374"/>
      <c r="T64" s="374"/>
      <c r="U64" s="374"/>
      <c r="V64" s="374"/>
      <c r="W64" s="374"/>
      <c r="X64" s="374"/>
      <c r="Y64" s="374"/>
      <c r="Z64" s="374"/>
    </row>
    <row r="65" ht="15.75" customHeight="1">
      <c r="A65" s="68"/>
      <c r="B65" s="68"/>
      <c r="C65" s="68"/>
      <c r="D65" s="68"/>
      <c r="E65" s="69"/>
      <c r="F65" s="69"/>
      <c r="G65" s="69"/>
      <c r="H65" s="69"/>
      <c r="I65" s="70"/>
      <c r="J65" s="374"/>
      <c r="K65" s="374"/>
      <c r="L65" s="374"/>
      <c r="M65" s="374"/>
      <c r="N65" s="374"/>
      <c r="O65" s="374"/>
      <c r="P65" s="374"/>
      <c r="Q65" s="374"/>
      <c r="R65" s="374"/>
      <c r="S65" s="374"/>
      <c r="T65" s="374"/>
      <c r="U65" s="374"/>
      <c r="V65" s="374"/>
      <c r="W65" s="374"/>
      <c r="X65" s="374"/>
      <c r="Y65" s="374"/>
      <c r="Z65" s="374"/>
    </row>
    <row r="66" ht="15.75" customHeight="1">
      <c r="A66" s="68"/>
      <c r="B66" s="68"/>
      <c r="C66" s="68"/>
      <c r="D66" s="68"/>
      <c r="E66" s="69"/>
      <c r="F66" s="69"/>
      <c r="G66" s="69"/>
      <c r="H66" s="69"/>
      <c r="I66" s="70"/>
      <c r="J66" s="374"/>
      <c r="K66" s="374"/>
      <c r="L66" s="374"/>
      <c r="M66" s="374"/>
      <c r="N66" s="374"/>
      <c r="O66" s="374"/>
      <c r="P66" s="374"/>
      <c r="Q66" s="374"/>
      <c r="R66" s="374"/>
      <c r="S66" s="374"/>
      <c r="T66" s="374"/>
      <c r="U66" s="374"/>
      <c r="V66" s="374"/>
      <c r="W66" s="374"/>
      <c r="X66" s="374"/>
      <c r="Y66" s="374"/>
      <c r="Z66" s="374"/>
    </row>
    <row r="67" ht="15.75" customHeight="1">
      <c r="A67" s="68"/>
      <c r="B67" s="68"/>
      <c r="C67" s="68"/>
      <c r="D67" s="68"/>
      <c r="E67" s="69"/>
      <c r="F67" s="69"/>
      <c r="G67" s="69"/>
      <c r="H67" s="69"/>
      <c r="I67" s="70"/>
      <c r="J67" s="374"/>
      <c r="K67" s="374"/>
      <c r="L67" s="374"/>
      <c r="M67" s="374"/>
      <c r="N67" s="374"/>
      <c r="O67" s="374"/>
      <c r="P67" s="374"/>
      <c r="Q67" s="374"/>
      <c r="R67" s="374"/>
      <c r="S67" s="374"/>
      <c r="T67" s="374"/>
      <c r="U67" s="374"/>
      <c r="V67" s="374"/>
      <c r="W67" s="374"/>
      <c r="X67" s="374"/>
      <c r="Y67" s="374"/>
      <c r="Z67" s="374"/>
    </row>
    <row r="68" ht="15.75" customHeight="1">
      <c r="A68" s="68"/>
      <c r="B68" s="68"/>
      <c r="C68" s="68"/>
      <c r="D68" s="68"/>
      <c r="E68" s="69"/>
      <c r="F68" s="69"/>
      <c r="G68" s="69"/>
      <c r="H68" s="69"/>
      <c r="I68" s="70"/>
      <c r="J68" s="374"/>
      <c r="K68" s="374"/>
      <c r="L68" s="374"/>
      <c r="M68" s="374"/>
      <c r="N68" s="374"/>
      <c r="O68" s="374"/>
      <c r="P68" s="374"/>
      <c r="Q68" s="374"/>
      <c r="R68" s="374"/>
      <c r="S68" s="374"/>
      <c r="T68" s="374"/>
      <c r="U68" s="374"/>
      <c r="V68" s="374"/>
      <c r="W68" s="374"/>
      <c r="X68" s="374"/>
      <c r="Y68" s="374"/>
      <c r="Z68" s="374"/>
    </row>
    <row r="69" ht="15.75" customHeight="1">
      <c r="A69" s="68"/>
      <c r="B69" s="68"/>
      <c r="C69" s="68"/>
      <c r="D69" s="68"/>
      <c r="E69" s="69"/>
      <c r="F69" s="69"/>
      <c r="G69" s="69"/>
      <c r="H69" s="69"/>
      <c r="I69" s="70"/>
      <c r="J69" s="374"/>
      <c r="K69" s="374"/>
      <c r="L69" s="374"/>
      <c r="M69" s="374"/>
      <c r="N69" s="374"/>
      <c r="O69" s="374"/>
      <c r="P69" s="374"/>
      <c r="Q69" s="374"/>
      <c r="R69" s="374"/>
      <c r="S69" s="374"/>
      <c r="T69" s="374"/>
      <c r="U69" s="374"/>
      <c r="V69" s="374"/>
      <c r="W69" s="374"/>
      <c r="X69" s="374"/>
      <c r="Y69" s="374"/>
      <c r="Z69" s="374"/>
    </row>
    <row r="70" ht="15.75" customHeight="1">
      <c r="A70" s="68"/>
      <c r="B70" s="68"/>
      <c r="C70" s="68"/>
      <c r="D70" s="68"/>
      <c r="E70" s="69"/>
      <c r="F70" s="69"/>
      <c r="G70" s="69"/>
      <c r="H70" s="69"/>
      <c r="I70" s="70"/>
      <c r="J70" s="374"/>
      <c r="K70" s="374"/>
      <c r="L70" s="374"/>
      <c r="M70" s="374"/>
      <c r="N70" s="374"/>
      <c r="O70" s="374"/>
      <c r="P70" s="374"/>
      <c r="Q70" s="374"/>
      <c r="R70" s="374"/>
      <c r="S70" s="374"/>
      <c r="T70" s="374"/>
      <c r="U70" s="374"/>
      <c r="V70" s="374"/>
      <c r="W70" s="374"/>
      <c r="X70" s="374"/>
      <c r="Y70" s="374"/>
      <c r="Z70" s="374"/>
    </row>
    <row r="71" ht="15.75" customHeight="1">
      <c r="A71" s="68"/>
      <c r="B71" s="68"/>
      <c r="C71" s="68"/>
      <c r="D71" s="68"/>
      <c r="E71" s="69"/>
      <c r="F71" s="69"/>
      <c r="G71" s="69"/>
      <c r="H71" s="69"/>
      <c r="I71" s="70"/>
      <c r="J71" s="374"/>
      <c r="K71" s="374"/>
      <c r="L71" s="374"/>
      <c r="M71" s="374"/>
      <c r="N71" s="374"/>
      <c r="O71" s="374"/>
      <c r="P71" s="374"/>
      <c r="Q71" s="374"/>
      <c r="R71" s="374"/>
      <c r="S71" s="374"/>
      <c r="T71" s="374"/>
      <c r="U71" s="374"/>
      <c r="V71" s="374"/>
      <c r="W71" s="374"/>
      <c r="X71" s="374"/>
      <c r="Y71" s="374"/>
      <c r="Z71" s="374"/>
    </row>
    <row r="72" ht="15.75" customHeight="1">
      <c r="A72" s="68"/>
      <c r="B72" s="68"/>
      <c r="C72" s="68"/>
      <c r="D72" s="68"/>
      <c r="E72" s="69"/>
      <c r="F72" s="69"/>
      <c r="G72" s="69"/>
      <c r="H72" s="69"/>
      <c r="I72" s="70"/>
      <c r="J72" s="374"/>
      <c r="K72" s="374"/>
      <c r="L72" s="374"/>
      <c r="M72" s="374"/>
      <c r="N72" s="374"/>
      <c r="O72" s="374"/>
      <c r="P72" s="374"/>
      <c r="Q72" s="374"/>
      <c r="R72" s="374"/>
      <c r="S72" s="374"/>
      <c r="T72" s="374"/>
      <c r="U72" s="374"/>
      <c r="V72" s="374"/>
      <c r="W72" s="374"/>
      <c r="X72" s="374"/>
      <c r="Y72" s="374"/>
      <c r="Z72" s="374"/>
    </row>
    <row r="73" ht="15.75" customHeight="1">
      <c r="A73" s="68"/>
      <c r="B73" s="68"/>
      <c r="C73" s="68"/>
      <c r="D73" s="68"/>
      <c r="E73" s="69"/>
      <c r="F73" s="69"/>
      <c r="G73" s="69"/>
      <c r="H73" s="69"/>
      <c r="I73" s="70"/>
      <c r="J73" s="374"/>
      <c r="K73" s="374"/>
      <c r="L73" s="374"/>
      <c r="M73" s="374"/>
      <c r="N73" s="374"/>
      <c r="O73" s="374"/>
      <c r="P73" s="374"/>
      <c r="Q73" s="374"/>
      <c r="R73" s="374"/>
      <c r="S73" s="374"/>
      <c r="T73" s="374"/>
      <c r="U73" s="374"/>
      <c r="V73" s="374"/>
      <c r="W73" s="374"/>
      <c r="X73" s="374"/>
      <c r="Y73" s="374"/>
      <c r="Z73" s="374"/>
    </row>
    <row r="74" ht="15.75" customHeight="1">
      <c r="A74" s="68"/>
      <c r="B74" s="68"/>
      <c r="C74" s="68"/>
      <c r="D74" s="68"/>
      <c r="E74" s="69"/>
      <c r="F74" s="69"/>
      <c r="G74" s="69"/>
      <c r="H74" s="69"/>
      <c r="I74" s="70"/>
      <c r="J74" s="374"/>
      <c r="K74" s="374"/>
      <c r="L74" s="374"/>
      <c r="M74" s="374"/>
      <c r="N74" s="374"/>
      <c r="O74" s="374"/>
      <c r="P74" s="374"/>
      <c r="Q74" s="374"/>
      <c r="R74" s="374"/>
      <c r="S74" s="374"/>
      <c r="T74" s="374"/>
      <c r="U74" s="374"/>
      <c r="V74" s="374"/>
      <c r="W74" s="374"/>
      <c r="X74" s="374"/>
      <c r="Y74" s="374"/>
      <c r="Z74" s="374"/>
    </row>
    <row r="75" ht="15.75" customHeight="1">
      <c r="A75" s="68"/>
      <c r="B75" s="68"/>
      <c r="C75" s="68"/>
      <c r="D75" s="68"/>
      <c r="E75" s="69"/>
      <c r="F75" s="69"/>
      <c r="G75" s="69"/>
      <c r="H75" s="69"/>
      <c r="I75" s="70"/>
      <c r="J75" s="374"/>
      <c r="K75" s="374"/>
      <c r="L75" s="374"/>
      <c r="M75" s="374"/>
      <c r="N75" s="374"/>
      <c r="O75" s="374"/>
      <c r="P75" s="374"/>
      <c r="Q75" s="374"/>
      <c r="R75" s="374"/>
      <c r="S75" s="374"/>
      <c r="T75" s="374"/>
      <c r="U75" s="374"/>
      <c r="V75" s="374"/>
      <c r="W75" s="374"/>
      <c r="X75" s="374"/>
      <c r="Y75" s="374"/>
      <c r="Z75" s="374"/>
    </row>
    <row r="76" ht="15.75" customHeight="1">
      <c r="A76" s="68"/>
      <c r="B76" s="68"/>
      <c r="C76" s="68"/>
      <c r="D76" s="68"/>
      <c r="E76" s="69"/>
      <c r="F76" s="69"/>
      <c r="G76" s="69"/>
      <c r="H76" s="69"/>
      <c r="I76" s="70"/>
      <c r="J76" s="374"/>
      <c r="K76" s="374"/>
      <c r="L76" s="374"/>
      <c r="M76" s="374"/>
      <c r="N76" s="374"/>
      <c r="O76" s="374"/>
      <c r="P76" s="374"/>
      <c r="Q76" s="374"/>
      <c r="R76" s="374"/>
      <c r="S76" s="374"/>
      <c r="T76" s="374"/>
      <c r="U76" s="374"/>
      <c r="V76" s="374"/>
      <c r="W76" s="374"/>
      <c r="X76" s="374"/>
      <c r="Y76" s="374"/>
      <c r="Z76" s="374"/>
    </row>
    <row r="77" ht="15.75" customHeight="1">
      <c r="A77" s="68"/>
      <c r="B77" s="68"/>
      <c r="C77" s="68"/>
      <c r="D77" s="68"/>
      <c r="E77" s="69"/>
      <c r="F77" s="69"/>
      <c r="G77" s="69"/>
      <c r="H77" s="69"/>
      <c r="I77" s="70"/>
      <c r="J77" s="374"/>
      <c r="K77" s="374"/>
      <c r="L77" s="374"/>
      <c r="M77" s="374"/>
      <c r="N77" s="374"/>
      <c r="O77" s="374"/>
      <c r="P77" s="374"/>
      <c r="Q77" s="374"/>
      <c r="R77" s="374"/>
      <c r="S77" s="374"/>
      <c r="T77" s="374"/>
      <c r="U77" s="374"/>
      <c r="V77" s="374"/>
      <c r="W77" s="374"/>
      <c r="X77" s="374"/>
      <c r="Y77" s="374"/>
      <c r="Z77" s="374"/>
    </row>
    <row r="78" ht="15.75" customHeight="1">
      <c r="A78" s="68"/>
      <c r="B78" s="68"/>
      <c r="C78" s="68"/>
      <c r="D78" s="68"/>
      <c r="E78" s="69"/>
      <c r="F78" s="69"/>
      <c r="G78" s="69"/>
      <c r="H78" s="69"/>
      <c r="I78" s="70"/>
      <c r="J78" s="374"/>
      <c r="K78" s="374"/>
      <c r="L78" s="374"/>
      <c r="M78" s="374"/>
      <c r="N78" s="374"/>
      <c r="O78" s="374"/>
      <c r="P78" s="374"/>
      <c r="Q78" s="374"/>
      <c r="R78" s="374"/>
      <c r="S78" s="374"/>
      <c r="T78" s="374"/>
      <c r="U78" s="374"/>
      <c r="V78" s="374"/>
      <c r="W78" s="374"/>
      <c r="X78" s="374"/>
      <c r="Y78" s="374"/>
      <c r="Z78" s="374"/>
    </row>
    <row r="79" ht="15.75" customHeight="1">
      <c r="A79" s="68"/>
      <c r="B79" s="68"/>
      <c r="C79" s="68"/>
      <c r="D79" s="68"/>
      <c r="E79" s="69"/>
      <c r="F79" s="69"/>
      <c r="G79" s="69"/>
      <c r="H79" s="69"/>
      <c r="I79" s="70"/>
      <c r="J79" s="374"/>
      <c r="K79" s="374"/>
      <c r="L79" s="374"/>
      <c r="M79" s="374"/>
      <c r="N79" s="374"/>
      <c r="O79" s="374"/>
      <c r="P79" s="374"/>
      <c r="Q79" s="374"/>
      <c r="R79" s="374"/>
      <c r="S79" s="374"/>
      <c r="T79" s="374"/>
      <c r="U79" s="374"/>
      <c r="V79" s="374"/>
      <c r="W79" s="374"/>
      <c r="X79" s="374"/>
      <c r="Y79" s="374"/>
      <c r="Z79" s="374"/>
    </row>
    <row r="80" ht="15.75" customHeight="1">
      <c r="A80" s="68"/>
      <c r="B80" s="68"/>
      <c r="C80" s="68"/>
      <c r="D80" s="68"/>
      <c r="E80" s="69"/>
      <c r="F80" s="69"/>
      <c r="G80" s="69"/>
      <c r="H80" s="69"/>
      <c r="I80" s="70"/>
      <c r="J80" s="374"/>
      <c r="K80" s="374"/>
      <c r="L80" s="374"/>
      <c r="M80" s="374"/>
      <c r="N80" s="374"/>
      <c r="O80" s="374"/>
      <c r="P80" s="374"/>
      <c r="Q80" s="374"/>
      <c r="R80" s="374"/>
      <c r="S80" s="374"/>
      <c r="T80" s="374"/>
      <c r="U80" s="374"/>
      <c r="V80" s="374"/>
      <c r="W80" s="374"/>
      <c r="X80" s="374"/>
      <c r="Y80" s="374"/>
      <c r="Z80" s="374"/>
    </row>
    <row r="81" ht="15.75" customHeight="1">
      <c r="A81" s="68"/>
      <c r="B81" s="68"/>
      <c r="C81" s="68"/>
      <c r="D81" s="68"/>
      <c r="E81" s="69"/>
      <c r="F81" s="69"/>
      <c r="G81" s="69"/>
      <c r="H81" s="69"/>
      <c r="I81" s="70"/>
      <c r="J81" s="374"/>
      <c r="K81" s="374"/>
      <c r="L81" s="374"/>
      <c r="M81" s="374"/>
      <c r="N81" s="374"/>
      <c r="O81" s="374"/>
      <c r="P81" s="374"/>
      <c r="Q81" s="374"/>
      <c r="R81" s="374"/>
      <c r="S81" s="374"/>
      <c r="T81" s="374"/>
      <c r="U81" s="374"/>
      <c r="V81" s="374"/>
      <c r="W81" s="374"/>
      <c r="X81" s="374"/>
      <c r="Y81" s="374"/>
      <c r="Z81" s="374"/>
    </row>
    <row r="82" ht="15.75" customHeight="1">
      <c r="A82" s="68"/>
      <c r="B82" s="68"/>
      <c r="C82" s="68"/>
      <c r="D82" s="68"/>
      <c r="E82" s="69"/>
      <c r="F82" s="69"/>
      <c r="G82" s="69"/>
      <c r="H82" s="69"/>
      <c r="I82" s="70"/>
      <c r="J82" s="374"/>
      <c r="K82" s="374"/>
      <c r="L82" s="374"/>
      <c r="M82" s="374"/>
      <c r="N82" s="374"/>
      <c r="O82" s="374"/>
      <c r="P82" s="374"/>
      <c r="Q82" s="374"/>
      <c r="R82" s="374"/>
      <c r="S82" s="374"/>
      <c r="T82" s="374"/>
      <c r="U82" s="374"/>
      <c r="V82" s="374"/>
      <c r="W82" s="374"/>
      <c r="X82" s="374"/>
      <c r="Y82" s="374"/>
      <c r="Z82" s="374"/>
    </row>
    <row r="83" ht="15.75" customHeight="1">
      <c r="A83" s="68"/>
      <c r="B83" s="68"/>
      <c r="C83" s="68"/>
      <c r="D83" s="68"/>
      <c r="E83" s="69"/>
      <c r="F83" s="69"/>
      <c r="G83" s="69"/>
      <c r="H83" s="69"/>
      <c r="I83" s="70"/>
      <c r="J83" s="374"/>
      <c r="K83" s="374"/>
      <c r="L83" s="374"/>
      <c r="M83" s="374"/>
      <c r="N83" s="374"/>
      <c r="O83" s="374"/>
      <c r="P83" s="374"/>
      <c r="Q83" s="374"/>
      <c r="R83" s="374"/>
      <c r="S83" s="374"/>
      <c r="T83" s="374"/>
      <c r="U83" s="374"/>
      <c r="V83" s="374"/>
      <c r="W83" s="374"/>
      <c r="X83" s="374"/>
      <c r="Y83" s="374"/>
      <c r="Z83" s="374"/>
    </row>
    <row r="84" ht="15.75" customHeight="1">
      <c r="A84" s="68"/>
      <c r="B84" s="68"/>
      <c r="C84" s="68"/>
      <c r="D84" s="68"/>
      <c r="E84" s="69"/>
      <c r="F84" s="69"/>
      <c r="G84" s="69"/>
      <c r="H84" s="69"/>
      <c r="I84" s="70"/>
      <c r="J84" s="374"/>
      <c r="K84" s="374"/>
      <c r="L84" s="374"/>
      <c r="M84" s="374"/>
      <c r="N84" s="374"/>
      <c r="O84" s="374"/>
      <c r="P84" s="374"/>
      <c r="Q84" s="374"/>
      <c r="R84" s="374"/>
      <c r="S84" s="374"/>
      <c r="T84" s="374"/>
      <c r="U84" s="374"/>
      <c r="V84" s="374"/>
      <c r="W84" s="374"/>
      <c r="X84" s="374"/>
      <c r="Y84" s="374"/>
      <c r="Z84" s="374"/>
    </row>
    <row r="85" ht="15.75" customHeight="1">
      <c r="A85" s="68"/>
      <c r="B85" s="68"/>
      <c r="C85" s="68"/>
      <c r="D85" s="68"/>
      <c r="E85" s="69"/>
      <c r="F85" s="69"/>
      <c r="G85" s="69"/>
      <c r="H85" s="69"/>
      <c r="I85" s="70"/>
      <c r="J85" s="374"/>
      <c r="K85" s="374"/>
      <c r="L85" s="374"/>
      <c r="M85" s="374"/>
      <c r="N85" s="374"/>
      <c r="O85" s="374"/>
      <c r="P85" s="374"/>
      <c r="Q85" s="374"/>
      <c r="R85" s="374"/>
      <c r="S85" s="374"/>
      <c r="T85" s="374"/>
      <c r="U85" s="374"/>
      <c r="V85" s="374"/>
      <c r="W85" s="374"/>
      <c r="X85" s="374"/>
      <c r="Y85" s="374"/>
      <c r="Z85" s="374"/>
    </row>
    <row r="86" ht="15.75" customHeight="1">
      <c r="A86" s="68"/>
      <c r="B86" s="68"/>
      <c r="C86" s="68"/>
      <c r="D86" s="68"/>
      <c r="E86" s="69"/>
      <c r="F86" s="69"/>
      <c r="G86" s="69"/>
      <c r="H86" s="69"/>
      <c r="I86" s="70"/>
      <c r="J86" s="374"/>
      <c r="K86" s="374"/>
      <c r="L86" s="374"/>
      <c r="M86" s="374"/>
      <c r="N86" s="374"/>
      <c r="O86" s="374"/>
      <c r="P86" s="374"/>
      <c r="Q86" s="374"/>
      <c r="R86" s="374"/>
      <c r="S86" s="374"/>
      <c r="T86" s="374"/>
      <c r="U86" s="374"/>
      <c r="V86" s="374"/>
      <c r="W86" s="374"/>
      <c r="X86" s="374"/>
      <c r="Y86" s="374"/>
      <c r="Z86" s="374"/>
    </row>
    <row r="87" ht="15.75" customHeight="1">
      <c r="A87" s="68"/>
      <c r="B87" s="68"/>
      <c r="C87" s="68"/>
      <c r="D87" s="68"/>
      <c r="E87" s="69"/>
      <c r="F87" s="69"/>
      <c r="G87" s="69"/>
      <c r="H87" s="69"/>
      <c r="I87" s="70"/>
      <c r="J87" s="374"/>
      <c r="K87" s="374"/>
      <c r="L87" s="374"/>
      <c r="M87" s="374"/>
      <c r="N87" s="374"/>
      <c r="O87" s="374"/>
      <c r="P87" s="374"/>
      <c r="Q87" s="374"/>
      <c r="R87" s="374"/>
      <c r="S87" s="374"/>
      <c r="T87" s="374"/>
      <c r="U87" s="374"/>
      <c r="V87" s="374"/>
      <c r="W87" s="374"/>
      <c r="X87" s="374"/>
      <c r="Y87" s="374"/>
      <c r="Z87" s="374"/>
    </row>
    <row r="88" ht="15.75" customHeight="1">
      <c r="A88" s="68"/>
      <c r="B88" s="68"/>
      <c r="C88" s="68"/>
      <c r="D88" s="68"/>
      <c r="E88" s="69"/>
      <c r="F88" s="69"/>
      <c r="G88" s="69"/>
      <c r="H88" s="69"/>
      <c r="I88" s="70"/>
      <c r="J88" s="374"/>
      <c r="K88" s="374"/>
      <c r="L88" s="374"/>
      <c r="M88" s="374"/>
      <c r="N88" s="374"/>
      <c r="O88" s="374"/>
      <c r="P88" s="374"/>
      <c r="Q88" s="374"/>
      <c r="R88" s="374"/>
      <c r="S88" s="374"/>
      <c r="T88" s="374"/>
      <c r="U88" s="374"/>
      <c r="V88" s="374"/>
      <c r="W88" s="374"/>
      <c r="X88" s="374"/>
      <c r="Y88" s="374"/>
      <c r="Z88" s="374"/>
    </row>
    <row r="89" ht="15.75" customHeight="1">
      <c r="A89" s="68"/>
      <c r="B89" s="68"/>
      <c r="C89" s="68"/>
      <c r="D89" s="68"/>
      <c r="E89" s="69"/>
      <c r="F89" s="69"/>
      <c r="G89" s="69"/>
      <c r="H89" s="69"/>
      <c r="I89" s="70"/>
      <c r="J89" s="374"/>
      <c r="K89" s="374"/>
      <c r="L89" s="374"/>
      <c r="M89" s="374"/>
      <c r="N89" s="374"/>
      <c r="O89" s="374"/>
      <c r="P89" s="374"/>
      <c r="Q89" s="374"/>
      <c r="R89" s="374"/>
      <c r="S89" s="374"/>
      <c r="T89" s="374"/>
      <c r="U89" s="374"/>
      <c r="V89" s="374"/>
      <c r="W89" s="374"/>
      <c r="X89" s="374"/>
      <c r="Y89" s="374"/>
      <c r="Z89" s="374"/>
    </row>
    <row r="90" ht="15.75" customHeight="1">
      <c r="A90" s="68"/>
      <c r="B90" s="68"/>
      <c r="C90" s="68"/>
      <c r="D90" s="68"/>
      <c r="E90" s="69"/>
      <c r="F90" s="69"/>
      <c r="G90" s="69"/>
      <c r="H90" s="69"/>
      <c r="I90" s="70"/>
      <c r="J90" s="374"/>
      <c r="K90" s="374"/>
      <c r="L90" s="374"/>
      <c r="M90" s="374"/>
      <c r="N90" s="374"/>
      <c r="O90" s="374"/>
      <c r="P90" s="374"/>
      <c r="Q90" s="374"/>
      <c r="R90" s="374"/>
      <c r="S90" s="374"/>
      <c r="T90" s="374"/>
      <c r="U90" s="374"/>
      <c r="V90" s="374"/>
      <c r="W90" s="374"/>
      <c r="X90" s="374"/>
      <c r="Y90" s="374"/>
      <c r="Z90" s="374"/>
    </row>
    <row r="91" ht="15.75" customHeight="1">
      <c r="A91" s="68"/>
      <c r="B91" s="68"/>
      <c r="C91" s="68"/>
      <c r="D91" s="68"/>
      <c r="E91" s="69"/>
      <c r="F91" s="69"/>
      <c r="G91" s="69"/>
      <c r="H91" s="69"/>
      <c r="I91" s="70"/>
      <c r="J91" s="374"/>
      <c r="K91" s="374"/>
      <c r="L91" s="374"/>
      <c r="M91" s="374"/>
      <c r="N91" s="374"/>
      <c r="O91" s="374"/>
      <c r="P91" s="374"/>
      <c r="Q91" s="374"/>
      <c r="R91" s="374"/>
      <c r="S91" s="374"/>
      <c r="T91" s="374"/>
      <c r="U91" s="374"/>
      <c r="V91" s="374"/>
      <c r="W91" s="374"/>
      <c r="X91" s="374"/>
      <c r="Y91" s="374"/>
      <c r="Z91" s="374"/>
    </row>
    <row r="92" ht="15.75" customHeight="1">
      <c r="A92" s="68"/>
      <c r="B92" s="68"/>
      <c r="C92" s="68"/>
      <c r="D92" s="68"/>
      <c r="E92" s="69"/>
      <c r="F92" s="69"/>
      <c r="G92" s="69"/>
      <c r="H92" s="69"/>
      <c r="I92" s="70"/>
      <c r="J92" s="374"/>
      <c r="K92" s="374"/>
      <c r="L92" s="374"/>
      <c r="M92" s="374"/>
      <c r="N92" s="374"/>
      <c r="O92" s="374"/>
      <c r="P92" s="374"/>
      <c r="Q92" s="374"/>
      <c r="R92" s="374"/>
      <c r="S92" s="374"/>
      <c r="T92" s="374"/>
      <c r="U92" s="374"/>
      <c r="V92" s="374"/>
      <c r="W92" s="374"/>
      <c r="X92" s="374"/>
      <c r="Y92" s="374"/>
      <c r="Z92" s="374"/>
    </row>
    <row r="93" ht="15.75" customHeight="1">
      <c r="A93" s="68"/>
      <c r="B93" s="68"/>
      <c r="C93" s="68"/>
      <c r="D93" s="68"/>
      <c r="E93" s="69"/>
      <c r="F93" s="69"/>
      <c r="G93" s="69"/>
      <c r="H93" s="69"/>
      <c r="I93" s="70"/>
      <c r="J93" s="374"/>
      <c r="K93" s="374"/>
      <c r="L93" s="374"/>
      <c r="M93" s="374"/>
      <c r="N93" s="374"/>
      <c r="O93" s="374"/>
      <c r="P93" s="374"/>
      <c r="Q93" s="374"/>
      <c r="R93" s="374"/>
      <c r="S93" s="374"/>
      <c r="T93" s="374"/>
      <c r="U93" s="374"/>
      <c r="V93" s="374"/>
      <c r="W93" s="374"/>
      <c r="X93" s="374"/>
      <c r="Y93" s="374"/>
      <c r="Z93" s="374"/>
    </row>
    <row r="94" ht="15.75" customHeight="1">
      <c r="A94" s="68"/>
      <c r="B94" s="68"/>
      <c r="C94" s="68"/>
      <c r="D94" s="68"/>
      <c r="E94" s="69"/>
      <c r="F94" s="69"/>
      <c r="G94" s="69"/>
      <c r="H94" s="69"/>
      <c r="I94" s="70"/>
      <c r="J94" s="374"/>
      <c r="K94" s="374"/>
      <c r="L94" s="374"/>
      <c r="M94" s="374"/>
      <c r="N94" s="374"/>
      <c r="O94" s="374"/>
      <c r="P94" s="374"/>
      <c r="Q94" s="374"/>
      <c r="R94" s="374"/>
      <c r="S94" s="374"/>
      <c r="T94" s="374"/>
      <c r="U94" s="374"/>
      <c r="V94" s="374"/>
      <c r="W94" s="374"/>
      <c r="X94" s="374"/>
      <c r="Y94" s="374"/>
      <c r="Z94" s="374"/>
    </row>
    <row r="95" ht="15.75" customHeight="1">
      <c r="A95" s="68"/>
      <c r="B95" s="68"/>
      <c r="C95" s="68"/>
      <c r="D95" s="68"/>
      <c r="E95" s="69"/>
      <c r="F95" s="69"/>
      <c r="G95" s="69"/>
      <c r="H95" s="69"/>
      <c r="I95" s="70"/>
      <c r="J95" s="374"/>
      <c r="K95" s="374"/>
      <c r="L95" s="374"/>
      <c r="M95" s="374"/>
      <c r="N95" s="374"/>
      <c r="O95" s="374"/>
      <c r="P95" s="374"/>
      <c r="Q95" s="374"/>
      <c r="R95" s="374"/>
      <c r="S95" s="374"/>
      <c r="T95" s="374"/>
      <c r="U95" s="374"/>
      <c r="V95" s="374"/>
      <c r="W95" s="374"/>
      <c r="X95" s="374"/>
      <c r="Y95" s="374"/>
      <c r="Z95" s="374"/>
    </row>
    <row r="96" ht="15.75" customHeight="1">
      <c r="A96" s="68"/>
      <c r="B96" s="68"/>
      <c r="C96" s="68"/>
      <c r="D96" s="68"/>
      <c r="E96" s="69"/>
      <c r="F96" s="69"/>
      <c r="G96" s="69"/>
      <c r="H96" s="69"/>
      <c r="I96" s="70"/>
      <c r="J96" s="374"/>
      <c r="K96" s="374"/>
      <c r="L96" s="374"/>
      <c r="M96" s="374"/>
      <c r="N96" s="374"/>
      <c r="O96" s="374"/>
      <c r="P96" s="374"/>
      <c r="Q96" s="374"/>
      <c r="R96" s="374"/>
      <c r="S96" s="374"/>
      <c r="T96" s="374"/>
      <c r="U96" s="374"/>
      <c r="V96" s="374"/>
      <c r="W96" s="374"/>
      <c r="X96" s="374"/>
      <c r="Y96" s="374"/>
      <c r="Z96" s="374"/>
    </row>
    <row r="97" ht="15.75" customHeight="1">
      <c r="A97" s="68"/>
      <c r="B97" s="68"/>
      <c r="C97" s="68"/>
      <c r="D97" s="68"/>
      <c r="E97" s="69"/>
      <c r="F97" s="69"/>
      <c r="G97" s="69"/>
      <c r="H97" s="69"/>
      <c r="I97" s="70"/>
      <c r="J97" s="374"/>
      <c r="K97" s="374"/>
      <c r="L97" s="374"/>
      <c r="M97" s="374"/>
      <c r="N97" s="374"/>
      <c r="O97" s="374"/>
      <c r="P97" s="374"/>
      <c r="Q97" s="374"/>
      <c r="R97" s="374"/>
      <c r="S97" s="374"/>
      <c r="T97" s="374"/>
      <c r="U97" s="374"/>
      <c r="V97" s="374"/>
      <c r="W97" s="374"/>
      <c r="X97" s="374"/>
      <c r="Y97" s="374"/>
      <c r="Z97" s="374"/>
    </row>
    <row r="98" ht="15.75" customHeight="1">
      <c r="A98" s="68"/>
      <c r="B98" s="68"/>
      <c r="C98" s="68"/>
      <c r="D98" s="68"/>
      <c r="E98" s="69"/>
      <c r="F98" s="69"/>
      <c r="G98" s="69"/>
      <c r="H98" s="69"/>
      <c r="I98" s="70"/>
      <c r="J98" s="374"/>
      <c r="K98" s="374"/>
      <c r="L98" s="374"/>
      <c r="M98" s="374"/>
      <c r="N98" s="374"/>
      <c r="O98" s="374"/>
      <c r="P98" s="374"/>
      <c r="Q98" s="374"/>
      <c r="R98" s="374"/>
      <c r="S98" s="374"/>
      <c r="T98" s="374"/>
      <c r="U98" s="374"/>
      <c r="V98" s="374"/>
      <c r="W98" s="374"/>
      <c r="X98" s="374"/>
      <c r="Y98" s="374"/>
      <c r="Z98" s="374"/>
    </row>
    <row r="99" ht="15.75" customHeight="1">
      <c r="A99" s="68"/>
      <c r="B99" s="68"/>
      <c r="C99" s="68"/>
      <c r="D99" s="68"/>
      <c r="E99" s="69"/>
      <c r="F99" s="69"/>
      <c r="G99" s="69"/>
      <c r="H99" s="69"/>
      <c r="I99" s="70"/>
      <c r="J99" s="374"/>
      <c r="K99" s="374"/>
      <c r="L99" s="374"/>
      <c r="M99" s="374"/>
      <c r="N99" s="374"/>
      <c r="O99" s="374"/>
      <c r="P99" s="374"/>
      <c r="Q99" s="374"/>
      <c r="R99" s="374"/>
      <c r="S99" s="374"/>
      <c r="T99" s="374"/>
      <c r="U99" s="374"/>
      <c r="V99" s="374"/>
      <c r="W99" s="374"/>
      <c r="X99" s="374"/>
      <c r="Y99" s="374"/>
      <c r="Z99" s="374"/>
    </row>
    <row r="100" ht="15.75" customHeight="1">
      <c r="A100" s="68"/>
      <c r="B100" s="68"/>
      <c r="C100" s="68"/>
      <c r="D100" s="68"/>
      <c r="E100" s="69"/>
      <c r="F100" s="69"/>
      <c r="G100" s="69"/>
      <c r="H100" s="69"/>
      <c r="I100" s="70"/>
      <c r="J100" s="374"/>
      <c r="K100" s="374"/>
      <c r="L100" s="374"/>
      <c r="M100" s="374"/>
      <c r="N100" s="374"/>
      <c r="O100" s="374"/>
      <c r="P100" s="374"/>
      <c r="Q100" s="374"/>
      <c r="R100" s="374"/>
      <c r="S100" s="374"/>
      <c r="T100" s="374"/>
      <c r="U100" s="374"/>
      <c r="V100" s="374"/>
      <c r="W100" s="374"/>
      <c r="X100" s="374"/>
      <c r="Y100" s="374"/>
      <c r="Z100" s="374"/>
    </row>
    <row r="101" ht="15.75" customHeight="1">
      <c r="A101" s="68"/>
      <c r="B101" s="68"/>
      <c r="C101" s="68"/>
      <c r="D101" s="68"/>
      <c r="E101" s="69"/>
      <c r="F101" s="69"/>
      <c r="G101" s="69"/>
      <c r="H101" s="69"/>
      <c r="I101" s="70"/>
      <c r="J101" s="374"/>
      <c r="K101" s="374"/>
      <c r="L101" s="374"/>
      <c r="M101" s="374"/>
      <c r="N101" s="374"/>
      <c r="O101" s="374"/>
      <c r="P101" s="374"/>
      <c r="Q101" s="374"/>
      <c r="R101" s="374"/>
      <c r="S101" s="374"/>
      <c r="T101" s="374"/>
      <c r="U101" s="374"/>
      <c r="V101" s="374"/>
      <c r="W101" s="374"/>
      <c r="X101" s="374"/>
      <c r="Y101" s="374"/>
      <c r="Z101" s="374"/>
    </row>
    <row r="102" ht="15.75" customHeight="1">
      <c r="A102" s="68"/>
      <c r="B102" s="68"/>
      <c r="C102" s="68"/>
      <c r="D102" s="68"/>
      <c r="E102" s="69"/>
      <c r="F102" s="69"/>
      <c r="G102" s="69"/>
      <c r="H102" s="69"/>
      <c r="I102" s="70"/>
      <c r="J102" s="374"/>
      <c r="K102" s="374"/>
      <c r="L102" s="374"/>
      <c r="M102" s="374"/>
      <c r="N102" s="374"/>
      <c r="O102" s="374"/>
      <c r="P102" s="374"/>
      <c r="Q102" s="374"/>
      <c r="R102" s="374"/>
      <c r="S102" s="374"/>
      <c r="T102" s="374"/>
      <c r="U102" s="374"/>
      <c r="V102" s="374"/>
      <c r="W102" s="374"/>
      <c r="X102" s="374"/>
      <c r="Y102" s="374"/>
      <c r="Z102" s="374"/>
    </row>
    <row r="103" ht="15.75" customHeight="1">
      <c r="A103" s="68"/>
      <c r="B103" s="68"/>
      <c r="C103" s="68"/>
      <c r="D103" s="68"/>
      <c r="E103" s="69"/>
      <c r="F103" s="69"/>
      <c r="G103" s="69"/>
      <c r="H103" s="69"/>
      <c r="I103" s="70"/>
      <c r="J103" s="374"/>
      <c r="K103" s="374"/>
      <c r="L103" s="374"/>
      <c r="M103" s="374"/>
      <c r="N103" s="374"/>
      <c r="O103" s="374"/>
      <c r="P103" s="374"/>
      <c r="Q103" s="374"/>
      <c r="R103" s="374"/>
      <c r="S103" s="374"/>
      <c r="T103" s="374"/>
      <c r="U103" s="374"/>
      <c r="V103" s="374"/>
      <c r="W103" s="374"/>
      <c r="X103" s="374"/>
      <c r="Y103" s="374"/>
      <c r="Z103" s="374"/>
    </row>
    <row r="104" ht="15.75" customHeight="1">
      <c r="A104" s="68"/>
      <c r="B104" s="68"/>
      <c r="C104" s="68"/>
      <c r="D104" s="68"/>
      <c r="E104" s="69"/>
      <c r="F104" s="69"/>
      <c r="G104" s="69"/>
      <c r="H104" s="69"/>
      <c r="I104" s="70"/>
      <c r="J104" s="374"/>
      <c r="K104" s="374"/>
      <c r="L104" s="374"/>
      <c r="M104" s="374"/>
      <c r="N104" s="374"/>
      <c r="O104" s="374"/>
      <c r="P104" s="374"/>
      <c r="Q104" s="374"/>
      <c r="R104" s="374"/>
      <c r="S104" s="374"/>
      <c r="T104" s="374"/>
      <c r="U104" s="374"/>
      <c r="V104" s="374"/>
      <c r="W104" s="374"/>
      <c r="X104" s="374"/>
      <c r="Y104" s="374"/>
      <c r="Z104" s="374"/>
    </row>
    <row r="105" ht="15.75" customHeight="1">
      <c r="A105" s="68"/>
      <c r="B105" s="68"/>
      <c r="C105" s="68"/>
      <c r="D105" s="68"/>
      <c r="E105" s="69"/>
      <c r="F105" s="69"/>
      <c r="G105" s="69"/>
      <c r="H105" s="69"/>
      <c r="I105" s="70"/>
      <c r="J105" s="374"/>
      <c r="K105" s="374"/>
      <c r="L105" s="374"/>
      <c r="M105" s="374"/>
      <c r="N105" s="374"/>
      <c r="O105" s="374"/>
      <c r="P105" s="374"/>
      <c r="Q105" s="374"/>
      <c r="R105" s="374"/>
      <c r="S105" s="374"/>
      <c r="T105" s="374"/>
      <c r="U105" s="374"/>
      <c r="V105" s="374"/>
      <c r="W105" s="374"/>
      <c r="X105" s="374"/>
      <c r="Y105" s="374"/>
      <c r="Z105" s="374"/>
    </row>
    <row r="106" ht="15.75" customHeight="1">
      <c r="A106" s="68"/>
      <c r="B106" s="68"/>
      <c r="C106" s="68"/>
      <c r="D106" s="68"/>
      <c r="E106" s="69"/>
      <c r="F106" s="69"/>
      <c r="G106" s="69"/>
      <c r="H106" s="69"/>
      <c r="I106" s="70"/>
      <c r="J106" s="374"/>
      <c r="K106" s="374"/>
      <c r="L106" s="374"/>
      <c r="M106" s="374"/>
      <c r="N106" s="374"/>
      <c r="O106" s="374"/>
      <c r="P106" s="374"/>
      <c r="Q106" s="374"/>
      <c r="R106" s="374"/>
      <c r="S106" s="374"/>
      <c r="T106" s="374"/>
      <c r="U106" s="374"/>
      <c r="V106" s="374"/>
      <c r="W106" s="374"/>
      <c r="X106" s="374"/>
      <c r="Y106" s="374"/>
      <c r="Z106" s="374"/>
    </row>
    <row r="107" ht="15.75" customHeight="1">
      <c r="A107" s="68"/>
      <c r="B107" s="68"/>
      <c r="C107" s="68"/>
      <c r="D107" s="68"/>
      <c r="E107" s="69"/>
      <c r="F107" s="69"/>
      <c r="G107" s="69"/>
      <c r="H107" s="69"/>
      <c r="I107" s="70"/>
      <c r="J107" s="374"/>
      <c r="K107" s="374"/>
      <c r="L107" s="374"/>
      <c r="M107" s="374"/>
      <c r="N107" s="374"/>
      <c r="O107" s="374"/>
      <c r="P107" s="374"/>
      <c r="Q107" s="374"/>
      <c r="R107" s="374"/>
      <c r="S107" s="374"/>
      <c r="T107" s="374"/>
      <c r="U107" s="374"/>
      <c r="V107" s="374"/>
      <c r="W107" s="374"/>
      <c r="X107" s="374"/>
      <c r="Y107" s="374"/>
      <c r="Z107" s="374"/>
    </row>
    <row r="108" ht="15.75" customHeight="1">
      <c r="A108" s="68"/>
      <c r="B108" s="68"/>
      <c r="C108" s="68"/>
      <c r="D108" s="68"/>
      <c r="E108" s="69"/>
      <c r="F108" s="69"/>
      <c r="G108" s="69"/>
      <c r="H108" s="69"/>
      <c r="I108" s="70"/>
      <c r="J108" s="374"/>
      <c r="K108" s="374"/>
      <c r="L108" s="374"/>
      <c r="M108" s="374"/>
      <c r="N108" s="374"/>
      <c r="O108" s="374"/>
      <c r="P108" s="374"/>
      <c r="Q108" s="374"/>
      <c r="R108" s="374"/>
      <c r="S108" s="374"/>
      <c r="T108" s="374"/>
      <c r="U108" s="374"/>
      <c r="V108" s="374"/>
      <c r="W108" s="374"/>
      <c r="X108" s="374"/>
      <c r="Y108" s="374"/>
      <c r="Z108" s="374"/>
    </row>
    <row r="109" ht="15.75" customHeight="1">
      <c r="A109" s="68"/>
      <c r="B109" s="68"/>
      <c r="C109" s="68"/>
      <c r="D109" s="68"/>
      <c r="E109" s="69"/>
      <c r="F109" s="69"/>
      <c r="G109" s="69"/>
      <c r="H109" s="69"/>
      <c r="I109" s="70"/>
      <c r="J109" s="374"/>
      <c r="K109" s="374"/>
      <c r="L109" s="374"/>
      <c r="M109" s="374"/>
      <c r="N109" s="374"/>
      <c r="O109" s="374"/>
      <c r="P109" s="374"/>
      <c r="Q109" s="374"/>
      <c r="R109" s="374"/>
      <c r="S109" s="374"/>
      <c r="T109" s="374"/>
      <c r="U109" s="374"/>
      <c r="V109" s="374"/>
      <c r="W109" s="374"/>
      <c r="X109" s="374"/>
      <c r="Y109" s="374"/>
      <c r="Z109" s="374"/>
    </row>
    <row r="110" ht="15.75" customHeight="1">
      <c r="A110" s="68"/>
      <c r="B110" s="68"/>
      <c r="C110" s="68"/>
      <c r="D110" s="68"/>
      <c r="E110" s="69"/>
      <c r="F110" s="69"/>
      <c r="G110" s="69"/>
      <c r="H110" s="69"/>
      <c r="I110" s="70"/>
      <c r="J110" s="374"/>
      <c r="K110" s="374"/>
      <c r="L110" s="374"/>
      <c r="M110" s="374"/>
      <c r="N110" s="374"/>
      <c r="O110" s="374"/>
      <c r="P110" s="374"/>
      <c r="Q110" s="374"/>
      <c r="R110" s="374"/>
      <c r="S110" s="374"/>
      <c r="T110" s="374"/>
      <c r="U110" s="374"/>
      <c r="V110" s="374"/>
      <c r="W110" s="374"/>
      <c r="X110" s="374"/>
      <c r="Y110" s="374"/>
      <c r="Z110" s="374"/>
    </row>
    <row r="111" ht="15.75" customHeight="1">
      <c r="A111" s="68"/>
      <c r="B111" s="68"/>
      <c r="C111" s="68"/>
      <c r="D111" s="68"/>
      <c r="E111" s="69"/>
      <c r="F111" s="69"/>
      <c r="G111" s="69"/>
      <c r="H111" s="69"/>
      <c r="I111" s="70"/>
      <c r="J111" s="374"/>
      <c r="K111" s="374"/>
      <c r="L111" s="374"/>
      <c r="M111" s="374"/>
      <c r="N111" s="374"/>
      <c r="O111" s="374"/>
      <c r="P111" s="374"/>
      <c r="Q111" s="374"/>
      <c r="R111" s="374"/>
      <c r="S111" s="374"/>
      <c r="T111" s="374"/>
      <c r="U111" s="374"/>
      <c r="V111" s="374"/>
      <c r="W111" s="374"/>
      <c r="X111" s="374"/>
      <c r="Y111" s="374"/>
      <c r="Z111" s="374"/>
    </row>
    <row r="112" ht="15.75" customHeight="1">
      <c r="A112" s="68"/>
      <c r="B112" s="68"/>
      <c r="C112" s="68"/>
      <c r="D112" s="68"/>
      <c r="E112" s="69"/>
      <c r="F112" s="69"/>
      <c r="G112" s="69"/>
      <c r="H112" s="69"/>
      <c r="I112" s="70"/>
      <c r="J112" s="374"/>
      <c r="K112" s="374"/>
      <c r="L112" s="374"/>
      <c r="M112" s="374"/>
      <c r="N112" s="374"/>
      <c r="O112" s="374"/>
      <c r="P112" s="374"/>
      <c r="Q112" s="374"/>
      <c r="R112" s="374"/>
      <c r="S112" s="374"/>
      <c r="T112" s="374"/>
      <c r="U112" s="374"/>
      <c r="V112" s="374"/>
      <c r="W112" s="374"/>
      <c r="X112" s="374"/>
      <c r="Y112" s="374"/>
      <c r="Z112" s="374"/>
    </row>
    <row r="113" ht="15.75" customHeight="1">
      <c r="A113" s="68"/>
      <c r="B113" s="68"/>
      <c r="C113" s="68"/>
      <c r="D113" s="68"/>
      <c r="E113" s="69"/>
      <c r="F113" s="69"/>
      <c r="G113" s="69"/>
      <c r="H113" s="69"/>
      <c r="I113" s="70"/>
      <c r="J113" s="374"/>
      <c r="K113" s="374"/>
      <c r="L113" s="374"/>
      <c r="M113" s="374"/>
      <c r="N113" s="374"/>
      <c r="O113" s="374"/>
      <c r="P113" s="374"/>
      <c r="Q113" s="374"/>
      <c r="R113" s="374"/>
      <c r="S113" s="374"/>
      <c r="T113" s="374"/>
      <c r="U113" s="374"/>
      <c r="V113" s="374"/>
      <c r="W113" s="374"/>
      <c r="X113" s="374"/>
      <c r="Y113" s="374"/>
      <c r="Z113" s="374"/>
    </row>
    <row r="114" ht="15.75" customHeight="1">
      <c r="A114" s="68"/>
      <c r="B114" s="68"/>
      <c r="C114" s="68"/>
      <c r="D114" s="68"/>
      <c r="E114" s="69"/>
      <c r="F114" s="69"/>
      <c r="G114" s="69"/>
      <c r="H114" s="69"/>
      <c r="I114" s="70"/>
      <c r="J114" s="374"/>
      <c r="K114" s="374"/>
      <c r="L114" s="374"/>
      <c r="M114" s="374"/>
      <c r="N114" s="374"/>
      <c r="O114" s="374"/>
      <c r="P114" s="374"/>
      <c r="Q114" s="374"/>
      <c r="R114" s="374"/>
      <c r="S114" s="374"/>
      <c r="T114" s="374"/>
      <c r="U114" s="374"/>
      <c r="V114" s="374"/>
      <c r="W114" s="374"/>
      <c r="X114" s="374"/>
      <c r="Y114" s="374"/>
      <c r="Z114" s="374"/>
    </row>
    <row r="115" ht="15.75" customHeight="1">
      <c r="A115" s="68"/>
      <c r="B115" s="68"/>
      <c r="C115" s="68"/>
      <c r="D115" s="68"/>
      <c r="E115" s="69"/>
      <c r="F115" s="69"/>
      <c r="G115" s="69"/>
      <c r="H115" s="69"/>
      <c r="I115" s="70"/>
      <c r="J115" s="374"/>
      <c r="K115" s="374"/>
      <c r="L115" s="374"/>
      <c r="M115" s="374"/>
      <c r="N115" s="374"/>
      <c r="O115" s="374"/>
      <c r="P115" s="374"/>
      <c r="Q115" s="374"/>
      <c r="R115" s="374"/>
      <c r="S115" s="374"/>
      <c r="T115" s="374"/>
      <c r="U115" s="374"/>
      <c r="V115" s="374"/>
      <c r="W115" s="374"/>
      <c r="X115" s="374"/>
      <c r="Y115" s="374"/>
      <c r="Z115" s="374"/>
    </row>
    <row r="116" ht="15.75" customHeight="1">
      <c r="A116" s="68"/>
      <c r="B116" s="68"/>
      <c r="C116" s="68"/>
      <c r="D116" s="68"/>
      <c r="E116" s="69"/>
      <c r="F116" s="69"/>
      <c r="G116" s="69"/>
      <c r="H116" s="69"/>
      <c r="I116" s="70"/>
      <c r="J116" s="374"/>
      <c r="K116" s="374"/>
      <c r="L116" s="374"/>
      <c r="M116" s="374"/>
      <c r="N116" s="374"/>
      <c r="O116" s="374"/>
      <c r="P116" s="374"/>
      <c r="Q116" s="374"/>
      <c r="R116" s="374"/>
      <c r="S116" s="374"/>
      <c r="T116" s="374"/>
      <c r="U116" s="374"/>
      <c r="V116" s="374"/>
      <c r="W116" s="374"/>
      <c r="X116" s="374"/>
      <c r="Y116" s="374"/>
      <c r="Z116" s="374"/>
    </row>
    <row r="117" ht="15.75" customHeight="1">
      <c r="A117" s="68"/>
      <c r="B117" s="68"/>
      <c r="C117" s="68"/>
      <c r="D117" s="68"/>
      <c r="E117" s="69"/>
      <c r="F117" s="69"/>
      <c r="G117" s="69"/>
      <c r="H117" s="69"/>
      <c r="I117" s="70"/>
      <c r="J117" s="374"/>
      <c r="K117" s="374"/>
      <c r="L117" s="374"/>
      <c r="M117" s="374"/>
      <c r="N117" s="374"/>
      <c r="O117" s="374"/>
      <c r="P117" s="374"/>
      <c r="Q117" s="374"/>
      <c r="R117" s="374"/>
      <c r="S117" s="374"/>
      <c r="T117" s="374"/>
      <c r="U117" s="374"/>
      <c r="V117" s="374"/>
      <c r="W117" s="374"/>
      <c r="X117" s="374"/>
      <c r="Y117" s="374"/>
      <c r="Z117" s="374"/>
    </row>
    <row r="118" ht="15.75" customHeight="1">
      <c r="A118" s="68"/>
      <c r="B118" s="68"/>
      <c r="C118" s="68"/>
      <c r="D118" s="68"/>
      <c r="E118" s="69"/>
      <c r="F118" s="69"/>
      <c r="G118" s="69"/>
      <c r="H118" s="69"/>
      <c r="I118" s="70"/>
      <c r="J118" s="374"/>
      <c r="K118" s="374"/>
      <c r="L118" s="374"/>
      <c r="M118" s="374"/>
      <c r="N118" s="374"/>
      <c r="O118" s="374"/>
      <c r="P118" s="374"/>
      <c r="Q118" s="374"/>
      <c r="R118" s="374"/>
      <c r="S118" s="374"/>
      <c r="T118" s="374"/>
      <c r="U118" s="374"/>
      <c r="V118" s="374"/>
      <c r="W118" s="374"/>
      <c r="X118" s="374"/>
      <c r="Y118" s="374"/>
      <c r="Z118" s="374"/>
    </row>
    <row r="119" ht="15.75" customHeight="1">
      <c r="A119" s="68"/>
      <c r="B119" s="68"/>
      <c r="C119" s="68"/>
      <c r="D119" s="68"/>
      <c r="E119" s="69"/>
      <c r="F119" s="69"/>
      <c r="G119" s="69"/>
      <c r="H119" s="69"/>
      <c r="I119" s="70"/>
      <c r="J119" s="374"/>
      <c r="K119" s="374"/>
      <c r="L119" s="374"/>
      <c r="M119" s="374"/>
      <c r="N119" s="374"/>
      <c r="O119" s="374"/>
      <c r="P119" s="374"/>
      <c r="Q119" s="374"/>
      <c r="R119" s="374"/>
      <c r="S119" s="374"/>
      <c r="T119" s="374"/>
      <c r="U119" s="374"/>
      <c r="V119" s="374"/>
      <c r="W119" s="374"/>
      <c r="X119" s="374"/>
      <c r="Y119" s="374"/>
      <c r="Z119" s="374"/>
    </row>
    <row r="120" ht="15.75" customHeight="1">
      <c r="A120" s="68"/>
      <c r="B120" s="68"/>
      <c r="C120" s="68"/>
      <c r="D120" s="68"/>
      <c r="E120" s="69"/>
      <c r="F120" s="69"/>
      <c r="G120" s="69"/>
      <c r="H120" s="69"/>
      <c r="I120" s="70"/>
      <c r="J120" s="374"/>
      <c r="K120" s="374"/>
      <c r="L120" s="374"/>
      <c r="M120" s="374"/>
      <c r="N120" s="374"/>
      <c r="O120" s="374"/>
      <c r="P120" s="374"/>
      <c r="Q120" s="374"/>
      <c r="R120" s="374"/>
      <c r="S120" s="374"/>
      <c r="T120" s="374"/>
      <c r="U120" s="374"/>
      <c r="V120" s="374"/>
      <c r="W120" s="374"/>
      <c r="X120" s="374"/>
      <c r="Y120" s="374"/>
      <c r="Z120" s="374"/>
    </row>
    <row r="121" ht="15.75" customHeight="1">
      <c r="A121" s="68"/>
      <c r="B121" s="68"/>
      <c r="C121" s="68"/>
      <c r="D121" s="68"/>
      <c r="E121" s="69"/>
      <c r="F121" s="69"/>
      <c r="G121" s="69"/>
      <c r="H121" s="69"/>
      <c r="I121" s="70"/>
      <c r="J121" s="374"/>
      <c r="K121" s="374"/>
      <c r="L121" s="374"/>
      <c r="M121" s="374"/>
      <c r="N121" s="374"/>
      <c r="O121" s="374"/>
      <c r="P121" s="374"/>
      <c r="Q121" s="374"/>
      <c r="R121" s="374"/>
      <c r="S121" s="374"/>
      <c r="T121" s="374"/>
      <c r="U121" s="374"/>
      <c r="V121" s="374"/>
      <c r="W121" s="374"/>
      <c r="X121" s="374"/>
      <c r="Y121" s="374"/>
      <c r="Z121" s="374"/>
    </row>
    <row r="122" ht="15.75" customHeight="1">
      <c r="A122" s="68"/>
      <c r="B122" s="68"/>
      <c r="C122" s="68"/>
      <c r="D122" s="68"/>
      <c r="E122" s="69"/>
      <c r="F122" s="69"/>
      <c r="G122" s="69"/>
      <c r="H122" s="69"/>
      <c r="I122" s="70"/>
      <c r="J122" s="374"/>
      <c r="K122" s="374"/>
      <c r="L122" s="374"/>
      <c r="M122" s="374"/>
      <c r="N122" s="374"/>
      <c r="O122" s="374"/>
      <c r="P122" s="374"/>
      <c r="Q122" s="374"/>
      <c r="R122" s="374"/>
      <c r="S122" s="374"/>
      <c r="T122" s="374"/>
      <c r="U122" s="374"/>
      <c r="V122" s="374"/>
      <c r="W122" s="374"/>
      <c r="X122" s="374"/>
      <c r="Y122" s="374"/>
      <c r="Z122" s="374"/>
    </row>
    <row r="123" ht="15.75" customHeight="1">
      <c r="A123" s="68"/>
      <c r="B123" s="68"/>
      <c r="C123" s="68"/>
      <c r="D123" s="68"/>
      <c r="E123" s="69"/>
      <c r="F123" s="69"/>
      <c r="G123" s="69"/>
      <c r="H123" s="69"/>
      <c r="I123" s="70"/>
      <c r="J123" s="374"/>
      <c r="K123" s="374"/>
      <c r="L123" s="374"/>
      <c r="M123" s="374"/>
      <c r="N123" s="374"/>
      <c r="O123" s="374"/>
      <c r="P123" s="374"/>
      <c r="Q123" s="374"/>
      <c r="R123" s="374"/>
      <c r="S123" s="374"/>
      <c r="T123" s="374"/>
      <c r="U123" s="374"/>
      <c r="V123" s="374"/>
      <c r="W123" s="374"/>
      <c r="X123" s="374"/>
      <c r="Y123" s="374"/>
      <c r="Z123" s="374"/>
    </row>
    <row r="124" ht="15.75" customHeight="1">
      <c r="A124" s="68"/>
      <c r="B124" s="68"/>
      <c r="C124" s="68"/>
      <c r="D124" s="68"/>
      <c r="E124" s="69"/>
      <c r="F124" s="69"/>
      <c r="G124" s="69"/>
      <c r="H124" s="69"/>
      <c r="I124" s="70"/>
      <c r="J124" s="374"/>
      <c r="K124" s="374"/>
      <c r="L124" s="374"/>
      <c r="M124" s="374"/>
      <c r="N124" s="374"/>
      <c r="O124" s="374"/>
      <c r="P124" s="374"/>
      <c r="Q124" s="374"/>
      <c r="R124" s="374"/>
      <c r="S124" s="374"/>
      <c r="T124" s="374"/>
      <c r="U124" s="374"/>
      <c r="V124" s="374"/>
      <c r="W124" s="374"/>
      <c r="X124" s="374"/>
      <c r="Y124" s="374"/>
      <c r="Z124" s="374"/>
    </row>
    <row r="125" ht="15.75" customHeight="1">
      <c r="A125" s="68"/>
      <c r="B125" s="68"/>
      <c r="C125" s="68"/>
      <c r="D125" s="68"/>
      <c r="E125" s="69"/>
      <c r="F125" s="69"/>
      <c r="G125" s="69"/>
      <c r="H125" s="69"/>
      <c r="I125" s="70"/>
      <c r="J125" s="374"/>
      <c r="K125" s="374"/>
      <c r="L125" s="374"/>
      <c r="M125" s="374"/>
      <c r="N125" s="374"/>
      <c r="O125" s="374"/>
      <c r="P125" s="374"/>
      <c r="Q125" s="374"/>
      <c r="R125" s="374"/>
      <c r="S125" s="374"/>
      <c r="T125" s="374"/>
      <c r="U125" s="374"/>
      <c r="V125" s="374"/>
      <c r="W125" s="374"/>
      <c r="X125" s="374"/>
      <c r="Y125" s="374"/>
      <c r="Z125" s="374"/>
    </row>
    <row r="126" ht="15.75" customHeight="1">
      <c r="A126" s="68"/>
      <c r="B126" s="68"/>
      <c r="C126" s="68"/>
      <c r="D126" s="68"/>
      <c r="E126" s="69"/>
      <c r="F126" s="69"/>
      <c r="G126" s="69"/>
      <c r="H126" s="69"/>
      <c r="I126" s="70"/>
      <c r="J126" s="374"/>
      <c r="K126" s="374"/>
      <c r="L126" s="374"/>
      <c r="M126" s="374"/>
      <c r="N126" s="374"/>
      <c r="O126" s="374"/>
      <c r="P126" s="374"/>
      <c r="Q126" s="374"/>
      <c r="R126" s="374"/>
      <c r="S126" s="374"/>
      <c r="T126" s="374"/>
      <c r="U126" s="374"/>
      <c r="V126" s="374"/>
      <c r="W126" s="374"/>
      <c r="X126" s="374"/>
      <c r="Y126" s="374"/>
      <c r="Z126" s="374"/>
    </row>
    <row r="127" ht="15.75" customHeight="1">
      <c r="A127" s="68"/>
      <c r="B127" s="68"/>
      <c r="C127" s="68"/>
      <c r="D127" s="68"/>
      <c r="E127" s="69"/>
      <c r="F127" s="69"/>
      <c r="G127" s="69"/>
      <c r="H127" s="69"/>
      <c r="I127" s="70"/>
      <c r="J127" s="374"/>
      <c r="K127" s="374"/>
      <c r="L127" s="374"/>
      <c r="M127" s="374"/>
      <c r="N127" s="374"/>
      <c r="O127" s="374"/>
      <c r="P127" s="374"/>
      <c r="Q127" s="374"/>
      <c r="R127" s="374"/>
      <c r="S127" s="374"/>
      <c r="T127" s="374"/>
      <c r="U127" s="374"/>
      <c r="V127" s="374"/>
      <c r="W127" s="374"/>
      <c r="X127" s="374"/>
      <c r="Y127" s="374"/>
      <c r="Z127" s="374"/>
    </row>
    <row r="128" ht="15.75" customHeight="1">
      <c r="A128" s="68"/>
      <c r="B128" s="68"/>
      <c r="C128" s="68"/>
      <c r="D128" s="68"/>
      <c r="E128" s="69"/>
      <c r="F128" s="69"/>
      <c r="G128" s="69"/>
      <c r="H128" s="69"/>
      <c r="I128" s="70"/>
      <c r="J128" s="374"/>
      <c r="K128" s="374"/>
      <c r="L128" s="374"/>
      <c r="M128" s="374"/>
      <c r="N128" s="374"/>
      <c r="O128" s="374"/>
      <c r="P128" s="374"/>
      <c r="Q128" s="374"/>
      <c r="R128" s="374"/>
      <c r="S128" s="374"/>
      <c r="T128" s="374"/>
      <c r="U128" s="374"/>
      <c r="V128" s="374"/>
      <c r="W128" s="374"/>
      <c r="X128" s="374"/>
      <c r="Y128" s="374"/>
      <c r="Z128" s="374"/>
    </row>
    <row r="129" ht="15.75" customHeight="1">
      <c r="A129" s="68"/>
      <c r="B129" s="68"/>
      <c r="C129" s="68"/>
      <c r="D129" s="68"/>
      <c r="E129" s="69"/>
      <c r="F129" s="69"/>
      <c r="G129" s="69"/>
      <c r="H129" s="69"/>
      <c r="I129" s="70"/>
      <c r="J129" s="374"/>
      <c r="K129" s="374"/>
      <c r="L129" s="374"/>
      <c r="M129" s="374"/>
      <c r="N129" s="374"/>
      <c r="O129" s="374"/>
      <c r="P129" s="374"/>
      <c r="Q129" s="374"/>
      <c r="R129" s="374"/>
      <c r="S129" s="374"/>
      <c r="T129" s="374"/>
      <c r="U129" s="374"/>
      <c r="V129" s="374"/>
      <c r="W129" s="374"/>
      <c r="X129" s="374"/>
      <c r="Y129" s="374"/>
      <c r="Z129" s="374"/>
    </row>
    <row r="130" ht="15.75" customHeight="1">
      <c r="A130" s="68"/>
      <c r="B130" s="68"/>
      <c r="C130" s="68"/>
      <c r="D130" s="68"/>
      <c r="E130" s="69"/>
      <c r="F130" s="69"/>
      <c r="G130" s="69"/>
      <c r="H130" s="69"/>
      <c r="I130" s="70"/>
      <c r="J130" s="374"/>
      <c r="K130" s="374"/>
      <c r="L130" s="374"/>
      <c r="M130" s="374"/>
      <c r="N130" s="374"/>
      <c r="O130" s="374"/>
      <c r="P130" s="374"/>
      <c r="Q130" s="374"/>
      <c r="R130" s="374"/>
      <c r="S130" s="374"/>
      <c r="T130" s="374"/>
      <c r="U130" s="374"/>
      <c r="V130" s="374"/>
      <c r="W130" s="374"/>
      <c r="X130" s="374"/>
      <c r="Y130" s="374"/>
      <c r="Z130" s="374"/>
    </row>
    <row r="131" ht="15.75" customHeight="1">
      <c r="A131" s="68"/>
      <c r="B131" s="68"/>
      <c r="C131" s="68"/>
      <c r="D131" s="68"/>
      <c r="E131" s="69"/>
      <c r="F131" s="69"/>
      <c r="G131" s="69"/>
      <c r="H131" s="69"/>
      <c r="I131" s="70"/>
      <c r="J131" s="374"/>
      <c r="K131" s="374"/>
      <c r="L131" s="374"/>
      <c r="M131" s="374"/>
      <c r="N131" s="374"/>
      <c r="O131" s="374"/>
      <c r="P131" s="374"/>
      <c r="Q131" s="374"/>
      <c r="R131" s="374"/>
      <c r="S131" s="374"/>
      <c r="T131" s="374"/>
      <c r="U131" s="374"/>
      <c r="V131" s="374"/>
      <c r="W131" s="374"/>
      <c r="X131" s="374"/>
      <c r="Y131" s="374"/>
      <c r="Z131" s="374"/>
    </row>
    <row r="132" ht="15.75" customHeight="1">
      <c r="A132" s="68"/>
      <c r="B132" s="68"/>
      <c r="C132" s="68"/>
      <c r="D132" s="68"/>
      <c r="E132" s="69"/>
      <c r="F132" s="69"/>
      <c r="G132" s="69"/>
      <c r="H132" s="69"/>
      <c r="I132" s="70"/>
      <c r="J132" s="374"/>
      <c r="K132" s="374"/>
      <c r="L132" s="374"/>
      <c r="M132" s="374"/>
      <c r="N132" s="374"/>
      <c r="O132" s="374"/>
      <c r="P132" s="374"/>
      <c r="Q132" s="374"/>
      <c r="R132" s="374"/>
      <c r="S132" s="374"/>
      <c r="T132" s="374"/>
      <c r="U132" s="374"/>
      <c r="V132" s="374"/>
      <c r="W132" s="374"/>
      <c r="X132" s="374"/>
      <c r="Y132" s="374"/>
      <c r="Z132" s="374"/>
    </row>
    <row r="133" ht="15.75" customHeight="1">
      <c r="A133" s="68"/>
      <c r="B133" s="68"/>
      <c r="C133" s="68"/>
      <c r="D133" s="68"/>
      <c r="E133" s="69"/>
      <c r="F133" s="69"/>
      <c r="G133" s="69"/>
      <c r="H133" s="69"/>
      <c r="I133" s="70"/>
      <c r="J133" s="374"/>
      <c r="K133" s="374"/>
      <c r="L133" s="374"/>
      <c r="M133" s="374"/>
      <c r="N133" s="374"/>
      <c r="O133" s="374"/>
      <c r="P133" s="374"/>
      <c r="Q133" s="374"/>
      <c r="R133" s="374"/>
      <c r="S133" s="374"/>
      <c r="T133" s="374"/>
      <c r="U133" s="374"/>
      <c r="V133" s="374"/>
      <c r="W133" s="374"/>
      <c r="X133" s="374"/>
      <c r="Y133" s="374"/>
      <c r="Z133" s="374"/>
    </row>
    <row r="134" ht="15.75" customHeight="1">
      <c r="A134" s="68"/>
      <c r="B134" s="68"/>
      <c r="C134" s="68"/>
      <c r="D134" s="68"/>
      <c r="E134" s="69"/>
      <c r="F134" s="69"/>
      <c r="G134" s="69"/>
      <c r="H134" s="69"/>
      <c r="I134" s="70"/>
      <c r="J134" s="374"/>
      <c r="K134" s="374"/>
      <c r="L134" s="374"/>
      <c r="M134" s="374"/>
      <c r="N134" s="374"/>
      <c r="O134" s="374"/>
      <c r="P134" s="374"/>
      <c r="Q134" s="374"/>
      <c r="R134" s="374"/>
      <c r="S134" s="374"/>
      <c r="T134" s="374"/>
      <c r="U134" s="374"/>
      <c r="V134" s="374"/>
      <c r="W134" s="374"/>
      <c r="X134" s="374"/>
      <c r="Y134" s="374"/>
      <c r="Z134" s="374"/>
    </row>
    <row r="135" ht="15.75" customHeight="1">
      <c r="A135" s="68"/>
      <c r="B135" s="68"/>
      <c r="C135" s="68"/>
      <c r="D135" s="68"/>
      <c r="E135" s="69"/>
      <c r="F135" s="69"/>
      <c r="G135" s="69"/>
      <c r="H135" s="69"/>
      <c r="I135" s="70"/>
      <c r="J135" s="374"/>
      <c r="K135" s="374"/>
      <c r="L135" s="374"/>
      <c r="M135" s="374"/>
      <c r="N135" s="374"/>
      <c r="O135" s="374"/>
      <c r="P135" s="374"/>
      <c r="Q135" s="374"/>
      <c r="R135" s="374"/>
      <c r="S135" s="374"/>
      <c r="T135" s="374"/>
      <c r="U135" s="374"/>
      <c r="V135" s="374"/>
      <c r="W135" s="374"/>
      <c r="X135" s="374"/>
      <c r="Y135" s="374"/>
      <c r="Z135" s="374"/>
    </row>
    <row r="136" ht="15.75" customHeight="1">
      <c r="A136" s="68"/>
      <c r="B136" s="68"/>
      <c r="C136" s="68"/>
      <c r="D136" s="68"/>
      <c r="E136" s="69"/>
      <c r="F136" s="69"/>
      <c r="G136" s="69"/>
      <c r="H136" s="69"/>
      <c r="I136" s="70"/>
      <c r="J136" s="374"/>
      <c r="K136" s="374"/>
      <c r="L136" s="374"/>
      <c r="M136" s="374"/>
      <c r="N136" s="374"/>
      <c r="O136" s="374"/>
      <c r="P136" s="374"/>
      <c r="Q136" s="374"/>
      <c r="R136" s="374"/>
      <c r="S136" s="374"/>
      <c r="T136" s="374"/>
      <c r="U136" s="374"/>
      <c r="V136" s="374"/>
      <c r="W136" s="374"/>
      <c r="X136" s="374"/>
      <c r="Y136" s="374"/>
      <c r="Z136" s="374"/>
    </row>
    <row r="137" ht="15.75" customHeight="1">
      <c r="A137" s="68"/>
      <c r="B137" s="68"/>
      <c r="C137" s="68"/>
      <c r="D137" s="68"/>
      <c r="E137" s="69"/>
      <c r="F137" s="69"/>
      <c r="G137" s="69"/>
      <c r="H137" s="69"/>
      <c r="I137" s="70"/>
      <c r="J137" s="374"/>
      <c r="K137" s="374"/>
      <c r="L137" s="374"/>
      <c r="M137" s="374"/>
      <c r="N137" s="374"/>
      <c r="O137" s="374"/>
      <c r="P137" s="374"/>
      <c r="Q137" s="374"/>
      <c r="R137" s="374"/>
      <c r="S137" s="374"/>
      <c r="T137" s="374"/>
      <c r="U137" s="374"/>
      <c r="V137" s="374"/>
      <c r="W137" s="374"/>
      <c r="X137" s="374"/>
      <c r="Y137" s="374"/>
      <c r="Z137" s="374"/>
    </row>
    <row r="138" ht="15.75" customHeight="1">
      <c r="A138" s="68"/>
      <c r="B138" s="68"/>
      <c r="C138" s="68"/>
      <c r="D138" s="68"/>
      <c r="E138" s="69"/>
      <c r="F138" s="69"/>
      <c r="G138" s="69"/>
      <c r="H138" s="69"/>
      <c r="I138" s="70"/>
      <c r="J138" s="374"/>
      <c r="K138" s="374"/>
      <c r="L138" s="374"/>
      <c r="M138" s="374"/>
      <c r="N138" s="374"/>
      <c r="O138" s="374"/>
      <c r="P138" s="374"/>
      <c r="Q138" s="374"/>
      <c r="R138" s="374"/>
      <c r="S138" s="374"/>
      <c r="T138" s="374"/>
      <c r="U138" s="374"/>
      <c r="V138" s="374"/>
      <c r="W138" s="374"/>
      <c r="X138" s="374"/>
      <c r="Y138" s="374"/>
      <c r="Z138" s="374"/>
    </row>
    <row r="139" ht="15.75" customHeight="1">
      <c r="A139" s="68"/>
      <c r="B139" s="68"/>
      <c r="C139" s="68"/>
      <c r="D139" s="68"/>
      <c r="E139" s="69"/>
      <c r="F139" s="69"/>
      <c r="G139" s="69"/>
      <c r="H139" s="69"/>
      <c r="I139" s="70"/>
      <c r="J139" s="374"/>
      <c r="K139" s="374"/>
      <c r="L139" s="374"/>
      <c r="M139" s="374"/>
      <c r="N139" s="374"/>
      <c r="O139" s="374"/>
      <c r="P139" s="374"/>
      <c r="Q139" s="374"/>
      <c r="R139" s="374"/>
      <c r="S139" s="374"/>
      <c r="T139" s="374"/>
      <c r="U139" s="374"/>
      <c r="V139" s="374"/>
      <c r="W139" s="374"/>
      <c r="X139" s="374"/>
      <c r="Y139" s="374"/>
      <c r="Z139" s="374"/>
    </row>
    <row r="140" ht="15.75" customHeight="1">
      <c r="A140" s="68"/>
      <c r="B140" s="68"/>
      <c r="C140" s="68"/>
      <c r="D140" s="68"/>
      <c r="E140" s="69"/>
      <c r="F140" s="69"/>
      <c r="G140" s="69"/>
      <c r="H140" s="69"/>
      <c r="I140" s="70"/>
      <c r="J140" s="374"/>
      <c r="K140" s="374"/>
      <c r="L140" s="374"/>
      <c r="M140" s="374"/>
      <c r="N140" s="374"/>
      <c r="O140" s="374"/>
      <c r="P140" s="374"/>
      <c r="Q140" s="374"/>
      <c r="R140" s="374"/>
      <c r="S140" s="374"/>
      <c r="T140" s="374"/>
      <c r="U140" s="374"/>
      <c r="V140" s="374"/>
      <c r="W140" s="374"/>
      <c r="X140" s="374"/>
      <c r="Y140" s="374"/>
      <c r="Z140" s="374"/>
    </row>
    <row r="141" ht="15.75" customHeight="1">
      <c r="A141" s="68"/>
      <c r="B141" s="68"/>
      <c r="C141" s="68"/>
      <c r="D141" s="68"/>
      <c r="E141" s="69"/>
      <c r="F141" s="69"/>
      <c r="G141" s="69"/>
      <c r="H141" s="69"/>
      <c r="I141" s="70"/>
      <c r="J141" s="374"/>
      <c r="K141" s="374"/>
      <c r="L141" s="374"/>
      <c r="M141" s="374"/>
      <c r="N141" s="374"/>
      <c r="O141" s="374"/>
      <c r="P141" s="374"/>
      <c r="Q141" s="374"/>
      <c r="R141" s="374"/>
      <c r="S141" s="374"/>
      <c r="T141" s="374"/>
      <c r="U141" s="374"/>
      <c r="V141" s="374"/>
      <c r="W141" s="374"/>
      <c r="X141" s="374"/>
      <c r="Y141" s="374"/>
      <c r="Z141" s="374"/>
    </row>
    <row r="142" ht="15.75" customHeight="1">
      <c r="A142" s="68"/>
      <c r="B142" s="68"/>
      <c r="C142" s="68"/>
      <c r="D142" s="68"/>
      <c r="E142" s="69"/>
      <c r="F142" s="69"/>
      <c r="G142" s="69"/>
      <c r="H142" s="69"/>
      <c r="I142" s="70"/>
      <c r="J142" s="374"/>
      <c r="K142" s="374"/>
      <c r="L142" s="374"/>
      <c r="M142" s="374"/>
      <c r="N142" s="374"/>
      <c r="O142" s="374"/>
      <c r="P142" s="374"/>
      <c r="Q142" s="374"/>
      <c r="R142" s="374"/>
      <c r="S142" s="374"/>
      <c r="T142" s="374"/>
      <c r="U142" s="374"/>
      <c r="V142" s="374"/>
      <c r="W142" s="374"/>
      <c r="X142" s="374"/>
      <c r="Y142" s="374"/>
      <c r="Z142" s="374"/>
    </row>
    <row r="143" ht="15.75" customHeight="1">
      <c r="A143" s="68"/>
      <c r="B143" s="68"/>
      <c r="C143" s="68"/>
      <c r="D143" s="68"/>
      <c r="E143" s="69"/>
      <c r="F143" s="69"/>
      <c r="G143" s="69"/>
      <c r="H143" s="69"/>
      <c r="I143" s="70"/>
      <c r="J143" s="374"/>
      <c r="K143" s="374"/>
      <c r="L143" s="374"/>
      <c r="M143" s="374"/>
      <c r="N143" s="374"/>
      <c r="O143" s="374"/>
      <c r="P143" s="374"/>
      <c r="Q143" s="374"/>
      <c r="R143" s="374"/>
      <c r="S143" s="374"/>
      <c r="T143" s="374"/>
      <c r="U143" s="374"/>
      <c r="V143" s="374"/>
      <c r="W143" s="374"/>
      <c r="X143" s="374"/>
      <c r="Y143" s="374"/>
      <c r="Z143" s="374"/>
    </row>
    <row r="144" ht="15.75" customHeight="1">
      <c r="A144" s="68"/>
      <c r="B144" s="68"/>
      <c r="C144" s="68"/>
      <c r="D144" s="68"/>
      <c r="E144" s="69"/>
      <c r="F144" s="69"/>
      <c r="G144" s="69"/>
      <c r="H144" s="69"/>
      <c r="I144" s="70"/>
      <c r="J144" s="374"/>
      <c r="K144" s="374"/>
      <c r="L144" s="374"/>
      <c r="M144" s="374"/>
      <c r="N144" s="374"/>
      <c r="O144" s="374"/>
      <c r="P144" s="374"/>
      <c r="Q144" s="374"/>
      <c r="R144" s="374"/>
      <c r="S144" s="374"/>
      <c r="T144" s="374"/>
      <c r="U144" s="374"/>
      <c r="V144" s="374"/>
      <c r="W144" s="374"/>
      <c r="X144" s="374"/>
      <c r="Y144" s="374"/>
      <c r="Z144" s="374"/>
    </row>
    <row r="145" ht="15.75" customHeight="1">
      <c r="A145" s="68"/>
      <c r="B145" s="68"/>
      <c r="C145" s="68"/>
      <c r="D145" s="68"/>
      <c r="E145" s="69"/>
      <c r="F145" s="69"/>
      <c r="G145" s="69"/>
      <c r="H145" s="69"/>
      <c r="I145" s="70"/>
      <c r="J145" s="374"/>
      <c r="K145" s="374"/>
      <c r="L145" s="374"/>
      <c r="M145" s="374"/>
      <c r="N145" s="374"/>
      <c r="O145" s="374"/>
      <c r="P145" s="374"/>
      <c r="Q145" s="374"/>
      <c r="R145" s="374"/>
      <c r="S145" s="374"/>
      <c r="T145" s="374"/>
      <c r="U145" s="374"/>
      <c r="V145" s="374"/>
      <c r="W145" s="374"/>
      <c r="X145" s="374"/>
      <c r="Y145" s="374"/>
      <c r="Z145" s="374"/>
    </row>
    <row r="146" ht="15.75" customHeight="1">
      <c r="A146" s="68"/>
      <c r="B146" s="68"/>
      <c r="C146" s="68"/>
      <c r="D146" s="68"/>
      <c r="E146" s="69"/>
      <c r="F146" s="69"/>
      <c r="G146" s="69"/>
      <c r="H146" s="69"/>
      <c r="I146" s="70"/>
      <c r="J146" s="374"/>
      <c r="K146" s="374"/>
      <c r="L146" s="374"/>
      <c r="M146" s="374"/>
      <c r="N146" s="374"/>
      <c r="O146" s="374"/>
      <c r="P146" s="374"/>
      <c r="Q146" s="374"/>
      <c r="R146" s="374"/>
      <c r="S146" s="374"/>
      <c r="T146" s="374"/>
      <c r="U146" s="374"/>
      <c r="V146" s="374"/>
      <c r="W146" s="374"/>
      <c r="X146" s="374"/>
      <c r="Y146" s="374"/>
      <c r="Z146" s="374"/>
    </row>
    <row r="147" ht="15.75" customHeight="1">
      <c r="A147" s="68"/>
      <c r="B147" s="68"/>
      <c r="C147" s="68"/>
      <c r="D147" s="68"/>
      <c r="E147" s="69"/>
      <c r="F147" s="69"/>
      <c r="G147" s="69"/>
      <c r="H147" s="69"/>
      <c r="I147" s="70"/>
      <c r="J147" s="374"/>
      <c r="K147" s="374"/>
      <c r="L147" s="374"/>
      <c r="M147" s="374"/>
      <c r="N147" s="374"/>
      <c r="O147" s="374"/>
      <c r="P147" s="374"/>
      <c r="Q147" s="374"/>
      <c r="R147" s="374"/>
      <c r="S147" s="374"/>
      <c r="T147" s="374"/>
      <c r="U147" s="374"/>
      <c r="V147" s="374"/>
      <c r="W147" s="374"/>
      <c r="X147" s="374"/>
      <c r="Y147" s="374"/>
      <c r="Z147" s="374"/>
    </row>
    <row r="148" ht="15.75" customHeight="1">
      <c r="A148" s="68"/>
      <c r="B148" s="68"/>
      <c r="C148" s="68"/>
      <c r="D148" s="68"/>
      <c r="E148" s="69"/>
      <c r="F148" s="69"/>
      <c r="G148" s="69"/>
      <c r="H148" s="69"/>
      <c r="I148" s="70"/>
      <c r="J148" s="374"/>
      <c r="K148" s="374"/>
      <c r="L148" s="374"/>
      <c r="M148" s="374"/>
      <c r="N148" s="374"/>
      <c r="O148" s="374"/>
      <c r="P148" s="374"/>
      <c r="Q148" s="374"/>
      <c r="R148" s="374"/>
      <c r="S148" s="374"/>
      <c r="T148" s="374"/>
      <c r="U148" s="374"/>
      <c r="V148" s="374"/>
      <c r="W148" s="374"/>
      <c r="X148" s="374"/>
      <c r="Y148" s="374"/>
      <c r="Z148" s="374"/>
    </row>
    <row r="149" ht="15.75" customHeight="1">
      <c r="A149" s="68"/>
      <c r="B149" s="68"/>
      <c r="C149" s="68"/>
      <c r="D149" s="68"/>
      <c r="E149" s="69"/>
      <c r="F149" s="69"/>
      <c r="G149" s="69"/>
      <c r="H149" s="69"/>
      <c r="I149" s="70"/>
      <c r="J149" s="374"/>
      <c r="K149" s="374"/>
      <c r="L149" s="374"/>
      <c r="M149" s="374"/>
      <c r="N149" s="374"/>
      <c r="O149" s="374"/>
      <c r="P149" s="374"/>
      <c r="Q149" s="374"/>
      <c r="R149" s="374"/>
      <c r="S149" s="374"/>
      <c r="T149" s="374"/>
      <c r="U149" s="374"/>
      <c r="V149" s="374"/>
      <c r="W149" s="374"/>
      <c r="X149" s="374"/>
      <c r="Y149" s="374"/>
      <c r="Z149" s="374"/>
    </row>
    <row r="150" ht="15.75" customHeight="1">
      <c r="A150" s="68"/>
      <c r="B150" s="68"/>
      <c r="C150" s="68"/>
      <c r="D150" s="68"/>
      <c r="E150" s="69"/>
      <c r="F150" s="69"/>
      <c r="G150" s="69"/>
      <c r="H150" s="69"/>
      <c r="I150" s="70"/>
      <c r="J150" s="374"/>
      <c r="K150" s="374"/>
      <c r="L150" s="374"/>
      <c r="M150" s="374"/>
      <c r="N150" s="374"/>
      <c r="O150" s="374"/>
      <c r="P150" s="374"/>
      <c r="Q150" s="374"/>
      <c r="R150" s="374"/>
      <c r="S150" s="374"/>
      <c r="T150" s="374"/>
      <c r="U150" s="374"/>
      <c r="V150" s="374"/>
      <c r="W150" s="374"/>
      <c r="X150" s="374"/>
      <c r="Y150" s="374"/>
      <c r="Z150" s="374"/>
    </row>
    <row r="151" ht="15.75" customHeight="1">
      <c r="A151" s="68"/>
      <c r="B151" s="68"/>
      <c r="C151" s="68"/>
      <c r="D151" s="68"/>
      <c r="E151" s="69"/>
      <c r="F151" s="69"/>
      <c r="G151" s="69"/>
      <c r="H151" s="69"/>
      <c r="I151" s="70"/>
      <c r="J151" s="374"/>
      <c r="K151" s="374"/>
      <c r="L151" s="374"/>
      <c r="M151" s="374"/>
      <c r="N151" s="374"/>
      <c r="O151" s="374"/>
      <c r="P151" s="374"/>
      <c r="Q151" s="374"/>
      <c r="R151" s="374"/>
      <c r="S151" s="374"/>
      <c r="T151" s="374"/>
      <c r="U151" s="374"/>
      <c r="V151" s="374"/>
      <c r="W151" s="374"/>
      <c r="X151" s="374"/>
      <c r="Y151" s="374"/>
      <c r="Z151" s="374"/>
    </row>
    <row r="152" ht="15.75" customHeight="1">
      <c r="A152" s="68"/>
      <c r="B152" s="68"/>
      <c r="C152" s="68"/>
      <c r="D152" s="68"/>
      <c r="E152" s="69"/>
      <c r="F152" s="69"/>
      <c r="G152" s="69"/>
      <c r="H152" s="69"/>
      <c r="I152" s="70"/>
      <c r="J152" s="374"/>
      <c r="K152" s="374"/>
      <c r="L152" s="374"/>
      <c r="M152" s="374"/>
      <c r="N152" s="374"/>
      <c r="O152" s="374"/>
      <c r="P152" s="374"/>
      <c r="Q152" s="374"/>
      <c r="R152" s="374"/>
      <c r="S152" s="374"/>
      <c r="T152" s="374"/>
      <c r="U152" s="374"/>
      <c r="V152" s="374"/>
      <c r="W152" s="374"/>
      <c r="X152" s="374"/>
      <c r="Y152" s="374"/>
      <c r="Z152" s="374"/>
    </row>
    <row r="153" ht="15.75" customHeight="1">
      <c r="A153" s="68"/>
      <c r="B153" s="68"/>
      <c r="C153" s="68"/>
      <c r="D153" s="68"/>
      <c r="E153" s="69"/>
      <c r="F153" s="69"/>
      <c r="G153" s="69"/>
      <c r="H153" s="69"/>
      <c r="I153" s="70"/>
      <c r="J153" s="374"/>
      <c r="K153" s="374"/>
      <c r="L153" s="374"/>
      <c r="M153" s="374"/>
      <c r="N153" s="374"/>
      <c r="O153" s="374"/>
      <c r="P153" s="374"/>
      <c r="Q153" s="374"/>
      <c r="R153" s="374"/>
      <c r="S153" s="374"/>
      <c r="T153" s="374"/>
      <c r="U153" s="374"/>
      <c r="V153" s="374"/>
      <c r="W153" s="374"/>
      <c r="X153" s="374"/>
      <c r="Y153" s="374"/>
      <c r="Z153" s="374"/>
    </row>
    <row r="154" ht="15.75" customHeight="1">
      <c r="A154" s="68"/>
      <c r="B154" s="68"/>
      <c r="C154" s="68"/>
      <c r="D154" s="68"/>
      <c r="E154" s="69"/>
      <c r="F154" s="69"/>
      <c r="G154" s="69"/>
      <c r="H154" s="69"/>
      <c r="I154" s="70"/>
      <c r="J154" s="374"/>
      <c r="K154" s="374"/>
      <c r="L154" s="374"/>
      <c r="M154" s="374"/>
      <c r="N154" s="374"/>
      <c r="O154" s="374"/>
      <c r="P154" s="374"/>
      <c r="Q154" s="374"/>
      <c r="R154" s="374"/>
      <c r="S154" s="374"/>
      <c r="T154" s="374"/>
      <c r="U154" s="374"/>
      <c r="V154" s="374"/>
      <c r="W154" s="374"/>
      <c r="X154" s="374"/>
      <c r="Y154" s="374"/>
      <c r="Z154" s="374"/>
    </row>
    <row r="155" ht="15.75" customHeight="1">
      <c r="A155" s="68"/>
      <c r="B155" s="68"/>
      <c r="C155" s="68"/>
      <c r="D155" s="68"/>
      <c r="E155" s="69"/>
      <c r="F155" s="69"/>
      <c r="G155" s="69"/>
      <c r="H155" s="69"/>
      <c r="I155" s="70"/>
      <c r="J155" s="374"/>
      <c r="K155" s="374"/>
      <c r="L155" s="374"/>
      <c r="M155" s="374"/>
      <c r="N155" s="374"/>
      <c r="O155" s="374"/>
      <c r="P155" s="374"/>
      <c r="Q155" s="374"/>
      <c r="R155" s="374"/>
      <c r="S155" s="374"/>
      <c r="T155" s="374"/>
      <c r="U155" s="374"/>
      <c r="V155" s="374"/>
      <c r="W155" s="374"/>
      <c r="X155" s="374"/>
      <c r="Y155" s="374"/>
      <c r="Z155" s="374"/>
    </row>
    <row r="156" ht="15.75" customHeight="1">
      <c r="A156" s="68"/>
      <c r="B156" s="68"/>
      <c r="C156" s="68"/>
      <c r="D156" s="68"/>
      <c r="E156" s="69"/>
      <c r="F156" s="69"/>
      <c r="G156" s="69"/>
      <c r="H156" s="69"/>
      <c r="I156" s="70"/>
      <c r="J156" s="374"/>
      <c r="K156" s="374"/>
      <c r="L156" s="374"/>
      <c r="M156" s="374"/>
      <c r="N156" s="374"/>
      <c r="O156" s="374"/>
      <c r="P156" s="374"/>
      <c r="Q156" s="374"/>
      <c r="R156" s="374"/>
      <c r="S156" s="374"/>
      <c r="T156" s="374"/>
      <c r="U156" s="374"/>
      <c r="V156" s="374"/>
      <c r="W156" s="374"/>
      <c r="X156" s="374"/>
      <c r="Y156" s="374"/>
      <c r="Z156" s="374"/>
    </row>
    <row r="157" ht="15.75" customHeight="1">
      <c r="A157" s="68"/>
      <c r="B157" s="68"/>
      <c r="C157" s="68"/>
      <c r="D157" s="68"/>
      <c r="E157" s="69"/>
      <c r="F157" s="69"/>
      <c r="G157" s="69"/>
      <c r="H157" s="69"/>
      <c r="I157" s="70"/>
      <c r="J157" s="374"/>
      <c r="K157" s="374"/>
      <c r="L157" s="374"/>
      <c r="M157" s="374"/>
      <c r="N157" s="374"/>
      <c r="O157" s="374"/>
      <c r="P157" s="374"/>
      <c r="Q157" s="374"/>
      <c r="R157" s="374"/>
      <c r="S157" s="374"/>
      <c r="T157" s="374"/>
      <c r="U157" s="374"/>
      <c r="V157" s="374"/>
      <c r="W157" s="374"/>
      <c r="X157" s="374"/>
      <c r="Y157" s="374"/>
      <c r="Z157" s="374"/>
    </row>
    <row r="158" ht="15.75" customHeight="1">
      <c r="A158" s="68"/>
      <c r="B158" s="68"/>
      <c r="C158" s="68"/>
      <c r="D158" s="68"/>
      <c r="E158" s="69"/>
      <c r="F158" s="69"/>
      <c r="G158" s="69"/>
      <c r="H158" s="69"/>
      <c r="I158" s="70"/>
      <c r="J158" s="374"/>
      <c r="K158" s="374"/>
      <c r="L158" s="374"/>
      <c r="M158" s="374"/>
      <c r="N158" s="374"/>
      <c r="O158" s="374"/>
      <c r="P158" s="374"/>
      <c r="Q158" s="374"/>
      <c r="R158" s="374"/>
      <c r="S158" s="374"/>
      <c r="T158" s="374"/>
      <c r="U158" s="374"/>
      <c r="V158" s="374"/>
      <c r="W158" s="374"/>
      <c r="X158" s="374"/>
      <c r="Y158" s="374"/>
      <c r="Z158" s="374"/>
    </row>
    <row r="159" ht="15.75" customHeight="1">
      <c r="A159" s="68"/>
      <c r="B159" s="68"/>
      <c r="C159" s="68"/>
      <c r="D159" s="68"/>
      <c r="E159" s="69"/>
      <c r="F159" s="69"/>
      <c r="G159" s="69"/>
      <c r="H159" s="69"/>
      <c r="I159" s="70"/>
      <c r="J159" s="374"/>
      <c r="K159" s="374"/>
      <c r="L159" s="374"/>
      <c r="M159" s="374"/>
      <c r="N159" s="374"/>
      <c r="O159" s="374"/>
      <c r="P159" s="374"/>
      <c r="Q159" s="374"/>
      <c r="R159" s="374"/>
      <c r="S159" s="374"/>
      <c r="T159" s="374"/>
      <c r="U159" s="374"/>
      <c r="V159" s="374"/>
      <c r="W159" s="374"/>
      <c r="X159" s="374"/>
      <c r="Y159" s="374"/>
      <c r="Z159" s="374"/>
    </row>
    <row r="160" ht="15.75" customHeight="1">
      <c r="A160" s="68"/>
      <c r="B160" s="68"/>
      <c r="C160" s="68"/>
      <c r="D160" s="68"/>
      <c r="E160" s="69"/>
      <c r="F160" s="69"/>
      <c r="G160" s="69"/>
      <c r="H160" s="69"/>
      <c r="I160" s="70"/>
      <c r="J160" s="374"/>
      <c r="K160" s="374"/>
      <c r="L160" s="374"/>
      <c r="M160" s="374"/>
      <c r="N160" s="374"/>
      <c r="O160" s="374"/>
      <c r="P160" s="374"/>
      <c r="Q160" s="374"/>
      <c r="R160" s="374"/>
      <c r="S160" s="374"/>
      <c r="T160" s="374"/>
      <c r="U160" s="374"/>
      <c r="V160" s="374"/>
      <c r="W160" s="374"/>
      <c r="X160" s="374"/>
      <c r="Y160" s="374"/>
      <c r="Z160" s="374"/>
    </row>
    <row r="161" ht="15.75" customHeight="1">
      <c r="A161" s="68"/>
      <c r="B161" s="68"/>
      <c r="C161" s="68"/>
      <c r="D161" s="68"/>
      <c r="E161" s="69"/>
      <c r="F161" s="69"/>
      <c r="G161" s="69"/>
      <c r="H161" s="69"/>
      <c r="I161" s="70"/>
      <c r="J161" s="374"/>
      <c r="K161" s="374"/>
      <c r="L161" s="374"/>
      <c r="M161" s="374"/>
      <c r="N161" s="374"/>
      <c r="O161" s="374"/>
      <c r="P161" s="374"/>
      <c r="Q161" s="374"/>
      <c r="R161" s="374"/>
      <c r="S161" s="374"/>
      <c r="T161" s="374"/>
      <c r="U161" s="374"/>
      <c r="V161" s="374"/>
      <c r="W161" s="374"/>
      <c r="X161" s="374"/>
      <c r="Y161" s="374"/>
      <c r="Z161" s="374"/>
    </row>
    <row r="162" ht="15.75" customHeight="1">
      <c r="A162" s="68"/>
      <c r="B162" s="68"/>
      <c r="C162" s="68"/>
      <c r="D162" s="68"/>
      <c r="E162" s="69"/>
      <c r="F162" s="69"/>
      <c r="G162" s="69"/>
      <c r="H162" s="69"/>
      <c r="I162" s="70"/>
      <c r="J162" s="374"/>
      <c r="K162" s="374"/>
      <c r="L162" s="374"/>
      <c r="M162" s="374"/>
      <c r="N162" s="374"/>
      <c r="O162" s="374"/>
      <c r="P162" s="374"/>
      <c r="Q162" s="374"/>
      <c r="R162" s="374"/>
      <c r="S162" s="374"/>
      <c r="T162" s="374"/>
      <c r="U162" s="374"/>
      <c r="V162" s="374"/>
      <c r="W162" s="374"/>
      <c r="X162" s="374"/>
      <c r="Y162" s="374"/>
      <c r="Z162" s="374"/>
    </row>
    <row r="163" ht="15.75" customHeight="1">
      <c r="A163" s="68"/>
      <c r="B163" s="68"/>
      <c r="C163" s="68"/>
      <c r="D163" s="68"/>
      <c r="E163" s="69"/>
      <c r="F163" s="69"/>
      <c r="G163" s="69"/>
      <c r="H163" s="69"/>
      <c r="I163" s="70"/>
      <c r="J163" s="374"/>
      <c r="K163" s="374"/>
      <c r="L163" s="374"/>
      <c r="M163" s="374"/>
      <c r="N163" s="374"/>
      <c r="O163" s="374"/>
      <c r="P163" s="374"/>
      <c r="Q163" s="374"/>
      <c r="R163" s="374"/>
      <c r="S163" s="374"/>
      <c r="T163" s="374"/>
      <c r="U163" s="374"/>
      <c r="V163" s="374"/>
      <c r="W163" s="374"/>
      <c r="X163" s="374"/>
      <c r="Y163" s="374"/>
      <c r="Z163" s="374"/>
    </row>
    <row r="164" ht="15.75" customHeight="1">
      <c r="A164" s="68"/>
      <c r="B164" s="68"/>
      <c r="C164" s="68"/>
      <c r="D164" s="68"/>
      <c r="E164" s="69"/>
      <c r="F164" s="69"/>
      <c r="G164" s="69"/>
      <c r="H164" s="69"/>
      <c r="I164" s="70"/>
      <c r="J164" s="374"/>
      <c r="K164" s="374"/>
      <c r="L164" s="374"/>
      <c r="M164" s="374"/>
      <c r="N164" s="374"/>
      <c r="O164" s="374"/>
      <c r="P164" s="374"/>
      <c r="Q164" s="374"/>
      <c r="R164" s="374"/>
      <c r="S164" s="374"/>
      <c r="T164" s="374"/>
      <c r="U164" s="374"/>
      <c r="V164" s="374"/>
      <c r="W164" s="374"/>
      <c r="X164" s="374"/>
      <c r="Y164" s="374"/>
      <c r="Z164" s="374"/>
    </row>
    <row r="165" ht="15.75" customHeight="1">
      <c r="A165" s="68"/>
      <c r="B165" s="68"/>
      <c r="C165" s="68"/>
      <c r="D165" s="68"/>
      <c r="E165" s="69"/>
      <c r="F165" s="69"/>
      <c r="G165" s="69"/>
      <c r="H165" s="69"/>
      <c r="I165" s="70"/>
      <c r="J165" s="374"/>
      <c r="K165" s="374"/>
      <c r="L165" s="374"/>
      <c r="M165" s="374"/>
      <c r="N165" s="374"/>
      <c r="O165" s="374"/>
      <c r="P165" s="374"/>
      <c r="Q165" s="374"/>
      <c r="R165" s="374"/>
      <c r="S165" s="374"/>
      <c r="T165" s="374"/>
      <c r="U165" s="374"/>
      <c r="V165" s="374"/>
      <c r="W165" s="374"/>
      <c r="X165" s="374"/>
      <c r="Y165" s="374"/>
      <c r="Z165" s="374"/>
    </row>
    <row r="166" ht="15.75" customHeight="1">
      <c r="A166" s="68"/>
      <c r="B166" s="68"/>
      <c r="C166" s="68"/>
      <c r="D166" s="68"/>
      <c r="E166" s="69"/>
      <c r="F166" s="69"/>
      <c r="G166" s="69"/>
      <c r="H166" s="69"/>
      <c r="I166" s="70"/>
      <c r="J166" s="374"/>
      <c r="K166" s="374"/>
      <c r="L166" s="374"/>
      <c r="M166" s="374"/>
      <c r="N166" s="374"/>
      <c r="O166" s="374"/>
      <c r="P166" s="374"/>
      <c r="Q166" s="374"/>
      <c r="R166" s="374"/>
      <c r="S166" s="374"/>
      <c r="T166" s="374"/>
      <c r="U166" s="374"/>
      <c r="V166" s="374"/>
      <c r="W166" s="374"/>
      <c r="X166" s="374"/>
      <c r="Y166" s="374"/>
      <c r="Z166" s="374"/>
    </row>
    <row r="167" ht="15.75" customHeight="1">
      <c r="A167" s="68"/>
      <c r="B167" s="68"/>
      <c r="C167" s="68"/>
      <c r="D167" s="68"/>
      <c r="E167" s="69"/>
      <c r="F167" s="69"/>
      <c r="G167" s="69"/>
      <c r="H167" s="69"/>
      <c r="I167" s="70"/>
      <c r="J167" s="374"/>
      <c r="K167" s="374"/>
      <c r="L167" s="374"/>
      <c r="M167" s="374"/>
      <c r="N167" s="374"/>
      <c r="O167" s="374"/>
      <c r="P167" s="374"/>
      <c r="Q167" s="374"/>
      <c r="R167" s="374"/>
      <c r="S167" s="374"/>
      <c r="T167" s="374"/>
      <c r="U167" s="374"/>
      <c r="V167" s="374"/>
      <c r="W167" s="374"/>
      <c r="X167" s="374"/>
      <c r="Y167" s="374"/>
      <c r="Z167" s="374"/>
    </row>
    <row r="168" ht="15.75" customHeight="1">
      <c r="A168" s="68"/>
      <c r="B168" s="68"/>
      <c r="C168" s="68"/>
      <c r="D168" s="68"/>
      <c r="E168" s="69"/>
      <c r="F168" s="69"/>
      <c r="G168" s="69"/>
      <c r="H168" s="69"/>
      <c r="I168" s="70"/>
      <c r="J168" s="374"/>
      <c r="K168" s="374"/>
      <c r="L168" s="374"/>
      <c r="M168" s="374"/>
      <c r="N168" s="374"/>
      <c r="O168" s="374"/>
      <c r="P168" s="374"/>
      <c r="Q168" s="374"/>
      <c r="R168" s="374"/>
      <c r="S168" s="374"/>
      <c r="T168" s="374"/>
      <c r="U168" s="374"/>
      <c r="V168" s="374"/>
      <c r="W168" s="374"/>
      <c r="X168" s="374"/>
      <c r="Y168" s="374"/>
      <c r="Z168" s="374"/>
    </row>
    <row r="169" ht="15.75" customHeight="1">
      <c r="A169" s="68"/>
      <c r="B169" s="68"/>
      <c r="C169" s="68"/>
      <c r="D169" s="68"/>
      <c r="E169" s="69"/>
      <c r="F169" s="69"/>
      <c r="G169" s="69"/>
      <c r="H169" s="69"/>
      <c r="I169" s="70"/>
      <c r="J169" s="374"/>
      <c r="K169" s="374"/>
      <c r="L169" s="374"/>
      <c r="M169" s="374"/>
      <c r="N169" s="374"/>
      <c r="O169" s="374"/>
      <c r="P169" s="374"/>
      <c r="Q169" s="374"/>
      <c r="R169" s="374"/>
      <c r="S169" s="374"/>
      <c r="T169" s="374"/>
      <c r="U169" s="374"/>
      <c r="V169" s="374"/>
      <c r="W169" s="374"/>
      <c r="X169" s="374"/>
      <c r="Y169" s="374"/>
      <c r="Z169" s="374"/>
    </row>
    <row r="170" ht="15.75" customHeight="1">
      <c r="A170" s="68"/>
      <c r="B170" s="68"/>
      <c r="C170" s="68"/>
      <c r="D170" s="68"/>
      <c r="E170" s="69"/>
      <c r="F170" s="69"/>
      <c r="G170" s="69"/>
      <c r="H170" s="69"/>
      <c r="I170" s="70"/>
      <c r="J170" s="374"/>
      <c r="K170" s="374"/>
      <c r="L170" s="374"/>
      <c r="M170" s="374"/>
      <c r="N170" s="374"/>
      <c r="O170" s="374"/>
      <c r="P170" s="374"/>
      <c r="Q170" s="374"/>
      <c r="R170" s="374"/>
      <c r="S170" s="374"/>
      <c r="T170" s="374"/>
      <c r="U170" s="374"/>
      <c r="V170" s="374"/>
      <c r="W170" s="374"/>
      <c r="X170" s="374"/>
      <c r="Y170" s="374"/>
      <c r="Z170" s="374"/>
    </row>
    <row r="171" ht="15.75" customHeight="1">
      <c r="A171" s="68"/>
      <c r="B171" s="68"/>
      <c r="C171" s="68"/>
      <c r="D171" s="68"/>
      <c r="E171" s="69"/>
      <c r="F171" s="69"/>
      <c r="G171" s="69"/>
      <c r="H171" s="69"/>
      <c r="I171" s="70"/>
      <c r="J171" s="374"/>
      <c r="K171" s="374"/>
      <c r="L171" s="374"/>
      <c r="M171" s="374"/>
      <c r="N171" s="374"/>
      <c r="O171" s="374"/>
      <c r="P171" s="374"/>
      <c r="Q171" s="374"/>
      <c r="R171" s="374"/>
      <c r="S171" s="374"/>
      <c r="T171" s="374"/>
      <c r="U171" s="374"/>
      <c r="V171" s="374"/>
      <c r="W171" s="374"/>
      <c r="X171" s="374"/>
      <c r="Y171" s="374"/>
      <c r="Z171" s="374"/>
    </row>
    <row r="172" ht="15.75" customHeight="1">
      <c r="A172" s="68"/>
      <c r="B172" s="68"/>
      <c r="C172" s="68"/>
      <c r="D172" s="68"/>
      <c r="E172" s="69"/>
      <c r="F172" s="69"/>
      <c r="G172" s="69"/>
      <c r="H172" s="69"/>
      <c r="I172" s="70"/>
      <c r="J172" s="374"/>
      <c r="K172" s="374"/>
      <c r="L172" s="374"/>
      <c r="M172" s="374"/>
      <c r="N172" s="374"/>
      <c r="O172" s="374"/>
      <c r="P172" s="374"/>
      <c r="Q172" s="374"/>
      <c r="R172" s="374"/>
      <c r="S172" s="374"/>
      <c r="T172" s="374"/>
      <c r="U172" s="374"/>
      <c r="V172" s="374"/>
      <c r="W172" s="374"/>
      <c r="X172" s="374"/>
      <c r="Y172" s="374"/>
      <c r="Z172" s="374"/>
    </row>
    <row r="173" ht="15.75" customHeight="1">
      <c r="A173" s="68"/>
      <c r="B173" s="68"/>
      <c r="C173" s="68"/>
      <c r="D173" s="68"/>
      <c r="E173" s="69"/>
      <c r="F173" s="69"/>
      <c r="G173" s="69"/>
      <c r="H173" s="69"/>
      <c r="I173" s="70"/>
      <c r="J173" s="374"/>
      <c r="K173" s="374"/>
      <c r="L173" s="374"/>
      <c r="M173" s="374"/>
      <c r="N173" s="374"/>
      <c r="O173" s="374"/>
      <c r="P173" s="374"/>
      <c r="Q173" s="374"/>
      <c r="R173" s="374"/>
      <c r="S173" s="374"/>
      <c r="T173" s="374"/>
      <c r="U173" s="374"/>
      <c r="V173" s="374"/>
      <c r="W173" s="374"/>
      <c r="X173" s="374"/>
      <c r="Y173" s="374"/>
      <c r="Z173" s="374"/>
    </row>
    <row r="174" ht="15.75" customHeight="1">
      <c r="A174" s="68"/>
      <c r="B174" s="68"/>
      <c r="C174" s="68"/>
      <c r="D174" s="68"/>
      <c r="E174" s="69"/>
      <c r="F174" s="69"/>
      <c r="G174" s="69"/>
      <c r="H174" s="69"/>
      <c r="I174" s="70"/>
      <c r="J174" s="374"/>
      <c r="K174" s="374"/>
      <c r="L174" s="374"/>
      <c r="M174" s="374"/>
      <c r="N174" s="374"/>
      <c r="O174" s="374"/>
      <c r="P174" s="374"/>
      <c r="Q174" s="374"/>
      <c r="R174" s="374"/>
      <c r="S174" s="374"/>
      <c r="T174" s="374"/>
      <c r="U174" s="374"/>
      <c r="V174" s="374"/>
      <c r="W174" s="374"/>
      <c r="X174" s="374"/>
      <c r="Y174" s="374"/>
      <c r="Z174" s="374"/>
    </row>
    <row r="175" ht="15.75" customHeight="1">
      <c r="A175" s="68"/>
      <c r="B175" s="68"/>
      <c r="C175" s="68"/>
      <c r="D175" s="68"/>
      <c r="E175" s="69"/>
      <c r="F175" s="69"/>
      <c r="G175" s="69"/>
      <c r="H175" s="69"/>
      <c r="I175" s="70"/>
      <c r="J175" s="374"/>
      <c r="K175" s="374"/>
      <c r="L175" s="374"/>
      <c r="M175" s="374"/>
      <c r="N175" s="374"/>
      <c r="O175" s="374"/>
      <c r="P175" s="374"/>
      <c r="Q175" s="374"/>
      <c r="R175" s="374"/>
      <c r="S175" s="374"/>
      <c r="T175" s="374"/>
      <c r="U175" s="374"/>
      <c r="V175" s="374"/>
      <c r="W175" s="374"/>
      <c r="X175" s="374"/>
      <c r="Y175" s="374"/>
      <c r="Z175" s="374"/>
    </row>
    <row r="176" ht="15.75" customHeight="1">
      <c r="A176" s="68"/>
      <c r="B176" s="68"/>
      <c r="C176" s="68"/>
      <c r="D176" s="68"/>
      <c r="E176" s="69"/>
      <c r="F176" s="69"/>
      <c r="G176" s="69"/>
      <c r="H176" s="69"/>
      <c r="I176" s="70"/>
      <c r="J176" s="374"/>
      <c r="K176" s="374"/>
      <c r="L176" s="374"/>
      <c r="M176" s="374"/>
      <c r="N176" s="374"/>
      <c r="O176" s="374"/>
      <c r="P176" s="374"/>
      <c r="Q176" s="374"/>
      <c r="R176" s="374"/>
      <c r="S176" s="374"/>
      <c r="T176" s="374"/>
      <c r="U176" s="374"/>
      <c r="V176" s="374"/>
      <c r="W176" s="374"/>
      <c r="X176" s="374"/>
      <c r="Y176" s="374"/>
      <c r="Z176" s="374"/>
    </row>
    <row r="177" ht="15.75" customHeight="1">
      <c r="A177" s="68"/>
      <c r="B177" s="68"/>
      <c r="C177" s="68"/>
      <c r="D177" s="68"/>
      <c r="E177" s="69"/>
      <c r="F177" s="69"/>
      <c r="G177" s="69"/>
      <c r="H177" s="69"/>
      <c r="I177" s="70"/>
      <c r="J177" s="374"/>
      <c r="K177" s="374"/>
      <c r="L177" s="374"/>
      <c r="M177" s="374"/>
      <c r="N177" s="374"/>
      <c r="O177" s="374"/>
      <c r="P177" s="374"/>
      <c r="Q177" s="374"/>
      <c r="R177" s="374"/>
      <c r="S177" s="374"/>
      <c r="T177" s="374"/>
      <c r="U177" s="374"/>
      <c r="V177" s="374"/>
      <c r="W177" s="374"/>
      <c r="X177" s="374"/>
      <c r="Y177" s="374"/>
      <c r="Z177" s="374"/>
    </row>
    <row r="178" ht="15.75" customHeight="1">
      <c r="A178" s="68"/>
      <c r="B178" s="68"/>
      <c r="C178" s="68"/>
      <c r="D178" s="68"/>
      <c r="E178" s="69"/>
      <c r="F178" s="69"/>
      <c r="G178" s="69"/>
      <c r="H178" s="69"/>
      <c r="I178" s="70"/>
      <c r="J178" s="374"/>
      <c r="K178" s="374"/>
      <c r="L178" s="374"/>
      <c r="M178" s="374"/>
      <c r="N178" s="374"/>
      <c r="O178" s="374"/>
      <c r="P178" s="374"/>
      <c r="Q178" s="374"/>
      <c r="R178" s="374"/>
      <c r="S178" s="374"/>
      <c r="T178" s="374"/>
      <c r="U178" s="374"/>
      <c r="V178" s="374"/>
      <c r="W178" s="374"/>
      <c r="X178" s="374"/>
      <c r="Y178" s="374"/>
      <c r="Z178" s="374"/>
    </row>
    <row r="179" ht="15.75" customHeight="1">
      <c r="A179" s="68"/>
      <c r="B179" s="68"/>
      <c r="C179" s="68"/>
      <c r="D179" s="68"/>
      <c r="E179" s="69"/>
      <c r="F179" s="69"/>
      <c r="G179" s="69"/>
      <c r="H179" s="69"/>
      <c r="I179" s="70"/>
      <c r="J179" s="374"/>
      <c r="K179" s="374"/>
      <c r="L179" s="374"/>
      <c r="M179" s="374"/>
      <c r="N179" s="374"/>
      <c r="O179" s="374"/>
      <c r="P179" s="374"/>
      <c r="Q179" s="374"/>
      <c r="R179" s="374"/>
      <c r="S179" s="374"/>
      <c r="T179" s="374"/>
      <c r="U179" s="374"/>
      <c r="V179" s="374"/>
      <c r="W179" s="374"/>
      <c r="X179" s="374"/>
      <c r="Y179" s="374"/>
      <c r="Z179" s="374"/>
    </row>
    <row r="180" ht="15.75" customHeight="1">
      <c r="A180" s="68"/>
      <c r="B180" s="68"/>
      <c r="C180" s="68"/>
      <c r="D180" s="68"/>
      <c r="E180" s="69"/>
      <c r="F180" s="69"/>
      <c r="G180" s="69"/>
      <c r="H180" s="69"/>
      <c r="I180" s="70"/>
      <c r="J180" s="374"/>
      <c r="K180" s="374"/>
      <c r="L180" s="374"/>
      <c r="M180" s="374"/>
      <c r="N180" s="374"/>
      <c r="O180" s="374"/>
      <c r="P180" s="374"/>
      <c r="Q180" s="374"/>
      <c r="R180" s="374"/>
      <c r="S180" s="374"/>
      <c r="T180" s="374"/>
      <c r="U180" s="374"/>
      <c r="V180" s="374"/>
      <c r="W180" s="374"/>
      <c r="X180" s="374"/>
      <c r="Y180" s="374"/>
      <c r="Z180" s="374"/>
    </row>
    <row r="181" ht="15.75" customHeight="1">
      <c r="A181" s="68"/>
      <c r="B181" s="68"/>
      <c r="C181" s="68"/>
      <c r="D181" s="68"/>
      <c r="E181" s="69"/>
      <c r="F181" s="69"/>
      <c r="G181" s="69"/>
      <c r="H181" s="69"/>
      <c r="I181" s="70"/>
      <c r="J181" s="374"/>
      <c r="K181" s="374"/>
      <c r="L181" s="374"/>
      <c r="M181" s="374"/>
      <c r="N181" s="374"/>
      <c r="O181" s="374"/>
      <c r="P181" s="374"/>
      <c r="Q181" s="374"/>
      <c r="R181" s="374"/>
      <c r="S181" s="374"/>
      <c r="T181" s="374"/>
      <c r="U181" s="374"/>
      <c r="V181" s="374"/>
      <c r="W181" s="374"/>
      <c r="X181" s="374"/>
      <c r="Y181" s="374"/>
      <c r="Z181" s="374"/>
    </row>
    <row r="182" ht="15.75" customHeight="1">
      <c r="A182" s="68"/>
      <c r="B182" s="68"/>
      <c r="C182" s="68"/>
      <c r="D182" s="68"/>
      <c r="E182" s="69"/>
      <c r="F182" s="69"/>
      <c r="G182" s="69"/>
      <c r="H182" s="69"/>
      <c r="I182" s="70"/>
      <c r="J182" s="374"/>
      <c r="K182" s="374"/>
      <c r="L182" s="374"/>
      <c r="M182" s="374"/>
      <c r="N182" s="374"/>
      <c r="O182" s="374"/>
      <c r="P182" s="374"/>
      <c r="Q182" s="374"/>
      <c r="R182" s="374"/>
      <c r="S182" s="374"/>
      <c r="T182" s="374"/>
      <c r="U182" s="374"/>
      <c r="V182" s="374"/>
      <c r="W182" s="374"/>
      <c r="X182" s="374"/>
      <c r="Y182" s="374"/>
      <c r="Z182" s="374"/>
    </row>
    <row r="183" ht="15.75" customHeight="1">
      <c r="A183" s="68"/>
      <c r="B183" s="68"/>
      <c r="C183" s="68"/>
      <c r="D183" s="68"/>
      <c r="E183" s="69"/>
      <c r="F183" s="69"/>
      <c r="G183" s="69"/>
      <c r="H183" s="69"/>
      <c r="I183" s="70"/>
      <c r="J183" s="374"/>
      <c r="K183" s="374"/>
      <c r="L183" s="374"/>
      <c r="M183" s="374"/>
      <c r="N183" s="374"/>
      <c r="O183" s="374"/>
      <c r="P183" s="374"/>
      <c r="Q183" s="374"/>
      <c r="R183" s="374"/>
      <c r="S183" s="374"/>
      <c r="T183" s="374"/>
      <c r="U183" s="374"/>
      <c r="V183" s="374"/>
      <c r="W183" s="374"/>
      <c r="X183" s="374"/>
      <c r="Y183" s="374"/>
      <c r="Z183" s="374"/>
    </row>
    <row r="184" ht="15.75" customHeight="1">
      <c r="A184" s="68"/>
      <c r="B184" s="68"/>
      <c r="C184" s="68"/>
      <c r="D184" s="68"/>
      <c r="E184" s="69"/>
      <c r="F184" s="69"/>
      <c r="G184" s="69"/>
      <c r="H184" s="69"/>
      <c r="I184" s="70"/>
      <c r="J184" s="374"/>
      <c r="K184" s="374"/>
      <c r="L184" s="374"/>
      <c r="M184" s="374"/>
      <c r="N184" s="374"/>
      <c r="O184" s="374"/>
      <c r="P184" s="374"/>
      <c r="Q184" s="374"/>
      <c r="R184" s="374"/>
      <c r="S184" s="374"/>
      <c r="T184" s="374"/>
      <c r="U184" s="374"/>
      <c r="V184" s="374"/>
      <c r="W184" s="374"/>
      <c r="X184" s="374"/>
      <c r="Y184" s="374"/>
      <c r="Z184" s="374"/>
    </row>
    <row r="185" ht="15.75" customHeight="1">
      <c r="A185" s="68"/>
      <c r="B185" s="68"/>
      <c r="C185" s="68"/>
      <c r="D185" s="68"/>
      <c r="E185" s="69"/>
      <c r="F185" s="69"/>
      <c r="G185" s="69"/>
      <c r="H185" s="69"/>
      <c r="I185" s="70"/>
      <c r="J185" s="374"/>
      <c r="K185" s="374"/>
      <c r="L185" s="374"/>
      <c r="M185" s="374"/>
      <c r="N185" s="374"/>
      <c r="O185" s="374"/>
      <c r="P185" s="374"/>
      <c r="Q185" s="374"/>
      <c r="R185" s="374"/>
      <c r="S185" s="374"/>
      <c r="T185" s="374"/>
      <c r="U185" s="374"/>
      <c r="V185" s="374"/>
      <c r="W185" s="374"/>
      <c r="X185" s="374"/>
      <c r="Y185" s="374"/>
      <c r="Z185" s="374"/>
    </row>
    <row r="186" ht="15.75" customHeight="1">
      <c r="A186" s="68"/>
      <c r="B186" s="68"/>
      <c r="C186" s="68"/>
      <c r="D186" s="68"/>
      <c r="E186" s="69"/>
      <c r="F186" s="69"/>
      <c r="G186" s="69"/>
      <c r="H186" s="69"/>
      <c r="I186" s="70"/>
      <c r="J186" s="374"/>
      <c r="K186" s="374"/>
      <c r="L186" s="374"/>
      <c r="M186" s="374"/>
      <c r="N186" s="374"/>
      <c r="O186" s="374"/>
      <c r="P186" s="374"/>
      <c r="Q186" s="374"/>
      <c r="R186" s="374"/>
      <c r="S186" s="374"/>
      <c r="T186" s="374"/>
      <c r="U186" s="374"/>
      <c r="V186" s="374"/>
      <c r="W186" s="374"/>
      <c r="X186" s="374"/>
      <c r="Y186" s="374"/>
      <c r="Z186" s="374"/>
    </row>
    <row r="187" ht="15.75" customHeight="1">
      <c r="A187" s="68"/>
      <c r="B187" s="68"/>
      <c r="C187" s="68"/>
      <c r="D187" s="68"/>
      <c r="E187" s="69"/>
      <c r="F187" s="69"/>
      <c r="G187" s="69"/>
      <c r="H187" s="69"/>
      <c r="I187" s="70"/>
      <c r="J187" s="374"/>
      <c r="K187" s="374"/>
      <c r="L187" s="374"/>
      <c r="M187" s="374"/>
      <c r="N187" s="374"/>
      <c r="O187" s="374"/>
      <c r="P187" s="374"/>
      <c r="Q187" s="374"/>
      <c r="R187" s="374"/>
      <c r="S187" s="374"/>
      <c r="T187" s="374"/>
      <c r="U187" s="374"/>
      <c r="V187" s="374"/>
      <c r="W187" s="374"/>
      <c r="X187" s="374"/>
      <c r="Y187" s="374"/>
      <c r="Z187" s="374"/>
    </row>
    <row r="188" ht="15.75" customHeight="1">
      <c r="A188" s="68"/>
      <c r="B188" s="68"/>
      <c r="C188" s="68"/>
      <c r="D188" s="68"/>
      <c r="E188" s="69"/>
      <c r="F188" s="69"/>
      <c r="G188" s="69"/>
      <c r="H188" s="69"/>
      <c r="I188" s="70"/>
      <c r="J188" s="374"/>
      <c r="K188" s="374"/>
      <c r="L188" s="374"/>
      <c r="M188" s="374"/>
      <c r="N188" s="374"/>
      <c r="O188" s="374"/>
      <c r="P188" s="374"/>
      <c r="Q188" s="374"/>
      <c r="R188" s="374"/>
      <c r="S188" s="374"/>
      <c r="T188" s="374"/>
      <c r="U188" s="374"/>
      <c r="V188" s="374"/>
      <c r="W188" s="374"/>
      <c r="X188" s="374"/>
      <c r="Y188" s="374"/>
      <c r="Z188" s="374"/>
    </row>
    <row r="189" ht="15.75" customHeight="1">
      <c r="A189" s="68"/>
      <c r="B189" s="68"/>
      <c r="C189" s="68"/>
      <c r="D189" s="68"/>
      <c r="E189" s="69"/>
      <c r="F189" s="69"/>
      <c r="G189" s="69"/>
      <c r="H189" s="69"/>
      <c r="I189" s="70"/>
      <c r="J189" s="374"/>
      <c r="K189" s="374"/>
      <c r="L189" s="374"/>
      <c r="M189" s="374"/>
      <c r="N189" s="374"/>
      <c r="O189" s="374"/>
      <c r="P189" s="374"/>
      <c r="Q189" s="374"/>
      <c r="R189" s="374"/>
      <c r="S189" s="374"/>
      <c r="T189" s="374"/>
      <c r="U189" s="374"/>
      <c r="V189" s="374"/>
      <c r="W189" s="374"/>
      <c r="X189" s="374"/>
      <c r="Y189" s="374"/>
      <c r="Z189" s="374"/>
    </row>
    <row r="190" ht="15.75" customHeight="1">
      <c r="A190" s="68"/>
      <c r="B190" s="68"/>
      <c r="C190" s="68"/>
      <c r="D190" s="68"/>
      <c r="E190" s="69"/>
      <c r="F190" s="69"/>
      <c r="G190" s="69"/>
      <c r="H190" s="69"/>
      <c r="I190" s="70"/>
      <c r="J190" s="374"/>
      <c r="K190" s="374"/>
      <c r="L190" s="374"/>
      <c r="M190" s="374"/>
      <c r="N190" s="374"/>
      <c r="O190" s="374"/>
      <c r="P190" s="374"/>
      <c r="Q190" s="374"/>
      <c r="R190" s="374"/>
      <c r="S190" s="374"/>
      <c r="T190" s="374"/>
      <c r="U190" s="374"/>
      <c r="V190" s="374"/>
      <c r="W190" s="374"/>
      <c r="X190" s="374"/>
      <c r="Y190" s="374"/>
      <c r="Z190" s="374"/>
    </row>
    <row r="191" ht="15.75" customHeight="1">
      <c r="A191" s="68"/>
      <c r="B191" s="68"/>
      <c r="C191" s="68"/>
      <c r="D191" s="68"/>
      <c r="E191" s="69"/>
      <c r="F191" s="69"/>
      <c r="G191" s="69"/>
      <c r="H191" s="69"/>
      <c r="I191" s="70"/>
      <c r="J191" s="374"/>
      <c r="K191" s="374"/>
      <c r="L191" s="374"/>
      <c r="M191" s="374"/>
      <c r="N191" s="374"/>
      <c r="O191" s="374"/>
      <c r="P191" s="374"/>
      <c r="Q191" s="374"/>
      <c r="R191" s="374"/>
      <c r="S191" s="374"/>
      <c r="T191" s="374"/>
      <c r="U191" s="374"/>
      <c r="V191" s="374"/>
      <c r="W191" s="374"/>
      <c r="X191" s="374"/>
      <c r="Y191" s="374"/>
      <c r="Z191" s="374"/>
    </row>
    <row r="192" ht="15.75" customHeight="1">
      <c r="A192" s="68"/>
      <c r="B192" s="68"/>
      <c r="C192" s="68"/>
      <c r="D192" s="68"/>
      <c r="E192" s="69"/>
      <c r="F192" s="69"/>
      <c r="G192" s="69"/>
      <c r="H192" s="69"/>
      <c r="I192" s="70"/>
      <c r="J192" s="374"/>
      <c r="K192" s="374"/>
      <c r="L192" s="374"/>
      <c r="M192" s="374"/>
      <c r="N192" s="374"/>
      <c r="O192" s="374"/>
      <c r="P192" s="374"/>
      <c r="Q192" s="374"/>
      <c r="R192" s="374"/>
      <c r="S192" s="374"/>
      <c r="T192" s="374"/>
      <c r="U192" s="374"/>
      <c r="V192" s="374"/>
      <c r="W192" s="374"/>
      <c r="X192" s="374"/>
      <c r="Y192" s="374"/>
      <c r="Z192" s="374"/>
    </row>
    <row r="193" ht="15.75" customHeight="1">
      <c r="A193" s="68"/>
      <c r="B193" s="68"/>
      <c r="C193" s="68"/>
      <c r="D193" s="68"/>
      <c r="E193" s="69"/>
      <c r="F193" s="69"/>
      <c r="G193" s="69"/>
      <c r="H193" s="69"/>
      <c r="I193" s="70"/>
      <c r="J193" s="374"/>
      <c r="K193" s="374"/>
      <c r="L193" s="374"/>
      <c r="M193" s="374"/>
      <c r="N193" s="374"/>
      <c r="O193" s="374"/>
      <c r="P193" s="374"/>
      <c r="Q193" s="374"/>
      <c r="R193" s="374"/>
      <c r="S193" s="374"/>
      <c r="T193" s="374"/>
      <c r="U193" s="374"/>
      <c r="V193" s="374"/>
      <c r="W193" s="374"/>
      <c r="X193" s="374"/>
      <c r="Y193" s="374"/>
      <c r="Z193" s="374"/>
    </row>
    <row r="194" ht="15.75" customHeight="1">
      <c r="A194" s="68"/>
      <c r="B194" s="68"/>
      <c r="C194" s="68"/>
      <c r="D194" s="68"/>
      <c r="E194" s="69"/>
      <c r="F194" s="69"/>
      <c r="G194" s="69"/>
      <c r="H194" s="69"/>
      <c r="I194" s="70"/>
      <c r="J194" s="374"/>
      <c r="K194" s="374"/>
      <c r="L194" s="374"/>
      <c r="M194" s="374"/>
      <c r="N194" s="374"/>
      <c r="O194" s="374"/>
      <c r="P194" s="374"/>
      <c r="Q194" s="374"/>
      <c r="R194" s="374"/>
      <c r="S194" s="374"/>
      <c r="T194" s="374"/>
      <c r="U194" s="374"/>
      <c r="V194" s="374"/>
      <c r="W194" s="374"/>
      <c r="X194" s="374"/>
      <c r="Y194" s="374"/>
      <c r="Z194" s="374"/>
    </row>
    <row r="195" ht="15.75" customHeight="1">
      <c r="A195" s="68"/>
      <c r="B195" s="68"/>
      <c r="C195" s="68"/>
      <c r="D195" s="68"/>
      <c r="E195" s="69"/>
      <c r="F195" s="69"/>
      <c r="G195" s="69"/>
      <c r="H195" s="69"/>
      <c r="I195" s="70"/>
      <c r="J195" s="374"/>
      <c r="K195" s="374"/>
      <c r="L195" s="374"/>
      <c r="M195" s="374"/>
      <c r="N195" s="374"/>
      <c r="O195" s="374"/>
      <c r="P195" s="374"/>
      <c r="Q195" s="374"/>
      <c r="R195" s="374"/>
      <c r="S195" s="374"/>
      <c r="T195" s="374"/>
      <c r="U195" s="374"/>
      <c r="V195" s="374"/>
      <c r="W195" s="374"/>
      <c r="X195" s="374"/>
      <c r="Y195" s="374"/>
      <c r="Z195" s="374"/>
    </row>
    <row r="196" ht="15.75" customHeight="1">
      <c r="A196" s="68"/>
      <c r="B196" s="68"/>
      <c r="C196" s="68"/>
      <c r="D196" s="68"/>
      <c r="E196" s="69"/>
      <c r="F196" s="69"/>
      <c r="G196" s="69"/>
      <c r="H196" s="69"/>
      <c r="I196" s="70"/>
      <c r="J196" s="374"/>
      <c r="K196" s="374"/>
      <c r="L196" s="374"/>
      <c r="M196" s="374"/>
      <c r="N196" s="374"/>
      <c r="O196" s="374"/>
      <c r="P196" s="374"/>
      <c r="Q196" s="374"/>
      <c r="R196" s="374"/>
      <c r="S196" s="374"/>
      <c r="T196" s="374"/>
      <c r="U196" s="374"/>
      <c r="V196" s="374"/>
      <c r="W196" s="374"/>
      <c r="X196" s="374"/>
      <c r="Y196" s="374"/>
      <c r="Z196" s="374"/>
    </row>
    <row r="197" ht="15.75" customHeight="1">
      <c r="A197" s="68"/>
      <c r="B197" s="68"/>
      <c r="C197" s="68"/>
      <c r="D197" s="68"/>
      <c r="E197" s="69"/>
      <c r="F197" s="69"/>
      <c r="G197" s="69"/>
      <c r="H197" s="69"/>
      <c r="I197" s="70"/>
      <c r="J197" s="374"/>
      <c r="K197" s="374"/>
      <c r="L197" s="374"/>
      <c r="M197" s="374"/>
      <c r="N197" s="374"/>
      <c r="O197" s="374"/>
      <c r="P197" s="374"/>
      <c r="Q197" s="374"/>
      <c r="R197" s="374"/>
      <c r="S197" s="374"/>
      <c r="T197" s="374"/>
      <c r="U197" s="374"/>
      <c r="V197" s="374"/>
      <c r="W197" s="374"/>
      <c r="X197" s="374"/>
      <c r="Y197" s="374"/>
      <c r="Z197" s="374"/>
    </row>
    <row r="198" ht="15.75" customHeight="1">
      <c r="A198" s="68"/>
      <c r="B198" s="68"/>
      <c r="C198" s="68"/>
      <c r="D198" s="68"/>
      <c r="E198" s="69"/>
      <c r="F198" s="69"/>
      <c r="G198" s="69"/>
      <c r="H198" s="69"/>
      <c r="I198" s="70"/>
      <c r="J198" s="374"/>
      <c r="K198" s="374"/>
      <c r="L198" s="374"/>
      <c r="M198" s="374"/>
      <c r="N198" s="374"/>
      <c r="O198" s="374"/>
      <c r="P198" s="374"/>
      <c r="Q198" s="374"/>
      <c r="R198" s="374"/>
      <c r="S198" s="374"/>
      <c r="T198" s="374"/>
      <c r="U198" s="374"/>
      <c r="V198" s="374"/>
      <c r="W198" s="374"/>
      <c r="X198" s="374"/>
      <c r="Y198" s="374"/>
      <c r="Z198" s="374"/>
    </row>
    <row r="199" ht="15.75" customHeight="1">
      <c r="A199" s="68"/>
      <c r="B199" s="68"/>
      <c r="C199" s="68"/>
      <c r="D199" s="68"/>
      <c r="E199" s="69"/>
      <c r="F199" s="69"/>
      <c r="G199" s="69"/>
      <c r="H199" s="69"/>
      <c r="I199" s="70"/>
      <c r="J199" s="374"/>
      <c r="K199" s="374"/>
      <c r="L199" s="374"/>
      <c r="M199" s="374"/>
      <c r="N199" s="374"/>
      <c r="O199" s="374"/>
      <c r="P199" s="374"/>
      <c r="Q199" s="374"/>
      <c r="R199" s="374"/>
      <c r="S199" s="374"/>
      <c r="T199" s="374"/>
      <c r="U199" s="374"/>
      <c r="V199" s="374"/>
      <c r="W199" s="374"/>
      <c r="X199" s="374"/>
      <c r="Y199" s="374"/>
      <c r="Z199" s="374"/>
    </row>
    <row r="200" ht="15.75" customHeight="1">
      <c r="A200" s="68"/>
      <c r="B200" s="68"/>
      <c r="C200" s="68"/>
      <c r="D200" s="68"/>
      <c r="E200" s="69"/>
      <c r="F200" s="69"/>
      <c r="G200" s="69"/>
      <c r="H200" s="69"/>
      <c r="I200" s="70"/>
      <c r="J200" s="374"/>
      <c r="K200" s="374"/>
      <c r="L200" s="374"/>
      <c r="M200" s="374"/>
      <c r="N200" s="374"/>
      <c r="O200" s="374"/>
      <c r="P200" s="374"/>
      <c r="Q200" s="374"/>
      <c r="R200" s="374"/>
      <c r="S200" s="374"/>
      <c r="T200" s="374"/>
      <c r="U200" s="374"/>
      <c r="V200" s="374"/>
      <c r="W200" s="374"/>
      <c r="X200" s="374"/>
      <c r="Y200" s="374"/>
      <c r="Z200" s="374"/>
    </row>
    <row r="201" ht="15.75" customHeight="1">
      <c r="A201" s="68"/>
      <c r="B201" s="68"/>
      <c r="C201" s="68"/>
      <c r="D201" s="68"/>
      <c r="E201" s="69"/>
      <c r="F201" s="69"/>
      <c r="G201" s="69"/>
      <c r="H201" s="69"/>
      <c r="I201" s="70"/>
      <c r="J201" s="374"/>
      <c r="K201" s="374"/>
      <c r="L201" s="374"/>
      <c r="M201" s="374"/>
      <c r="N201" s="374"/>
      <c r="O201" s="374"/>
      <c r="P201" s="374"/>
      <c r="Q201" s="374"/>
      <c r="R201" s="374"/>
      <c r="S201" s="374"/>
      <c r="T201" s="374"/>
      <c r="U201" s="374"/>
      <c r="V201" s="374"/>
      <c r="W201" s="374"/>
      <c r="X201" s="374"/>
      <c r="Y201" s="374"/>
      <c r="Z201" s="374"/>
    </row>
    <row r="202" ht="15.75" customHeight="1">
      <c r="A202" s="68"/>
      <c r="B202" s="68"/>
      <c r="C202" s="68"/>
      <c r="D202" s="68"/>
      <c r="E202" s="69"/>
      <c r="F202" s="69"/>
      <c r="G202" s="69"/>
      <c r="H202" s="69"/>
      <c r="I202" s="70"/>
      <c r="J202" s="374"/>
      <c r="K202" s="374"/>
      <c r="L202" s="374"/>
      <c r="M202" s="374"/>
      <c r="N202" s="374"/>
      <c r="O202" s="374"/>
      <c r="P202" s="374"/>
      <c r="Q202" s="374"/>
      <c r="R202" s="374"/>
      <c r="S202" s="374"/>
      <c r="T202" s="374"/>
      <c r="U202" s="374"/>
      <c r="V202" s="374"/>
      <c r="W202" s="374"/>
      <c r="X202" s="374"/>
      <c r="Y202" s="374"/>
      <c r="Z202" s="374"/>
    </row>
    <row r="203" ht="15.75" customHeight="1">
      <c r="A203" s="68"/>
      <c r="B203" s="68"/>
      <c r="C203" s="68"/>
      <c r="D203" s="68"/>
      <c r="E203" s="69"/>
      <c r="F203" s="69"/>
      <c r="G203" s="69"/>
      <c r="H203" s="69"/>
      <c r="I203" s="70"/>
      <c r="J203" s="374"/>
      <c r="K203" s="374"/>
      <c r="L203" s="374"/>
      <c r="M203" s="374"/>
      <c r="N203" s="374"/>
      <c r="O203" s="374"/>
      <c r="P203" s="374"/>
      <c r="Q203" s="374"/>
      <c r="R203" s="374"/>
      <c r="S203" s="374"/>
      <c r="T203" s="374"/>
      <c r="U203" s="374"/>
      <c r="V203" s="374"/>
      <c r="W203" s="374"/>
      <c r="X203" s="374"/>
      <c r="Y203" s="374"/>
      <c r="Z203" s="374"/>
    </row>
    <row r="204" ht="15.75" customHeight="1">
      <c r="A204" s="68"/>
      <c r="B204" s="68"/>
      <c r="C204" s="68"/>
      <c r="D204" s="68"/>
      <c r="E204" s="69"/>
      <c r="F204" s="69"/>
      <c r="G204" s="69"/>
      <c r="H204" s="69"/>
      <c r="I204" s="70"/>
      <c r="J204" s="374"/>
      <c r="K204" s="374"/>
      <c r="L204" s="374"/>
      <c r="M204" s="374"/>
      <c r="N204" s="374"/>
      <c r="O204" s="374"/>
      <c r="P204" s="374"/>
      <c r="Q204" s="374"/>
      <c r="R204" s="374"/>
      <c r="S204" s="374"/>
      <c r="T204" s="374"/>
      <c r="U204" s="374"/>
      <c r="V204" s="374"/>
      <c r="W204" s="374"/>
      <c r="X204" s="374"/>
      <c r="Y204" s="374"/>
      <c r="Z204" s="374"/>
    </row>
    <row r="205" ht="15.75" customHeight="1">
      <c r="A205" s="68"/>
      <c r="B205" s="68"/>
      <c r="C205" s="68"/>
      <c r="D205" s="68"/>
      <c r="E205" s="69"/>
      <c r="F205" s="69"/>
      <c r="G205" s="69"/>
      <c r="H205" s="69"/>
      <c r="I205" s="70"/>
      <c r="J205" s="374"/>
      <c r="K205" s="374"/>
      <c r="L205" s="374"/>
      <c r="M205" s="374"/>
      <c r="N205" s="374"/>
      <c r="O205" s="374"/>
      <c r="P205" s="374"/>
      <c r="Q205" s="374"/>
      <c r="R205" s="374"/>
      <c r="S205" s="374"/>
      <c r="T205" s="374"/>
      <c r="U205" s="374"/>
      <c r="V205" s="374"/>
      <c r="W205" s="374"/>
      <c r="X205" s="374"/>
      <c r="Y205" s="374"/>
      <c r="Z205" s="374"/>
    </row>
    <row r="206" ht="15.75" customHeight="1">
      <c r="A206" s="68"/>
      <c r="B206" s="68"/>
      <c r="C206" s="68"/>
      <c r="D206" s="68"/>
      <c r="E206" s="69"/>
      <c r="F206" s="69"/>
      <c r="G206" s="69"/>
      <c r="H206" s="69"/>
      <c r="I206" s="70"/>
      <c r="J206" s="374"/>
      <c r="K206" s="374"/>
      <c r="L206" s="374"/>
      <c r="M206" s="374"/>
      <c r="N206" s="374"/>
      <c r="O206" s="374"/>
      <c r="P206" s="374"/>
      <c r="Q206" s="374"/>
      <c r="R206" s="374"/>
      <c r="S206" s="374"/>
      <c r="T206" s="374"/>
      <c r="U206" s="374"/>
      <c r="V206" s="374"/>
      <c r="W206" s="374"/>
      <c r="X206" s="374"/>
      <c r="Y206" s="374"/>
      <c r="Z206" s="374"/>
    </row>
    <row r="207" ht="15.75" customHeight="1">
      <c r="A207" s="68"/>
      <c r="B207" s="68"/>
      <c r="C207" s="68"/>
      <c r="D207" s="68"/>
      <c r="E207" s="69"/>
      <c r="F207" s="69"/>
      <c r="G207" s="69"/>
      <c r="H207" s="69"/>
      <c r="I207" s="70"/>
      <c r="J207" s="374"/>
      <c r="K207" s="374"/>
      <c r="L207" s="374"/>
      <c r="M207" s="374"/>
      <c r="N207" s="374"/>
      <c r="O207" s="374"/>
      <c r="P207" s="374"/>
      <c r="Q207" s="374"/>
      <c r="R207" s="374"/>
      <c r="S207" s="374"/>
      <c r="T207" s="374"/>
      <c r="U207" s="374"/>
      <c r="V207" s="374"/>
      <c r="W207" s="374"/>
      <c r="X207" s="374"/>
      <c r="Y207" s="374"/>
      <c r="Z207" s="374"/>
    </row>
    <row r="208" ht="15.75" customHeight="1">
      <c r="A208" s="68"/>
      <c r="B208" s="68"/>
      <c r="C208" s="68"/>
      <c r="D208" s="68"/>
      <c r="E208" s="69"/>
      <c r="F208" s="69"/>
      <c r="G208" s="69"/>
      <c r="H208" s="69"/>
      <c r="I208" s="70"/>
      <c r="J208" s="374"/>
      <c r="K208" s="374"/>
      <c r="L208" s="374"/>
      <c r="M208" s="374"/>
      <c r="N208" s="374"/>
      <c r="O208" s="374"/>
      <c r="P208" s="374"/>
      <c r="Q208" s="374"/>
      <c r="R208" s="374"/>
      <c r="S208" s="374"/>
      <c r="T208" s="374"/>
      <c r="U208" s="374"/>
      <c r="V208" s="374"/>
      <c r="W208" s="374"/>
      <c r="X208" s="374"/>
      <c r="Y208" s="374"/>
      <c r="Z208" s="374"/>
    </row>
    <row r="209" ht="15.75" customHeight="1">
      <c r="A209" s="68"/>
      <c r="B209" s="68"/>
      <c r="C209" s="68"/>
      <c r="D209" s="68"/>
      <c r="E209" s="69"/>
      <c r="F209" s="69"/>
      <c r="G209" s="69"/>
      <c r="H209" s="69"/>
      <c r="I209" s="70"/>
      <c r="J209" s="374"/>
      <c r="K209" s="374"/>
      <c r="L209" s="374"/>
      <c r="M209" s="374"/>
      <c r="N209" s="374"/>
      <c r="O209" s="374"/>
      <c r="P209" s="374"/>
      <c r="Q209" s="374"/>
      <c r="R209" s="374"/>
      <c r="S209" s="374"/>
      <c r="T209" s="374"/>
      <c r="U209" s="374"/>
      <c r="V209" s="374"/>
      <c r="W209" s="374"/>
      <c r="X209" s="374"/>
      <c r="Y209" s="374"/>
      <c r="Z209" s="374"/>
    </row>
    <row r="210" ht="15.75" customHeight="1">
      <c r="A210" s="68"/>
      <c r="B210" s="68"/>
      <c r="C210" s="68"/>
      <c r="D210" s="68"/>
      <c r="E210" s="69"/>
      <c r="F210" s="69"/>
      <c r="G210" s="69"/>
      <c r="H210" s="69"/>
      <c r="I210" s="70"/>
      <c r="J210" s="374"/>
      <c r="K210" s="374"/>
      <c r="L210" s="374"/>
      <c r="M210" s="374"/>
      <c r="N210" s="374"/>
      <c r="O210" s="374"/>
      <c r="P210" s="374"/>
      <c r="Q210" s="374"/>
      <c r="R210" s="374"/>
      <c r="S210" s="374"/>
      <c r="T210" s="374"/>
      <c r="U210" s="374"/>
      <c r="V210" s="374"/>
      <c r="W210" s="374"/>
      <c r="X210" s="374"/>
      <c r="Y210" s="374"/>
      <c r="Z210" s="374"/>
    </row>
    <row r="211" ht="15.75" customHeight="1">
      <c r="A211" s="68"/>
      <c r="B211" s="68"/>
      <c r="C211" s="68"/>
      <c r="D211" s="68"/>
      <c r="E211" s="69"/>
      <c r="F211" s="69"/>
      <c r="G211" s="69"/>
      <c r="H211" s="69"/>
      <c r="I211" s="70"/>
      <c r="J211" s="374"/>
      <c r="K211" s="374"/>
      <c r="L211" s="374"/>
      <c r="M211" s="374"/>
      <c r="N211" s="374"/>
      <c r="O211" s="374"/>
      <c r="P211" s="374"/>
      <c r="Q211" s="374"/>
      <c r="R211" s="374"/>
      <c r="S211" s="374"/>
      <c r="T211" s="374"/>
      <c r="U211" s="374"/>
      <c r="V211" s="374"/>
      <c r="W211" s="374"/>
      <c r="X211" s="374"/>
      <c r="Y211" s="374"/>
      <c r="Z211" s="374"/>
    </row>
    <row r="212" ht="15.75" customHeight="1">
      <c r="A212" s="68"/>
      <c r="B212" s="68"/>
      <c r="C212" s="68"/>
      <c r="D212" s="68"/>
      <c r="E212" s="69"/>
      <c r="F212" s="69"/>
      <c r="G212" s="69"/>
      <c r="H212" s="69"/>
      <c r="I212" s="70"/>
      <c r="J212" s="374"/>
      <c r="K212" s="374"/>
      <c r="L212" s="374"/>
      <c r="M212" s="374"/>
      <c r="N212" s="374"/>
      <c r="O212" s="374"/>
      <c r="P212" s="374"/>
      <c r="Q212" s="374"/>
      <c r="R212" s="374"/>
      <c r="S212" s="374"/>
      <c r="T212" s="374"/>
      <c r="U212" s="374"/>
      <c r="V212" s="374"/>
      <c r="W212" s="374"/>
      <c r="X212" s="374"/>
      <c r="Y212" s="374"/>
      <c r="Z212" s="374"/>
    </row>
    <row r="213" ht="15.75" customHeight="1">
      <c r="A213" s="68"/>
      <c r="B213" s="68"/>
      <c r="C213" s="68"/>
      <c r="D213" s="68"/>
      <c r="E213" s="69"/>
      <c r="F213" s="69"/>
      <c r="G213" s="69"/>
      <c r="H213" s="69"/>
      <c r="I213" s="70"/>
      <c r="J213" s="374"/>
      <c r="K213" s="374"/>
      <c r="L213" s="374"/>
      <c r="M213" s="374"/>
      <c r="N213" s="374"/>
      <c r="O213" s="374"/>
      <c r="P213" s="374"/>
      <c r="Q213" s="374"/>
      <c r="R213" s="374"/>
      <c r="S213" s="374"/>
      <c r="T213" s="374"/>
      <c r="U213" s="374"/>
      <c r="V213" s="374"/>
      <c r="W213" s="374"/>
      <c r="X213" s="374"/>
      <c r="Y213" s="374"/>
      <c r="Z213" s="374"/>
    </row>
    <row r="214" ht="15.75" customHeight="1">
      <c r="A214" s="68"/>
      <c r="B214" s="68"/>
      <c r="C214" s="68"/>
      <c r="D214" s="68"/>
      <c r="E214" s="69"/>
      <c r="F214" s="69"/>
      <c r="G214" s="69"/>
      <c r="H214" s="69"/>
      <c r="I214" s="70"/>
      <c r="J214" s="374"/>
      <c r="K214" s="374"/>
      <c r="L214" s="374"/>
      <c r="M214" s="374"/>
      <c r="N214" s="374"/>
      <c r="O214" s="374"/>
      <c r="P214" s="374"/>
      <c r="Q214" s="374"/>
      <c r="R214" s="374"/>
      <c r="S214" s="374"/>
      <c r="T214" s="374"/>
      <c r="U214" s="374"/>
      <c r="V214" s="374"/>
      <c r="W214" s="374"/>
      <c r="X214" s="374"/>
      <c r="Y214" s="374"/>
      <c r="Z214" s="374"/>
    </row>
    <row r="215" ht="15.75" customHeight="1">
      <c r="A215" s="68"/>
      <c r="B215" s="68"/>
      <c r="C215" s="68"/>
      <c r="D215" s="68"/>
      <c r="E215" s="69"/>
      <c r="F215" s="69"/>
      <c r="G215" s="69"/>
      <c r="H215" s="69"/>
      <c r="I215" s="70"/>
      <c r="J215" s="374"/>
      <c r="K215" s="374"/>
      <c r="L215" s="374"/>
      <c r="M215" s="374"/>
      <c r="N215" s="374"/>
      <c r="O215" s="374"/>
      <c r="P215" s="374"/>
      <c r="Q215" s="374"/>
      <c r="R215" s="374"/>
      <c r="S215" s="374"/>
      <c r="T215" s="374"/>
      <c r="U215" s="374"/>
      <c r="V215" s="374"/>
      <c r="W215" s="374"/>
      <c r="X215" s="374"/>
      <c r="Y215" s="374"/>
      <c r="Z215" s="374"/>
    </row>
    <row r="216" ht="15.75" customHeight="1">
      <c r="A216" s="68"/>
      <c r="B216" s="68"/>
      <c r="C216" s="68"/>
      <c r="D216" s="68"/>
      <c r="E216" s="69"/>
      <c r="F216" s="69"/>
      <c r="G216" s="69"/>
      <c r="H216" s="69"/>
      <c r="I216" s="70"/>
      <c r="J216" s="374"/>
      <c r="K216" s="374"/>
      <c r="L216" s="374"/>
      <c r="M216" s="374"/>
      <c r="N216" s="374"/>
      <c r="O216" s="374"/>
      <c r="P216" s="374"/>
      <c r="Q216" s="374"/>
      <c r="R216" s="374"/>
      <c r="S216" s="374"/>
      <c r="T216" s="374"/>
      <c r="U216" s="374"/>
      <c r="V216" s="374"/>
      <c r="W216" s="374"/>
      <c r="X216" s="374"/>
      <c r="Y216" s="374"/>
      <c r="Z216" s="374"/>
    </row>
    <row r="217" ht="15.75" customHeight="1">
      <c r="A217" s="68"/>
      <c r="B217" s="68"/>
      <c r="C217" s="68"/>
      <c r="D217" s="68"/>
      <c r="E217" s="69"/>
      <c r="F217" s="69"/>
      <c r="G217" s="69"/>
      <c r="H217" s="69"/>
      <c r="I217" s="70"/>
      <c r="J217" s="374"/>
      <c r="K217" s="374"/>
      <c r="L217" s="374"/>
      <c r="M217" s="374"/>
      <c r="N217" s="374"/>
      <c r="O217" s="374"/>
      <c r="P217" s="374"/>
      <c r="Q217" s="374"/>
      <c r="R217" s="374"/>
      <c r="S217" s="374"/>
      <c r="T217" s="374"/>
      <c r="U217" s="374"/>
      <c r="V217" s="374"/>
      <c r="W217" s="374"/>
      <c r="X217" s="374"/>
      <c r="Y217" s="374"/>
      <c r="Z217" s="374"/>
    </row>
    <row r="218" ht="15.75" customHeight="1">
      <c r="A218" s="68"/>
      <c r="B218" s="68"/>
      <c r="C218" s="68"/>
      <c r="D218" s="68"/>
      <c r="E218" s="69"/>
      <c r="F218" s="69"/>
      <c r="G218" s="69"/>
      <c r="H218" s="69"/>
      <c r="I218" s="70"/>
      <c r="J218" s="374"/>
      <c r="K218" s="374"/>
      <c r="L218" s="374"/>
      <c r="M218" s="374"/>
      <c r="N218" s="374"/>
      <c r="O218" s="374"/>
      <c r="P218" s="374"/>
      <c r="Q218" s="374"/>
      <c r="R218" s="374"/>
      <c r="S218" s="374"/>
      <c r="T218" s="374"/>
      <c r="U218" s="374"/>
      <c r="V218" s="374"/>
      <c r="W218" s="374"/>
      <c r="X218" s="374"/>
      <c r="Y218" s="374"/>
      <c r="Z218" s="374"/>
    </row>
    <row r="219" ht="15.75" customHeight="1">
      <c r="A219" s="68"/>
      <c r="B219" s="68"/>
      <c r="C219" s="68"/>
      <c r="D219" s="68"/>
      <c r="E219" s="69"/>
      <c r="F219" s="69"/>
      <c r="G219" s="69"/>
      <c r="H219" s="69"/>
      <c r="I219" s="70"/>
      <c r="J219" s="374"/>
      <c r="K219" s="374"/>
      <c r="L219" s="374"/>
      <c r="M219" s="374"/>
      <c r="N219" s="374"/>
      <c r="O219" s="374"/>
      <c r="P219" s="374"/>
      <c r="Q219" s="374"/>
      <c r="R219" s="374"/>
      <c r="S219" s="374"/>
      <c r="T219" s="374"/>
      <c r="U219" s="374"/>
      <c r="V219" s="374"/>
      <c r="W219" s="374"/>
      <c r="X219" s="374"/>
      <c r="Y219" s="374"/>
      <c r="Z219" s="374"/>
    </row>
    <row r="220" ht="15.75" customHeight="1">
      <c r="A220" s="68"/>
      <c r="B220" s="68"/>
      <c r="C220" s="68"/>
      <c r="D220" s="68"/>
      <c r="E220" s="69"/>
      <c r="F220" s="69"/>
      <c r="G220" s="69"/>
      <c r="H220" s="69"/>
      <c r="I220" s="70"/>
      <c r="J220" s="374"/>
      <c r="K220" s="374"/>
      <c r="L220" s="374"/>
      <c r="M220" s="374"/>
      <c r="N220" s="374"/>
      <c r="O220" s="374"/>
      <c r="P220" s="374"/>
      <c r="Q220" s="374"/>
      <c r="R220" s="374"/>
      <c r="S220" s="374"/>
      <c r="T220" s="374"/>
      <c r="U220" s="374"/>
      <c r="V220" s="374"/>
      <c r="W220" s="374"/>
      <c r="X220" s="374"/>
      <c r="Y220" s="374"/>
      <c r="Z220" s="374"/>
    </row>
    <row r="221" ht="15.75" customHeight="1">
      <c r="A221" s="68"/>
      <c r="B221" s="68"/>
      <c r="C221" s="68"/>
      <c r="D221" s="68"/>
      <c r="E221" s="69"/>
      <c r="F221" s="69"/>
      <c r="G221" s="69"/>
      <c r="H221" s="69"/>
      <c r="I221" s="70"/>
      <c r="J221" s="374"/>
      <c r="K221" s="374"/>
      <c r="L221" s="374"/>
      <c r="M221" s="374"/>
      <c r="N221" s="374"/>
      <c r="O221" s="374"/>
      <c r="P221" s="374"/>
      <c r="Q221" s="374"/>
      <c r="R221" s="374"/>
      <c r="S221" s="374"/>
      <c r="T221" s="374"/>
      <c r="U221" s="374"/>
      <c r="V221" s="374"/>
      <c r="W221" s="374"/>
      <c r="X221" s="374"/>
      <c r="Y221" s="374"/>
      <c r="Z221" s="374"/>
    </row>
    <row r="222" ht="15.75" customHeight="1">
      <c r="A222" s="68"/>
      <c r="B222" s="68"/>
      <c r="C222" s="68"/>
      <c r="D222" s="68"/>
      <c r="E222" s="69"/>
      <c r="F222" s="69"/>
      <c r="G222" s="69"/>
      <c r="H222" s="69"/>
      <c r="I222" s="70"/>
      <c r="J222" s="374"/>
      <c r="K222" s="374"/>
      <c r="L222" s="374"/>
      <c r="M222" s="374"/>
      <c r="N222" s="374"/>
      <c r="O222" s="374"/>
      <c r="P222" s="374"/>
      <c r="Q222" s="374"/>
      <c r="R222" s="374"/>
      <c r="S222" s="374"/>
      <c r="T222" s="374"/>
      <c r="U222" s="374"/>
      <c r="V222" s="374"/>
      <c r="W222" s="374"/>
      <c r="X222" s="374"/>
      <c r="Y222" s="374"/>
      <c r="Z222" s="374"/>
    </row>
    <row r="223" ht="15.75" customHeight="1">
      <c r="A223" s="68"/>
      <c r="B223" s="68"/>
      <c r="C223" s="68"/>
      <c r="D223" s="68"/>
      <c r="E223" s="69"/>
      <c r="F223" s="69"/>
      <c r="G223" s="69"/>
      <c r="H223" s="69"/>
      <c r="I223" s="70"/>
      <c r="J223" s="374"/>
      <c r="K223" s="374"/>
      <c r="L223" s="374"/>
      <c r="M223" s="374"/>
      <c r="N223" s="374"/>
      <c r="O223" s="374"/>
      <c r="P223" s="374"/>
      <c r="Q223" s="374"/>
      <c r="R223" s="374"/>
      <c r="S223" s="374"/>
      <c r="T223" s="374"/>
      <c r="U223" s="374"/>
      <c r="V223" s="374"/>
      <c r="W223" s="374"/>
      <c r="X223" s="374"/>
      <c r="Y223" s="374"/>
      <c r="Z223" s="374"/>
    </row>
    <row r="224" ht="15.75" customHeight="1">
      <c r="A224" s="68"/>
      <c r="B224" s="68"/>
      <c r="C224" s="68"/>
      <c r="D224" s="68"/>
      <c r="E224" s="69"/>
      <c r="F224" s="69"/>
      <c r="G224" s="69"/>
      <c r="H224" s="69"/>
      <c r="I224" s="70"/>
      <c r="J224" s="374"/>
      <c r="K224" s="374"/>
      <c r="L224" s="374"/>
      <c r="M224" s="374"/>
      <c r="N224" s="374"/>
      <c r="O224" s="374"/>
      <c r="P224" s="374"/>
      <c r="Q224" s="374"/>
      <c r="R224" s="374"/>
      <c r="S224" s="374"/>
      <c r="T224" s="374"/>
      <c r="U224" s="374"/>
      <c r="V224" s="374"/>
      <c r="W224" s="374"/>
      <c r="X224" s="374"/>
      <c r="Y224" s="374"/>
      <c r="Z224" s="374"/>
    </row>
    <row r="225" ht="15.75" customHeight="1">
      <c r="A225" s="68"/>
      <c r="B225" s="68"/>
      <c r="C225" s="68"/>
      <c r="D225" s="68"/>
      <c r="E225" s="69"/>
      <c r="F225" s="69"/>
      <c r="G225" s="69"/>
      <c r="H225" s="69"/>
      <c r="I225" s="70"/>
      <c r="J225" s="374"/>
      <c r="K225" s="374"/>
      <c r="L225" s="374"/>
      <c r="M225" s="374"/>
      <c r="N225" s="374"/>
      <c r="O225" s="374"/>
      <c r="P225" s="374"/>
      <c r="Q225" s="374"/>
      <c r="R225" s="374"/>
      <c r="S225" s="374"/>
      <c r="T225" s="374"/>
      <c r="U225" s="374"/>
      <c r="V225" s="374"/>
      <c r="W225" s="374"/>
      <c r="X225" s="374"/>
      <c r="Y225" s="374"/>
      <c r="Z225" s="374"/>
    </row>
    <row r="226" ht="15.75" customHeight="1">
      <c r="A226" s="68"/>
      <c r="B226" s="68"/>
      <c r="C226" s="68"/>
      <c r="D226" s="68"/>
      <c r="E226" s="69"/>
      <c r="F226" s="69"/>
      <c r="G226" s="69"/>
      <c r="H226" s="69"/>
      <c r="I226" s="70"/>
      <c r="J226" s="374"/>
      <c r="K226" s="374"/>
      <c r="L226" s="374"/>
      <c r="M226" s="374"/>
      <c r="N226" s="374"/>
      <c r="O226" s="374"/>
      <c r="P226" s="374"/>
      <c r="Q226" s="374"/>
      <c r="R226" s="374"/>
      <c r="S226" s="374"/>
      <c r="T226" s="374"/>
      <c r="U226" s="374"/>
      <c r="V226" s="374"/>
      <c r="W226" s="374"/>
      <c r="X226" s="374"/>
      <c r="Y226" s="374"/>
      <c r="Z226" s="374"/>
    </row>
    <row r="227" ht="15.75" customHeight="1">
      <c r="A227" s="68"/>
      <c r="B227" s="68"/>
      <c r="C227" s="68"/>
      <c r="D227" s="68"/>
      <c r="E227" s="69"/>
      <c r="F227" s="69"/>
      <c r="G227" s="69"/>
      <c r="H227" s="69"/>
      <c r="I227" s="70"/>
      <c r="J227" s="374"/>
      <c r="K227" s="374"/>
      <c r="L227" s="374"/>
      <c r="M227" s="374"/>
      <c r="N227" s="374"/>
      <c r="O227" s="374"/>
      <c r="P227" s="374"/>
      <c r="Q227" s="374"/>
      <c r="R227" s="374"/>
      <c r="S227" s="374"/>
      <c r="T227" s="374"/>
      <c r="U227" s="374"/>
      <c r="V227" s="374"/>
      <c r="W227" s="374"/>
      <c r="X227" s="374"/>
      <c r="Y227" s="374"/>
      <c r="Z227" s="374"/>
    </row>
    <row r="228" ht="15.75" customHeight="1">
      <c r="A228" s="68"/>
      <c r="B228" s="68"/>
      <c r="C228" s="68"/>
      <c r="D228" s="68"/>
      <c r="E228" s="69"/>
      <c r="F228" s="69"/>
      <c r="G228" s="69"/>
      <c r="H228" s="69"/>
      <c r="I228" s="70"/>
      <c r="J228" s="374"/>
      <c r="K228" s="374"/>
      <c r="L228" s="374"/>
      <c r="M228" s="374"/>
      <c r="N228" s="374"/>
      <c r="O228" s="374"/>
      <c r="P228" s="374"/>
      <c r="Q228" s="374"/>
      <c r="R228" s="374"/>
      <c r="S228" s="374"/>
      <c r="T228" s="374"/>
      <c r="U228" s="374"/>
      <c r="V228" s="374"/>
      <c r="W228" s="374"/>
      <c r="X228" s="374"/>
      <c r="Y228" s="374"/>
      <c r="Z228" s="374"/>
    </row>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I10"/>
    <mergeCell ref="A28:I28"/>
    <mergeCell ref="A2:I2"/>
    <mergeCell ref="A4:I4"/>
    <mergeCell ref="A5:I5"/>
    <mergeCell ref="A6:I6"/>
    <mergeCell ref="A7:I7"/>
    <mergeCell ref="A8:I8"/>
    <mergeCell ref="A9:I9"/>
  </mergeCells>
  <hyperlinks>
    <hyperlink r:id="rId1" ref="F13"/>
    <hyperlink r:id="rId2" ref="F14"/>
    <hyperlink r:id="rId3" ref="F15"/>
  </hyperlinks>
  <printOptions/>
  <pageMargins bottom="1.0" footer="0.0" header="0.0" left="0.75" right="0.75" top="1.0"/>
  <pageSetup orientation="landscape"/>
  <drawing r:id="rId4"/>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0.86"/>
    <col customWidth="1" min="3" max="3" width="12.0"/>
    <col customWidth="1" min="4" max="4" width="16.43"/>
    <col customWidth="1" min="5" max="5" width="13.14"/>
    <col customWidth="1" min="6" max="7" width="10.43"/>
    <col customWidth="1" min="8" max="8" width="10.0"/>
    <col customWidth="1" min="9" max="9" width="14.43"/>
    <col customWidth="1" min="10" max="10" width="6.29"/>
    <col customWidth="1" min="11" max="11" width="8.14"/>
    <col customWidth="1" min="12" max="13" width="8.86"/>
    <col customWidth="1" min="14" max="14" width="13.43"/>
    <col customWidth="1" min="15" max="31" width="8.0"/>
  </cols>
  <sheetData>
    <row r="1" ht="9.0" customHeight="1">
      <c r="A1" s="68"/>
      <c r="B1" s="69"/>
      <c r="C1" s="69"/>
      <c r="D1" s="70"/>
      <c r="E1" s="70"/>
      <c r="F1" s="70"/>
      <c r="G1" s="70"/>
      <c r="H1" s="70"/>
      <c r="I1" s="70"/>
      <c r="J1" s="70"/>
      <c r="K1" s="70"/>
    </row>
    <row r="2" ht="18.0" customHeight="1">
      <c r="A2" s="1159" t="s">
        <v>10369</v>
      </c>
      <c r="B2" s="586"/>
      <c r="C2" s="586"/>
      <c r="D2" s="586"/>
      <c r="E2" s="586"/>
      <c r="F2" s="586"/>
      <c r="G2" s="586"/>
      <c r="H2" s="586"/>
      <c r="I2" s="586"/>
      <c r="J2" s="586"/>
      <c r="K2" s="586"/>
      <c r="L2" s="586"/>
      <c r="M2" s="587"/>
      <c r="N2" s="75"/>
      <c r="O2" s="75"/>
      <c r="P2" s="75"/>
      <c r="Q2" s="75"/>
      <c r="R2" s="75"/>
      <c r="S2" s="75"/>
      <c r="T2" s="75"/>
      <c r="U2" s="75"/>
      <c r="V2" s="75"/>
      <c r="W2" s="75"/>
      <c r="X2" s="75"/>
      <c r="Y2" s="75"/>
      <c r="Z2" s="75"/>
      <c r="AA2" s="75"/>
      <c r="AB2" s="75"/>
      <c r="AC2" s="75"/>
      <c r="AD2" s="75"/>
      <c r="AE2" s="75"/>
    </row>
    <row r="3">
      <c r="A3" s="614"/>
      <c r="B3" s="614"/>
      <c r="C3" s="614"/>
      <c r="D3" s="614"/>
      <c r="E3" s="614"/>
      <c r="F3" s="614"/>
      <c r="G3" s="614"/>
      <c r="H3" s="614"/>
      <c r="I3" s="614"/>
      <c r="J3" s="614"/>
      <c r="K3" s="614"/>
      <c r="L3" s="74"/>
      <c r="M3" s="74"/>
      <c r="N3" s="75"/>
      <c r="O3" s="75"/>
      <c r="P3" s="75"/>
      <c r="Q3" s="75"/>
      <c r="R3" s="75"/>
      <c r="S3" s="75"/>
      <c r="T3" s="75"/>
      <c r="U3" s="75"/>
      <c r="V3" s="75"/>
      <c r="W3" s="75"/>
      <c r="X3" s="75"/>
      <c r="Y3" s="75"/>
      <c r="Z3" s="75"/>
      <c r="AA3" s="75"/>
      <c r="AB3" s="75"/>
      <c r="AC3" s="75"/>
      <c r="AD3" s="75"/>
      <c r="AE3" s="75"/>
    </row>
    <row r="4" ht="15.75" customHeight="1">
      <c r="A4" s="76" t="s">
        <v>10370</v>
      </c>
      <c r="B4" s="72"/>
      <c r="C4" s="72"/>
      <c r="D4" s="72"/>
      <c r="E4" s="72"/>
      <c r="F4" s="72"/>
      <c r="G4" s="72"/>
      <c r="H4" s="72"/>
      <c r="I4" s="72"/>
      <c r="J4" s="72"/>
      <c r="K4" s="72"/>
      <c r="L4" s="72"/>
      <c r="M4" s="73"/>
      <c r="N4" s="923"/>
      <c r="O4" s="923"/>
      <c r="P4" s="923"/>
      <c r="Q4" s="923"/>
      <c r="R4" s="923"/>
      <c r="S4" s="923"/>
      <c r="T4" s="923"/>
      <c r="U4" s="923"/>
      <c r="V4" s="923"/>
      <c r="W4" s="923"/>
      <c r="X4" s="923"/>
      <c r="Y4" s="923"/>
      <c r="Z4" s="923"/>
      <c r="AA4" s="923"/>
      <c r="AB4" s="923"/>
      <c r="AC4" s="923"/>
      <c r="AD4" s="923"/>
      <c r="AE4" s="923"/>
    </row>
    <row r="5" ht="27.75" customHeight="1">
      <c r="A5" s="76" t="s">
        <v>10371</v>
      </c>
      <c r="B5" s="72"/>
      <c r="C5" s="72"/>
      <c r="D5" s="72"/>
      <c r="E5" s="72"/>
      <c r="F5" s="72"/>
      <c r="G5" s="72"/>
      <c r="H5" s="72"/>
      <c r="I5" s="72"/>
      <c r="J5" s="72"/>
      <c r="K5" s="72"/>
      <c r="L5" s="72"/>
      <c r="M5" s="73"/>
      <c r="N5" s="923"/>
      <c r="O5" s="923"/>
      <c r="P5" s="923"/>
      <c r="Q5" s="923"/>
      <c r="R5" s="923"/>
      <c r="S5" s="923"/>
      <c r="T5" s="923"/>
      <c r="U5" s="923"/>
      <c r="V5" s="923"/>
      <c r="W5" s="923"/>
      <c r="X5" s="923"/>
      <c r="Y5" s="923"/>
      <c r="Z5" s="923"/>
      <c r="AA5" s="923"/>
      <c r="AB5" s="923"/>
      <c r="AC5" s="923"/>
      <c r="AD5" s="923"/>
      <c r="AE5" s="923"/>
    </row>
    <row r="6" ht="51.75" customHeight="1">
      <c r="A6" s="76" t="s">
        <v>10372</v>
      </c>
      <c r="B6" s="72"/>
      <c r="C6" s="72"/>
      <c r="D6" s="72"/>
      <c r="E6" s="72"/>
      <c r="F6" s="72"/>
      <c r="G6" s="72"/>
      <c r="H6" s="72"/>
      <c r="I6" s="72"/>
      <c r="J6" s="72"/>
      <c r="K6" s="72"/>
      <c r="L6" s="72"/>
      <c r="M6" s="73"/>
      <c r="N6" s="923"/>
      <c r="O6" s="923"/>
      <c r="P6" s="923"/>
      <c r="Q6" s="923"/>
      <c r="R6" s="923"/>
      <c r="S6" s="923"/>
      <c r="T6" s="923"/>
      <c r="U6" s="923"/>
      <c r="V6" s="923"/>
      <c r="W6" s="923"/>
      <c r="X6" s="923"/>
      <c r="Y6" s="923"/>
      <c r="Z6" s="923"/>
      <c r="AA6" s="923"/>
      <c r="AB6" s="923"/>
      <c r="AC6" s="923"/>
      <c r="AD6" s="923"/>
      <c r="AE6" s="923"/>
    </row>
    <row r="7" ht="14.25" customHeight="1">
      <c r="A7" s="76" t="s">
        <v>7591</v>
      </c>
      <c r="B7" s="72"/>
      <c r="C7" s="72"/>
      <c r="D7" s="72"/>
      <c r="E7" s="72"/>
      <c r="F7" s="72"/>
      <c r="G7" s="72"/>
      <c r="H7" s="72"/>
      <c r="I7" s="72"/>
      <c r="J7" s="72"/>
      <c r="K7" s="72"/>
      <c r="L7" s="72"/>
      <c r="M7" s="73"/>
      <c r="N7" s="923"/>
      <c r="O7" s="923"/>
      <c r="P7" s="923"/>
      <c r="Q7" s="923"/>
      <c r="R7" s="923"/>
      <c r="S7" s="923"/>
      <c r="T7" s="923"/>
      <c r="U7" s="923"/>
      <c r="V7" s="923"/>
      <c r="W7" s="923"/>
      <c r="X7" s="923"/>
      <c r="Y7" s="923"/>
      <c r="Z7" s="923"/>
      <c r="AA7" s="923"/>
      <c r="AB7" s="923"/>
      <c r="AC7" s="923"/>
      <c r="AD7" s="923"/>
      <c r="AE7" s="923"/>
    </row>
    <row r="8" ht="26.25" customHeight="1">
      <c r="A8" s="76" t="s">
        <v>10373</v>
      </c>
      <c r="B8" s="72"/>
      <c r="C8" s="72"/>
      <c r="D8" s="72"/>
      <c r="E8" s="72"/>
      <c r="F8" s="72"/>
      <c r="G8" s="72"/>
      <c r="H8" s="72"/>
      <c r="I8" s="72"/>
      <c r="J8" s="72"/>
      <c r="K8" s="72"/>
      <c r="L8" s="72"/>
      <c r="M8" s="73"/>
      <c r="N8" s="923"/>
      <c r="O8" s="923"/>
      <c r="P8" s="923"/>
      <c r="Q8" s="923"/>
      <c r="R8" s="923"/>
      <c r="S8" s="923"/>
      <c r="T8" s="923"/>
      <c r="U8" s="923"/>
      <c r="V8" s="923"/>
      <c r="W8" s="923"/>
      <c r="X8" s="923"/>
      <c r="Y8" s="923"/>
      <c r="Z8" s="923"/>
      <c r="AA8" s="923"/>
      <c r="AB8" s="923"/>
      <c r="AC8" s="923"/>
      <c r="AD8" s="923"/>
      <c r="AE8" s="923"/>
    </row>
    <row r="9" ht="55.5" customHeight="1">
      <c r="A9" s="79" t="s">
        <v>10374</v>
      </c>
      <c r="B9" s="72"/>
      <c r="C9" s="72"/>
      <c r="D9" s="72"/>
      <c r="E9" s="72"/>
      <c r="F9" s="72"/>
      <c r="G9" s="72"/>
      <c r="H9" s="72"/>
      <c r="I9" s="72"/>
      <c r="J9" s="72"/>
      <c r="K9" s="72"/>
      <c r="L9" s="72"/>
      <c r="M9" s="73"/>
      <c r="N9" s="75"/>
      <c r="O9" s="75"/>
      <c r="P9" s="75"/>
      <c r="Q9" s="75"/>
      <c r="R9" s="75"/>
      <c r="S9" s="75"/>
      <c r="T9" s="75"/>
      <c r="U9" s="75"/>
      <c r="V9" s="75"/>
      <c r="W9" s="75"/>
      <c r="X9" s="75"/>
      <c r="Y9" s="75"/>
      <c r="Z9" s="75"/>
      <c r="AA9" s="75"/>
      <c r="AB9" s="75"/>
      <c r="AC9" s="75"/>
      <c r="AD9" s="75"/>
      <c r="AE9" s="75"/>
    </row>
    <row r="10">
      <c r="A10" s="80"/>
      <c r="B10" s="81"/>
      <c r="C10" s="81"/>
      <c r="D10" s="80"/>
      <c r="E10" s="80"/>
      <c r="F10" s="80"/>
      <c r="G10" s="80"/>
      <c r="H10" s="80"/>
      <c r="I10" s="80"/>
      <c r="J10" s="80"/>
      <c r="K10" s="80"/>
      <c r="L10" s="70"/>
      <c r="M10" s="70"/>
    </row>
    <row r="11">
      <c r="A11" s="68"/>
      <c r="B11" s="69"/>
      <c r="C11" s="69"/>
      <c r="D11" s="70"/>
      <c r="E11" s="70"/>
      <c r="F11" s="70"/>
      <c r="G11" s="70"/>
      <c r="H11" s="70"/>
      <c r="I11" s="70"/>
      <c r="J11" s="70"/>
      <c r="K11" s="70"/>
    </row>
    <row r="12" ht="51.75" customHeight="1">
      <c r="A12" s="596" t="s">
        <v>10375</v>
      </c>
      <c r="B12" s="1071" t="s">
        <v>7596</v>
      </c>
      <c r="C12" s="84" t="s">
        <v>8</v>
      </c>
      <c r="D12" s="1160" t="s">
        <v>7597</v>
      </c>
      <c r="E12" s="1071" t="s">
        <v>7598</v>
      </c>
      <c r="F12" s="1071" t="s">
        <v>244</v>
      </c>
      <c r="G12" s="1071" t="s">
        <v>7599</v>
      </c>
      <c r="H12" s="1071" t="s">
        <v>7600</v>
      </c>
      <c r="I12" s="83" t="s">
        <v>246</v>
      </c>
      <c r="J12" s="83" t="s">
        <v>247</v>
      </c>
      <c r="K12" s="83" t="s">
        <v>248</v>
      </c>
      <c r="L12" s="596" t="s">
        <v>249</v>
      </c>
      <c r="M12" s="596" t="s">
        <v>253</v>
      </c>
      <c r="N12" s="86" t="s">
        <v>2051</v>
      </c>
    </row>
    <row r="13">
      <c r="A13" s="162"/>
      <c r="B13" s="162"/>
      <c r="C13" s="161"/>
      <c r="D13" s="163"/>
      <c r="E13" s="696"/>
      <c r="F13" s="164"/>
      <c r="G13" s="164"/>
      <c r="H13" s="1417"/>
      <c r="I13" s="697"/>
      <c r="J13" s="697"/>
      <c r="K13" s="697"/>
      <c r="L13" s="94"/>
      <c r="M13" s="94"/>
    </row>
    <row r="14">
      <c r="A14" s="162"/>
      <c r="B14" s="162"/>
      <c r="C14" s="161"/>
      <c r="D14" s="163"/>
      <c r="E14" s="1080"/>
      <c r="F14" s="178"/>
      <c r="G14" s="178"/>
      <c r="H14" s="1163"/>
      <c r="I14" s="697"/>
      <c r="J14" s="697"/>
      <c r="K14" s="697"/>
      <c r="L14" s="94"/>
      <c r="M14" s="94"/>
    </row>
    <row r="15">
      <c r="A15" s="162"/>
      <c r="B15" s="162"/>
      <c r="C15" s="161"/>
      <c r="D15" s="163"/>
      <c r="E15" s="1080"/>
      <c r="F15" s="164"/>
      <c r="G15" s="164"/>
      <c r="H15" s="1163"/>
      <c r="I15" s="697"/>
      <c r="J15" s="697"/>
      <c r="K15" s="697"/>
      <c r="L15" s="94"/>
      <c r="M15" s="94"/>
    </row>
    <row r="16">
      <c r="A16" s="162"/>
      <c r="B16" s="162"/>
      <c r="C16" s="161"/>
      <c r="D16" s="163"/>
      <c r="E16" s="1080"/>
      <c r="F16" s="178"/>
      <c r="G16" s="178"/>
      <c r="H16" s="1163"/>
      <c r="I16" s="697"/>
      <c r="J16" s="697"/>
      <c r="K16" s="697"/>
      <c r="L16" s="94"/>
      <c r="M16" s="94"/>
    </row>
    <row r="17">
      <c r="A17" s="162"/>
      <c r="B17" s="162"/>
      <c r="C17" s="161"/>
      <c r="D17" s="163"/>
      <c r="E17" s="1080"/>
      <c r="F17" s="178"/>
      <c r="G17" s="178"/>
      <c r="H17" s="1163"/>
      <c r="I17" s="697"/>
      <c r="J17" s="697"/>
      <c r="K17" s="697"/>
      <c r="L17" s="94"/>
      <c r="M17" s="94"/>
    </row>
    <row r="18">
      <c r="A18" s="162"/>
      <c r="B18" s="162"/>
      <c r="C18" s="161"/>
      <c r="D18" s="163"/>
      <c r="E18" s="1080"/>
      <c r="F18" s="178"/>
      <c r="G18" s="178"/>
      <c r="H18" s="1163"/>
      <c r="I18" s="697"/>
      <c r="J18" s="697"/>
      <c r="K18" s="697"/>
      <c r="L18" s="94"/>
      <c r="M18" s="94"/>
    </row>
    <row r="19">
      <c r="A19" s="583" t="s">
        <v>217</v>
      </c>
      <c r="B19" s="69"/>
      <c r="C19" s="69"/>
      <c r="D19" s="69"/>
      <c r="E19" s="74"/>
      <c r="F19" s="1158"/>
      <c r="G19" s="1158"/>
      <c r="M19" s="1158">
        <f>SUM(M13:M18)</f>
        <v>0</v>
      </c>
    </row>
    <row r="20">
      <c r="A20" s="68"/>
      <c r="B20" s="69"/>
      <c r="C20" s="69"/>
      <c r="D20" s="69"/>
      <c r="E20" s="69"/>
      <c r="F20" s="69"/>
      <c r="G20" s="69"/>
      <c r="H20" s="69"/>
      <c r="I20" s="69"/>
      <c r="J20" s="69"/>
      <c r="K20" s="69"/>
    </row>
    <row r="21" ht="15.75" customHeight="1">
      <c r="A21" s="1188" t="s">
        <v>2052</v>
      </c>
      <c r="B21" s="586"/>
      <c r="C21" s="586"/>
      <c r="D21" s="586"/>
      <c r="E21" s="586"/>
      <c r="F21" s="586"/>
      <c r="G21" s="586"/>
      <c r="H21" s="587"/>
      <c r="I21" s="374"/>
      <c r="J21" s="374"/>
      <c r="K21" s="374"/>
    </row>
    <row r="22" ht="15.75" customHeight="1">
      <c r="A22" s="68"/>
      <c r="B22" s="69"/>
      <c r="C22" s="69"/>
      <c r="D22" s="70"/>
      <c r="E22" s="70"/>
      <c r="F22" s="70"/>
      <c r="G22" s="70"/>
      <c r="H22" s="70"/>
      <c r="I22" s="70"/>
      <c r="J22" s="70"/>
      <c r="K22" s="70"/>
    </row>
    <row r="23" ht="15.75" customHeight="1">
      <c r="A23" s="68"/>
      <c r="B23" s="69"/>
      <c r="C23" s="69"/>
      <c r="D23" s="70"/>
      <c r="E23" s="70"/>
      <c r="F23" s="70"/>
      <c r="G23" s="70"/>
      <c r="H23" s="70"/>
      <c r="I23" s="70"/>
      <c r="J23" s="70"/>
      <c r="K23" s="70"/>
    </row>
    <row r="24" ht="15.75" customHeight="1">
      <c r="A24" s="68"/>
      <c r="B24" s="69"/>
      <c r="C24" s="69"/>
      <c r="D24" s="70"/>
      <c r="E24" s="70"/>
      <c r="F24" s="70"/>
      <c r="G24" s="70"/>
      <c r="H24" s="70"/>
      <c r="I24" s="70"/>
      <c r="J24" s="70"/>
      <c r="K24" s="70"/>
    </row>
    <row r="25" ht="15.75" customHeight="1">
      <c r="A25" s="68"/>
      <c r="B25" s="69"/>
      <c r="C25" s="69"/>
      <c r="D25" s="70"/>
      <c r="E25" s="70"/>
      <c r="F25" s="70"/>
      <c r="G25" s="70"/>
      <c r="H25" s="70"/>
      <c r="I25" s="70"/>
      <c r="J25" s="70"/>
      <c r="K25" s="70"/>
    </row>
    <row r="26" ht="15.75" customHeight="1">
      <c r="A26" s="68"/>
      <c r="B26" s="69"/>
      <c r="C26" s="69"/>
      <c r="D26" s="70"/>
      <c r="E26" s="70"/>
      <c r="F26" s="70"/>
      <c r="G26" s="70"/>
      <c r="H26" s="70"/>
      <c r="I26" s="70"/>
      <c r="J26" s="70"/>
      <c r="K26" s="70"/>
    </row>
    <row r="27" ht="15.75" customHeight="1">
      <c r="A27" s="68"/>
      <c r="B27" s="69"/>
      <c r="C27" s="69"/>
      <c r="D27" s="70"/>
      <c r="E27" s="70"/>
      <c r="F27" s="70"/>
      <c r="G27" s="70"/>
      <c r="H27" s="70"/>
      <c r="I27" s="70"/>
      <c r="J27" s="70"/>
      <c r="K27" s="70"/>
    </row>
    <row r="28" ht="15.75" customHeight="1">
      <c r="A28" s="68"/>
      <c r="B28" s="69"/>
      <c r="C28" s="69"/>
      <c r="D28" s="70"/>
      <c r="E28" s="70"/>
      <c r="F28" s="70"/>
      <c r="G28" s="70"/>
      <c r="H28" s="70"/>
      <c r="I28" s="70"/>
      <c r="J28" s="70"/>
      <c r="K28" s="70"/>
    </row>
    <row r="29" ht="15.75" customHeight="1">
      <c r="A29" s="68"/>
      <c r="B29" s="69"/>
      <c r="C29" s="69"/>
      <c r="D29" s="70"/>
      <c r="E29" s="70"/>
      <c r="F29" s="70"/>
      <c r="G29" s="70"/>
      <c r="H29" s="70"/>
      <c r="I29" s="70"/>
      <c r="J29" s="70"/>
      <c r="K29" s="70"/>
    </row>
    <row r="30" ht="15.75" customHeight="1">
      <c r="A30" s="68"/>
      <c r="B30" s="69"/>
      <c r="C30" s="69"/>
      <c r="D30" s="70"/>
      <c r="E30" s="70"/>
      <c r="F30" s="70"/>
      <c r="G30" s="70"/>
      <c r="H30" s="70"/>
      <c r="I30" s="70"/>
      <c r="J30" s="70"/>
      <c r="K30" s="70"/>
    </row>
    <row r="31" ht="15.75" customHeight="1">
      <c r="A31" s="68"/>
      <c r="B31" s="69"/>
      <c r="C31" s="69"/>
      <c r="D31" s="70"/>
      <c r="E31" s="70"/>
      <c r="F31" s="70"/>
      <c r="G31" s="70"/>
      <c r="H31" s="70"/>
      <c r="I31" s="70"/>
      <c r="J31" s="70"/>
      <c r="K31" s="70"/>
    </row>
    <row r="32" ht="15.75" customHeight="1">
      <c r="A32" s="68"/>
      <c r="B32" s="69"/>
      <c r="C32" s="69"/>
      <c r="D32" s="70"/>
      <c r="E32" s="70"/>
      <c r="F32" s="70"/>
      <c r="G32" s="70"/>
      <c r="H32" s="70"/>
      <c r="I32" s="70"/>
      <c r="J32" s="70"/>
      <c r="K32" s="70"/>
    </row>
    <row r="33" ht="15.75" customHeight="1">
      <c r="A33" s="68"/>
      <c r="B33" s="69"/>
      <c r="C33" s="69"/>
      <c r="D33" s="70"/>
      <c r="E33" s="70"/>
      <c r="F33" s="70"/>
      <c r="G33" s="70"/>
      <c r="H33" s="70"/>
      <c r="I33" s="70"/>
      <c r="J33" s="70"/>
      <c r="K33" s="70"/>
    </row>
    <row r="34" ht="15.75" customHeight="1">
      <c r="A34" s="68"/>
      <c r="B34" s="69"/>
      <c r="C34" s="69"/>
      <c r="D34" s="70"/>
      <c r="E34" s="70"/>
      <c r="F34" s="70"/>
      <c r="G34" s="70"/>
      <c r="H34" s="70"/>
      <c r="I34" s="70"/>
      <c r="J34" s="70"/>
      <c r="K34" s="70"/>
    </row>
    <row r="35" ht="15.75" customHeight="1">
      <c r="A35" s="68"/>
      <c r="B35" s="69"/>
      <c r="C35" s="69"/>
      <c r="D35" s="70"/>
      <c r="E35" s="70"/>
      <c r="F35" s="70"/>
      <c r="G35" s="70"/>
      <c r="H35" s="70"/>
      <c r="I35" s="70"/>
      <c r="J35" s="70"/>
      <c r="K35" s="70"/>
    </row>
    <row r="36" ht="15.75" customHeight="1">
      <c r="A36" s="68"/>
      <c r="B36" s="69"/>
      <c r="C36" s="69"/>
      <c r="D36" s="70"/>
      <c r="E36" s="70"/>
      <c r="F36" s="70"/>
      <c r="G36" s="70"/>
      <c r="H36" s="70"/>
      <c r="I36" s="70"/>
      <c r="J36" s="70"/>
      <c r="K36" s="70"/>
    </row>
    <row r="37" ht="15.75" customHeight="1">
      <c r="A37" s="68"/>
      <c r="B37" s="69"/>
      <c r="C37" s="69"/>
      <c r="D37" s="70"/>
      <c r="E37" s="70"/>
      <c r="F37" s="70"/>
      <c r="G37" s="70"/>
      <c r="H37" s="70"/>
      <c r="I37" s="70"/>
      <c r="J37" s="70"/>
      <c r="K37" s="70"/>
    </row>
    <row r="38" ht="15.75" customHeight="1">
      <c r="A38" s="68"/>
      <c r="B38" s="69"/>
      <c r="C38" s="69"/>
      <c r="D38" s="70"/>
      <c r="E38" s="70"/>
      <c r="F38" s="70"/>
      <c r="G38" s="70"/>
      <c r="H38" s="70"/>
      <c r="I38" s="70"/>
      <c r="J38" s="70"/>
      <c r="K38" s="70"/>
    </row>
    <row r="39" ht="15.75" customHeight="1">
      <c r="A39" s="68"/>
      <c r="B39" s="69"/>
      <c r="C39" s="69"/>
      <c r="D39" s="70"/>
      <c r="E39" s="70"/>
      <c r="F39" s="70"/>
      <c r="G39" s="70"/>
      <c r="H39" s="70"/>
      <c r="I39" s="70"/>
      <c r="J39" s="70"/>
      <c r="K39" s="70"/>
    </row>
    <row r="40" ht="15.75" customHeight="1">
      <c r="A40" s="68"/>
      <c r="B40" s="69"/>
      <c r="C40" s="69"/>
      <c r="D40" s="70"/>
      <c r="E40" s="70"/>
      <c r="F40" s="70"/>
      <c r="G40" s="70"/>
      <c r="H40" s="70"/>
      <c r="I40" s="70"/>
      <c r="J40" s="70"/>
      <c r="K40" s="70"/>
    </row>
    <row r="41" ht="15.75" customHeight="1">
      <c r="A41" s="68"/>
      <c r="B41" s="69"/>
      <c r="C41" s="69"/>
      <c r="D41" s="70"/>
      <c r="E41" s="70"/>
      <c r="F41" s="70"/>
      <c r="G41" s="70"/>
      <c r="H41" s="70"/>
      <c r="I41" s="70"/>
      <c r="J41" s="70"/>
      <c r="K41" s="70"/>
    </row>
    <row r="42" ht="15.75" customHeight="1">
      <c r="A42" s="68"/>
      <c r="B42" s="69"/>
      <c r="C42" s="69"/>
      <c r="D42" s="70"/>
      <c r="E42" s="70"/>
      <c r="F42" s="70"/>
      <c r="G42" s="70"/>
      <c r="H42" s="70"/>
      <c r="I42" s="70"/>
      <c r="J42" s="70"/>
      <c r="K42" s="70"/>
    </row>
    <row r="43" ht="15.75" customHeight="1">
      <c r="A43" s="68"/>
      <c r="B43" s="69"/>
      <c r="C43" s="69"/>
      <c r="D43" s="70"/>
      <c r="E43" s="70"/>
      <c r="F43" s="70"/>
      <c r="G43" s="70"/>
      <c r="H43" s="70"/>
      <c r="I43" s="70"/>
      <c r="J43" s="70"/>
      <c r="K43" s="70"/>
    </row>
    <row r="44" ht="15.75" customHeight="1">
      <c r="A44" s="68"/>
      <c r="B44" s="69"/>
      <c r="C44" s="69"/>
      <c r="D44" s="70"/>
      <c r="E44" s="70"/>
      <c r="F44" s="70"/>
      <c r="G44" s="70"/>
      <c r="H44" s="70"/>
      <c r="I44" s="70"/>
      <c r="J44" s="70"/>
      <c r="K44" s="70"/>
    </row>
    <row r="45" ht="15.75" customHeight="1">
      <c r="A45" s="68"/>
      <c r="B45" s="69"/>
      <c r="C45" s="69"/>
      <c r="D45" s="70"/>
      <c r="E45" s="70"/>
      <c r="F45" s="70"/>
      <c r="G45" s="70"/>
      <c r="H45" s="70"/>
      <c r="I45" s="70"/>
      <c r="J45" s="70"/>
      <c r="K45" s="70"/>
    </row>
    <row r="46" ht="15.75" customHeight="1">
      <c r="A46" s="68"/>
      <c r="B46" s="69"/>
      <c r="C46" s="69"/>
      <c r="D46" s="70"/>
      <c r="E46" s="70"/>
      <c r="F46" s="70"/>
      <c r="G46" s="70"/>
      <c r="H46" s="70"/>
      <c r="I46" s="70"/>
      <c r="J46" s="70"/>
      <c r="K46" s="70"/>
    </row>
    <row r="47" ht="15.75" customHeight="1">
      <c r="A47" s="68"/>
      <c r="B47" s="69"/>
      <c r="C47" s="69"/>
      <c r="D47" s="70"/>
      <c r="E47" s="70"/>
      <c r="F47" s="70"/>
      <c r="G47" s="70"/>
      <c r="H47" s="70"/>
      <c r="I47" s="70"/>
      <c r="J47" s="70"/>
      <c r="K47" s="70"/>
    </row>
    <row r="48" ht="15.75" customHeight="1">
      <c r="A48" s="68"/>
      <c r="B48" s="69"/>
      <c r="C48" s="69"/>
      <c r="D48" s="70"/>
      <c r="E48" s="70"/>
      <c r="F48" s="70"/>
      <c r="G48" s="70"/>
      <c r="H48" s="70"/>
      <c r="I48" s="70"/>
      <c r="J48" s="70"/>
      <c r="K48" s="70"/>
    </row>
    <row r="49" ht="15.75" customHeight="1">
      <c r="A49" s="68"/>
      <c r="B49" s="69"/>
      <c r="C49" s="69"/>
      <c r="D49" s="70"/>
      <c r="E49" s="70"/>
      <c r="F49" s="70"/>
      <c r="G49" s="70"/>
      <c r="H49" s="70"/>
      <c r="I49" s="70"/>
      <c r="J49" s="70"/>
      <c r="K49" s="70"/>
    </row>
    <row r="50" ht="15.75" customHeight="1">
      <c r="A50" s="68"/>
      <c r="B50" s="69"/>
      <c r="C50" s="69"/>
      <c r="D50" s="70"/>
      <c r="E50" s="70"/>
      <c r="F50" s="70"/>
      <c r="G50" s="70"/>
      <c r="H50" s="70"/>
      <c r="I50" s="70"/>
      <c r="J50" s="70"/>
      <c r="K50" s="70"/>
    </row>
    <row r="51" ht="15.75" customHeight="1">
      <c r="A51" s="68"/>
      <c r="B51" s="69"/>
      <c r="C51" s="69"/>
      <c r="D51" s="70"/>
      <c r="E51" s="70"/>
      <c r="F51" s="70"/>
      <c r="G51" s="70"/>
      <c r="H51" s="70"/>
      <c r="I51" s="70"/>
      <c r="J51" s="70"/>
      <c r="K51" s="70"/>
    </row>
    <row r="52" ht="15.75" customHeight="1">
      <c r="A52" s="68"/>
      <c r="B52" s="69"/>
      <c r="C52" s="69"/>
      <c r="D52" s="70"/>
      <c r="E52" s="70"/>
      <c r="F52" s="70"/>
      <c r="G52" s="70"/>
      <c r="H52" s="70"/>
      <c r="I52" s="70"/>
      <c r="J52" s="70"/>
      <c r="K52" s="70"/>
    </row>
    <row r="53" ht="15.75" customHeight="1">
      <c r="A53" s="68"/>
      <c r="B53" s="69"/>
      <c r="C53" s="69"/>
      <c r="D53" s="70"/>
      <c r="E53" s="70"/>
      <c r="F53" s="70"/>
      <c r="G53" s="70"/>
      <c r="H53" s="70"/>
      <c r="I53" s="70"/>
      <c r="J53" s="70"/>
      <c r="K53" s="70"/>
    </row>
    <row r="54" ht="15.75" customHeight="1">
      <c r="A54" s="68"/>
      <c r="B54" s="69"/>
      <c r="C54" s="69"/>
      <c r="D54" s="70"/>
      <c r="E54" s="70"/>
      <c r="F54" s="70"/>
      <c r="G54" s="70"/>
      <c r="H54" s="70"/>
      <c r="I54" s="70"/>
      <c r="J54" s="70"/>
      <c r="K54" s="70"/>
    </row>
    <row r="55" ht="15.75" customHeight="1">
      <c r="A55" s="68"/>
      <c r="B55" s="69"/>
      <c r="C55" s="69"/>
      <c r="D55" s="70"/>
      <c r="E55" s="70"/>
      <c r="F55" s="70"/>
      <c r="G55" s="70"/>
      <c r="H55" s="70"/>
      <c r="I55" s="70"/>
      <c r="J55" s="70"/>
      <c r="K55" s="70"/>
    </row>
    <row r="56" ht="15.75" customHeight="1">
      <c r="A56" s="68"/>
      <c r="B56" s="69"/>
      <c r="C56" s="69"/>
      <c r="D56" s="70"/>
      <c r="E56" s="70"/>
      <c r="F56" s="70"/>
      <c r="G56" s="70"/>
      <c r="H56" s="70"/>
      <c r="I56" s="70"/>
      <c r="J56" s="70"/>
      <c r="K56" s="70"/>
    </row>
    <row r="57" ht="15.75" customHeight="1">
      <c r="A57" s="68"/>
      <c r="B57" s="69"/>
      <c r="C57" s="69"/>
      <c r="D57" s="70"/>
      <c r="E57" s="70"/>
      <c r="F57" s="70"/>
      <c r="G57" s="70"/>
      <c r="H57" s="70"/>
      <c r="I57" s="70"/>
      <c r="J57" s="70"/>
      <c r="K57" s="70"/>
    </row>
    <row r="58" ht="15.75" customHeight="1">
      <c r="A58" s="68"/>
      <c r="B58" s="69"/>
      <c r="C58" s="69"/>
      <c r="D58" s="70"/>
      <c r="E58" s="70"/>
      <c r="F58" s="70"/>
      <c r="G58" s="70"/>
      <c r="H58" s="70"/>
      <c r="I58" s="70"/>
      <c r="J58" s="70"/>
      <c r="K58" s="70"/>
    </row>
    <row r="59" ht="15.75" customHeight="1">
      <c r="A59" s="68"/>
      <c r="B59" s="69"/>
      <c r="C59" s="69"/>
      <c r="D59" s="70"/>
      <c r="E59" s="70"/>
      <c r="F59" s="70"/>
      <c r="G59" s="70"/>
      <c r="H59" s="70"/>
      <c r="I59" s="70"/>
      <c r="J59" s="70"/>
      <c r="K59" s="70"/>
    </row>
    <row r="60" ht="15.75" customHeight="1">
      <c r="A60" s="68"/>
      <c r="B60" s="69"/>
      <c r="C60" s="69"/>
      <c r="D60" s="70"/>
      <c r="E60" s="70"/>
      <c r="F60" s="70"/>
      <c r="G60" s="70"/>
      <c r="H60" s="70"/>
      <c r="I60" s="70"/>
      <c r="J60" s="70"/>
      <c r="K60" s="70"/>
    </row>
    <row r="61" ht="15.75" customHeight="1">
      <c r="A61" s="68"/>
      <c r="B61" s="69"/>
      <c r="C61" s="69"/>
      <c r="D61" s="70"/>
      <c r="E61" s="70"/>
      <c r="F61" s="70"/>
      <c r="G61" s="70"/>
      <c r="H61" s="70"/>
      <c r="I61" s="70"/>
      <c r="J61" s="70"/>
      <c r="K61" s="70"/>
    </row>
    <row r="62" ht="15.75" customHeight="1">
      <c r="A62" s="68"/>
      <c r="B62" s="69"/>
      <c r="C62" s="69"/>
      <c r="D62" s="70"/>
      <c r="E62" s="70"/>
      <c r="F62" s="70"/>
      <c r="G62" s="70"/>
      <c r="H62" s="70"/>
      <c r="I62" s="70"/>
      <c r="J62" s="70"/>
      <c r="K62" s="70"/>
    </row>
    <row r="63" ht="15.75" customHeight="1">
      <c r="A63" s="68"/>
      <c r="B63" s="69"/>
      <c r="C63" s="69"/>
      <c r="D63" s="70"/>
      <c r="E63" s="70"/>
      <c r="F63" s="70"/>
      <c r="G63" s="70"/>
      <c r="H63" s="70"/>
      <c r="I63" s="70"/>
      <c r="J63" s="70"/>
      <c r="K63" s="70"/>
    </row>
    <row r="64" ht="15.75" customHeight="1">
      <c r="A64" s="68"/>
      <c r="B64" s="69"/>
      <c r="C64" s="69"/>
      <c r="D64" s="70"/>
      <c r="E64" s="70"/>
      <c r="F64" s="70"/>
      <c r="G64" s="70"/>
      <c r="H64" s="70"/>
      <c r="I64" s="70"/>
      <c r="J64" s="70"/>
      <c r="K64" s="70"/>
    </row>
    <row r="65" ht="15.75" customHeight="1">
      <c r="A65" s="68"/>
      <c r="B65" s="69"/>
      <c r="C65" s="69"/>
      <c r="D65" s="70"/>
      <c r="E65" s="70"/>
      <c r="F65" s="70"/>
      <c r="G65" s="70"/>
      <c r="H65" s="70"/>
      <c r="I65" s="70"/>
      <c r="J65" s="70"/>
      <c r="K65" s="70"/>
    </row>
    <row r="66" ht="15.75" customHeight="1">
      <c r="A66" s="68"/>
      <c r="B66" s="69"/>
      <c r="C66" s="69"/>
      <c r="D66" s="70"/>
      <c r="E66" s="70"/>
      <c r="F66" s="70"/>
      <c r="G66" s="70"/>
      <c r="H66" s="70"/>
      <c r="I66" s="70"/>
      <c r="J66" s="70"/>
      <c r="K66" s="70"/>
    </row>
    <row r="67" ht="15.75" customHeight="1">
      <c r="A67" s="68"/>
      <c r="B67" s="69"/>
      <c r="C67" s="69"/>
      <c r="D67" s="70"/>
      <c r="E67" s="70"/>
      <c r="F67" s="70"/>
      <c r="G67" s="70"/>
      <c r="H67" s="70"/>
      <c r="I67" s="70"/>
      <c r="J67" s="70"/>
      <c r="K67" s="70"/>
    </row>
    <row r="68" ht="15.75" customHeight="1">
      <c r="A68" s="68"/>
      <c r="B68" s="69"/>
      <c r="C68" s="69"/>
      <c r="D68" s="70"/>
      <c r="E68" s="70"/>
      <c r="F68" s="70"/>
      <c r="G68" s="70"/>
      <c r="H68" s="70"/>
      <c r="I68" s="70"/>
      <c r="J68" s="70"/>
      <c r="K68" s="70"/>
    </row>
    <row r="69" ht="15.75" customHeight="1">
      <c r="A69" s="68"/>
      <c r="B69" s="69"/>
      <c r="C69" s="69"/>
      <c r="D69" s="70"/>
      <c r="E69" s="70"/>
      <c r="F69" s="70"/>
      <c r="G69" s="70"/>
      <c r="H69" s="70"/>
      <c r="I69" s="70"/>
      <c r="J69" s="70"/>
      <c r="K69" s="70"/>
    </row>
    <row r="70" ht="15.75" customHeight="1">
      <c r="A70" s="68"/>
      <c r="B70" s="69"/>
      <c r="C70" s="69"/>
      <c r="D70" s="70"/>
      <c r="E70" s="70"/>
      <c r="F70" s="70"/>
      <c r="G70" s="70"/>
      <c r="H70" s="70"/>
      <c r="I70" s="70"/>
      <c r="J70" s="70"/>
      <c r="K70" s="70"/>
    </row>
    <row r="71" ht="15.75" customHeight="1">
      <c r="A71" s="68"/>
      <c r="B71" s="69"/>
      <c r="C71" s="69"/>
      <c r="D71" s="70"/>
      <c r="E71" s="70"/>
      <c r="F71" s="70"/>
      <c r="G71" s="70"/>
      <c r="H71" s="70"/>
      <c r="I71" s="70"/>
      <c r="J71" s="70"/>
      <c r="K71" s="70"/>
    </row>
    <row r="72" ht="15.75" customHeight="1">
      <c r="A72" s="68"/>
      <c r="B72" s="69"/>
      <c r="C72" s="69"/>
      <c r="D72" s="70"/>
      <c r="E72" s="70"/>
      <c r="F72" s="70"/>
      <c r="G72" s="70"/>
      <c r="H72" s="70"/>
      <c r="I72" s="70"/>
      <c r="J72" s="70"/>
      <c r="K72" s="70"/>
    </row>
    <row r="73" ht="15.75" customHeight="1">
      <c r="A73" s="68"/>
      <c r="B73" s="69"/>
      <c r="C73" s="69"/>
      <c r="D73" s="70"/>
      <c r="E73" s="70"/>
      <c r="F73" s="70"/>
      <c r="G73" s="70"/>
      <c r="H73" s="70"/>
      <c r="I73" s="70"/>
      <c r="J73" s="70"/>
      <c r="K73" s="70"/>
    </row>
    <row r="74" ht="15.75" customHeight="1">
      <c r="A74" s="68"/>
      <c r="B74" s="69"/>
      <c r="C74" s="69"/>
      <c r="D74" s="70"/>
      <c r="E74" s="70"/>
      <c r="F74" s="70"/>
      <c r="G74" s="70"/>
      <c r="H74" s="70"/>
      <c r="I74" s="70"/>
      <c r="J74" s="70"/>
      <c r="K74" s="70"/>
    </row>
    <row r="75" ht="15.75" customHeight="1">
      <c r="A75" s="68"/>
      <c r="B75" s="69"/>
      <c r="C75" s="69"/>
      <c r="D75" s="70"/>
      <c r="E75" s="70"/>
      <c r="F75" s="70"/>
      <c r="G75" s="70"/>
      <c r="H75" s="70"/>
      <c r="I75" s="70"/>
      <c r="J75" s="70"/>
      <c r="K75" s="70"/>
    </row>
    <row r="76" ht="15.75" customHeight="1">
      <c r="A76" s="68"/>
      <c r="B76" s="69"/>
      <c r="C76" s="69"/>
      <c r="D76" s="70"/>
      <c r="E76" s="70"/>
      <c r="F76" s="70"/>
      <c r="G76" s="70"/>
      <c r="H76" s="70"/>
      <c r="I76" s="70"/>
      <c r="J76" s="70"/>
      <c r="K76" s="70"/>
    </row>
    <row r="77" ht="15.75" customHeight="1">
      <c r="A77" s="68"/>
      <c r="B77" s="69"/>
      <c r="C77" s="69"/>
      <c r="D77" s="70"/>
      <c r="E77" s="70"/>
      <c r="F77" s="70"/>
      <c r="G77" s="70"/>
      <c r="H77" s="70"/>
      <c r="I77" s="70"/>
      <c r="J77" s="70"/>
      <c r="K77" s="70"/>
    </row>
    <row r="78" ht="15.75" customHeight="1">
      <c r="A78" s="68"/>
      <c r="B78" s="69"/>
      <c r="C78" s="69"/>
      <c r="D78" s="70"/>
      <c r="E78" s="70"/>
      <c r="F78" s="70"/>
      <c r="G78" s="70"/>
      <c r="H78" s="70"/>
      <c r="I78" s="70"/>
      <c r="J78" s="70"/>
      <c r="K78" s="70"/>
    </row>
    <row r="79" ht="15.75" customHeight="1">
      <c r="A79" s="68"/>
      <c r="B79" s="69"/>
      <c r="C79" s="69"/>
      <c r="D79" s="70"/>
      <c r="E79" s="70"/>
      <c r="F79" s="70"/>
      <c r="G79" s="70"/>
      <c r="H79" s="70"/>
      <c r="I79" s="70"/>
      <c r="J79" s="70"/>
      <c r="K79" s="70"/>
    </row>
    <row r="80" ht="15.75" customHeight="1">
      <c r="A80" s="68"/>
      <c r="B80" s="69"/>
      <c r="C80" s="69"/>
      <c r="D80" s="70"/>
      <c r="E80" s="70"/>
      <c r="F80" s="70"/>
      <c r="G80" s="70"/>
      <c r="H80" s="70"/>
      <c r="I80" s="70"/>
      <c r="J80" s="70"/>
      <c r="K80" s="70"/>
    </row>
    <row r="81" ht="15.75" customHeight="1">
      <c r="A81" s="68"/>
      <c r="B81" s="69"/>
      <c r="C81" s="69"/>
      <c r="D81" s="70"/>
      <c r="E81" s="70"/>
      <c r="F81" s="70"/>
      <c r="G81" s="70"/>
      <c r="H81" s="70"/>
      <c r="I81" s="70"/>
      <c r="J81" s="70"/>
      <c r="K81" s="70"/>
    </row>
    <row r="82" ht="15.75" customHeight="1">
      <c r="A82" s="68"/>
      <c r="B82" s="69"/>
      <c r="C82" s="69"/>
      <c r="D82" s="70"/>
      <c r="E82" s="70"/>
      <c r="F82" s="70"/>
      <c r="G82" s="70"/>
      <c r="H82" s="70"/>
      <c r="I82" s="70"/>
      <c r="J82" s="70"/>
      <c r="K82" s="70"/>
    </row>
    <row r="83" ht="15.75" customHeight="1">
      <c r="A83" s="68"/>
      <c r="B83" s="69"/>
      <c r="C83" s="69"/>
      <c r="D83" s="70"/>
      <c r="E83" s="70"/>
      <c r="F83" s="70"/>
      <c r="G83" s="70"/>
      <c r="H83" s="70"/>
      <c r="I83" s="70"/>
      <c r="J83" s="70"/>
      <c r="K83" s="70"/>
    </row>
    <row r="84" ht="15.75" customHeight="1">
      <c r="A84" s="68"/>
      <c r="B84" s="69"/>
      <c r="C84" s="69"/>
      <c r="D84" s="70"/>
      <c r="E84" s="70"/>
      <c r="F84" s="70"/>
      <c r="G84" s="70"/>
      <c r="H84" s="70"/>
      <c r="I84" s="70"/>
      <c r="J84" s="70"/>
      <c r="K84" s="70"/>
    </row>
    <row r="85" ht="15.75" customHeight="1">
      <c r="A85" s="68"/>
      <c r="B85" s="69"/>
      <c r="C85" s="69"/>
      <c r="D85" s="70"/>
      <c r="E85" s="70"/>
      <c r="F85" s="70"/>
      <c r="G85" s="70"/>
      <c r="H85" s="70"/>
      <c r="I85" s="70"/>
      <c r="J85" s="70"/>
      <c r="K85" s="70"/>
    </row>
    <row r="86" ht="15.75" customHeight="1">
      <c r="A86" s="68"/>
      <c r="B86" s="69"/>
      <c r="C86" s="69"/>
      <c r="D86" s="70"/>
      <c r="E86" s="70"/>
      <c r="F86" s="70"/>
      <c r="G86" s="70"/>
      <c r="H86" s="70"/>
      <c r="I86" s="70"/>
      <c r="J86" s="70"/>
      <c r="K86" s="70"/>
    </row>
    <row r="87" ht="15.75" customHeight="1">
      <c r="A87" s="68"/>
      <c r="B87" s="69"/>
      <c r="C87" s="69"/>
      <c r="D87" s="70"/>
      <c r="E87" s="70"/>
      <c r="F87" s="70"/>
      <c r="G87" s="70"/>
      <c r="H87" s="70"/>
      <c r="I87" s="70"/>
      <c r="J87" s="70"/>
      <c r="K87" s="70"/>
    </row>
    <row r="88" ht="15.75" customHeight="1">
      <c r="A88" s="68"/>
      <c r="B88" s="69"/>
      <c r="C88" s="69"/>
      <c r="D88" s="70"/>
      <c r="E88" s="70"/>
      <c r="F88" s="70"/>
      <c r="G88" s="70"/>
      <c r="H88" s="70"/>
      <c r="I88" s="70"/>
      <c r="J88" s="70"/>
      <c r="K88" s="70"/>
    </row>
    <row r="89" ht="15.75" customHeight="1">
      <c r="A89" s="68"/>
      <c r="B89" s="69"/>
      <c r="C89" s="69"/>
      <c r="D89" s="70"/>
      <c r="E89" s="70"/>
      <c r="F89" s="70"/>
      <c r="G89" s="70"/>
      <c r="H89" s="70"/>
      <c r="I89" s="70"/>
      <c r="J89" s="70"/>
      <c r="K89" s="70"/>
    </row>
    <row r="90" ht="15.75" customHeight="1">
      <c r="A90" s="68"/>
      <c r="B90" s="69"/>
      <c r="C90" s="69"/>
      <c r="D90" s="70"/>
      <c r="E90" s="70"/>
      <c r="F90" s="70"/>
      <c r="G90" s="70"/>
      <c r="H90" s="70"/>
      <c r="I90" s="70"/>
      <c r="J90" s="70"/>
      <c r="K90" s="70"/>
    </row>
    <row r="91" ht="15.75" customHeight="1">
      <c r="A91" s="68"/>
      <c r="B91" s="69"/>
      <c r="C91" s="69"/>
      <c r="D91" s="70"/>
      <c r="E91" s="70"/>
      <c r="F91" s="70"/>
      <c r="G91" s="70"/>
      <c r="H91" s="70"/>
      <c r="I91" s="70"/>
      <c r="J91" s="70"/>
      <c r="K91" s="70"/>
    </row>
    <row r="92" ht="15.75" customHeight="1">
      <c r="A92" s="68"/>
      <c r="B92" s="69"/>
      <c r="C92" s="69"/>
      <c r="D92" s="70"/>
      <c r="E92" s="70"/>
      <c r="F92" s="70"/>
      <c r="G92" s="70"/>
      <c r="H92" s="70"/>
      <c r="I92" s="70"/>
      <c r="J92" s="70"/>
      <c r="K92" s="70"/>
    </row>
    <row r="93" ht="15.75" customHeight="1">
      <c r="A93" s="68"/>
      <c r="B93" s="69"/>
      <c r="C93" s="69"/>
      <c r="D93" s="70"/>
      <c r="E93" s="70"/>
      <c r="F93" s="70"/>
      <c r="G93" s="70"/>
      <c r="H93" s="70"/>
      <c r="I93" s="70"/>
      <c r="J93" s="70"/>
      <c r="K93" s="70"/>
    </row>
    <row r="94" ht="15.75" customHeight="1">
      <c r="A94" s="68"/>
      <c r="B94" s="69"/>
      <c r="C94" s="69"/>
      <c r="D94" s="70"/>
      <c r="E94" s="70"/>
      <c r="F94" s="70"/>
      <c r="G94" s="70"/>
      <c r="H94" s="70"/>
      <c r="I94" s="70"/>
      <c r="J94" s="70"/>
      <c r="K94" s="70"/>
    </row>
    <row r="95" ht="15.75" customHeight="1">
      <c r="A95" s="68"/>
      <c r="B95" s="69"/>
      <c r="C95" s="69"/>
      <c r="D95" s="70"/>
      <c r="E95" s="70"/>
      <c r="F95" s="70"/>
      <c r="G95" s="70"/>
      <c r="H95" s="70"/>
      <c r="I95" s="70"/>
      <c r="J95" s="70"/>
      <c r="K95" s="70"/>
    </row>
    <row r="96" ht="15.75" customHeight="1">
      <c r="A96" s="68"/>
      <c r="B96" s="69"/>
      <c r="C96" s="69"/>
      <c r="D96" s="70"/>
      <c r="E96" s="70"/>
      <c r="F96" s="70"/>
      <c r="G96" s="70"/>
      <c r="H96" s="70"/>
      <c r="I96" s="70"/>
      <c r="J96" s="70"/>
      <c r="K96" s="70"/>
    </row>
    <row r="97" ht="15.75" customHeight="1">
      <c r="A97" s="68"/>
      <c r="B97" s="69"/>
      <c r="C97" s="69"/>
      <c r="D97" s="70"/>
      <c r="E97" s="70"/>
      <c r="F97" s="70"/>
      <c r="G97" s="70"/>
      <c r="H97" s="70"/>
      <c r="I97" s="70"/>
      <c r="J97" s="70"/>
      <c r="K97" s="70"/>
    </row>
    <row r="98" ht="15.75" customHeight="1">
      <c r="A98" s="68"/>
      <c r="B98" s="69"/>
      <c r="C98" s="69"/>
      <c r="D98" s="70"/>
      <c r="E98" s="70"/>
      <c r="F98" s="70"/>
      <c r="G98" s="70"/>
      <c r="H98" s="70"/>
      <c r="I98" s="70"/>
      <c r="J98" s="70"/>
      <c r="K98" s="70"/>
    </row>
    <row r="99" ht="15.75" customHeight="1">
      <c r="A99" s="68"/>
      <c r="B99" s="69"/>
      <c r="C99" s="69"/>
      <c r="D99" s="70"/>
      <c r="E99" s="70"/>
      <c r="F99" s="70"/>
      <c r="G99" s="70"/>
      <c r="H99" s="70"/>
      <c r="I99" s="70"/>
      <c r="J99" s="70"/>
      <c r="K99" s="70"/>
    </row>
    <row r="100" ht="15.75" customHeight="1">
      <c r="A100" s="68"/>
      <c r="B100" s="69"/>
      <c r="C100" s="69"/>
      <c r="D100" s="70"/>
      <c r="E100" s="70"/>
      <c r="F100" s="70"/>
      <c r="G100" s="70"/>
      <c r="H100" s="70"/>
      <c r="I100" s="70"/>
      <c r="J100" s="70"/>
      <c r="K100" s="70"/>
    </row>
    <row r="101" ht="15.75" customHeight="1">
      <c r="A101" s="68"/>
      <c r="B101" s="69"/>
      <c r="C101" s="69"/>
      <c r="D101" s="70"/>
      <c r="E101" s="70"/>
      <c r="F101" s="70"/>
      <c r="G101" s="70"/>
      <c r="H101" s="70"/>
      <c r="I101" s="70"/>
      <c r="J101" s="70"/>
      <c r="K101" s="70"/>
    </row>
    <row r="102" ht="15.75" customHeight="1">
      <c r="A102" s="68"/>
      <c r="B102" s="69"/>
      <c r="C102" s="69"/>
      <c r="D102" s="70"/>
      <c r="E102" s="70"/>
      <c r="F102" s="70"/>
      <c r="G102" s="70"/>
      <c r="H102" s="70"/>
      <c r="I102" s="70"/>
      <c r="J102" s="70"/>
      <c r="K102" s="70"/>
    </row>
    <row r="103" ht="15.75" customHeight="1">
      <c r="A103" s="68"/>
      <c r="B103" s="69"/>
      <c r="C103" s="69"/>
      <c r="D103" s="70"/>
      <c r="E103" s="70"/>
      <c r="F103" s="70"/>
      <c r="G103" s="70"/>
      <c r="H103" s="70"/>
      <c r="I103" s="70"/>
      <c r="J103" s="70"/>
      <c r="K103" s="70"/>
    </row>
    <row r="104" ht="15.75" customHeight="1">
      <c r="A104" s="68"/>
      <c r="B104" s="69"/>
      <c r="C104" s="69"/>
      <c r="D104" s="70"/>
      <c r="E104" s="70"/>
      <c r="F104" s="70"/>
      <c r="G104" s="70"/>
      <c r="H104" s="70"/>
      <c r="I104" s="70"/>
      <c r="J104" s="70"/>
      <c r="K104" s="70"/>
    </row>
    <row r="105" ht="15.75" customHeight="1">
      <c r="A105" s="68"/>
      <c r="B105" s="69"/>
      <c r="C105" s="69"/>
      <c r="D105" s="70"/>
      <c r="E105" s="70"/>
      <c r="F105" s="70"/>
      <c r="G105" s="70"/>
      <c r="H105" s="70"/>
      <c r="I105" s="70"/>
      <c r="J105" s="70"/>
      <c r="K105" s="70"/>
    </row>
    <row r="106" ht="15.75" customHeight="1">
      <c r="A106" s="68"/>
      <c r="B106" s="69"/>
      <c r="C106" s="69"/>
      <c r="D106" s="70"/>
      <c r="E106" s="70"/>
      <c r="F106" s="70"/>
      <c r="G106" s="70"/>
      <c r="H106" s="70"/>
      <c r="I106" s="70"/>
      <c r="J106" s="70"/>
      <c r="K106" s="70"/>
    </row>
    <row r="107" ht="15.75" customHeight="1">
      <c r="A107" s="68"/>
      <c r="B107" s="69"/>
      <c r="C107" s="69"/>
      <c r="D107" s="70"/>
      <c r="E107" s="70"/>
      <c r="F107" s="70"/>
      <c r="G107" s="70"/>
      <c r="H107" s="70"/>
      <c r="I107" s="70"/>
      <c r="J107" s="70"/>
      <c r="K107" s="70"/>
    </row>
    <row r="108" ht="15.75" customHeight="1">
      <c r="A108" s="68"/>
      <c r="B108" s="69"/>
      <c r="C108" s="69"/>
      <c r="D108" s="70"/>
      <c r="E108" s="70"/>
      <c r="F108" s="70"/>
      <c r="G108" s="70"/>
      <c r="H108" s="70"/>
      <c r="I108" s="70"/>
      <c r="J108" s="70"/>
      <c r="K108" s="70"/>
    </row>
    <row r="109" ht="15.75" customHeight="1">
      <c r="A109" s="68"/>
      <c r="B109" s="69"/>
      <c r="C109" s="69"/>
      <c r="D109" s="70"/>
      <c r="E109" s="70"/>
      <c r="F109" s="70"/>
      <c r="G109" s="70"/>
      <c r="H109" s="70"/>
      <c r="I109" s="70"/>
      <c r="J109" s="70"/>
      <c r="K109" s="70"/>
    </row>
    <row r="110" ht="15.75" customHeight="1">
      <c r="A110" s="68"/>
      <c r="B110" s="69"/>
      <c r="C110" s="69"/>
      <c r="D110" s="70"/>
      <c r="E110" s="70"/>
      <c r="F110" s="70"/>
      <c r="G110" s="70"/>
      <c r="H110" s="70"/>
      <c r="I110" s="70"/>
      <c r="J110" s="70"/>
      <c r="K110" s="70"/>
    </row>
    <row r="111" ht="15.75" customHeight="1">
      <c r="A111" s="68"/>
      <c r="B111" s="69"/>
      <c r="C111" s="69"/>
      <c r="D111" s="70"/>
      <c r="E111" s="70"/>
      <c r="F111" s="70"/>
      <c r="G111" s="70"/>
      <c r="H111" s="70"/>
      <c r="I111" s="70"/>
      <c r="J111" s="70"/>
      <c r="K111" s="70"/>
    </row>
    <row r="112" ht="15.75" customHeight="1">
      <c r="A112" s="68"/>
      <c r="B112" s="69"/>
      <c r="C112" s="69"/>
      <c r="D112" s="70"/>
      <c r="E112" s="70"/>
      <c r="F112" s="70"/>
      <c r="G112" s="70"/>
      <c r="H112" s="70"/>
      <c r="I112" s="70"/>
      <c r="J112" s="70"/>
      <c r="K112" s="70"/>
    </row>
    <row r="113" ht="15.75" customHeight="1">
      <c r="A113" s="68"/>
      <c r="B113" s="69"/>
      <c r="C113" s="69"/>
      <c r="D113" s="70"/>
      <c r="E113" s="70"/>
      <c r="F113" s="70"/>
      <c r="G113" s="70"/>
      <c r="H113" s="70"/>
      <c r="I113" s="70"/>
      <c r="J113" s="70"/>
      <c r="K113" s="70"/>
    </row>
    <row r="114" ht="15.75" customHeight="1">
      <c r="A114" s="68"/>
      <c r="B114" s="69"/>
      <c r="C114" s="69"/>
      <c r="D114" s="70"/>
      <c r="E114" s="70"/>
      <c r="F114" s="70"/>
      <c r="G114" s="70"/>
      <c r="H114" s="70"/>
      <c r="I114" s="70"/>
      <c r="J114" s="70"/>
      <c r="K114" s="70"/>
    </row>
    <row r="115" ht="15.75" customHeight="1">
      <c r="A115" s="68"/>
      <c r="B115" s="69"/>
      <c r="C115" s="69"/>
      <c r="D115" s="70"/>
      <c r="E115" s="70"/>
      <c r="F115" s="70"/>
      <c r="G115" s="70"/>
      <c r="H115" s="70"/>
      <c r="I115" s="70"/>
      <c r="J115" s="70"/>
      <c r="K115" s="70"/>
    </row>
    <row r="116" ht="15.75" customHeight="1">
      <c r="A116" s="68"/>
      <c r="B116" s="69"/>
      <c r="C116" s="69"/>
      <c r="D116" s="70"/>
      <c r="E116" s="70"/>
      <c r="F116" s="70"/>
      <c r="G116" s="70"/>
      <c r="H116" s="70"/>
      <c r="I116" s="70"/>
      <c r="J116" s="70"/>
      <c r="K116" s="70"/>
    </row>
    <row r="117" ht="15.75" customHeight="1">
      <c r="A117" s="68"/>
      <c r="B117" s="69"/>
      <c r="C117" s="69"/>
      <c r="D117" s="70"/>
      <c r="E117" s="70"/>
      <c r="F117" s="70"/>
      <c r="G117" s="70"/>
      <c r="H117" s="70"/>
      <c r="I117" s="70"/>
      <c r="J117" s="70"/>
      <c r="K117" s="70"/>
    </row>
    <row r="118" ht="15.75" customHeight="1">
      <c r="A118" s="68"/>
      <c r="B118" s="69"/>
      <c r="C118" s="69"/>
      <c r="D118" s="70"/>
      <c r="E118" s="70"/>
      <c r="F118" s="70"/>
      <c r="G118" s="70"/>
      <c r="H118" s="70"/>
      <c r="I118" s="70"/>
      <c r="J118" s="70"/>
      <c r="K118" s="70"/>
    </row>
    <row r="119" ht="15.75" customHeight="1">
      <c r="A119" s="68"/>
      <c r="B119" s="69"/>
      <c r="C119" s="69"/>
      <c r="D119" s="70"/>
      <c r="E119" s="70"/>
      <c r="F119" s="70"/>
      <c r="G119" s="70"/>
      <c r="H119" s="70"/>
      <c r="I119" s="70"/>
      <c r="J119" s="70"/>
      <c r="K119" s="70"/>
    </row>
    <row r="120" ht="15.75" customHeight="1">
      <c r="A120" s="68"/>
      <c r="B120" s="69"/>
      <c r="C120" s="69"/>
      <c r="D120" s="70"/>
      <c r="E120" s="70"/>
      <c r="F120" s="70"/>
      <c r="G120" s="70"/>
      <c r="H120" s="70"/>
      <c r="I120" s="70"/>
      <c r="J120" s="70"/>
      <c r="K120" s="70"/>
    </row>
    <row r="121" ht="15.75" customHeight="1">
      <c r="A121" s="68"/>
      <c r="B121" s="69"/>
      <c r="C121" s="69"/>
      <c r="D121" s="70"/>
      <c r="E121" s="70"/>
      <c r="F121" s="70"/>
      <c r="G121" s="70"/>
      <c r="H121" s="70"/>
      <c r="I121" s="70"/>
      <c r="J121" s="70"/>
      <c r="K121" s="70"/>
    </row>
    <row r="122" ht="15.75" customHeight="1">
      <c r="A122" s="68"/>
      <c r="B122" s="69"/>
      <c r="C122" s="69"/>
      <c r="D122" s="70"/>
      <c r="E122" s="70"/>
      <c r="F122" s="70"/>
      <c r="G122" s="70"/>
      <c r="H122" s="70"/>
      <c r="I122" s="70"/>
      <c r="J122" s="70"/>
      <c r="K122" s="70"/>
    </row>
    <row r="123" ht="15.75" customHeight="1">
      <c r="A123" s="68"/>
      <c r="B123" s="69"/>
      <c r="C123" s="69"/>
      <c r="D123" s="70"/>
      <c r="E123" s="70"/>
      <c r="F123" s="70"/>
      <c r="G123" s="70"/>
      <c r="H123" s="70"/>
      <c r="I123" s="70"/>
      <c r="J123" s="70"/>
      <c r="K123" s="70"/>
    </row>
    <row r="124" ht="15.75" customHeight="1">
      <c r="A124" s="68"/>
      <c r="B124" s="69"/>
      <c r="C124" s="69"/>
      <c r="D124" s="70"/>
      <c r="E124" s="70"/>
      <c r="F124" s="70"/>
      <c r="G124" s="70"/>
      <c r="H124" s="70"/>
      <c r="I124" s="70"/>
      <c r="J124" s="70"/>
      <c r="K124" s="70"/>
    </row>
    <row r="125" ht="15.75" customHeight="1">
      <c r="A125" s="68"/>
      <c r="B125" s="69"/>
      <c r="C125" s="69"/>
      <c r="D125" s="70"/>
      <c r="E125" s="70"/>
      <c r="F125" s="70"/>
      <c r="G125" s="70"/>
      <c r="H125" s="70"/>
      <c r="I125" s="70"/>
      <c r="J125" s="70"/>
      <c r="K125" s="70"/>
    </row>
    <row r="126" ht="15.75" customHeight="1">
      <c r="A126" s="68"/>
      <c r="B126" s="69"/>
      <c r="C126" s="69"/>
      <c r="D126" s="70"/>
      <c r="E126" s="70"/>
      <c r="F126" s="70"/>
      <c r="G126" s="70"/>
      <c r="H126" s="70"/>
      <c r="I126" s="70"/>
      <c r="J126" s="70"/>
      <c r="K126" s="70"/>
    </row>
    <row r="127" ht="15.75" customHeight="1">
      <c r="A127" s="68"/>
      <c r="B127" s="69"/>
      <c r="C127" s="69"/>
      <c r="D127" s="70"/>
      <c r="E127" s="70"/>
      <c r="F127" s="70"/>
      <c r="G127" s="70"/>
      <c r="H127" s="70"/>
      <c r="I127" s="70"/>
      <c r="J127" s="70"/>
      <c r="K127" s="70"/>
    </row>
    <row r="128" ht="15.75" customHeight="1">
      <c r="A128" s="68"/>
      <c r="B128" s="69"/>
      <c r="C128" s="69"/>
      <c r="D128" s="70"/>
      <c r="E128" s="70"/>
      <c r="F128" s="70"/>
      <c r="G128" s="70"/>
      <c r="H128" s="70"/>
      <c r="I128" s="70"/>
      <c r="J128" s="70"/>
      <c r="K128" s="70"/>
    </row>
    <row r="129" ht="15.75" customHeight="1">
      <c r="A129" s="68"/>
      <c r="B129" s="69"/>
      <c r="C129" s="69"/>
      <c r="D129" s="70"/>
      <c r="E129" s="70"/>
      <c r="F129" s="70"/>
      <c r="G129" s="70"/>
      <c r="H129" s="70"/>
      <c r="I129" s="70"/>
      <c r="J129" s="70"/>
      <c r="K129" s="70"/>
    </row>
    <row r="130" ht="15.75" customHeight="1">
      <c r="A130" s="68"/>
      <c r="B130" s="69"/>
      <c r="C130" s="69"/>
      <c r="D130" s="70"/>
      <c r="E130" s="70"/>
      <c r="F130" s="70"/>
      <c r="G130" s="70"/>
      <c r="H130" s="70"/>
      <c r="I130" s="70"/>
      <c r="J130" s="70"/>
      <c r="K130" s="70"/>
    </row>
    <row r="131" ht="15.75" customHeight="1">
      <c r="A131" s="68"/>
      <c r="B131" s="69"/>
      <c r="C131" s="69"/>
      <c r="D131" s="70"/>
      <c r="E131" s="70"/>
      <c r="F131" s="70"/>
      <c r="G131" s="70"/>
      <c r="H131" s="70"/>
      <c r="I131" s="70"/>
      <c r="J131" s="70"/>
      <c r="K131" s="70"/>
    </row>
    <row r="132" ht="15.75" customHeight="1">
      <c r="A132" s="68"/>
      <c r="B132" s="69"/>
      <c r="C132" s="69"/>
      <c r="D132" s="70"/>
      <c r="E132" s="70"/>
      <c r="F132" s="70"/>
      <c r="G132" s="70"/>
      <c r="H132" s="70"/>
      <c r="I132" s="70"/>
      <c r="J132" s="70"/>
      <c r="K132" s="70"/>
    </row>
    <row r="133" ht="15.75" customHeight="1">
      <c r="A133" s="68"/>
      <c r="B133" s="69"/>
      <c r="C133" s="69"/>
      <c r="D133" s="70"/>
      <c r="E133" s="70"/>
      <c r="F133" s="70"/>
      <c r="G133" s="70"/>
      <c r="H133" s="70"/>
      <c r="I133" s="70"/>
      <c r="J133" s="70"/>
      <c r="K133" s="70"/>
    </row>
    <row r="134" ht="15.75" customHeight="1">
      <c r="A134" s="68"/>
      <c r="B134" s="69"/>
      <c r="C134" s="69"/>
      <c r="D134" s="70"/>
      <c r="E134" s="70"/>
      <c r="F134" s="70"/>
      <c r="G134" s="70"/>
      <c r="H134" s="70"/>
      <c r="I134" s="70"/>
      <c r="J134" s="70"/>
      <c r="K134" s="70"/>
    </row>
    <row r="135" ht="15.75" customHeight="1">
      <c r="A135" s="68"/>
      <c r="B135" s="69"/>
      <c r="C135" s="69"/>
      <c r="D135" s="70"/>
      <c r="E135" s="70"/>
      <c r="F135" s="70"/>
      <c r="G135" s="70"/>
      <c r="H135" s="70"/>
      <c r="I135" s="70"/>
      <c r="J135" s="70"/>
      <c r="K135" s="70"/>
    </row>
    <row r="136" ht="15.75" customHeight="1">
      <c r="A136" s="68"/>
      <c r="B136" s="69"/>
      <c r="C136" s="69"/>
      <c r="D136" s="70"/>
      <c r="E136" s="70"/>
      <c r="F136" s="70"/>
      <c r="G136" s="70"/>
      <c r="H136" s="70"/>
      <c r="I136" s="70"/>
      <c r="J136" s="70"/>
      <c r="K136" s="70"/>
    </row>
    <row r="137" ht="15.75" customHeight="1">
      <c r="A137" s="68"/>
      <c r="B137" s="69"/>
      <c r="C137" s="69"/>
      <c r="D137" s="70"/>
      <c r="E137" s="70"/>
      <c r="F137" s="70"/>
      <c r="G137" s="70"/>
      <c r="H137" s="70"/>
      <c r="I137" s="70"/>
      <c r="J137" s="70"/>
      <c r="K137" s="70"/>
    </row>
    <row r="138" ht="15.75" customHeight="1">
      <c r="A138" s="68"/>
      <c r="B138" s="69"/>
      <c r="C138" s="69"/>
      <c r="D138" s="70"/>
      <c r="E138" s="70"/>
      <c r="F138" s="70"/>
      <c r="G138" s="70"/>
      <c r="H138" s="70"/>
      <c r="I138" s="70"/>
      <c r="J138" s="70"/>
      <c r="K138" s="70"/>
    </row>
    <row r="139" ht="15.75" customHeight="1">
      <c r="A139" s="68"/>
      <c r="B139" s="69"/>
      <c r="C139" s="69"/>
      <c r="D139" s="70"/>
      <c r="E139" s="70"/>
      <c r="F139" s="70"/>
      <c r="G139" s="70"/>
      <c r="H139" s="70"/>
      <c r="I139" s="70"/>
      <c r="J139" s="70"/>
      <c r="K139" s="70"/>
    </row>
    <row r="140" ht="15.75" customHeight="1">
      <c r="A140" s="68"/>
      <c r="B140" s="69"/>
      <c r="C140" s="69"/>
      <c r="D140" s="70"/>
      <c r="E140" s="70"/>
      <c r="F140" s="70"/>
      <c r="G140" s="70"/>
      <c r="H140" s="70"/>
      <c r="I140" s="70"/>
      <c r="J140" s="70"/>
      <c r="K140" s="70"/>
    </row>
    <row r="141" ht="15.75" customHeight="1">
      <c r="A141" s="68"/>
      <c r="B141" s="69"/>
      <c r="C141" s="69"/>
      <c r="D141" s="70"/>
      <c r="E141" s="70"/>
      <c r="F141" s="70"/>
      <c r="G141" s="70"/>
      <c r="H141" s="70"/>
      <c r="I141" s="70"/>
      <c r="J141" s="70"/>
      <c r="K141" s="70"/>
    </row>
    <row r="142" ht="15.75" customHeight="1">
      <c r="A142" s="68"/>
      <c r="B142" s="69"/>
      <c r="C142" s="69"/>
      <c r="D142" s="70"/>
      <c r="E142" s="70"/>
      <c r="F142" s="70"/>
      <c r="G142" s="70"/>
      <c r="H142" s="70"/>
      <c r="I142" s="70"/>
      <c r="J142" s="70"/>
      <c r="K142" s="70"/>
    </row>
    <row r="143" ht="15.75" customHeight="1">
      <c r="A143" s="68"/>
      <c r="B143" s="69"/>
      <c r="C143" s="69"/>
      <c r="D143" s="70"/>
      <c r="E143" s="70"/>
      <c r="F143" s="70"/>
      <c r="G143" s="70"/>
      <c r="H143" s="70"/>
      <c r="I143" s="70"/>
      <c r="J143" s="70"/>
      <c r="K143" s="70"/>
    </row>
    <row r="144" ht="15.75" customHeight="1">
      <c r="A144" s="68"/>
      <c r="B144" s="69"/>
      <c r="C144" s="69"/>
      <c r="D144" s="70"/>
      <c r="E144" s="70"/>
      <c r="F144" s="70"/>
      <c r="G144" s="70"/>
      <c r="H144" s="70"/>
      <c r="I144" s="70"/>
      <c r="J144" s="70"/>
      <c r="K144" s="70"/>
    </row>
    <row r="145" ht="15.75" customHeight="1">
      <c r="A145" s="68"/>
      <c r="B145" s="69"/>
      <c r="C145" s="69"/>
      <c r="D145" s="70"/>
      <c r="E145" s="70"/>
      <c r="F145" s="70"/>
      <c r="G145" s="70"/>
      <c r="H145" s="70"/>
      <c r="I145" s="70"/>
      <c r="J145" s="70"/>
      <c r="K145" s="70"/>
    </row>
    <row r="146" ht="15.75" customHeight="1">
      <c r="A146" s="68"/>
      <c r="B146" s="69"/>
      <c r="C146" s="69"/>
      <c r="D146" s="70"/>
      <c r="E146" s="70"/>
      <c r="F146" s="70"/>
      <c r="G146" s="70"/>
      <c r="H146" s="70"/>
      <c r="I146" s="70"/>
      <c r="J146" s="70"/>
      <c r="K146" s="70"/>
    </row>
    <row r="147" ht="15.75" customHeight="1">
      <c r="A147" s="68"/>
      <c r="B147" s="69"/>
      <c r="C147" s="69"/>
      <c r="D147" s="70"/>
      <c r="E147" s="70"/>
      <c r="F147" s="70"/>
      <c r="G147" s="70"/>
      <c r="H147" s="70"/>
      <c r="I147" s="70"/>
      <c r="J147" s="70"/>
      <c r="K147" s="70"/>
    </row>
    <row r="148" ht="15.75" customHeight="1">
      <c r="A148" s="68"/>
      <c r="B148" s="69"/>
      <c r="C148" s="69"/>
      <c r="D148" s="70"/>
      <c r="E148" s="70"/>
      <c r="F148" s="70"/>
      <c r="G148" s="70"/>
      <c r="H148" s="70"/>
      <c r="I148" s="70"/>
      <c r="J148" s="70"/>
      <c r="K148" s="70"/>
    </row>
    <row r="149" ht="15.75" customHeight="1">
      <c r="A149" s="68"/>
      <c r="B149" s="69"/>
      <c r="C149" s="69"/>
      <c r="D149" s="70"/>
      <c r="E149" s="70"/>
      <c r="F149" s="70"/>
      <c r="G149" s="70"/>
      <c r="H149" s="70"/>
      <c r="I149" s="70"/>
      <c r="J149" s="70"/>
      <c r="K149" s="70"/>
    </row>
    <row r="150" ht="15.75" customHeight="1">
      <c r="A150" s="68"/>
      <c r="B150" s="69"/>
      <c r="C150" s="69"/>
      <c r="D150" s="70"/>
      <c r="E150" s="70"/>
      <c r="F150" s="70"/>
      <c r="G150" s="70"/>
      <c r="H150" s="70"/>
      <c r="I150" s="70"/>
      <c r="J150" s="70"/>
      <c r="K150" s="70"/>
    </row>
    <row r="151" ht="15.75" customHeight="1">
      <c r="A151" s="68"/>
      <c r="B151" s="69"/>
      <c r="C151" s="69"/>
      <c r="D151" s="70"/>
      <c r="E151" s="70"/>
      <c r="F151" s="70"/>
      <c r="G151" s="70"/>
      <c r="H151" s="70"/>
      <c r="I151" s="70"/>
      <c r="J151" s="70"/>
      <c r="K151" s="70"/>
    </row>
    <row r="152" ht="15.75" customHeight="1">
      <c r="A152" s="68"/>
      <c r="B152" s="69"/>
      <c r="C152" s="69"/>
      <c r="D152" s="70"/>
      <c r="E152" s="70"/>
      <c r="F152" s="70"/>
      <c r="G152" s="70"/>
      <c r="H152" s="70"/>
      <c r="I152" s="70"/>
      <c r="J152" s="70"/>
      <c r="K152" s="70"/>
    </row>
    <row r="153" ht="15.75" customHeight="1">
      <c r="A153" s="68"/>
      <c r="B153" s="69"/>
      <c r="C153" s="69"/>
      <c r="D153" s="70"/>
      <c r="E153" s="70"/>
      <c r="F153" s="70"/>
      <c r="G153" s="70"/>
      <c r="H153" s="70"/>
      <c r="I153" s="70"/>
      <c r="J153" s="70"/>
      <c r="K153" s="70"/>
    </row>
    <row r="154" ht="15.75" customHeight="1">
      <c r="A154" s="68"/>
      <c r="B154" s="69"/>
      <c r="C154" s="69"/>
      <c r="D154" s="70"/>
      <c r="E154" s="70"/>
      <c r="F154" s="70"/>
      <c r="G154" s="70"/>
      <c r="H154" s="70"/>
      <c r="I154" s="70"/>
      <c r="J154" s="70"/>
      <c r="K154" s="70"/>
    </row>
    <row r="155" ht="15.75" customHeight="1">
      <c r="A155" s="68"/>
      <c r="B155" s="69"/>
      <c r="C155" s="69"/>
      <c r="D155" s="70"/>
      <c r="E155" s="70"/>
      <c r="F155" s="70"/>
      <c r="G155" s="70"/>
      <c r="H155" s="70"/>
      <c r="I155" s="70"/>
      <c r="J155" s="70"/>
      <c r="K155" s="70"/>
    </row>
    <row r="156" ht="15.75" customHeight="1">
      <c r="A156" s="68"/>
      <c r="B156" s="69"/>
      <c r="C156" s="69"/>
      <c r="D156" s="70"/>
      <c r="E156" s="70"/>
      <c r="F156" s="70"/>
      <c r="G156" s="70"/>
      <c r="H156" s="70"/>
      <c r="I156" s="70"/>
      <c r="J156" s="70"/>
      <c r="K156" s="70"/>
    </row>
    <row r="157" ht="15.75" customHeight="1">
      <c r="A157" s="68"/>
      <c r="B157" s="69"/>
      <c r="C157" s="69"/>
      <c r="D157" s="70"/>
      <c r="E157" s="70"/>
      <c r="F157" s="70"/>
      <c r="G157" s="70"/>
      <c r="H157" s="70"/>
      <c r="I157" s="70"/>
      <c r="J157" s="70"/>
      <c r="K157" s="70"/>
    </row>
    <row r="158" ht="15.75" customHeight="1">
      <c r="A158" s="68"/>
      <c r="B158" s="69"/>
      <c r="C158" s="69"/>
      <c r="D158" s="70"/>
      <c r="E158" s="70"/>
      <c r="F158" s="70"/>
      <c r="G158" s="70"/>
      <c r="H158" s="70"/>
      <c r="I158" s="70"/>
      <c r="J158" s="70"/>
      <c r="K158" s="70"/>
    </row>
    <row r="159" ht="15.75" customHeight="1">
      <c r="A159" s="68"/>
      <c r="B159" s="69"/>
      <c r="C159" s="69"/>
      <c r="D159" s="70"/>
      <c r="E159" s="70"/>
      <c r="F159" s="70"/>
      <c r="G159" s="70"/>
      <c r="H159" s="70"/>
      <c r="I159" s="70"/>
      <c r="J159" s="70"/>
      <c r="K159" s="70"/>
    </row>
    <row r="160" ht="15.75" customHeight="1">
      <c r="A160" s="68"/>
      <c r="B160" s="69"/>
      <c r="C160" s="69"/>
      <c r="D160" s="70"/>
      <c r="E160" s="70"/>
      <c r="F160" s="70"/>
      <c r="G160" s="70"/>
      <c r="H160" s="70"/>
      <c r="I160" s="70"/>
      <c r="J160" s="70"/>
      <c r="K160" s="70"/>
    </row>
    <row r="161" ht="15.75" customHeight="1">
      <c r="A161" s="68"/>
      <c r="B161" s="69"/>
      <c r="C161" s="69"/>
      <c r="D161" s="70"/>
      <c r="E161" s="70"/>
      <c r="F161" s="70"/>
      <c r="G161" s="70"/>
      <c r="H161" s="70"/>
      <c r="I161" s="70"/>
      <c r="J161" s="70"/>
      <c r="K161" s="70"/>
    </row>
    <row r="162" ht="15.75" customHeight="1">
      <c r="A162" s="68"/>
      <c r="B162" s="69"/>
      <c r="C162" s="69"/>
      <c r="D162" s="70"/>
      <c r="E162" s="70"/>
      <c r="F162" s="70"/>
      <c r="G162" s="70"/>
      <c r="H162" s="70"/>
      <c r="I162" s="70"/>
      <c r="J162" s="70"/>
      <c r="K162" s="70"/>
    </row>
    <row r="163" ht="15.75" customHeight="1">
      <c r="A163" s="68"/>
      <c r="B163" s="69"/>
      <c r="C163" s="69"/>
      <c r="D163" s="70"/>
      <c r="E163" s="70"/>
      <c r="F163" s="70"/>
      <c r="G163" s="70"/>
      <c r="H163" s="70"/>
      <c r="I163" s="70"/>
      <c r="J163" s="70"/>
      <c r="K163" s="70"/>
    </row>
    <row r="164" ht="15.75" customHeight="1">
      <c r="A164" s="68"/>
      <c r="B164" s="69"/>
      <c r="C164" s="69"/>
      <c r="D164" s="70"/>
      <c r="E164" s="70"/>
      <c r="F164" s="70"/>
      <c r="G164" s="70"/>
      <c r="H164" s="70"/>
      <c r="I164" s="70"/>
      <c r="J164" s="70"/>
      <c r="K164" s="70"/>
    </row>
    <row r="165" ht="15.75" customHeight="1">
      <c r="A165" s="68"/>
      <c r="B165" s="69"/>
      <c r="C165" s="69"/>
      <c r="D165" s="70"/>
      <c r="E165" s="70"/>
      <c r="F165" s="70"/>
      <c r="G165" s="70"/>
      <c r="H165" s="70"/>
      <c r="I165" s="70"/>
      <c r="J165" s="70"/>
      <c r="K165" s="70"/>
    </row>
    <row r="166" ht="15.75" customHeight="1">
      <c r="A166" s="68"/>
      <c r="B166" s="69"/>
      <c r="C166" s="69"/>
      <c r="D166" s="70"/>
      <c r="E166" s="70"/>
      <c r="F166" s="70"/>
      <c r="G166" s="70"/>
      <c r="H166" s="70"/>
      <c r="I166" s="70"/>
      <c r="J166" s="70"/>
      <c r="K166" s="70"/>
    </row>
    <row r="167" ht="15.75" customHeight="1">
      <c r="A167" s="68"/>
      <c r="B167" s="69"/>
      <c r="C167" s="69"/>
      <c r="D167" s="70"/>
      <c r="E167" s="70"/>
      <c r="F167" s="70"/>
      <c r="G167" s="70"/>
      <c r="H167" s="70"/>
      <c r="I167" s="70"/>
      <c r="J167" s="70"/>
      <c r="K167" s="70"/>
    </row>
    <row r="168" ht="15.75" customHeight="1">
      <c r="A168" s="68"/>
      <c r="B168" s="69"/>
      <c r="C168" s="69"/>
      <c r="D168" s="70"/>
      <c r="E168" s="70"/>
      <c r="F168" s="70"/>
      <c r="G168" s="70"/>
      <c r="H168" s="70"/>
      <c r="I168" s="70"/>
      <c r="J168" s="70"/>
      <c r="K168" s="70"/>
    </row>
    <row r="169" ht="15.75" customHeight="1">
      <c r="A169" s="68"/>
      <c r="B169" s="69"/>
      <c r="C169" s="69"/>
      <c r="D169" s="70"/>
      <c r="E169" s="70"/>
      <c r="F169" s="70"/>
      <c r="G169" s="70"/>
      <c r="H169" s="70"/>
      <c r="I169" s="70"/>
      <c r="J169" s="70"/>
      <c r="K169" s="70"/>
    </row>
    <row r="170" ht="15.75" customHeight="1">
      <c r="A170" s="68"/>
      <c r="B170" s="69"/>
      <c r="C170" s="69"/>
      <c r="D170" s="70"/>
      <c r="E170" s="70"/>
      <c r="F170" s="70"/>
      <c r="G170" s="70"/>
      <c r="H170" s="70"/>
      <c r="I170" s="70"/>
      <c r="J170" s="70"/>
      <c r="K170" s="70"/>
    </row>
    <row r="171" ht="15.75" customHeight="1">
      <c r="A171" s="68"/>
      <c r="B171" s="69"/>
      <c r="C171" s="69"/>
      <c r="D171" s="70"/>
      <c r="E171" s="70"/>
      <c r="F171" s="70"/>
      <c r="G171" s="70"/>
      <c r="H171" s="70"/>
      <c r="I171" s="70"/>
      <c r="J171" s="70"/>
      <c r="K171" s="70"/>
    </row>
    <row r="172" ht="15.75" customHeight="1">
      <c r="A172" s="68"/>
      <c r="B172" s="69"/>
      <c r="C172" s="69"/>
      <c r="D172" s="70"/>
      <c r="E172" s="70"/>
      <c r="F172" s="70"/>
      <c r="G172" s="70"/>
      <c r="H172" s="70"/>
      <c r="I172" s="70"/>
      <c r="J172" s="70"/>
      <c r="K172" s="70"/>
    </row>
    <row r="173" ht="15.75" customHeight="1">
      <c r="A173" s="68"/>
      <c r="B173" s="69"/>
      <c r="C173" s="69"/>
      <c r="D173" s="70"/>
      <c r="E173" s="70"/>
      <c r="F173" s="70"/>
      <c r="G173" s="70"/>
      <c r="H173" s="70"/>
      <c r="I173" s="70"/>
      <c r="J173" s="70"/>
      <c r="K173" s="70"/>
    </row>
    <row r="174" ht="15.75" customHeight="1">
      <c r="A174" s="68"/>
      <c r="B174" s="69"/>
      <c r="C174" s="69"/>
      <c r="D174" s="70"/>
      <c r="E174" s="70"/>
      <c r="F174" s="70"/>
      <c r="G174" s="70"/>
      <c r="H174" s="70"/>
      <c r="I174" s="70"/>
      <c r="J174" s="70"/>
      <c r="K174" s="70"/>
    </row>
    <row r="175" ht="15.75" customHeight="1">
      <c r="A175" s="68"/>
      <c r="B175" s="69"/>
      <c r="C175" s="69"/>
      <c r="D175" s="70"/>
      <c r="E175" s="70"/>
      <c r="F175" s="70"/>
      <c r="G175" s="70"/>
      <c r="H175" s="70"/>
      <c r="I175" s="70"/>
      <c r="J175" s="70"/>
      <c r="K175" s="70"/>
    </row>
    <row r="176" ht="15.75" customHeight="1">
      <c r="A176" s="68"/>
      <c r="B176" s="69"/>
      <c r="C176" s="69"/>
      <c r="D176" s="70"/>
      <c r="E176" s="70"/>
      <c r="F176" s="70"/>
      <c r="G176" s="70"/>
      <c r="H176" s="70"/>
      <c r="I176" s="70"/>
      <c r="J176" s="70"/>
      <c r="K176" s="70"/>
    </row>
    <row r="177" ht="15.75" customHeight="1">
      <c r="A177" s="68"/>
      <c r="B177" s="69"/>
      <c r="C177" s="69"/>
      <c r="D177" s="70"/>
      <c r="E177" s="70"/>
      <c r="F177" s="70"/>
      <c r="G177" s="70"/>
      <c r="H177" s="70"/>
      <c r="I177" s="70"/>
      <c r="J177" s="70"/>
      <c r="K177" s="70"/>
    </row>
    <row r="178" ht="15.75" customHeight="1">
      <c r="A178" s="68"/>
      <c r="B178" s="69"/>
      <c r="C178" s="69"/>
      <c r="D178" s="70"/>
      <c r="E178" s="70"/>
      <c r="F178" s="70"/>
      <c r="G178" s="70"/>
      <c r="H178" s="70"/>
      <c r="I178" s="70"/>
      <c r="J178" s="70"/>
      <c r="K178" s="70"/>
    </row>
    <row r="179" ht="15.75" customHeight="1">
      <c r="A179" s="68"/>
      <c r="B179" s="69"/>
      <c r="C179" s="69"/>
      <c r="D179" s="70"/>
      <c r="E179" s="70"/>
      <c r="F179" s="70"/>
      <c r="G179" s="70"/>
      <c r="H179" s="70"/>
      <c r="I179" s="70"/>
      <c r="J179" s="70"/>
      <c r="K179" s="70"/>
    </row>
    <row r="180" ht="15.75" customHeight="1">
      <c r="A180" s="68"/>
      <c r="B180" s="69"/>
      <c r="C180" s="69"/>
      <c r="D180" s="70"/>
      <c r="E180" s="70"/>
      <c r="F180" s="70"/>
      <c r="G180" s="70"/>
      <c r="H180" s="70"/>
      <c r="I180" s="70"/>
      <c r="J180" s="70"/>
      <c r="K180" s="70"/>
    </row>
    <row r="181" ht="15.75" customHeight="1">
      <c r="A181" s="68"/>
      <c r="B181" s="69"/>
      <c r="C181" s="69"/>
      <c r="D181" s="70"/>
      <c r="E181" s="70"/>
      <c r="F181" s="70"/>
      <c r="G181" s="70"/>
      <c r="H181" s="70"/>
      <c r="I181" s="70"/>
      <c r="J181" s="70"/>
      <c r="K181" s="70"/>
    </row>
    <row r="182" ht="15.75" customHeight="1">
      <c r="A182" s="68"/>
      <c r="B182" s="69"/>
      <c r="C182" s="69"/>
      <c r="D182" s="70"/>
      <c r="E182" s="70"/>
      <c r="F182" s="70"/>
      <c r="G182" s="70"/>
      <c r="H182" s="70"/>
      <c r="I182" s="70"/>
      <c r="J182" s="70"/>
      <c r="K182" s="70"/>
    </row>
    <row r="183" ht="15.75" customHeight="1">
      <c r="A183" s="68"/>
      <c r="B183" s="69"/>
      <c r="C183" s="69"/>
      <c r="D183" s="70"/>
      <c r="E183" s="70"/>
      <c r="F183" s="70"/>
      <c r="G183" s="70"/>
      <c r="H183" s="70"/>
      <c r="I183" s="70"/>
      <c r="J183" s="70"/>
      <c r="K183" s="70"/>
    </row>
    <row r="184" ht="15.75" customHeight="1">
      <c r="A184" s="68"/>
      <c r="B184" s="69"/>
      <c r="C184" s="69"/>
      <c r="D184" s="70"/>
      <c r="E184" s="70"/>
      <c r="F184" s="70"/>
      <c r="G184" s="70"/>
      <c r="H184" s="70"/>
      <c r="I184" s="70"/>
      <c r="J184" s="70"/>
      <c r="K184" s="70"/>
    </row>
    <row r="185" ht="15.75" customHeight="1">
      <c r="A185" s="68"/>
      <c r="B185" s="69"/>
      <c r="C185" s="69"/>
      <c r="D185" s="70"/>
      <c r="E185" s="70"/>
      <c r="F185" s="70"/>
      <c r="G185" s="70"/>
      <c r="H185" s="70"/>
      <c r="I185" s="70"/>
      <c r="J185" s="70"/>
      <c r="K185" s="70"/>
    </row>
    <row r="186" ht="15.75" customHeight="1">
      <c r="A186" s="68"/>
      <c r="B186" s="69"/>
      <c r="C186" s="69"/>
      <c r="D186" s="70"/>
      <c r="E186" s="70"/>
      <c r="F186" s="70"/>
      <c r="G186" s="70"/>
      <c r="H186" s="70"/>
      <c r="I186" s="70"/>
      <c r="J186" s="70"/>
      <c r="K186" s="70"/>
    </row>
    <row r="187" ht="15.75" customHeight="1">
      <c r="A187" s="68"/>
      <c r="B187" s="69"/>
      <c r="C187" s="69"/>
      <c r="D187" s="70"/>
      <c r="E187" s="70"/>
      <c r="F187" s="70"/>
      <c r="G187" s="70"/>
      <c r="H187" s="70"/>
      <c r="I187" s="70"/>
      <c r="J187" s="70"/>
      <c r="K187" s="70"/>
    </row>
    <row r="188" ht="15.75" customHeight="1">
      <c r="A188" s="68"/>
      <c r="B188" s="69"/>
      <c r="C188" s="69"/>
      <c r="D188" s="70"/>
      <c r="E188" s="70"/>
      <c r="F188" s="70"/>
      <c r="G188" s="70"/>
      <c r="H188" s="70"/>
      <c r="I188" s="70"/>
      <c r="J188" s="70"/>
      <c r="K188" s="70"/>
    </row>
    <row r="189" ht="15.75" customHeight="1">
      <c r="A189" s="68"/>
      <c r="B189" s="69"/>
      <c r="C189" s="69"/>
      <c r="D189" s="70"/>
      <c r="E189" s="70"/>
      <c r="F189" s="70"/>
      <c r="G189" s="70"/>
      <c r="H189" s="70"/>
      <c r="I189" s="70"/>
      <c r="J189" s="70"/>
      <c r="K189" s="70"/>
    </row>
    <row r="190" ht="15.75" customHeight="1">
      <c r="A190" s="68"/>
      <c r="B190" s="69"/>
      <c r="C190" s="69"/>
      <c r="D190" s="70"/>
      <c r="E190" s="70"/>
      <c r="F190" s="70"/>
      <c r="G190" s="70"/>
      <c r="H190" s="70"/>
      <c r="I190" s="70"/>
      <c r="J190" s="70"/>
      <c r="K190" s="70"/>
    </row>
    <row r="191" ht="15.75" customHeight="1">
      <c r="A191" s="68"/>
      <c r="B191" s="69"/>
      <c r="C191" s="69"/>
      <c r="D191" s="70"/>
      <c r="E191" s="70"/>
      <c r="F191" s="70"/>
      <c r="G191" s="70"/>
      <c r="H191" s="70"/>
      <c r="I191" s="70"/>
      <c r="J191" s="70"/>
      <c r="K191" s="70"/>
    </row>
    <row r="192" ht="15.75" customHeight="1">
      <c r="A192" s="68"/>
      <c r="B192" s="69"/>
      <c r="C192" s="69"/>
      <c r="D192" s="70"/>
      <c r="E192" s="70"/>
      <c r="F192" s="70"/>
      <c r="G192" s="70"/>
      <c r="H192" s="70"/>
      <c r="I192" s="70"/>
      <c r="J192" s="70"/>
      <c r="K192" s="70"/>
    </row>
    <row r="193" ht="15.75" customHeight="1">
      <c r="A193" s="68"/>
      <c r="B193" s="69"/>
      <c r="C193" s="69"/>
      <c r="D193" s="70"/>
      <c r="E193" s="70"/>
      <c r="F193" s="70"/>
      <c r="G193" s="70"/>
      <c r="H193" s="70"/>
      <c r="I193" s="70"/>
      <c r="J193" s="70"/>
      <c r="K193" s="70"/>
    </row>
    <row r="194" ht="15.75" customHeight="1">
      <c r="A194" s="68"/>
      <c r="B194" s="69"/>
      <c r="C194" s="69"/>
      <c r="D194" s="70"/>
      <c r="E194" s="70"/>
      <c r="F194" s="70"/>
      <c r="G194" s="70"/>
      <c r="H194" s="70"/>
      <c r="I194" s="70"/>
      <c r="J194" s="70"/>
      <c r="K194" s="70"/>
    </row>
    <row r="195" ht="15.75" customHeight="1">
      <c r="A195" s="68"/>
      <c r="B195" s="69"/>
      <c r="C195" s="69"/>
      <c r="D195" s="70"/>
      <c r="E195" s="70"/>
      <c r="F195" s="70"/>
      <c r="G195" s="70"/>
      <c r="H195" s="70"/>
      <c r="I195" s="70"/>
      <c r="J195" s="70"/>
      <c r="K195" s="70"/>
    </row>
    <row r="196" ht="15.75" customHeight="1">
      <c r="A196" s="68"/>
      <c r="B196" s="69"/>
      <c r="C196" s="69"/>
      <c r="D196" s="70"/>
      <c r="E196" s="70"/>
      <c r="F196" s="70"/>
      <c r="G196" s="70"/>
      <c r="H196" s="70"/>
      <c r="I196" s="70"/>
      <c r="J196" s="70"/>
      <c r="K196" s="70"/>
    </row>
    <row r="197" ht="15.75" customHeight="1">
      <c r="A197" s="68"/>
      <c r="B197" s="69"/>
      <c r="C197" s="69"/>
      <c r="D197" s="70"/>
      <c r="E197" s="70"/>
      <c r="F197" s="70"/>
      <c r="G197" s="70"/>
      <c r="H197" s="70"/>
      <c r="I197" s="70"/>
      <c r="J197" s="70"/>
      <c r="K197" s="70"/>
    </row>
    <row r="198" ht="15.75" customHeight="1">
      <c r="A198" s="68"/>
      <c r="B198" s="69"/>
      <c r="C198" s="69"/>
      <c r="D198" s="70"/>
      <c r="E198" s="70"/>
      <c r="F198" s="70"/>
      <c r="G198" s="70"/>
      <c r="H198" s="70"/>
      <c r="I198" s="70"/>
      <c r="J198" s="70"/>
      <c r="K198" s="70"/>
    </row>
    <row r="199" ht="15.75" customHeight="1">
      <c r="A199" s="68"/>
      <c r="B199" s="69"/>
      <c r="C199" s="69"/>
      <c r="D199" s="70"/>
      <c r="E199" s="70"/>
      <c r="F199" s="70"/>
      <c r="G199" s="70"/>
      <c r="H199" s="70"/>
      <c r="I199" s="70"/>
      <c r="J199" s="70"/>
      <c r="K199" s="70"/>
    </row>
    <row r="200" ht="15.75" customHeight="1">
      <c r="A200" s="68"/>
      <c r="B200" s="69"/>
      <c r="C200" s="69"/>
      <c r="D200" s="70"/>
      <c r="E200" s="70"/>
      <c r="F200" s="70"/>
      <c r="G200" s="70"/>
      <c r="H200" s="70"/>
      <c r="I200" s="70"/>
      <c r="J200" s="70"/>
      <c r="K200" s="70"/>
    </row>
    <row r="201" ht="15.75" customHeight="1">
      <c r="A201" s="68"/>
      <c r="B201" s="69"/>
      <c r="C201" s="69"/>
      <c r="D201" s="70"/>
      <c r="E201" s="70"/>
      <c r="F201" s="70"/>
      <c r="G201" s="70"/>
      <c r="H201" s="70"/>
      <c r="I201" s="70"/>
      <c r="J201" s="70"/>
      <c r="K201" s="70"/>
    </row>
    <row r="202" ht="15.75" customHeight="1">
      <c r="A202" s="68"/>
      <c r="B202" s="69"/>
      <c r="C202" s="69"/>
      <c r="D202" s="70"/>
      <c r="E202" s="70"/>
      <c r="F202" s="70"/>
      <c r="G202" s="70"/>
      <c r="H202" s="70"/>
      <c r="I202" s="70"/>
      <c r="J202" s="70"/>
      <c r="K202" s="70"/>
    </row>
    <row r="203" ht="15.75" customHeight="1">
      <c r="A203" s="68"/>
      <c r="B203" s="69"/>
      <c r="C203" s="69"/>
      <c r="D203" s="70"/>
      <c r="E203" s="70"/>
      <c r="F203" s="70"/>
      <c r="G203" s="70"/>
      <c r="H203" s="70"/>
      <c r="I203" s="70"/>
      <c r="J203" s="70"/>
      <c r="K203" s="70"/>
    </row>
    <row r="204" ht="15.75" customHeight="1">
      <c r="A204" s="68"/>
      <c r="B204" s="69"/>
      <c r="C204" s="69"/>
      <c r="D204" s="70"/>
      <c r="E204" s="70"/>
      <c r="F204" s="70"/>
      <c r="G204" s="70"/>
      <c r="H204" s="70"/>
      <c r="I204" s="70"/>
      <c r="J204" s="70"/>
      <c r="K204" s="70"/>
    </row>
    <row r="205" ht="15.75" customHeight="1">
      <c r="A205" s="68"/>
      <c r="B205" s="69"/>
      <c r="C205" s="69"/>
      <c r="D205" s="70"/>
      <c r="E205" s="70"/>
      <c r="F205" s="70"/>
      <c r="G205" s="70"/>
      <c r="H205" s="70"/>
      <c r="I205" s="70"/>
      <c r="J205" s="70"/>
      <c r="K205" s="70"/>
    </row>
    <row r="206" ht="15.75" customHeight="1">
      <c r="A206" s="68"/>
      <c r="B206" s="69"/>
      <c r="C206" s="69"/>
      <c r="D206" s="70"/>
      <c r="E206" s="70"/>
      <c r="F206" s="70"/>
      <c r="G206" s="70"/>
      <c r="H206" s="70"/>
      <c r="I206" s="70"/>
      <c r="J206" s="70"/>
      <c r="K206" s="70"/>
    </row>
    <row r="207" ht="15.75" customHeight="1">
      <c r="A207" s="68"/>
      <c r="B207" s="69"/>
      <c r="C207" s="69"/>
      <c r="D207" s="70"/>
      <c r="E207" s="70"/>
      <c r="F207" s="70"/>
      <c r="G207" s="70"/>
      <c r="H207" s="70"/>
      <c r="I207" s="70"/>
      <c r="J207" s="70"/>
      <c r="K207" s="70"/>
    </row>
    <row r="208" ht="15.75" customHeight="1">
      <c r="A208" s="68"/>
      <c r="B208" s="69"/>
      <c r="C208" s="69"/>
      <c r="D208" s="70"/>
      <c r="E208" s="70"/>
      <c r="F208" s="70"/>
      <c r="G208" s="70"/>
      <c r="H208" s="70"/>
      <c r="I208" s="70"/>
      <c r="J208" s="70"/>
      <c r="K208" s="70"/>
    </row>
    <row r="209" ht="15.75" customHeight="1">
      <c r="A209" s="68"/>
      <c r="B209" s="69"/>
      <c r="C209" s="69"/>
      <c r="D209" s="70"/>
      <c r="E209" s="70"/>
      <c r="F209" s="70"/>
      <c r="G209" s="70"/>
      <c r="H209" s="70"/>
      <c r="I209" s="70"/>
      <c r="J209" s="70"/>
      <c r="K209" s="70"/>
    </row>
    <row r="210" ht="15.75" customHeight="1">
      <c r="A210" s="68"/>
      <c r="B210" s="69"/>
      <c r="C210" s="69"/>
      <c r="D210" s="70"/>
      <c r="E210" s="70"/>
      <c r="F210" s="70"/>
      <c r="G210" s="70"/>
      <c r="H210" s="70"/>
      <c r="I210" s="70"/>
      <c r="J210" s="70"/>
      <c r="K210" s="70"/>
    </row>
    <row r="211" ht="15.75" customHeight="1">
      <c r="A211" s="68"/>
      <c r="B211" s="69"/>
      <c r="C211" s="69"/>
      <c r="D211" s="70"/>
      <c r="E211" s="70"/>
      <c r="F211" s="70"/>
      <c r="G211" s="70"/>
      <c r="H211" s="70"/>
      <c r="I211" s="70"/>
      <c r="J211" s="70"/>
      <c r="K211" s="70"/>
    </row>
    <row r="212" ht="15.75" customHeight="1">
      <c r="A212" s="68"/>
      <c r="B212" s="69"/>
      <c r="C212" s="69"/>
      <c r="D212" s="70"/>
      <c r="E212" s="70"/>
      <c r="F212" s="70"/>
      <c r="G212" s="70"/>
      <c r="H212" s="70"/>
      <c r="I212" s="70"/>
      <c r="J212" s="70"/>
      <c r="K212" s="70"/>
    </row>
    <row r="213" ht="15.75" customHeight="1">
      <c r="A213" s="68"/>
      <c r="B213" s="69"/>
      <c r="C213" s="69"/>
      <c r="D213" s="70"/>
      <c r="E213" s="70"/>
      <c r="F213" s="70"/>
      <c r="G213" s="70"/>
      <c r="H213" s="70"/>
      <c r="I213" s="70"/>
      <c r="J213" s="70"/>
      <c r="K213" s="70"/>
    </row>
    <row r="214" ht="15.75" customHeight="1">
      <c r="A214" s="68"/>
      <c r="B214" s="69"/>
      <c r="C214" s="69"/>
      <c r="D214" s="70"/>
      <c r="E214" s="70"/>
      <c r="F214" s="70"/>
      <c r="G214" s="70"/>
      <c r="H214" s="70"/>
      <c r="I214" s="70"/>
      <c r="J214" s="70"/>
      <c r="K214" s="70"/>
    </row>
    <row r="215" ht="15.75" customHeight="1">
      <c r="A215" s="68"/>
      <c r="B215" s="69"/>
      <c r="C215" s="69"/>
      <c r="D215" s="70"/>
      <c r="E215" s="70"/>
      <c r="F215" s="70"/>
      <c r="G215" s="70"/>
      <c r="H215" s="70"/>
      <c r="I215" s="70"/>
      <c r="J215" s="70"/>
      <c r="K215" s="70"/>
    </row>
    <row r="216" ht="15.75" customHeight="1">
      <c r="A216" s="68"/>
      <c r="B216" s="69"/>
      <c r="C216" s="69"/>
      <c r="D216" s="70"/>
      <c r="E216" s="70"/>
      <c r="F216" s="70"/>
      <c r="G216" s="70"/>
      <c r="H216" s="70"/>
      <c r="I216" s="70"/>
      <c r="J216" s="70"/>
      <c r="K216" s="70"/>
    </row>
    <row r="217" ht="15.75" customHeight="1">
      <c r="A217" s="68"/>
      <c r="B217" s="69"/>
      <c r="C217" s="69"/>
      <c r="D217" s="70"/>
      <c r="E217" s="70"/>
      <c r="F217" s="70"/>
      <c r="G217" s="70"/>
      <c r="H217" s="70"/>
      <c r="I217" s="70"/>
      <c r="J217" s="70"/>
      <c r="K217" s="70"/>
    </row>
    <row r="218" ht="15.75" customHeight="1">
      <c r="A218" s="68"/>
      <c r="B218" s="69"/>
      <c r="C218" s="69"/>
      <c r="D218" s="70"/>
      <c r="E218" s="70"/>
      <c r="F218" s="70"/>
      <c r="G218" s="70"/>
      <c r="H218" s="70"/>
      <c r="I218" s="70"/>
      <c r="J218" s="70"/>
      <c r="K218" s="70"/>
    </row>
    <row r="219" ht="15.75" customHeight="1">
      <c r="A219" s="68"/>
      <c r="B219" s="69"/>
      <c r="C219" s="69"/>
      <c r="D219" s="70"/>
      <c r="E219" s="70"/>
      <c r="F219" s="70"/>
      <c r="G219" s="70"/>
      <c r="H219" s="70"/>
      <c r="I219" s="70"/>
      <c r="J219" s="70"/>
      <c r="K219" s="70"/>
    </row>
    <row r="220" ht="15.75" customHeight="1">
      <c r="A220" s="68"/>
      <c r="B220" s="69"/>
      <c r="C220" s="69"/>
      <c r="D220" s="70"/>
      <c r="E220" s="70"/>
      <c r="F220" s="70"/>
      <c r="G220" s="70"/>
      <c r="H220" s="70"/>
      <c r="I220" s="70"/>
      <c r="J220" s="70"/>
      <c r="K220" s="70"/>
    </row>
    <row r="221" ht="15.75" customHeight="1">
      <c r="A221" s="68"/>
      <c r="B221" s="69"/>
      <c r="C221" s="69"/>
      <c r="D221" s="70"/>
      <c r="E221" s="70"/>
      <c r="F221" s="70"/>
      <c r="G221" s="70"/>
      <c r="H221" s="70"/>
      <c r="I221" s="70"/>
      <c r="J221" s="70"/>
      <c r="K221" s="70"/>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M2"/>
    <mergeCell ref="A4:M4"/>
    <mergeCell ref="A5:M5"/>
    <mergeCell ref="A6:M6"/>
    <mergeCell ref="A7:M7"/>
    <mergeCell ref="A8:M8"/>
    <mergeCell ref="A9:M9"/>
    <mergeCell ref="A21:H21"/>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3.86"/>
    <col customWidth="1" min="2" max="2" width="15.0"/>
    <col customWidth="1" min="3" max="3" width="10.57"/>
    <col customWidth="1" min="4" max="4" width="12.14"/>
    <col customWidth="1" min="5" max="5" width="5.71"/>
    <col customWidth="1" min="6" max="6" width="5.86"/>
    <col customWidth="1" min="7" max="7" width="6.0"/>
    <col customWidth="1" min="8" max="9" width="9.14"/>
    <col customWidth="1" min="10" max="11" width="10.14"/>
    <col customWidth="1" min="12" max="12" width="8.86"/>
    <col customWidth="1" min="13" max="13" width="8.0"/>
    <col customWidth="1" min="14" max="14" width="11.43"/>
    <col customWidth="1" min="15" max="16" width="8.0"/>
    <col customWidth="1" min="17" max="19" width="8.71"/>
    <col customWidth="1" min="20" max="20" width="8.43"/>
    <col customWidth="1" min="21" max="21" width="10.29"/>
    <col customWidth="1" min="22" max="24" width="9.14"/>
    <col customWidth="1" min="25" max="30" width="8.0"/>
  </cols>
  <sheetData>
    <row r="1">
      <c r="A1" s="68"/>
      <c r="B1" s="69"/>
      <c r="C1" s="69"/>
      <c r="D1" s="69"/>
      <c r="E1" s="69"/>
      <c r="F1" s="69"/>
      <c r="G1" s="70"/>
      <c r="H1" s="70"/>
      <c r="I1" s="70"/>
      <c r="J1" s="70"/>
      <c r="K1" s="70"/>
      <c r="L1" s="70"/>
      <c r="M1" s="70"/>
      <c r="N1" s="70"/>
      <c r="O1" s="70"/>
      <c r="P1" s="70"/>
      <c r="Q1" s="70"/>
      <c r="R1" s="70"/>
      <c r="S1" s="70"/>
      <c r="T1" s="70"/>
      <c r="U1" s="70"/>
      <c r="V1" s="70"/>
      <c r="W1" s="70"/>
      <c r="X1" s="70"/>
    </row>
    <row r="2" ht="35.25" customHeight="1">
      <c r="A2" s="71" t="s">
        <v>225</v>
      </c>
      <c r="B2" s="72"/>
      <c r="C2" s="72"/>
      <c r="D2" s="72"/>
      <c r="E2" s="72"/>
      <c r="F2" s="72"/>
      <c r="G2" s="72"/>
      <c r="H2" s="72"/>
      <c r="I2" s="72"/>
      <c r="J2" s="72"/>
      <c r="K2" s="72"/>
      <c r="L2" s="72"/>
      <c r="M2" s="72"/>
      <c r="N2" s="72"/>
      <c r="O2" s="72"/>
      <c r="P2" s="72"/>
      <c r="Q2" s="72"/>
      <c r="R2" s="72"/>
      <c r="S2" s="72"/>
      <c r="T2" s="72"/>
      <c r="U2" s="72"/>
      <c r="V2" s="73"/>
      <c r="W2" s="74"/>
      <c r="X2" s="74"/>
      <c r="Y2" s="75"/>
      <c r="Z2" s="75"/>
      <c r="AA2" s="75"/>
      <c r="AB2" s="75"/>
      <c r="AC2" s="75"/>
      <c r="AD2" s="75"/>
    </row>
    <row r="3">
      <c r="A3" s="75"/>
      <c r="B3" s="75"/>
      <c r="C3" s="75"/>
      <c r="D3" s="75"/>
      <c r="E3" s="75"/>
      <c r="F3" s="75"/>
      <c r="G3" s="75"/>
      <c r="H3" s="74"/>
      <c r="I3" s="74"/>
      <c r="J3" s="75"/>
      <c r="K3" s="75"/>
      <c r="L3" s="75"/>
      <c r="M3" s="75"/>
      <c r="N3" s="75"/>
      <c r="O3" s="75"/>
      <c r="P3" s="75"/>
      <c r="Q3" s="75"/>
      <c r="R3" s="75"/>
      <c r="S3" s="75"/>
      <c r="T3" s="75"/>
      <c r="U3" s="74"/>
      <c r="V3" s="74"/>
      <c r="W3" s="74"/>
      <c r="X3" s="74"/>
      <c r="Y3" s="75"/>
      <c r="Z3" s="75"/>
      <c r="AA3" s="75"/>
      <c r="AB3" s="75"/>
      <c r="AC3" s="75"/>
      <c r="AD3" s="75"/>
    </row>
    <row r="4" ht="22.5" customHeight="1">
      <c r="A4" s="76" t="s">
        <v>226</v>
      </c>
      <c r="B4" s="72"/>
      <c r="C4" s="72"/>
      <c r="D4" s="72"/>
      <c r="E4" s="72"/>
      <c r="F4" s="72"/>
      <c r="G4" s="72"/>
      <c r="H4" s="72"/>
      <c r="I4" s="72"/>
      <c r="J4" s="72"/>
      <c r="K4" s="72"/>
      <c r="L4" s="72"/>
      <c r="M4" s="72"/>
      <c r="N4" s="72"/>
      <c r="O4" s="72"/>
      <c r="P4" s="72"/>
      <c r="Q4" s="72"/>
      <c r="R4" s="72"/>
      <c r="S4" s="72"/>
      <c r="T4" s="72"/>
      <c r="U4" s="72"/>
      <c r="V4" s="73"/>
      <c r="W4" s="74"/>
      <c r="X4" s="74"/>
      <c r="Y4" s="75"/>
      <c r="Z4" s="75"/>
      <c r="AA4" s="75"/>
      <c r="AB4" s="75"/>
      <c r="AC4" s="75"/>
      <c r="AD4" s="75"/>
    </row>
    <row r="5" ht="19.5" customHeight="1">
      <c r="A5" s="76" t="s">
        <v>227</v>
      </c>
      <c r="B5" s="72"/>
      <c r="C5" s="72"/>
      <c r="D5" s="72"/>
      <c r="E5" s="72"/>
      <c r="F5" s="72"/>
      <c r="G5" s="72"/>
      <c r="H5" s="72"/>
      <c r="I5" s="72"/>
      <c r="J5" s="72"/>
      <c r="K5" s="72"/>
      <c r="L5" s="72"/>
      <c r="M5" s="72"/>
      <c r="N5" s="72"/>
      <c r="O5" s="72"/>
      <c r="P5" s="72"/>
      <c r="Q5" s="72"/>
      <c r="R5" s="72"/>
      <c r="S5" s="72"/>
      <c r="T5" s="72"/>
      <c r="U5" s="72"/>
      <c r="V5" s="73"/>
      <c r="W5" s="74"/>
      <c r="X5" s="74"/>
      <c r="Y5" s="75"/>
      <c r="Z5" s="75"/>
      <c r="AA5" s="75"/>
      <c r="AB5" s="75"/>
      <c r="AC5" s="75"/>
      <c r="AD5" s="75"/>
    </row>
    <row r="6" ht="14.25" customHeight="1">
      <c r="A6" s="76" t="s">
        <v>228</v>
      </c>
      <c r="B6" s="72"/>
      <c r="C6" s="72"/>
      <c r="D6" s="72"/>
      <c r="E6" s="72"/>
      <c r="F6" s="72"/>
      <c r="G6" s="72"/>
      <c r="H6" s="72"/>
      <c r="I6" s="72"/>
      <c r="J6" s="72"/>
      <c r="K6" s="72"/>
      <c r="L6" s="72"/>
      <c r="M6" s="72"/>
      <c r="N6" s="72"/>
      <c r="O6" s="72"/>
      <c r="P6" s="72"/>
      <c r="Q6" s="72"/>
      <c r="R6" s="72"/>
      <c r="S6" s="72"/>
      <c r="T6" s="72"/>
      <c r="U6" s="72"/>
      <c r="V6" s="73"/>
      <c r="W6" s="74"/>
      <c r="X6" s="74"/>
      <c r="Y6" s="75"/>
      <c r="Z6" s="75"/>
      <c r="AA6" s="75"/>
      <c r="AB6" s="75"/>
      <c r="AC6" s="75"/>
      <c r="AD6" s="75"/>
    </row>
    <row r="7" ht="26.25" customHeight="1">
      <c r="A7" s="76" t="s">
        <v>229</v>
      </c>
      <c r="B7" s="72"/>
      <c r="C7" s="72"/>
      <c r="D7" s="72"/>
      <c r="E7" s="72"/>
      <c r="F7" s="72"/>
      <c r="G7" s="72"/>
      <c r="H7" s="72"/>
      <c r="I7" s="72"/>
      <c r="J7" s="72"/>
      <c r="K7" s="72"/>
      <c r="L7" s="72"/>
      <c r="M7" s="72"/>
      <c r="N7" s="72"/>
      <c r="O7" s="72"/>
      <c r="P7" s="72"/>
      <c r="Q7" s="72"/>
      <c r="R7" s="72"/>
      <c r="S7" s="72"/>
      <c r="T7" s="72"/>
      <c r="U7" s="72"/>
      <c r="V7" s="73"/>
      <c r="W7" s="77"/>
      <c r="X7" s="77"/>
      <c r="Y7" s="78"/>
      <c r="Z7" s="78"/>
      <c r="AA7" s="78"/>
      <c r="AB7" s="78"/>
      <c r="AC7" s="78"/>
      <c r="AD7" s="78"/>
    </row>
    <row r="8" ht="14.25" customHeight="1">
      <c r="A8" s="76" t="s">
        <v>230</v>
      </c>
      <c r="B8" s="72"/>
      <c r="C8" s="72"/>
      <c r="D8" s="72"/>
      <c r="E8" s="72"/>
      <c r="F8" s="72"/>
      <c r="G8" s="72"/>
      <c r="H8" s="72"/>
      <c r="I8" s="72"/>
      <c r="J8" s="72"/>
      <c r="K8" s="72"/>
      <c r="L8" s="72"/>
      <c r="M8" s="72"/>
      <c r="N8" s="72"/>
      <c r="O8" s="72"/>
      <c r="P8" s="72"/>
      <c r="Q8" s="72"/>
      <c r="R8" s="72"/>
      <c r="S8" s="72"/>
      <c r="T8" s="72"/>
      <c r="U8" s="72"/>
      <c r="V8" s="73"/>
      <c r="W8" s="77"/>
      <c r="X8" s="77"/>
      <c r="Y8" s="78"/>
      <c r="Z8" s="78"/>
      <c r="AA8" s="78"/>
      <c r="AB8" s="78"/>
      <c r="AC8" s="78"/>
      <c r="AD8" s="78"/>
    </row>
    <row r="9" ht="146.25" customHeight="1">
      <c r="A9" s="79" t="s">
        <v>231</v>
      </c>
      <c r="B9" s="72"/>
      <c r="C9" s="72"/>
      <c r="D9" s="72"/>
      <c r="E9" s="72"/>
      <c r="F9" s="72"/>
      <c r="G9" s="72"/>
      <c r="H9" s="72"/>
      <c r="I9" s="72"/>
      <c r="J9" s="72"/>
      <c r="K9" s="72"/>
      <c r="L9" s="72"/>
      <c r="M9" s="72"/>
      <c r="N9" s="72"/>
      <c r="O9" s="72"/>
      <c r="P9" s="72"/>
      <c r="Q9" s="72"/>
      <c r="R9" s="72"/>
      <c r="S9" s="72"/>
      <c r="T9" s="72"/>
      <c r="U9" s="72"/>
      <c r="V9" s="73"/>
      <c r="W9" s="77"/>
      <c r="X9" s="77"/>
      <c r="Y9" s="78"/>
      <c r="Z9" s="78"/>
      <c r="AA9" s="78"/>
      <c r="AB9" s="78"/>
      <c r="AC9" s="78"/>
      <c r="AD9" s="78"/>
    </row>
    <row r="10">
      <c r="A10" s="80"/>
      <c r="B10" s="81"/>
      <c r="C10" s="81"/>
      <c r="D10" s="81"/>
      <c r="E10" s="81"/>
      <c r="F10" s="81"/>
      <c r="G10" s="80"/>
      <c r="H10" s="75"/>
      <c r="I10" s="75"/>
      <c r="J10" s="80"/>
      <c r="K10" s="80"/>
      <c r="L10" s="80"/>
      <c r="M10" s="80"/>
      <c r="N10" s="80"/>
      <c r="O10" s="80"/>
      <c r="P10" s="80"/>
      <c r="Q10" s="80"/>
      <c r="R10" s="80"/>
      <c r="S10" s="80"/>
      <c r="T10" s="80"/>
      <c r="U10" s="74"/>
      <c r="V10" s="74"/>
      <c r="W10" s="74"/>
      <c r="X10" s="74"/>
      <c r="Y10" s="75"/>
      <c r="Z10" s="75"/>
      <c r="AA10" s="75"/>
      <c r="AB10" s="75"/>
      <c r="AC10" s="75"/>
      <c r="AD10" s="75"/>
    </row>
    <row r="11" ht="101.25" customHeight="1">
      <c r="A11" s="82" t="s">
        <v>232</v>
      </c>
      <c r="B11" s="82" t="s">
        <v>233</v>
      </c>
      <c r="C11" s="82" t="s">
        <v>234</v>
      </c>
      <c r="D11" s="83" t="s">
        <v>235</v>
      </c>
      <c r="E11" s="83" t="s">
        <v>236</v>
      </c>
      <c r="F11" s="83" t="s">
        <v>237</v>
      </c>
      <c r="G11" s="82" t="s">
        <v>238</v>
      </c>
      <c r="H11" s="84" t="s">
        <v>239</v>
      </c>
      <c r="I11" s="84" t="s">
        <v>240</v>
      </c>
      <c r="J11" s="83" t="s">
        <v>241</v>
      </c>
      <c r="K11" s="83" t="s">
        <v>242</v>
      </c>
      <c r="L11" s="83" t="s">
        <v>243</v>
      </c>
      <c r="M11" s="83" t="s">
        <v>244</v>
      </c>
      <c r="N11" s="83" t="s">
        <v>245</v>
      </c>
      <c r="O11" s="83" t="s">
        <v>246</v>
      </c>
      <c r="P11" s="83" t="s">
        <v>247</v>
      </c>
      <c r="Q11" s="85" t="s">
        <v>248</v>
      </c>
      <c r="R11" s="82" t="s">
        <v>249</v>
      </c>
      <c r="S11" s="82" t="s">
        <v>250</v>
      </c>
      <c r="T11" s="83" t="s">
        <v>251</v>
      </c>
      <c r="U11" s="83" t="s">
        <v>252</v>
      </c>
      <c r="V11" s="82" t="s">
        <v>253</v>
      </c>
      <c r="W11" s="86" t="s">
        <v>254</v>
      </c>
      <c r="X11" s="87"/>
      <c r="Y11" s="88"/>
      <c r="Z11" s="88"/>
      <c r="AA11" s="88"/>
      <c r="AB11" s="88"/>
      <c r="AC11" s="88"/>
      <c r="AD11" s="88"/>
    </row>
    <row r="12" ht="34.5" customHeight="1">
      <c r="A12" s="89" t="s">
        <v>255</v>
      </c>
      <c r="B12" s="89" t="s">
        <v>256</v>
      </c>
      <c r="C12" s="89" t="s">
        <v>52</v>
      </c>
      <c r="D12" s="89" t="s">
        <v>257</v>
      </c>
      <c r="E12" s="89">
        <v>11.0</v>
      </c>
      <c r="F12" s="89">
        <v>1455.0</v>
      </c>
      <c r="G12" s="90" t="s">
        <v>258</v>
      </c>
      <c r="H12" s="91" t="s">
        <v>259</v>
      </c>
      <c r="I12" s="92" t="s">
        <v>260</v>
      </c>
      <c r="J12" s="92" t="s">
        <v>261</v>
      </c>
      <c r="K12" s="90" t="s">
        <v>262</v>
      </c>
      <c r="L12" s="89" t="s">
        <v>263</v>
      </c>
      <c r="M12" s="89">
        <v>2023.0</v>
      </c>
      <c r="N12" s="89" t="s">
        <v>264</v>
      </c>
      <c r="O12" s="89">
        <v>6.0</v>
      </c>
      <c r="P12" s="89">
        <v>6.0</v>
      </c>
      <c r="Q12" s="89">
        <v>6.0</v>
      </c>
      <c r="R12" s="89">
        <v>1500.0</v>
      </c>
      <c r="S12" s="89"/>
      <c r="T12" s="93"/>
      <c r="U12" s="93"/>
      <c r="V12" s="89">
        <v>250.0</v>
      </c>
      <c r="W12" s="94" t="s">
        <v>58</v>
      </c>
      <c r="X12" s="70"/>
    </row>
    <row r="13" ht="32.25" customHeight="1">
      <c r="A13" s="95" t="s">
        <v>265</v>
      </c>
      <c r="B13" s="96" t="s">
        <v>266</v>
      </c>
      <c r="C13" s="96" t="s">
        <v>52</v>
      </c>
      <c r="D13" s="96" t="s">
        <v>267</v>
      </c>
      <c r="E13" s="96">
        <v>13.0</v>
      </c>
      <c r="F13" s="96">
        <v>2.0</v>
      </c>
      <c r="G13" s="96" t="s">
        <v>268</v>
      </c>
      <c r="H13" s="97" t="s">
        <v>269</v>
      </c>
      <c r="I13" s="97" t="s">
        <v>270</v>
      </c>
      <c r="J13" s="95" t="s">
        <v>271</v>
      </c>
      <c r="K13" s="90" t="s">
        <v>272</v>
      </c>
      <c r="L13" s="98" t="s">
        <v>273</v>
      </c>
      <c r="M13" s="96">
        <v>2023.0</v>
      </c>
      <c r="N13" s="96" t="s">
        <v>274</v>
      </c>
      <c r="O13" s="96">
        <v>7.0</v>
      </c>
      <c r="P13" s="99">
        <v>6.0</v>
      </c>
      <c r="Q13" s="99">
        <v>7.0</v>
      </c>
      <c r="R13" s="99">
        <v>500.0</v>
      </c>
      <c r="S13" s="100"/>
      <c r="T13" s="101"/>
      <c r="U13" s="101"/>
      <c r="V13" s="102">
        <v>71.42</v>
      </c>
      <c r="W13" s="94" t="s">
        <v>58</v>
      </c>
      <c r="X13" s="70"/>
    </row>
    <row r="14" ht="36.0" customHeight="1">
      <c r="A14" s="103" t="s">
        <v>275</v>
      </c>
      <c r="B14" s="103" t="s">
        <v>276</v>
      </c>
      <c r="C14" s="103" t="s">
        <v>52</v>
      </c>
      <c r="D14" s="103" t="s">
        <v>277</v>
      </c>
      <c r="E14" s="103">
        <v>16.0</v>
      </c>
      <c r="F14" s="104">
        <v>3.0</v>
      </c>
      <c r="G14" s="103" t="s">
        <v>278</v>
      </c>
      <c r="H14" s="105" t="s">
        <v>279</v>
      </c>
      <c r="I14" s="105" t="s">
        <v>280</v>
      </c>
      <c r="J14" s="104" t="s">
        <v>281</v>
      </c>
      <c r="K14" s="104" t="s">
        <v>282</v>
      </c>
      <c r="L14" s="106" t="s">
        <v>283</v>
      </c>
      <c r="M14" s="104">
        <v>2023.0</v>
      </c>
      <c r="N14" s="104" t="s">
        <v>284</v>
      </c>
      <c r="O14" s="104">
        <v>11.0</v>
      </c>
      <c r="P14" s="107">
        <v>8.0</v>
      </c>
      <c r="Q14" s="107">
        <v>11.0</v>
      </c>
      <c r="R14" s="107">
        <v>1000.0</v>
      </c>
      <c r="S14" s="108"/>
      <c r="T14" s="109"/>
      <c r="U14" s="109"/>
      <c r="V14" s="109">
        <f t="shared" ref="V14:V16" si="1">R14/O14</f>
        <v>90.90909091</v>
      </c>
      <c r="W14" s="94" t="s">
        <v>285</v>
      </c>
      <c r="X14" s="70"/>
    </row>
    <row r="15" ht="23.25" customHeight="1">
      <c r="A15" s="103" t="s">
        <v>286</v>
      </c>
      <c r="B15" s="103" t="s">
        <v>287</v>
      </c>
      <c r="C15" s="103" t="s">
        <v>52</v>
      </c>
      <c r="D15" s="103" t="s">
        <v>288</v>
      </c>
      <c r="E15" s="103">
        <v>16.0</v>
      </c>
      <c r="F15" s="103">
        <v>8.0</v>
      </c>
      <c r="G15" s="103" t="s">
        <v>289</v>
      </c>
      <c r="H15" s="105" t="s">
        <v>290</v>
      </c>
      <c r="I15" s="105" t="s">
        <v>291</v>
      </c>
      <c r="J15" s="103" t="s">
        <v>292</v>
      </c>
      <c r="K15" s="103" t="s">
        <v>293</v>
      </c>
      <c r="L15" s="110" t="s">
        <v>294</v>
      </c>
      <c r="M15" s="104">
        <v>2023.0</v>
      </c>
      <c r="N15" s="104" t="s">
        <v>284</v>
      </c>
      <c r="O15" s="104">
        <v>11.0</v>
      </c>
      <c r="P15" s="111">
        <v>6.0</v>
      </c>
      <c r="Q15" s="111">
        <v>11.0</v>
      </c>
      <c r="R15" s="107">
        <v>1000.0</v>
      </c>
      <c r="S15" s="108"/>
      <c r="T15" s="109"/>
      <c r="U15" s="109"/>
      <c r="V15" s="109">
        <f t="shared" si="1"/>
        <v>90.90909091</v>
      </c>
      <c r="W15" s="94" t="s">
        <v>285</v>
      </c>
      <c r="X15" s="70"/>
    </row>
    <row r="16" ht="22.5" customHeight="1">
      <c r="A16" s="104" t="s">
        <v>295</v>
      </c>
      <c r="B16" s="104" t="s">
        <v>296</v>
      </c>
      <c r="C16" s="103" t="s">
        <v>52</v>
      </c>
      <c r="D16" s="104" t="s">
        <v>297</v>
      </c>
      <c r="E16" s="104">
        <v>12.0</v>
      </c>
      <c r="F16" s="104">
        <v>5.0</v>
      </c>
      <c r="G16" s="104" t="s">
        <v>298</v>
      </c>
      <c r="H16" s="105" t="s">
        <v>299</v>
      </c>
      <c r="I16" s="105" t="s">
        <v>300</v>
      </c>
      <c r="J16" s="104" t="s">
        <v>301</v>
      </c>
      <c r="K16" s="104" t="s">
        <v>302</v>
      </c>
      <c r="L16" s="106" t="s">
        <v>303</v>
      </c>
      <c r="M16" s="104">
        <v>2023.0</v>
      </c>
      <c r="N16" s="104" t="s">
        <v>264</v>
      </c>
      <c r="O16" s="104">
        <v>9.0</v>
      </c>
      <c r="P16" s="107">
        <v>8.0</v>
      </c>
      <c r="Q16" s="107">
        <v>9.0</v>
      </c>
      <c r="R16" s="107">
        <v>1500.0</v>
      </c>
      <c r="S16" s="108"/>
      <c r="T16" s="109"/>
      <c r="U16" s="109"/>
      <c r="V16" s="109">
        <f t="shared" si="1"/>
        <v>166.6666667</v>
      </c>
      <c r="W16" s="94" t="s">
        <v>285</v>
      </c>
      <c r="X16" s="70"/>
    </row>
    <row r="17" ht="21.0" customHeight="1">
      <c r="A17" s="104" t="s">
        <v>304</v>
      </c>
      <c r="B17" s="104" t="s">
        <v>305</v>
      </c>
      <c r="C17" s="104" t="s">
        <v>52</v>
      </c>
      <c r="D17" s="104" t="s">
        <v>306</v>
      </c>
      <c r="E17" s="104">
        <v>396.0</v>
      </c>
      <c r="F17" s="104" t="s">
        <v>307</v>
      </c>
      <c r="G17" s="112" t="s">
        <v>308</v>
      </c>
      <c r="H17" s="105" t="s">
        <v>309</v>
      </c>
      <c r="I17" s="105" t="s">
        <v>310</v>
      </c>
      <c r="J17" s="104"/>
      <c r="K17" s="104" t="s">
        <v>311</v>
      </c>
      <c r="L17" s="106" t="s">
        <v>312</v>
      </c>
      <c r="M17" s="104">
        <v>2023.0</v>
      </c>
      <c r="N17" s="104" t="s">
        <v>284</v>
      </c>
      <c r="O17" s="104">
        <v>11.0</v>
      </c>
      <c r="P17" s="111">
        <v>9.0</v>
      </c>
      <c r="Q17" s="111">
        <v>11.0</v>
      </c>
      <c r="R17" s="107">
        <v>200.0</v>
      </c>
      <c r="S17" s="108" t="s">
        <v>313</v>
      </c>
      <c r="T17" s="113" t="s">
        <v>314</v>
      </c>
      <c r="U17" s="112" t="s">
        <v>315</v>
      </c>
      <c r="V17" s="109">
        <f>R17/11</f>
        <v>18.18181818</v>
      </c>
      <c r="W17" s="94" t="s">
        <v>285</v>
      </c>
      <c r="X17" s="70"/>
    </row>
    <row r="18" ht="27.0" customHeight="1">
      <c r="A18" s="104" t="s">
        <v>316</v>
      </c>
      <c r="B18" s="104" t="s">
        <v>317</v>
      </c>
      <c r="C18" s="104" t="s">
        <v>52</v>
      </c>
      <c r="D18" s="104" t="s">
        <v>306</v>
      </c>
      <c r="E18" s="104">
        <v>396.0</v>
      </c>
      <c r="F18" s="104" t="s">
        <v>307</v>
      </c>
      <c r="G18" s="112" t="s">
        <v>308</v>
      </c>
      <c r="H18" s="105" t="s">
        <v>318</v>
      </c>
      <c r="I18" s="105" t="s">
        <v>310</v>
      </c>
      <c r="J18" s="104"/>
      <c r="K18" s="104" t="s">
        <v>319</v>
      </c>
      <c r="L18" s="106" t="s">
        <v>320</v>
      </c>
      <c r="M18" s="104">
        <v>2023.0</v>
      </c>
      <c r="N18" s="104" t="s">
        <v>284</v>
      </c>
      <c r="O18" s="104">
        <v>8.0</v>
      </c>
      <c r="P18" s="111">
        <v>8.0</v>
      </c>
      <c r="Q18" s="111">
        <v>8.0</v>
      </c>
      <c r="R18" s="107">
        <v>200.0</v>
      </c>
      <c r="S18" s="108" t="s">
        <v>313</v>
      </c>
      <c r="T18" s="113" t="s">
        <v>314</v>
      </c>
      <c r="U18" s="112" t="s">
        <v>315</v>
      </c>
      <c r="V18" s="109">
        <f t="shared" ref="V18:V19" si="2">R18/O18</f>
        <v>25</v>
      </c>
      <c r="W18" s="94" t="s">
        <v>285</v>
      </c>
      <c r="X18" s="70"/>
    </row>
    <row r="19" ht="39.0" customHeight="1">
      <c r="A19" s="104" t="s">
        <v>321</v>
      </c>
      <c r="B19" s="104" t="s">
        <v>322</v>
      </c>
      <c r="C19" s="104" t="s">
        <v>52</v>
      </c>
      <c r="D19" s="104" t="s">
        <v>277</v>
      </c>
      <c r="E19" s="104">
        <v>16.0</v>
      </c>
      <c r="F19" s="104">
        <v>11.0</v>
      </c>
      <c r="G19" s="103" t="s">
        <v>278</v>
      </c>
      <c r="H19" s="105" t="s">
        <v>323</v>
      </c>
      <c r="I19" s="105" t="s">
        <v>324</v>
      </c>
      <c r="J19" s="104" t="s">
        <v>325</v>
      </c>
      <c r="K19" s="104" t="s">
        <v>326</v>
      </c>
      <c r="L19" s="106" t="s">
        <v>327</v>
      </c>
      <c r="M19" s="104">
        <v>2023.0</v>
      </c>
      <c r="N19" s="104" t="s">
        <v>284</v>
      </c>
      <c r="O19" s="104">
        <v>11.0</v>
      </c>
      <c r="P19" s="111">
        <v>10.0</v>
      </c>
      <c r="Q19" s="111">
        <v>11.0</v>
      </c>
      <c r="R19" s="107">
        <v>1000.0</v>
      </c>
      <c r="S19" s="108"/>
      <c r="T19" s="113"/>
      <c r="U19" s="113"/>
      <c r="V19" s="109">
        <f t="shared" si="2"/>
        <v>90.90909091</v>
      </c>
      <c r="W19" s="94" t="s">
        <v>285</v>
      </c>
      <c r="X19" s="70"/>
    </row>
    <row r="20" ht="15.75" customHeight="1">
      <c r="A20" s="114" t="s">
        <v>328</v>
      </c>
      <c r="B20" s="115" t="s">
        <v>329</v>
      </c>
      <c r="C20" s="116" t="s">
        <v>330</v>
      </c>
      <c r="D20" s="114" t="s">
        <v>331</v>
      </c>
      <c r="E20" s="116">
        <v>13.0</v>
      </c>
      <c r="F20" s="96">
        <v>1645.0</v>
      </c>
      <c r="G20" s="94" t="s">
        <v>332</v>
      </c>
      <c r="H20" s="117" t="s">
        <v>333</v>
      </c>
      <c r="I20" s="117" t="s">
        <v>333</v>
      </c>
      <c r="J20" s="95"/>
      <c r="K20" s="101"/>
      <c r="L20" s="101">
        <v>19.0</v>
      </c>
      <c r="M20" s="96">
        <v>2023.0</v>
      </c>
      <c r="N20" s="96" t="s">
        <v>284</v>
      </c>
      <c r="O20" s="96">
        <v>8.0</v>
      </c>
      <c r="P20" s="118">
        <v>8.0</v>
      </c>
      <c r="Q20" s="118">
        <v>8.0</v>
      </c>
      <c r="R20" s="118">
        <v>1000.0</v>
      </c>
      <c r="S20" s="119"/>
      <c r="T20" s="101"/>
      <c r="U20" s="101"/>
      <c r="V20" s="120">
        <v>125.0</v>
      </c>
      <c r="W20" s="101" t="s">
        <v>334</v>
      </c>
      <c r="X20" s="70"/>
    </row>
    <row r="21" ht="15.75" customHeight="1">
      <c r="A21" s="114" t="s">
        <v>335</v>
      </c>
      <c r="B21" s="90" t="s">
        <v>336</v>
      </c>
      <c r="C21" s="116" t="s">
        <v>337</v>
      </c>
      <c r="D21" s="114" t="s">
        <v>338</v>
      </c>
      <c r="E21" s="116">
        <v>11.0</v>
      </c>
      <c r="F21" s="116">
        <v>116.0</v>
      </c>
      <c r="G21" s="116" t="s">
        <v>339</v>
      </c>
      <c r="H21" s="121" t="s">
        <v>340</v>
      </c>
      <c r="I21" s="121" t="s">
        <v>340</v>
      </c>
      <c r="J21" s="114"/>
      <c r="K21" s="120"/>
      <c r="L21" s="122" t="s">
        <v>341</v>
      </c>
      <c r="M21" s="96">
        <v>2023.0</v>
      </c>
      <c r="N21" s="96" t="s">
        <v>284</v>
      </c>
      <c r="O21" s="96">
        <v>8.0</v>
      </c>
      <c r="P21" s="99">
        <v>5.0</v>
      </c>
      <c r="Q21" s="99">
        <v>8.0</v>
      </c>
      <c r="R21" s="99">
        <v>1000.0</v>
      </c>
      <c r="S21" s="119"/>
      <c r="T21" s="120"/>
      <c r="U21" s="120"/>
      <c r="V21" s="120">
        <v>125.0</v>
      </c>
      <c r="W21" s="101" t="s">
        <v>334</v>
      </c>
      <c r="X21" s="70"/>
    </row>
    <row r="22" ht="15.75" customHeight="1">
      <c r="A22" s="123" t="s">
        <v>295</v>
      </c>
      <c r="B22" s="104" t="s">
        <v>342</v>
      </c>
      <c r="C22" s="104" t="s">
        <v>52</v>
      </c>
      <c r="D22" s="124" t="s">
        <v>297</v>
      </c>
      <c r="E22" s="104">
        <v>12.0</v>
      </c>
      <c r="F22" s="104">
        <v>5.0</v>
      </c>
      <c r="G22" s="124" t="s">
        <v>298</v>
      </c>
      <c r="H22" s="125" t="s">
        <v>299</v>
      </c>
      <c r="I22" s="125" t="s">
        <v>300</v>
      </c>
      <c r="J22" s="124" t="s">
        <v>301</v>
      </c>
      <c r="K22" s="124" t="s">
        <v>302</v>
      </c>
      <c r="L22" s="104" t="s">
        <v>303</v>
      </c>
      <c r="M22" s="104">
        <v>2023.0</v>
      </c>
      <c r="N22" s="104" t="s">
        <v>264</v>
      </c>
      <c r="O22" s="104">
        <v>9.0</v>
      </c>
      <c r="P22" s="104">
        <v>8.0</v>
      </c>
      <c r="Q22" s="104">
        <v>9.0</v>
      </c>
      <c r="R22" s="104">
        <v>1500.0</v>
      </c>
      <c r="S22" s="104"/>
      <c r="T22" s="104"/>
      <c r="U22" s="104"/>
      <c r="V22" s="104">
        <f>R22/O22</f>
        <v>166.6666667</v>
      </c>
      <c r="W22" s="101" t="s">
        <v>73</v>
      </c>
      <c r="X22" s="70"/>
    </row>
    <row r="23" ht="15.75" customHeight="1">
      <c r="A23" s="123" t="s">
        <v>321</v>
      </c>
      <c r="B23" s="104" t="s">
        <v>343</v>
      </c>
      <c r="C23" s="104" t="s">
        <v>52</v>
      </c>
      <c r="D23" s="124" t="s">
        <v>277</v>
      </c>
      <c r="E23" s="103">
        <v>16.0</v>
      </c>
      <c r="F23" s="104">
        <v>11.0</v>
      </c>
      <c r="G23" s="124" t="s">
        <v>344</v>
      </c>
      <c r="H23" s="125" t="s">
        <v>345</v>
      </c>
      <c r="I23" s="125" t="s">
        <v>324</v>
      </c>
      <c r="J23" s="124" t="s">
        <v>325</v>
      </c>
      <c r="K23" s="124" t="s">
        <v>326</v>
      </c>
      <c r="L23" s="104" t="s">
        <v>327</v>
      </c>
      <c r="M23" s="104">
        <v>2023.0</v>
      </c>
      <c r="N23" s="104" t="s">
        <v>284</v>
      </c>
      <c r="O23" s="104">
        <v>11.0</v>
      </c>
      <c r="P23" s="104">
        <v>10.0</v>
      </c>
      <c r="Q23" s="104">
        <v>11.0</v>
      </c>
      <c r="R23" s="104">
        <v>1000.0</v>
      </c>
      <c r="S23" s="104"/>
      <c r="T23" s="104"/>
      <c r="U23" s="104"/>
      <c r="V23" s="104">
        <v>90.909</v>
      </c>
      <c r="W23" s="101" t="s">
        <v>73</v>
      </c>
      <c r="X23" s="70"/>
    </row>
    <row r="24" ht="15.75" customHeight="1">
      <c r="A24" s="95" t="s">
        <v>346</v>
      </c>
      <c r="B24" s="126" t="s">
        <v>347</v>
      </c>
      <c r="C24" s="127" t="s">
        <v>52</v>
      </c>
      <c r="D24" s="126" t="s">
        <v>348</v>
      </c>
      <c r="E24" s="96">
        <v>16.0</v>
      </c>
      <c r="F24" s="96">
        <v>13.0</v>
      </c>
      <c r="G24" s="128" t="s">
        <v>289</v>
      </c>
      <c r="H24" s="129" t="s">
        <v>349</v>
      </c>
      <c r="I24" s="129" t="s">
        <v>350</v>
      </c>
      <c r="J24" s="130" t="s">
        <v>351</v>
      </c>
      <c r="K24" s="131" t="s">
        <v>352</v>
      </c>
      <c r="L24" s="98"/>
      <c r="M24" s="96">
        <v>2023.0</v>
      </c>
      <c r="N24" s="96" t="s">
        <v>284</v>
      </c>
      <c r="O24" s="96">
        <v>11.0</v>
      </c>
      <c r="P24" s="118">
        <v>2.0</v>
      </c>
      <c r="Q24" s="118">
        <v>11.0</v>
      </c>
      <c r="R24" s="118">
        <v>1000.0</v>
      </c>
      <c r="S24" s="119"/>
      <c r="T24" s="94"/>
      <c r="U24" s="94"/>
      <c r="V24" s="132">
        <v>90.9</v>
      </c>
      <c r="W24" s="101" t="s">
        <v>92</v>
      </c>
      <c r="X24" s="70"/>
    </row>
    <row r="25" ht="15.75" customHeight="1">
      <c r="A25" s="133" t="s">
        <v>353</v>
      </c>
      <c r="B25" s="134" t="s">
        <v>354</v>
      </c>
      <c r="C25" s="127" t="s">
        <v>52</v>
      </c>
      <c r="D25" s="96" t="s">
        <v>355</v>
      </c>
      <c r="E25" s="96">
        <v>85.0</v>
      </c>
      <c r="F25" s="96">
        <v>3.0</v>
      </c>
      <c r="G25" s="96" t="s">
        <v>356</v>
      </c>
      <c r="H25" s="129" t="s">
        <v>357</v>
      </c>
      <c r="I25" s="129" t="s">
        <v>358</v>
      </c>
      <c r="J25" s="95"/>
      <c r="K25" s="133" t="s">
        <v>359</v>
      </c>
      <c r="L25" s="95" t="s">
        <v>360</v>
      </c>
      <c r="M25" s="96">
        <v>2023.0</v>
      </c>
      <c r="N25" s="96" t="s">
        <v>361</v>
      </c>
      <c r="O25" s="96">
        <v>8.0</v>
      </c>
      <c r="P25" s="99">
        <v>2.0</v>
      </c>
      <c r="Q25" s="99">
        <v>8.0</v>
      </c>
      <c r="R25" s="99">
        <v>300.0</v>
      </c>
      <c r="S25" s="119"/>
      <c r="T25" s="94"/>
      <c r="U25" s="94"/>
      <c r="V25" s="135">
        <v>37.5</v>
      </c>
      <c r="W25" s="101" t="s">
        <v>92</v>
      </c>
      <c r="X25" s="70"/>
    </row>
    <row r="26" ht="15.75" customHeight="1">
      <c r="A26" s="133" t="s">
        <v>362</v>
      </c>
      <c r="B26" s="133" t="s">
        <v>363</v>
      </c>
      <c r="C26" s="96" t="s">
        <v>52</v>
      </c>
      <c r="D26" s="133" t="s">
        <v>364</v>
      </c>
      <c r="E26" s="96">
        <v>57.0</v>
      </c>
      <c r="F26" s="96">
        <v>4.0</v>
      </c>
      <c r="G26" s="96" t="s">
        <v>365</v>
      </c>
      <c r="H26" s="129" t="s">
        <v>366</v>
      </c>
      <c r="I26" s="129" t="s">
        <v>367</v>
      </c>
      <c r="J26" s="136" t="s">
        <v>368</v>
      </c>
      <c r="K26" s="137" t="s">
        <v>369</v>
      </c>
      <c r="L26" s="98" t="s">
        <v>370</v>
      </c>
      <c r="M26" s="96">
        <v>2023.0</v>
      </c>
      <c r="N26" s="96" t="s">
        <v>361</v>
      </c>
      <c r="O26" s="96">
        <v>7.0</v>
      </c>
      <c r="P26" s="99">
        <v>2.0</v>
      </c>
      <c r="Q26" s="99">
        <v>7.0</v>
      </c>
      <c r="R26" s="99">
        <v>500.0</v>
      </c>
      <c r="S26" s="119"/>
      <c r="T26" s="94"/>
      <c r="U26" s="94"/>
      <c r="V26" s="133">
        <v>71.4</v>
      </c>
      <c r="W26" s="101" t="s">
        <v>92</v>
      </c>
      <c r="X26" s="70"/>
    </row>
    <row r="27" ht="15.75" customHeight="1">
      <c r="A27" s="133" t="s">
        <v>371</v>
      </c>
      <c r="B27" s="134" t="s">
        <v>372</v>
      </c>
      <c r="C27" s="96" t="s">
        <v>52</v>
      </c>
      <c r="D27" s="96" t="s">
        <v>355</v>
      </c>
      <c r="E27" s="96">
        <v>85.0</v>
      </c>
      <c r="F27" s="96">
        <v>4.0</v>
      </c>
      <c r="G27" s="96" t="s">
        <v>356</v>
      </c>
      <c r="H27" s="138" t="s">
        <v>373</v>
      </c>
      <c r="I27" s="97" t="s">
        <v>374</v>
      </c>
      <c r="J27" s="95"/>
      <c r="K27" s="137" t="s">
        <v>375</v>
      </c>
      <c r="L27" s="98" t="s">
        <v>376</v>
      </c>
      <c r="M27" s="96">
        <v>2023.0</v>
      </c>
      <c r="N27" s="96" t="s">
        <v>377</v>
      </c>
      <c r="O27" s="96">
        <v>10.0</v>
      </c>
      <c r="P27" s="99">
        <v>2.0</v>
      </c>
      <c r="Q27" s="99">
        <v>10.0</v>
      </c>
      <c r="R27" s="99">
        <v>300.0</v>
      </c>
      <c r="S27" s="119"/>
      <c r="T27" s="101"/>
      <c r="U27" s="101"/>
      <c r="V27" s="133">
        <v>30.0</v>
      </c>
      <c r="W27" s="101" t="s">
        <v>92</v>
      </c>
      <c r="X27" s="70"/>
    </row>
    <row r="28" ht="15.75" customHeight="1">
      <c r="A28" s="94" t="s">
        <v>378</v>
      </c>
      <c r="B28" s="94" t="s">
        <v>379</v>
      </c>
      <c r="C28" s="94" t="s">
        <v>52</v>
      </c>
      <c r="D28" s="96" t="s">
        <v>355</v>
      </c>
      <c r="E28" s="96">
        <v>85.0</v>
      </c>
      <c r="F28" s="96">
        <v>4.0</v>
      </c>
      <c r="G28" s="96" t="s">
        <v>356</v>
      </c>
      <c r="H28" s="139" t="s">
        <v>380</v>
      </c>
      <c r="I28" s="117" t="s">
        <v>381</v>
      </c>
      <c r="J28" s="94"/>
      <c r="K28" s="140" t="s">
        <v>382</v>
      </c>
      <c r="L28" s="94" t="s">
        <v>383</v>
      </c>
      <c r="M28" s="94">
        <v>2023.0</v>
      </c>
      <c r="N28" s="94" t="s">
        <v>377</v>
      </c>
      <c r="O28" s="94">
        <v>8.0</v>
      </c>
      <c r="P28" s="94">
        <v>2.0</v>
      </c>
      <c r="Q28" s="94">
        <v>8.0</v>
      </c>
      <c r="R28" s="94">
        <v>300.0</v>
      </c>
      <c r="S28" s="94"/>
      <c r="T28" s="94"/>
      <c r="U28" s="94"/>
      <c r="V28" s="94">
        <v>37.5</v>
      </c>
      <c r="W28" s="101" t="s">
        <v>92</v>
      </c>
      <c r="X28" s="70"/>
    </row>
    <row r="29" ht="15.75" customHeight="1">
      <c r="A29" s="103" t="s">
        <v>275</v>
      </c>
      <c r="B29" s="103" t="s">
        <v>384</v>
      </c>
      <c r="C29" s="103" t="s">
        <v>52</v>
      </c>
      <c r="D29" s="103" t="s">
        <v>277</v>
      </c>
      <c r="E29" s="103">
        <v>16.0</v>
      </c>
      <c r="F29" s="104">
        <v>3.0</v>
      </c>
      <c r="G29" s="103" t="s">
        <v>278</v>
      </c>
      <c r="H29" s="105" t="s">
        <v>279</v>
      </c>
      <c r="I29" s="105" t="s">
        <v>280</v>
      </c>
      <c r="J29" s="104" t="s">
        <v>281</v>
      </c>
      <c r="K29" s="104" t="s">
        <v>282</v>
      </c>
      <c r="L29" s="106" t="s">
        <v>283</v>
      </c>
      <c r="M29" s="104">
        <v>2023.0</v>
      </c>
      <c r="N29" s="104" t="s">
        <v>284</v>
      </c>
      <c r="O29" s="104">
        <v>11.0</v>
      </c>
      <c r="P29" s="107">
        <v>8.0</v>
      </c>
      <c r="Q29" s="107">
        <v>11.0</v>
      </c>
      <c r="R29" s="107">
        <v>1000.0</v>
      </c>
      <c r="S29" s="108"/>
      <c r="T29" s="109"/>
      <c r="U29" s="109"/>
      <c r="V29" s="109">
        <f t="shared" ref="V29:V30" si="3">R29/O29</f>
        <v>90.90909091</v>
      </c>
      <c r="W29" s="101" t="s">
        <v>385</v>
      </c>
      <c r="X29" s="70"/>
    </row>
    <row r="30" ht="15.75" customHeight="1">
      <c r="A30" s="103" t="s">
        <v>286</v>
      </c>
      <c r="B30" s="103" t="s">
        <v>386</v>
      </c>
      <c r="C30" s="103" t="s">
        <v>52</v>
      </c>
      <c r="D30" s="103" t="s">
        <v>288</v>
      </c>
      <c r="E30" s="103">
        <v>16.0</v>
      </c>
      <c r="F30" s="103">
        <v>8.0</v>
      </c>
      <c r="G30" s="103" t="s">
        <v>289</v>
      </c>
      <c r="H30" s="105" t="s">
        <v>290</v>
      </c>
      <c r="I30" s="105" t="s">
        <v>291</v>
      </c>
      <c r="J30" s="103" t="s">
        <v>292</v>
      </c>
      <c r="K30" s="103" t="s">
        <v>293</v>
      </c>
      <c r="L30" s="110" t="s">
        <v>294</v>
      </c>
      <c r="M30" s="104">
        <v>2023.0</v>
      </c>
      <c r="N30" s="104" t="s">
        <v>284</v>
      </c>
      <c r="O30" s="104">
        <v>11.0</v>
      </c>
      <c r="P30" s="111">
        <v>6.0</v>
      </c>
      <c r="Q30" s="111">
        <v>11.0</v>
      </c>
      <c r="R30" s="107">
        <v>1000.0</v>
      </c>
      <c r="S30" s="108"/>
      <c r="T30" s="109"/>
      <c r="U30" s="109"/>
      <c r="V30" s="109">
        <f t="shared" si="3"/>
        <v>90.90909091</v>
      </c>
      <c r="W30" s="101" t="s">
        <v>385</v>
      </c>
      <c r="X30" s="70"/>
    </row>
    <row r="31" ht="15.75" customHeight="1">
      <c r="A31" s="104" t="s">
        <v>304</v>
      </c>
      <c r="B31" s="104" t="s">
        <v>387</v>
      </c>
      <c r="C31" s="104" t="s">
        <v>52</v>
      </c>
      <c r="D31" s="104" t="s">
        <v>306</v>
      </c>
      <c r="E31" s="104">
        <v>396.0</v>
      </c>
      <c r="F31" s="104" t="s">
        <v>307</v>
      </c>
      <c r="G31" s="112" t="s">
        <v>308</v>
      </c>
      <c r="H31" s="105" t="s">
        <v>309</v>
      </c>
      <c r="I31" s="105" t="s">
        <v>310</v>
      </c>
      <c r="J31" s="104"/>
      <c r="K31" s="104" t="s">
        <v>311</v>
      </c>
      <c r="L31" s="106" t="s">
        <v>312</v>
      </c>
      <c r="M31" s="104">
        <v>2023.0</v>
      </c>
      <c r="N31" s="104" t="s">
        <v>284</v>
      </c>
      <c r="O31" s="104">
        <v>11.0</v>
      </c>
      <c r="P31" s="111">
        <v>9.0</v>
      </c>
      <c r="Q31" s="111">
        <v>11.0</v>
      </c>
      <c r="R31" s="107">
        <v>200.0</v>
      </c>
      <c r="S31" s="108" t="s">
        <v>313</v>
      </c>
      <c r="T31" s="113" t="s">
        <v>314</v>
      </c>
      <c r="U31" s="112" t="s">
        <v>315</v>
      </c>
      <c r="V31" s="109">
        <f>R31/11</f>
        <v>18.18181818</v>
      </c>
      <c r="W31" s="101" t="s">
        <v>385</v>
      </c>
      <c r="X31" s="70"/>
    </row>
    <row r="32" ht="15.75" customHeight="1">
      <c r="A32" s="104" t="s">
        <v>316</v>
      </c>
      <c r="B32" s="104" t="s">
        <v>388</v>
      </c>
      <c r="C32" s="104" t="s">
        <v>52</v>
      </c>
      <c r="D32" s="104" t="s">
        <v>306</v>
      </c>
      <c r="E32" s="104">
        <v>396.0</v>
      </c>
      <c r="F32" s="104" t="s">
        <v>307</v>
      </c>
      <c r="G32" s="112" t="s">
        <v>308</v>
      </c>
      <c r="H32" s="105" t="s">
        <v>318</v>
      </c>
      <c r="I32" s="105" t="s">
        <v>310</v>
      </c>
      <c r="J32" s="104"/>
      <c r="K32" s="104" t="s">
        <v>319</v>
      </c>
      <c r="L32" s="106" t="s">
        <v>320</v>
      </c>
      <c r="M32" s="104">
        <v>2023.0</v>
      </c>
      <c r="N32" s="104" t="s">
        <v>284</v>
      </c>
      <c r="O32" s="104">
        <v>8.0</v>
      </c>
      <c r="P32" s="111">
        <v>8.0</v>
      </c>
      <c r="Q32" s="111">
        <v>8.0</v>
      </c>
      <c r="R32" s="111">
        <v>200.0</v>
      </c>
      <c r="S32" s="108" t="s">
        <v>313</v>
      </c>
      <c r="T32" s="113" t="s">
        <v>314</v>
      </c>
      <c r="U32" s="112" t="s">
        <v>315</v>
      </c>
      <c r="V32" s="113">
        <f>R32/O32</f>
        <v>25</v>
      </c>
      <c r="W32" s="101" t="s">
        <v>385</v>
      </c>
      <c r="X32" s="70"/>
    </row>
    <row r="33" ht="15.75" customHeight="1">
      <c r="A33" s="95" t="s">
        <v>389</v>
      </c>
      <c r="B33" s="126" t="s">
        <v>390</v>
      </c>
      <c r="C33" s="116" t="s">
        <v>52</v>
      </c>
      <c r="D33" s="95" t="s">
        <v>391</v>
      </c>
      <c r="E33" s="96" t="s">
        <v>392</v>
      </c>
      <c r="F33" s="96" t="s">
        <v>393</v>
      </c>
      <c r="G33" s="141" t="s">
        <v>394</v>
      </c>
      <c r="H33" s="97" t="s">
        <v>395</v>
      </c>
      <c r="I33" s="97" t="s">
        <v>395</v>
      </c>
      <c r="J33" s="117" t="s">
        <v>396</v>
      </c>
      <c r="K33" s="95"/>
      <c r="L33" s="98"/>
      <c r="M33" s="96">
        <v>2023.0</v>
      </c>
      <c r="N33" s="96" t="s">
        <v>284</v>
      </c>
      <c r="O33" s="96">
        <v>9.0</v>
      </c>
      <c r="P33" s="118">
        <v>9.0</v>
      </c>
      <c r="Q33" s="118">
        <v>9.0</v>
      </c>
      <c r="R33" s="118">
        <v>1000.0</v>
      </c>
      <c r="S33" s="119"/>
      <c r="T33" s="101"/>
      <c r="U33" s="101"/>
      <c r="V33" s="142">
        <v>111.11</v>
      </c>
      <c r="W33" s="101" t="s">
        <v>75</v>
      </c>
      <c r="X33" s="70"/>
    </row>
    <row r="34" ht="15.75" customHeight="1">
      <c r="A34" s="143" t="s">
        <v>397</v>
      </c>
      <c r="B34" s="126" t="s">
        <v>398</v>
      </c>
      <c r="C34" s="116" t="s">
        <v>52</v>
      </c>
      <c r="D34" s="96" t="s">
        <v>399</v>
      </c>
      <c r="E34" s="96" t="s">
        <v>400</v>
      </c>
      <c r="F34" s="96" t="s">
        <v>401</v>
      </c>
      <c r="G34" s="144" t="s">
        <v>402</v>
      </c>
      <c r="H34" s="95" t="s">
        <v>403</v>
      </c>
      <c r="I34" s="95" t="s">
        <v>403</v>
      </c>
      <c r="J34" s="117" t="s">
        <v>404</v>
      </c>
      <c r="K34" s="95"/>
      <c r="L34" s="98"/>
      <c r="M34" s="96">
        <v>2023.0</v>
      </c>
      <c r="N34" s="96" t="s">
        <v>284</v>
      </c>
      <c r="O34" s="96">
        <v>12.0</v>
      </c>
      <c r="P34" s="99">
        <v>12.0</v>
      </c>
      <c r="Q34" s="99">
        <v>15.0</v>
      </c>
      <c r="R34" s="99">
        <v>1000.0</v>
      </c>
      <c r="S34" s="119"/>
      <c r="T34" s="101"/>
      <c r="U34" s="101"/>
      <c r="V34" s="101">
        <v>83.33</v>
      </c>
      <c r="W34" s="101" t="s">
        <v>75</v>
      </c>
      <c r="X34" s="70"/>
    </row>
    <row r="35" ht="15.75" customHeight="1">
      <c r="A35" s="116" t="s">
        <v>405</v>
      </c>
      <c r="B35" s="104" t="s">
        <v>406</v>
      </c>
      <c r="C35" s="116" t="s">
        <v>52</v>
      </c>
      <c r="D35" s="96" t="s">
        <v>407</v>
      </c>
      <c r="E35" s="116" t="s">
        <v>408</v>
      </c>
      <c r="F35" s="96">
        <v>547.0</v>
      </c>
      <c r="G35" s="116" t="s">
        <v>409</v>
      </c>
      <c r="H35" s="145" t="s">
        <v>410</v>
      </c>
      <c r="I35" s="145" t="s">
        <v>411</v>
      </c>
      <c r="J35" s="116" t="s">
        <v>412</v>
      </c>
      <c r="K35" s="116" t="s">
        <v>413</v>
      </c>
      <c r="L35" s="122" t="s">
        <v>414</v>
      </c>
      <c r="M35" s="96">
        <v>2023.0</v>
      </c>
      <c r="N35" s="96" t="s">
        <v>415</v>
      </c>
      <c r="O35" s="118">
        <v>7.0</v>
      </c>
      <c r="P35" s="118">
        <v>3.0</v>
      </c>
      <c r="Q35" s="118">
        <v>7.0</v>
      </c>
      <c r="R35" s="119">
        <v>300.0</v>
      </c>
      <c r="S35" s="101"/>
      <c r="T35" s="101"/>
      <c r="U35" s="101"/>
      <c r="V35" s="94">
        <v>43.0</v>
      </c>
      <c r="W35" s="101" t="s">
        <v>416</v>
      </c>
      <c r="X35" s="70"/>
    </row>
    <row r="36" ht="15.75" customHeight="1">
      <c r="A36" s="103" t="s">
        <v>275</v>
      </c>
      <c r="B36" s="103" t="s">
        <v>417</v>
      </c>
      <c r="C36" s="103" t="s">
        <v>52</v>
      </c>
      <c r="D36" s="103" t="s">
        <v>277</v>
      </c>
      <c r="E36" s="103">
        <v>16.0</v>
      </c>
      <c r="F36" s="104">
        <v>3.0</v>
      </c>
      <c r="G36" s="103" t="s">
        <v>278</v>
      </c>
      <c r="H36" s="105" t="s">
        <v>279</v>
      </c>
      <c r="I36" s="105" t="s">
        <v>280</v>
      </c>
      <c r="J36" s="104" t="s">
        <v>281</v>
      </c>
      <c r="K36" s="104" t="s">
        <v>282</v>
      </c>
      <c r="L36" s="106" t="s">
        <v>283</v>
      </c>
      <c r="M36" s="104">
        <v>2023.0</v>
      </c>
      <c r="N36" s="104" t="s">
        <v>284</v>
      </c>
      <c r="O36" s="104">
        <v>11.0</v>
      </c>
      <c r="P36" s="107">
        <v>8.0</v>
      </c>
      <c r="Q36" s="107">
        <v>11.0</v>
      </c>
      <c r="R36" s="107">
        <v>1000.0</v>
      </c>
      <c r="S36" s="108"/>
      <c r="T36" s="109"/>
      <c r="U36" s="109"/>
      <c r="V36" s="109">
        <f t="shared" ref="V36:V37" si="4">R36/O36</f>
        <v>90.90909091</v>
      </c>
      <c r="W36" s="101" t="s">
        <v>418</v>
      </c>
      <c r="X36" s="70"/>
    </row>
    <row r="37" ht="15.75" customHeight="1">
      <c r="A37" s="103" t="s">
        <v>286</v>
      </c>
      <c r="B37" s="103" t="s">
        <v>419</v>
      </c>
      <c r="C37" s="103" t="s">
        <v>52</v>
      </c>
      <c r="D37" s="103" t="s">
        <v>288</v>
      </c>
      <c r="E37" s="103">
        <v>16.0</v>
      </c>
      <c r="F37" s="103">
        <v>8.0</v>
      </c>
      <c r="G37" s="103" t="s">
        <v>289</v>
      </c>
      <c r="H37" s="105" t="s">
        <v>290</v>
      </c>
      <c r="I37" s="105" t="s">
        <v>291</v>
      </c>
      <c r="J37" s="103" t="s">
        <v>292</v>
      </c>
      <c r="K37" s="103" t="s">
        <v>293</v>
      </c>
      <c r="L37" s="110" t="s">
        <v>294</v>
      </c>
      <c r="M37" s="104">
        <v>2023.0</v>
      </c>
      <c r="N37" s="104" t="s">
        <v>284</v>
      </c>
      <c r="O37" s="104">
        <v>11.0</v>
      </c>
      <c r="P37" s="111">
        <v>6.0</v>
      </c>
      <c r="Q37" s="111">
        <v>11.0</v>
      </c>
      <c r="R37" s="107">
        <v>1000.0</v>
      </c>
      <c r="S37" s="108"/>
      <c r="T37" s="109"/>
      <c r="U37" s="109"/>
      <c r="V37" s="109">
        <f t="shared" si="4"/>
        <v>90.90909091</v>
      </c>
      <c r="W37" s="101" t="s">
        <v>418</v>
      </c>
      <c r="X37" s="70"/>
    </row>
    <row r="38" ht="15.75" customHeight="1">
      <c r="A38" s="104" t="s">
        <v>304</v>
      </c>
      <c r="B38" s="104" t="s">
        <v>420</v>
      </c>
      <c r="C38" s="104" t="s">
        <v>52</v>
      </c>
      <c r="D38" s="104" t="s">
        <v>306</v>
      </c>
      <c r="E38" s="104">
        <v>396.0</v>
      </c>
      <c r="F38" s="104" t="s">
        <v>307</v>
      </c>
      <c r="G38" s="112" t="s">
        <v>308</v>
      </c>
      <c r="H38" s="105" t="s">
        <v>309</v>
      </c>
      <c r="I38" s="105" t="s">
        <v>310</v>
      </c>
      <c r="J38" s="104"/>
      <c r="K38" s="104" t="s">
        <v>311</v>
      </c>
      <c r="L38" s="106" t="s">
        <v>312</v>
      </c>
      <c r="M38" s="104">
        <v>2023.0</v>
      </c>
      <c r="N38" s="104" t="s">
        <v>284</v>
      </c>
      <c r="O38" s="104">
        <v>11.0</v>
      </c>
      <c r="P38" s="111">
        <v>9.0</v>
      </c>
      <c r="Q38" s="111">
        <v>11.0</v>
      </c>
      <c r="R38" s="107">
        <v>200.0</v>
      </c>
      <c r="S38" s="108" t="s">
        <v>313</v>
      </c>
      <c r="T38" s="113" t="s">
        <v>314</v>
      </c>
      <c r="U38" s="112" t="s">
        <v>315</v>
      </c>
      <c r="V38" s="109">
        <f>R38/11</f>
        <v>18.18181818</v>
      </c>
      <c r="W38" s="101" t="s">
        <v>418</v>
      </c>
      <c r="X38" s="70"/>
    </row>
    <row r="39" ht="15.75" customHeight="1">
      <c r="A39" s="104" t="s">
        <v>316</v>
      </c>
      <c r="B39" s="104" t="s">
        <v>421</v>
      </c>
      <c r="C39" s="104" t="s">
        <v>52</v>
      </c>
      <c r="D39" s="104" t="s">
        <v>306</v>
      </c>
      <c r="E39" s="104">
        <v>396.0</v>
      </c>
      <c r="F39" s="104" t="s">
        <v>307</v>
      </c>
      <c r="G39" s="112" t="s">
        <v>308</v>
      </c>
      <c r="H39" s="105" t="s">
        <v>318</v>
      </c>
      <c r="I39" s="105" t="s">
        <v>310</v>
      </c>
      <c r="J39" s="104"/>
      <c r="K39" s="104" t="s">
        <v>319</v>
      </c>
      <c r="L39" s="106" t="s">
        <v>320</v>
      </c>
      <c r="M39" s="104">
        <v>2023.0</v>
      </c>
      <c r="N39" s="104" t="s">
        <v>284</v>
      </c>
      <c r="O39" s="104">
        <v>8.0</v>
      </c>
      <c r="P39" s="111">
        <v>8.0</v>
      </c>
      <c r="Q39" s="111">
        <v>8.0</v>
      </c>
      <c r="R39" s="111">
        <v>200.0</v>
      </c>
      <c r="S39" s="108" t="s">
        <v>313</v>
      </c>
      <c r="T39" s="113" t="s">
        <v>314</v>
      </c>
      <c r="U39" s="112" t="s">
        <v>315</v>
      </c>
      <c r="V39" s="113">
        <f t="shared" ref="V39:V41" si="5">R39/O39</f>
        <v>25</v>
      </c>
      <c r="W39" s="101" t="s">
        <v>418</v>
      </c>
      <c r="X39" s="70"/>
    </row>
    <row r="40" ht="15.75" customHeight="1">
      <c r="A40" s="103" t="s">
        <v>275</v>
      </c>
      <c r="B40" s="103" t="s">
        <v>422</v>
      </c>
      <c r="C40" s="103" t="s">
        <v>52</v>
      </c>
      <c r="D40" s="103" t="s">
        <v>277</v>
      </c>
      <c r="E40" s="103">
        <v>16.0</v>
      </c>
      <c r="F40" s="104">
        <v>3.0</v>
      </c>
      <c r="G40" s="103" t="s">
        <v>278</v>
      </c>
      <c r="H40" s="105" t="s">
        <v>279</v>
      </c>
      <c r="I40" s="105" t="s">
        <v>280</v>
      </c>
      <c r="J40" s="104" t="s">
        <v>281</v>
      </c>
      <c r="K40" s="104" t="s">
        <v>282</v>
      </c>
      <c r="L40" s="106" t="s">
        <v>283</v>
      </c>
      <c r="M40" s="104">
        <v>2023.0</v>
      </c>
      <c r="N40" s="104" t="s">
        <v>284</v>
      </c>
      <c r="O40" s="104">
        <v>11.0</v>
      </c>
      <c r="P40" s="107">
        <v>8.0</v>
      </c>
      <c r="Q40" s="107">
        <v>11.0</v>
      </c>
      <c r="R40" s="107">
        <v>1000.0</v>
      </c>
      <c r="S40" s="108"/>
      <c r="T40" s="109"/>
      <c r="U40" s="109"/>
      <c r="V40" s="109">
        <f t="shared" si="5"/>
        <v>90.90909091</v>
      </c>
      <c r="W40" s="101" t="s">
        <v>77</v>
      </c>
      <c r="X40" s="70"/>
    </row>
    <row r="41" ht="15.75" customHeight="1">
      <c r="A41" s="103" t="s">
        <v>286</v>
      </c>
      <c r="B41" s="103" t="s">
        <v>423</v>
      </c>
      <c r="C41" s="103" t="s">
        <v>52</v>
      </c>
      <c r="D41" s="103" t="s">
        <v>288</v>
      </c>
      <c r="E41" s="103">
        <v>16.0</v>
      </c>
      <c r="F41" s="103">
        <v>8.0</v>
      </c>
      <c r="G41" s="103" t="s">
        <v>289</v>
      </c>
      <c r="H41" s="105" t="s">
        <v>290</v>
      </c>
      <c r="I41" s="105" t="s">
        <v>291</v>
      </c>
      <c r="J41" s="103" t="s">
        <v>292</v>
      </c>
      <c r="K41" s="103" t="s">
        <v>293</v>
      </c>
      <c r="L41" s="110" t="s">
        <v>294</v>
      </c>
      <c r="M41" s="104">
        <v>2023.0</v>
      </c>
      <c r="N41" s="104" t="s">
        <v>284</v>
      </c>
      <c r="O41" s="104">
        <v>11.0</v>
      </c>
      <c r="P41" s="111">
        <v>6.0</v>
      </c>
      <c r="Q41" s="111">
        <v>11.0</v>
      </c>
      <c r="R41" s="107">
        <v>1000.0</v>
      </c>
      <c r="S41" s="108"/>
      <c r="T41" s="109"/>
      <c r="U41" s="109"/>
      <c r="V41" s="109">
        <f t="shared" si="5"/>
        <v>90.90909091</v>
      </c>
      <c r="W41" s="101" t="s">
        <v>77</v>
      </c>
      <c r="X41" s="70"/>
    </row>
    <row r="42" ht="15.75" customHeight="1">
      <c r="A42" s="104" t="s">
        <v>304</v>
      </c>
      <c r="B42" s="104" t="s">
        <v>424</v>
      </c>
      <c r="C42" s="104" t="s">
        <v>52</v>
      </c>
      <c r="D42" s="104" t="s">
        <v>306</v>
      </c>
      <c r="E42" s="104">
        <v>396.0</v>
      </c>
      <c r="F42" s="104" t="s">
        <v>307</v>
      </c>
      <c r="G42" s="112" t="s">
        <v>308</v>
      </c>
      <c r="H42" s="105" t="s">
        <v>309</v>
      </c>
      <c r="I42" s="105" t="s">
        <v>310</v>
      </c>
      <c r="J42" s="104"/>
      <c r="K42" s="104" t="s">
        <v>311</v>
      </c>
      <c r="L42" s="106" t="s">
        <v>312</v>
      </c>
      <c r="M42" s="104">
        <v>2023.0</v>
      </c>
      <c r="N42" s="104" t="s">
        <v>284</v>
      </c>
      <c r="O42" s="104">
        <v>11.0</v>
      </c>
      <c r="P42" s="111">
        <v>9.0</v>
      </c>
      <c r="Q42" s="111">
        <v>11.0</v>
      </c>
      <c r="R42" s="107">
        <v>200.0</v>
      </c>
      <c r="S42" s="108" t="s">
        <v>313</v>
      </c>
      <c r="T42" s="113" t="s">
        <v>314</v>
      </c>
      <c r="U42" s="112" t="s">
        <v>315</v>
      </c>
      <c r="V42" s="109">
        <f>R42/11</f>
        <v>18.18181818</v>
      </c>
      <c r="W42" s="101" t="s">
        <v>77</v>
      </c>
      <c r="X42" s="70"/>
    </row>
    <row r="43" ht="15.75" customHeight="1">
      <c r="A43" s="104" t="s">
        <v>316</v>
      </c>
      <c r="B43" s="104" t="s">
        <v>425</v>
      </c>
      <c r="C43" s="104" t="s">
        <v>52</v>
      </c>
      <c r="D43" s="104" t="s">
        <v>306</v>
      </c>
      <c r="E43" s="104">
        <v>396.0</v>
      </c>
      <c r="F43" s="104" t="s">
        <v>307</v>
      </c>
      <c r="G43" s="112" t="s">
        <v>308</v>
      </c>
      <c r="H43" s="105" t="s">
        <v>318</v>
      </c>
      <c r="I43" s="105" t="s">
        <v>310</v>
      </c>
      <c r="J43" s="104"/>
      <c r="K43" s="104" t="s">
        <v>319</v>
      </c>
      <c r="L43" s="106" t="s">
        <v>320</v>
      </c>
      <c r="M43" s="104">
        <v>2023.0</v>
      </c>
      <c r="N43" s="104" t="s">
        <v>284</v>
      </c>
      <c r="O43" s="104">
        <v>8.0</v>
      </c>
      <c r="P43" s="111">
        <v>8.0</v>
      </c>
      <c r="Q43" s="111">
        <v>8.0</v>
      </c>
      <c r="R43" s="111">
        <v>200.0</v>
      </c>
      <c r="S43" s="108" t="s">
        <v>313</v>
      </c>
      <c r="T43" s="113" t="s">
        <v>314</v>
      </c>
      <c r="U43" s="112" t="s">
        <v>315</v>
      </c>
      <c r="V43" s="113">
        <f t="shared" ref="V43:V45" si="6">R43/O43</f>
        <v>25</v>
      </c>
      <c r="W43" s="101" t="s">
        <v>77</v>
      </c>
      <c r="X43" s="70"/>
    </row>
    <row r="44" ht="15.75" customHeight="1">
      <c r="A44" s="103" t="s">
        <v>275</v>
      </c>
      <c r="B44" s="103" t="s">
        <v>426</v>
      </c>
      <c r="C44" s="103" t="s">
        <v>52</v>
      </c>
      <c r="D44" s="103" t="s">
        <v>277</v>
      </c>
      <c r="E44" s="103">
        <v>16.0</v>
      </c>
      <c r="F44" s="104">
        <v>3.0</v>
      </c>
      <c r="G44" s="103" t="s">
        <v>278</v>
      </c>
      <c r="H44" s="105" t="s">
        <v>279</v>
      </c>
      <c r="I44" s="105" t="s">
        <v>280</v>
      </c>
      <c r="J44" s="104" t="s">
        <v>281</v>
      </c>
      <c r="K44" s="104" t="s">
        <v>282</v>
      </c>
      <c r="L44" s="106" t="s">
        <v>283</v>
      </c>
      <c r="M44" s="104">
        <v>2023.0</v>
      </c>
      <c r="N44" s="104" t="s">
        <v>284</v>
      </c>
      <c r="O44" s="104">
        <v>11.0</v>
      </c>
      <c r="P44" s="107">
        <v>8.0</v>
      </c>
      <c r="Q44" s="107">
        <v>11.0</v>
      </c>
      <c r="R44" s="107">
        <v>1000.0</v>
      </c>
      <c r="S44" s="108"/>
      <c r="T44" s="109"/>
      <c r="U44" s="109"/>
      <c r="V44" s="109">
        <f t="shared" si="6"/>
        <v>90.90909091</v>
      </c>
      <c r="W44" s="101" t="s">
        <v>427</v>
      </c>
      <c r="X44" s="70"/>
    </row>
    <row r="45" ht="15.75" customHeight="1">
      <c r="A45" s="104" t="s">
        <v>295</v>
      </c>
      <c r="B45" s="104" t="s">
        <v>428</v>
      </c>
      <c r="C45" s="103" t="s">
        <v>52</v>
      </c>
      <c r="D45" s="104" t="s">
        <v>297</v>
      </c>
      <c r="E45" s="104">
        <v>12.0</v>
      </c>
      <c r="F45" s="104">
        <v>5.0</v>
      </c>
      <c r="G45" s="104" t="s">
        <v>298</v>
      </c>
      <c r="H45" s="105" t="s">
        <v>299</v>
      </c>
      <c r="I45" s="105" t="s">
        <v>300</v>
      </c>
      <c r="J45" s="104" t="s">
        <v>301</v>
      </c>
      <c r="K45" s="104" t="s">
        <v>302</v>
      </c>
      <c r="L45" s="106" t="s">
        <v>303</v>
      </c>
      <c r="M45" s="104">
        <v>2023.0</v>
      </c>
      <c r="N45" s="104" t="s">
        <v>264</v>
      </c>
      <c r="O45" s="104">
        <v>9.0</v>
      </c>
      <c r="P45" s="107">
        <v>8.0</v>
      </c>
      <c r="Q45" s="107">
        <v>9.0</v>
      </c>
      <c r="R45" s="107">
        <v>1500.0</v>
      </c>
      <c r="S45" s="108"/>
      <c r="T45" s="109"/>
      <c r="U45" s="109"/>
      <c r="V45" s="109">
        <f t="shared" si="6"/>
        <v>166.6666667</v>
      </c>
      <c r="W45" s="101" t="s">
        <v>427</v>
      </c>
      <c r="X45" s="70"/>
    </row>
    <row r="46" ht="15.75" customHeight="1">
      <c r="A46" s="104" t="s">
        <v>304</v>
      </c>
      <c r="B46" s="104" t="s">
        <v>429</v>
      </c>
      <c r="C46" s="104" t="s">
        <v>52</v>
      </c>
      <c r="D46" s="104" t="s">
        <v>306</v>
      </c>
      <c r="E46" s="104">
        <v>396.0</v>
      </c>
      <c r="F46" s="104" t="s">
        <v>307</v>
      </c>
      <c r="G46" s="112" t="s">
        <v>308</v>
      </c>
      <c r="H46" s="105" t="s">
        <v>309</v>
      </c>
      <c r="I46" s="105" t="s">
        <v>310</v>
      </c>
      <c r="J46" s="104"/>
      <c r="K46" s="104" t="s">
        <v>311</v>
      </c>
      <c r="L46" s="106" t="s">
        <v>312</v>
      </c>
      <c r="M46" s="104">
        <v>2023.0</v>
      </c>
      <c r="N46" s="104" t="s">
        <v>284</v>
      </c>
      <c r="O46" s="104">
        <v>11.0</v>
      </c>
      <c r="P46" s="111">
        <v>9.0</v>
      </c>
      <c r="Q46" s="111">
        <v>11.0</v>
      </c>
      <c r="R46" s="107">
        <v>200.0</v>
      </c>
      <c r="S46" s="108" t="s">
        <v>313</v>
      </c>
      <c r="T46" s="113" t="s">
        <v>314</v>
      </c>
      <c r="U46" s="112" t="s">
        <v>315</v>
      </c>
      <c r="V46" s="109">
        <f>R46/11</f>
        <v>18.18181818</v>
      </c>
      <c r="W46" s="101" t="s">
        <v>427</v>
      </c>
      <c r="X46" s="70"/>
    </row>
    <row r="47" ht="15.75" customHeight="1">
      <c r="A47" s="104" t="s">
        <v>316</v>
      </c>
      <c r="B47" s="104" t="s">
        <v>430</v>
      </c>
      <c r="C47" s="104" t="s">
        <v>52</v>
      </c>
      <c r="D47" s="104" t="s">
        <v>306</v>
      </c>
      <c r="E47" s="104">
        <v>396.0</v>
      </c>
      <c r="F47" s="104" t="s">
        <v>307</v>
      </c>
      <c r="G47" s="112" t="s">
        <v>308</v>
      </c>
      <c r="H47" s="105" t="s">
        <v>318</v>
      </c>
      <c r="I47" s="105" t="s">
        <v>310</v>
      </c>
      <c r="J47" s="104"/>
      <c r="K47" s="104" t="s">
        <v>319</v>
      </c>
      <c r="L47" s="106" t="s">
        <v>320</v>
      </c>
      <c r="M47" s="104">
        <v>2023.0</v>
      </c>
      <c r="N47" s="104" t="s">
        <v>284</v>
      </c>
      <c r="O47" s="104">
        <v>8.0</v>
      </c>
      <c r="P47" s="111">
        <v>8.0</v>
      </c>
      <c r="Q47" s="111">
        <v>8.0</v>
      </c>
      <c r="R47" s="111">
        <v>200.0</v>
      </c>
      <c r="S47" s="108" t="s">
        <v>313</v>
      </c>
      <c r="T47" s="113" t="s">
        <v>314</v>
      </c>
      <c r="U47" s="112" t="s">
        <v>315</v>
      </c>
      <c r="V47" s="113">
        <f t="shared" ref="V47:V48" si="7">R47/O47</f>
        <v>25</v>
      </c>
      <c r="W47" s="101" t="s">
        <v>427</v>
      </c>
      <c r="X47" s="70"/>
    </row>
    <row r="48" ht="25.5" customHeight="1">
      <c r="A48" s="104" t="s">
        <v>321</v>
      </c>
      <c r="B48" s="104" t="s">
        <v>431</v>
      </c>
      <c r="C48" s="104" t="s">
        <v>52</v>
      </c>
      <c r="D48" s="104" t="s">
        <v>277</v>
      </c>
      <c r="E48" s="104">
        <v>16.0</v>
      </c>
      <c r="F48" s="104">
        <v>11.0</v>
      </c>
      <c r="G48" s="103" t="s">
        <v>278</v>
      </c>
      <c r="H48" s="105" t="s">
        <v>323</v>
      </c>
      <c r="I48" s="105" t="s">
        <v>324</v>
      </c>
      <c r="J48" s="104" t="s">
        <v>325</v>
      </c>
      <c r="K48" s="104" t="s">
        <v>326</v>
      </c>
      <c r="L48" s="106" t="s">
        <v>327</v>
      </c>
      <c r="M48" s="104">
        <v>2023.0</v>
      </c>
      <c r="N48" s="104" t="s">
        <v>284</v>
      </c>
      <c r="O48" s="104">
        <v>11.0</v>
      </c>
      <c r="P48" s="111">
        <v>10.0</v>
      </c>
      <c r="Q48" s="111">
        <v>11.0</v>
      </c>
      <c r="R48" s="111">
        <v>1000.0</v>
      </c>
      <c r="S48" s="108"/>
      <c r="T48" s="113"/>
      <c r="U48" s="113"/>
      <c r="V48" s="113">
        <f t="shared" si="7"/>
        <v>90.90909091</v>
      </c>
      <c r="W48" s="101" t="s">
        <v>427</v>
      </c>
      <c r="X48" s="70"/>
    </row>
    <row r="49" ht="15.75" customHeight="1">
      <c r="A49" s="114" t="s">
        <v>335</v>
      </c>
      <c r="B49" s="101" t="s">
        <v>432</v>
      </c>
      <c r="C49" s="116" t="s">
        <v>139</v>
      </c>
      <c r="D49" s="114" t="s">
        <v>433</v>
      </c>
      <c r="E49" s="116">
        <v>11.0</v>
      </c>
      <c r="F49" s="96">
        <v>1.0</v>
      </c>
      <c r="G49" s="94" t="s">
        <v>434</v>
      </c>
      <c r="H49" s="117" t="s">
        <v>340</v>
      </c>
      <c r="I49" s="117" t="s">
        <v>340</v>
      </c>
      <c r="J49" s="97" t="s">
        <v>435</v>
      </c>
      <c r="K49" s="101" t="s">
        <v>436</v>
      </c>
      <c r="L49" s="101" t="s">
        <v>437</v>
      </c>
      <c r="M49" s="96">
        <v>2023.0</v>
      </c>
      <c r="N49" s="96" t="s">
        <v>438</v>
      </c>
      <c r="O49" s="96">
        <v>8.0</v>
      </c>
      <c r="P49" s="118">
        <v>5.0</v>
      </c>
      <c r="Q49" s="118">
        <v>8.0</v>
      </c>
      <c r="R49" s="118">
        <v>1000.0</v>
      </c>
      <c r="S49" s="119"/>
      <c r="T49" s="101"/>
      <c r="U49" s="101"/>
      <c r="V49" s="101">
        <v>166.0</v>
      </c>
      <c r="W49" s="101" t="s">
        <v>439</v>
      </c>
      <c r="X49" s="70"/>
    </row>
    <row r="50" ht="15.75" customHeight="1">
      <c r="A50" s="103" t="s">
        <v>275</v>
      </c>
      <c r="B50" s="103" t="s">
        <v>276</v>
      </c>
      <c r="C50" s="103" t="s">
        <v>52</v>
      </c>
      <c r="D50" s="103" t="s">
        <v>277</v>
      </c>
      <c r="E50" s="103">
        <v>16.0</v>
      </c>
      <c r="F50" s="104">
        <v>3.0</v>
      </c>
      <c r="G50" s="103" t="s">
        <v>278</v>
      </c>
      <c r="H50" s="105" t="s">
        <v>279</v>
      </c>
      <c r="I50" s="105" t="s">
        <v>280</v>
      </c>
      <c r="J50" s="104" t="s">
        <v>281</v>
      </c>
      <c r="K50" s="104" t="s">
        <v>282</v>
      </c>
      <c r="L50" s="106" t="s">
        <v>283</v>
      </c>
      <c r="M50" s="104">
        <v>2023.0</v>
      </c>
      <c r="N50" s="104" t="s">
        <v>284</v>
      </c>
      <c r="O50" s="104">
        <v>11.0</v>
      </c>
      <c r="P50" s="107">
        <v>8.0</v>
      </c>
      <c r="Q50" s="107">
        <v>11.0</v>
      </c>
      <c r="R50" s="107">
        <v>1000.0</v>
      </c>
      <c r="S50" s="108"/>
      <c r="T50" s="109"/>
      <c r="U50" s="109"/>
      <c r="V50" s="146">
        <f>R50/O50</f>
        <v>90.90909091</v>
      </c>
      <c r="W50" s="101" t="s">
        <v>440</v>
      </c>
      <c r="X50" s="70"/>
    </row>
    <row r="51" ht="15.75" customHeight="1">
      <c r="A51" s="104" t="s">
        <v>304</v>
      </c>
      <c r="B51" s="104" t="s">
        <v>441</v>
      </c>
      <c r="C51" s="104" t="s">
        <v>52</v>
      </c>
      <c r="D51" s="104" t="s">
        <v>306</v>
      </c>
      <c r="E51" s="104">
        <v>396.0</v>
      </c>
      <c r="F51" s="104" t="s">
        <v>307</v>
      </c>
      <c r="G51" s="112" t="s">
        <v>308</v>
      </c>
      <c r="H51" s="105" t="s">
        <v>309</v>
      </c>
      <c r="I51" s="105" t="s">
        <v>310</v>
      </c>
      <c r="J51" s="104"/>
      <c r="K51" s="104" t="s">
        <v>311</v>
      </c>
      <c r="L51" s="106" t="s">
        <v>312</v>
      </c>
      <c r="M51" s="104">
        <v>2023.0</v>
      </c>
      <c r="N51" s="104" t="s">
        <v>284</v>
      </c>
      <c r="O51" s="104">
        <v>11.0</v>
      </c>
      <c r="P51" s="111">
        <v>9.0</v>
      </c>
      <c r="Q51" s="111">
        <v>11.0</v>
      </c>
      <c r="R51" s="107">
        <v>200.0</v>
      </c>
      <c r="S51" s="108" t="s">
        <v>313</v>
      </c>
      <c r="T51" s="113" t="s">
        <v>314</v>
      </c>
      <c r="U51" s="112" t="s">
        <v>315</v>
      </c>
      <c r="V51" s="146">
        <f>R51/11</f>
        <v>18.18181818</v>
      </c>
      <c r="W51" s="101" t="s">
        <v>440</v>
      </c>
      <c r="X51" s="70"/>
    </row>
    <row r="52" ht="15.75" customHeight="1">
      <c r="A52" s="104" t="s">
        <v>442</v>
      </c>
      <c r="B52" s="104" t="s">
        <v>443</v>
      </c>
      <c r="C52" s="104" t="s">
        <v>52</v>
      </c>
      <c r="D52" s="104" t="s">
        <v>444</v>
      </c>
      <c r="E52" s="104">
        <v>15.0</v>
      </c>
      <c r="F52" s="104">
        <v>20.0</v>
      </c>
      <c r="G52" s="104" t="s">
        <v>445</v>
      </c>
      <c r="H52" s="105" t="s">
        <v>446</v>
      </c>
      <c r="I52" s="105" t="s">
        <v>447</v>
      </c>
      <c r="J52" s="104" t="s">
        <v>448</v>
      </c>
      <c r="K52" s="104" t="s">
        <v>449</v>
      </c>
      <c r="L52" s="106" t="s">
        <v>450</v>
      </c>
      <c r="M52" s="104">
        <v>2023.0</v>
      </c>
      <c r="N52" s="104" t="s">
        <v>264</v>
      </c>
      <c r="O52" s="104">
        <v>4.0</v>
      </c>
      <c r="P52" s="111">
        <v>3.0</v>
      </c>
      <c r="Q52" s="111">
        <v>4.0</v>
      </c>
      <c r="R52" s="111">
        <v>1500.0</v>
      </c>
      <c r="S52" s="108"/>
      <c r="T52" s="113"/>
      <c r="U52" s="113"/>
      <c r="V52" s="146">
        <f>R52/O52</f>
        <v>375</v>
      </c>
      <c r="W52" s="101" t="s">
        <v>440</v>
      </c>
      <c r="X52" s="70"/>
    </row>
    <row r="53" ht="15.75" customHeight="1">
      <c r="A53" s="114" t="s">
        <v>451</v>
      </c>
      <c r="B53" s="114" t="s">
        <v>452</v>
      </c>
      <c r="C53" s="116" t="s">
        <v>52</v>
      </c>
      <c r="D53" s="114" t="s">
        <v>453</v>
      </c>
      <c r="E53" s="116">
        <v>25.0</v>
      </c>
      <c r="F53" s="96">
        <v>1.0</v>
      </c>
      <c r="G53" s="116" t="s">
        <v>454</v>
      </c>
      <c r="H53" s="97" t="s">
        <v>455</v>
      </c>
      <c r="I53" s="97" t="s">
        <v>456</v>
      </c>
      <c r="J53" s="95" t="s">
        <v>457</v>
      </c>
      <c r="K53" s="147" t="s">
        <v>458</v>
      </c>
      <c r="L53" s="98"/>
      <c r="M53" s="96">
        <v>2023.0</v>
      </c>
      <c r="N53" s="96" t="s">
        <v>274</v>
      </c>
      <c r="O53" s="96">
        <v>8.0</v>
      </c>
      <c r="P53" s="118">
        <v>7.0</v>
      </c>
      <c r="Q53" s="118">
        <v>8.0</v>
      </c>
      <c r="R53" s="118">
        <v>500.0</v>
      </c>
      <c r="S53" s="119"/>
      <c r="T53" s="101"/>
      <c r="U53" s="101"/>
      <c r="V53" s="120">
        <v>62.5</v>
      </c>
      <c r="W53" s="101" t="s">
        <v>459</v>
      </c>
      <c r="X53" s="70"/>
    </row>
    <row r="54" ht="15.75" customHeight="1">
      <c r="A54" s="114" t="s">
        <v>460</v>
      </c>
      <c r="B54" s="114" t="s">
        <v>461</v>
      </c>
      <c r="C54" s="116" t="s">
        <v>52</v>
      </c>
      <c r="D54" s="114" t="s">
        <v>462</v>
      </c>
      <c r="E54" s="116">
        <v>11.0</v>
      </c>
      <c r="F54" s="96">
        <v>7.0</v>
      </c>
      <c r="G54" s="116" t="s">
        <v>258</v>
      </c>
      <c r="H54" s="97" t="s">
        <v>463</v>
      </c>
      <c r="I54" s="97" t="s">
        <v>464</v>
      </c>
      <c r="J54" s="95" t="s">
        <v>465</v>
      </c>
      <c r="K54" s="147" t="s">
        <v>466</v>
      </c>
      <c r="L54" s="98"/>
      <c r="M54" s="96">
        <v>2023.0</v>
      </c>
      <c r="N54" s="96" t="s">
        <v>284</v>
      </c>
      <c r="O54" s="96">
        <v>13.0</v>
      </c>
      <c r="P54" s="118">
        <v>13.0</v>
      </c>
      <c r="Q54" s="118">
        <v>13.0</v>
      </c>
      <c r="R54" s="118">
        <v>1000.0</v>
      </c>
      <c r="S54" s="119"/>
      <c r="T54" s="101"/>
      <c r="U54" s="101"/>
      <c r="V54" s="120">
        <v>76.92</v>
      </c>
      <c r="W54" s="101" t="s">
        <v>459</v>
      </c>
      <c r="X54" s="70"/>
    </row>
    <row r="55" ht="15.75" customHeight="1">
      <c r="A55" s="95" t="s">
        <v>467</v>
      </c>
      <c r="B55" s="96" t="s">
        <v>468</v>
      </c>
      <c r="C55" s="116" t="s">
        <v>52</v>
      </c>
      <c r="D55" s="96" t="s">
        <v>469</v>
      </c>
      <c r="E55" s="96">
        <v>12.0</v>
      </c>
      <c r="F55" s="96">
        <v>6.0</v>
      </c>
      <c r="G55" s="96" t="s">
        <v>470</v>
      </c>
      <c r="H55" s="95" t="s">
        <v>471</v>
      </c>
      <c r="I55" s="95" t="s">
        <v>403</v>
      </c>
      <c r="J55" s="95" t="s">
        <v>472</v>
      </c>
      <c r="K55" s="147" t="s">
        <v>473</v>
      </c>
      <c r="L55" s="98"/>
      <c r="M55" s="96">
        <v>2023.0</v>
      </c>
      <c r="N55" s="96" t="s">
        <v>284</v>
      </c>
      <c r="O55" s="96">
        <v>15.0</v>
      </c>
      <c r="P55" s="99">
        <v>15.0</v>
      </c>
      <c r="Q55" s="99">
        <v>15.0</v>
      </c>
      <c r="R55" s="99">
        <v>1000.0</v>
      </c>
      <c r="S55" s="119"/>
      <c r="T55" s="101"/>
      <c r="U55" s="101"/>
      <c r="V55" s="101">
        <v>66.66</v>
      </c>
      <c r="W55" s="101" t="s">
        <v>459</v>
      </c>
      <c r="X55" s="70"/>
    </row>
    <row r="56" ht="15.75" customHeight="1">
      <c r="A56" s="114" t="s">
        <v>460</v>
      </c>
      <c r="B56" s="114" t="s">
        <v>461</v>
      </c>
      <c r="C56" s="116" t="s">
        <v>52</v>
      </c>
      <c r="D56" s="114" t="s">
        <v>462</v>
      </c>
      <c r="E56" s="116">
        <v>11.0</v>
      </c>
      <c r="F56" s="96">
        <v>7.0</v>
      </c>
      <c r="G56" s="116" t="s">
        <v>258</v>
      </c>
      <c r="H56" s="97" t="s">
        <v>463</v>
      </c>
      <c r="I56" s="97" t="s">
        <v>464</v>
      </c>
      <c r="J56" s="95" t="s">
        <v>465</v>
      </c>
      <c r="K56" s="147" t="s">
        <v>466</v>
      </c>
      <c r="L56" s="98"/>
      <c r="M56" s="96">
        <v>2023.0</v>
      </c>
      <c r="N56" s="96" t="s">
        <v>284</v>
      </c>
      <c r="O56" s="96">
        <v>13.0</v>
      </c>
      <c r="P56" s="118">
        <v>13.0</v>
      </c>
      <c r="Q56" s="118">
        <v>13.0</v>
      </c>
      <c r="R56" s="118">
        <v>1000.0</v>
      </c>
      <c r="S56" s="119"/>
      <c r="T56" s="101"/>
      <c r="U56" s="101"/>
      <c r="V56" s="101">
        <v>76.92</v>
      </c>
      <c r="W56" s="101" t="s">
        <v>474</v>
      </c>
      <c r="X56" s="70"/>
    </row>
    <row r="57" ht="15.75" customHeight="1">
      <c r="A57" s="114" t="s">
        <v>328</v>
      </c>
      <c r="B57" s="114" t="s">
        <v>475</v>
      </c>
      <c r="C57" s="116" t="s">
        <v>52</v>
      </c>
      <c r="D57" s="114" t="s">
        <v>476</v>
      </c>
      <c r="E57" s="116">
        <v>13.0</v>
      </c>
      <c r="F57" s="116">
        <v>3.0</v>
      </c>
      <c r="G57" s="116" t="s">
        <v>477</v>
      </c>
      <c r="H57" s="95" t="s">
        <v>478</v>
      </c>
      <c r="I57" s="95" t="s">
        <v>479</v>
      </c>
      <c r="J57" s="95" t="s">
        <v>480</v>
      </c>
      <c r="K57" s="148" t="s">
        <v>481</v>
      </c>
      <c r="L57" s="122"/>
      <c r="M57" s="96">
        <v>2023.0</v>
      </c>
      <c r="N57" s="133" t="s">
        <v>274</v>
      </c>
      <c r="O57" s="96">
        <v>8.0</v>
      </c>
      <c r="P57" s="99">
        <v>8.0</v>
      </c>
      <c r="Q57" s="99">
        <v>8.0</v>
      </c>
      <c r="R57" s="99">
        <v>500.0</v>
      </c>
      <c r="S57" s="119"/>
      <c r="T57" s="101"/>
      <c r="U57" s="101"/>
      <c r="V57" s="101">
        <v>62.5</v>
      </c>
      <c r="W57" s="101" t="s">
        <v>474</v>
      </c>
      <c r="X57" s="70"/>
    </row>
    <row r="58" ht="15.75" customHeight="1">
      <c r="A58" s="95" t="s">
        <v>482</v>
      </c>
      <c r="B58" s="96" t="s">
        <v>483</v>
      </c>
      <c r="C58" s="116" t="s">
        <v>52</v>
      </c>
      <c r="D58" s="96" t="s">
        <v>484</v>
      </c>
      <c r="E58" s="96">
        <v>13.0</v>
      </c>
      <c r="F58" s="96">
        <v>9.0</v>
      </c>
      <c r="G58" s="96" t="s">
        <v>485</v>
      </c>
      <c r="H58" s="95" t="s">
        <v>486</v>
      </c>
      <c r="I58" s="95" t="s">
        <v>487</v>
      </c>
      <c r="J58" s="95" t="s">
        <v>488</v>
      </c>
      <c r="K58" s="147" t="s">
        <v>489</v>
      </c>
      <c r="L58" s="98"/>
      <c r="M58" s="96">
        <v>2023.0</v>
      </c>
      <c r="N58" s="96" t="s">
        <v>264</v>
      </c>
      <c r="O58" s="96">
        <v>11.0</v>
      </c>
      <c r="P58" s="118">
        <v>6.0</v>
      </c>
      <c r="Q58" s="118">
        <v>11.0</v>
      </c>
      <c r="R58" s="118">
        <v>1500.0</v>
      </c>
      <c r="S58" s="119"/>
      <c r="T58" s="101"/>
      <c r="U58" s="101"/>
      <c r="V58" s="101">
        <v>250.0</v>
      </c>
      <c r="W58" s="101" t="s">
        <v>474</v>
      </c>
      <c r="X58" s="70"/>
    </row>
    <row r="59" ht="15.75" customHeight="1">
      <c r="A59" s="95" t="s">
        <v>490</v>
      </c>
      <c r="B59" s="96" t="s">
        <v>491</v>
      </c>
      <c r="C59" s="116" t="s">
        <v>52</v>
      </c>
      <c r="D59" s="96" t="s">
        <v>492</v>
      </c>
      <c r="E59" s="96">
        <v>11.0</v>
      </c>
      <c r="F59" s="96">
        <v>9.0</v>
      </c>
      <c r="G59" s="96" t="s">
        <v>493</v>
      </c>
      <c r="H59" s="95" t="s">
        <v>494</v>
      </c>
      <c r="I59" s="95" t="s">
        <v>495</v>
      </c>
      <c r="J59" s="95" t="s">
        <v>496</v>
      </c>
      <c r="K59" s="147" t="s">
        <v>497</v>
      </c>
      <c r="L59" s="98"/>
      <c r="M59" s="96">
        <v>2023.0</v>
      </c>
      <c r="N59" s="96" t="s">
        <v>274</v>
      </c>
      <c r="O59" s="96">
        <v>9.0</v>
      </c>
      <c r="P59" s="99">
        <v>9.0</v>
      </c>
      <c r="Q59" s="99">
        <v>9.0</v>
      </c>
      <c r="R59" s="99">
        <v>500.0</v>
      </c>
      <c r="S59" s="119"/>
      <c r="T59" s="101"/>
      <c r="U59" s="101"/>
      <c r="V59" s="101">
        <v>55.55</v>
      </c>
      <c r="W59" s="101" t="s">
        <v>474</v>
      </c>
      <c r="X59" s="70"/>
    </row>
    <row r="60" ht="15.75" customHeight="1">
      <c r="A60" s="95" t="s">
        <v>467</v>
      </c>
      <c r="B60" s="96" t="s">
        <v>468</v>
      </c>
      <c r="C60" s="116" t="s">
        <v>52</v>
      </c>
      <c r="D60" s="96" t="s">
        <v>469</v>
      </c>
      <c r="E60" s="96">
        <v>12.0</v>
      </c>
      <c r="F60" s="96">
        <v>6.0</v>
      </c>
      <c r="G60" s="96" t="s">
        <v>470</v>
      </c>
      <c r="H60" s="95" t="s">
        <v>471</v>
      </c>
      <c r="I60" s="95" t="s">
        <v>403</v>
      </c>
      <c r="J60" s="95" t="s">
        <v>472</v>
      </c>
      <c r="K60" s="147" t="s">
        <v>473</v>
      </c>
      <c r="L60" s="98"/>
      <c r="M60" s="96">
        <v>2023.0</v>
      </c>
      <c r="N60" s="96" t="s">
        <v>284</v>
      </c>
      <c r="O60" s="96">
        <v>15.0</v>
      </c>
      <c r="P60" s="99">
        <v>15.0</v>
      </c>
      <c r="Q60" s="99">
        <v>15.0</v>
      </c>
      <c r="R60" s="99">
        <v>1000.0</v>
      </c>
      <c r="S60" s="119"/>
      <c r="T60" s="101"/>
      <c r="U60" s="101"/>
      <c r="V60" s="101">
        <v>66.66</v>
      </c>
      <c r="W60" s="101" t="s">
        <v>474</v>
      </c>
      <c r="X60" s="70"/>
    </row>
    <row r="61" ht="15.75" customHeight="1">
      <c r="A61" s="95" t="s">
        <v>498</v>
      </c>
      <c r="B61" s="96" t="s">
        <v>499</v>
      </c>
      <c r="C61" s="116" t="s">
        <v>52</v>
      </c>
      <c r="D61" s="96" t="s">
        <v>500</v>
      </c>
      <c r="E61" s="96">
        <v>13.0</v>
      </c>
      <c r="F61" s="96">
        <v>9.0</v>
      </c>
      <c r="G61" s="96" t="s">
        <v>501</v>
      </c>
      <c r="H61" s="95" t="s">
        <v>502</v>
      </c>
      <c r="I61" s="95" t="s">
        <v>503</v>
      </c>
      <c r="J61" s="95" t="s">
        <v>504</v>
      </c>
      <c r="K61" s="147" t="s">
        <v>505</v>
      </c>
      <c r="L61" s="98"/>
      <c r="M61" s="96">
        <v>2023.0</v>
      </c>
      <c r="N61" s="96" t="s">
        <v>284</v>
      </c>
      <c r="O61" s="96">
        <v>12.0</v>
      </c>
      <c r="P61" s="96">
        <v>12.0</v>
      </c>
      <c r="Q61" s="96">
        <v>12.0</v>
      </c>
      <c r="R61" s="99">
        <v>1000.0</v>
      </c>
      <c r="S61" s="119"/>
      <c r="T61" s="101"/>
      <c r="U61" s="101"/>
      <c r="V61" s="101">
        <v>83.33</v>
      </c>
      <c r="W61" s="101" t="s">
        <v>474</v>
      </c>
      <c r="X61" s="70"/>
    </row>
    <row r="62" ht="15.75" customHeight="1">
      <c r="A62" s="95" t="s">
        <v>506</v>
      </c>
      <c r="B62" s="96" t="s">
        <v>507</v>
      </c>
      <c r="C62" s="116" t="s">
        <v>52</v>
      </c>
      <c r="D62" s="96" t="s">
        <v>484</v>
      </c>
      <c r="E62" s="96">
        <v>13.0</v>
      </c>
      <c r="F62" s="96">
        <v>21.0</v>
      </c>
      <c r="G62" s="96" t="s">
        <v>485</v>
      </c>
      <c r="H62" s="95" t="s">
        <v>508</v>
      </c>
      <c r="I62" s="95" t="s">
        <v>509</v>
      </c>
      <c r="J62" s="95" t="s">
        <v>510</v>
      </c>
      <c r="K62" s="147" t="s">
        <v>511</v>
      </c>
      <c r="L62" s="98"/>
      <c r="M62" s="96">
        <v>2023.0</v>
      </c>
      <c r="N62" s="96" t="s">
        <v>284</v>
      </c>
      <c r="O62" s="96">
        <v>11.0</v>
      </c>
      <c r="P62" s="99">
        <v>11.0</v>
      </c>
      <c r="Q62" s="99">
        <v>11.0</v>
      </c>
      <c r="R62" s="99">
        <v>1000.0</v>
      </c>
      <c r="S62" s="119"/>
      <c r="T62" s="101"/>
      <c r="U62" s="101"/>
      <c r="V62" s="101">
        <v>90.09</v>
      </c>
      <c r="W62" s="101" t="s">
        <v>474</v>
      </c>
      <c r="X62" s="70"/>
    </row>
    <row r="63" ht="15.75" customHeight="1">
      <c r="A63" s="95" t="s">
        <v>512</v>
      </c>
      <c r="B63" s="126" t="s">
        <v>513</v>
      </c>
      <c r="C63" s="116" t="s">
        <v>52</v>
      </c>
      <c r="D63" s="95" t="s">
        <v>514</v>
      </c>
      <c r="E63" s="96" t="s">
        <v>515</v>
      </c>
      <c r="F63" s="96" t="s">
        <v>516</v>
      </c>
      <c r="G63" s="96" t="s">
        <v>517</v>
      </c>
      <c r="H63" s="97" t="s">
        <v>518</v>
      </c>
      <c r="I63" s="97" t="s">
        <v>519</v>
      </c>
      <c r="J63" s="95" t="s">
        <v>520</v>
      </c>
      <c r="K63" s="95"/>
      <c r="L63" s="98" t="s">
        <v>521</v>
      </c>
      <c r="M63" s="96">
        <v>2023.0</v>
      </c>
      <c r="N63" s="96" t="s">
        <v>361</v>
      </c>
      <c r="O63" s="96"/>
      <c r="P63" s="118">
        <v>2.0</v>
      </c>
      <c r="Q63" s="118">
        <v>2.0</v>
      </c>
      <c r="R63" s="118">
        <v>500.0</v>
      </c>
      <c r="S63" s="119"/>
      <c r="T63" s="101"/>
      <c r="U63" s="101"/>
      <c r="V63" s="142">
        <v>250.0</v>
      </c>
      <c r="W63" s="101" t="s">
        <v>522</v>
      </c>
      <c r="X63" s="70"/>
    </row>
    <row r="64" ht="15.75" customHeight="1">
      <c r="A64" s="103" t="s">
        <v>275</v>
      </c>
      <c r="B64" s="103" t="s">
        <v>523</v>
      </c>
      <c r="C64" s="103" t="s">
        <v>52</v>
      </c>
      <c r="D64" s="103" t="s">
        <v>277</v>
      </c>
      <c r="E64" s="103">
        <v>16.0</v>
      </c>
      <c r="F64" s="104">
        <v>3.0</v>
      </c>
      <c r="G64" s="103" t="s">
        <v>278</v>
      </c>
      <c r="H64" s="105" t="s">
        <v>279</v>
      </c>
      <c r="I64" s="105" t="s">
        <v>280</v>
      </c>
      <c r="J64" s="104" t="s">
        <v>281</v>
      </c>
      <c r="K64" s="104" t="s">
        <v>282</v>
      </c>
      <c r="L64" s="106" t="s">
        <v>283</v>
      </c>
      <c r="M64" s="104">
        <v>2023.0</v>
      </c>
      <c r="N64" s="104" t="s">
        <v>284</v>
      </c>
      <c r="O64" s="104">
        <v>11.0</v>
      </c>
      <c r="P64" s="107">
        <v>8.0</v>
      </c>
      <c r="Q64" s="107">
        <v>11.0</v>
      </c>
      <c r="R64" s="107">
        <v>1000.0</v>
      </c>
      <c r="S64" s="108"/>
      <c r="T64" s="109"/>
      <c r="U64" s="109"/>
      <c r="V64" s="109">
        <f t="shared" ref="V64:V66" si="8">R64/O64</f>
        <v>90.90909091</v>
      </c>
      <c r="W64" s="101" t="s">
        <v>81</v>
      </c>
      <c r="X64" s="70"/>
    </row>
    <row r="65" ht="15.75" customHeight="1">
      <c r="A65" s="103" t="s">
        <v>286</v>
      </c>
      <c r="B65" s="103" t="s">
        <v>524</v>
      </c>
      <c r="C65" s="103" t="s">
        <v>52</v>
      </c>
      <c r="D65" s="103" t="s">
        <v>288</v>
      </c>
      <c r="E65" s="103">
        <v>16.0</v>
      </c>
      <c r="F65" s="103">
        <v>8.0</v>
      </c>
      <c r="G65" s="103" t="s">
        <v>289</v>
      </c>
      <c r="H65" s="105" t="s">
        <v>290</v>
      </c>
      <c r="I65" s="105" t="s">
        <v>291</v>
      </c>
      <c r="J65" s="103" t="s">
        <v>292</v>
      </c>
      <c r="K65" s="103" t="s">
        <v>293</v>
      </c>
      <c r="L65" s="110" t="s">
        <v>294</v>
      </c>
      <c r="M65" s="104">
        <v>2023.0</v>
      </c>
      <c r="N65" s="104" t="s">
        <v>284</v>
      </c>
      <c r="O65" s="104">
        <v>11.0</v>
      </c>
      <c r="P65" s="111">
        <v>6.0</v>
      </c>
      <c r="Q65" s="111">
        <v>11.0</v>
      </c>
      <c r="R65" s="107">
        <v>1000.0</v>
      </c>
      <c r="S65" s="108"/>
      <c r="T65" s="109"/>
      <c r="U65" s="109"/>
      <c r="V65" s="109">
        <f t="shared" si="8"/>
        <v>90.90909091</v>
      </c>
      <c r="W65" s="101" t="s">
        <v>81</v>
      </c>
      <c r="X65" s="70"/>
    </row>
    <row r="66" ht="15.75" customHeight="1">
      <c r="A66" s="104" t="s">
        <v>295</v>
      </c>
      <c r="B66" s="104" t="s">
        <v>525</v>
      </c>
      <c r="C66" s="103" t="s">
        <v>52</v>
      </c>
      <c r="D66" s="104" t="s">
        <v>297</v>
      </c>
      <c r="E66" s="104">
        <v>12.0</v>
      </c>
      <c r="F66" s="104">
        <v>5.0</v>
      </c>
      <c r="G66" s="104" t="s">
        <v>298</v>
      </c>
      <c r="H66" s="105" t="s">
        <v>299</v>
      </c>
      <c r="I66" s="105" t="s">
        <v>300</v>
      </c>
      <c r="J66" s="104" t="s">
        <v>301</v>
      </c>
      <c r="K66" s="104" t="s">
        <v>302</v>
      </c>
      <c r="L66" s="106" t="s">
        <v>303</v>
      </c>
      <c r="M66" s="104">
        <v>2023.0</v>
      </c>
      <c r="N66" s="104" t="s">
        <v>264</v>
      </c>
      <c r="O66" s="104">
        <v>9.0</v>
      </c>
      <c r="P66" s="107">
        <v>8.0</v>
      </c>
      <c r="Q66" s="107">
        <v>9.0</v>
      </c>
      <c r="R66" s="107">
        <v>1500.0</v>
      </c>
      <c r="S66" s="108"/>
      <c r="T66" s="109"/>
      <c r="U66" s="109"/>
      <c r="V66" s="109">
        <f t="shared" si="8"/>
        <v>166.6666667</v>
      </c>
      <c r="W66" s="101" t="s">
        <v>81</v>
      </c>
      <c r="X66" s="70"/>
    </row>
    <row r="67" ht="15.75" customHeight="1">
      <c r="A67" s="104" t="s">
        <v>304</v>
      </c>
      <c r="B67" s="104" t="s">
        <v>526</v>
      </c>
      <c r="C67" s="104" t="s">
        <v>52</v>
      </c>
      <c r="D67" s="104" t="s">
        <v>306</v>
      </c>
      <c r="E67" s="104">
        <v>396.0</v>
      </c>
      <c r="F67" s="104" t="s">
        <v>307</v>
      </c>
      <c r="G67" s="112" t="s">
        <v>308</v>
      </c>
      <c r="H67" s="105" t="s">
        <v>309</v>
      </c>
      <c r="I67" s="105" t="s">
        <v>310</v>
      </c>
      <c r="J67" s="104"/>
      <c r="K67" s="104" t="s">
        <v>311</v>
      </c>
      <c r="L67" s="106" t="s">
        <v>312</v>
      </c>
      <c r="M67" s="104">
        <v>2023.0</v>
      </c>
      <c r="N67" s="104" t="s">
        <v>284</v>
      </c>
      <c r="O67" s="104">
        <v>11.0</v>
      </c>
      <c r="P67" s="111">
        <v>9.0</v>
      </c>
      <c r="Q67" s="111">
        <v>11.0</v>
      </c>
      <c r="R67" s="107">
        <v>200.0</v>
      </c>
      <c r="S67" s="108" t="s">
        <v>313</v>
      </c>
      <c r="T67" s="113" t="s">
        <v>314</v>
      </c>
      <c r="U67" s="112" t="s">
        <v>315</v>
      </c>
      <c r="V67" s="109">
        <f>R67/11</f>
        <v>18.18181818</v>
      </c>
      <c r="W67" s="101" t="s">
        <v>81</v>
      </c>
      <c r="X67" s="70"/>
    </row>
    <row r="68" ht="15.75" customHeight="1">
      <c r="A68" s="104" t="s">
        <v>316</v>
      </c>
      <c r="B68" s="104" t="s">
        <v>527</v>
      </c>
      <c r="C68" s="104" t="s">
        <v>52</v>
      </c>
      <c r="D68" s="104" t="s">
        <v>306</v>
      </c>
      <c r="E68" s="104">
        <v>396.0</v>
      </c>
      <c r="F68" s="104" t="s">
        <v>307</v>
      </c>
      <c r="G68" s="112" t="s">
        <v>308</v>
      </c>
      <c r="H68" s="105" t="s">
        <v>318</v>
      </c>
      <c r="I68" s="105" t="s">
        <v>310</v>
      </c>
      <c r="J68" s="104"/>
      <c r="K68" s="104" t="s">
        <v>319</v>
      </c>
      <c r="L68" s="106" t="s">
        <v>320</v>
      </c>
      <c r="M68" s="104">
        <v>2023.0</v>
      </c>
      <c r="N68" s="104" t="s">
        <v>284</v>
      </c>
      <c r="O68" s="104">
        <v>8.0</v>
      </c>
      <c r="P68" s="111">
        <v>8.0</v>
      </c>
      <c r="Q68" s="111">
        <v>8.0</v>
      </c>
      <c r="R68" s="111">
        <v>200.0</v>
      </c>
      <c r="S68" s="108" t="s">
        <v>313</v>
      </c>
      <c r="T68" s="113" t="s">
        <v>314</v>
      </c>
      <c r="U68" s="112" t="s">
        <v>315</v>
      </c>
      <c r="V68" s="113">
        <f t="shared" ref="V68:V70" si="9">R68/O68</f>
        <v>25</v>
      </c>
      <c r="W68" s="101" t="s">
        <v>81</v>
      </c>
      <c r="X68" s="70"/>
    </row>
    <row r="69" ht="15.75" customHeight="1">
      <c r="A69" s="104" t="s">
        <v>442</v>
      </c>
      <c r="B69" s="104" t="s">
        <v>528</v>
      </c>
      <c r="C69" s="104" t="s">
        <v>52</v>
      </c>
      <c r="D69" s="104" t="s">
        <v>444</v>
      </c>
      <c r="E69" s="104">
        <v>15.0</v>
      </c>
      <c r="F69" s="104">
        <v>20.0</v>
      </c>
      <c r="G69" s="104" t="s">
        <v>445</v>
      </c>
      <c r="H69" s="105" t="s">
        <v>446</v>
      </c>
      <c r="I69" s="149" t="s">
        <v>447</v>
      </c>
      <c r="J69" s="104" t="s">
        <v>448</v>
      </c>
      <c r="K69" s="104" t="s">
        <v>449</v>
      </c>
      <c r="L69" s="106" t="s">
        <v>450</v>
      </c>
      <c r="M69" s="104">
        <v>2023.0</v>
      </c>
      <c r="N69" s="104" t="s">
        <v>264</v>
      </c>
      <c r="O69" s="104">
        <v>4.0</v>
      </c>
      <c r="P69" s="111">
        <v>3.0</v>
      </c>
      <c r="Q69" s="111">
        <v>4.0</v>
      </c>
      <c r="R69" s="111">
        <v>1500.0</v>
      </c>
      <c r="S69" s="108"/>
      <c r="T69" s="113"/>
      <c r="U69" s="113"/>
      <c r="V69" s="113">
        <f t="shared" si="9"/>
        <v>375</v>
      </c>
      <c r="W69" s="101" t="s">
        <v>81</v>
      </c>
      <c r="X69" s="70"/>
    </row>
    <row r="70" ht="22.5" customHeight="1">
      <c r="A70" s="104" t="s">
        <v>321</v>
      </c>
      <c r="B70" s="104" t="s">
        <v>529</v>
      </c>
      <c r="C70" s="104" t="s">
        <v>52</v>
      </c>
      <c r="D70" s="104" t="s">
        <v>277</v>
      </c>
      <c r="E70" s="104">
        <v>16.0</v>
      </c>
      <c r="F70" s="104">
        <v>11.0</v>
      </c>
      <c r="G70" s="103" t="s">
        <v>278</v>
      </c>
      <c r="H70" s="105" t="s">
        <v>323</v>
      </c>
      <c r="I70" s="105" t="s">
        <v>324</v>
      </c>
      <c r="J70" s="104" t="s">
        <v>325</v>
      </c>
      <c r="K70" s="104" t="s">
        <v>326</v>
      </c>
      <c r="L70" s="106" t="s">
        <v>327</v>
      </c>
      <c r="M70" s="104">
        <v>2023.0</v>
      </c>
      <c r="N70" s="104" t="s">
        <v>284</v>
      </c>
      <c r="O70" s="104">
        <v>11.0</v>
      </c>
      <c r="P70" s="111">
        <v>10.0</v>
      </c>
      <c r="Q70" s="111">
        <v>11.0</v>
      </c>
      <c r="R70" s="111">
        <v>1000.0</v>
      </c>
      <c r="S70" s="108"/>
      <c r="T70" s="113"/>
      <c r="U70" s="113"/>
      <c r="V70" s="113">
        <f t="shared" si="9"/>
        <v>90.90909091</v>
      </c>
      <c r="W70" s="101" t="s">
        <v>81</v>
      </c>
      <c r="X70" s="70"/>
    </row>
    <row r="71" ht="15.75" customHeight="1">
      <c r="A71" s="114" t="s">
        <v>275</v>
      </c>
      <c r="B71" s="95" t="s">
        <v>530</v>
      </c>
      <c r="C71" s="116" t="s">
        <v>52</v>
      </c>
      <c r="D71" s="114" t="s">
        <v>531</v>
      </c>
      <c r="E71" s="116">
        <v>16.0</v>
      </c>
      <c r="F71" s="96">
        <v>3.0</v>
      </c>
      <c r="G71" s="116" t="s">
        <v>344</v>
      </c>
      <c r="H71" s="95" t="s">
        <v>532</v>
      </c>
      <c r="I71" s="129" t="s">
        <v>280</v>
      </c>
      <c r="J71" s="95" t="s">
        <v>281</v>
      </c>
      <c r="K71" s="150">
        <v>9.60137000001E11</v>
      </c>
      <c r="L71" s="98"/>
      <c r="M71" s="96">
        <v>2023.0</v>
      </c>
      <c r="N71" s="96" t="s">
        <v>284</v>
      </c>
      <c r="O71" s="132">
        <v>11.0</v>
      </c>
      <c r="P71" s="118">
        <v>9.0</v>
      </c>
      <c r="Q71" s="118">
        <v>11.0</v>
      </c>
      <c r="R71" s="118">
        <v>1000.0</v>
      </c>
      <c r="S71" s="119"/>
      <c r="T71" s="101"/>
      <c r="U71" s="101"/>
      <c r="V71" s="151">
        <v>90.909</v>
      </c>
      <c r="W71" s="101" t="s">
        <v>533</v>
      </c>
      <c r="X71" s="70"/>
    </row>
    <row r="72" ht="15.75" customHeight="1">
      <c r="A72" s="114" t="s">
        <v>286</v>
      </c>
      <c r="B72" s="114" t="s">
        <v>534</v>
      </c>
      <c r="C72" s="116" t="s">
        <v>52</v>
      </c>
      <c r="D72" s="114" t="s">
        <v>535</v>
      </c>
      <c r="E72" s="116">
        <v>16.0</v>
      </c>
      <c r="F72" s="116">
        <v>8.0</v>
      </c>
      <c r="G72" s="116" t="s">
        <v>289</v>
      </c>
      <c r="H72" s="95" t="s">
        <v>536</v>
      </c>
      <c r="I72" s="129" t="s">
        <v>291</v>
      </c>
      <c r="J72" s="114" t="s">
        <v>292</v>
      </c>
      <c r="K72" s="150">
        <v>9.78893700001E11</v>
      </c>
      <c r="L72" s="122"/>
      <c r="M72" s="96">
        <v>2023.0</v>
      </c>
      <c r="N72" s="96" t="s">
        <v>284</v>
      </c>
      <c r="O72" s="132">
        <v>11.0</v>
      </c>
      <c r="P72" s="118">
        <v>5.0</v>
      </c>
      <c r="Q72" s="118">
        <v>11.0</v>
      </c>
      <c r="R72" s="118">
        <v>1000.0</v>
      </c>
      <c r="S72" s="119"/>
      <c r="T72" s="101"/>
      <c r="U72" s="101"/>
      <c r="V72" s="151">
        <v>90.909</v>
      </c>
      <c r="W72" s="101" t="s">
        <v>533</v>
      </c>
      <c r="X72" s="70"/>
    </row>
    <row r="73" ht="15.75" customHeight="1">
      <c r="A73" s="95" t="s">
        <v>295</v>
      </c>
      <c r="B73" s="96" t="s">
        <v>537</v>
      </c>
      <c r="C73" s="96" t="s">
        <v>52</v>
      </c>
      <c r="D73" s="96" t="s">
        <v>538</v>
      </c>
      <c r="E73" s="96">
        <v>12.0</v>
      </c>
      <c r="F73" s="96">
        <v>5.0</v>
      </c>
      <c r="G73" s="96" t="s">
        <v>298</v>
      </c>
      <c r="H73" s="95" t="s">
        <v>539</v>
      </c>
      <c r="I73" s="129" t="s">
        <v>300</v>
      </c>
      <c r="J73" s="95" t="s">
        <v>540</v>
      </c>
      <c r="K73" s="152">
        <v>9.95390800001E11</v>
      </c>
      <c r="L73" s="98"/>
      <c r="M73" s="96">
        <v>2023.0</v>
      </c>
      <c r="N73" s="96" t="s">
        <v>264</v>
      </c>
      <c r="O73" s="132">
        <v>9.0</v>
      </c>
      <c r="P73" s="118">
        <v>8.0</v>
      </c>
      <c r="Q73" s="118">
        <v>9.0</v>
      </c>
      <c r="R73" s="118">
        <v>1500.0</v>
      </c>
      <c r="S73" s="119"/>
      <c r="T73" s="101"/>
      <c r="U73" s="101"/>
      <c r="V73" s="151">
        <v>166.666</v>
      </c>
      <c r="W73" s="101" t="s">
        <v>533</v>
      </c>
      <c r="X73" s="70"/>
    </row>
    <row r="74" ht="15.75" customHeight="1">
      <c r="A74" s="95" t="s">
        <v>442</v>
      </c>
      <c r="B74" s="96" t="s">
        <v>541</v>
      </c>
      <c r="C74" s="96" t="s">
        <v>52</v>
      </c>
      <c r="D74" s="96" t="s">
        <v>542</v>
      </c>
      <c r="E74" s="96">
        <v>15.0</v>
      </c>
      <c r="F74" s="96">
        <v>20.0</v>
      </c>
      <c r="G74" s="96" t="s">
        <v>543</v>
      </c>
      <c r="H74" s="95" t="s">
        <v>544</v>
      </c>
      <c r="I74" s="129" t="s">
        <v>447</v>
      </c>
      <c r="J74" s="95" t="s">
        <v>448</v>
      </c>
      <c r="K74" s="152">
        <v>1.089778000001E12</v>
      </c>
      <c r="L74" s="98"/>
      <c r="M74" s="96">
        <v>2023.0</v>
      </c>
      <c r="N74" s="96" t="s">
        <v>264</v>
      </c>
      <c r="O74" s="132">
        <v>4.0</v>
      </c>
      <c r="P74" s="118">
        <v>3.0</v>
      </c>
      <c r="Q74" s="118">
        <v>4.0</v>
      </c>
      <c r="R74" s="118">
        <v>1500.0</v>
      </c>
      <c r="S74" s="119"/>
      <c r="T74" s="101"/>
      <c r="U74" s="101"/>
      <c r="V74" s="151">
        <v>375.0</v>
      </c>
      <c r="W74" s="101" t="s">
        <v>533</v>
      </c>
      <c r="X74" s="70"/>
    </row>
    <row r="75" ht="15.75" customHeight="1">
      <c r="A75" s="95" t="s">
        <v>321</v>
      </c>
      <c r="B75" s="96" t="s">
        <v>545</v>
      </c>
      <c r="C75" s="96" t="s">
        <v>52</v>
      </c>
      <c r="D75" s="96" t="s">
        <v>531</v>
      </c>
      <c r="E75" s="96">
        <v>16.0</v>
      </c>
      <c r="F75" s="96">
        <v>11.0</v>
      </c>
      <c r="G75" s="96" t="s">
        <v>344</v>
      </c>
      <c r="H75" s="95" t="s">
        <v>345</v>
      </c>
      <c r="I75" s="129" t="s">
        <v>324</v>
      </c>
      <c r="J75" s="95" t="s">
        <v>325</v>
      </c>
      <c r="K75" s="152">
        <v>1.122764800001E12</v>
      </c>
      <c r="L75" s="98"/>
      <c r="M75" s="96">
        <v>2023.0</v>
      </c>
      <c r="N75" s="96" t="s">
        <v>284</v>
      </c>
      <c r="O75" s="132">
        <v>11.0</v>
      </c>
      <c r="P75" s="118">
        <v>10.0</v>
      </c>
      <c r="Q75" s="118">
        <v>11.0</v>
      </c>
      <c r="R75" s="118">
        <v>1000.0</v>
      </c>
      <c r="S75" s="119"/>
      <c r="T75" s="101"/>
      <c r="U75" s="101"/>
      <c r="V75" s="151">
        <v>90.909</v>
      </c>
      <c r="W75" s="101" t="s">
        <v>533</v>
      </c>
      <c r="X75" s="70"/>
    </row>
    <row r="76" ht="15.75" customHeight="1">
      <c r="A76" s="95" t="s">
        <v>512</v>
      </c>
      <c r="B76" s="126" t="s">
        <v>513</v>
      </c>
      <c r="C76" s="116" t="s">
        <v>52</v>
      </c>
      <c r="D76" s="95" t="s">
        <v>514</v>
      </c>
      <c r="E76" s="96" t="s">
        <v>515</v>
      </c>
      <c r="F76" s="96" t="s">
        <v>516</v>
      </c>
      <c r="G76" s="96" t="s">
        <v>517</v>
      </c>
      <c r="H76" s="129" t="s">
        <v>518</v>
      </c>
      <c r="I76" s="129" t="s">
        <v>519</v>
      </c>
      <c r="J76" s="95"/>
      <c r="K76" s="95"/>
      <c r="L76" s="98" t="s">
        <v>521</v>
      </c>
      <c r="M76" s="96">
        <v>2023.0</v>
      </c>
      <c r="N76" s="96" t="s">
        <v>361</v>
      </c>
      <c r="O76" s="96"/>
      <c r="P76" s="118">
        <v>2.0</v>
      </c>
      <c r="Q76" s="118">
        <v>2.0</v>
      </c>
      <c r="R76" s="118">
        <v>500.0</v>
      </c>
      <c r="S76" s="119"/>
      <c r="T76" s="101"/>
      <c r="U76" s="101"/>
      <c r="V76" s="142">
        <v>250.0</v>
      </c>
      <c r="W76" s="101" t="s">
        <v>546</v>
      </c>
      <c r="X76" s="70"/>
    </row>
    <row r="77" ht="15.75" customHeight="1">
      <c r="A77" s="89" t="s">
        <v>255</v>
      </c>
      <c r="B77" s="89" t="s">
        <v>256</v>
      </c>
      <c r="C77" s="89" t="s">
        <v>52</v>
      </c>
      <c r="D77" s="89" t="s">
        <v>257</v>
      </c>
      <c r="E77" s="89">
        <v>11.0</v>
      </c>
      <c r="F77" s="89">
        <v>1455.0</v>
      </c>
      <c r="G77" s="93"/>
      <c r="H77" s="91"/>
      <c r="I77" s="92" t="s">
        <v>260</v>
      </c>
      <c r="J77" s="92" t="s">
        <v>261</v>
      </c>
      <c r="K77" s="93"/>
      <c r="L77" s="89" t="s">
        <v>263</v>
      </c>
      <c r="M77" s="89">
        <v>2023.0</v>
      </c>
      <c r="N77" s="89" t="s">
        <v>284</v>
      </c>
      <c r="O77" s="89">
        <v>6.0</v>
      </c>
      <c r="P77" s="89">
        <v>6.0</v>
      </c>
      <c r="Q77" s="89">
        <v>6.0</v>
      </c>
      <c r="R77" s="89">
        <v>1500.0</v>
      </c>
      <c r="S77" s="89"/>
      <c r="T77" s="93"/>
      <c r="U77" s="93"/>
      <c r="V77" s="89">
        <v>250.0</v>
      </c>
      <c r="W77" s="101" t="s">
        <v>68</v>
      </c>
      <c r="X77" s="70"/>
    </row>
    <row r="78" ht="15.75" customHeight="1">
      <c r="A78" s="116" t="s">
        <v>547</v>
      </c>
      <c r="B78" s="114" t="s">
        <v>548</v>
      </c>
      <c r="C78" s="116" t="s">
        <v>52</v>
      </c>
      <c r="D78" s="114" t="s">
        <v>549</v>
      </c>
      <c r="E78" s="116"/>
      <c r="F78" s="116"/>
      <c r="G78" s="116" t="s">
        <v>550</v>
      </c>
      <c r="H78" s="129"/>
      <c r="I78" s="97" t="s">
        <v>551</v>
      </c>
      <c r="J78" s="114"/>
      <c r="K78" s="114"/>
      <c r="L78" s="122" t="s">
        <v>552</v>
      </c>
      <c r="M78" s="96">
        <v>2023.0</v>
      </c>
      <c r="N78" s="96" t="s">
        <v>264</v>
      </c>
      <c r="O78" s="96">
        <v>2.0</v>
      </c>
      <c r="P78" s="99">
        <v>2.0</v>
      </c>
      <c r="Q78" s="99">
        <v>4.0</v>
      </c>
      <c r="R78" s="99">
        <v>400.0</v>
      </c>
      <c r="S78" s="100" t="s">
        <v>553</v>
      </c>
      <c r="T78" s="90" t="s">
        <v>554</v>
      </c>
      <c r="U78" s="120" t="s">
        <v>550</v>
      </c>
      <c r="V78" s="102">
        <v>200.0</v>
      </c>
      <c r="W78" s="101" t="s">
        <v>68</v>
      </c>
      <c r="X78" s="70"/>
    </row>
    <row r="79" ht="15.75" customHeight="1">
      <c r="A79" s="114" t="s">
        <v>555</v>
      </c>
      <c r="B79" s="114" t="s">
        <v>548</v>
      </c>
      <c r="C79" s="116" t="s">
        <v>52</v>
      </c>
      <c r="D79" s="114" t="s">
        <v>549</v>
      </c>
      <c r="E79" s="116"/>
      <c r="F79" s="116"/>
      <c r="G79" s="116" t="s">
        <v>550</v>
      </c>
      <c r="H79" s="129"/>
      <c r="I79" s="97" t="s">
        <v>551</v>
      </c>
      <c r="J79" s="114"/>
      <c r="K79" s="114"/>
      <c r="L79" s="122" t="s">
        <v>556</v>
      </c>
      <c r="M79" s="96">
        <v>2023.0</v>
      </c>
      <c r="N79" s="96" t="s">
        <v>264</v>
      </c>
      <c r="O79" s="96">
        <v>2.0</v>
      </c>
      <c r="P79" s="99">
        <v>2.0</v>
      </c>
      <c r="Q79" s="99">
        <v>4.0</v>
      </c>
      <c r="R79" s="99">
        <v>400.0</v>
      </c>
      <c r="S79" s="100" t="s">
        <v>553</v>
      </c>
      <c r="T79" s="90" t="s">
        <v>554</v>
      </c>
      <c r="U79" s="120" t="s">
        <v>550</v>
      </c>
      <c r="V79" s="102">
        <v>200.0</v>
      </c>
      <c r="W79" s="101" t="s">
        <v>68</v>
      </c>
      <c r="X79" s="70"/>
    </row>
    <row r="80" ht="15.75" customHeight="1">
      <c r="A80" s="95" t="s">
        <v>557</v>
      </c>
      <c r="B80" s="96" t="s">
        <v>558</v>
      </c>
      <c r="C80" s="116" t="s">
        <v>52</v>
      </c>
      <c r="D80" s="114" t="s">
        <v>549</v>
      </c>
      <c r="E80" s="116"/>
      <c r="F80" s="116"/>
      <c r="G80" s="116"/>
      <c r="H80" s="97"/>
      <c r="I80" s="97" t="s">
        <v>559</v>
      </c>
      <c r="J80" s="114"/>
      <c r="K80" s="114"/>
      <c r="L80" s="122" t="s">
        <v>560</v>
      </c>
      <c r="M80" s="96">
        <v>2023.0</v>
      </c>
      <c r="N80" s="96" t="s">
        <v>264</v>
      </c>
      <c r="O80" s="96">
        <v>2.0</v>
      </c>
      <c r="P80" s="99">
        <v>2.0</v>
      </c>
      <c r="Q80" s="99">
        <v>4.0</v>
      </c>
      <c r="R80" s="99">
        <v>400.0</v>
      </c>
      <c r="S80" s="100" t="s">
        <v>561</v>
      </c>
      <c r="T80" s="90" t="s">
        <v>554</v>
      </c>
      <c r="U80" s="120" t="s">
        <v>550</v>
      </c>
      <c r="V80" s="102">
        <v>200.0</v>
      </c>
      <c r="W80" s="101" t="s">
        <v>68</v>
      </c>
      <c r="X80" s="70"/>
    </row>
    <row r="81" ht="15.75" customHeight="1">
      <c r="A81" s="95" t="s">
        <v>498</v>
      </c>
      <c r="B81" s="96" t="s">
        <v>562</v>
      </c>
      <c r="C81" s="96" t="s">
        <v>52</v>
      </c>
      <c r="D81" s="114" t="s">
        <v>391</v>
      </c>
      <c r="E81" s="96"/>
      <c r="F81" s="96"/>
      <c r="G81" s="153" t="s">
        <v>501</v>
      </c>
      <c r="H81" s="94"/>
      <c r="I81" s="97" t="s">
        <v>503</v>
      </c>
      <c r="J81" s="97"/>
      <c r="K81" s="97"/>
      <c r="L81" s="98" t="s">
        <v>563</v>
      </c>
      <c r="M81" s="96">
        <v>2023.0</v>
      </c>
      <c r="N81" s="96" t="s">
        <v>284</v>
      </c>
      <c r="O81" s="96">
        <v>15.0</v>
      </c>
      <c r="P81" s="99">
        <v>15.0</v>
      </c>
      <c r="Q81" s="99">
        <v>15.0</v>
      </c>
      <c r="R81" s="99">
        <v>1000.0</v>
      </c>
      <c r="S81" s="100"/>
      <c r="T81" s="101"/>
      <c r="U81" s="101"/>
      <c r="V81" s="102">
        <v>66.66</v>
      </c>
      <c r="W81" s="101" t="s">
        <v>68</v>
      </c>
      <c r="X81" s="70"/>
    </row>
    <row r="82" ht="15.75" customHeight="1">
      <c r="A82" s="95" t="s">
        <v>265</v>
      </c>
      <c r="B82" s="96" t="s">
        <v>266</v>
      </c>
      <c r="C82" s="96" t="s">
        <v>52</v>
      </c>
      <c r="D82" s="96" t="s">
        <v>267</v>
      </c>
      <c r="E82" s="96">
        <v>13.0</v>
      </c>
      <c r="F82" s="96">
        <v>2.0</v>
      </c>
      <c r="G82" s="96" t="s">
        <v>268</v>
      </c>
      <c r="H82" s="97" t="s">
        <v>269</v>
      </c>
      <c r="I82" s="97" t="s">
        <v>270</v>
      </c>
      <c r="J82" s="95" t="s">
        <v>271</v>
      </c>
      <c r="K82" s="95" t="s">
        <v>272</v>
      </c>
      <c r="L82" s="98" t="s">
        <v>273</v>
      </c>
      <c r="M82" s="96">
        <v>2023.0</v>
      </c>
      <c r="N82" s="96" t="s">
        <v>361</v>
      </c>
      <c r="O82" s="96">
        <v>7.0</v>
      </c>
      <c r="P82" s="99">
        <v>6.0</v>
      </c>
      <c r="Q82" s="99">
        <v>7.0</v>
      </c>
      <c r="R82" s="99">
        <v>500.0</v>
      </c>
      <c r="S82" s="100"/>
      <c r="T82" s="101"/>
      <c r="U82" s="101"/>
      <c r="V82" s="102">
        <v>71.42</v>
      </c>
      <c r="W82" s="101" t="s">
        <v>68</v>
      </c>
      <c r="X82" s="70"/>
    </row>
    <row r="83" ht="15.75" customHeight="1">
      <c r="A83" s="114" t="s">
        <v>564</v>
      </c>
      <c r="B83" s="114" t="s">
        <v>565</v>
      </c>
      <c r="C83" s="116" t="s">
        <v>52</v>
      </c>
      <c r="D83" s="114" t="s">
        <v>566</v>
      </c>
      <c r="E83" s="116">
        <v>13.0</v>
      </c>
      <c r="F83" s="96">
        <v>10.0</v>
      </c>
      <c r="G83" s="116" t="s">
        <v>485</v>
      </c>
      <c r="H83" s="129" t="s">
        <v>567</v>
      </c>
      <c r="I83" s="97" t="s">
        <v>568</v>
      </c>
      <c r="J83" s="95" t="s">
        <v>569</v>
      </c>
      <c r="K83" s="152">
        <v>9.97894000001E11</v>
      </c>
      <c r="L83" s="98" t="s">
        <v>570</v>
      </c>
      <c r="M83" s="96">
        <v>2023.0</v>
      </c>
      <c r="N83" s="96" t="s">
        <v>284</v>
      </c>
      <c r="O83" s="96">
        <v>3.0</v>
      </c>
      <c r="P83" s="118">
        <v>2.0</v>
      </c>
      <c r="Q83" s="118">
        <v>13.0</v>
      </c>
      <c r="R83" s="118">
        <v>1000.0</v>
      </c>
      <c r="S83" s="119"/>
      <c r="T83" s="101"/>
      <c r="U83" s="101"/>
      <c r="V83" s="120">
        <v>333.34</v>
      </c>
      <c r="W83" s="101" t="s">
        <v>571</v>
      </c>
      <c r="X83" s="70"/>
    </row>
    <row r="84" ht="15.75" customHeight="1">
      <c r="A84" s="114" t="s">
        <v>572</v>
      </c>
      <c r="B84" s="114" t="s">
        <v>573</v>
      </c>
      <c r="C84" s="116" t="s">
        <v>52</v>
      </c>
      <c r="D84" s="114" t="s">
        <v>574</v>
      </c>
      <c r="E84" s="116">
        <v>5.0</v>
      </c>
      <c r="F84" s="116">
        <v>1.0</v>
      </c>
      <c r="G84" s="116" t="s">
        <v>575</v>
      </c>
      <c r="H84" s="95"/>
      <c r="I84" s="129" t="s">
        <v>576</v>
      </c>
      <c r="J84" s="114" t="s">
        <v>577</v>
      </c>
      <c r="K84" s="114"/>
      <c r="L84" s="122" t="s">
        <v>578</v>
      </c>
      <c r="M84" s="96">
        <v>2023.0</v>
      </c>
      <c r="N84" s="96"/>
      <c r="O84" s="96">
        <v>2.0</v>
      </c>
      <c r="P84" s="99">
        <v>2.0</v>
      </c>
      <c r="Q84" s="99">
        <v>3.0</v>
      </c>
      <c r="R84" s="99">
        <v>200.0</v>
      </c>
      <c r="S84" s="119" t="s">
        <v>579</v>
      </c>
      <c r="T84" s="90" t="s">
        <v>580</v>
      </c>
      <c r="U84" s="120" t="s">
        <v>575</v>
      </c>
      <c r="V84" s="120">
        <v>100.0</v>
      </c>
      <c r="W84" s="101" t="s">
        <v>571</v>
      </c>
      <c r="X84" s="70"/>
    </row>
    <row r="85" ht="15.75" customHeight="1">
      <c r="A85" s="138" t="s">
        <v>581</v>
      </c>
      <c r="B85" s="95" t="s">
        <v>582</v>
      </c>
      <c r="C85" s="133" t="s">
        <v>52</v>
      </c>
      <c r="D85" s="133" t="s">
        <v>348</v>
      </c>
      <c r="E85" s="95">
        <v>16.0</v>
      </c>
      <c r="F85" s="133">
        <v>2.0</v>
      </c>
      <c r="G85" s="133" t="s">
        <v>289</v>
      </c>
      <c r="H85" s="95" t="s">
        <v>583</v>
      </c>
      <c r="I85" s="133" t="s">
        <v>584</v>
      </c>
      <c r="J85" s="95" t="s">
        <v>585</v>
      </c>
      <c r="K85" s="95" t="s">
        <v>586</v>
      </c>
      <c r="L85" s="133" t="s">
        <v>587</v>
      </c>
      <c r="M85" s="133">
        <v>2023.0</v>
      </c>
      <c r="N85" s="133" t="s">
        <v>284</v>
      </c>
      <c r="O85" s="133">
        <v>13.0</v>
      </c>
      <c r="P85" s="133">
        <v>1.0</v>
      </c>
      <c r="Q85" s="133">
        <v>14.0</v>
      </c>
      <c r="R85" s="133">
        <v>1000.0</v>
      </c>
      <c r="S85" s="133"/>
      <c r="T85" s="133"/>
      <c r="U85" s="133"/>
      <c r="V85" s="133">
        <v>77.0</v>
      </c>
      <c r="W85" s="101" t="s">
        <v>63</v>
      </c>
      <c r="X85" s="70"/>
    </row>
    <row r="86" ht="15.75" customHeight="1">
      <c r="A86" s="133" t="s">
        <v>371</v>
      </c>
      <c r="B86" s="95" t="s">
        <v>372</v>
      </c>
      <c r="C86" s="95" t="s">
        <v>52</v>
      </c>
      <c r="D86" s="95" t="s">
        <v>355</v>
      </c>
      <c r="E86" s="95">
        <v>85.0</v>
      </c>
      <c r="F86" s="95">
        <v>4.0</v>
      </c>
      <c r="G86" s="95" t="s">
        <v>356</v>
      </c>
      <c r="H86" s="95" t="s">
        <v>588</v>
      </c>
      <c r="I86" s="138" t="s">
        <v>374</v>
      </c>
      <c r="J86" s="95"/>
      <c r="K86" s="133" t="s">
        <v>375</v>
      </c>
      <c r="L86" s="147" t="s">
        <v>376</v>
      </c>
      <c r="M86" s="95">
        <v>2023.0</v>
      </c>
      <c r="N86" s="95" t="s">
        <v>377</v>
      </c>
      <c r="O86" s="95">
        <v>10.0</v>
      </c>
      <c r="P86" s="152">
        <v>2.0</v>
      </c>
      <c r="Q86" s="152">
        <v>10.0</v>
      </c>
      <c r="R86" s="152">
        <v>300.0</v>
      </c>
      <c r="S86" s="154"/>
      <c r="T86" s="133"/>
      <c r="U86" s="133"/>
      <c r="V86" s="133">
        <v>30.0</v>
      </c>
      <c r="W86" s="101" t="s">
        <v>63</v>
      </c>
      <c r="X86" s="70"/>
    </row>
    <row r="87" ht="15.75" customHeight="1">
      <c r="A87" s="133" t="s">
        <v>353</v>
      </c>
      <c r="B87" s="95" t="s">
        <v>354</v>
      </c>
      <c r="C87" s="114" t="s">
        <v>52</v>
      </c>
      <c r="D87" s="95" t="s">
        <v>355</v>
      </c>
      <c r="E87" s="95">
        <v>85.0</v>
      </c>
      <c r="F87" s="95">
        <v>3.0</v>
      </c>
      <c r="G87" s="95" t="s">
        <v>356</v>
      </c>
      <c r="H87" s="95" t="s">
        <v>589</v>
      </c>
      <c r="I87" s="138" t="s">
        <v>358</v>
      </c>
      <c r="J87" s="95"/>
      <c r="K87" s="95" t="s">
        <v>359</v>
      </c>
      <c r="L87" s="95" t="s">
        <v>360</v>
      </c>
      <c r="M87" s="95">
        <v>2023.0</v>
      </c>
      <c r="N87" s="95" t="s">
        <v>361</v>
      </c>
      <c r="O87" s="95">
        <v>8.0</v>
      </c>
      <c r="P87" s="152">
        <v>2.0</v>
      </c>
      <c r="Q87" s="152">
        <v>8.0</v>
      </c>
      <c r="R87" s="152">
        <v>300.0</v>
      </c>
      <c r="S87" s="154"/>
      <c r="T87" s="133"/>
      <c r="U87" s="133"/>
      <c r="V87" s="133">
        <v>37.5</v>
      </c>
      <c r="W87" s="101" t="s">
        <v>63</v>
      </c>
      <c r="X87" s="70"/>
    </row>
    <row r="88" ht="15.75" customHeight="1">
      <c r="A88" s="133" t="s">
        <v>362</v>
      </c>
      <c r="B88" s="133" t="s">
        <v>363</v>
      </c>
      <c r="C88" s="95" t="s">
        <v>52</v>
      </c>
      <c r="D88" s="133" t="s">
        <v>364</v>
      </c>
      <c r="E88" s="95">
        <v>57.0</v>
      </c>
      <c r="F88" s="95">
        <v>4.0</v>
      </c>
      <c r="G88" s="95" t="s">
        <v>365</v>
      </c>
      <c r="H88" s="95" t="s">
        <v>590</v>
      </c>
      <c r="I88" s="138" t="s">
        <v>367</v>
      </c>
      <c r="J88" s="138" t="s">
        <v>368</v>
      </c>
      <c r="K88" s="133" t="s">
        <v>369</v>
      </c>
      <c r="L88" s="147" t="s">
        <v>370</v>
      </c>
      <c r="M88" s="95">
        <v>2023.0</v>
      </c>
      <c r="N88" s="95" t="s">
        <v>361</v>
      </c>
      <c r="O88" s="95">
        <v>7.0</v>
      </c>
      <c r="P88" s="152">
        <v>2.0</v>
      </c>
      <c r="Q88" s="152">
        <v>7.0</v>
      </c>
      <c r="R88" s="152">
        <v>500.0</v>
      </c>
      <c r="S88" s="154"/>
      <c r="T88" s="133"/>
      <c r="U88" s="133"/>
      <c r="V88" s="133">
        <v>71.4022424242433</v>
      </c>
      <c r="W88" s="101" t="s">
        <v>63</v>
      </c>
      <c r="X88" s="70"/>
    </row>
    <row r="89" ht="15.75" customHeight="1">
      <c r="A89" s="95" t="s">
        <v>591</v>
      </c>
      <c r="B89" s="95" t="s">
        <v>592</v>
      </c>
      <c r="C89" s="95" t="s">
        <v>52</v>
      </c>
      <c r="D89" s="133" t="s">
        <v>593</v>
      </c>
      <c r="E89" s="95"/>
      <c r="F89" s="95">
        <v>1.0</v>
      </c>
      <c r="G89" s="133" t="s">
        <v>258</v>
      </c>
      <c r="H89" s="95" t="s">
        <v>463</v>
      </c>
      <c r="I89" s="133" t="s">
        <v>464</v>
      </c>
      <c r="J89" s="95" t="s">
        <v>465</v>
      </c>
      <c r="K89" s="133" t="s">
        <v>466</v>
      </c>
      <c r="L89" s="147" t="s">
        <v>594</v>
      </c>
      <c r="M89" s="95">
        <v>2023.0</v>
      </c>
      <c r="N89" s="95" t="s">
        <v>284</v>
      </c>
      <c r="O89" s="95">
        <v>15.0</v>
      </c>
      <c r="P89" s="152">
        <v>15.0</v>
      </c>
      <c r="Q89" s="152">
        <v>15.0</v>
      </c>
      <c r="R89" s="152">
        <v>1000.0</v>
      </c>
      <c r="S89" s="154"/>
      <c r="T89" s="133"/>
      <c r="U89" s="133"/>
      <c r="V89" s="133">
        <v>67.0</v>
      </c>
      <c r="W89" s="101" t="s">
        <v>63</v>
      </c>
      <c r="X89" s="70"/>
    </row>
    <row r="90" ht="15.75" customHeight="1">
      <c r="A90" s="95" t="s">
        <v>378</v>
      </c>
      <c r="B90" s="95" t="s">
        <v>595</v>
      </c>
      <c r="C90" s="95" t="s">
        <v>52</v>
      </c>
      <c r="D90" s="95" t="s">
        <v>596</v>
      </c>
      <c r="E90" s="95">
        <v>85.0</v>
      </c>
      <c r="F90" s="95">
        <v>4.0</v>
      </c>
      <c r="G90" s="95" t="s">
        <v>356</v>
      </c>
      <c r="H90" s="95" t="s">
        <v>597</v>
      </c>
      <c r="I90" s="95" t="s">
        <v>381</v>
      </c>
      <c r="J90" s="95"/>
      <c r="K90" s="95" t="s">
        <v>382</v>
      </c>
      <c r="L90" s="94" t="s">
        <v>598</v>
      </c>
      <c r="M90" s="95">
        <v>2023.0</v>
      </c>
      <c r="N90" s="95" t="s">
        <v>377</v>
      </c>
      <c r="O90" s="95">
        <v>10.0</v>
      </c>
      <c r="P90" s="152">
        <v>2.0</v>
      </c>
      <c r="Q90" s="152">
        <v>10.0</v>
      </c>
      <c r="R90" s="152">
        <v>300.0</v>
      </c>
      <c r="S90" s="154"/>
      <c r="T90" s="133"/>
      <c r="U90" s="133"/>
      <c r="V90" s="133">
        <v>30.0</v>
      </c>
      <c r="W90" s="101" t="s">
        <v>63</v>
      </c>
      <c r="X90" s="70"/>
    </row>
    <row r="91" ht="15.75" customHeight="1">
      <c r="A91" s="155" t="s">
        <v>599</v>
      </c>
      <c r="B91" s="155" t="s">
        <v>600</v>
      </c>
      <c r="C91" s="156" t="s">
        <v>52</v>
      </c>
      <c r="D91" s="156" t="s">
        <v>601</v>
      </c>
      <c r="E91" s="155">
        <v>6.0</v>
      </c>
      <c r="F91" s="156">
        <v>1.0</v>
      </c>
      <c r="G91" s="133" t="s">
        <v>602</v>
      </c>
      <c r="H91" s="155" t="s">
        <v>603</v>
      </c>
      <c r="I91" s="156" t="s">
        <v>604</v>
      </c>
      <c r="J91" s="156" t="s">
        <v>605</v>
      </c>
      <c r="K91" s="95" t="s">
        <v>606</v>
      </c>
      <c r="L91" s="157">
        <v>3.0</v>
      </c>
      <c r="M91" s="156">
        <v>2023.0</v>
      </c>
      <c r="N91" s="156" t="s">
        <v>274</v>
      </c>
      <c r="O91" s="156">
        <v>12.0</v>
      </c>
      <c r="P91" s="156">
        <v>6.0</v>
      </c>
      <c r="Q91" s="156">
        <v>12.0</v>
      </c>
      <c r="R91" s="156">
        <v>500.0</v>
      </c>
      <c r="S91" s="156"/>
      <c r="T91" s="156"/>
      <c r="U91" s="156"/>
      <c r="V91" s="156">
        <v>42.0</v>
      </c>
      <c r="W91" s="101" t="s">
        <v>63</v>
      </c>
      <c r="X91" s="70"/>
    </row>
    <row r="92" ht="15.75" customHeight="1">
      <c r="A92" s="95" t="s">
        <v>607</v>
      </c>
      <c r="B92" s="95" t="s">
        <v>608</v>
      </c>
      <c r="C92" s="133" t="s">
        <v>609</v>
      </c>
      <c r="D92" s="133" t="s">
        <v>566</v>
      </c>
      <c r="E92" s="95">
        <v>13.0</v>
      </c>
      <c r="F92" s="133">
        <v>4.0</v>
      </c>
      <c r="G92" s="133" t="s">
        <v>485</v>
      </c>
      <c r="H92" s="95" t="s">
        <v>610</v>
      </c>
      <c r="I92" s="133" t="s">
        <v>604</v>
      </c>
      <c r="J92" s="95" t="s">
        <v>611</v>
      </c>
      <c r="K92" s="133" t="s">
        <v>606</v>
      </c>
      <c r="L92" s="133" t="s">
        <v>612</v>
      </c>
      <c r="M92" s="133">
        <v>2023.0</v>
      </c>
      <c r="N92" s="133" t="s">
        <v>284</v>
      </c>
      <c r="O92" s="133">
        <v>4.0</v>
      </c>
      <c r="P92" s="133">
        <v>4.0</v>
      </c>
      <c r="Q92" s="133">
        <v>4.0</v>
      </c>
      <c r="R92" s="133">
        <v>1000.0</v>
      </c>
      <c r="S92" s="133"/>
      <c r="T92" s="133"/>
      <c r="U92" s="133"/>
      <c r="V92" s="133">
        <v>250.0</v>
      </c>
      <c r="W92" s="101" t="s">
        <v>63</v>
      </c>
      <c r="X92" s="70"/>
    </row>
    <row r="93" ht="15.75" customHeight="1">
      <c r="A93" s="95" t="s">
        <v>613</v>
      </c>
      <c r="B93" s="95" t="s">
        <v>614</v>
      </c>
      <c r="C93" s="133" t="s">
        <v>52</v>
      </c>
      <c r="D93" s="133" t="s">
        <v>615</v>
      </c>
      <c r="E93" s="95">
        <v>24.0</v>
      </c>
      <c r="F93" s="133">
        <v>5.0</v>
      </c>
      <c r="G93" s="133" t="s">
        <v>616</v>
      </c>
      <c r="H93" s="95" t="s">
        <v>617</v>
      </c>
      <c r="I93" s="133"/>
      <c r="J93" s="133" t="s">
        <v>618</v>
      </c>
      <c r="K93" s="133" t="s">
        <v>619</v>
      </c>
      <c r="L93" s="133" t="s">
        <v>620</v>
      </c>
      <c r="M93" s="133">
        <v>2023.0</v>
      </c>
      <c r="N93" s="133" t="s">
        <v>264</v>
      </c>
      <c r="O93" s="133">
        <v>7.0</v>
      </c>
      <c r="P93" s="133">
        <v>1.0</v>
      </c>
      <c r="Q93" s="133">
        <v>7.0</v>
      </c>
      <c r="R93" s="133">
        <v>1500.0</v>
      </c>
      <c r="S93" s="133"/>
      <c r="T93" s="133"/>
      <c r="U93" s="133"/>
      <c r="V93" s="133">
        <v>214.0</v>
      </c>
      <c r="W93" s="101" t="s">
        <v>63</v>
      </c>
      <c r="X93" s="70"/>
    </row>
    <row r="94" ht="15.75" customHeight="1">
      <c r="A94" s="95" t="s">
        <v>621</v>
      </c>
      <c r="B94" s="95" t="s">
        <v>622</v>
      </c>
      <c r="C94" s="133" t="s">
        <v>52</v>
      </c>
      <c r="D94" s="133" t="s">
        <v>566</v>
      </c>
      <c r="E94" s="95">
        <v>13.0</v>
      </c>
      <c r="F94" s="133">
        <v>6.0</v>
      </c>
      <c r="G94" s="133" t="s">
        <v>485</v>
      </c>
      <c r="H94" s="95" t="s">
        <v>623</v>
      </c>
      <c r="I94" s="133" t="s">
        <v>624</v>
      </c>
      <c r="J94" s="133" t="s">
        <v>625</v>
      </c>
      <c r="K94" s="133" t="s">
        <v>626</v>
      </c>
      <c r="L94" s="133" t="s">
        <v>627</v>
      </c>
      <c r="M94" s="133">
        <v>2023.0</v>
      </c>
      <c r="N94" s="133" t="s">
        <v>284</v>
      </c>
      <c r="O94" s="133">
        <v>10.0</v>
      </c>
      <c r="P94" s="133">
        <v>5.0</v>
      </c>
      <c r="Q94" s="133">
        <v>10.0</v>
      </c>
      <c r="R94" s="133">
        <v>1000.0</v>
      </c>
      <c r="S94" s="133"/>
      <c r="T94" s="133"/>
      <c r="U94" s="133"/>
      <c r="V94" s="133">
        <v>100.0</v>
      </c>
      <c r="W94" s="101" t="s">
        <v>63</v>
      </c>
      <c r="X94" s="70"/>
    </row>
    <row r="95" ht="15.75" customHeight="1">
      <c r="A95" s="95" t="s">
        <v>628</v>
      </c>
      <c r="B95" s="95" t="s">
        <v>629</v>
      </c>
      <c r="C95" s="133" t="s">
        <v>52</v>
      </c>
      <c r="D95" s="133" t="s">
        <v>566</v>
      </c>
      <c r="E95" s="95">
        <v>13.0</v>
      </c>
      <c r="F95" s="133">
        <v>9.0</v>
      </c>
      <c r="G95" s="133" t="s">
        <v>485</v>
      </c>
      <c r="H95" s="95" t="s">
        <v>630</v>
      </c>
      <c r="I95" s="95" t="s">
        <v>631</v>
      </c>
      <c r="J95" s="133" t="s">
        <v>632</v>
      </c>
      <c r="K95" s="133" t="s">
        <v>633</v>
      </c>
      <c r="L95" s="133" t="s">
        <v>634</v>
      </c>
      <c r="M95" s="133">
        <v>2023.0</v>
      </c>
      <c r="N95" s="133" t="s">
        <v>284</v>
      </c>
      <c r="O95" s="133">
        <v>12.0</v>
      </c>
      <c r="P95" s="133">
        <v>8.0</v>
      </c>
      <c r="Q95" s="133">
        <v>12.0</v>
      </c>
      <c r="R95" s="133">
        <v>1000.0</v>
      </c>
      <c r="S95" s="133"/>
      <c r="T95" s="133"/>
      <c r="U95" s="133"/>
      <c r="V95" s="133">
        <v>83.0</v>
      </c>
      <c r="W95" s="101" t="s">
        <v>63</v>
      </c>
      <c r="X95" s="70"/>
    </row>
    <row r="96" ht="15.75" customHeight="1">
      <c r="A96" s="95" t="s">
        <v>482</v>
      </c>
      <c r="B96" s="95" t="s">
        <v>635</v>
      </c>
      <c r="C96" s="133" t="s">
        <v>52</v>
      </c>
      <c r="D96" s="133" t="s">
        <v>566</v>
      </c>
      <c r="E96" s="95">
        <v>13.0</v>
      </c>
      <c r="F96" s="133">
        <v>9.0</v>
      </c>
      <c r="G96" s="133" t="s">
        <v>485</v>
      </c>
      <c r="H96" s="95" t="s">
        <v>486</v>
      </c>
      <c r="I96" s="95" t="s">
        <v>636</v>
      </c>
      <c r="J96" s="95" t="s">
        <v>637</v>
      </c>
      <c r="K96" s="133" t="s">
        <v>638</v>
      </c>
      <c r="L96" s="133" t="s">
        <v>639</v>
      </c>
      <c r="M96" s="133">
        <v>2023.0</v>
      </c>
      <c r="N96" s="133" t="s">
        <v>284</v>
      </c>
      <c r="O96" s="133">
        <v>11.0</v>
      </c>
      <c r="P96" s="133">
        <v>7.0</v>
      </c>
      <c r="Q96" s="133">
        <v>11.0</v>
      </c>
      <c r="R96" s="133">
        <v>1000.0</v>
      </c>
      <c r="S96" s="133"/>
      <c r="T96" s="133"/>
      <c r="U96" s="133"/>
      <c r="V96" s="133">
        <v>91.0</v>
      </c>
      <c r="W96" s="101" t="s">
        <v>63</v>
      </c>
      <c r="X96" s="70"/>
    </row>
    <row r="97" ht="15.75" customHeight="1">
      <c r="A97" s="95" t="s">
        <v>397</v>
      </c>
      <c r="B97" s="95" t="s">
        <v>640</v>
      </c>
      <c r="C97" s="133" t="s">
        <v>52</v>
      </c>
      <c r="D97" s="158" t="s">
        <v>399</v>
      </c>
      <c r="E97" s="95">
        <v>12.0</v>
      </c>
      <c r="F97" s="133">
        <v>6.0</v>
      </c>
      <c r="G97" s="133" t="s">
        <v>470</v>
      </c>
      <c r="H97" s="95" t="s">
        <v>471</v>
      </c>
      <c r="I97" s="95" t="s">
        <v>403</v>
      </c>
      <c r="J97" s="95" t="s">
        <v>641</v>
      </c>
      <c r="K97" s="95" t="s">
        <v>642</v>
      </c>
      <c r="L97" s="133" t="s">
        <v>643</v>
      </c>
      <c r="M97" s="133">
        <v>2023.0</v>
      </c>
      <c r="N97" s="133" t="s">
        <v>284</v>
      </c>
      <c r="O97" s="133">
        <v>15.0</v>
      </c>
      <c r="P97" s="133">
        <v>15.0</v>
      </c>
      <c r="Q97" s="133">
        <v>15.0</v>
      </c>
      <c r="R97" s="133">
        <v>1000.0</v>
      </c>
      <c r="S97" s="133"/>
      <c r="T97" s="133"/>
      <c r="U97" s="133"/>
      <c r="V97" s="133">
        <v>67.0</v>
      </c>
      <c r="W97" s="101" t="s">
        <v>63</v>
      </c>
      <c r="X97" s="70"/>
    </row>
    <row r="98" ht="15.75" customHeight="1">
      <c r="A98" s="95" t="s">
        <v>346</v>
      </c>
      <c r="B98" s="95" t="s">
        <v>644</v>
      </c>
      <c r="C98" s="133" t="s">
        <v>52</v>
      </c>
      <c r="D98" s="133" t="s">
        <v>348</v>
      </c>
      <c r="E98" s="133">
        <v>16.0</v>
      </c>
      <c r="F98" s="133">
        <v>3.0</v>
      </c>
      <c r="G98" s="133" t="s">
        <v>289</v>
      </c>
      <c r="H98" s="138" t="s">
        <v>350</v>
      </c>
      <c r="I98" s="138" t="s">
        <v>350</v>
      </c>
      <c r="J98" s="138" t="s">
        <v>351</v>
      </c>
      <c r="K98" s="95" t="s">
        <v>352</v>
      </c>
      <c r="L98" s="147" t="s">
        <v>645</v>
      </c>
      <c r="M98" s="133">
        <v>2023.0</v>
      </c>
      <c r="N98" s="95" t="s">
        <v>284</v>
      </c>
      <c r="O98" s="95">
        <v>11.0</v>
      </c>
      <c r="P98" s="152">
        <v>2.0</v>
      </c>
      <c r="Q98" s="152">
        <v>11.0</v>
      </c>
      <c r="R98" s="152">
        <v>1000.0</v>
      </c>
      <c r="S98" s="154"/>
      <c r="T98" s="133"/>
      <c r="U98" s="133"/>
      <c r="V98" s="95">
        <v>90.9</v>
      </c>
      <c r="W98" s="101" t="s">
        <v>63</v>
      </c>
      <c r="X98" s="70"/>
    </row>
    <row r="99" ht="15.75" customHeight="1">
      <c r="A99" s="95" t="s">
        <v>646</v>
      </c>
      <c r="B99" s="95" t="s">
        <v>647</v>
      </c>
      <c r="C99" s="133" t="s">
        <v>52</v>
      </c>
      <c r="D99" s="133" t="s">
        <v>648</v>
      </c>
      <c r="E99" s="133"/>
      <c r="F99" s="133">
        <v>7.0</v>
      </c>
      <c r="G99" s="133" t="s">
        <v>258</v>
      </c>
      <c r="H99" s="95" t="s">
        <v>649</v>
      </c>
      <c r="I99" s="95" t="s">
        <v>650</v>
      </c>
      <c r="J99" s="95" t="s">
        <v>651</v>
      </c>
      <c r="K99" s="95" t="s">
        <v>652</v>
      </c>
      <c r="L99" s="133" t="s">
        <v>653</v>
      </c>
      <c r="M99" s="133">
        <v>2023.0</v>
      </c>
      <c r="N99" s="133" t="s">
        <v>284</v>
      </c>
      <c r="O99" s="133">
        <v>10.0</v>
      </c>
      <c r="P99" s="133">
        <v>9.0</v>
      </c>
      <c r="Q99" s="133">
        <v>10.0</v>
      </c>
      <c r="R99" s="133">
        <v>1000.0</v>
      </c>
      <c r="S99" s="133"/>
      <c r="T99" s="133"/>
      <c r="U99" s="133"/>
      <c r="V99" s="133">
        <v>100.0</v>
      </c>
      <c r="W99" s="101" t="s">
        <v>63</v>
      </c>
      <c r="X99" s="70"/>
    </row>
    <row r="100" ht="15.75" customHeight="1">
      <c r="A100" s="95" t="s">
        <v>389</v>
      </c>
      <c r="B100" s="95" t="s">
        <v>654</v>
      </c>
      <c r="C100" s="133" t="s">
        <v>52</v>
      </c>
      <c r="D100" s="158" t="s">
        <v>655</v>
      </c>
      <c r="E100" s="133">
        <v>13.0</v>
      </c>
      <c r="F100" s="133">
        <v>9.0</v>
      </c>
      <c r="G100" s="133" t="s">
        <v>501</v>
      </c>
      <c r="H100" s="95" t="s">
        <v>656</v>
      </c>
      <c r="I100" s="95" t="s">
        <v>395</v>
      </c>
      <c r="J100" s="95" t="s">
        <v>657</v>
      </c>
      <c r="K100" s="95" t="s">
        <v>658</v>
      </c>
      <c r="L100" s="133" t="s">
        <v>659</v>
      </c>
      <c r="M100" s="133">
        <v>2023.0</v>
      </c>
      <c r="N100" s="133" t="s">
        <v>284</v>
      </c>
      <c r="O100" s="133">
        <v>9.0</v>
      </c>
      <c r="P100" s="133">
        <v>9.0</v>
      </c>
      <c r="Q100" s="133">
        <v>9.0</v>
      </c>
      <c r="R100" s="133">
        <v>1000.0</v>
      </c>
      <c r="S100" s="133"/>
      <c r="T100" s="133"/>
      <c r="U100" s="133"/>
      <c r="V100" s="133">
        <v>111.0</v>
      </c>
      <c r="W100" s="101" t="s">
        <v>63</v>
      </c>
      <c r="X100" s="70"/>
    </row>
    <row r="101" ht="15.75" customHeight="1">
      <c r="A101" s="95" t="s">
        <v>498</v>
      </c>
      <c r="B101" s="95" t="s">
        <v>660</v>
      </c>
      <c r="C101" s="133" t="s">
        <v>52</v>
      </c>
      <c r="D101" s="158" t="s">
        <v>661</v>
      </c>
      <c r="E101" s="133">
        <v>13.0</v>
      </c>
      <c r="F101" s="133">
        <v>9.0</v>
      </c>
      <c r="G101" s="133" t="s">
        <v>501</v>
      </c>
      <c r="H101" s="95" t="s">
        <v>502</v>
      </c>
      <c r="I101" s="95" t="s">
        <v>503</v>
      </c>
      <c r="J101" s="95" t="s">
        <v>662</v>
      </c>
      <c r="K101" s="95" t="s">
        <v>663</v>
      </c>
      <c r="L101" s="133" t="s">
        <v>664</v>
      </c>
      <c r="M101" s="133">
        <v>2023.0</v>
      </c>
      <c r="N101" s="133" t="s">
        <v>284</v>
      </c>
      <c r="O101" s="133">
        <v>15.0</v>
      </c>
      <c r="P101" s="133">
        <v>14.0</v>
      </c>
      <c r="Q101" s="133">
        <v>15.0</v>
      </c>
      <c r="R101" s="133">
        <v>1000.0</v>
      </c>
      <c r="S101" s="133"/>
      <c r="T101" s="133"/>
      <c r="U101" s="133"/>
      <c r="V101" s="133">
        <v>67.0</v>
      </c>
      <c r="W101" s="101" t="s">
        <v>63</v>
      </c>
      <c r="X101" s="70"/>
    </row>
    <row r="102" ht="15.75" customHeight="1">
      <c r="A102" s="95" t="s">
        <v>506</v>
      </c>
      <c r="B102" s="95" t="s">
        <v>665</v>
      </c>
      <c r="C102" s="133" t="s">
        <v>52</v>
      </c>
      <c r="D102" s="133" t="s">
        <v>566</v>
      </c>
      <c r="E102" s="133">
        <v>13.0</v>
      </c>
      <c r="F102" s="133">
        <v>21.0</v>
      </c>
      <c r="G102" s="133" t="s">
        <v>485</v>
      </c>
      <c r="H102" s="95" t="s">
        <v>508</v>
      </c>
      <c r="I102" s="95" t="s">
        <v>509</v>
      </c>
      <c r="J102" s="95" t="s">
        <v>666</v>
      </c>
      <c r="K102" s="133"/>
      <c r="L102" s="133" t="s">
        <v>667</v>
      </c>
      <c r="M102" s="133">
        <v>2023.0</v>
      </c>
      <c r="N102" s="133" t="s">
        <v>284</v>
      </c>
      <c r="O102" s="133">
        <v>15.0</v>
      </c>
      <c r="P102" s="133">
        <v>14.0</v>
      </c>
      <c r="Q102" s="133">
        <v>16.0</v>
      </c>
      <c r="R102" s="133">
        <v>1000.0</v>
      </c>
      <c r="S102" s="133"/>
      <c r="T102" s="133"/>
      <c r="U102" s="133"/>
      <c r="V102" s="133">
        <v>67.0</v>
      </c>
      <c r="W102" s="101" t="s">
        <v>63</v>
      </c>
      <c r="X102" s="70"/>
    </row>
    <row r="103" ht="15.75" customHeight="1">
      <c r="A103" s="95" t="s">
        <v>668</v>
      </c>
      <c r="B103" s="95" t="s">
        <v>669</v>
      </c>
      <c r="C103" s="133" t="s">
        <v>52</v>
      </c>
      <c r="D103" s="158" t="s">
        <v>670</v>
      </c>
      <c r="E103" s="133">
        <v>8.0</v>
      </c>
      <c r="F103" s="133">
        <v>7.0</v>
      </c>
      <c r="G103" s="95" t="s">
        <v>671</v>
      </c>
      <c r="H103" s="95" t="s">
        <v>672</v>
      </c>
      <c r="I103" s="95" t="s">
        <v>673</v>
      </c>
      <c r="J103" s="95" t="s">
        <v>674</v>
      </c>
      <c r="K103" s="95" t="s">
        <v>675</v>
      </c>
      <c r="L103" s="133" t="s">
        <v>676</v>
      </c>
      <c r="M103" s="133">
        <v>2023.0</v>
      </c>
      <c r="N103" s="133" t="s">
        <v>264</v>
      </c>
      <c r="O103" s="133">
        <v>9.0</v>
      </c>
      <c r="P103" s="133">
        <v>1.0</v>
      </c>
      <c r="Q103" s="133">
        <v>11.0</v>
      </c>
      <c r="R103" s="133">
        <v>1500.0</v>
      </c>
      <c r="S103" s="133"/>
      <c r="T103" s="133"/>
      <c r="U103" s="133"/>
      <c r="V103" s="133">
        <v>167.0</v>
      </c>
      <c r="W103" s="101" t="s">
        <v>63</v>
      </c>
      <c r="X103" s="70"/>
    </row>
    <row r="104" ht="15.75" customHeight="1">
      <c r="A104" s="95" t="s">
        <v>677</v>
      </c>
      <c r="B104" s="95" t="s">
        <v>678</v>
      </c>
      <c r="C104" s="133" t="s">
        <v>52</v>
      </c>
      <c r="D104" s="133" t="s">
        <v>679</v>
      </c>
      <c r="E104" s="133"/>
      <c r="F104" s="133">
        <v>23.0</v>
      </c>
      <c r="G104" s="133" t="s">
        <v>485</v>
      </c>
      <c r="H104" s="95" t="s">
        <v>680</v>
      </c>
      <c r="I104" s="95" t="s">
        <v>681</v>
      </c>
      <c r="J104" s="95" t="s">
        <v>682</v>
      </c>
      <c r="K104" s="133" t="s">
        <v>683</v>
      </c>
      <c r="L104" s="133" t="s">
        <v>684</v>
      </c>
      <c r="M104" s="133">
        <v>2023.0</v>
      </c>
      <c r="N104" s="133" t="s">
        <v>284</v>
      </c>
      <c r="O104" s="133">
        <v>8.0</v>
      </c>
      <c r="P104" s="133">
        <v>8.0</v>
      </c>
      <c r="Q104" s="133">
        <v>8.0</v>
      </c>
      <c r="R104" s="133">
        <v>1000.0</v>
      </c>
      <c r="S104" s="133"/>
      <c r="T104" s="133"/>
      <c r="U104" s="133"/>
      <c r="V104" s="133">
        <v>125.0</v>
      </c>
      <c r="W104" s="101" t="s">
        <v>63</v>
      </c>
      <c r="X104" s="70"/>
    </row>
    <row r="105" ht="15.75" customHeight="1">
      <c r="A105" s="95" t="s">
        <v>685</v>
      </c>
      <c r="B105" s="95" t="s">
        <v>686</v>
      </c>
      <c r="C105" s="133" t="s">
        <v>52</v>
      </c>
      <c r="D105" s="133" t="s">
        <v>687</v>
      </c>
      <c r="E105" s="133">
        <v>8.0</v>
      </c>
      <c r="F105" s="133">
        <v>8.0</v>
      </c>
      <c r="G105" s="95" t="s">
        <v>671</v>
      </c>
      <c r="H105" s="95" t="s">
        <v>688</v>
      </c>
      <c r="I105" s="95" t="s">
        <v>689</v>
      </c>
      <c r="J105" s="95" t="s">
        <v>690</v>
      </c>
      <c r="K105" s="95" t="s">
        <v>691</v>
      </c>
      <c r="L105" s="133" t="s">
        <v>692</v>
      </c>
      <c r="M105" s="133">
        <v>2023.0</v>
      </c>
      <c r="N105" s="133" t="s">
        <v>264</v>
      </c>
      <c r="O105" s="133">
        <v>9.0</v>
      </c>
      <c r="P105" s="133">
        <v>1.0</v>
      </c>
      <c r="Q105" s="133">
        <v>9.0</v>
      </c>
      <c r="R105" s="133">
        <v>1500.0</v>
      </c>
      <c r="S105" s="133"/>
      <c r="T105" s="133"/>
      <c r="U105" s="133"/>
      <c r="V105" s="133">
        <v>167.0</v>
      </c>
      <c r="W105" s="101" t="s">
        <v>63</v>
      </c>
      <c r="X105" s="70"/>
    </row>
    <row r="106" ht="15.0" customHeight="1">
      <c r="A106" s="159" t="s">
        <v>693</v>
      </c>
      <c r="B106" s="160" t="s">
        <v>694</v>
      </c>
      <c r="C106" s="161" t="s">
        <v>101</v>
      </c>
      <c r="D106" s="161" t="s">
        <v>695</v>
      </c>
      <c r="E106" s="161">
        <v>96.0</v>
      </c>
      <c r="F106" s="161">
        <v>1.0</v>
      </c>
      <c r="G106" s="161" t="s">
        <v>696</v>
      </c>
      <c r="H106" s="97" t="s">
        <v>697</v>
      </c>
      <c r="I106" s="97" t="s">
        <v>698</v>
      </c>
      <c r="J106" s="162" t="s">
        <v>699</v>
      </c>
      <c r="K106" s="162"/>
      <c r="L106" s="163" t="s">
        <v>700</v>
      </c>
      <c r="M106" s="161">
        <v>2023.0</v>
      </c>
      <c r="N106" s="161" t="s">
        <v>701</v>
      </c>
      <c r="O106" s="161">
        <v>3.0</v>
      </c>
      <c r="P106" s="164">
        <v>3.0</v>
      </c>
      <c r="Q106" s="164">
        <v>3.0</v>
      </c>
      <c r="R106" s="165">
        <v>300.0</v>
      </c>
      <c r="S106" s="166"/>
      <c r="T106" s="167"/>
      <c r="U106" s="167"/>
      <c r="V106" s="167">
        <v>100.0</v>
      </c>
      <c r="W106" s="168" t="s">
        <v>103</v>
      </c>
    </row>
    <row r="107" ht="15.0" customHeight="1">
      <c r="A107" s="159" t="s">
        <v>702</v>
      </c>
      <c r="B107" s="169" t="s">
        <v>703</v>
      </c>
      <c r="C107" s="169" t="s">
        <v>101</v>
      </c>
      <c r="D107" s="169" t="s">
        <v>566</v>
      </c>
      <c r="E107" s="169">
        <v>13.0</v>
      </c>
      <c r="F107" s="169">
        <v>1195.0</v>
      </c>
      <c r="G107" s="169" t="s">
        <v>704</v>
      </c>
      <c r="H107" s="170"/>
      <c r="I107" s="171" t="s">
        <v>705</v>
      </c>
      <c r="J107" s="171" t="s">
        <v>706</v>
      </c>
      <c r="K107" s="170"/>
      <c r="L107" s="172" t="s">
        <v>263</v>
      </c>
      <c r="M107" s="169">
        <v>2023.0</v>
      </c>
      <c r="N107" s="169" t="s">
        <v>284</v>
      </c>
      <c r="O107" s="169">
        <v>5.0</v>
      </c>
      <c r="P107" s="173">
        <v>1.0</v>
      </c>
      <c r="Q107" s="173">
        <v>5.0</v>
      </c>
      <c r="R107" s="174">
        <v>1000.0</v>
      </c>
      <c r="S107" s="175"/>
      <c r="T107" s="176"/>
      <c r="U107" s="176"/>
      <c r="V107" s="176">
        <v>200.0</v>
      </c>
      <c r="W107" s="168" t="s">
        <v>103</v>
      </c>
    </row>
    <row r="108" ht="15.0" customHeight="1">
      <c r="A108" s="159" t="s">
        <v>707</v>
      </c>
      <c r="B108" s="161" t="s">
        <v>708</v>
      </c>
      <c r="C108" s="161" t="s">
        <v>101</v>
      </c>
      <c r="D108" s="161" t="s">
        <v>257</v>
      </c>
      <c r="E108" s="161">
        <v>11.0</v>
      </c>
      <c r="F108" s="161">
        <v>2058.0</v>
      </c>
      <c r="G108" s="161" t="s">
        <v>709</v>
      </c>
      <c r="H108" s="162"/>
      <c r="I108" s="97" t="s">
        <v>650</v>
      </c>
      <c r="J108" s="97" t="s">
        <v>710</v>
      </c>
      <c r="K108" s="162"/>
      <c r="L108" s="163" t="s">
        <v>711</v>
      </c>
      <c r="M108" s="161">
        <v>2024.0</v>
      </c>
      <c r="N108" s="177" t="s">
        <v>264</v>
      </c>
      <c r="O108" s="161">
        <v>10.0</v>
      </c>
      <c r="P108" s="178">
        <v>9.0</v>
      </c>
      <c r="Q108" s="178">
        <v>10.0</v>
      </c>
      <c r="R108" s="179">
        <v>1500.0</v>
      </c>
      <c r="S108" s="166"/>
      <c r="T108" s="167"/>
      <c r="U108" s="167"/>
      <c r="V108" s="180">
        <v>150.0</v>
      </c>
      <c r="W108" s="168" t="s">
        <v>103</v>
      </c>
    </row>
    <row r="109" ht="15.0" customHeight="1">
      <c r="A109" s="159" t="s">
        <v>712</v>
      </c>
      <c r="B109" s="181" t="s">
        <v>713</v>
      </c>
      <c r="C109" s="181" t="s">
        <v>101</v>
      </c>
      <c r="D109" s="181" t="s">
        <v>714</v>
      </c>
      <c r="E109" s="181">
        <v>2023.0</v>
      </c>
      <c r="F109" s="181"/>
      <c r="G109" s="181" t="s">
        <v>715</v>
      </c>
      <c r="H109" s="182"/>
      <c r="I109" s="183" t="s">
        <v>716</v>
      </c>
      <c r="J109" s="183" t="s">
        <v>717</v>
      </c>
      <c r="K109" s="182"/>
      <c r="L109" s="184" t="s">
        <v>718</v>
      </c>
      <c r="M109" s="181">
        <v>2023.0</v>
      </c>
      <c r="N109" s="185" t="s">
        <v>361</v>
      </c>
      <c r="O109" s="181">
        <v>3.0</v>
      </c>
      <c r="P109" s="186">
        <v>3.0</v>
      </c>
      <c r="Q109" s="186">
        <v>4.0</v>
      </c>
      <c r="R109" s="187">
        <v>500.0</v>
      </c>
      <c r="S109" s="188"/>
      <c r="T109" s="167"/>
      <c r="U109" s="167"/>
      <c r="V109" s="180">
        <v>167.0</v>
      </c>
      <c r="W109" s="168" t="s">
        <v>103</v>
      </c>
    </row>
    <row r="110" ht="15.0" customHeight="1">
      <c r="A110" s="159" t="s">
        <v>719</v>
      </c>
      <c r="B110" s="159" t="s">
        <v>720</v>
      </c>
      <c r="C110" s="161" t="s">
        <v>101</v>
      </c>
      <c r="D110" s="161" t="s">
        <v>721</v>
      </c>
      <c r="E110" s="161">
        <v>59.0</v>
      </c>
      <c r="F110" s="161">
        <v>1790.0</v>
      </c>
      <c r="G110" s="161" t="s">
        <v>722</v>
      </c>
      <c r="H110" s="162"/>
      <c r="I110" s="97" t="s">
        <v>723</v>
      </c>
      <c r="J110" s="97" t="s">
        <v>724</v>
      </c>
      <c r="K110" s="162"/>
      <c r="L110" s="163" t="s">
        <v>725</v>
      </c>
      <c r="M110" s="161">
        <v>2023.0</v>
      </c>
      <c r="N110" s="161" t="s">
        <v>274</v>
      </c>
      <c r="O110" s="161">
        <v>4.0</v>
      </c>
      <c r="P110" s="178">
        <v>4.0</v>
      </c>
      <c r="Q110" s="178">
        <v>5.0</v>
      </c>
      <c r="R110" s="189">
        <v>500.0</v>
      </c>
      <c r="S110" s="166"/>
      <c r="T110" s="167"/>
      <c r="U110" s="167"/>
      <c r="V110" s="167">
        <v>125.0</v>
      </c>
      <c r="W110" s="168" t="s">
        <v>103</v>
      </c>
    </row>
    <row r="111" ht="15.0" customHeight="1">
      <c r="A111" s="190" t="s">
        <v>726</v>
      </c>
      <c r="B111" s="190" t="s">
        <v>727</v>
      </c>
      <c r="C111" s="191" t="s">
        <v>101</v>
      </c>
      <c r="D111" s="190" t="s">
        <v>257</v>
      </c>
      <c r="E111" s="192">
        <v>11.0</v>
      </c>
      <c r="F111" s="193">
        <v>5.0</v>
      </c>
      <c r="G111" s="191" t="s">
        <v>258</v>
      </c>
      <c r="H111" s="194"/>
      <c r="I111" s="194" t="s">
        <v>260</v>
      </c>
      <c r="J111" s="194" t="s">
        <v>261</v>
      </c>
      <c r="K111" s="195"/>
      <c r="L111" s="196" t="s">
        <v>728</v>
      </c>
      <c r="M111" s="161">
        <v>2023.0</v>
      </c>
      <c r="N111" s="161" t="s">
        <v>264</v>
      </c>
      <c r="O111" s="161">
        <v>6.0</v>
      </c>
      <c r="P111" s="164">
        <v>6.0</v>
      </c>
      <c r="Q111" s="164">
        <v>6.0</v>
      </c>
      <c r="R111" s="197">
        <v>1500.0</v>
      </c>
      <c r="S111" s="188"/>
      <c r="T111" s="167"/>
      <c r="U111" s="167"/>
      <c r="V111" s="167">
        <v>250.0</v>
      </c>
      <c r="W111" s="168" t="s">
        <v>729</v>
      </c>
    </row>
    <row r="112" ht="15.0" customHeight="1">
      <c r="A112" s="190" t="s">
        <v>265</v>
      </c>
      <c r="B112" s="190" t="s">
        <v>730</v>
      </c>
      <c r="C112" s="191" t="s">
        <v>101</v>
      </c>
      <c r="D112" s="190" t="s">
        <v>267</v>
      </c>
      <c r="E112" s="191">
        <v>13.0</v>
      </c>
      <c r="F112" s="191">
        <v>2.0</v>
      </c>
      <c r="G112" s="191" t="s">
        <v>268</v>
      </c>
      <c r="H112" s="162"/>
      <c r="I112" s="97" t="s">
        <v>731</v>
      </c>
      <c r="J112" s="190" t="s">
        <v>732</v>
      </c>
      <c r="K112" s="190"/>
      <c r="L112" s="198" t="s">
        <v>273</v>
      </c>
      <c r="M112" s="161">
        <v>2023.0</v>
      </c>
      <c r="N112" s="161"/>
      <c r="O112" s="161">
        <v>7.0</v>
      </c>
      <c r="P112" s="178">
        <v>6.0</v>
      </c>
      <c r="Q112" s="178">
        <v>7.0</v>
      </c>
      <c r="R112" s="189">
        <v>500.0</v>
      </c>
      <c r="S112" s="166"/>
      <c r="T112" s="167"/>
      <c r="U112" s="167"/>
      <c r="V112" s="167">
        <v>71.42</v>
      </c>
      <c r="W112" s="168" t="s">
        <v>729</v>
      </c>
    </row>
    <row r="113" ht="15.0" customHeight="1">
      <c r="A113" s="190" t="s">
        <v>733</v>
      </c>
      <c r="B113" s="190" t="s">
        <v>734</v>
      </c>
      <c r="C113" s="191" t="s">
        <v>101</v>
      </c>
      <c r="D113" s="182" t="s">
        <v>735</v>
      </c>
      <c r="E113" s="192" t="s">
        <v>736</v>
      </c>
      <c r="F113" s="193" t="s">
        <v>737</v>
      </c>
      <c r="G113" s="191"/>
      <c r="H113" s="194" t="s">
        <v>738</v>
      </c>
      <c r="I113" s="194" t="s">
        <v>739</v>
      </c>
      <c r="J113" s="195" t="s">
        <v>740</v>
      </c>
      <c r="K113" s="195"/>
      <c r="L113" s="196" t="s">
        <v>741</v>
      </c>
      <c r="M113" s="161">
        <v>2023.0</v>
      </c>
      <c r="N113" s="161" t="s">
        <v>742</v>
      </c>
      <c r="O113" s="161">
        <v>1.0</v>
      </c>
      <c r="P113" s="164">
        <v>1.0</v>
      </c>
      <c r="Q113" s="164">
        <v>1.0</v>
      </c>
      <c r="R113" s="197">
        <v>200.0</v>
      </c>
      <c r="S113" s="199" t="s">
        <v>743</v>
      </c>
      <c r="T113" s="200" t="s">
        <v>744</v>
      </c>
      <c r="U113" s="167"/>
      <c r="V113" s="201">
        <v>200.0</v>
      </c>
      <c r="W113" s="168" t="s">
        <v>132</v>
      </c>
    </row>
    <row r="114" ht="15.0" customHeight="1">
      <c r="A114" s="202" t="s">
        <v>745</v>
      </c>
      <c r="B114" s="190" t="s">
        <v>734</v>
      </c>
      <c r="C114" s="191" t="s">
        <v>101</v>
      </c>
      <c r="D114" s="190" t="s">
        <v>735</v>
      </c>
      <c r="E114" s="191" t="s">
        <v>736</v>
      </c>
      <c r="F114" s="191" t="s">
        <v>737</v>
      </c>
      <c r="G114" s="191"/>
      <c r="H114" s="162"/>
      <c r="I114" s="97" t="s">
        <v>746</v>
      </c>
      <c r="J114" s="190" t="s">
        <v>740</v>
      </c>
      <c r="K114" s="190"/>
      <c r="L114" s="198" t="s">
        <v>747</v>
      </c>
      <c r="M114" s="161">
        <v>2023.0</v>
      </c>
      <c r="N114" s="161" t="s">
        <v>742</v>
      </c>
      <c r="O114" s="161">
        <v>1.0</v>
      </c>
      <c r="P114" s="178">
        <v>1.0</v>
      </c>
      <c r="Q114" s="178">
        <v>1.0</v>
      </c>
      <c r="R114" s="189">
        <v>200.0</v>
      </c>
      <c r="S114" s="199" t="s">
        <v>743</v>
      </c>
      <c r="T114" s="200" t="s">
        <v>744</v>
      </c>
      <c r="U114" s="167"/>
      <c r="V114" s="201">
        <v>200.0</v>
      </c>
      <c r="W114" s="168" t="s">
        <v>132</v>
      </c>
    </row>
    <row r="115" ht="15.0" customHeight="1">
      <c r="A115" s="203" t="s">
        <v>748</v>
      </c>
      <c r="B115" s="204" t="s">
        <v>749</v>
      </c>
      <c r="C115" s="161" t="s">
        <v>101</v>
      </c>
      <c r="D115" s="205" t="s">
        <v>750</v>
      </c>
      <c r="E115" s="161">
        <v>11.0</v>
      </c>
      <c r="F115" s="161">
        <v>19.0</v>
      </c>
      <c r="G115" s="161">
        <v>2.2279032E7</v>
      </c>
      <c r="H115" s="97" t="s">
        <v>751</v>
      </c>
      <c r="I115" s="162"/>
      <c r="J115" s="206" t="s">
        <v>752</v>
      </c>
      <c r="K115" s="162"/>
      <c r="L115" s="163"/>
      <c r="M115" s="161">
        <v>2023.0</v>
      </c>
      <c r="N115" s="161" t="s">
        <v>284</v>
      </c>
      <c r="O115" s="161">
        <v>10.0</v>
      </c>
      <c r="P115" s="164">
        <v>10.0</v>
      </c>
      <c r="Q115" s="164">
        <v>12.0</v>
      </c>
      <c r="R115" s="165">
        <v>1000.0</v>
      </c>
      <c r="S115" s="166"/>
      <c r="T115" s="167"/>
      <c r="U115" s="167"/>
      <c r="V115" s="167">
        <v>100.0</v>
      </c>
      <c r="W115" s="168" t="s">
        <v>132</v>
      </c>
    </row>
    <row r="116" ht="15.0" customHeight="1">
      <c r="A116" s="203" t="s">
        <v>753</v>
      </c>
      <c r="B116" s="161" t="s">
        <v>734</v>
      </c>
      <c r="C116" s="161" t="s">
        <v>101</v>
      </c>
      <c r="D116" s="161" t="s">
        <v>754</v>
      </c>
      <c r="E116" s="161"/>
      <c r="F116" s="161"/>
      <c r="G116" s="161"/>
      <c r="H116" s="97" t="s">
        <v>755</v>
      </c>
      <c r="I116" s="97" t="s">
        <v>756</v>
      </c>
      <c r="J116" s="162"/>
      <c r="K116" s="162"/>
      <c r="L116" s="163" t="s">
        <v>757</v>
      </c>
      <c r="M116" s="161">
        <v>2023.0</v>
      </c>
      <c r="N116" s="161" t="s">
        <v>742</v>
      </c>
      <c r="O116" s="161">
        <v>1.0</v>
      </c>
      <c r="P116" s="178">
        <v>1.0</v>
      </c>
      <c r="Q116" s="178">
        <v>1.0</v>
      </c>
      <c r="R116" s="189">
        <v>200.0</v>
      </c>
      <c r="S116" s="166" t="s">
        <v>758</v>
      </c>
      <c r="T116" s="201" t="s">
        <v>759</v>
      </c>
      <c r="U116" s="167"/>
      <c r="V116" s="167">
        <v>200.0</v>
      </c>
      <c r="W116" s="168" t="s">
        <v>132</v>
      </c>
    </row>
    <row r="117" ht="15.0" customHeight="1">
      <c r="A117" s="190" t="s">
        <v>760</v>
      </c>
      <c r="B117" s="190" t="s">
        <v>761</v>
      </c>
      <c r="C117" s="191" t="s">
        <v>101</v>
      </c>
      <c r="D117" s="190" t="s">
        <v>762</v>
      </c>
      <c r="E117" s="192">
        <v>14.0</v>
      </c>
      <c r="F117" s="193">
        <v>4.0</v>
      </c>
      <c r="G117" s="191" t="s">
        <v>763</v>
      </c>
      <c r="H117" s="194" t="s">
        <v>764</v>
      </c>
      <c r="I117" s="194" t="s">
        <v>765</v>
      </c>
      <c r="J117" s="195" t="s">
        <v>766</v>
      </c>
      <c r="K117" s="195" t="s">
        <v>767</v>
      </c>
      <c r="L117" s="196" t="s">
        <v>768</v>
      </c>
      <c r="M117" s="161">
        <v>2023.0</v>
      </c>
      <c r="N117" s="161" t="s">
        <v>415</v>
      </c>
      <c r="O117" s="161">
        <v>9.0</v>
      </c>
      <c r="P117" s="164">
        <v>2.0</v>
      </c>
      <c r="Q117" s="164">
        <v>9.0</v>
      </c>
      <c r="R117" s="197">
        <v>300.0</v>
      </c>
      <c r="S117" s="188"/>
      <c r="T117" s="167"/>
      <c r="U117" s="167"/>
      <c r="V117" s="167">
        <v>33.33</v>
      </c>
      <c r="W117" s="168" t="s">
        <v>114</v>
      </c>
    </row>
    <row r="118" ht="15.0" customHeight="1">
      <c r="A118" s="190" t="s">
        <v>769</v>
      </c>
      <c r="B118" s="190" t="s">
        <v>770</v>
      </c>
      <c r="C118" s="191" t="s">
        <v>101</v>
      </c>
      <c r="D118" s="190" t="s">
        <v>771</v>
      </c>
      <c r="E118" s="192">
        <v>14.0</v>
      </c>
      <c r="F118" s="193">
        <v>4.0</v>
      </c>
      <c r="G118" s="191" t="s">
        <v>763</v>
      </c>
      <c r="H118" s="97" t="s">
        <v>772</v>
      </c>
      <c r="I118" s="97" t="s">
        <v>773</v>
      </c>
      <c r="J118" s="190" t="s">
        <v>774</v>
      </c>
      <c r="K118" s="190" t="s">
        <v>775</v>
      </c>
      <c r="L118" s="198" t="s">
        <v>776</v>
      </c>
      <c r="M118" s="161">
        <v>2023.0</v>
      </c>
      <c r="N118" s="161" t="s">
        <v>415</v>
      </c>
      <c r="O118" s="161">
        <v>8.0</v>
      </c>
      <c r="P118" s="178">
        <v>2.0</v>
      </c>
      <c r="Q118" s="178">
        <v>8.0</v>
      </c>
      <c r="R118" s="189">
        <v>300.0</v>
      </c>
      <c r="S118" s="166"/>
      <c r="T118" s="167"/>
      <c r="U118" s="167"/>
      <c r="V118" s="167">
        <v>37.5</v>
      </c>
      <c r="W118" s="168" t="s">
        <v>114</v>
      </c>
    </row>
    <row r="119" ht="15.0" customHeight="1">
      <c r="A119" s="162" t="s">
        <v>777</v>
      </c>
      <c r="B119" s="161" t="s">
        <v>778</v>
      </c>
      <c r="C119" s="191" t="s">
        <v>101</v>
      </c>
      <c r="D119" s="161" t="s">
        <v>257</v>
      </c>
      <c r="E119" s="161">
        <v>11.0</v>
      </c>
      <c r="F119" s="161">
        <v>10.0</v>
      </c>
      <c r="G119" s="161" t="s">
        <v>258</v>
      </c>
      <c r="H119" s="97" t="s">
        <v>779</v>
      </c>
      <c r="I119" s="97" t="s">
        <v>780</v>
      </c>
      <c r="J119" s="162" t="s">
        <v>781</v>
      </c>
      <c r="K119" s="162" t="s">
        <v>782</v>
      </c>
      <c r="L119" s="163" t="s">
        <v>783</v>
      </c>
      <c r="M119" s="161">
        <v>2023.0</v>
      </c>
      <c r="N119" s="207" t="s">
        <v>264</v>
      </c>
      <c r="O119" s="161">
        <v>6.0</v>
      </c>
      <c r="P119" s="164">
        <v>2.0</v>
      </c>
      <c r="Q119" s="164">
        <v>6.0</v>
      </c>
      <c r="R119" s="165">
        <v>1500.0</v>
      </c>
      <c r="S119" s="166"/>
      <c r="T119" s="167"/>
      <c r="U119" s="167"/>
      <c r="V119" s="167">
        <v>250.0</v>
      </c>
      <c r="W119" s="168" t="s">
        <v>114</v>
      </c>
    </row>
    <row r="120" ht="15.0" customHeight="1">
      <c r="A120" s="162" t="s">
        <v>784</v>
      </c>
      <c r="B120" s="161" t="s">
        <v>785</v>
      </c>
      <c r="C120" s="191" t="s">
        <v>101</v>
      </c>
      <c r="D120" s="161" t="s">
        <v>786</v>
      </c>
      <c r="E120" s="161">
        <v>6.0</v>
      </c>
      <c r="F120" s="161">
        <v>3.0</v>
      </c>
      <c r="G120" s="161" t="s">
        <v>602</v>
      </c>
      <c r="H120" s="97" t="s">
        <v>787</v>
      </c>
      <c r="I120" s="97" t="s">
        <v>788</v>
      </c>
      <c r="J120" s="162" t="s">
        <v>789</v>
      </c>
      <c r="K120" s="162" t="s">
        <v>790</v>
      </c>
      <c r="L120" s="163" t="s">
        <v>776</v>
      </c>
      <c r="M120" s="161">
        <v>2023.0</v>
      </c>
      <c r="N120" s="161" t="s">
        <v>415</v>
      </c>
      <c r="O120" s="161">
        <v>4.0</v>
      </c>
      <c r="P120" s="178">
        <v>3.0</v>
      </c>
      <c r="Q120" s="178">
        <v>6.0</v>
      </c>
      <c r="R120" s="189">
        <v>300.0</v>
      </c>
      <c r="S120" s="166"/>
      <c r="T120" s="167"/>
      <c r="U120" s="167"/>
      <c r="V120" s="167">
        <v>75.0</v>
      </c>
      <c r="W120" s="168" t="s">
        <v>114</v>
      </c>
    </row>
    <row r="121" ht="15.0" customHeight="1">
      <c r="A121" s="162" t="s">
        <v>791</v>
      </c>
      <c r="B121" s="161" t="s">
        <v>792</v>
      </c>
      <c r="C121" s="191" t="s">
        <v>101</v>
      </c>
      <c r="D121" s="161" t="s">
        <v>793</v>
      </c>
      <c r="E121" s="161">
        <v>11.0</v>
      </c>
      <c r="F121" s="161">
        <v>7.0</v>
      </c>
      <c r="G121" s="161" t="s">
        <v>258</v>
      </c>
      <c r="H121" s="97" t="s">
        <v>794</v>
      </c>
      <c r="I121" s="97" t="s">
        <v>795</v>
      </c>
      <c r="J121" s="162" t="s">
        <v>796</v>
      </c>
      <c r="K121" s="162" t="s">
        <v>797</v>
      </c>
      <c r="L121" s="163" t="s">
        <v>798</v>
      </c>
      <c r="M121" s="161">
        <v>2023.0</v>
      </c>
      <c r="N121" s="207" t="s">
        <v>264</v>
      </c>
      <c r="O121" s="161">
        <v>6.0</v>
      </c>
      <c r="P121" s="178">
        <v>3.0</v>
      </c>
      <c r="Q121" s="178">
        <v>6.0</v>
      </c>
      <c r="R121" s="165">
        <v>1500.0</v>
      </c>
      <c r="S121" s="166"/>
      <c r="T121" s="167"/>
      <c r="U121" s="167"/>
      <c r="V121" s="167">
        <v>250.0</v>
      </c>
      <c r="W121" s="168" t="s">
        <v>114</v>
      </c>
    </row>
    <row r="122" ht="15.0" customHeight="1">
      <c r="A122" s="162" t="s">
        <v>799</v>
      </c>
      <c r="B122" s="161" t="s">
        <v>800</v>
      </c>
      <c r="C122" s="191" t="s">
        <v>101</v>
      </c>
      <c r="D122" s="161" t="s">
        <v>801</v>
      </c>
      <c r="E122" s="161">
        <v>14.0</v>
      </c>
      <c r="F122" s="161">
        <v>1.0</v>
      </c>
      <c r="G122" s="161" t="s">
        <v>802</v>
      </c>
      <c r="H122" s="97" t="s">
        <v>803</v>
      </c>
      <c r="I122" s="97" t="s">
        <v>804</v>
      </c>
      <c r="J122" s="162" t="s">
        <v>805</v>
      </c>
      <c r="K122" s="162" t="s">
        <v>806</v>
      </c>
      <c r="L122" s="163" t="s">
        <v>807</v>
      </c>
      <c r="M122" s="161">
        <v>2023.0</v>
      </c>
      <c r="N122" s="161" t="s">
        <v>284</v>
      </c>
      <c r="O122" s="161">
        <v>8.0</v>
      </c>
      <c r="P122" s="178">
        <v>1.0</v>
      </c>
      <c r="Q122" s="178">
        <v>8.0</v>
      </c>
      <c r="R122" s="165">
        <v>1000.0</v>
      </c>
      <c r="S122" s="166"/>
      <c r="T122" s="167"/>
      <c r="U122" s="167"/>
      <c r="V122" s="167">
        <v>125.0</v>
      </c>
      <c r="W122" s="168" t="s">
        <v>114</v>
      </c>
    </row>
    <row r="123" ht="15.0" customHeight="1">
      <c r="A123" s="162" t="s">
        <v>808</v>
      </c>
      <c r="B123" s="161" t="s">
        <v>809</v>
      </c>
      <c r="C123" s="191" t="s">
        <v>101</v>
      </c>
      <c r="D123" s="190" t="s">
        <v>771</v>
      </c>
      <c r="E123" s="192">
        <v>14.0</v>
      </c>
      <c r="F123" s="193">
        <v>1.0</v>
      </c>
      <c r="G123" s="191" t="s">
        <v>763</v>
      </c>
      <c r="H123" s="97" t="s">
        <v>810</v>
      </c>
      <c r="I123" s="97" t="s">
        <v>811</v>
      </c>
      <c r="J123" s="162" t="s">
        <v>812</v>
      </c>
      <c r="K123" s="162" t="s">
        <v>813</v>
      </c>
      <c r="L123" s="163" t="s">
        <v>814</v>
      </c>
      <c r="M123" s="161">
        <v>2023.0</v>
      </c>
      <c r="N123" s="161" t="s">
        <v>415</v>
      </c>
      <c r="O123" s="161">
        <v>9.0</v>
      </c>
      <c r="P123" s="178">
        <v>4.0</v>
      </c>
      <c r="Q123" s="178">
        <v>9.0</v>
      </c>
      <c r="R123" s="165">
        <v>300.0</v>
      </c>
      <c r="S123" s="166"/>
      <c r="T123" s="167"/>
      <c r="U123" s="167"/>
      <c r="V123" s="167">
        <v>33.33</v>
      </c>
      <c r="W123" s="168" t="s">
        <v>114</v>
      </c>
    </row>
    <row r="124" ht="15.0" customHeight="1">
      <c r="A124" s="162" t="s">
        <v>815</v>
      </c>
      <c r="B124" s="161" t="s">
        <v>816</v>
      </c>
      <c r="C124" s="191" t="s">
        <v>101</v>
      </c>
      <c r="D124" s="161" t="s">
        <v>801</v>
      </c>
      <c r="E124" s="161">
        <v>12.0</v>
      </c>
      <c r="F124" s="161">
        <v>10.0</v>
      </c>
      <c r="G124" s="161" t="s">
        <v>802</v>
      </c>
      <c r="H124" s="97" t="s">
        <v>817</v>
      </c>
      <c r="I124" s="97" t="s">
        <v>818</v>
      </c>
      <c r="J124" s="162" t="s">
        <v>819</v>
      </c>
      <c r="K124" s="162" t="s">
        <v>820</v>
      </c>
      <c r="L124" s="208">
        <v>3416.0</v>
      </c>
      <c r="M124" s="161">
        <v>2023.0</v>
      </c>
      <c r="N124" s="161" t="s">
        <v>284</v>
      </c>
      <c r="O124" s="161">
        <v>6.0</v>
      </c>
      <c r="P124" s="178">
        <v>2.0</v>
      </c>
      <c r="Q124" s="178">
        <v>6.0</v>
      </c>
      <c r="R124" s="165">
        <v>1000.0</v>
      </c>
      <c r="S124" s="166"/>
      <c r="T124" s="167"/>
      <c r="U124" s="167"/>
      <c r="V124" s="167">
        <v>166.66</v>
      </c>
      <c r="W124" s="168" t="s">
        <v>114</v>
      </c>
    </row>
    <row r="125" ht="15.0" customHeight="1">
      <c r="A125" s="162" t="s">
        <v>821</v>
      </c>
      <c r="B125" s="161" t="s">
        <v>822</v>
      </c>
      <c r="C125" s="191" t="s">
        <v>101</v>
      </c>
      <c r="D125" s="161" t="s">
        <v>793</v>
      </c>
      <c r="E125" s="161">
        <v>11.0</v>
      </c>
      <c r="F125" s="161">
        <v>3.0</v>
      </c>
      <c r="G125" s="161" t="s">
        <v>258</v>
      </c>
      <c r="H125" s="97" t="s">
        <v>823</v>
      </c>
      <c r="I125" s="97" t="s">
        <v>824</v>
      </c>
      <c r="J125" s="162" t="s">
        <v>825</v>
      </c>
      <c r="K125" s="162" t="s">
        <v>826</v>
      </c>
      <c r="L125" s="209" t="s">
        <v>827</v>
      </c>
      <c r="M125" s="161">
        <v>2023.0</v>
      </c>
      <c r="N125" s="207" t="s">
        <v>264</v>
      </c>
      <c r="O125" s="161">
        <v>7.0</v>
      </c>
      <c r="P125" s="178">
        <v>2.0</v>
      </c>
      <c r="Q125" s="178">
        <v>7.0</v>
      </c>
      <c r="R125" s="165">
        <v>1500.0</v>
      </c>
      <c r="S125" s="166"/>
      <c r="T125" s="167"/>
      <c r="U125" s="167"/>
      <c r="V125" s="167">
        <v>214.28</v>
      </c>
      <c r="W125" s="168" t="s">
        <v>114</v>
      </c>
    </row>
    <row r="126" ht="15.0" customHeight="1">
      <c r="A126" s="162" t="s">
        <v>828</v>
      </c>
      <c r="B126" s="161" t="s">
        <v>829</v>
      </c>
      <c r="C126" s="191" t="s">
        <v>101</v>
      </c>
      <c r="D126" s="161" t="s">
        <v>801</v>
      </c>
      <c r="E126" s="161">
        <v>12.0</v>
      </c>
      <c r="F126" s="161">
        <v>2.0</v>
      </c>
      <c r="G126" s="161" t="s">
        <v>802</v>
      </c>
      <c r="H126" s="97" t="s">
        <v>830</v>
      </c>
      <c r="I126" s="97" t="s">
        <v>831</v>
      </c>
      <c r="J126" s="162" t="s">
        <v>832</v>
      </c>
      <c r="K126" s="162" t="s">
        <v>833</v>
      </c>
      <c r="L126" s="209" t="s">
        <v>834</v>
      </c>
      <c r="M126" s="161">
        <v>2023.0</v>
      </c>
      <c r="N126" s="161" t="s">
        <v>284</v>
      </c>
      <c r="O126" s="161">
        <v>4.0</v>
      </c>
      <c r="P126" s="178">
        <v>2.0</v>
      </c>
      <c r="Q126" s="178">
        <v>4.0</v>
      </c>
      <c r="R126" s="165">
        <v>1000.0</v>
      </c>
      <c r="S126" s="166"/>
      <c r="T126" s="167"/>
      <c r="U126" s="167"/>
      <c r="V126" s="167">
        <v>250.0</v>
      </c>
      <c r="W126" s="168" t="s">
        <v>114</v>
      </c>
    </row>
    <row r="127" ht="15.0" customHeight="1">
      <c r="A127" s="210" t="s">
        <v>835</v>
      </c>
      <c r="B127" s="161" t="s">
        <v>836</v>
      </c>
      <c r="C127" s="191" t="s">
        <v>101</v>
      </c>
      <c r="D127" s="190" t="s">
        <v>771</v>
      </c>
      <c r="E127" s="192">
        <v>14.0</v>
      </c>
      <c r="F127" s="193">
        <v>1.0</v>
      </c>
      <c r="G127" s="191" t="s">
        <v>763</v>
      </c>
      <c r="H127" s="97" t="s">
        <v>837</v>
      </c>
      <c r="I127" s="97" t="s">
        <v>838</v>
      </c>
      <c r="J127" s="162" t="s">
        <v>839</v>
      </c>
      <c r="K127" s="162" t="s">
        <v>840</v>
      </c>
      <c r="L127" s="208">
        <v>543.0</v>
      </c>
      <c r="M127" s="161">
        <v>2023.0</v>
      </c>
      <c r="N127" s="161" t="s">
        <v>415</v>
      </c>
      <c r="O127" s="161">
        <v>10.0</v>
      </c>
      <c r="P127" s="178">
        <v>2.0</v>
      </c>
      <c r="Q127" s="178">
        <v>10.0</v>
      </c>
      <c r="R127" s="165">
        <v>300.0</v>
      </c>
      <c r="S127" s="166"/>
      <c r="T127" s="167"/>
      <c r="U127" s="167"/>
      <c r="V127" s="167">
        <v>30.0</v>
      </c>
      <c r="W127" s="168" t="s">
        <v>114</v>
      </c>
    </row>
    <row r="128" ht="15.0" customHeight="1">
      <c r="A128" s="162" t="s">
        <v>841</v>
      </c>
      <c r="B128" s="161" t="s">
        <v>842</v>
      </c>
      <c r="C128" s="191" t="s">
        <v>101</v>
      </c>
      <c r="D128" s="161" t="s">
        <v>297</v>
      </c>
      <c r="E128" s="161">
        <v>12.0</v>
      </c>
      <c r="F128" s="161">
        <v>1.0</v>
      </c>
      <c r="G128" s="161" t="s">
        <v>298</v>
      </c>
      <c r="H128" s="97" t="s">
        <v>843</v>
      </c>
      <c r="I128" s="97" t="s">
        <v>844</v>
      </c>
      <c r="J128" s="162" t="s">
        <v>845</v>
      </c>
      <c r="K128" s="162" t="s">
        <v>846</v>
      </c>
      <c r="L128" s="163" t="s">
        <v>847</v>
      </c>
      <c r="M128" s="161">
        <v>2023.0</v>
      </c>
      <c r="N128" s="207" t="s">
        <v>264</v>
      </c>
      <c r="O128" s="161">
        <v>12.0</v>
      </c>
      <c r="P128" s="178">
        <v>1.0</v>
      </c>
      <c r="Q128" s="178">
        <v>13.0</v>
      </c>
      <c r="R128" s="189">
        <v>1500.0</v>
      </c>
      <c r="S128" s="166"/>
      <c r="T128" s="167"/>
      <c r="U128" s="167"/>
      <c r="V128" s="167">
        <v>125.0</v>
      </c>
      <c r="W128" s="168" t="s">
        <v>114</v>
      </c>
    </row>
    <row r="129" ht="15.0" customHeight="1">
      <c r="A129" s="162" t="s">
        <v>848</v>
      </c>
      <c r="B129" s="162" t="s">
        <v>849</v>
      </c>
      <c r="C129" s="191" t="s">
        <v>101</v>
      </c>
      <c r="D129" s="162" t="s">
        <v>850</v>
      </c>
      <c r="E129" s="161">
        <v>10.0</v>
      </c>
      <c r="F129" s="178">
        <v>1.0</v>
      </c>
      <c r="G129" s="161" t="s">
        <v>851</v>
      </c>
      <c r="H129" s="211" t="s">
        <v>852</v>
      </c>
      <c r="I129" s="212" t="s">
        <v>853</v>
      </c>
      <c r="J129" s="211" t="s">
        <v>854</v>
      </c>
      <c r="K129" s="213" t="s">
        <v>855</v>
      </c>
      <c r="L129" s="178" t="s">
        <v>856</v>
      </c>
      <c r="M129" s="214">
        <v>2023.0</v>
      </c>
      <c r="N129" s="161" t="s">
        <v>415</v>
      </c>
      <c r="O129" s="161">
        <v>6.0</v>
      </c>
      <c r="P129" s="178">
        <v>5.0</v>
      </c>
      <c r="Q129" s="178">
        <v>8.0</v>
      </c>
      <c r="R129" s="215">
        <v>300.0</v>
      </c>
      <c r="S129" s="188"/>
      <c r="T129" s="167"/>
      <c r="U129" s="167"/>
      <c r="V129" s="167">
        <v>50.0</v>
      </c>
      <c r="W129" s="168" t="s">
        <v>118</v>
      </c>
    </row>
    <row r="130" ht="15.0" customHeight="1">
      <c r="A130" s="203" t="s">
        <v>760</v>
      </c>
      <c r="B130" s="190" t="s">
        <v>761</v>
      </c>
      <c r="C130" s="191" t="s">
        <v>101</v>
      </c>
      <c r="D130" s="190" t="s">
        <v>762</v>
      </c>
      <c r="E130" s="192">
        <v>14.0</v>
      </c>
      <c r="F130" s="193">
        <v>4.0</v>
      </c>
      <c r="G130" s="191" t="s">
        <v>763</v>
      </c>
      <c r="H130" s="194" t="s">
        <v>764</v>
      </c>
      <c r="I130" s="194" t="s">
        <v>765</v>
      </c>
      <c r="J130" s="195" t="s">
        <v>766</v>
      </c>
      <c r="K130" s="195" t="s">
        <v>767</v>
      </c>
      <c r="L130" s="196" t="s">
        <v>768</v>
      </c>
      <c r="M130" s="161">
        <v>2023.0</v>
      </c>
      <c r="N130" s="161" t="s">
        <v>415</v>
      </c>
      <c r="O130" s="161">
        <v>9.0</v>
      </c>
      <c r="P130" s="164">
        <v>2.0</v>
      </c>
      <c r="Q130" s="164">
        <v>9.0</v>
      </c>
      <c r="R130" s="197">
        <v>300.0</v>
      </c>
      <c r="S130" s="188"/>
      <c r="T130" s="167"/>
      <c r="U130" s="167"/>
      <c r="V130" s="167">
        <v>33.33</v>
      </c>
      <c r="W130" s="168" t="s">
        <v>112</v>
      </c>
    </row>
    <row r="131" ht="15.0" customHeight="1">
      <c r="A131" s="203" t="s">
        <v>769</v>
      </c>
      <c r="B131" s="190" t="s">
        <v>770</v>
      </c>
      <c r="C131" s="191" t="s">
        <v>101</v>
      </c>
      <c r="D131" s="190" t="s">
        <v>771</v>
      </c>
      <c r="E131" s="192">
        <v>14.0</v>
      </c>
      <c r="F131" s="193">
        <v>4.0</v>
      </c>
      <c r="G131" s="191" t="s">
        <v>763</v>
      </c>
      <c r="H131" s="97" t="s">
        <v>772</v>
      </c>
      <c r="I131" s="97" t="s">
        <v>773</v>
      </c>
      <c r="J131" s="190" t="s">
        <v>774</v>
      </c>
      <c r="K131" s="190" t="s">
        <v>775</v>
      </c>
      <c r="L131" s="198" t="s">
        <v>776</v>
      </c>
      <c r="M131" s="161">
        <v>2023.0</v>
      </c>
      <c r="N131" s="161" t="s">
        <v>415</v>
      </c>
      <c r="O131" s="161">
        <v>8.0</v>
      </c>
      <c r="P131" s="178">
        <v>2.0</v>
      </c>
      <c r="Q131" s="178">
        <v>8.0</v>
      </c>
      <c r="R131" s="189">
        <v>300.0</v>
      </c>
      <c r="S131" s="166"/>
      <c r="T131" s="167"/>
      <c r="U131" s="167"/>
      <c r="V131" s="167">
        <v>37.5</v>
      </c>
      <c r="W131" s="168" t="s">
        <v>112</v>
      </c>
    </row>
    <row r="132" ht="15.0" customHeight="1">
      <c r="A132" s="203" t="s">
        <v>777</v>
      </c>
      <c r="B132" s="161" t="s">
        <v>778</v>
      </c>
      <c r="C132" s="191" t="s">
        <v>101</v>
      </c>
      <c r="D132" s="161" t="s">
        <v>257</v>
      </c>
      <c r="E132" s="161">
        <v>11.0</v>
      </c>
      <c r="F132" s="161">
        <v>10.0</v>
      </c>
      <c r="G132" s="161" t="s">
        <v>258</v>
      </c>
      <c r="H132" s="97" t="s">
        <v>779</v>
      </c>
      <c r="I132" s="97" t="s">
        <v>780</v>
      </c>
      <c r="J132" s="162" t="s">
        <v>781</v>
      </c>
      <c r="K132" s="162" t="s">
        <v>782</v>
      </c>
      <c r="L132" s="163" t="s">
        <v>783</v>
      </c>
      <c r="M132" s="161">
        <v>2023.0</v>
      </c>
      <c r="N132" s="216" t="s">
        <v>264</v>
      </c>
      <c r="O132" s="161">
        <v>6.0</v>
      </c>
      <c r="P132" s="164">
        <v>2.0</v>
      </c>
      <c r="Q132" s="164">
        <v>6.0</v>
      </c>
      <c r="R132" s="165">
        <v>1500.0</v>
      </c>
      <c r="S132" s="166"/>
      <c r="T132" s="167"/>
      <c r="U132" s="167"/>
      <c r="V132" s="217">
        <v>250.0</v>
      </c>
      <c r="W132" s="168" t="s">
        <v>112</v>
      </c>
    </row>
    <row r="133" ht="15.0" customHeight="1">
      <c r="A133" s="203" t="s">
        <v>784</v>
      </c>
      <c r="B133" s="161" t="s">
        <v>785</v>
      </c>
      <c r="C133" s="191" t="s">
        <v>101</v>
      </c>
      <c r="D133" s="161" t="s">
        <v>786</v>
      </c>
      <c r="E133" s="161">
        <v>6.0</v>
      </c>
      <c r="F133" s="161">
        <v>3.0</v>
      </c>
      <c r="G133" s="161" t="s">
        <v>602</v>
      </c>
      <c r="H133" s="97" t="s">
        <v>787</v>
      </c>
      <c r="I133" s="97" t="s">
        <v>788</v>
      </c>
      <c r="J133" s="162" t="s">
        <v>789</v>
      </c>
      <c r="K133" s="162" t="s">
        <v>790</v>
      </c>
      <c r="L133" s="163" t="s">
        <v>776</v>
      </c>
      <c r="M133" s="161">
        <v>2023.0</v>
      </c>
      <c r="N133" s="161" t="s">
        <v>415</v>
      </c>
      <c r="O133" s="161">
        <v>5.0</v>
      </c>
      <c r="P133" s="178">
        <v>3.0</v>
      </c>
      <c r="Q133" s="178">
        <v>6.0</v>
      </c>
      <c r="R133" s="189">
        <v>300.0</v>
      </c>
      <c r="S133" s="166"/>
      <c r="T133" s="167"/>
      <c r="U133" s="167"/>
      <c r="V133" s="218">
        <v>60.0</v>
      </c>
      <c r="W133" s="168" t="s">
        <v>112</v>
      </c>
    </row>
    <row r="134" ht="15.0" customHeight="1">
      <c r="A134" s="203" t="s">
        <v>791</v>
      </c>
      <c r="B134" s="161" t="s">
        <v>792</v>
      </c>
      <c r="C134" s="191" t="s">
        <v>101</v>
      </c>
      <c r="D134" s="161" t="s">
        <v>793</v>
      </c>
      <c r="E134" s="161">
        <v>11.0</v>
      </c>
      <c r="F134" s="161">
        <v>7.0</v>
      </c>
      <c r="G134" s="161" t="s">
        <v>258</v>
      </c>
      <c r="H134" s="97" t="s">
        <v>794</v>
      </c>
      <c r="I134" s="97" t="s">
        <v>795</v>
      </c>
      <c r="J134" s="162" t="s">
        <v>796</v>
      </c>
      <c r="K134" s="162" t="s">
        <v>797</v>
      </c>
      <c r="L134" s="163" t="s">
        <v>798</v>
      </c>
      <c r="M134" s="161">
        <v>2023.0</v>
      </c>
      <c r="N134" s="161" t="s">
        <v>264</v>
      </c>
      <c r="O134" s="161">
        <v>6.0</v>
      </c>
      <c r="P134" s="178">
        <v>3.0</v>
      </c>
      <c r="Q134" s="178">
        <v>6.0</v>
      </c>
      <c r="R134" s="165">
        <v>1500.0</v>
      </c>
      <c r="S134" s="166"/>
      <c r="T134" s="167"/>
      <c r="U134" s="167"/>
      <c r="V134" s="217">
        <v>250.0</v>
      </c>
      <c r="W134" s="168" t="s">
        <v>112</v>
      </c>
    </row>
    <row r="135" ht="15.0" customHeight="1">
      <c r="A135" s="203" t="s">
        <v>857</v>
      </c>
      <c r="B135" s="161" t="s">
        <v>858</v>
      </c>
      <c r="C135" s="191" t="s">
        <v>101</v>
      </c>
      <c r="D135" s="161" t="s">
        <v>859</v>
      </c>
      <c r="E135" s="161">
        <v>12.0</v>
      </c>
      <c r="F135" s="161">
        <v>3.0</v>
      </c>
      <c r="G135" s="161" t="s">
        <v>860</v>
      </c>
      <c r="H135" s="97" t="s">
        <v>861</v>
      </c>
      <c r="I135" s="97" t="s">
        <v>862</v>
      </c>
      <c r="J135" s="162" t="s">
        <v>863</v>
      </c>
      <c r="K135" s="162" t="s">
        <v>864</v>
      </c>
      <c r="L135" s="163" t="s">
        <v>865</v>
      </c>
      <c r="M135" s="161">
        <v>2023.0</v>
      </c>
      <c r="N135" s="161" t="s">
        <v>264</v>
      </c>
      <c r="O135" s="161">
        <v>15.0</v>
      </c>
      <c r="P135" s="178">
        <v>1.0</v>
      </c>
      <c r="Q135" s="178">
        <v>15.0</v>
      </c>
      <c r="R135" s="165">
        <v>1500.0</v>
      </c>
      <c r="S135" s="166"/>
      <c r="T135" s="167"/>
      <c r="U135" s="167"/>
      <c r="V135" s="217">
        <v>100.0</v>
      </c>
      <c r="W135" s="168" t="s">
        <v>112</v>
      </c>
    </row>
    <row r="136" ht="15.0" customHeight="1">
      <c r="A136" s="203" t="s">
        <v>808</v>
      </c>
      <c r="B136" s="161" t="s">
        <v>866</v>
      </c>
      <c r="C136" s="191" t="s">
        <v>101</v>
      </c>
      <c r="D136" s="190" t="s">
        <v>771</v>
      </c>
      <c r="E136" s="192">
        <v>14.0</v>
      </c>
      <c r="F136" s="193">
        <v>1.0</v>
      </c>
      <c r="G136" s="191" t="s">
        <v>763</v>
      </c>
      <c r="H136" s="97" t="s">
        <v>810</v>
      </c>
      <c r="I136" s="97" t="s">
        <v>811</v>
      </c>
      <c r="J136" s="162" t="s">
        <v>812</v>
      </c>
      <c r="K136" s="162" t="s">
        <v>813</v>
      </c>
      <c r="L136" s="163" t="s">
        <v>814</v>
      </c>
      <c r="M136" s="161">
        <v>2023.0</v>
      </c>
      <c r="N136" s="161" t="s">
        <v>415</v>
      </c>
      <c r="O136" s="161">
        <v>8.0</v>
      </c>
      <c r="P136" s="178">
        <v>4.0</v>
      </c>
      <c r="Q136" s="178">
        <v>9.0</v>
      </c>
      <c r="R136" s="165">
        <v>300.0</v>
      </c>
      <c r="S136" s="166"/>
      <c r="T136" s="167"/>
      <c r="U136" s="167"/>
      <c r="V136" s="167">
        <v>37.5</v>
      </c>
      <c r="W136" s="168" t="s">
        <v>112</v>
      </c>
    </row>
    <row r="137" ht="15.0" customHeight="1">
      <c r="A137" s="203" t="s">
        <v>815</v>
      </c>
      <c r="B137" s="161" t="s">
        <v>816</v>
      </c>
      <c r="C137" s="191" t="s">
        <v>101</v>
      </c>
      <c r="D137" s="161" t="s">
        <v>801</v>
      </c>
      <c r="E137" s="161">
        <v>12.0</v>
      </c>
      <c r="F137" s="161">
        <v>10.0</v>
      </c>
      <c r="G137" s="161" t="s">
        <v>802</v>
      </c>
      <c r="H137" s="97" t="s">
        <v>817</v>
      </c>
      <c r="I137" s="97" t="s">
        <v>818</v>
      </c>
      <c r="J137" s="162" t="s">
        <v>819</v>
      </c>
      <c r="K137" s="162" t="s">
        <v>820</v>
      </c>
      <c r="L137" s="208">
        <v>3416.0</v>
      </c>
      <c r="M137" s="161">
        <v>2023.0</v>
      </c>
      <c r="N137" s="161" t="s">
        <v>284</v>
      </c>
      <c r="O137" s="161">
        <v>6.0</v>
      </c>
      <c r="P137" s="178">
        <v>2.0</v>
      </c>
      <c r="Q137" s="178">
        <v>6.0</v>
      </c>
      <c r="R137" s="165">
        <v>1000.0</v>
      </c>
      <c r="S137" s="166"/>
      <c r="T137" s="167"/>
      <c r="U137" s="167"/>
      <c r="V137" s="167">
        <v>166.66</v>
      </c>
      <c r="W137" s="168" t="s">
        <v>112</v>
      </c>
    </row>
    <row r="138" ht="15.0" customHeight="1">
      <c r="A138" s="203" t="s">
        <v>821</v>
      </c>
      <c r="B138" s="161" t="s">
        <v>822</v>
      </c>
      <c r="C138" s="191" t="s">
        <v>101</v>
      </c>
      <c r="D138" s="161" t="s">
        <v>793</v>
      </c>
      <c r="E138" s="161">
        <v>11.0</v>
      </c>
      <c r="F138" s="161">
        <v>3.0</v>
      </c>
      <c r="G138" s="161" t="s">
        <v>258</v>
      </c>
      <c r="H138" s="97" t="s">
        <v>823</v>
      </c>
      <c r="I138" s="97" t="s">
        <v>824</v>
      </c>
      <c r="J138" s="162" t="s">
        <v>825</v>
      </c>
      <c r="K138" s="162" t="s">
        <v>826</v>
      </c>
      <c r="L138" s="209" t="s">
        <v>827</v>
      </c>
      <c r="M138" s="161">
        <v>2023.0</v>
      </c>
      <c r="N138" s="216" t="s">
        <v>264</v>
      </c>
      <c r="O138" s="161">
        <v>7.0</v>
      </c>
      <c r="P138" s="178">
        <v>2.0</v>
      </c>
      <c r="Q138" s="178">
        <v>7.0</v>
      </c>
      <c r="R138" s="165">
        <v>1500.0</v>
      </c>
      <c r="S138" s="166"/>
      <c r="T138" s="167"/>
      <c r="U138" s="167"/>
      <c r="V138" s="217">
        <v>214.28</v>
      </c>
      <c r="W138" s="168" t="s">
        <v>112</v>
      </c>
    </row>
    <row r="139" ht="15.0" customHeight="1">
      <c r="A139" s="203" t="s">
        <v>828</v>
      </c>
      <c r="B139" s="161" t="s">
        <v>829</v>
      </c>
      <c r="C139" s="191" t="s">
        <v>101</v>
      </c>
      <c r="D139" s="161" t="s">
        <v>801</v>
      </c>
      <c r="E139" s="161">
        <v>12.0</v>
      </c>
      <c r="F139" s="161">
        <v>2.0</v>
      </c>
      <c r="G139" s="161" t="s">
        <v>802</v>
      </c>
      <c r="H139" s="97" t="s">
        <v>830</v>
      </c>
      <c r="I139" s="97" t="s">
        <v>831</v>
      </c>
      <c r="J139" s="162" t="s">
        <v>832</v>
      </c>
      <c r="K139" s="162" t="s">
        <v>833</v>
      </c>
      <c r="L139" s="209" t="s">
        <v>834</v>
      </c>
      <c r="M139" s="161">
        <v>2023.0</v>
      </c>
      <c r="N139" s="161" t="s">
        <v>284</v>
      </c>
      <c r="O139" s="161">
        <v>4.0</v>
      </c>
      <c r="P139" s="178">
        <v>2.0</v>
      </c>
      <c r="Q139" s="178">
        <v>4.0</v>
      </c>
      <c r="R139" s="165">
        <v>1000.0</v>
      </c>
      <c r="S139" s="166"/>
      <c r="T139" s="167"/>
      <c r="U139" s="167"/>
      <c r="V139" s="218">
        <v>250.0</v>
      </c>
      <c r="W139" s="168" t="s">
        <v>112</v>
      </c>
    </row>
    <row r="140" ht="15.0" customHeight="1">
      <c r="A140" s="203" t="s">
        <v>867</v>
      </c>
      <c r="B140" s="161" t="s">
        <v>836</v>
      </c>
      <c r="C140" s="191" t="s">
        <v>101</v>
      </c>
      <c r="D140" s="190" t="s">
        <v>771</v>
      </c>
      <c r="E140" s="192">
        <v>14.0</v>
      </c>
      <c r="F140" s="193">
        <v>1.0</v>
      </c>
      <c r="G140" s="191" t="s">
        <v>763</v>
      </c>
      <c r="H140" s="97" t="s">
        <v>868</v>
      </c>
      <c r="I140" s="97" t="s">
        <v>838</v>
      </c>
      <c r="J140" s="162" t="s">
        <v>839</v>
      </c>
      <c r="K140" s="162" t="s">
        <v>840</v>
      </c>
      <c r="L140" s="208">
        <v>543.0</v>
      </c>
      <c r="M140" s="161">
        <v>2023.0</v>
      </c>
      <c r="N140" s="161" t="s">
        <v>415</v>
      </c>
      <c r="O140" s="161">
        <v>10.0</v>
      </c>
      <c r="P140" s="178">
        <v>2.0</v>
      </c>
      <c r="Q140" s="178">
        <v>10.0</v>
      </c>
      <c r="R140" s="165">
        <v>300.0</v>
      </c>
      <c r="S140" s="166"/>
      <c r="T140" s="167"/>
      <c r="U140" s="167"/>
      <c r="V140" s="167">
        <v>30.0</v>
      </c>
      <c r="W140" s="168" t="s">
        <v>112</v>
      </c>
    </row>
    <row r="141" ht="15.0" customHeight="1">
      <c r="A141" s="203" t="s">
        <v>869</v>
      </c>
      <c r="B141" s="161" t="s">
        <v>870</v>
      </c>
      <c r="C141" s="191" t="s">
        <v>101</v>
      </c>
      <c r="D141" s="161" t="s">
        <v>871</v>
      </c>
      <c r="E141" s="161">
        <v>13.0</v>
      </c>
      <c r="F141" s="161">
        <v>2.0</v>
      </c>
      <c r="G141" s="161" t="s">
        <v>872</v>
      </c>
      <c r="H141" s="97" t="s">
        <v>873</v>
      </c>
      <c r="I141" s="97" t="s">
        <v>874</v>
      </c>
      <c r="J141" s="162" t="s">
        <v>875</v>
      </c>
      <c r="K141" s="162" t="s">
        <v>876</v>
      </c>
      <c r="L141" s="163" t="s">
        <v>877</v>
      </c>
      <c r="M141" s="161">
        <v>2023.0</v>
      </c>
      <c r="N141" s="161" t="s">
        <v>284</v>
      </c>
      <c r="O141" s="161">
        <v>11.0</v>
      </c>
      <c r="P141" s="178">
        <v>1.0</v>
      </c>
      <c r="Q141" s="178">
        <v>12.0</v>
      </c>
      <c r="R141" s="189">
        <v>1000.0</v>
      </c>
      <c r="S141" s="166"/>
      <c r="T141" s="167"/>
      <c r="U141" s="167"/>
      <c r="V141" s="167">
        <v>90.91</v>
      </c>
      <c r="W141" s="168" t="s">
        <v>112</v>
      </c>
    </row>
    <row r="142" ht="15.0" customHeight="1">
      <c r="A142" s="202" t="s">
        <v>878</v>
      </c>
      <c r="B142" s="181" t="s">
        <v>879</v>
      </c>
      <c r="C142" s="219" t="s">
        <v>101</v>
      </c>
      <c r="D142" s="181" t="s">
        <v>801</v>
      </c>
      <c r="E142" s="181">
        <v>12.0</v>
      </c>
      <c r="F142" s="181">
        <v>20.0</v>
      </c>
      <c r="G142" s="181" t="s">
        <v>802</v>
      </c>
      <c r="H142" s="183" t="s">
        <v>880</v>
      </c>
      <c r="I142" s="183" t="s">
        <v>881</v>
      </c>
      <c r="J142" s="182" t="s">
        <v>882</v>
      </c>
      <c r="K142" s="182" t="s">
        <v>883</v>
      </c>
      <c r="L142" s="184" t="s">
        <v>884</v>
      </c>
      <c r="M142" s="181">
        <v>2023.0</v>
      </c>
      <c r="N142" s="181" t="s">
        <v>284</v>
      </c>
      <c r="O142" s="181">
        <v>11.0</v>
      </c>
      <c r="P142" s="186">
        <v>1.0</v>
      </c>
      <c r="Q142" s="186">
        <v>12.0</v>
      </c>
      <c r="R142" s="186">
        <v>1000.0</v>
      </c>
      <c r="S142" s="220"/>
      <c r="T142" s="70"/>
      <c r="U142" s="70"/>
      <c r="V142" s="70">
        <v>90.91</v>
      </c>
      <c r="W142" s="168" t="s">
        <v>112</v>
      </c>
    </row>
    <row r="143" ht="15.0" customHeight="1">
      <c r="A143" s="221" t="s">
        <v>885</v>
      </c>
      <c r="B143" s="221" t="s">
        <v>886</v>
      </c>
      <c r="C143" s="222" t="s">
        <v>101</v>
      </c>
      <c r="D143" s="221" t="s">
        <v>288</v>
      </c>
      <c r="E143" s="223">
        <v>16.0</v>
      </c>
      <c r="F143" s="224">
        <v>15.0</v>
      </c>
      <c r="G143" s="225" t="s">
        <v>289</v>
      </c>
      <c r="H143" s="105" t="s">
        <v>887</v>
      </c>
      <c r="I143" s="226" t="s">
        <v>888</v>
      </c>
      <c r="J143" s="225" t="s">
        <v>889</v>
      </c>
      <c r="K143" s="227" t="s">
        <v>890</v>
      </c>
      <c r="L143" s="228"/>
      <c r="M143" s="229">
        <v>2023.0</v>
      </c>
      <c r="N143" s="230" t="s">
        <v>891</v>
      </c>
      <c r="O143" s="231">
        <v>3.0</v>
      </c>
      <c r="P143" s="232">
        <v>3.0</v>
      </c>
      <c r="Q143" s="232">
        <v>5.0</v>
      </c>
      <c r="R143" s="233">
        <v>1500.0</v>
      </c>
      <c r="S143" s="234"/>
      <c r="T143" s="235"/>
      <c r="U143" s="235"/>
      <c r="V143" s="235">
        <v>500.0</v>
      </c>
      <c r="W143" s="168" t="s">
        <v>107</v>
      </c>
    </row>
    <row r="144" ht="15.0" customHeight="1">
      <c r="A144" s="221" t="s">
        <v>892</v>
      </c>
      <c r="B144" s="221" t="s">
        <v>893</v>
      </c>
      <c r="C144" s="222" t="s">
        <v>101</v>
      </c>
      <c r="D144" s="221" t="s">
        <v>801</v>
      </c>
      <c r="E144" s="221">
        <v>12.0</v>
      </c>
      <c r="F144" s="221">
        <v>13.0</v>
      </c>
      <c r="G144" s="236" t="s">
        <v>802</v>
      </c>
      <c r="H144" s="237" t="s">
        <v>894</v>
      </c>
      <c r="I144" s="238" t="s">
        <v>895</v>
      </c>
      <c r="J144" s="239" t="s">
        <v>896</v>
      </c>
      <c r="K144" s="240" t="s">
        <v>897</v>
      </c>
      <c r="L144" s="236" t="s">
        <v>898</v>
      </c>
      <c r="M144" s="231">
        <v>2023.0</v>
      </c>
      <c r="N144" s="231" t="s">
        <v>284</v>
      </c>
      <c r="O144" s="231">
        <v>12.0</v>
      </c>
      <c r="P144" s="241">
        <v>12.0</v>
      </c>
      <c r="Q144" s="241">
        <v>12.0</v>
      </c>
      <c r="R144" s="242">
        <v>1000.0</v>
      </c>
      <c r="S144" s="243"/>
      <c r="T144" s="235"/>
      <c r="U144" s="235"/>
      <c r="V144" s="235">
        <f>R144/12</f>
        <v>83.33333333</v>
      </c>
      <c r="W144" s="168" t="s">
        <v>107</v>
      </c>
    </row>
    <row r="145" ht="15.0" customHeight="1">
      <c r="A145" s="231" t="s">
        <v>899</v>
      </c>
      <c r="B145" s="231" t="s">
        <v>900</v>
      </c>
      <c r="C145" s="222" t="s">
        <v>101</v>
      </c>
      <c r="D145" s="231" t="s">
        <v>901</v>
      </c>
      <c r="E145" s="231" t="s">
        <v>902</v>
      </c>
      <c r="F145" s="231" t="s">
        <v>903</v>
      </c>
      <c r="G145" s="231" t="s">
        <v>904</v>
      </c>
      <c r="H145" s="244" t="s">
        <v>905</v>
      </c>
      <c r="I145" s="244" t="s">
        <v>906</v>
      </c>
      <c r="J145" s="231" t="s">
        <v>907</v>
      </c>
      <c r="K145" s="231" t="s">
        <v>908</v>
      </c>
      <c r="L145" s="228" t="s">
        <v>909</v>
      </c>
      <c r="M145" s="231">
        <v>2023.0</v>
      </c>
      <c r="N145" s="231" t="s">
        <v>361</v>
      </c>
      <c r="O145" s="231">
        <v>10.0</v>
      </c>
      <c r="P145" s="232">
        <v>6.0</v>
      </c>
      <c r="Q145" s="232">
        <v>10.0</v>
      </c>
      <c r="R145" s="245">
        <v>500.0</v>
      </c>
      <c r="T145" s="235"/>
      <c r="U145" s="235"/>
      <c r="V145" s="243">
        <f>500/9</f>
        <v>55.55555556</v>
      </c>
      <c r="W145" s="168" t="s">
        <v>107</v>
      </c>
    </row>
    <row r="146" ht="15.0" customHeight="1">
      <c r="A146" s="231" t="s">
        <v>910</v>
      </c>
      <c r="B146" s="231" t="s">
        <v>911</v>
      </c>
      <c r="C146" s="222" t="s">
        <v>101</v>
      </c>
      <c r="D146" s="231" t="s">
        <v>912</v>
      </c>
      <c r="E146" s="231" t="s">
        <v>913</v>
      </c>
      <c r="F146" s="231" t="s">
        <v>914</v>
      </c>
      <c r="G146" s="231" t="s">
        <v>915</v>
      </c>
      <c r="H146" s="231" t="s">
        <v>916</v>
      </c>
      <c r="I146" s="244" t="s">
        <v>917</v>
      </c>
      <c r="J146" s="231" t="s">
        <v>918</v>
      </c>
      <c r="K146" s="231" t="s">
        <v>919</v>
      </c>
      <c r="L146" s="246">
        <v>2217.0</v>
      </c>
      <c r="M146" s="231">
        <v>2023.0</v>
      </c>
      <c r="N146" s="231" t="s">
        <v>284</v>
      </c>
      <c r="O146" s="231">
        <v>3.0</v>
      </c>
      <c r="P146" s="241">
        <v>1.0</v>
      </c>
      <c r="Q146" s="241">
        <v>9.0</v>
      </c>
      <c r="R146" s="242">
        <v>1000.0</v>
      </c>
      <c r="S146" s="243"/>
      <c r="T146" s="235"/>
      <c r="U146" s="235"/>
      <c r="V146" s="247">
        <f>1000/3</f>
        <v>333.3333333</v>
      </c>
      <c r="W146" s="168" t="s">
        <v>107</v>
      </c>
    </row>
    <row r="147" ht="15.0" customHeight="1">
      <c r="A147" s="248" t="s">
        <v>748</v>
      </c>
      <c r="B147" s="248" t="s">
        <v>920</v>
      </c>
      <c r="C147" s="248" t="s">
        <v>101</v>
      </c>
      <c r="D147" s="248" t="s">
        <v>921</v>
      </c>
      <c r="E147" s="249">
        <v>11.0</v>
      </c>
      <c r="F147" s="250">
        <v>19.0</v>
      </c>
      <c r="G147" s="248" t="s">
        <v>493</v>
      </c>
      <c r="H147" s="251" t="s">
        <v>922</v>
      </c>
      <c r="I147" s="251" t="s">
        <v>751</v>
      </c>
      <c r="J147" s="250" t="s">
        <v>923</v>
      </c>
      <c r="K147" s="250" t="s">
        <v>924</v>
      </c>
      <c r="L147" s="252" t="s">
        <v>925</v>
      </c>
      <c r="M147" s="253">
        <v>2023.0</v>
      </c>
      <c r="N147" s="253" t="s">
        <v>284</v>
      </c>
      <c r="O147" s="253">
        <v>10.0</v>
      </c>
      <c r="P147" s="253">
        <v>10.0</v>
      </c>
      <c r="Q147" s="254">
        <v>12.0</v>
      </c>
      <c r="R147" s="254">
        <v>1000.0</v>
      </c>
      <c r="S147" s="254"/>
      <c r="T147" s="255"/>
      <c r="U147" s="256"/>
      <c r="V147" s="257">
        <v>100.0</v>
      </c>
      <c r="W147" s="168" t="s">
        <v>108</v>
      </c>
    </row>
    <row r="148" ht="15.0" customHeight="1">
      <c r="A148" s="248" t="s">
        <v>926</v>
      </c>
      <c r="B148" s="248" t="s">
        <v>927</v>
      </c>
      <c r="C148" s="248" t="s">
        <v>101</v>
      </c>
      <c r="D148" s="248" t="s">
        <v>801</v>
      </c>
      <c r="E148" s="248">
        <v>12.0</v>
      </c>
      <c r="F148" s="248">
        <v>17.0</v>
      </c>
      <c r="G148" s="248" t="s">
        <v>928</v>
      </c>
      <c r="H148" s="258" t="s">
        <v>929</v>
      </c>
      <c r="I148" s="258" t="s">
        <v>930</v>
      </c>
      <c r="J148" s="259" t="s">
        <v>931</v>
      </c>
      <c r="K148" s="248" t="s">
        <v>932</v>
      </c>
      <c r="L148" s="260" t="s">
        <v>933</v>
      </c>
      <c r="M148" s="253">
        <v>2023.0</v>
      </c>
      <c r="N148" s="253" t="s">
        <v>284</v>
      </c>
      <c r="O148" s="253">
        <v>9.0</v>
      </c>
      <c r="P148" s="253">
        <v>9.0</v>
      </c>
      <c r="Q148" s="254">
        <v>10.0</v>
      </c>
      <c r="R148" s="254">
        <v>1000.0</v>
      </c>
      <c r="S148" s="254"/>
      <c r="T148" s="255"/>
      <c r="U148" s="256"/>
      <c r="V148" s="257">
        <v>111.11</v>
      </c>
      <c r="W148" s="168" t="s">
        <v>108</v>
      </c>
    </row>
    <row r="149" ht="15.0" customHeight="1">
      <c r="A149" s="253" t="s">
        <v>934</v>
      </c>
      <c r="B149" s="253" t="s">
        <v>935</v>
      </c>
      <c r="C149" s="253" t="s">
        <v>101</v>
      </c>
      <c r="D149" s="253" t="s">
        <v>936</v>
      </c>
      <c r="E149" s="253">
        <v>10.0</v>
      </c>
      <c r="F149" s="253">
        <v>11.0</v>
      </c>
      <c r="G149" s="253" t="s">
        <v>937</v>
      </c>
      <c r="H149" s="261" t="s">
        <v>938</v>
      </c>
      <c r="I149" s="258" t="s">
        <v>939</v>
      </c>
      <c r="J149" s="261" t="s">
        <v>940</v>
      </c>
      <c r="K149" s="253" t="s">
        <v>941</v>
      </c>
      <c r="L149" s="262" t="s">
        <v>925</v>
      </c>
      <c r="M149" s="253">
        <v>2023.0</v>
      </c>
      <c r="N149" s="253" t="s">
        <v>284</v>
      </c>
      <c r="O149" s="253">
        <v>8.0</v>
      </c>
      <c r="P149" s="253">
        <v>8.0</v>
      </c>
      <c r="Q149" s="254">
        <v>10.0</v>
      </c>
      <c r="R149" s="254">
        <v>1000.0</v>
      </c>
      <c r="S149" s="254"/>
      <c r="T149" s="255"/>
      <c r="U149" s="256"/>
      <c r="V149" s="257">
        <v>125.0</v>
      </c>
      <c r="W149" s="168" t="s">
        <v>108</v>
      </c>
    </row>
    <row r="150" ht="15.0" customHeight="1">
      <c r="A150" s="203" t="s">
        <v>942</v>
      </c>
      <c r="B150" s="190" t="s">
        <v>943</v>
      </c>
      <c r="C150" s="191" t="s">
        <v>101</v>
      </c>
      <c r="D150" s="190" t="s">
        <v>921</v>
      </c>
      <c r="E150" s="192">
        <v>11.0</v>
      </c>
      <c r="F150" s="193">
        <v>2696.0</v>
      </c>
      <c r="G150" s="191"/>
      <c r="H150" s="194" t="s">
        <v>751</v>
      </c>
      <c r="I150" s="263"/>
      <c r="J150" s="195"/>
      <c r="K150" s="195"/>
      <c r="L150" s="196"/>
      <c r="M150" s="161">
        <v>2023.0</v>
      </c>
      <c r="N150" s="161" t="s">
        <v>284</v>
      </c>
      <c r="O150" s="161">
        <v>10.0</v>
      </c>
      <c r="P150" s="164">
        <v>10.0</v>
      </c>
      <c r="Q150" s="164">
        <v>12.0</v>
      </c>
      <c r="R150" s="197">
        <v>1000.0</v>
      </c>
      <c r="S150" s="188"/>
      <c r="T150" s="167"/>
      <c r="U150" s="167"/>
      <c r="V150" s="167">
        <v>100.0</v>
      </c>
      <c r="W150" s="168" t="s">
        <v>134</v>
      </c>
    </row>
    <row r="151" ht="15.0" customHeight="1">
      <c r="A151" s="203" t="s">
        <v>944</v>
      </c>
      <c r="B151" s="190" t="s">
        <v>945</v>
      </c>
      <c r="C151" s="191" t="s">
        <v>101</v>
      </c>
      <c r="D151" s="190" t="s">
        <v>257</v>
      </c>
      <c r="E151" s="191">
        <v>11.0</v>
      </c>
      <c r="F151" s="191">
        <v>2065.0</v>
      </c>
      <c r="G151" s="191"/>
      <c r="H151" s="97" t="s">
        <v>946</v>
      </c>
      <c r="I151" s="162"/>
      <c r="J151" s="190"/>
      <c r="K151" s="190"/>
      <c r="L151" s="198"/>
      <c r="M151" s="161">
        <v>2023.0</v>
      </c>
      <c r="N151" s="161" t="s">
        <v>284</v>
      </c>
      <c r="O151" s="161">
        <v>6.0</v>
      </c>
      <c r="P151" s="178">
        <v>6.0</v>
      </c>
      <c r="Q151" s="178">
        <v>8.0</v>
      </c>
      <c r="R151" s="189">
        <v>1000.0</v>
      </c>
      <c r="S151" s="166"/>
      <c r="T151" s="167"/>
      <c r="U151" s="167"/>
      <c r="V151" s="167">
        <v>125.0</v>
      </c>
      <c r="W151" s="168" t="s">
        <v>134</v>
      </c>
    </row>
    <row r="152" ht="15.0" customHeight="1">
      <c r="A152" s="203" t="s">
        <v>460</v>
      </c>
      <c r="B152" s="190" t="s">
        <v>461</v>
      </c>
      <c r="C152" s="191" t="s">
        <v>101</v>
      </c>
      <c r="D152" s="190" t="s">
        <v>462</v>
      </c>
      <c r="E152" s="192">
        <v>11.0</v>
      </c>
      <c r="F152" s="193">
        <v>7.0</v>
      </c>
      <c r="G152" s="191" t="s">
        <v>258</v>
      </c>
      <c r="H152" s="194" t="s">
        <v>463</v>
      </c>
      <c r="I152" s="194" t="s">
        <v>464</v>
      </c>
      <c r="J152" s="195" t="s">
        <v>465</v>
      </c>
      <c r="K152" s="264" t="s">
        <v>466</v>
      </c>
      <c r="L152" s="196"/>
      <c r="M152" s="161">
        <v>2023.0</v>
      </c>
      <c r="N152" s="207" t="s">
        <v>264</v>
      </c>
      <c r="O152" s="161">
        <v>13.0</v>
      </c>
      <c r="P152" s="164">
        <v>13.0</v>
      </c>
      <c r="Q152" s="164">
        <v>13.0</v>
      </c>
      <c r="R152" s="265">
        <v>1500.0</v>
      </c>
      <c r="S152" s="188"/>
      <c r="T152" s="167"/>
      <c r="U152" s="167"/>
      <c r="V152" s="266">
        <v>115.38</v>
      </c>
      <c r="W152" s="168" t="s">
        <v>105</v>
      </c>
    </row>
    <row r="153" ht="15.0" customHeight="1">
      <c r="A153" s="203" t="s">
        <v>328</v>
      </c>
      <c r="B153" s="190" t="s">
        <v>475</v>
      </c>
      <c r="C153" s="191" t="s">
        <v>101</v>
      </c>
      <c r="D153" s="190" t="s">
        <v>476</v>
      </c>
      <c r="E153" s="191">
        <v>13.0</v>
      </c>
      <c r="F153" s="191">
        <v>3.0</v>
      </c>
      <c r="G153" s="191" t="s">
        <v>477</v>
      </c>
      <c r="H153" s="162" t="s">
        <v>478</v>
      </c>
      <c r="I153" s="162" t="s">
        <v>479</v>
      </c>
      <c r="J153" s="162" t="s">
        <v>480</v>
      </c>
      <c r="K153" s="267" t="s">
        <v>481</v>
      </c>
      <c r="L153" s="198"/>
      <c r="M153" s="161">
        <v>2023.0</v>
      </c>
      <c r="N153" s="268" t="s">
        <v>284</v>
      </c>
      <c r="O153" s="161">
        <v>8.0</v>
      </c>
      <c r="P153" s="178">
        <v>8.0</v>
      </c>
      <c r="Q153" s="178">
        <v>8.0</v>
      </c>
      <c r="R153" s="269">
        <v>1000.0</v>
      </c>
      <c r="S153" s="166"/>
      <c r="T153" s="167"/>
      <c r="U153" s="167"/>
      <c r="V153" s="266">
        <v>125.0</v>
      </c>
      <c r="W153" s="168" t="s">
        <v>105</v>
      </c>
    </row>
    <row r="154" ht="15.0" customHeight="1">
      <c r="A154" s="162" t="s">
        <v>947</v>
      </c>
      <c r="B154" s="161" t="s">
        <v>948</v>
      </c>
      <c r="C154" s="191" t="s">
        <v>101</v>
      </c>
      <c r="D154" s="161" t="s">
        <v>949</v>
      </c>
      <c r="E154" s="161">
        <v>11.0</v>
      </c>
      <c r="F154" s="161">
        <v>2.0</v>
      </c>
      <c r="G154" s="270" t="s">
        <v>950</v>
      </c>
      <c r="H154" s="162" t="s">
        <v>951</v>
      </c>
      <c r="I154" s="162" t="s">
        <v>952</v>
      </c>
      <c r="J154" s="162" t="s">
        <v>953</v>
      </c>
      <c r="K154" s="271" t="s">
        <v>954</v>
      </c>
      <c r="L154" s="163"/>
      <c r="M154" s="161">
        <v>2023.0</v>
      </c>
      <c r="N154" s="161" t="s">
        <v>264</v>
      </c>
      <c r="O154" s="161">
        <v>8.0</v>
      </c>
      <c r="P154" s="164">
        <v>7.0</v>
      </c>
      <c r="Q154" s="164">
        <v>8.0</v>
      </c>
      <c r="R154" s="165">
        <v>1500.0</v>
      </c>
      <c r="S154" s="166"/>
      <c r="T154" s="167"/>
      <c r="U154" s="167"/>
      <c r="V154" s="167">
        <v>187.5</v>
      </c>
      <c r="W154" s="168" t="s">
        <v>105</v>
      </c>
    </row>
    <row r="155" ht="15.0" customHeight="1">
      <c r="A155" s="162" t="s">
        <v>955</v>
      </c>
      <c r="B155" s="161" t="s">
        <v>956</v>
      </c>
      <c r="C155" s="191" t="s">
        <v>101</v>
      </c>
      <c r="D155" s="161" t="s">
        <v>957</v>
      </c>
      <c r="E155" s="161">
        <v>14.0</v>
      </c>
      <c r="F155" s="161"/>
      <c r="G155" s="161" t="s">
        <v>958</v>
      </c>
      <c r="H155" s="162" t="s">
        <v>959</v>
      </c>
      <c r="I155" s="162" t="s">
        <v>960</v>
      </c>
      <c r="J155" s="162" t="s">
        <v>961</v>
      </c>
      <c r="K155" s="271" t="s">
        <v>962</v>
      </c>
      <c r="L155" s="163"/>
      <c r="M155" s="161">
        <v>2023.0</v>
      </c>
      <c r="N155" s="161" t="s">
        <v>264</v>
      </c>
      <c r="O155" s="161">
        <v>9.0</v>
      </c>
      <c r="P155" s="178">
        <v>7.0</v>
      </c>
      <c r="Q155" s="178">
        <v>9.0</v>
      </c>
      <c r="R155" s="189">
        <v>1500.0</v>
      </c>
      <c r="S155" s="166"/>
      <c r="T155" s="167"/>
      <c r="U155" s="167"/>
      <c r="V155" s="167">
        <v>166.66</v>
      </c>
      <c r="W155" s="168" t="s">
        <v>105</v>
      </c>
    </row>
    <row r="156" ht="15.0" customHeight="1">
      <c r="A156" s="162" t="s">
        <v>963</v>
      </c>
      <c r="B156" s="161" t="s">
        <v>964</v>
      </c>
      <c r="C156" s="191" t="s">
        <v>101</v>
      </c>
      <c r="D156" s="161" t="s">
        <v>965</v>
      </c>
      <c r="E156" s="161">
        <v>11.0</v>
      </c>
      <c r="F156" s="161">
        <v>4.0</v>
      </c>
      <c r="G156" s="161" t="s">
        <v>258</v>
      </c>
      <c r="H156" s="162" t="s">
        <v>966</v>
      </c>
      <c r="I156" s="162" t="s">
        <v>967</v>
      </c>
      <c r="J156" s="162" t="s">
        <v>968</v>
      </c>
      <c r="K156" s="271" t="s">
        <v>969</v>
      </c>
      <c r="L156" s="163"/>
      <c r="M156" s="161">
        <v>2023.0</v>
      </c>
      <c r="N156" s="207" t="s">
        <v>264</v>
      </c>
      <c r="O156" s="161">
        <v>5.0</v>
      </c>
      <c r="P156" s="178">
        <v>5.0</v>
      </c>
      <c r="Q156" s="178">
        <v>5.0</v>
      </c>
      <c r="R156" s="269">
        <v>1500.0</v>
      </c>
      <c r="S156" s="166"/>
      <c r="T156" s="167"/>
      <c r="U156" s="167"/>
      <c r="V156" s="266">
        <v>500.0</v>
      </c>
      <c r="W156" s="168" t="s">
        <v>105</v>
      </c>
    </row>
    <row r="157" ht="15.0" customHeight="1">
      <c r="A157" s="162" t="s">
        <v>490</v>
      </c>
      <c r="B157" s="161" t="s">
        <v>491</v>
      </c>
      <c r="C157" s="191" t="s">
        <v>101</v>
      </c>
      <c r="D157" s="161" t="s">
        <v>492</v>
      </c>
      <c r="E157" s="161">
        <v>11.0</v>
      </c>
      <c r="F157" s="161">
        <v>9.0</v>
      </c>
      <c r="G157" s="161" t="s">
        <v>493</v>
      </c>
      <c r="H157" s="162" t="s">
        <v>494</v>
      </c>
      <c r="I157" s="162" t="s">
        <v>495</v>
      </c>
      <c r="J157" s="162" t="s">
        <v>496</v>
      </c>
      <c r="K157" s="271" t="s">
        <v>497</v>
      </c>
      <c r="L157" s="163"/>
      <c r="M157" s="161">
        <v>2023.0</v>
      </c>
      <c r="N157" s="207" t="s">
        <v>284</v>
      </c>
      <c r="O157" s="161">
        <v>9.0</v>
      </c>
      <c r="P157" s="178">
        <v>9.0</v>
      </c>
      <c r="Q157" s="178">
        <v>9.0</v>
      </c>
      <c r="R157" s="269">
        <v>1000.0</v>
      </c>
      <c r="S157" s="166"/>
      <c r="T157" s="167"/>
      <c r="U157" s="167"/>
      <c r="V157" s="266">
        <v>111.11</v>
      </c>
      <c r="W157" s="168" t="s">
        <v>105</v>
      </c>
    </row>
    <row r="158" ht="15.0" customHeight="1">
      <c r="A158" s="170" t="s">
        <v>467</v>
      </c>
      <c r="B158" s="169" t="s">
        <v>468</v>
      </c>
      <c r="C158" s="191" t="s">
        <v>101</v>
      </c>
      <c r="D158" s="169" t="s">
        <v>469</v>
      </c>
      <c r="E158" s="169">
        <v>12.0</v>
      </c>
      <c r="F158" s="169">
        <v>6.0</v>
      </c>
      <c r="G158" s="169" t="s">
        <v>470</v>
      </c>
      <c r="H158" s="170" t="s">
        <v>471</v>
      </c>
      <c r="I158" s="170" t="s">
        <v>403</v>
      </c>
      <c r="J158" s="170" t="s">
        <v>472</v>
      </c>
      <c r="K158" s="272" t="s">
        <v>473</v>
      </c>
      <c r="L158" s="172"/>
      <c r="M158" s="169">
        <v>2023.0</v>
      </c>
      <c r="N158" s="169" t="s">
        <v>284</v>
      </c>
      <c r="O158" s="169">
        <v>15.0</v>
      </c>
      <c r="P158" s="173">
        <v>15.0</v>
      </c>
      <c r="Q158" s="173">
        <v>15.0</v>
      </c>
      <c r="R158" s="174">
        <v>1000.0</v>
      </c>
      <c r="S158" s="175"/>
      <c r="T158" s="176"/>
      <c r="U158" s="176"/>
      <c r="V158" s="176">
        <v>66.66</v>
      </c>
      <c r="W158" s="168" t="s">
        <v>105</v>
      </c>
    </row>
    <row r="159" ht="15.0" customHeight="1">
      <c r="A159" s="210" t="s">
        <v>970</v>
      </c>
      <c r="B159" s="207" t="s">
        <v>468</v>
      </c>
      <c r="C159" s="273" t="s">
        <v>101</v>
      </c>
      <c r="D159" s="207" t="s">
        <v>469</v>
      </c>
      <c r="E159" s="207">
        <v>12.0</v>
      </c>
      <c r="F159" s="207">
        <v>6.0</v>
      </c>
      <c r="G159" s="207" t="s">
        <v>470</v>
      </c>
      <c r="H159" s="210" t="s">
        <v>471</v>
      </c>
      <c r="I159" s="210" t="s">
        <v>403</v>
      </c>
      <c r="J159" s="210" t="s">
        <v>472</v>
      </c>
      <c r="K159" s="274" t="s">
        <v>473</v>
      </c>
      <c r="L159" s="275"/>
      <c r="M159" s="207">
        <v>2023.0</v>
      </c>
      <c r="N159" s="207" t="s">
        <v>284</v>
      </c>
      <c r="O159" s="207">
        <v>15.0</v>
      </c>
      <c r="P159" s="276">
        <v>15.0</v>
      </c>
      <c r="Q159" s="276">
        <v>15.0</v>
      </c>
      <c r="R159" s="269">
        <v>1000.0</v>
      </c>
      <c r="S159" s="277"/>
      <c r="T159" s="266"/>
      <c r="U159" s="266"/>
      <c r="V159" s="266">
        <v>0.0</v>
      </c>
      <c r="W159" s="168" t="s">
        <v>105</v>
      </c>
    </row>
    <row r="160" ht="15.0" customHeight="1">
      <c r="A160" s="162" t="s">
        <v>971</v>
      </c>
      <c r="B160" s="161" t="s">
        <v>972</v>
      </c>
      <c r="C160" s="191" t="s">
        <v>101</v>
      </c>
      <c r="D160" s="161" t="s">
        <v>965</v>
      </c>
      <c r="E160" s="161">
        <v>11.0</v>
      </c>
      <c r="F160" s="161">
        <v>7.0</v>
      </c>
      <c r="G160" s="161" t="s">
        <v>258</v>
      </c>
      <c r="H160" s="162" t="s">
        <v>649</v>
      </c>
      <c r="I160" s="162" t="s">
        <v>650</v>
      </c>
      <c r="J160" s="162" t="s">
        <v>973</v>
      </c>
      <c r="K160" s="271" t="s">
        <v>974</v>
      </c>
      <c r="L160" s="163"/>
      <c r="M160" s="161">
        <v>2023.0</v>
      </c>
      <c r="N160" s="207" t="s">
        <v>264</v>
      </c>
      <c r="O160" s="161">
        <v>10.0</v>
      </c>
      <c r="P160" s="178">
        <v>10.0</v>
      </c>
      <c r="Q160" s="178">
        <v>10.0</v>
      </c>
      <c r="R160" s="276">
        <v>1500.0</v>
      </c>
      <c r="S160" s="166"/>
      <c r="T160" s="167"/>
      <c r="U160" s="167"/>
      <c r="V160" s="266">
        <v>150.0</v>
      </c>
      <c r="W160" s="168" t="s">
        <v>105</v>
      </c>
    </row>
    <row r="161" ht="15.0" customHeight="1">
      <c r="A161" s="162" t="s">
        <v>926</v>
      </c>
      <c r="B161" s="161" t="s">
        <v>975</v>
      </c>
      <c r="C161" s="191" t="s">
        <v>101</v>
      </c>
      <c r="D161" s="161" t="s">
        <v>976</v>
      </c>
      <c r="E161" s="161">
        <v>12.0</v>
      </c>
      <c r="F161" s="161">
        <v>17.0</v>
      </c>
      <c r="G161" s="161" t="s">
        <v>802</v>
      </c>
      <c r="H161" s="162" t="s">
        <v>977</v>
      </c>
      <c r="I161" s="162" t="s">
        <v>930</v>
      </c>
      <c r="J161" s="162" t="s">
        <v>978</v>
      </c>
      <c r="K161" s="271" t="s">
        <v>979</v>
      </c>
      <c r="L161" s="163"/>
      <c r="M161" s="161">
        <v>2023.0</v>
      </c>
      <c r="N161" s="161" t="s">
        <v>284</v>
      </c>
      <c r="O161" s="161">
        <v>9.0</v>
      </c>
      <c r="P161" s="178">
        <v>9.0</v>
      </c>
      <c r="Q161" s="178">
        <v>9.0</v>
      </c>
      <c r="R161" s="178">
        <v>1000.0</v>
      </c>
      <c r="S161" s="166"/>
      <c r="T161" s="167"/>
      <c r="U161" s="167"/>
      <c r="V161" s="167">
        <v>111.11</v>
      </c>
      <c r="W161" s="168" t="s">
        <v>105</v>
      </c>
    </row>
    <row r="162" ht="15.0" customHeight="1">
      <c r="A162" s="162" t="s">
        <v>980</v>
      </c>
      <c r="B162" s="161" t="s">
        <v>981</v>
      </c>
      <c r="C162" s="191" t="s">
        <v>101</v>
      </c>
      <c r="D162" s="161" t="s">
        <v>469</v>
      </c>
      <c r="E162" s="161">
        <v>12.0</v>
      </c>
      <c r="F162" s="161">
        <v>9.0</v>
      </c>
      <c r="G162" s="161" t="s">
        <v>470</v>
      </c>
      <c r="H162" s="162" t="s">
        <v>982</v>
      </c>
      <c r="I162" s="162" t="s">
        <v>983</v>
      </c>
      <c r="J162" s="162" t="s">
        <v>984</v>
      </c>
      <c r="K162" s="271" t="s">
        <v>985</v>
      </c>
      <c r="L162" s="163"/>
      <c r="M162" s="161"/>
      <c r="N162" s="161" t="s">
        <v>284</v>
      </c>
      <c r="O162" s="161">
        <v>7.0</v>
      </c>
      <c r="P162" s="178">
        <v>7.0</v>
      </c>
      <c r="Q162" s="178">
        <v>7.0</v>
      </c>
      <c r="R162" s="178">
        <v>1000.0</v>
      </c>
      <c r="S162" s="166"/>
      <c r="T162" s="167"/>
      <c r="U162" s="167"/>
      <c r="V162" s="167">
        <v>142.85</v>
      </c>
      <c r="W162" s="168" t="s">
        <v>105</v>
      </c>
    </row>
    <row r="163" ht="15.0" customHeight="1">
      <c r="A163" s="162" t="s">
        <v>498</v>
      </c>
      <c r="B163" s="161" t="s">
        <v>499</v>
      </c>
      <c r="C163" s="191" t="s">
        <v>101</v>
      </c>
      <c r="D163" s="161" t="s">
        <v>500</v>
      </c>
      <c r="E163" s="161">
        <v>13.0</v>
      </c>
      <c r="F163" s="161">
        <v>9.0</v>
      </c>
      <c r="G163" s="161" t="s">
        <v>501</v>
      </c>
      <c r="H163" s="162" t="s">
        <v>502</v>
      </c>
      <c r="I163" s="162" t="s">
        <v>503</v>
      </c>
      <c r="J163" s="162" t="s">
        <v>504</v>
      </c>
      <c r="K163" s="271" t="s">
        <v>505</v>
      </c>
      <c r="L163" s="163"/>
      <c r="M163" s="161">
        <v>2023.0</v>
      </c>
      <c r="N163" s="161" t="s">
        <v>284</v>
      </c>
      <c r="O163" s="161">
        <v>12.0</v>
      </c>
      <c r="P163" s="161">
        <v>12.0</v>
      </c>
      <c r="Q163" s="161">
        <v>12.0</v>
      </c>
      <c r="R163" s="189">
        <v>1000.0</v>
      </c>
      <c r="S163" s="166"/>
      <c r="T163" s="167"/>
      <c r="U163" s="167"/>
      <c r="V163" s="167">
        <v>83.33</v>
      </c>
      <c r="W163" s="168" t="s">
        <v>105</v>
      </c>
    </row>
    <row r="164" ht="15.0" customHeight="1">
      <c r="A164" s="162" t="s">
        <v>389</v>
      </c>
      <c r="B164" s="161" t="s">
        <v>986</v>
      </c>
      <c r="C164" s="191" t="s">
        <v>101</v>
      </c>
      <c r="D164" s="161" t="s">
        <v>500</v>
      </c>
      <c r="E164" s="161">
        <v>13.0</v>
      </c>
      <c r="F164" s="161">
        <v>9.0</v>
      </c>
      <c r="G164" s="161" t="s">
        <v>501</v>
      </c>
      <c r="H164" s="162" t="s">
        <v>656</v>
      </c>
      <c r="I164" s="162" t="s">
        <v>395</v>
      </c>
      <c r="J164" s="162" t="s">
        <v>987</v>
      </c>
      <c r="K164" s="271" t="s">
        <v>988</v>
      </c>
      <c r="L164" s="163"/>
      <c r="M164" s="161">
        <v>2023.0</v>
      </c>
      <c r="N164" s="161" t="s">
        <v>284</v>
      </c>
      <c r="O164" s="161">
        <v>9.0</v>
      </c>
      <c r="P164" s="178">
        <v>9.0</v>
      </c>
      <c r="Q164" s="178">
        <v>9.0</v>
      </c>
      <c r="R164" s="178">
        <v>1000.0</v>
      </c>
      <c r="S164" s="166"/>
      <c r="T164" s="167"/>
      <c r="U164" s="167"/>
      <c r="V164" s="167">
        <v>55.55</v>
      </c>
      <c r="W164" s="168" t="s">
        <v>105</v>
      </c>
    </row>
    <row r="165" ht="15.0" customHeight="1">
      <c r="A165" s="162" t="s">
        <v>748</v>
      </c>
      <c r="B165" s="161" t="s">
        <v>989</v>
      </c>
      <c r="C165" s="191" t="s">
        <v>101</v>
      </c>
      <c r="D165" s="161" t="s">
        <v>492</v>
      </c>
      <c r="E165" s="161">
        <v>11.0</v>
      </c>
      <c r="F165" s="161">
        <v>9.0</v>
      </c>
      <c r="G165" s="161" t="s">
        <v>493</v>
      </c>
      <c r="H165" s="97" t="s">
        <v>990</v>
      </c>
      <c r="I165" s="162" t="s">
        <v>751</v>
      </c>
      <c r="J165" s="162" t="s">
        <v>991</v>
      </c>
      <c r="K165" s="271" t="s">
        <v>992</v>
      </c>
      <c r="L165" s="163"/>
      <c r="M165" s="161">
        <v>2023.0</v>
      </c>
      <c r="N165" s="207" t="s">
        <v>284</v>
      </c>
      <c r="O165" s="161">
        <v>12.0</v>
      </c>
      <c r="P165" s="178">
        <v>12.0</v>
      </c>
      <c r="Q165" s="178">
        <v>12.0</v>
      </c>
      <c r="R165" s="276">
        <v>1000.0</v>
      </c>
      <c r="S165" s="166"/>
      <c r="T165" s="167"/>
      <c r="U165" s="167"/>
      <c r="V165" s="266">
        <v>83.33</v>
      </c>
      <c r="W165" s="168" t="s">
        <v>105</v>
      </c>
    </row>
    <row r="166" ht="15.0" customHeight="1">
      <c r="A166" s="162" t="s">
        <v>892</v>
      </c>
      <c r="B166" s="161" t="s">
        <v>993</v>
      </c>
      <c r="C166" s="191" t="s">
        <v>101</v>
      </c>
      <c r="D166" s="161" t="s">
        <v>976</v>
      </c>
      <c r="E166" s="161">
        <v>12.0</v>
      </c>
      <c r="F166" s="161">
        <v>19.0</v>
      </c>
      <c r="G166" s="161" t="s">
        <v>802</v>
      </c>
      <c r="H166" s="162" t="s">
        <v>994</v>
      </c>
      <c r="I166" s="162" t="s">
        <v>895</v>
      </c>
      <c r="J166" s="162" t="s">
        <v>995</v>
      </c>
      <c r="K166" s="271" t="s">
        <v>996</v>
      </c>
      <c r="L166" s="163"/>
      <c r="M166" s="161">
        <v>2023.0</v>
      </c>
      <c r="N166" s="161" t="s">
        <v>284</v>
      </c>
      <c r="O166" s="161">
        <v>12.0</v>
      </c>
      <c r="P166" s="178">
        <v>12.0</v>
      </c>
      <c r="Q166" s="178">
        <v>12.0</v>
      </c>
      <c r="R166" s="178">
        <v>1000.0</v>
      </c>
      <c r="S166" s="166"/>
      <c r="T166" s="167"/>
      <c r="U166" s="167"/>
      <c r="V166" s="167">
        <v>83.33</v>
      </c>
      <c r="W166" s="168" t="s">
        <v>105</v>
      </c>
    </row>
    <row r="167" ht="15.0" customHeight="1">
      <c r="A167" s="162" t="s">
        <v>506</v>
      </c>
      <c r="B167" s="161" t="s">
        <v>507</v>
      </c>
      <c r="C167" s="191" t="s">
        <v>101</v>
      </c>
      <c r="D167" s="161" t="s">
        <v>484</v>
      </c>
      <c r="E167" s="161">
        <v>13.0</v>
      </c>
      <c r="F167" s="161">
        <v>21.0</v>
      </c>
      <c r="G167" s="161" t="s">
        <v>485</v>
      </c>
      <c r="H167" s="162" t="s">
        <v>508</v>
      </c>
      <c r="I167" s="162" t="s">
        <v>509</v>
      </c>
      <c r="J167" s="162" t="s">
        <v>510</v>
      </c>
      <c r="K167" s="271" t="s">
        <v>511</v>
      </c>
      <c r="L167" s="163"/>
      <c r="M167" s="161">
        <v>2023.0</v>
      </c>
      <c r="N167" s="161" t="s">
        <v>284</v>
      </c>
      <c r="O167" s="161">
        <v>11.0</v>
      </c>
      <c r="P167" s="178">
        <v>11.0</v>
      </c>
      <c r="Q167" s="178">
        <v>11.0</v>
      </c>
      <c r="R167" s="189">
        <v>1000.0</v>
      </c>
      <c r="S167" s="166"/>
      <c r="T167" s="167"/>
      <c r="U167" s="167"/>
      <c r="V167" s="167">
        <v>90.09</v>
      </c>
      <c r="W167" s="168" t="s">
        <v>105</v>
      </c>
    </row>
    <row r="168" ht="15.0" customHeight="1">
      <c r="A168" s="162" t="s">
        <v>997</v>
      </c>
      <c r="B168" s="161" t="s">
        <v>998</v>
      </c>
      <c r="C168" s="191" t="s">
        <v>101</v>
      </c>
      <c r="D168" s="161" t="s">
        <v>965</v>
      </c>
      <c r="E168" s="161">
        <v>11.0</v>
      </c>
      <c r="F168" s="161">
        <v>11.0</v>
      </c>
      <c r="G168" s="161" t="s">
        <v>258</v>
      </c>
      <c r="H168" s="162" t="s">
        <v>999</v>
      </c>
      <c r="I168" s="162" t="s">
        <v>1000</v>
      </c>
      <c r="J168" s="162" t="s">
        <v>1001</v>
      </c>
      <c r="K168" s="271" t="s">
        <v>1002</v>
      </c>
      <c r="L168" s="163"/>
      <c r="M168" s="161">
        <v>2023.0</v>
      </c>
      <c r="N168" s="207" t="s">
        <v>264</v>
      </c>
      <c r="O168" s="161">
        <v>5.0</v>
      </c>
      <c r="P168" s="178">
        <v>3.0</v>
      </c>
      <c r="Q168" s="178">
        <v>5.0</v>
      </c>
      <c r="R168" s="276">
        <v>1500.0</v>
      </c>
      <c r="S168" s="166"/>
      <c r="T168" s="167"/>
      <c r="U168" s="167"/>
      <c r="V168" s="266">
        <v>300.0</v>
      </c>
      <c r="W168" s="168" t="s">
        <v>105</v>
      </c>
    </row>
    <row r="169" ht="15.0" customHeight="1">
      <c r="A169" s="162" t="s">
        <v>1003</v>
      </c>
      <c r="B169" s="161" t="s">
        <v>1004</v>
      </c>
      <c r="C169" s="191" t="s">
        <v>101</v>
      </c>
      <c r="D169" s="161" t="s">
        <v>484</v>
      </c>
      <c r="E169" s="161">
        <v>13.0</v>
      </c>
      <c r="F169" s="161">
        <v>23.0</v>
      </c>
      <c r="G169" s="161" t="s">
        <v>485</v>
      </c>
      <c r="H169" s="162" t="s">
        <v>680</v>
      </c>
      <c r="I169" s="162" t="s">
        <v>681</v>
      </c>
      <c r="J169" s="162" t="s">
        <v>1005</v>
      </c>
      <c r="K169" s="271" t="s">
        <v>1006</v>
      </c>
      <c r="L169" s="163"/>
      <c r="M169" s="161">
        <v>2023.0</v>
      </c>
      <c r="N169" s="161" t="s">
        <v>284</v>
      </c>
      <c r="O169" s="161">
        <v>8.0</v>
      </c>
      <c r="P169" s="178">
        <v>8.0</v>
      </c>
      <c r="Q169" s="178">
        <v>8.0</v>
      </c>
      <c r="R169" s="178">
        <v>1000.0</v>
      </c>
      <c r="S169" s="166"/>
      <c r="T169" s="167"/>
      <c r="U169" s="167"/>
      <c r="V169" s="167">
        <v>125.0</v>
      </c>
      <c r="W169" s="168" t="s">
        <v>105</v>
      </c>
    </row>
    <row r="170" ht="15.0" customHeight="1">
      <c r="A170" s="162" t="s">
        <v>1007</v>
      </c>
      <c r="B170" s="161" t="s">
        <v>1008</v>
      </c>
      <c r="C170" s="191" t="s">
        <v>101</v>
      </c>
      <c r="D170" s="161" t="s">
        <v>492</v>
      </c>
      <c r="E170" s="161">
        <v>11.0</v>
      </c>
      <c r="F170" s="161">
        <v>24.0</v>
      </c>
      <c r="G170" s="161" t="s">
        <v>493</v>
      </c>
      <c r="H170" s="162" t="s">
        <v>1009</v>
      </c>
      <c r="I170" s="162" t="s">
        <v>1010</v>
      </c>
      <c r="J170" s="162" t="s">
        <v>1011</v>
      </c>
      <c r="K170" s="271" t="s">
        <v>1012</v>
      </c>
      <c r="L170" s="163"/>
      <c r="M170" s="161">
        <v>2023.0</v>
      </c>
      <c r="N170" s="207" t="s">
        <v>284</v>
      </c>
      <c r="O170" s="161">
        <v>10.0</v>
      </c>
      <c r="P170" s="178">
        <v>8.0</v>
      </c>
      <c r="Q170" s="178">
        <v>10.0</v>
      </c>
      <c r="R170" s="276">
        <v>1000.0</v>
      </c>
      <c r="S170" s="166"/>
      <c r="T170" s="167"/>
      <c r="U170" s="167"/>
      <c r="V170" s="266">
        <v>100.0</v>
      </c>
      <c r="W170" s="168" t="s">
        <v>105</v>
      </c>
    </row>
    <row r="171" ht="15.0" customHeight="1">
      <c r="A171" s="203" t="s">
        <v>1013</v>
      </c>
      <c r="B171" s="190" t="s">
        <v>1014</v>
      </c>
      <c r="C171" s="161" t="s">
        <v>101</v>
      </c>
      <c r="D171" s="190" t="s">
        <v>1015</v>
      </c>
      <c r="E171" s="192">
        <v>13.0</v>
      </c>
      <c r="F171" s="193">
        <v>6.0</v>
      </c>
      <c r="G171" s="191" t="s">
        <v>1016</v>
      </c>
      <c r="H171" s="194" t="s">
        <v>1017</v>
      </c>
      <c r="I171" s="194" t="s">
        <v>1018</v>
      </c>
      <c r="J171" s="194" t="s">
        <v>1019</v>
      </c>
      <c r="K171" s="195" t="s">
        <v>1020</v>
      </c>
      <c r="L171" s="196"/>
      <c r="M171" s="161">
        <v>2023.0</v>
      </c>
      <c r="N171" s="161" t="s">
        <v>274</v>
      </c>
      <c r="O171" s="161">
        <v>5.0</v>
      </c>
      <c r="P171" s="164">
        <v>1.0</v>
      </c>
      <c r="Q171" s="164">
        <v>5.0</v>
      </c>
      <c r="R171" s="197">
        <v>500.0</v>
      </c>
      <c r="S171" s="188"/>
      <c r="T171" s="167"/>
      <c r="U171" s="167"/>
      <c r="V171" s="218">
        <v>100.0</v>
      </c>
      <c r="W171" s="168" t="s">
        <v>113</v>
      </c>
    </row>
    <row r="172" ht="15.0" customHeight="1">
      <c r="A172" s="203" t="s">
        <v>1021</v>
      </c>
      <c r="B172" s="190" t="s">
        <v>1022</v>
      </c>
      <c r="C172" s="161" t="s">
        <v>101</v>
      </c>
      <c r="D172" s="190" t="s">
        <v>1023</v>
      </c>
      <c r="E172" s="191">
        <v>24.0</v>
      </c>
      <c r="F172" s="191">
        <v>13.0</v>
      </c>
      <c r="G172" s="191" t="s">
        <v>616</v>
      </c>
      <c r="H172" s="97" t="s">
        <v>1024</v>
      </c>
      <c r="I172" s="97" t="s">
        <v>1025</v>
      </c>
      <c r="J172" s="278" t="s">
        <v>1026</v>
      </c>
      <c r="K172" s="190" t="s">
        <v>1027</v>
      </c>
      <c r="L172" s="198"/>
      <c r="M172" s="161">
        <v>2023.0</v>
      </c>
      <c r="N172" s="161" t="s">
        <v>264</v>
      </c>
      <c r="O172" s="161">
        <v>7.0</v>
      </c>
      <c r="P172" s="178">
        <v>1.0</v>
      </c>
      <c r="Q172" s="178">
        <v>6.0</v>
      </c>
      <c r="R172" s="189">
        <v>1500.0</v>
      </c>
      <c r="S172" s="166"/>
      <c r="T172" s="167"/>
      <c r="U172" s="167"/>
      <c r="V172" s="218">
        <v>214.28</v>
      </c>
      <c r="W172" s="168" t="s">
        <v>113</v>
      </c>
    </row>
    <row r="173" ht="15.0" customHeight="1">
      <c r="A173" s="203" t="s">
        <v>1028</v>
      </c>
      <c r="B173" s="161" t="s">
        <v>1029</v>
      </c>
      <c r="C173" s="161" t="s">
        <v>101</v>
      </c>
      <c r="D173" s="190" t="s">
        <v>1015</v>
      </c>
      <c r="E173" s="192">
        <v>13.0</v>
      </c>
      <c r="F173" s="193">
        <v>7.0</v>
      </c>
      <c r="G173" s="191" t="s">
        <v>1016</v>
      </c>
      <c r="H173" s="97" t="s">
        <v>1030</v>
      </c>
      <c r="I173" s="97" t="s">
        <v>1031</v>
      </c>
      <c r="J173" s="97" t="s">
        <v>1019</v>
      </c>
      <c r="K173" s="162" t="s">
        <v>1032</v>
      </c>
      <c r="L173" s="163"/>
      <c r="M173" s="161">
        <v>2023.0</v>
      </c>
      <c r="N173" s="161" t="s">
        <v>274</v>
      </c>
      <c r="O173" s="161">
        <v>5.0</v>
      </c>
      <c r="P173" s="164">
        <v>1.0</v>
      </c>
      <c r="Q173" s="164">
        <v>5.0</v>
      </c>
      <c r="R173" s="165">
        <v>500.0</v>
      </c>
      <c r="S173" s="166"/>
      <c r="T173" s="167"/>
      <c r="U173" s="167"/>
      <c r="V173" s="218">
        <v>100.0</v>
      </c>
      <c r="W173" s="168" t="s">
        <v>113</v>
      </c>
    </row>
    <row r="174" ht="15.0" customHeight="1">
      <c r="A174" s="203" t="s">
        <v>1033</v>
      </c>
      <c r="B174" s="161" t="s">
        <v>1034</v>
      </c>
      <c r="C174" s="161" t="s">
        <v>101</v>
      </c>
      <c r="D174" s="161" t="s">
        <v>257</v>
      </c>
      <c r="E174" s="161">
        <v>11.0</v>
      </c>
      <c r="F174" s="161">
        <v>2617.0</v>
      </c>
      <c r="G174" s="161"/>
      <c r="H174" s="97" t="s">
        <v>1035</v>
      </c>
      <c r="I174" s="97" t="s">
        <v>1036</v>
      </c>
      <c r="J174" s="97" t="s">
        <v>1037</v>
      </c>
      <c r="K174" s="162" t="s">
        <v>1038</v>
      </c>
      <c r="L174" s="163"/>
      <c r="M174" s="161">
        <v>2023.0</v>
      </c>
      <c r="N174" s="161" t="s">
        <v>264</v>
      </c>
      <c r="O174" s="161">
        <v>10.0</v>
      </c>
      <c r="P174" s="178">
        <v>1.0</v>
      </c>
      <c r="Q174" s="178">
        <v>10.0</v>
      </c>
      <c r="R174" s="189">
        <v>1500.0</v>
      </c>
      <c r="S174" s="166"/>
      <c r="T174" s="167"/>
      <c r="U174" s="167"/>
      <c r="V174" s="218">
        <v>150.0</v>
      </c>
      <c r="W174" s="168" t="s">
        <v>113</v>
      </c>
    </row>
    <row r="175" ht="15.0" customHeight="1">
      <c r="A175" s="279" t="s">
        <v>1039</v>
      </c>
      <c r="B175" s="190" t="s">
        <v>1040</v>
      </c>
      <c r="C175" s="191" t="s">
        <v>52</v>
      </c>
      <c r="D175" s="280" t="s">
        <v>1041</v>
      </c>
      <c r="E175" s="192">
        <v>10.0</v>
      </c>
      <c r="F175" s="193">
        <v>1.0</v>
      </c>
      <c r="G175" s="281" t="s">
        <v>1042</v>
      </c>
      <c r="H175" s="282"/>
      <c r="I175" s="282" t="s">
        <v>1043</v>
      </c>
      <c r="J175" s="282" t="s">
        <v>1044</v>
      </c>
      <c r="K175" s="195"/>
      <c r="L175" s="196"/>
      <c r="M175" s="161">
        <v>2023.0</v>
      </c>
      <c r="N175" s="161" t="s">
        <v>1045</v>
      </c>
      <c r="O175" s="161">
        <v>1.0</v>
      </c>
      <c r="P175" s="164">
        <v>1.0</v>
      </c>
      <c r="Q175" s="164">
        <v>1.0</v>
      </c>
      <c r="R175" s="197">
        <v>200.0</v>
      </c>
      <c r="S175" s="280" t="s">
        <v>1046</v>
      </c>
      <c r="T175" s="167" t="s">
        <v>1047</v>
      </c>
      <c r="U175" s="282" t="s">
        <v>1048</v>
      </c>
      <c r="V175" s="167">
        <v>200.0</v>
      </c>
      <c r="W175" s="168" t="s">
        <v>121</v>
      </c>
    </row>
    <row r="176" ht="15.0" customHeight="1">
      <c r="A176" s="190" t="s">
        <v>498</v>
      </c>
      <c r="B176" s="190" t="s">
        <v>1049</v>
      </c>
      <c r="C176" s="191" t="s">
        <v>1050</v>
      </c>
      <c r="D176" s="190" t="s">
        <v>1051</v>
      </c>
      <c r="E176" s="192">
        <v>13.0</v>
      </c>
      <c r="F176" s="193">
        <v>9.0</v>
      </c>
      <c r="G176" s="191" t="s">
        <v>501</v>
      </c>
      <c r="H176" s="263" t="s">
        <v>1052</v>
      </c>
      <c r="I176" s="263" t="s">
        <v>503</v>
      </c>
      <c r="J176" s="190" t="s">
        <v>504</v>
      </c>
      <c r="K176" s="195" t="s">
        <v>663</v>
      </c>
      <c r="L176" s="196" t="s">
        <v>1053</v>
      </c>
      <c r="M176" s="161">
        <v>2023.0</v>
      </c>
      <c r="N176" s="161" t="s">
        <v>284</v>
      </c>
      <c r="O176" s="161">
        <v>15.0</v>
      </c>
      <c r="P176" s="164">
        <v>14.0</v>
      </c>
      <c r="Q176" s="164">
        <v>15.0</v>
      </c>
      <c r="R176" s="197">
        <v>1000.0</v>
      </c>
      <c r="S176" s="188"/>
      <c r="T176" s="167"/>
      <c r="U176" s="167"/>
      <c r="V176" s="167">
        <v>66.66</v>
      </c>
      <c r="W176" s="168" t="s">
        <v>120</v>
      </c>
    </row>
    <row r="177" ht="15.0" customHeight="1">
      <c r="A177" s="283" t="s">
        <v>934</v>
      </c>
      <c r="B177" s="284" t="s">
        <v>1054</v>
      </c>
      <c r="C177" s="285" t="s">
        <v>101</v>
      </c>
      <c r="D177" s="283" t="s">
        <v>1055</v>
      </c>
      <c r="E177" s="285">
        <v>10.0</v>
      </c>
      <c r="F177" s="285">
        <v>11.0</v>
      </c>
      <c r="G177" s="283" t="s">
        <v>1056</v>
      </c>
      <c r="H177" s="286" t="s">
        <v>1057</v>
      </c>
      <c r="I177" s="287" t="s">
        <v>939</v>
      </c>
      <c r="J177" s="283" t="s">
        <v>1058</v>
      </c>
      <c r="K177" s="285"/>
      <c r="L177" s="288" t="s">
        <v>925</v>
      </c>
      <c r="M177" s="289">
        <v>2023.0</v>
      </c>
      <c r="N177" s="287" t="s">
        <v>284</v>
      </c>
      <c r="O177" s="287">
        <v>7.0</v>
      </c>
      <c r="P177" s="290">
        <v>7.0</v>
      </c>
      <c r="Q177" s="290">
        <v>10.0</v>
      </c>
      <c r="R177" s="291">
        <v>1000.0</v>
      </c>
      <c r="S177" s="292"/>
      <c r="T177" s="293"/>
      <c r="U177" s="293"/>
      <c r="V177" s="294">
        <v>142.85</v>
      </c>
      <c r="W177" s="168" t="s">
        <v>124</v>
      </c>
    </row>
    <row r="178" ht="15.0" customHeight="1">
      <c r="A178" s="295" t="s">
        <v>748</v>
      </c>
      <c r="B178" s="284" t="s">
        <v>1059</v>
      </c>
      <c r="C178" s="285" t="s">
        <v>101</v>
      </c>
      <c r="D178" s="295" t="s">
        <v>921</v>
      </c>
      <c r="E178" s="285">
        <v>11.0</v>
      </c>
      <c r="F178" s="285">
        <v>19.0</v>
      </c>
      <c r="G178" s="296">
        <v>2.2279032E7</v>
      </c>
      <c r="H178" s="286" t="s">
        <v>751</v>
      </c>
      <c r="I178" s="286" t="s">
        <v>751</v>
      </c>
      <c r="J178" s="295" t="s">
        <v>752</v>
      </c>
      <c r="K178" s="285"/>
      <c r="L178" s="288" t="s">
        <v>925</v>
      </c>
      <c r="M178" s="287">
        <v>2023.0</v>
      </c>
      <c r="N178" s="287" t="s">
        <v>284</v>
      </c>
      <c r="O178" s="287">
        <v>10.0</v>
      </c>
      <c r="P178" s="290">
        <v>10.0</v>
      </c>
      <c r="Q178" s="290">
        <v>12.0</v>
      </c>
      <c r="R178" s="291">
        <v>1000.0</v>
      </c>
      <c r="S178" s="292"/>
      <c r="T178" s="293"/>
      <c r="U178" s="293"/>
      <c r="V178" s="293">
        <v>100.0</v>
      </c>
      <c r="W178" s="168" t="s">
        <v>124</v>
      </c>
    </row>
    <row r="179" ht="15.0" customHeight="1">
      <c r="A179" s="285" t="s">
        <v>944</v>
      </c>
      <c r="B179" s="285" t="s">
        <v>1060</v>
      </c>
      <c r="C179" s="285" t="s">
        <v>101</v>
      </c>
      <c r="D179" s="285" t="s">
        <v>257</v>
      </c>
      <c r="E179" s="285">
        <v>11.0</v>
      </c>
      <c r="F179" s="285">
        <v>7.0</v>
      </c>
      <c r="G179" s="285" t="s">
        <v>1061</v>
      </c>
      <c r="H179" s="286" t="s">
        <v>946</v>
      </c>
      <c r="I179" s="286" t="s">
        <v>946</v>
      </c>
      <c r="J179" s="285" t="s">
        <v>1062</v>
      </c>
      <c r="K179" s="285"/>
      <c r="L179" s="288" t="s">
        <v>1063</v>
      </c>
      <c r="M179" s="287">
        <v>2023.0</v>
      </c>
      <c r="N179" s="287" t="s">
        <v>284</v>
      </c>
      <c r="O179" s="287">
        <v>6.0</v>
      </c>
      <c r="P179" s="290">
        <v>6.0</v>
      </c>
      <c r="Q179" s="290">
        <v>8.0</v>
      </c>
      <c r="R179" s="291">
        <v>1000.0</v>
      </c>
      <c r="S179" s="292"/>
      <c r="T179" s="293"/>
      <c r="U179" s="293"/>
      <c r="V179" s="293">
        <v>125.0</v>
      </c>
      <c r="W179" s="168" t="s">
        <v>124</v>
      </c>
    </row>
    <row r="180" ht="15.0" customHeight="1">
      <c r="A180" s="297" t="s">
        <v>1064</v>
      </c>
      <c r="B180" s="285" t="s">
        <v>1065</v>
      </c>
      <c r="C180" s="285" t="s">
        <v>101</v>
      </c>
      <c r="D180" s="298" t="s">
        <v>1066</v>
      </c>
      <c r="E180" s="299">
        <v>8.0</v>
      </c>
      <c r="F180" s="300">
        <v>5.0</v>
      </c>
      <c r="G180" s="301" t="s">
        <v>1067</v>
      </c>
      <c r="H180" s="302" t="s">
        <v>1068</v>
      </c>
      <c r="I180" s="302" t="s">
        <v>1069</v>
      </c>
      <c r="J180" s="297" t="s">
        <v>1070</v>
      </c>
      <c r="K180" s="301" t="s">
        <v>1070</v>
      </c>
      <c r="L180" s="303" t="s">
        <v>1071</v>
      </c>
      <c r="M180" s="287">
        <v>2023.0</v>
      </c>
      <c r="N180" s="287" t="s">
        <v>284</v>
      </c>
      <c r="O180" s="287">
        <v>4.0</v>
      </c>
      <c r="P180" s="290">
        <v>2.0</v>
      </c>
      <c r="Q180" s="290">
        <v>5.0</v>
      </c>
      <c r="R180" s="304">
        <v>1000.0</v>
      </c>
      <c r="S180" s="305"/>
      <c r="T180" s="293"/>
      <c r="U180" s="293"/>
      <c r="V180" s="293">
        <v>250.0</v>
      </c>
      <c r="W180" s="168" t="s">
        <v>124</v>
      </c>
    </row>
    <row r="181" ht="15.0" customHeight="1">
      <c r="A181" s="287" t="s">
        <v>926</v>
      </c>
      <c r="B181" s="287" t="s">
        <v>1072</v>
      </c>
      <c r="C181" s="287" t="s">
        <v>101</v>
      </c>
      <c r="D181" s="287" t="s">
        <v>801</v>
      </c>
      <c r="E181" s="287">
        <v>12.0</v>
      </c>
      <c r="F181" s="287">
        <v>7.0</v>
      </c>
      <c r="G181" s="287" t="s">
        <v>1073</v>
      </c>
      <c r="H181" s="286" t="s">
        <v>977</v>
      </c>
      <c r="I181" s="286" t="s">
        <v>930</v>
      </c>
      <c r="J181" s="287" t="s">
        <v>978</v>
      </c>
      <c r="K181" s="287"/>
      <c r="L181" s="306" t="s">
        <v>933</v>
      </c>
      <c r="M181" s="287">
        <v>2023.0</v>
      </c>
      <c r="N181" s="287" t="s">
        <v>284</v>
      </c>
      <c r="O181" s="287">
        <v>9.0</v>
      </c>
      <c r="P181" s="290">
        <v>9.0</v>
      </c>
      <c r="Q181" s="290">
        <v>10.0</v>
      </c>
      <c r="R181" s="291">
        <v>1000.0</v>
      </c>
      <c r="S181" s="292"/>
      <c r="T181" s="293"/>
      <c r="U181" s="293"/>
      <c r="V181" s="293">
        <v>111.11</v>
      </c>
      <c r="W181" s="168" t="s">
        <v>124</v>
      </c>
    </row>
    <row r="182" ht="15.0" customHeight="1">
      <c r="A182" s="190" t="s">
        <v>506</v>
      </c>
      <c r="B182" s="190" t="s">
        <v>1074</v>
      </c>
      <c r="C182" s="191" t="s">
        <v>101</v>
      </c>
      <c r="D182" s="190" t="s">
        <v>566</v>
      </c>
      <c r="E182" s="192">
        <v>13.0</v>
      </c>
      <c r="F182" s="193">
        <v>21.0</v>
      </c>
      <c r="G182" s="191" t="s">
        <v>485</v>
      </c>
      <c r="H182" s="263" t="s">
        <v>1075</v>
      </c>
      <c r="I182" s="263" t="s">
        <v>509</v>
      </c>
      <c r="J182" s="195" t="s">
        <v>1076</v>
      </c>
      <c r="K182" s="195" t="s">
        <v>1077</v>
      </c>
      <c r="L182" s="196" t="s">
        <v>263</v>
      </c>
      <c r="M182" s="161">
        <v>2023.0</v>
      </c>
      <c r="N182" s="161" t="s">
        <v>1078</v>
      </c>
      <c r="O182" s="161">
        <v>15.0</v>
      </c>
      <c r="P182" s="164">
        <v>14.0</v>
      </c>
      <c r="Q182" s="164">
        <v>16.0</v>
      </c>
      <c r="R182" s="197">
        <v>1000.0</v>
      </c>
      <c r="S182" s="188"/>
      <c r="T182" s="167"/>
      <c r="U182" s="167"/>
      <c r="V182" s="167">
        <v>66.66</v>
      </c>
      <c r="W182" s="168" t="s">
        <v>128</v>
      </c>
    </row>
    <row r="183" ht="15.0" customHeight="1">
      <c r="A183" s="307" t="s">
        <v>1079</v>
      </c>
      <c r="B183" s="307" t="s">
        <v>1080</v>
      </c>
      <c r="C183" s="308" t="s">
        <v>52</v>
      </c>
      <c r="D183" s="309" t="s">
        <v>1081</v>
      </c>
      <c r="E183" s="310">
        <v>15.0</v>
      </c>
      <c r="F183" s="311">
        <v>11.0</v>
      </c>
      <c r="G183" s="308" t="s">
        <v>1082</v>
      </c>
      <c r="H183" s="312" t="s">
        <v>1083</v>
      </c>
      <c r="I183" s="312" t="s">
        <v>1084</v>
      </c>
      <c r="J183" s="263" t="s">
        <v>1085</v>
      </c>
      <c r="K183" s="263" t="s">
        <v>1086</v>
      </c>
      <c r="L183" s="313"/>
      <c r="M183" s="314">
        <v>2023.0</v>
      </c>
      <c r="N183" s="207" t="s">
        <v>415</v>
      </c>
      <c r="O183" s="314">
        <v>14.0</v>
      </c>
      <c r="P183" s="315">
        <v>2.0</v>
      </c>
      <c r="Q183" s="315">
        <v>15.0</v>
      </c>
      <c r="R183" s="265">
        <v>300.0</v>
      </c>
      <c r="S183" s="316"/>
      <c r="T183" s="167"/>
      <c r="U183" s="167"/>
      <c r="V183" s="266">
        <v>21.42</v>
      </c>
      <c r="W183" s="168" t="s">
        <v>135</v>
      </c>
    </row>
    <row r="184" ht="15.0" customHeight="1">
      <c r="A184" s="307" t="s">
        <v>1087</v>
      </c>
      <c r="B184" s="309" t="s">
        <v>1088</v>
      </c>
      <c r="C184" s="308" t="s">
        <v>52</v>
      </c>
      <c r="D184" s="309" t="s">
        <v>1089</v>
      </c>
      <c r="E184" s="308">
        <v>71.0</v>
      </c>
      <c r="F184" s="308">
        <v>6.0</v>
      </c>
      <c r="G184" s="308" t="s">
        <v>1090</v>
      </c>
      <c r="H184" s="200" t="s">
        <v>1091</v>
      </c>
      <c r="I184" s="317" t="s">
        <v>1092</v>
      </c>
      <c r="J184" s="309" t="s">
        <v>1093</v>
      </c>
      <c r="K184" s="309" t="s">
        <v>1094</v>
      </c>
      <c r="L184" s="318"/>
      <c r="M184" s="314">
        <v>2023.0</v>
      </c>
      <c r="N184" s="314" t="s">
        <v>361</v>
      </c>
      <c r="O184" s="314">
        <v>16.0</v>
      </c>
      <c r="P184" s="319">
        <v>2.0</v>
      </c>
      <c r="Q184" s="319">
        <v>16.0</v>
      </c>
      <c r="R184" s="320">
        <v>500.0</v>
      </c>
      <c r="S184" s="321"/>
      <c r="T184" s="167"/>
      <c r="U184" s="167"/>
      <c r="V184" s="167">
        <v>33.0</v>
      </c>
      <c r="W184" s="168" t="s">
        <v>135</v>
      </c>
    </row>
    <row r="185" ht="15.0" customHeight="1">
      <c r="A185" s="307" t="s">
        <v>1095</v>
      </c>
      <c r="B185" s="314" t="s">
        <v>1096</v>
      </c>
      <c r="C185" s="314" t="s">
        <v>52</v>
      </c>
      <c r="D185" s="314" t="s">
        <v>1097</v>
      </c>
      <c r="E185" s="314">
        <v>12.0</v>
      </c>
      <c r="F185" s="314">
        <v>21.0</v>
      </c>
      <c r="G185" s="314" t="s">
        <v>802</v>
      </c>
      <c r="H185" s="317" t="s">
        <v>1098</v>
      </c>
      <c r="I185" s="317" t="s">
        <v>1099</v>
      </c>
      <c r="J185" s="200" t="s">
        <v>1100</v>
      </c>
      <c r="K185" s="200" t="s">
        <v>1101</v>
      </c>
      <c r="L185" s="322"/>
      <c r="M185" s="314">
        <v>2023.0</v>
      </c>
      <c r="N185" s="314" t="s">
        <v>284</v>
      </c>
      <c r="O185" s="314">
        <v>14.0</v>
      </c>
      <c r="P185" s="315">
        <v>2.0</v>
      </c>
      <c r="Q185" s="315">
        <v>14.0</v>
      </c>
      <c r="R185" s="323">
        <v>1000.0</v>
      </c>
      <c r="S185" s="321"/>
      <c r="T185" s="167"/>
      <c r="U185" s="167"/>
      <c r="V185" s="167">
        <v>72.0</v>
      </c>
      <c r="W185" s="168" t="s">
        <v>135</v>
      </c>
    </row>
    <row r="186" ht="15.0" customHeight="1">
      <c r="A186" s="307" t="s">
        <v>1102</v>
      </c>
      <c r="B186" s="314" t="s">
        <v>1103</v>
      </c>
      <c r="C186" s="314" t="s">
        <v>52</v>
      </c>
      <c r="D186" s="314" t="s">
        <v>1104</v>
      </c>
      <c r="E186" s="314">
        <v>9.0</v>
      </c>
      <c r="F186" s="314">
        <v>10.0</v>
      </c>
      <c r="G186" s="314" t="s">
        <v>1105</v>
      </c>
      <c r="H186" s="317" t="s">
        <v>1106</v>
      </c>
      <c r="I186" s="317" t="s">
        <v>1107</v>
      </c>
      <c r="J186" s="200" t="s">
        <v>1108</v>
      </c>
      <c r="K186" s="200" t="s">
        <v>1109</v>
      </c>
      <c r="L186" s="322"/>
      <c r="M186" s="314">
        <v>2023.0</v>
      </c>
      <c r="N186" s="207" t="s">
        <v>415</v>
      </c>
      <c r="O186" s="314">
        <v>15.0</v>
      </c>
      <c r="P186" s="319">
        <v>2.0</v>
      </c>
      <c r="Q186" s="319">
        <v>15.0</v>
      </c>
      <c r="R186" s="269">
        <v>300.0</v>
      </c>
      <c r="S186" s="321"/>
      <c r="T186" s="167"/>
      <c r="U186" s="167"/>
      <c r="V186" s="324">
        <v>20.0</v>
      </c>
      <c r="W186" s="168" t="s">
        <v>135</v>
      </c>
    </row>
    <row r="187" ht="15.0" customHeight="1">
      <c r="A187" s="307" t="s">
        <v>1110</v>
      </c>
      <c r="B187" s="314" t="s">
        <v>1111</v>
      </c>
      <c r="C187" s="314" t="s">
        <v>52</v>
      </c>
      <c r="D187" s="314" t="s">
        <v>462</v>
      </c>
      <c r="E187" s="314">
        <v>11.0</v>
      </c>
      <c r="F187" s="314">
        <v>8.0</v>
      </c>
      <c r="G187" s="314" t="s">
        <v>258</v>
      </c>
      <c r="H187" s="317" t="s">
        <v>1112</v>
      </c>
      <c r="I187" s="317" t="s">
        <v>1113</v>
      </c>
      <c r="J187" s="200" t="s">
        <v>1114</v>
      </c>
      <c r="K187" s="200" t="s">
        <v>1115</v>
      </c>
      <c r="L187" s="322"/>
      <c r="M187" s="314">
        <v>2023.0</v>
      </c>
      <c r="N187" s="207" t="s">
        <v>264</v>
      </c>
      <c r="O187" s="314">
        <v>14.0</v>
      </c>
      <c r="P187" s="319">
        <v>2.0</v>
      </c>
      <c r="Q187" s="319">
        <v>14.0</v>
      </c>
      <c r="R187" s="269">
        <v>1500.0</v>
      </c>
      <c r="S187" s="321"/>
      <c r="T187" s="167"/>
      <c r="U187" s="167"/>
      <c r="V187" s="266">
        <v>107.14</v>
      </c>
      <c r="W187" s="168" t="s">
        <v>135</v>
      </c>
    </row>
    <row r="188" ht="15.0" customHeight="1">
      <c r="A188" s="325" t="s">
        <v>1116</v>
      </c>
      <c r="B188" s="314" t="s">
        <v>1117</v>
      </c>
      <c r="C188" s="314" t="s">
        <v>52</v>
      </c>
      <c r="D188" s="314" t="s">
        <v>1118</v>
      </c>
      <c r="E188" s="314">
        <v>52.0</v>
      </c>
      <c r="F188" s="314">
        <v>3.0</v>
      </c>
      <c r="G188" s="314" t="s">
        <v>1119</v>
      </c>
      <c r="H188" s="317" t="s">
        <v>1120</v>
      </c>
      <c r="I188" s="200" t="s">
        <v>1121</v>
      </c>
      <c r="J188" s="200">
        <v>9.96333800011E11</v>
      </c>
      <c r="K188" s="200" t="s">
        <v>1122</v>
      </c>
      <c r="L188" s="322" t="s">
        <v>1123</v>
      </c>
      <c r="M188" s="314">
        <v>2023.0</v>
      </c>
      <c r="N188" s="207" t="s">
        <v>415</v>
      </c>
      <c r="O188" s="314">
        <v>4.0</v>
      </c>
      <c r="P188" s="319">
        <v>4.0</v>
      </c>
      <c r="Q188" s="319">
        <v>5.0</v>
      </c>
      <c r="R188" s="269">
        <v>300.0</v>
      </c>
      <c r="S188" s="321"/>
      <c r="T188" s="167"/>
      <c r="U188" s="167"/>
      <c r="V188" s="266">
        <v>75.0</v>
      </c>
      <c r="W188" s="168" t="s">
        <v>135</v>
      </c>
    </row>
    <row r="189" ht="15.0" customHeight="1">
      <c r="A189" s="200" t="s">
        <v>1124</v>
      </c>
      <c r="B189" s="314" t="s">
        <v>1125</v>
      </c>
      <c r="C189" s="314" t="s">
        <v>52</v>
      </c>
      <c r="D189" s="314" t="s">
        <v>1126</v>
      </c>
      <c r="E189" s="314">
        <v>10.0</v>
      </c>
      <c r="F189" s="314">
        <v>1.0</v>
      </c>
      <c r="G189" s="314" t="s">
        <v>1127</v>
      </c>
      <c r="H189" s="317" t="s">
        <v>852</v>
      </c>
      <c r="I189" s="317" t="s">
        <v>1128</v>
      </c>
      <c r="J189" s="200" t="s">
        <v>1129</v>
      </c>
      <c r="K189" s="200" t="s">
        <v>855</v>
      </c>
      <c r="L189" s="322"/>
      <c r="M189" s="314">
        <v>2023.0</v>
      </c>
      <c r="N189" s="207" t="s">
        <v>415</v>
      </c>
      <c r="O189" s="314">
        <v>5.0</v>
      </c>
      <c r="P189" s="319">
        <v>5.0</v>
      </c>
      <c r="Q189" s="319">
        <v>8.0</v>
      </c>
      <c r="R189" s="269">
        <v>300.0</v>
      </c>
      <c r="S189" s="321"/>
      <c r="T189" s="167"/>
      <c r="U189" s="167"/>
      <c r="V189" s="266">
        <v>60.0</v>
      </c>
      <c r="W189" s="168" t="s">
        <v>135</v>
      </c>
    </row>
    <row r="190" ht="15.0" customHeight="1">
      <c r="A190" s="307" t="s">
        <v>451</v>
      </c>
      <c r="B190" s="314" t="s">
        <v>1130</v>
      </c>
      <c r="C190" s="314" t="s">
        <v>52</v>
      </c>
      <c r="D190" s="314" t="s">
        <v>1131</v>
      </c>
      <c r="E190" s="314">
        <v>25.0</v>
      </c>
      <c r="F190" s="314">
        <v>1.0</v>
      </c>
      <c r="G190" s="314" t="s">
        <v>454</v>
      </c>
      <c r="H190" s="317" t="s">
        <v>455</v>
      </c>
      <c r="I190" s="317" t="s">
        <v>1132</v>
      </c>
      <c r="J190" s="200" t="s">
        <v>1133</v>
      </c>
      <c r="K190" s="200" t="s">
        <v>1134</v>
      </c>
      <c r="L190" s="322"/>
      <c r="M190" s="314">
        <v>2023.0</v>
      </c>
      <c r="N190" s="314" t="s">
        <v>274</v>
      </c>
      <c r="O190" s="314">
        <v>7.0</v>
      </c>
      <c r="P190" s="319">
        <v>6.0</v>
      </c>
      <c r="Q190" s="319">
        <v>8.0</v>
      </c>
      <c r="R190" s="320">
        <v>500.0</v>
      </c>
      <c r="S190" s="321"/>
      <c r="T190" s="167"/>
      <c r="U190" s="167"/>
      <c r="V190" s="167">
        <v>73.0</v>
      </c>
      <c r="W190" s="168" t="s">
        <v>135</v>
      </c>
    </row>
    <row r="191" ht="15.0" customHeight="1">
      <c r="A191" s="326" t="s">
        <v>1064</v>
      </c>
      <c r="B191" s="190" t="s">
        <v>1065</v>
      </c>
      <c r="C191" s="191" t="s">
        <v>101</v>
      </c>
      <c r="D191" s="327" t="s">
        <v>1135</v>
      </c>
      <c r="E191" s="192">
        <v>8.0</v>
      </c>
      <c r="F191" s="193">
        <v>5.0</v>
      </c>
      <c r="G191" s="70" t="s">
        <v>1067</v>
      </c>
      <c r="H191" s="263" t="s">
        <v>1068</v>
      </c>
      <c r="I191" s="263" t="s">
        <v>1069</v>
      </c>
      <c r="J191" s="328" t="s">
        <v>1070</v>
      </c>
      <c r="K191" s="70" t="s">
        <v>1070</v>
      </c>
      <c r="L191" s="193">
        <v>247.0</v>
      </c>
      <c r="M191" s="161">
        <v>2023.0</v>
      </c>
      <c r="N191" s="177" t="s">
        <v>284</v>
      </c>
      <c r="O191" s="161">
        <v>4.0</v>
      </c>
      <c r="P191" s="164">
        <v>2.0</v>
      </c>
      <c r="Q191" s="164">
        <v>5.0</v>
      </c>
      <c r="R191" s="197">
        <v>1000.0</v>
      </c>
      <c r="S191" s="188"/>
      <c r="T191" s="167"/>
      <c r="U191" s="167"/>
      <c r="V191" s="167">
        <v>250.0</v>
      </c>
      <c r="W191" s="168" t="s">
        <v>100</v>
      </c>
    </row>
    <row r="192" ht="15.0" customHeight="1">
      <c r="A192" s="326" t="s">
        <v>295</v>
      </c>
      <c r="B192" s="190" t="s">
        <v>1136</v>
      </c>
      <c r="C192" s="191" t="s">
        <v>101</v>
      </c>
      <c r="D192" s="190" t="s">
        <v>1137</v>
      </c>
      <c r="E192" s="192">
        <v>12.0</v>
      </c>
      <c r="F192" s="193">
        <v>5.0</v>
      </c>
      <c r="G192" s="70" t="s">
        <v>298</v>
      </c>
      <c r="H192" s="263" t="s">
        <v>539</v>
      </c>
      <c r="I192" s="263" t="s">
        <v>300</v>
      </c>
      <c r="J192" s="70" t="s">
        <v>540</v>
      </c>
      <c r="K192" s="195" t="s">
        <v>540</v>
      </c>
      <c r="L192" s="196" t="s">
        <v>303</v>
      </c>
      <c r="M192" s="161">
        <v>2023.0</v>
      </c>
      <c r="N192" s="177" t="s">
        <v>264</v>
      </c>
      <c r="O192" s="161">
        <v>9.0</v>
      </c>
      <c r="P192" s="164">
        <v>8.0</v>
      </c>
      <c r="Q192" s="164">
        <v>9.0</v>
      </c>
      <c r="R192" s="197">
        <v>1500.0</v>
      </c>
      <c r="S192" s="188"/>
      <c r="T192" s="167"/>
      <c r="U192" s="167"/>
      <c r="V192" s="167">
        <v>166.66</v>
      </c>
      <c r="W192" s="168" t="s">
        <v>100</v>
      </c>
    </row>
    <row r="193" ht="15.0" customHeight="1">
      <c r="A193" s="329" t="s">
        <v>1138</v>
      </c>
      <c r="B193" s="190" t="s">
        <v>1139</v>
      </c>
      <c r="C193" s="191" t="s">
        <v>101</v>
      </c>
      <c r="D193" s="190" t="s">
        <v>921</v>
      </c>
      <c r="E193" s="192">
        <v>11.0</v>
      </c>
      <c r="F193" s="193">
        <v>10.0</v>
      </c>
      <c r="G193" s="70" t="s">
        <v>493</v>
      </c>
      <c r="H193" s="263" t="s">
        <v>1140</v>
      </c>
      <c r="I193" s="263" t="s">
        <v>1141</v>
      </c>
      <c r="J193" s="70" t="s">
        <v>1142</v>
      </c>
      <c r="K193" s="70" t="s">
        <v>1143</v>
      </c>
      <c r="L193" s="196" t="s">
        <v>1144</v>
      </c>
      <c r="M193" s="161">
        <v>2023.0</v>
      </c>
      <c r="N193" s="177" t="s">
        <v>284</v>
      </c>
      <c r="O193" s="161">
        <v>1.0</v>
      </c>
      <c r="P193" s="164">
        <v>1.0</v>
      </c>
      <c r="Q193" s="164">
        <v>2.0</v>
      </c>
      <c r="R193" s="197">
        <v>1000.0</v>
      </c>
      <c r="S193" s="188"/>
      <c r="T193" s="167"/>
      <c r="U193" s="167"/>
      <c r="V193" s="167">
        <v>1000.0</v>
      </c>
      <c r="W193" s="168" t="s">
        <v>100</v>
      </c>
    </row>
    <row r="194" ht="15.0" customHeight="1">
      <c r="A194" s="326" t="s">
        <v>1145</v>
      </c>
      <c r="B194" s="190" t="s">
        <v>1146</v>
      </c>
      <c r="C194" s="191" t="s">
        <v>101</v>
      </c>
      <c r="D194" s="190" t="s">
        <v>1147</v>
      </c>
      <c r="E194" s="192">
        <v>59.0</v>
      </c>
      <c r="F194" s="193">
        <v>6.0</v>
      </c>
      <c r="G194" s="70" t="s">
        <v>1148</v>
      </c>
      <c r="H194" s="263" t="s">
        <v>1149</v>
      </c>
      <c r="I194" s="263" t="s">
        <v>1150</v>
      </c>
      <c r="J194" s="70" t="s">
        <v>1151</v>
      </c>
      <c r="K194" s="195"/>
      <c r="L194" s="196" t="s">
        <v>1152</v>
      </c>
      <c r="M194" s="161">
        <v>2023.0</v>
      </c>
      <c r="N194" s="177" t="s">
        <v>274</v>
      </c>
      <c r="O194" s="161">
        <v>5.0</v>
      </c>
      <c r="P194" s="164">
        <v>4.0</v>
      </c>
      <c r="Q194" s="164">
        <v>5.0</v>
      </c>
      <c r="R194" s="197">
        <v>500.0</v>
      </c>
      <c r="S194" s="188"/>
      <c r="T194" s="167"/>
      <c r="U194" s="167"/>
      <c r="V194" s="167">
        <v>100.0</v>
      </c>
      <c r="W194" s="168" t="s">
        <v>100</v>
      </c>
    </row>
    <row r="195" ht="15.0" customHeight="1">
      <c r="A195" s="326" t="s">
        <v>1153</v>
      </c>
      <c r="B195" s="190" t="s">
        <v>1154</v>
      </c>
      <c r="C195" s="191" t="s">
        <v>101</v>
      </c>
      <c r="D195" s="190" t="s">
        <v>1155</v>
      </c>
      <c r="E195" s="192">
        <v>11.0</v>
      </c>
      <c r="F195" s="193">
        <v>9.0</v>
      </c>
      <c r="G195" s="70" t="s">
        <v>434</v>
      </c>
      <c r="H195" s="263" t="s">
        <v>1156</v>
      </c>
      <c r="I195" s="263" t="s">
        <v>1157</v>
      </c>
      <c r="J195" s="70" t="s">
        <v>1158</v>
      </c>
      <c r="K195" s="70" t="s">
        <v>1159</v>
      </c>
      <c r="L195" s="196" t="s">
        <v>1160</v>
      </c>
      <c r="M195" s="161">
        <v>2023.0</v>
      </c>
      <c r="N195" s="177" t="s">
        <v>284</v>
      </c>
      <c r="O195" s="161">
        <v>2.0</v>
      </c>
      <c r="P195" s="164">
        <v>2.0</v>
      </c>
      <c r="Q195" s="164">
        <v>3.0</v>
      </c>
      <c r="R195" s="197">
        <v>1000.0</v>
      </c>
      <c r="S195" s="188"/>
      <c r="T195" s="167"/>
      <c r="U195" s="167"/>
      <c r="V195" s="167">
        <v>500.0</v>
      </c>
      <c r="W195" s="168" t="s">
        <v>100</v>
      </c>
    </row>
    <row r="196" ht="15.0" customHeight="1">
      <c r="A196" s="326" t="s">
        <v>1161</v>
      </c>
      <c r="B196" s="190" t="s">
        <v>1162</v>
      </c>
      <c r="C196" s="191" t="s">
        <v>101</v>
      </c>
      <c r="D196" s="190" t="s">
        <v>921</v>
      </c>
      <c r="E196" s="192">
        <v>11.0</v>
      </c>
      <c r="F196" s="193">
        <v>17.0</v>
      </c>
      <c r="G196" s="70" t="s">
        <v>493</v>
      </c>
      <c r="H196" s="263" t="s">
        <v>1163</v>
      </c>
      <c r="I196" s="263" t="s">
        <v>1164</v>
      </c>
      <c r="J196" s="70" t="s">
        <v>1165</v>
      </c>
      <c r="K196" s="70" t="s">
        <v>1166</v>
      </c>
      <c r="L196" s="196" t="s">
        <v>1167</v>
      </c>
      <c r="M196" s="161">
        <v>2023.0</v>
      </c>
      <c r="N196" s="177" t="s">
        <v>284</v>
      </c>
      <c r="O196" s="161">
        <v>4.0</v>
      </c>
      <c r="P196" s="164">
        <v>4.0</v>
      </c>
      <c r="Q196" s="164">
        <v>5.0</v>
      </c>
      <c r="R196" s="197">
        <v>1000.0</v>
      </c>
      <c r="S196" s="188"/>
      <c r="T196" s="167"/>
      <c r="U196" s="167"/>
      <c r="V196" s="218">
        <v>250.0</v>
      </c>
      <c r="W196" s="168" t="s">
        <v>100</v>
      </c>
    </row>
    <row r="197" ht="15.0" customHeight="1">
      <c r="A197" s="326" t="s">
        <v>1168</v>
      </c>
      <c r="B197" s="190" t="s">
        <v>1169</v>
      </c>
      <c r="C197" s="191" t="s">
        <v>101</v>
      </c>
      <c r="D197" s="190" t="s">
        <v>1170</v>
      </c>
      <c r="E197" s="191">
        <v>182.0</v>
      </c>
      <c r="F197" s="191"/>
      <c r="G197" s="191"/>
      <c r="H197" s="162" t="s">
        <v>1171</v>
      </c>
      <c r="I197" s="162" t="s">
        <v>1172</v>
      </c>
      <c r="J197" s="70" t="s">
        <v>1173</v>
      </c>
      <c r="K197" s="190" t="s">
        <v>1174</v>
      </c>
      <c r="L197" s="330">
        <v>106238.0</v>
      </c>
      <c r="M197" s="161">
        <v>2023.0</v>
      </c>
      <c r="N197" s="177" t="s">
        <v>284</v>
      </c>
      <c r="O197" s="161">
        <v>2.0</v>
      </c>
      <c r="P197" s="178">
        <v>2.0</v>
      </c>
      <c r="Q197" s="178">
        <v>3.0</v>
      </c>
      <c r="R197" s="189">
        <v>1000.0</v>
      </c>
      <c r="S197" s="166"/>
      <c r="T197" s="167"/>
      <c r="U197" s="167"/>
      <c r="V197" s="167">
        <v>500.0</v>
      </c>
      <c r="W197" s="168" t="s">
        <v>100</v>
      </c>
    </row>
    <row r="198" ht="15.0" customHeight="1">
      <c r="A198" s="326" t="s">
        <v>1175</v>
      </c>
      <c r="B198" s="161" t="s">
        <v>1176</v>
      </c>
      <c r="C198" s="161" t="s">
        <v>101</v>
      </c>
      <c r="D198" s="330" t="s">
        <v>391</v>
      </c>
      <c r="E198" s="161">
        <v>13.0</v>
      </c>
      <c r="F198" s="161">
        <v>9.0</v>
      </c>
      <c r="G198" s="70" t="s">
        <v>501</v>
      </c>
      <c r="H198" s="162" t="s">
        <v>656</v>
      </c>
      <c r="I198" s="162" t="s">
        <v>395</v>
      </c>
      <c r="J198" s="70" t="s">
        <v>987</v>
      </c>
      <c r="K198" s="70" t="s">
        <v>658</v>
      </c>
      <c r="L198" s="163" t="s">
        <v>1177</v>
      </c>
      <c r="M198" s="161">
        <v>2023.0</v>
      </c>
      <c r="N198" s="177" t="s">
        <v>284</v>
      </c>
      <c r="O198" s="161">
        <v>9.0</v>
      </c>
      <c r="P198" s="164">
        <v>9.0</v>
      </c>
      <c r="Q198" s="164">
        <v>9.0</v>
      </c>
      <c r="R198" s="165">
        <v>1000.0</v>
      </c>
      <c r="S198" s="166"/>
      <c r="T198" s="167"/>
      <c r="U198" s="167"/>
      <c r="V198" s="167">
        <v>111.11</v>
      </c>
      <c r="W198" s="168" t="s">
        <v>100</v>
      </c>
    </row>
    <row r="199" ht="15.0" customHeight="1">
      <c r="A199" s="326" t="s">
        <v>1178</v>
      </c>
      <c r="B199" s="330" t="s">
        <v>1179</v>
      </c>
      <c r="C199" s="161" t="s">
        <v>101</v>
      </c>
      <c r="D199" s="330" t="s">
        <v>1180</v>
      </c>
      <c r="E199" s="161">
        <v>10.0</v>
      </c>
      <c r="F199" s="161">
        <v>10.0</v>
      </c>
      <c r="G199" s="70" t="s">
        <v>1181</v>
      </c>
      <c r="H199" s="162" t="s">
        <v>1182</v>
      </c>
      <c r="I199" s="162" t="s">
        <v>1183</v>
      </c>
      <c r="J199" s="70" t="s">
        <v>1184</v>
      </c>
      <c r="K199" s="70" t="s">
        <v>1185</v>
      </c>
      <c r="L199" s="163" t="s">
        <v>1186</v>
      </c>
      <c r="M199" s="161">
        <v>2023.0</v>
      </c>
      <c r="N199" s="177" t="s">
        <v>264</v>
      </c>
      <c r="O199" s="161">
        <v>1.0</v>
      </c>
      <c r="P199" s="178">
        <v>1.0</v>
      </c>
      <c r="Q199" s="178">
        <v>13.0</v>
      </c>
      <c r="R199" s="189">
        <v>1500.0</v>
      </c>
      <c r="S199" s="166"/>
      <c r="T199" s="167"/>
      <c r="U199" s="167"/>
      <c r="V199" s="218">
        <v>1500.0</v>
      </c>
      <c r="W199" s="168" t="s">
        <v>100</v>
      </c>
    </row>
    <row r="200" ht="15.0" customHeight="1">
      <c r="A200" s="326" t="s">
        <v>997</v>
      </c>
      <c r="B200" s="330" t="s">
        <v>1187</v>
      </c>
      <c r="C200" s="161" t="s">
        <v>101</v>
      </c>
      <c r="D200" s="161" t="s">
        <v>257</v>
      </c>
      <c r="E200" s="161">
        <v>11.0</v>
      </c>
      <c r="F200" s="161">
        <v>11.0</v>
      </c>
      <c r="G200" s="70" t="s">
        <v>258</v>
      </c>
      <c r="H200" s="162" t="s">
        <v>999</v>
      </c>
      <c r="I200" s="162" t="s">
        <v>1000</v>
      </c>
      <c r="J200" s="70" t="s">
        <v>1001</v>
      </c>
      <c r="K200" s="70" t="s">
        <v>1188</v>
      </c>
      <c r="L200" s="163"/>
      <c r="M200" s="161">
        <v>2023.0</v>
      </c>
      <c r="N200" s="177" t="s">
        <v>264</v>
      </c>
      <c r="O200" s="161">
        <v>5.0</v>
      </c>
      <c r="P200" s="178">
        <v>3.0</v>
      </c>
      <c r="Q200" s="178">
        <v>5.0</v>
      </c>
      <c r="R200" s="189">
        <v>1500.0</v>
      </c>
      <c r="S200" s="166"/>
      <c r="T200" s="167"/>
      <c r="U200" s="167"/>
      <c r="V200" s="167">
        <v>300.0</v>
      </c>
      <c r="W200" s="168" t="s">
        <v>100</v>
      </c>
    </row>
    <row r="201" ht="15.0" customHeight="1">
      <c r="A201" s="326" t="s">
        <v>321</v>
      </c>
      <c r="B201" s="161" t="s">
        <v>1189</v>
      </c>
      <c r="C201" s="161" t="s">
        <v>101</v>
      </c>
      <c r="D201" s="161" t="s">
        <v>277</v>
      </c>
      <c r="E201" s="161">
        <v>16.0</v>
      </c>
      <c r="F201" s="161">
        <v>11.0</v>
      </c>
      <c r="G201" s="70" t="s">
        <v>344</v>
      </c>
      <c r="H201" s="162" t="s">
        <v>345</v>
      </c>
      <c r="I201" s="162" t="s">
        <v>324</v>
      </c>
      <c r="J201" s="70" t="s">
        <v>325</v>
      </c>
      <c r="K201" s="70" t="s">
        <v>326</v>
      </c>
      <c r="L201" s="163" t="s">
        <v>327</v>
      </c>
      <c r="M201" s="161">
        <v>2023.0</v>
      </c>
      <c r="N201" s="177" t="s">
        <v>284</v>
      </c>
      <c r="O201" s="161">
        <v>11.0</v>
      </c>
      <c r="P201" s="178">
        <v>10.0</v>
      </c>
      <c r="Q201" s="178">
        <v>11.0</v>
      </c>
      <c r="R201" s="189">
        <v>1000.0</v>
      </c>
      <c r="S201" s="166"/>
      <c r="T201" s="167"/>
      <c r="U201" s="167"/>
      <c r="V201" s="167">
        <v>90.9</v>
      </c>
      <c r="W201" s="168" t="s">
        <v>100</v>
      </c>
    </row>
    <row r="202" ht="15.0" customHeight="1">
      <c r="A202" s="331" t="s">
        <v>335</v>
      </c>
      <c r="B202" s="327" t="s">
        <v>1190</v>
      </c>
      <c r="C202" s="191" t="s">
        <v>101</v>
      </c>
      <c r="D202" s="190" t="s">
        <v>338</v>
      </c>
      <c r="E202" s="192">
        <v>11.0</v>
      </c>
      <c r="F202" s="193">
        <v>1.0</v>
      </c>
      <c r="G202" s="331" t="s">
        <v>434</v>
      </c>
      <c r="H202" s="263" t="s">
        <v>1191</v>
      </c>
      <c r="I202" s="263" t="s">
        <v>1192</v>
      </c>
      <c r="J202" s="331" t="s">
        <v>435</v>
      </c>
      <c r="K202" s="195">
        <v>9.27124700001E11</v>
      </c>
      <c r="L202" s="196" t="s">
        <v>1193</v>
      </c>
      <c r="M202" s="161">
        <v>2023.0</v>
      </c>
      <c r="N202" s="177" t="s">
        <v>284</v>
      </c>
      <c r="O202" s="161">
        <v>8.0</v>
      </c>
      <c r="P202" s="164">
        <v>5.0</v>
      </c>
      <c r="Q202" s="164">
        <v>8.0</v>
      </c>
      <c r="R202" s="197">
        <v>1000.0</v>
      </c>
      <c r="S202" s="188"/>
      <c r="T202" s="167"/>
      <c r="U202" s="167"/>
      <c r="V202" s="167">
        <v>125.0</v>
      </c>
      <c r="W202" s="168" t="s">
        <v>100</v>
      </c>
    </row>
    <row r="203" ht="15.0" customHeight="1">
      <c r="A203" s="332" t="s">
        <v>1194</v>
      </c>
      <c r="B203" s="190" t="s">
        <v>1195</v>
      </c>
      <c r="C203" s="191" t="s">
        <v>101</v>
      </c>
      <c r="D203" s="190" t="s">
        <v>1196</v>
      </c>
      <c r="E203" s="191">
        <v>13.0</v>
      </c>
      <c r="F203" s="191">
        <v>11.0</v>
      </c>
      <c r="G203" s="331" t="s">
        <v>1197</v>
      </c>
      <c r="H203" s="162" t="s">
        <v>1198</v>
      </c>
      <c r="I203" s="162" t="s">
        <v>1199</v>
      </c>
      <c r="J203" s="331" t="s">
        <v>1200</v>
      </c>
      <c r="K203" s="190"/>
      <c r="L203" s="198" t="s">
        <v>1201</v>
      </c>
      <c r="M203" s="161">
        <v>2023.0</v>
      </c>
      <c r="N203" s="177" t="s">
        <v>1202</v>
      </c>
      <c r="O203" s="161">
        <v>4.0</v>
      </c>
      <c r="P203" s="178">
        <v>3.0</v>
      </c>
      <c r="Q203" s="178">
        <v>4.0</v>
      </c>
      <c r="R203" s="189">
        <v>500.0</v>
      </c>
      <c r="S203" s="166"/>
      <c r="T203" s="167"/>
      <c r="U203" s="167"/>
      <c r="V203" s="167">
        <v>125.0</v>
      </c>
      <c r="W203" s="168" t="s">
        <v>100</v>
      </c>
    </row>
    <row r="204" ht="15.0" customHeight="1">
      <c r="A204" s="333" t="s">
        <v>1203</v>
      </c>
      <c r="B204" s="190" t="s">
        <v>1204</v>
      </c>
      <c r="C204" s="191" t="s">
        <v>101</v>
      </c>
      <c r="D204" s="190" t="s">
        <v>257</v>
      </c>
      <c r="E204" s="191">
        <v>11.0</v>
      </c>
      <c r="F204" s="191">
        <v>4.0</v>
      </c>
      <c r="G204" s="331" t="s">
        <v>258</v>
      </c>
      <c r="H204" s="162" t="s">
        <v>966</v>
      </c>
      <c r="I204" s="162" t="s">
        <v>1205</v>
      </c>
      <c r="J204" s="331" t="s">
        <v>968</v>
      </c>
      <c r="K204" s="190">
        <v>9.78893900001E11</v>
      </c>
      <c r="L204" s="198" t="s">
        <v>1205</v>
      </c>
      <c r="M204" s="161">
        <v>2023.0</v>
      </c>
      <c r="N204" s="177" t="s">
        <v>264</v>
      </c>
      <c r="O204" s="161">
        <v>5.0</v>
      </c>
      <c r="P204" s="178">
        <v>5.0</v>
      </c>
      <c r="Q204" s="178">
        <v>5.0</v>
      </c>
      <c r="R204" s="189">
        <v>1500.0</v>
      </c>
      <c r="S204" s="166"/>
      <c r="T204" s="167"/>
      <c r="U204" s="167"/>
      <c r="V204" s="167">
        <v>300.0</v>
      </c>
      <c r="W204" s="168" t="s">
        <v>100</v>
      </c>
    </row>
    <row r="205" ht="15.0" customHeight="1">
      <c r="A205" s="203" t="s">
        <v>1161</v>
      </c>
      <c r="B205" s="246" t="s">
        <v>1206</v>
      </c>
      <c r="C205" s="191" t="s">
        <v>101</v>
      </c>
      <c r="D205" s="334" t="s">
        <v>921</v>
      </c>
      <c r="E205" s="192">
        <v>11.0</v>
      </c>
      <c r="F205" s="193">
        <v>2402.0</v>
      </c>
      <c r="G205" s="191" t="s">
        <v>493</v>
      </c>
      <c r="H205" s="263" t="s">
        <v>1163</v>
      </c>
      <c r="I205" s="263" t="s">
        <v>1164</v>
      </c>
      <c r="J205" s="335" t="s">
        <v>1165</v>
      </c>
      <c r="K205" s="336" t="s">
        <v>1166</v>
      </c>
      <c r="L205" s="193" t="s">
        <v>1207</v>
      </c>
      <c r="M205" s="161">
        <v>2023.0</v>
      </c>
      <c r="N205" s="161" t="s">
        <v>284</v>
      </c>
      <c r="O205" s="161">
        <v>5.0</v>
      </c>
      <c r="P205" s="337">
        <v>4.0</v>
      </c>
      <c r="Q205" s="337">
        <v>5.0</v>
      </c>
      <c r="R205" s="338">
        <v>1000.0</v>
      </c>
      <c r="S205" s="339"/>
      <c r="T205" s="167"/>
      <c r="U205" s="167"/>
      <c r="V205" s="167">
        <v>200.0</v>
      </c>
      <c r="W205" s="168" t="s">
        <v>133</v>
      </c>
    </row>
    <row r="206" ht="15.0" customHeight="1">
      <c r="A206" s="203" t="s">
        <v>1208</v>
      </c>
      <c r="B206" s="190" t="s">
        <v>1209</v>
      </c>
      <c r="C206" s="191" t="s">
        <v>101</v>
      </c>
      <c r="D206" s="336" t="s">
        <v>433</v>
      </c>
      <c r="E206" s="191">
        <v>11.0</v>
      </c>
      <c r="F206" s="191">
        <v>9.0</v>
      </c>
      <c r="G206" s="340" t="s">
        <v>434</v>
      </c>
      <c r="H206" s="162" t="s">
        <v>1156</v>
      </c>
      <c r="I206" s="162" t="s">
        <v>1157</v>
      </c>
      <c r="J206" s="270" t="s">
        <v>1158</v>
      </c>
      <c r="K206" s="190" t="s">
        <v>1159</v>
      </c>
      <c r="L206" s="341" t="s">
        <v>1210</v>
      </c>
      <c r="M206" s="161">
        <v>2023.0</v>
      </c>
      <c r="N206" s="161" t="s">
        <v>284</v>
      </c>
      <c r="O206" s="161">
        <v>3.0</v>
      </c>
      <c r="P206" s="161">
        <v>2.0</v>
      </c>
      <c r="Q206" s="161">
        <v>3.0</v>
      </c>
      <c r="R206" s="342">
        <v>1000.0</v>
      </c>
      <c r="S206" s="337"/>
      <c r="T206" s="167"/>
      <c r="U206" s="167"/>
      <c r="V206" s="167">
        <v>333.33</v>
      </c>
      <c r="W206" s="168" t="s">
        <v>133</v>
      </c>
    </row>
    <row r="207" ht="15.0" customHeight="1">
      <c r="A207" s="203" t="s">
        <v>1194</v>
      </c>
      <c r="B207" s="161" t="s">
        <v>1211</v>
      </c>
      <c r="C207" s="191" t="s">
        <v>101</v>
      </c>
      <c r="D207" s="161" t="s">
        <v>1212</v>
      </c>
      <c r="E207" s="161">
        <v>13.0</v>
      </c>
      <c r="F207" s="161">
        <v>1.0</v>
      </c>
      <c r="G207" s="161" t="s">
        <v>1197</v>
      </c>
      <c r="H207" s="97" t="s">
        <v>1198</v>
      </c>
      <c r="I207" s="162" t="s">
        <v>1213</v>
      </c>
      <c r="J207" s="162" t="s">
        <v>1200</v>
      </c>
      <c r="K207" s="162" t="s">
        <v>1214</v>
      </c>
      <c r="L207" s="161" t="s">
        <v>1215</v>
      </c>
      <c r="M207" s="161">
        <v>2023.0</v>
      </c>
      <c r="N207" s="161" t="s">
        <v>1216</v>
      </c>
      <c r="O207" s="161">
        <v>4.0</v>
      </c>
      <c r="P207" s="337">
        <v>3.0</v>
      </c>
      <c r="Q207" s="337">
        <v>4.0</v>
      </c>
      <c r="R207" s="343">
        <v>300.0</v>
      </c>
      <c r="S207" s="337"/>
      <c r="T207" s="167"/>
      <c r="U207" s="167"/>
      <c r="V207" s="167">
        <v>75.0</v>
      </c>
      <c r="W207" s="168" t="s">
        <v>133</v>
      </c>
    </row>
    <row r="208" ht="15.0" customHeight="1">
      <c r="A208" s="344" t="s">
        <v>934</v>
      </c>
      <c r="B208" s="190" t="s">
        <v>1217</v>
      </c>
      <c r="C208" s="191" t="s">
        <v>101</v>
      </c>
      <c r="D208" s="190" t="s">
        <v>936</v>
      </c>
      <c r="E208" s="192">
        <v>10.0</v>
      </c>
      <c r="F208" s="193">
        <v>11.0</v>
      </c>
      <c r="G208" s="191" t="s">
        <v>937</v>
      </c>
      <c r="H208" s="194" t="s">
        <v>1057</v>
      </c>
      <c r="I208" s="194" t="s">
        <v>939</v>
      </c>
      <c r="J208" s="194" t="s">
        <v>1218</v>
      </c>
      <c r="K208" s="195" t="s">
        <v>941</v>
      </c>
      <c r="L208" s="196" t="s">
        <v>1219</v>
      </c>
      <c r="M208" s="161">
        <v>2023.0</v>
      </c>
      <c r="N208" s="161" t="s">
        <v>284</v>
      </c>
      <c r="O208" s="161">
        <v>7.0</v>
      </c>
      <c r="P208" s="161">
        <v>7.0</v>
      </c>
      <c r="Q208" s="178">
        <v>10.0</v>
      </c>
      <c r="R208" s="178">
        <v>1000.0</v>
      </c>
      <c r="S208" s="178"/>
      <c r="T208" s="345"/>
      <c r="U208" s="167"/>
      <c r="V208" s="346">
        <v>142.86</v>
      </c>
      <c r="W208" s="168" t="s">
        <v>111</v>
      </c>
    </row>
    <row r="209" ht="15.0" customHeight="1">
      <c r="A209" s="347" t="s">
        <v>1220</v>
      </c>
      <c r="B209" s="190" t="s">
        <v>1221</v>
      </c>
      <c r="C209" s="191" t="s">
        <v>101</v>
      </c>
      <c r="D209" s="190" t="s">
        <v>1222</v>
      </c>
      <c r="E209" s="191">
        <v>11.0</v>
      </c>
      <c r="F209" s="191">
        <v>20.0</v>
      </c>
      <c r="G209" s="191" t="s">
        <v>1223</v>
      </c>
      <c r="H209" s="97" t="s">
        <v>1224</v>
      </c>
      <c r="I209" s="97" t="s">
        <v>1225</v>
      </c>
      <c r="J209" s="278" t="s">
        <v>1226</v>
      </c>
      <c r="K209" s="190" t="s">
        <v>1227</v>
      </c>
      <c r="L209" s="198" t="s">
        <v>1228</v>
      </c>
      <c r="M209" s="161">
        <v>2023.0</v>
      </c>
      <c r="N209" s="161" t="s">
        <v>264</v>
      </c>
      <c r="O209" s="161">
        <v>2.0</v>
      </c>
      <c r="P209" s="161">
        <v>2.0</v>
      </c>
      <c r="Q209" s="178">
        <v>3.0</v>
      </c>
      <c r="R209" s="178">
        <v>1500.0</v>
      </c>
      <c r="S209" s="178"/>
      <c r="T209" s="345"/>
      <c r="U209" s="167"/>
      <c r="V209" s="346">
        <v>750.0</v>
      </c>
      <c r="W209" s="168" t="s">
        <v>111</v>
      </c>
    </row>
    <row r="210" ht="15.0" customHeight="1">
      <c r="A210" s="210" t="s">
        <v>748</v>
      </c>
      <c r="B210" s="348" t="s">
        <v>1229</v>
      </c>
      <c r="C210" s="161" t="s">
        <v>101</v>
      </c>
      <c r="D210" s="348" t="s">
        <v>921</v>
      </c>
      <c r="E210" s="161">
        <v>11.0</v>
      </c>
      <c r="F210" s="161">
        <v>19.0</v>
      </c>
      <c r="G210" s="161" t="s">
        <v>493</v>
      </c>
      <c r="H210" s="97" t="s">
        <v>990</v>
      </c>
      <c r="I210" s="97" t="s">
        <v>751</v>
      </c>
      <c r="J210" s="97" t="s">
        <v>923</v>
      </c>
      <c r="K210" s="162" t="s">
        <v>924</v>
      </c>
      <c r="L210" s="163" t="s">
        <v>1230</v>
      </c>
      <c r="M210" s="161">
        <v>2023.0</v>
      </c>
      <c r="N210" s="161" t="s">
        <v>284</v>
      </c>
      <c r="O210" s="161">
        <v>11.0</v>
      </c>
      <c r="P210" s="161">
        <v>10.0</v>
      </c>
      <c r="Q210" s="178">
        <v>12.0</v>
      </c>
      <c r="R210" s="178">
        <v>1000.0</v>
      </c>
      <c r="S210" s="178"/>
      <c r="T210" s="345"/>
      <c r="U210" s="167"/>
      <c r="V210" s="346">
        <v>91.0</v>
      </c>
      <c r="W210" s="168" t="s">
        <v>111</v>
      </c>
    </row>
    <row r="211" ht="15.0" customHeight="1">
      <c r="A211" s="210" t="s">
        <v>926</v>
      </c>
      <c r="B211" s="161" t="s">
        <v>1231</v>
      </c>
      <c r="C211" s="161" t="s">
        <v>101</v>
      </c>
      <c r="D211" s="161" t="s">
        <v>801</v>
      </c>
      <c r="E211" s="161">
        <v>12.0</v>
      </c>
      <c r="F211" s="161">
        <v>17.0</v>
      </c>
      <c r="G211" s="161" t="s">
        <v>802</v>
      </c>
      <c r="H211" s="97" t="s">
        <v>977</v>
      </c>
      <c r="I211" s="97" t="s">
        <v>930</v>
      </c>
      <c r="J211" s="162" t="s">
        <v>1232</v>
      </c>
      <c r="K211" s="162" t="s">
        <v>932</v>
      </c>
      <c r="L211" s="163" t="s">
        <v>1233</v>
      </c>
      <c r="M211" s="161">
        <v>2023.0</v>
      </c>
      <c r="N211" s="161" t="s">
        <v>284</v>
      </c>
      <c r="O211" s="161">
        <v>10.0</v>
      </c>
      <c r="P211" s="178">
        <v>9.0</v>
      </c>
      <c r="Q211" s="178">
        <v>10.0</v>
      </c>
      <c r="R211" s="189">
        <v>1000.0</v>
      </c>
      <c r="S211" s="166"/>
      <c r="T211" s="349"/>
      <c r="U211" s="167"/>
      <c r="V211" s="346">
        <v>100.0</v>
      </c>
      <c r="W211" s="168" t="s">
        <v>111</v>
      </c>
    </row>
    <row r="212" ht="15.0" customHeight="1">
      <c r="A212" s="210" t="s">
        <v>1161</v>
      </c>
      <c r="B212" s="161" t="s">
        <v>1234</v>
      </c>
      <c r="C212" s="161" t="s">
        <v>101</v>
      </c>
      <c r="D212" s="161" t="s">
        <v>921</v>
      </c>
      <c r="E212" s="161">
        <v>11.0</v>
      </c>
      <c r="F212" s="161">
        <v>17.0</v>
      </c>
      <c r="G212" s="161" t="s">
        <v>493</v>
      </c>
      <c r="H212" s="97" t="s">
        <v>1163</v>
      </c>
      <c r="I212" s="97" t="s">
        <v>1164</v>
      </c>
      <c r="J212" s="162" t="s">
        <v>1235</v>
      </c>
      <c r="K212" s="162" t="s">
        <v>1166</v>
      </c>
      <c r="L212" s="163" t="s">
        <v>1167</v>
      </c>
      <c r="M212" s="161">
        <v>2023.0</v>
      </c>
      <c r="N212" s="161" t="s">
        <v>284</v>
      </c>
      <c r="O212" s="161">
        <v>5.0</v>
      </c>
      <c r="P212" s="178">
        <v>4.0</v>
      </c>
      <c r="Q212" s="178">
        <v>5.0</v>
      </c>
      <c r="R212" s="189">
        <v>1000.0</v>
      </c>
      <c r="S212" s="166"/>
      <c r="T212" s="349"/>
      <c r="U212" s="167"/>
      <c r="V212" s="346">
        <v>200.0</v>
      </c>
      <c r="W212" s="168" t="s">
        <v>111</v>
      </c>
    </row>
    <row r="213" ht="15.0" customHeight="1">
      <c r="A213" s="248" t="s">
        <v>1236</v>
      </c>
      <c r="B213" s="248" t="s">
        <v>1237</v>
      </c>
      <c r="C213" s="248" t="s">
        <v>101</v>
      </c>
      <c r="D213" s="248" t="s">
        <v>1238</v>
      </c>
      <c r="E213" s="249">
        <v>13.0</v>
      </c>
      <c r="F213" s="250">
        <v>2.0</v>
      </c>
      <c r="G213" s="248" t="s">
        <v>1239</v>
      </c>
      <c r="H213" s="350" t="s">
        <v>1240</v>
      </c>
      <c r="I213" s="350" t="s">
        <v>1241</v>
      </c>
      <c r="J213" s="250" t="s">
        <v>1242</v>
      </c>
      <c r="K213" s="250" t="s">
        <v>1243</v>
      </c>
      <c r="L213" s="252" t="s">
        <v>725</v>
      </c>
      <c r="M213" s="253">
        <v>2023.0</v>
      </c>
      <c r="N213" s="253" t="s">
        <v>284</v>
      </c>
      <c r="O213" s="253">
        <v>1.0</v>
      </c>
      <c r="P213" s="253">
        <v>1.0</v>
      </c>
      <c r="Q213" s="254">
        <v>4.0</v>
      </c>
      <c r="R213" s="254">
        <v>1000.0</v>
      </c>
      <c r="S213" s="254"/>
      <c r="T213" s="255"/>
      <c r="U213" s="256"/>
      <c r="V213" s="257">
        <v>1000.0</v>
      </c>
      <c r="W213" s="168" t="s">
        <v>110</v>
      </c>
    </row>
    <row r="214" ht="15.0" customHeight="1">
      <c r="A214" s="248" t="s">
        <v>1244</v>
      </c>
      <c r="B214" s="248" t="s">
        <v>1245</v>
      </c>
      <c r="C214" s="248" t="s">
        <v>101</v>
      </c>
      <c r="D214" s="248" t="s">
        <v>1238</v>
      </c>
      <c r="E214" s="248">
        <v>13.0</v>
      </c>
      <c r="F214" s="248">
        <v>7.0</v>
      </c>
      <c r="G214" s="248" t="s">
        <v>1239</v>
      </c>
      <c r="H214" s="253" t="s">
        <v>1246</v>
      </c>
      <c r="I214" s="258" t="s">
        <v>1247</v>
      </c>
      <c r="J214" s="259" t="s">
        <v>1248</v>
      </c>
      <c r="K214" s="248" t="s">
        <v>1249</v>
      </c>
      <c r="L214" s="260" t="s">
        <v>563</v>
      </c>
      <c r="M214" s="253">
        <v>2023.0</v>
      </c>
      <c r="N214" s="253" t="s">
        <v>284</v>
      </c>
      <c r="O214" s="253">
        <v>4.0</v>
      </c>
      <c r="P214" s="253">
        <v>2.0</v>
      </c>
      <c r="Q214" s="254">
        <v>6.0</v>
      </c>
      <c r="R214" s="254">
        <v>1000.0</v>
      </c>
      <c r="S214" s="254"/>
      <c r="T214" s="255"/>
      <c r="U214" s="256"/>
      <c r="V214" s="257">
        <v>250.0</v>
      </c>
      <c r="W214" s="168" t="s">
        <v>110</v>
      </c>
    </row>
    <row r="215" ht="15.0" customHeight="1">
      <c r="A215" s="253" t="s">
        <v>1250</v>
      </c>
      <c r="B215" s="253" t="s">
        <v>1251</v>
      </c>
      <c r="C215" s="253" t="s">
        <v>101</v>
      </c>
      <c r="D215" s="253" t="s">
        <v>391</v>
      </c>
      <c r="E215" s="253">
        <v>13.0</v>
      </c>
      <c r="F215" s="253">
        <v>1370.0</v>
      </c>
      <c r="G215" s="253" t="s">
        <v>501</v>
      </c>
      <c r="H215" s="258" t="s">
        <v>1252</v>
      </c>
      <c r="I215" s="258" t="s">
        <v>503</v>
      </c>
      <c r="J215" s="258" t="s">
        <v>1253</v>
      </c>
      <c r="K215" s="253" t="s">
        <v>663</v>
      </c>
      <c r="L215" s="262" t="s">
        <v>563</v>
      </c>
      <c r="M215" s="253">
        <v>2023.0</v>
      </c>
      <c r="N215" s="253" t="s">
        <v>284</v>
      </c>
      <c r="O215" s="253">
        <v>14.0</v>
      </c>
      <c r="P215" s="253">
        <v>13.0</v>
      </c>
      <c r="Q215" s="254">
        <v>15.0</v>
      </c>
      <c r="R215" s="254">
        <v>1000.0</v>
      </c>
      <c r="S215" s="254"/>
      <c r="T215" s="255"/>
      <c r="U215" s="256"/>
      <c r="V215" s="257">
        <v>71.43</v>
      </c>
      <c r="W215" s="168" t="s">
        <v>110</v>
      </c>
    </row>
    <row r="216" ht="15.0" customHeight="1">
      <c r="A216" s="253" t="s">
        <v>506</v>
      </c>
      <c r="B216" s="253" t="s">
        <v>1254</v>
      </c>
      <c r="C216" s="253" t="s">
        <v>101</v>
      </c>
      <c r="D216" s="253" t="s">
        <v>566</v>
      </c>
      <c r="E216" s="253">
        <v>13.0</v>
      </c>
      <c r="F216" s="253">
        <v>3351.0</v>
      </c>
      <c r="G216" s="253" t="s">
        <v>485</v>
      </c>
      <c r="H216" s="258" t="s">
        <v>1255</v>
      </c>
      <c r="I216" s="258" t="s">
        <v>509</v>
      </c>
      <c r="J216" s="258" t="s">
        <v>1076</v>
      </c>
      <c r="K216" s="253" t="s">
        <v>1256</v>
      </c>
      <c r="L216" s="262" t="s">
        <v>263</v>
      </c>
      <c r="M216" s="253">
        <v>2023.0</v>
      </c>
      <c r="N216" s="253" t="s">
        <v>284</v>
      </c>
      <c r="O216" s="253">
        <v>15.0</v>
      </c>
      <c r="P216" s="254">
        <v>14.0</v>
      </c>
      <c r="Q216" s="254">
        <v>16.0</v>
      </c>
      <c r="R216" s="351">
        <v>1000.0</v>
      </c>
      <c r="S216" s="352"/>
      <c r="T216" s="353"/>
      <c r="U216" s="256"/>
      <c r="V216" s="354">
        <v>66.67</v>
      </c>
      <c r="W216" s="168" t="s">
        <v>110</v>
      </c>
    </row>
    <row r="217" ht="15.0" customHeight="1">
      <c r="A217" s="203" t="s">
        <v>1257</v>
      </c>
      <c r="B217" s="190" t="s">
        <v>1258</v>
      </c>
      <c r="C217" s="191" t="s">
        <v>101</v>
      </c>
      <c r="D217" s="190" t="s">
        <v>1259</v>
      </c>
      <c r="E217" s="192">
        <v>167.0</v>
      </c>
      <c r="F217" s="193">
        <v>1.0</v>
      </c>
      <c r="G217" s="191" t="s">
        <v>1260</v>
      </c>
      <c r="H217" s="263" t="s">
        <v>1261</v>
      </c>
      <c r="I217" s="355" t="s">
        <v>1262</v>
      </c>
      <c r="J217" s="195" t="s">
        <v>1263</v>
      </c>
      <c r="K217" s="195">
        <v>8.90457500001E11</v>
      </c>
      <c r="L217" s="196" t="s">
        <v>570</v>
      </c>
      <c r="M217" s="161">
        <v>2023.0</v>
      </c>
      <c r="N217" s="161" t="s">
        <v>361</v>
      </c>
      <c r="O217" s="161">
        <v>1.0</v>
      </c>
      <c r="P217" s="164">
        <v>1.0</v>
      </c>
      <c r="Q217" s="164">
        <v>1.0</v>
      </c>
      <c r="R217" s="197">
        <v>500.0</v>
      </c>
      <c r="S217" s="188" t="s">
        <v>1264</v>
      </c>
      <c r="T217" s="356" t="s">
        <v>1264</v>
      </c>
      <c r="U217" s="356" t="s">
        <v>1264</v>
      </c>
      <c r="V217" s="356">
        <v>500.0</v>
      </c>
      <c r="W217" s="168" t="s">
        <v>102</v>
      </c>
    </row>
    <row r="218" ht="15.0" customHeight="1">
      <c r="A218" s="203" t="s">
        <v>1265</v>
      </c>
      <c r="B218" s="190" t="s">
        <v>1258</v>
      </c>
      <c r="C218" s="191" t="s">
        <v>101</v>
      </c>
      <c r="D218" s="190" t="s">
        <v>1266</v>
      </c>
      <c r="E218" s="191">
        <v>18.0</v>
      </c>
      <c r="F218" s="191">
        <v>1.0</v>
      </c>
      <c r="G218" s="191" t="s">
        <v>1267</v>
      </c>
      <c r="H218" s="129" t="s">
        <v>1268</v>
      </c>
      <c r="I218" s="162" t="s">
        <v>1269</v>
      </c>
      <c r="J218" s="190" t="s">
        <v>1270</v>
      </c>
      <c r="K218" s="190">
        <v>9.33003900002E11</v>
      </c>
      <c r="L218" s="198" t="s">
        <v>1271</v>
      </c>
      <c r="M218" s="161">
        <v>2023.0</v>
      </c>
      <c r="N218" s="357" t="s">
        <v>274</v>
      </c>
      <c r="O218" s="161">
        <v>1.0</v>
      </c>
      <c r="P218" s="178">
        <v>1.0</v>
      </c>
      <c r="Q218" s="178">
        <v>1.0</v>
      </c>
      <c r="R218" s="189">
        <v>500.0</v>
      </c>
      <c r="S218" s="166" t="s">
        <v>1264</v>
      </c>
      <c r="T218" s="356" t="s">
        <v>1264</v>
      </c>
      <c r="U218" s="356" t="s">
        <v>1264</v>
      </c>
      <c r="V218" s="356">
        <v>500.0</v>
      </c>
      <c r="W218" s="168" t="s">
        <v>102</v>
      </c>
    </row>
    <row r="219" ht="15.0" customHeight="1">
      <c r="A219" s="203" t="s">
        <v>1272</v>
      </c>
      <c r="B219" s="161" t="s">
        <v>1273</v>
      </c>
      <c r="C219" s="191" t="s">
        <v>101</v>
      </c>
      <c r="D219" s="161" t="s">
        <v>1274</v>
      </c>
      <c r="E219" s="161">
        <v>96.0</v>
      </c>
      <c r="F219" s="161">
        <v>1.0</v>
      </c>
      <c r="G219" s="161" t="s">
        <v>1275</v>
      </c>
      <c r="H219" s="129" t="s">
        <v>1276</v>
      </c>
      <c r="I219" s="162" t="s">
        <v>1277</v>
      </c>
      <c r="J219" s="162" t="s">
        <v>1278</v>
      </c>
      <c r="K219" s="161" t="s">
        <v>1264</v>
      </c>
      <c r="L219" s="163" t="s">
        <v>1279</v>
      </c>
      <c r="M219" s="161">
        <v>2023.0</v>
      </c>
      <c r="N219" s="161" t="s">
        <v>701</v>
      </c>
      <c r="O219" s="161">
        <v>3.0</v>
      </c>
      <c r="P219" s="164">
        <v>3.0</v>
      </c>
      <c r="Q219" s="164">
        <v>3.0</v>
      </c>
      <c r="R219" s="165">
        <v>300.0</v>
      </c>
      <c r="S219" s="166" t="s">
        <v>1264</v>
      </c>
      <c r="T219" s="356" t="s">
        <v>1264</v>
      </c>
      <c r="U219" s="356" t="s">
        <v>1264</v>
      </c>
      <c r="V219" s="356">
        <v>100.0</v>
      </c>
      <c r="W219" s="168" t="s">
        <v>102</v>
      </c>
    </row>
    <row r="220" ht="15.0" customHeight="1">
      <c r="A220" s="203" t="s">
        <v>712</v>
      </c>
      <c r="B220" s="161" t="s">
        <v>1280</v>
      </c>
      <c r="C220" s="191" t="s">
        <v>101</v>
      </c>
      <c r="D220" s="161" t="s">
        <v>1281</v>
      </c>
      <c r="E220" s="161">
        <v>2023.0</v>
      </c>
      <c r="F220" s="161" t="s">
        <v>1264</v>
      </c>
      <c r="G220" s="161" t="s">
        <v>715</v>
      </c>
      <c r="H220" s="162" t="s">
        <v>1282</v>
      </c>
      <c r="I220" s="162" t="s">
        <v>1283</v>
      </c>
      <c r="J220" s="162" t="s">
        <v>1284</v>
      </c>
      <c r="K220" s="162">
        <v>1.000136200001E12</v>
      </c>
      <c r="L220" s="163" t="s">
        <v>1285</v>
      </c>
      <c r="M220" s="161">
        <v>2023.0</v>
      </c>
      <c r="N220" s="161" t="s">
        <v>361</v>
      </c>
      <c r="O220" s="161">
        <v>4.0</v>
      </c>
      <c r="P220" s="178">
        <v>3.0</v>
      </c>
      <c r="Q220" s="178">
        <v>4.0</v>
      </c>
      <c r="R220" s="189">
        <v>500.0</v>
      </c>
      <c r="S220" s="166" t="s">
        <v>1264</v>
      </c>
      <c r="T220" s="356" t="s">
        <v>1264</v>
      </c>
      <c r="U220" s="356" t="s">
        <v>1264</v>
      </c>
      <c r="V220" s="356">
        <v>125.0</v>
      </c>
      <c r="W220" s="168" t="s">
        <v>102</v>
      </c>
    </row>
    <row r="221" ht="15.0" customHeight="1">
      <c r="A221" s="203" t="s">
        <v>926</v>
      </c>
      <c r="B221" s="161" t="s">
        <v>1231</v>
      </c>
      <c r="C221" s="191" t="s">
        <v>101</v>
      </c>
      <c r="D221" s="161" t="s">
        <v>1286</v>
      </c>
      <c r="E221" s="161">
        <v>2023.0</v>
      </c>
      <c r="F221" s="161" t="s">
        <v>1264</v>
      </c>
      <c r="G221" s="161" t="s">
        <v>802</v>
      </c>
      <c r="H221" s="162" t="s">
        <v>977</v>
      </c>
      <c r="I221" s="162" t="s">
        <v>930</v>
      </c>
      <c r="J221" s="162" t="s">
        <v>978</v>
      </c>
      <c r="K221" s="162">
        <v>1.062022000001E12</v>
      </c>
      <c r="L221" s="163" t="s">
        <v>1233</v>
      </c>
      <c r="M221" s="161">
        <v>2023.0</v>
      </c>
      <c r="N221" s="161" t="s">
        <v>284</v>
      </c>
      <c r="O221" s="161">
        <v>10.0</v>
      </c>
      <c r="P221" s="178">
        <v>9.0</v>
      </c>
      <c r="Q221" s="178">
        <v>10.0</v>
      </c>
      <c r="R221" s="189">
        <v>1000.0</v>
      </c>
      <c r="S221" s="166" t="s">
        <v>1264</v>
      </c>
      <c r="T221" s="356" t="s">
        <v>1264</v>
      </c>
      <c r="U221" s="356" t="s">
        <v>1264</v>
      </c>
      <c r="V221" s="356">
        <v>100.0</v>
      </c>
      <c r="W221" s="168" t="s">
        <v>102</v>
      </c>
    </row>
    <row r="222" ht="15.0" customHeight="1">
      <c r="A222" s="358" t="s">
        <v>748</v>
      </c>
      <c r="B222" s="169" t="s">
        <v>1287</v>
      </c>
      <c r="C222" s="359" t="s">
        <v>101</v>
      </c>
      <c r="D222" s="169" t="s">
        <v>1288</v>
      </c>
      <c r="E222" s="169">
        <v>11.0</v>
      </c>
      <c r="F222" s="169">
        <v>19.0</v>
      </c>
      <c r="G222" s="169" t="s">
        <v>493</v>
      </c>
      <c r="H222" s="170" t="s">
        <v>990</v>
      </c>
      <c r="I222" s="170" t="s">
        <v>751</v>
      </c>
      <c r="J222" s="170" t="s">
        <v>991</v>
      </c>
      <c r="K222" s="170">
        <v>1.083535600001E12</v>
      </c>
      <c r="L222" s="172" t="s">
        <v>1230</v>
      </c>
      <c r="M222" s="169">
        <v>2023.0</v>
      </c>
      <c r="N222" s="169" t="s">
        <v>284</v>
      </c>
      <c r="O222" s="360">
        <v>10.0</v>
      </c>
      <c r="P222" s="173">
        <v>10.0</v>
      </c>
      <c r="Q222" s="173">
        <v>12.0</v>
      </c>
      <c r="R222" s="174">
        <v>1000.0</v>
      </c>
      <c r="S222" s="175" t="s">
        <v>1264</v>
      </c>
      <c r="T222" s="361" t="s">
        <v>1264</v>
      </c>
      <c r="U222" s="361" t="s">
        <v>1264</v>
      </c>
      <c r="V222" s="361">
        <v>100.0</v>
      </c>
      <c r="W222" s="168" t="s">
        <v>102</v>
      </c>
    </row>
    <row r="223" ht="15.0" customHeight="1">
      <c r="A223" s="203" t="s">
        <v>1289</v>
      </c>
      <c r="B223" s="161" t="s">
        <v>1290</v>
      </c>
      <c r="C223" s="191" t="s">
        <v>101</v>
      </c>
      <c r="D223" s="161" t="s">
        <v>1291</v>
      </c>
      <c r="E223" s="161">
        <v>59.0</v>
      </c>
      <c r="F223" s="161">
        <v>10.0</v>
      </c>
      <c r="G223" s="161" t="s">
        <v>1292</v>
      </c>
      <c r="H223" s="162" t="s">
        <v>1293</v>
      </c>
      <c r="I223" s="162" t="s">
        <v>723</v>
      </c>
      <c r="J223" s="162" t="s">
        <v>1294</v>
      </c>
      <c r="K223" s="162">
        <v>1.089902000001E12</v>
      </c>
      <c r="L223" s="163" t="s">
        <v>1295</v>
      </c>
      <c r="M223" s="161">
        <v>2023.0</v>
      </c>
      <c r="N223" s="161" t="s">
        <v>274</v>
      </c>
      <c r="O223" s="161">
        <v>5.0</v>
      </c>
      <c r="P223" s="178">
        <v>4.0</v>
      </c>
      <c r="Q223" s="178">
        <v>5.0</v>
      </c>
      <c r="R223" s="178">
        <v>500.0</v>
      </c>
      <c r="S223" s="166" t="s">
        <v>1264</v>
      </c>
      <c r="T223" s="356" t="s">
        <v>1264</v>
      </c>
      <c r="U223" s="356" t="s">
        <v>1264</v>
      </c>
      <c r="V223" s="356">
        <v>100.0</v>
      </c>
      <c r="W223" s="168" t="s">
        <v>102</v>
      </c>
    </row>
    <row r="224" ht="15.0" customHeight="1">
      <c r="A224" s="202" t="s">
        <v>1296</v>
      </c>
      <c r="B224" s="161" t="s">
        <v>1297</v>
      </c>
      <c r="C224" s="191" t="s">
        <v>101</v>
      </c>
      <c r="D224" s="161" t="s">
        <v>1298</v>
      </c>
      <c r="E224" s="161">
        <v>13.0</v>
      </c>
      <c r="F224" s="161" t="s">
        <v>1264</v>
      </c>
      <c r="G224" s="161" t="s">
        <v>485</v>
      </c>
      <c r="H224" s="162" t="s">
        <v>1299</v>
      </c>
      <c r="I224" s="97" t="s">
        <v>1300</v>
      </c>
      <c r="J224" s="162" t="s">
        <v>1301</v>
      </c>
      <c r="K224" s="162">
        <v>1.131487100001E12</v>
      </c>
      <c r="L224" s="163" t="s">
        <v>1302</v>
      </c>
      <c r="M224" s="161">
        <v>2023.0</v>
      </c>
      <c r="N224" s="161" t="s">
        <v>284</v>
      </c>
      <c r="O224" s="161">
        <v>5.0</v>
      </c>
      <c r="P224" s="178">
        <v>5.0</v>
      </c>
      <c r="Q224" s="178">
        <v>5.0</v>
      </c>
      <c r="R224" s="178">
        <v>1000.0</v>
      </c>
      <c r="S224" s="166" t="s">
        <v>1264</v>
      </c>
      <c r="T224" s="356" t="s">
        <v>1264</v>
      </c>
      <c r="U224" s="356" t="s">
        <v>1264</v>
      </c>
      <c r="V224" s="356">
        <v>200.0</v>
      </c>
      <c r="W224" s="168" t="s">
        <v>102</v>
      </c>
    </row>
    <row r="225" ht="12.75" customHeight="1">
      <c r="A225" s="362" t="s">
        <v>1303</v>
      </c>
      <c r="B225" s="204" t="s">
        <v>730</v>
      </c>
      <c r="C225" s="363" t="s">
        <v>139</v>
      </c>
      <c r="D225" s="364" t="s">
        <v>267</v>
      </c>
      <c r="E225" s="365">
        <v>13.0</v>
      </c>
      <c r="F225" s="365">
        <v>2.0</v>
      </c>
      <c r="G225" s="366" t="s">
        <v>268</v>
      </c>
      <c r="H225" s="365"/>
      <c r="I225" s="367" t="s">
        <v>1304</v>
      </c>
      <c r="J225" s="368" t="s">
        <v>732</v>
      </c>
      <c r="K225" s="369"/>
      <c r="L225" s="370" t="s">
        <v>273</v>
      </c>
      <c r="M225" s="369">
        <v>2023.0</v>
      </c>
      <c r="N225" s="369" t="s">
        <v>274</v>
      </c>
      <c r="O225" s="369">
        <v>7.0</v>
      </c>
      <c r="P225" s="371">
        <v>7.0</v>
      </c>
      <c r="Q225" s="371">
        <v>7.0</v>
      </c>
      <c r="R225" s="371">
        <v>500.0</v>
      </c>
      <c r="S225" s="372"/>
      <c r="T225" s="176"/>
      <c r="U225" s="176"/>
      <c r="V225" s="373">
        <v>71.0</v>
      </c>
      <c r="W225" s="374" t="s">
        <v>1305</v>
      </c>
      <c r="X225" s="70"/>
      <c r="Y225" s="374"/>
      <c r="Z225" s="374"/>
      <c r="AA225" s="374"/>
      <c r="AB225" s="374"/>
      <c r="AC225" s="374"/>
      <c r="AD225" s="374"/>
    </row>
    <row r="226" ht="12.75" customHeight="1">
      <c r="A226" s="190" t="s">
        <v>1306</v>
      </c>
      <c r="B226" s="190" t="s">
        <v>1307</v>
      </c>
      <c r="C226" s="191" t="s">
        <v>139</v>
      </c>
      <c r="D226" s="190" t="s">
        <v>721</v>
      </c>
      <c r="E226" s="192">
        <v>59.0</v>
      </c>
      <c r="F226" s="193">
        <v>6.0</v>
      </c>
      <c r="G226" s="191" t="s">
        <v>1148</v>
      </c>
      <c r="H226" s="263" t="s">
        <v>1149</v>
      </c>
      <c r="I226" s="375" t="s">
        <v>1150</v>
      </c>
      <c r="J226" s="69" t="s">
        <v>1151</v>
      </c>
      <c r="K226" s="376">
        <v>1.020800400001E12</v>
      </c>
      <c r="L226" s="196"/>
      <c r="M226" s="161">
        <v>2023.0</v>
      </c>
      <c r="N226" s="161" t="s">
        <v>274</v>
      </c>
      <c r="O226" s="161">
        <v>5.0</v>
      </c>
      <c r="P226" s="178">
        <v>5.0</v>
      </c>
      <c r="Q226" s="178">
        <v>5.0</v>
      </c>
      <c r="R226" s="215">
        <v>500.0</v>
      </c>
      <c r="S226" s="199"/>
      <c r="T226" s="201"/>
      <c r="U226" s="201"/>
      <c r="V226" s="377">
        <v>100.0</v>
      </c>
      <c r="W226" s="374" t="s">
        <v>1308</v>
      </c>
      <c r="X226" s="70"/>
    </row>
    <row r="227" ht="12.75" customHeight="1">
      <c r="A227" s="190" t="s">
        <v>899</v>
      </c>
      <c r="B227" s="190" t="s">
        <v>1309</v>
      </c>
      <c r="C227" s="191" t="s">
        <v>139</v>
      </c>
      <c r="D227" s="190" t="s">
        <v>1310</v>
      </c>
      <c r="E227" s="191">
        <v>37.0</v>
      </c>
      <c r="F227" s="191">
        <v>4.0</v>
      </c>
      <c r="G227" s="191" t="s">
        <v>904</v>
      </c>
      <c r="H227" s="378" t="s">
        <v>1311</v>
      </c>
      <c r="I227" s="162" t="s">
        <v>1312</v>
      </c>
      <c r="J227" s="379" t="s">
        <v>1313</v>
      </c>
      <c r="K227" s="380">
        <v>1.024840700051E12</v>
      </c>
      <c r="L227" s="198" t="s">
        <v>1314</v>
      </c>
      <c r="M227" s="161">
        <v>2023.0</v>
      </c>
      <c r="N227" s="161" t="s">
        <v>361</v>
      </c>
      <c r="O227" s="161">
        <v>9.0</v>
      </c>
      <c r="P227" s="178">
        <v>6.0</v>
      </c>
      <c r="Q227" s="178">
        <v>10.0</v>
      </c>
      <c r="R227" s="189">
        <v>500.0</v>
      </c>
      <c r="S227" s="214"/>
      <c r="T227" s="201"/>
      <c r="U227" s="201"/>
      <c r="V227" s="377">
        <v>55.55</v>
      </c>
      <c r="W227" s="374" t="s">
        <v>1308</v>
      </c>
      <c r="X227" s="70"/>
    </row>
    <row r="228" ht="12.75" customHeight="1">
      <c r="A228" s="381" t="s">
        <v>1315</v>
      </c>
      <c r="B228" s="161" t="s">
        <v>1316</v>
      </c>
      <c r="C228" s="161" t="s">
        <v>139</v>
      </c>
      <c r="D228" s="161" t="s">
        <v>277</v>
      </c>
      <c r="E228" s="161">
        <v>16.0</v>
      </c>
      <c r="F228" s="161">
        <v>11.0</v>
      </c>
      <c r="G228" s="161" t="s">
        <v>344</v>
      </c>
      <c r="H228" s="378" t="s">
        <v>345</v>
      </c>
      <c r="I228" s="162" t="s">
        <v>324</v>
      </c>
      <c r="J228" s="162" t="s">
        <v>325</v>
      </c>
      <c r="K228" s="382">
        <v>1.122764800001E12</v>
      </c>
      <c r="L228" s="163"/>
      <c r="M228" s="161">
        <v>2023.0</v>
      </c>
      <c r="N228" s="161" t="s">
        <v>284</v>
      </c>
      <c r="O228" s="161">
        <v>10.0</v>
      </c>
      <c r="P228" s="178">
        <v>10.0</v>
      </c>
      <c r="Q228" s="178">
        <v>11.0</v>
      </c>
      <c r="R228" s="189">
        <v>1000.0</v>
      </c>
      <c r="S228" s="214"/>
      <c r="T228" s="201"/>
      <c r="U228" s="201"/>
      <c r="V228" s="377">
        <v>100.0</v>
      </c>
      <c r="W228" s="374" t="s">
        <v>1308</v>
      </c>
      <c r="X228" s="70"/>
    </row>
    <row r="229" ht="12.75" customHeight="1">
      <c r="A229" s="190" t="s">
        <v>1317</v>
      </c>
      <c r="B229" s="190" t="s">
        <v>1318</v>
      </c>
      <c r="C229" s="191" t="s">
        <v>139</v>
      </c>
      <c r="D229" s="190" t="s">
        <v>1319</v>
      </c>
      <c r="E229" s="192">
        <v>11.0</v>
      </c>
      <c r="F229" s="193">
        <v>19.0</v>
      </c>
      <c r="G229" s="191" t="s">
        <v>1320</v>
      </c>
      <c r="H229" s="194" t="s">
        <v>751</v>
      </c>
      <c r="I229" s="263" t="s">
        <v>1321</v>
      </c>
      <c r="J229" s="195" t="s">
        <v>1322</v>
      </c>
      <c r="K229" s="195">
        <v>2696.0</v>
      </c>
      <c r="L229" s="196" t="s">
        <v>925</v>
      </c>
      <c r="M229" s="161">
        <v>2023.0</v>
      </c>
      <c r="N229" s="161" t="s">
        <v>1323</v>
      </c>
      <c r="O229" s="161">
        <v>12.0</v>
      </c>
      <c r="P229" s="164">
        <v>11.0</v>
      </c>
      <c r="Q229" s="164">
        <v>12.0</v>
      </c>
      <c r="R229" s="197">
        <v>1000.0</v>
      </c>
      <c r="S229" s="188"/>
      <c r="T229" s="167"/>
      <c r="U229" s="167">
        <v>136.36</v>
      </c>
      <c r="V229" s="383">
        <v>83.33</v>
      </c>
      <c r="W229" s="374" t="s">
        <v>1324</v>
      </c>
      <c r="X229" s="70"/>
    </row>
    <row r="230" ht="12.75" customHeight="1">
      <c r="A230" s="190" t="s">
        <v>1325</v>
      </c>
      <c r="B230" s="190" t="s">
        <v>1326</v>
      </c>
      <c r="C230" s="191" t="s">
        <v>139</v>
      </c>
      <c r="D230" s="190" t="s">
        <v>1023</v>
      </c>
      <c r="E230" s="191">
        <v>23.0</v>
      </c>
      <c r="F230" s="191">
        <v>13.0</v>
      </c>
      <c r="G230" s="191" t="s">
        <v>616</v>
      </c>
      <c r="H230" s="194" t="s">
        <v>1327</v>
      </c>
      <c r="I230" s="97" t="s">
        <v>1328</v>
      </c>
      <c r="J230" s="282" t="s">
        <v>1329</v>
      </c>
      <c r="K230" s="190">
        <v>7017.0</v>
      </c>
      <c r="L230" s="198" t="s">
        <v>1330</v>
      </c>
      <c r="M230" s="161">
        <v>2022.0</v>
      </c>
      <c r="N230" s="161" t="s">
        <v>1331</v>
      </c>
      <c r="O230" s="161">
        <v>11.0</v>
      </c>
      <c r="P230" s="178">
        <v>5.0</v>
      </c>
      <c r="Q230" s="178">
        <v>11.0</v>
      </c>
      <c r="R230" s="189">
        <v>1500.0</v>
      </c>
      <c r="S230" s="166"/>
      <c r="T230" s="167"/>
      <c r="U230" s="167"/>
      <c r="V230" s="383">
        <v>136.36</v>
      </c>
      <c r="W230" s="374" t="s">
        <v>1324</v>
      </c>
      <c r="X230" s="70"/>
    </row>
    <row r="231" ht="12.75" customHeight="1">
      <c r="A231" s="190" t="s">
        <v>1332</v>
      </c>
      <c r="B231" s="190" t="s">
        <v>1333</v>
      </c>
      <c r="C231" s="191" t="s">
        <v>139</v>
      </c>
      <c r="D231" s="190" t="s">
        <v>1334</v>
      </c>
      <c r="E231" s="192">
        <v>12.0</v>
      </c>
      <c r="F231" s="193">
        <v>766.0</v>
      </c>
      <c r="G231" s="191" t="s">
        <v>1335</v>
      </c>
      <c r="H231" s="194" t="s">
        <v>471</v>
      </c>
      <c r="I231" s="194" t="s">
        <v>403</v>
      </c>
      <c r="J231" s="194" t="s">
        <v>1336</v>
      </c>
      <c r="K231" s="384" t="s">
        <v>642</v>
      </c>
      <c r="L231" s="196" t="s">
        <v>1337</v>
      </c>
      <c r="M231" s="161">
        <v>2023.0</v>
      </c>
      <c r="N231" s="161" t="s">
        <v>284</v>
      </c>
      <c r="O231" s="161">
        <v>13.0</v>
      </c>
      <c r="P231" s="164">
        <v>13.0</v>
      </c>
      <c r="Q231" s="164">
        <v>15.0</v>
      </c>
      <c r="R231" s="197">
        <v>1000.0</v>
      </c>
      <c r="S231" s="188"/>
      <c r="T231" s="167"/>
      <c r="U231" s="167"/>
      <c r="V231" s="383">
        <v>66.66</v>
      </c>
      <c r="W231" s="374" t="s">
        <v>1338</v>
      </c>
      <c r="X231" s="70"/>
    </row>
    <row r="232" ht="12.75" customHeight="1">
      <c r="A232" s="190" t="s">
        <v>1339</v>
      </c>
      <c r="B232" s="190" t="s">
        <v>1340</v>
      </c>
      <c r="C232" s="191" t="s">
        <v>139</v>
      </c>
      <c r="D232" s="190" t="s">
        <v>721</v>
      </c>
      <c r="E232" s="191">
        <v>59.0</v>
      </c>
      <c r="F232" s="191">
        <v>8.0</v>
      </c>
      <c r="G232" s="191" t="s">
        <v>1341</v>
      </c>
      <c r="H232" s="162" t="s">
        <v>1342</v>
      </c>
      <c r="I232" s="162" t="s">
        <v>1343</v>
      </c>
      <c r="J232" s="190" t="s">
        <v>1344</v>
      </c>
      <c r="K232" s="384" t="s">
        <v>1345</v>
      </c>
      <c r="L232" s="198" t="s">
        <v>865</v>
      </c>
      <c r="M232" s="161">
        <v>2023.0</v>
      </c>
      <c r="N232" s="161" t="s">
        <v>284</v>
      </c>
      <c r="O232" s="161">
        <v>15.0</v>
      </c>
      <c r="P232" s="178">
        <v>2.0</v>
      </c>
      <c r="Q232" s="178">
        <v>15.0</v>
      </c>
      <c r="R232" s="189">
        <v>1000.0</v>
      </c>
      <c r="S232" s="166"/>
      <c r="T232" s="167"/>
      <c r="U232" s="167"/>
      <c r="V232" s="383">
        <v>66.66</v>
      </c>
      <c r="W232" s="374" t="s">
        <v>1338</v>
      </c>
      <c r="X232" s="70"/>
    </row>
    <row r="233" ht="12.75" customHeight="1">
      <c r="A233" s="162" t="s">
        <v>1110</v>
      </c>
      <c r="B233" s="161" t="s">
        <v>1346</v>
      </c>
      <c r="C233" s="161" t="s">
        <v>139</v>
      </c>
      <c r="D233" s="161" t="s">
        <v>793</v>
      </c>
      <c r="E233" s="161">
        <v>11.0</v>
      </c>
      <c r="F233" s="161">
        <v>2160.0</v>
      </c>
      <c r="G233" s="161" t="s">
        <v>1061</v>
      </c>
      <c r="H233" s="162" t="s">
        <v>1112</v>
      </c>
      <c r="I233" s="162" t="s">
        <v>1113</v>
      </c>
      <c r="J233" s="162" t="s">
        <v>1347</v>
      </c>
      <c r="K233" s="270" t="s">
        <v>1115</v>
      </c>
      <c r="L233" s="163" t="s">
        <v>725</v>
      </c>
      <c r="M233" s="161">
        <v>2023.0</v>
      </c>
      <c r="N233" s="161" t="s">
        <v>264</v>
      </c>
      <c r="O233" s="161">
        <v>14.0</v>
      </c>
      <c r="P233" s="164">
        <v>2.0</v>
      </c>
      <c r="Q233" s="164">
        <v>14.0</v>
      </c>
      <c r="R233" s="165">
        <v>1500.0</v>
      </c>
      <c r="S233" s="166"/>
      <c r="T233" s="167"/>
      <c r="U233" s="167"/>
      <c r="V233" s="383">
        <v>107.14</v>
      </c>
      <c r="W233" s="374" t="s">
        <v>1338</v>
      </c>
      <c r="X233" s="70"/>
    </row>
    <row r="234" ht="12.75" customHeight="1">
      <c r="A234" s="162" t="s">
        <v>1348</v>
      </c>
      <c r="B234" s="161" t="s">
        <v>1349</v>
      </c>
      <c r="C234" s="161" t="s">
        <v>139</v>
      </c>
      <c r="D234" s="161" t="s">
        <v>801</v>
      </c>
      <c r="E234" s="161">
        <v>12.0</v>
      </c>
      <c r="F234" s="178">
        <v>6322.0</v>
      </c>
      <c r="G234" s="161" t="s">
        <v>1073</v>
      </c>
      <c r="H234" s="162" t="s">
        <v>994</v>
      </c>
      <c r="I234" s="162" t="s">
        <v>895</v>
      </c>
      <c r="J234" s="162" t="s">
        <v>1350</v>
      </c>
      <c r="K234" s="384" t="s">
        <v>897</v>
      </c>
      <c r="L234" s="163" t="s">
        <v>563</v>
      </c>
      <c r="M234" s="161">
        <v>2023.0</v>
      </c>
      <c r="N234" s="161" t="s">
        <v>284</v>
      </c>
      <c r="O234" s="161">
        <v>12.0</v>
      </c>
      <c r="P234" s="178">
        <v>9.0</v>
      </c>
      <c r="Q234" s="178">
        <v>12.0</v>
      </c>
      <c r="R234" s="189">
        <v>1000.0</v>
      </c>
      <c r="S234" s="166"/>
      <c r="T234" s="167"/>
      <c r="U234" s="167"/>
      <c r="V234" s="383">
        <v>83.33</v>
      </c>
      <c r="W234" s="374" t="s">
        <v>1338</v>
      </c>
      <c r="X234" s="70"/>
    </row>
    <row r="235" ht="12.75" customHeight="1">
      <c r="A235" s="162" t="s">
        <v>1351</v>
      </c>
      <c r="B235" s="161" t="s">
        <v>1352</v>
      </c>
      <c r="C235" s="161" t="s">
        <v>139</v>
      </c>
      <c r="D235" s="161" t="s">
        <v>1353</v>
      </c>
      <c r="E235" s="161">
        <v>9.0</v>
      </c>
      <c r="F235" s="161">
        <v>10.0</v>
      </c>
      <c r="G235" s="161" t="s">
        <v>1354</v>
      </c>
      <c r="H235" s="162" t="s">
        <v>1106</v>
      </c>
      <c r="I235" s="162" t="s">
        <v>1355</v>
      </c>
      <c r="J235" s="162" t="s">
        <v>1356</v>
      </c>
      <c r="K235" s="270" t="s">
        <v>1109</v>
      </c>
      <c r="L235" s="163" t="s">
        <v>1337</v>
      </c>
      <c r="M235" s="161">
        <v>2023.0</v>
      </c>
      <c r="N235" s="161" t="s">
        <v>274</v>
      </c>
      <c r="O235" s="161">
        <v>15.0</v>
      </c>
      <c r="P235" s="178">
        <v>2.0</v>
      </c>
      <c r="Q235" s="178">
        <v>15.0</v>
      </c>
      <c r="R235" s="189">
        <v>500.0</v>
      </c>
      <c r="S235" s="166"/>
      <c r="T235" s="167"/>
      <c r="U235" s="167"/>
      <c r="V235" s="383">
        <v>33.33</v>
      </c>
      <c r="W235" s="374" t="s">
        <v>1338</v>
      </c>
      <c r="X235" s="70"/>
    </row>
    <row r="236" ht="12.75" customHeight="1">
      <c r="A236" s="162" t="s">
        <v>1357</v>
      </c>
      <c r="B236" s="161" t="s">
        <v>1358</v>
      </c>
      <c r="C236" s="161" t="s">
        <v>139</v>
      </c>
      <c r="D236" s="161" t="s">
        <v>1334</v>
      </c>
      <c r="E236" s="161">
        <v>12.0</v>
      </c>
      <c r="F236" s="161">
        <v>1149.0</v>
      </c>
      <c r="G236" s="161" t="s">
        <v>1359</v>
      </c>
      <c r="H236" s="162" t="s">
        <v>982</v>
      </c>
      <c r="I236" s="162" t="s">
        <v>983</v>
      </c>
      <c r="J236" s="162" t="s">
        <v>1360</v>
      </c>
      <c r="K236" s="270" t="s">
        <v>1361</v>
      </c>
      <c r="L236" s="163" t="s">
        <v>263</v>
      </c>
      <c r="M236" s="161">
        <v>2023.0</v>
      </c>
      <c r="N236" s="161" t="s">
        <v>284</v>
      </c>
      <c r="O236" s="161">
        <v>8.0</v>
      </c>
      <c r="P236" s="178">
        <v>6.0</v>
      </c>
      <c r="Q236" s="178">
        <v>8.0</v>
      </c>
      <c r="R236" s="189">
        <v>1000.0</v>
      </c>
      <c r="S236" s="166"/>
      <c r="T236" s="167"/>
      <c r="U236" s="167"/>
      <c r="V236" s="383">
        <v>125.0</v>
      </c>
      <c r="W236" s="374" t="s">
        <v>1338</v>
      </c>
      <c r="X236" s="70"/>
    </row>
    <row r="237" ht="12.75" customHeight="1">
      <c r="A237" s="182" t="s">
        <v>1362</v>
      </c>
      <c r="B237" s="181" t="s">
        <v>1363</v>
      </c>
      <c r="C237" s="181" t="s">
        <v>139</v>
      </c>
      <c r="D237" s="181" t="s">
        <v>566</v>
      </c>
      <c r="E237" s="181">
        <v>13.0</v>
      </c>
      <c r="F237" s="181">
        <v>3351.0</v>
      </c>
      <c r="G237" s="181" t="s">
        <v>1364</v>
      </c>
      <c r="H237" s="182" t="s">
        <v>508</v>
      </c>
      <c r="I237" s="182" t="s">
        <v>509</v>
      </c>
      <c r="J237" s="182" t="s">
        <v>1365</v>
      </c>
      <c r="K237" s="270" t="s">
        <v>1256</v>
      </c>
      <c r="L237" s="184" t="s">
        <v>263</v>
      </c>
      <c r="M237" s="181">
        <v>2023.0</v>
      </c>
      <c r="N237" s="181" t="s">
        <v>284</v>
      </c>
      <c r="O237" s="181">
        <v>16.0</v>
      </c>
      <c r="P237" s="186">
        <v>14.0</v>
      </c>
      <c r="Q237" s="186">
        <v>16.0</v>
      </c>
      <c r="R237" s="186">
        <v>1000.0</v>
      </c>
      <c r="S237" s="220"/>
      <c r="T237" s="70"/>
      <c r="U237" s="70"/>
      <c r="V237" s="385">
        <v>62.5</v>
      </c>
      <c r="W237" s="374" t="s">
        <v>1338</v>
      </c>
      <c r="X237" s="70"/>
    </row>
    <row r="238" ht="12.75" customHeight="1">
      <c r="A238" s="182" t="s">
        <v>1366</v>
      </c>
      <c r="B238" s="181" t="s">
        <v>1367</v>
      </c>
      <c r="C238" s="181" t="s">
        <v>139</v>
      </c>
      <c r="D238" s="181" t="s">
        <v>1368</v>
      </c>
      <c r="E238" s="181">
        <v>15.0</v>
      </c>
      <c r="F238" s="181">
        <v>7.0</v>
      </c>
      <c r="G238" s="181" t="s">
        <v>1369</v>
      </c>
      <c r="H238" s="182" t="s">
        <v>1370</v>
      </c>
      <c r="I238" s="182" t="s">
        <v>1371</v>
      </c>
      <c r="J238" s="182" t="s">
        <v>1372</v>
      </c>
      <c r="K238" s="384" t="s">
        <v>1373</v>
      </c>
      <c r="L238" s="184" t="s">
        <v>725</v>
      </c>
      <c r="M238" s="181">
        <v>2023.0</v>
      </c>
      <c r="N238" s="181" t="s">
        <v>274</v>
      </c>
      <c r="O238" s="181">
        <v>13.0</v>
      </c>
      <c r="P238" s="186">
        <v>2.0</v>
      </c>
      <c r="Q238" s="186">
        <v>13.0</v>
      </c>
      <c r="R238" s="186">
        <v>500.0</v>
      </c>
      <c r="S238" s="220"/>
      <c r="T238" s="70"/>
      <c r="U238" s="70"/>
      <c r="V238" s="385">
        <v>38.46</v>
      </c>
      <c r="W238" s="374" t="s">
        <v>1338</v>
      </c>
      <c r="X238" s="70"/>
    </row>
    <row r="239" ht="12.75" customHeight="1">
      <c r="A239" s="182" t="s">
        <v>1095</v>
      </c>
      <c r="B239" s="181" t="s">
        <v>1374</v>
      </c>
      <c r="C239" s="181" t="s">
        <v>139</v>
      </c>
      <c r="D239" s="181" t="s">
        <v>801</v>
      </c>
      <c r="E239" s="181">
        <v>12.0</v>
      </c>
      <c r="F239" s="181">
        <v>21.0</v>
      </c>
      <c r="G239" s="161" t="s">
        <v>1073</v>
      </c>
      <c r="H239" s="182" t="s">
        <v>1098</v>
      </c>
      <c r="I239" s="182" t="s">
        <v>1375</v>
      </c>
      <c r="J239" s="182" t="s">
        <v>1376</v>
      </c>
      <c r="K239" s="270" t="s">
        <v>1101</v>
      </c>
      <c r="L239" s="184" t="s">
        <v>1377</v>
      </c>
      <c r="M239" s="181">
        <v>2023.0</v>
      </c>
      <c r="N239" s="181" t="s">
        <v>1378</v>
      </c>
      <c r="O239" s="181">
        <v>14.0</v>
      </c>
      <c r="P239" s="186">
        <v>2.0</v>
      </c>
      <c r="Q239" s="186">
        <v>14.0</v>
      </c>
      <c r="R239" s="186">
        <v>1000.0</v>
      </c>
      <c r="S239" s="220"/>
      <c r="T239" s="70"/>
      <c r="U239" s="70"/>
      <c r="V239" s="385">
        <v>71.42</v>
      </c>
      <c r="W239" s="374" t="s">
        <v>1338</v>
      </c>
      <c r="X239" s="70"/>
    </row>
    <row r="240" ht="12.75" customHeight="1">
      <c r="A240" s="182" t="s">
        <v>1379</v>
      </c>
      <c r="B240" s="181" t="s">
        <v>1380</v>
      </c>
      <c r="C240" s="181" t="s">
        <v>139</v>
      </c>
      <c r="D240" s="181" t="s">
        <v>566</v>
      </c>
      <c r="E240" s="181">
        <v>13.0</v>
      </c>
      <c r="F240" s="181">
        <v>23.0</v>
      </c>
      <c r="G240" s="181" t="s">
        <v>1364</v>
      </c>
      <c r="H240" s="182" t="s">
        <v>680</v>
      </c>
      <c r="I240" s="182" t="s">
        <v>681</v>
      </c>
      <c r="J240" s="182" t="s">
        <v>1381</v>
      </c>
      <c r="K240" s="270" t="s">
        <v>683</v>
      </c>
      <c r="L240" s="184" t="s">
        <v>1382</v>
      </c>
      <c r="M240" s="181">
        <v>2023.0</v>
      </c>
      <c r="N240" s="181" t="s">
        <v>284</v>
      </c>
      <c r="O240" s="181">
        <v>7.0</v>
      </c>
      <c r="P240" s="186">
        <v>6.0</v>
      </c>
      <c r="Q240" s="186">
        <v>7.0</v>
      </c>
      <c r="R240" s="186">
        <v>1000.0</v>
      </c>
      <c r="S240" s="220"/>
      <c r="T240" s="70"/>
      <c r="U240" s="70"/>
      <c r="V240" s="385">
        <v>142.85</v>
      </c>
      <c r="W240" s="374" t="s">
        <v>1338</v>
      </c>
      <c r="X240" s="70"/>
    </row>
    <row r="241" ht="12.75" customHeight="1">
      <c r="A241" s="182" t="s">
        <v>498</v>
      </c>
      <c r="B241" s="181" t="s">
        <v>1383</v>
      </c>
      <c r="C241" s="181" t="s">
        <v>139</v>
      </c>
      <c r="D241" s="181" t="s">
        <v>391</v>
      </c>
      <c r="E241" s="181">
        <v>13.0</v>
      </c>
      <c r="F241" s="181">
        <v>9.0</v>
      </c>
      <c r="G241" s="181" t="s">
        <v>1384</v>
      </c>
      <c r="H241" s="182" t="s">
        <v>502</v>
      </c>
      <c r="I241" s="182" t="s">
        <v>503</v>
      </c>
      <c r="J241" s="182" t="s">
        <v>1385</v>
      </c>
      <c r="K241" s="384" t="s">
        <v>663</v>
      </c>
      <c r="L241" s="184" t="s">
        <v>563</v>
      </c>
      <c r="M241" s="181">
        <v>2023.0</v>
      </c>
      <c r="N241" s="181" t="s">
        <v>284</v>
      </c>
      <c r="O241" s="181">
        <v>15.0</v>
      </c>
      <c r="P241" s="186">
        <v>12.0</v>
      </c>
      <c r="Q241" s="186">
        <v>15.0</v>
      </c>
      <c r="R241" s="186">
        <v>1000.0</v>
      </c>
      <c r="S241" s="220"/>
      <c r="T241" s="70"/>
      <c r="U241" s="70"/>
      <c r="V241" s="385">
        <v>66.66</v>
      </c>
      <c r="W241" s="374" t="s">
        <v>1338</v>
      </c>
      <c r="X241" s="70"/>
    </row>
    <row r="242" ht="12.75" customHeight="1">
      <c r="A242" s="182" t="s">
        <v>1386</v>
      </c>
      <c r="B242" s="181" t="s">
        <v>1387</v>
      </c>
      <c r="C242" s="181" t="s">
        <v>139</v>
      </c>
      <c r="D242" s="181" t="s">
        <v>1388</v>
      </c>
      <c r="E242" s="181">
        <v>71.0</v>
      </c>
      <c r="F242" s="181">
        <v>6.0</v>
      </c>
      <c r="G242" s="181" t="s">
        <v>1389</v>
      </c>
      <c r="H242" s="182" t="s">
        <v>1091</v>
      </c>
      <c r="I242" s="182" t="s">
        <v>1390</v>
      </c>
      <c r="J242" s="182" t="s">
        <v>1391</v>
      </c>
      <c r="K242" s="270" t="s">
        <v>1094</v>
      </c>
      <c r="L242" s="184" t="s">
        <v>1392</v>
      </c>
      <c r="M242" s="181">
        <v>2023.0</v>
      </c>
      <c r="N242" s="181" t="s">
        <v>361</v>
      </c>
      <c r="O242" s="181">
        <v>17.0</v>
      </c>
      <c r="P242" s="186">
        <v>2.0</v>
      </c>
      <c r="Q242" s="186">
        <v>17.0</v>
      </c>
      <c r="R242" s="186">
        <v>500.0</v>
      </c>
      <c r="S242" s="220"/>
      <c r="T242" s="70"/>
      <c r="U242" s="70"/>
      <c r="V242" s="385">
        <v>29.41</v>
      </c>
      <c r="W242" s="374" t="s">
        <v>1338</v>
      </c>
      <c r="X242" s="70"/>
    </row>
    <row r="243" ht="12.75" customHeight="1">
      <c r="A243" s="182" t="s">
        <v>1393</v>
      </c>
      <c r="B243" s="181" t="s">
        <v>1394</v>
      </c>
      <c r="C243" s="181" t="s">
        <v>139</v>
      </c>
      <c r="D243" s="181" t="s">
        <v>850</v>
      </c>
      <c r="E243" s="181">
        <v>10.0</v>
      </c>
      <c r="F243" s="181">
        <v>2.0</v>
      </c>
      <c r="G243" s="181" t="s">
        <v>1395</v>
      </c>
      <c r="H243" s="182" t="s">
        <v>1396</v>
      </c>
      <c r="I243" s="182" t="s">
        <v>1397</v>
      </c>
      <c r="J243" s="182" t="s">
        <v>1398</v>
      </c>
      <c r="K243" s="182" t="s">
        <v>1399</v>
      </c>
      <c r="L243" s="184" t="s">
        <v>1400</v>
      </c>
      <c r="M243" s="181">
        <v>2023.0</v>
      </c>
      <c r="N243" s="181" t="s">
        <v>284</v>
      </c>
      <c r="O243" s="181">
        <v>8.0</v>
      </c>
      <c r="P243" s="186">
        <v>2.0</v>
      </c>
      <c r="Q243" s="186">
        <v>8.0</v>
      </c>
      <c r="R243" s="186">
        <v>1000.0</v>
      </c>
      <c r="S243" s="220"/>
      <c r="T243" s="70"/>
      <c r="U243" s="70"/>
      <c r="V243" s="385">
        <v>125.0</v>
      </c>
      <c r="W243" s="374" t="s">
        <v>1338</v>
      </c>
      <c r="X243" s="70"/>
    </row>
    <row r="244" ht="12.75" customHeight="1">
      <c r="A244" s="182" t="s">
        <v>1401</v>
      </c>
      <c r="B244" s="181" t="s">
        <v>1402</v>
      </c>
      <c r="C244" s="181" t="s">
        <v>139</v>
      </c>
      <c r="D244" s="181" t="s">
        <v>850</v>
      </c>
      <c r="E244" s="181">
        <v>10.0</v>
      </c>
      <c r="F244" s="181">
        <v>2.0</v>
      </c>
      <c r="G244" s="181" t="s">
        <v>1395</v>
      </c>
      <c r="H244" s="182" t="s">
        <v>1403</v>
      </c>
      <c r="I244" s="182" t="s">
        <v>1404</v>
      </c>
      <c r="J244" s="182" t="s">
        <v>1405</v>
      </c>
      <c r="K244" s="384" t="s">
        <v>1406</v>
      </c>
      <c r="L244" s="184" t="s">
        <v>1407</v>
      </c>
      <c r="M244" s="181">
        <v>2023.0</v>
      </c>
      <c r="N244" s="181" t="s">
        <v>284</v>
      </c>
      <c r="O244" s="181">
        <v>11.0</v>
      </c>
      <c r="P244" s="186">
        <v>3.0</v>
      </c>
      <c r="Q244" s="186">
        <v>11.0</v>
      </c>
      <c r="R244" s="186">
        <v>1000.0</v>
      </c>
      <c r="S244" s="220"/>
      <c r="T244" s="70"/>
      <c r="U244" s="70"/>
      <c r="V244" s="385">
        <v>90.9</v>
      </c>
      <c r="W244" s="374" t="s">
        <v>1338</v>
      </c>
      <c r="X244" s="70"/>
    </row>
    <row r="245" ht="12.75" customHeight="1">
      <c r="A245" s="182" t="s">
        <v>1079</v>
      </c>
      <c r="B245" s="181" t="s">
        <v>1408</v>
      </c>
      <c r="C245" s="181" t="s">
        <v>139</v>
      </c>
      <c r="D245" s="181" t="s">
        <v>1368</v>
      </c>
      <c r="E245" s="181">
        <v>15.0</v>
      </c>
      <c r="F245" s="181">
        <v>11.0</v>
      </c>
      <c r="G245" s="181" t="s">
        <v>1369</v>
      </c>
      <c r="H245" s="182" t="s">
        <v>1083</v>
      </c>
      <c r="I245" s="182" t="s">
        <v>1409</v>
      </c>
      <c r="J245" s="182" t="s">
        <v>1410</v>
      </c>
      <c r="K245" s="270" t="s">
        <v>1086</v>
      </c>
      <c r="L245" s="184" t="s">
        <v>1411</v>
      </c>
      <c r="M245" s="181">
        <v>2023.0</v>
      </c>
      <c r="N245" s="181" t="s">
        <v>274</v>
      </c>
      <c r="O245" s="181">
        <v>15.0</v>
      </c>
      <c r="P245" s="186">
        <v>2.0</v>
      </c>
      <c r="Q245" s="186">
        <v>15.0</v>
      </c>
      <c r="R245" s="186">
        <v>500.0</v>
      </c>
      <c r="S245" s="220"/>
      <c r="T245" s="70"/>
      <c r="U245" s="70"/>
      <c r="V245" s="385">
        <v>33.33</v>
      </c>
      <c r="W245" s="374" t="s">
        <v>1338</v>
      </c>
      <c r="X245" s="70"/>
    </row>
    <row r="246" ht="12.75" customHeight="1">
      <c r="A246" s="182" t="s">
        <v>328</v>
      </c>
      <c r="B246" s="181" t="s">
        <v>1412</v>
      </c>
      <c r="C246" s="181" t="s">
        <v>139</v>
      </c>
      <c r="D246" s="181" t="s">
        <v>1413</v>
      </c>
      <c r="E246" s="181">
        <v>13.0</v>
      </c>
      <c r="F246" s="181">
        <v>3.0</v>
      </c>
      <c r="G246" s="181" t="s">
        <v>1414</v>
      </c>
      <c r="H246" s="182" t="s">
        <v>478</v>
      </c>
      <c r="I246" s="182" t="s">
        <v>479</v>
      </c>
      <c r="J246" s="182" t="s">
        <v>1415</v>
      </c>
      <c r="K246" s="384" t="s">
        <v>481</v>
      </c>
      <c r="L246" s="184" t="s">
        <v>1416</v>
      </c>
      <c r="M246" s="181">
        <v>2023.0</v>
      </c>
      <c r="N246" s="181" t="s">
        <v>284</v>
      </c>
      <c r="O246" s="181">
        <v>7.0</v>
      </c>
      <c r="P246" s="186">
        <v>7.0</v>
      </c>
      <c r="Q246" s="186">
        <v>7.0</v>
      </c>
      <c r="R246" s="186">
        <v>1000.0</v>
      </c>
      <c r="S246" s="220"/>
      <c r="T246" s="70"/>
      <c r="U246" s="70"/>
      <c r="V246" s="385">
        <v>142.85</v>
      </c>
      <c r="W246" s="374" t="s">
        <v>1338</v>
      </c>
      <c r="X246" s="70"/>
    </row>
    <row r="247" ht="12.75" customHeight="1">
      <c r="A247" s="386" t="s">
        <v>1417</v>
      </c>
      <c r="B247" s="181" t="s">
        <v>1418</v>
      </c>
      <c r="C247" s="181" t="s">
        <v>139</v>
      </c>
      <c r="D247" s="181" t="s">
        <v>1388</v>
      </c>
      <c r="E247" s="181">
        <v>71.0</v>
      </c>
      <c r="F247" s="181">
        <v>3.0</v>
      </c>
      <c r="G247" s="387" t="s">
        <v>1090</v>
      </c>
      <c r="H247" s="182" t="s">
        <v>1419</v>
      </c>
      <c r="I247" s="182" t="s">
        <v>1420</v>
      </c>
      <c r="J247" s="388" t="s">
        <v>1421</v>
      </c>
      <c r="K247" s="384" t="s">
        <v>1422</v>
      </c>
      <c r="L247" s="270" t="s">
        <v>1423</v>
      </c>
      <c r="M247" s="181">
        <v>2023.0</v>
      </c>
      <c r="N247" s="181" t="s">
        <v>1424</v>
      </c>
      <c r="O247" s="181">
        <v>15.0</v>
      </c>
      <c r="P247" s="186">
        <v>2.0</v>
      </c>
      <c r="Q247" s="186">
        <v>15.0</v>
      </c>
      <c r="R247" s="186">
        <v>500.0</v>
      </c>
      <c r="S247" s="220"/>
      <c r="T247" s="70"/>
      <c r="U247" s="70"/>
      <c r="V247" s="385">
        <v>33.33</v>
      </c>
      <c r="W247" s="374" t="s">
        <v>1338</v>
      </c>
      <c r="X247" s="70"/>
    </row>
    <row r="248" ht="12.75" customHeight="1">
      <c r="A248" s="389" t="s">
        <v>892</v>
      </c>
      <c r="B248" s="327" t="s">
        <v>1425</v>
      </c>
      <c r="C248" s="191" t="s">
        <v>139</v>
      </c>
      <c r="D248" s="327" t="s">
        <v>801</v>
      </c>
      <c r="E248" s="192">
        <v>12.0</v>
      </c>
      <c r="F248" s="193">
        <v>9.0</v>
      </c>
      <c r="G248" s="390" t="s">
        <v>802</v>
      </c>
      <c r="H248" s="282" t="s">
        <v>1426</v>
      </c>
      <c r="I248" s="263" t="s">
        <v>895</v>
      </c>
      <c r="J248" s="282" t="s">
        <v>1427</v>
      </c>
      <c r="K248" s="390" t="s">
        <v>897</v>
      </c>
      <c r="L248" s="196"/>
      <c r="M248" s="161">
        <v>2023.0</v>
      </c>
      <c r="N248" s="161" t="s">
        <v>284</v>
      </c>
      <c r="O248" s="161">
        <v>8.0</v>
      </c>
      <c r="P248" s="164">
        <v>8.0</v>
      </c>
      <c r="Q248" s="164">
        <v>11.0</v>
      </c>
      <c r="R248" s="197">
        <v>1000.0</v>
      </c>
      <c r="S248" s="188"/>
      <c r="T248" s="167"/>
      <c r="U248" s="167"/>
      <c r="V248" s="383">
        <v>125.0</v>
      </c>
      <c r="W248" s="374" t="s">
        <v>1428</v>
      </c>
      <c r="X248" s="70"/>
    </row>
    <row r="249" ht="12.75" customHeight="1">
      <c r="A249" s="374" t="s">
        <v>1429</v>
      </c>
      <c r="B249" s="374" t="s">
        <v>1430</v>
      </c>
      <c r="C249" s="191" t="s">
        <v>139</v>
      </c>
      <c r="D249" s="190" t="s">
        <v>1431</v>
      </c>
      <c r="E249" s="191">
        <v>9.0</v>
      </c>
      <c r="F249" s="191">
        <v>9.0</v>
      </c>
      <c r="G249" s="390" t="s">
        <v>1432</v>
      </c>
      <c r="H249" s="162" t="s">
        <v>1433</v>
      </c>
      <c r="I249" s="162" t="s">
        <v>1434</v>
      </c>
      <c r="J249" s="390" t="s">
        <v>1435</v>
      </c>
      <c r="K249" s="390" t="s">
        <v>1436</v>
      </c>
      <c r="L249" s="198"/>
      <c r="M249" s="161">
        <v>2023.0</v>
      </c>
      <c r="N249" s="161" t="s">
        <v>284</v>
      </c>
      <c r="O249" s="161">
        <v>3.0</v>
      </c>
      <c r="P249" s="178">
        <v>2.0</v>
      </c>
      <c r="Q249" s="178">
        <v>7.0</v>
      </c>
      <c r="R249" s="189">
        <v>1000.0</v>
      </c>
      <c r="S249" s="166"/>
      <c r="T249" s="167"/>
      <c r="U249" s="167"/>
      <c r="V249" s="383">
        <v>333.0</v>
      </c>
      <c r="W249" s="374" t="s">
        <v>1428</v>
      </c>
      <c r="X249" s="70"/>
    </row>
    <row r="250" ht="12.75" customHeight="1">
      <c r="A250" s="391" t="s">
        <v>467</v>
      </c>
      <c r="B250" s="390" t="s">
        <v>1437</v>
      </c>
      <c r="C250" s="161" t="s">
        <v>139</v>
      </c>
      <c r="D250" s="161" t="s">
        <v>399</v>
      </c>
      <c r="E250" s="161">
        <v>12.0</v>
      </c>
      <c r="F250" s="161">
        <v>8.0</v>
      </c>
      <c r="G250" s="390" t="s">
        <v>470</v>
      </c>
      <c r="H250" s="162"/>
      <c r="I250" s="162" t="s">
        <v>471</v>
      </c>
      <c r="J250" s="390" t="s">
        <v>472</v>
      </c>
      <c r="K250" s="390" t="s">
        <v>642</v>
      </c>
      <c r="L250" s="163"/>
      <c r="M250" s="161"/>
      <c r="N250" s="161"/>
      <c r="O250" s="161">
        <v>15.0</v>
      </c>
      <c r="P250" s="164">
        <v>15.0</v>
      </c>
      <c r="Q250" s="164">
        <v>15.0</v>
      </c>
      <c r="R250" s="165">
        <v>1000.0</v>
      </c>
      <c r="S250" s="166"/>
      <c r="T250" s="167"/>
      <c r="U250" s="167"/>
      <c r="V250" s="383">
        <v>67.0</v>
      </c>
      <c r="W250" s="374" t="s">
        <v>1428</v>
      </c>
      <c r="X250" s="70"/>
    </row>
    <row r="251" ht="12.75" customHeight="1">
      <c r="A251" s="190" t="s">
        <v>1438</v>
      </c>
      <c r="B251" s="190" t="s">
        <v>1439</v>
      </c>
      <c r="C251" s="191" t="s">
        <v>1440</v>
      </c>
      <c r="D251" s="190"/>
      <c r="E251" s="192"/>
      <c r="F251" s="193"/>
      <c r="G251" s="191"/>
      <c r="H251" s="263"/>
      <c r="I251" s="263"/>
      <c r="J251" s="195"/>
      <c r="K251" s="195"/>
      <c r="L251" s="196"/>
      <c r="M251" s="161">
        <v>2023.0</v>
      </c>
      <c r="N251" s="161"/>
      <c r="O251" s="161"/>
      <c r="P251" s="164"/>
      <c r="Q251" s="164"/>
      <c r="R251" s="197"/>
      <c r="S251" s="188" t="s">
        <v>1441</v>
      </c>
      <c r="T251" s="167" t="s">
        <v>1442</v>
      </c>
      <c r="U251" s="167"/>
      <c r="V251" s="383">
        <v>33.0</v>
      </c>
      <c r="W251" s="374" t="s">
        <v>1443</v>
      </c>
      <c r="X251" s="70"/>
    </row>
    <row r="252" ht="12.75" customHeight="1">
      <c r="A252" s="190" t="s">
        <v>1444</v>
      </c>
      <c r="B252" s="190" t="s">
        <v>1445</v>
      </c>
      <c r="C252" s="191" t="s">
        <v>1440</v>
      </c>
      <c r="D252" s="190"/>
      <c r="E252" s="191"/>
      <c r="F252" s="191"/>
      <c r="G252" s="191"/>
      <c r="H252" s="162"/>
      <c r="I252" s="162"/>
      <c r="J252" s="190"/>
      <c r="K252" s="190"/>
      <c r="L252" s="198"/>
      <c r="M252" s="161">
        <v>2023.0</v>
      </c>
      <c r="N252" s="161"/>
      <c r="O252" s="161"/>
      <c r="P252" s="178"/>
      <c r="Q252" s="178"/>
      <c r="R252" s="189"/>
      <c r="S252" s="166" t="s">
        <v>1441</v>
      </c>
      <c r="T252" s="167" t="s">
        <v>1442</v>
      </c>
      <c r="U252" s="167"/>
      <c r="V252" s="383">
        <v>33.0</v>
      </c>
      <c r="W252" s="374" t="s">
        <v>1443</v>
      </c>
      <c r="X252" s="70"/>
    </row>
    <row r="253" ht="12.75" customHeight="1">
      <c r="A253" s="162" t="s">
        <v>506</v>
      </c>
      <c r="B253" s="161" t="s">
        <v>1446</v>
      </c>
      <c r="C253" s="161" t="s">
        <v>1447</v>
      </c>
      <c r="D253" s="190" t="s">
        <v>484</v>
      </c>
      <c r="E253" s="161">
        <v>13.0</v>
      </c>
      <c r="F253" s="161">
        <v>21.0</v>
      </c>
      <c r="G253" s="392" t="s">
        <v>485</v>
      </c>
      <c r="H253" s="97" t="s">
        <v>508</v>
      </c>
      <c r="I253" s="162" t="s">
        <v>509</v>
      </c>
      <c r="J253" s="392" t="s">
        <v>510</v>
      </c>
      <c r="K253" s="392">
        <v>1.103368700001E12</v>
      </c>
      <c r="L253" s="163" t="s">
        <v>1448</v>
      </c>
      <c r="M253" s="161">
        <v>2023.0</v>
      </c>
      <c r="N253" s="161" t="s">
        <v>284</v>
      </c>
      <c r="O253" s="161">
        <v>16.0</v>
      </c>
      <c r="P253" s="164">
        <v>11.0</v>
      </c>
      <c r="Q253" s="164">
        <v>16.0</v>
      </c>
      <c r="R253" s="165">
        <v>1000.0</v>
      </c>
      <c r="S253" s="166"/>
      <c r="T253" s="167"/>
      <c r="U253" s="167"/>
      <c r="V253" s="393">
        <f>1000/16</f>
        <v>62.5</v>
      </c>
      <c r="W253" s="374" t="s">
        <v>1449</v>
      </c>
      <c r="X253" s="70"/>
    </row>
    <row r="254" ht="12.75" customHeight="1">
      <c r="A254" s="162" t="s">
        <v>498</v>
      </c>
      <c r="B254" s="161" t="s">
        <v>1450</v>
      </c>
      <c r="C254" s="161" t="s">
        <v>139</v>
      </c>
      <c r="D254" s="161" t="s">
        <v>500</v>
      </c>
      <c r="E254" s="161">
        <v>13.0</v>
      </c>
      <c r="F254" s="161">
        <v>9.0</v>
      </c>
      <c r="G254" s="161" t="s">
        <v>501</v>
      </c>
      <c r="H254" s="97" t="s">
        <v>502</v>
      </c>
      <c r="I254" s="97" t="s">
        <v>503</v>
      </c>
      <c r="J254" s="162" t="s">
        <v>504</v>
      </c>
      <c r="K254" s="162">
        <v>1.078673900001E12</v>
      </c>
      <c r="L254" s="163" t="s">
        <v>1053</v>
      </c>
      <c r="M254" s="161">
        <v>2023.0</v>
      </c>
      <c r="N254" s="161" t="s">
        <v>284</v>
      </c>
      <c r="O254" s="161">
        <v>15.0</v>
      </c>
      <c r="P254" s="178">
        <v>14.0</v>
      </c>
      <c r="Q254" s="178">
        <v>15.0</v>
      </c>
      <c r="R254" s="189">
        <v>1000.0</v>
      </c>
      <c r="S254" s="166"/>
      <c r="T254" s="167"/>
      <c r="U254" s="167"/>
      <c r="V254" s="394">
        <f>1000/15</f>
        <v>66.66666667</v>
      </c>
      <c r="W254" s="374" t="s">
        <v>1449</v>
      </c>
      <c r="X254" s="70"/>
    </row>
    <row r="255" ht="12.75" customHeight="1">
      <c r="A255" s="395" t="s">
        <v>892</v>
      </c>
      <c r="B255" s="396" t="s">
        <v>1425</v>
      </c>
      <c r="C255" s="191" t="s">
        <v>139</v>
      </c>
      <c r="D255" s="396" t="s">
        <v>801</v>
      </c>
      <c r="E255" s="192">
        <v>12.0</v>
      </c>
      <c r="F255" s="193">
        <v>9.0</v>
      </c>
      <c r="G255" s="397" t="s">
        <v>802</v>
      </c>
      <c r="H255" s="398" t="s">
        <v>1426</v>
      </c>
      <c r="I255" s="263" t="s">
        <v>895</v>
      </c>
      <c r="J255" s="398" t="s">
        <v>1427</v>
      </c>
      <c r="K255" s="397" t="s">
        <v>897</v>
      </c>
      <c r="L255" s="196" t="s">
        <v>898</v>
      </c>
      <c r="M255" s="161">
        <v>2023.0</v>
      </c>
      <c r="N255" s="161" t="s">
        <v>284</v>
      </c>
      <c r="O255" s="161">
        <v>8.0</v>
      </c>
      <c r="P255" s="164">
        <v>8.0</v>
      </c>
      <c r="Q255" s="164">
        <v>11.0</v>
      </c>
      <c r="R255" s="197">
        <v>1000.0</v>
      </c>
      <c r="S255" s="188"/>
      <c r="T255" s="167"/>
      <c r="U255" s="167"/>
      <c r="V255" s="383">
        <f t="shared" ref="V255:V256" si="10">1000/8</f>
        <v>125</v>
      </c>
      <c r="W255" s="374" t="s">
        <v>1451</v>
      </c>
      <c r="X255" s="70"/>
      <c r="AA255" s="399"/>
    </row>
    <row r="256" ht="12.75" customHeight="1">
      <c r="A256" s="190" t="s">
        <v>1003</v>
      </c>
      <c r="B256" s="190" t="s">
        <v>1452</v>
      </c>
      <c r="C256" s="191" t="s">
        <v>139</v>
      </c>
      <c r="D256" s="190" t="s">
        <v>484</v>
      </c>
      <c r="E256" s="192">
        <v>13.0</v>
      </c>
      <c r="F256" s="193">
        <v>23.0</v>
      </c>
      <c r="G256" s="191" t="s">
        <v>485</v>
      </c>
      <c r="H256" s="263" t="s">
        <v>680</v>
      </c>
      <c r="I256" s="263" t="s">
        <v>681</v>
      </c>
      <c r="J256" s="392" t="s">
        <v>1005</v>
      </c>
      <c r="K256" s="392">
        <v>1.115941600001E12</v>
      </c>
      <c r="L256" s="196" t="s">
        <v>1453</v>
      </c>
      <c r="M256" s="161">
        <v>2023.0</v>
      </c>
      <c r="N256" s="161" t="s">
        <v>284</v>
      </c>
      <c r="O256" s="161">
        <v>8.0</v>
      </c>
      <c r="P256" s="164">
        <v>8.0</v>
      </c>
      <c r="Q256" s="164">
        <v>8.0</v>
      </c>
      <c r="R256" s="197">
        <v>1000.0</v>
      </c>
      <c r="S256" s="188"/>
      <c r="T256" s="167"/>
      <c r="U256" s="167"/>
      <c r="V256" s="383">
        <f t="shared" si="10"/>
        <v>125</v>
      </c>
      <c r="W256" s="374" t="s">
        <v>1454</v>
      </c>
      <c r="X256" s="70"/>
    </row>
    <row r="257" ht="12.75" customHeight="1">
      <c r="A257" s="400" t="s">
        <v>1455</v>
      </c>
      <c r="B257" s="392" t="s">
        <v>1456</v>
      </c>
      <c r="C257" s="191" t="s">
        <v>1447</v>
      </c>
      <c r="D257" s="190" t="s">
        <v>1457</v>
      </c>
      <c r="E257" s="191">
        <v>118.0</v>
      </c>
      <c r="F257" s="191">
        <v>6.0</v>
      </c>
      <c r="G257" s="191" t="s">
        <v>1458</v>
      </c>
      <c r="H257" s="97" t="s">
        <v>1459</v>
      </c>
      <c r="I257" s="162" t="s">
        <v>1460</v>
      </c>
      <c r="J257" s="278" t="s">
        <v>1005</v>
      </c>
      <c r="K257" s="392">
        <v>1.171060600001E12</v>
      </c>
      <c r="L257" s="392" t="s">
        <v>1461</v>
      </c>
      <c r="M257" s="161">
        <v>2023.0</v>
      </c>
      <c r="N257" s="161" t="s">
        <v>274</v>
      </c>
      <c r="O257" s="161">
        <v>16.0</v>
      </c>
      <c r="P257" s="178">
        <v>1.0</v>
      </c>
      <c r="Q257" s="178">
        <v>16.0</v>
      </c>
      <c r="R257" s="189">
        <v>500.0</v>
      </c>
      <c r="S257" s="166"/>
      <c r="T257" s="167"/>
      <c r="U257" s="167"/>
      <c r="V257" s="383">
        <f>500/16</f>
        <v>31.25</v>
      </c>
      <c r="W257" s="374" t="s">
        <v>1454</v>
      </c>
      <c r="X257" s="70"/>
    </row>
    <row r="258" ht="12.75" customHeight="1">
      <c r="A258" s="162" t="s">
        <v>506</v>
      </c>
      <c r="B258" s="161" t="s">
        <v>1446</v>
      </c>
      <c r="C258" s="161" t="s">
        <v>1447</v>
      </c>
      <c r="D258" s="190" t="s">
        <v>484</v>
      </c>
      <c r="E258" s="161">
        <v>13.0</v>
      </c>
      <c r="F258" s="161">
        <v>21.0</v>
      </c>
      <c r="G258" s="392" t="s">
        <v>485</v>
      </c>
      <c r="H258" s="97" t="s">
        <v>508</v>
      </c>
      <c r="I258" s="162" t="s">
        <v>509</v>
      </c>
      <c r="J258" s="392" t="s">
        <v>510</v>
      </c>
      <c r="K258" s="392">
        <v>1.103368700001E12</v>
      </c>
      <c r="L258" s="163" t="s">
        <v>1448</v>
      </c>
      <c r="M258" s="161">
        <v>2023.0</v>
      </c>
      <c r="N258" s="161" t="s">
        <v>284</v>
      </c>
      <c r="O258" s="161">
        <v>16.0</v>
      </c>
      <c r="P258" s="164">
        <v>11.0</v>
      </c>
      <c r="Q258" s="164">
        <v>16.0</v>
      </c>
      <c r="R258" s="165">
        <v>1000.0</v>
      </c>
      <c r="S258" s="166"/>
      <c r="T258" s="167"/>
      <c r="U258" s="167"/>
      <c r="V258" s="383">
        <f>1000/16</f>
        <v>62.5</v>
      </c>
      <c r="W258" s="374" t="s">
        <v>1454</v>
      </c>
      <c r="X258" s="70"/>
    </row>
    <row r="259" ht="12.75" customHeight="1">
      <c r="A259" s="162" t="s">
        <v>1462</v>
      </c>
      <c r="B259" s="161" t="s">
        <v>1463</v>
      </c>
      <c r="C259" s="161" t="s">
        <v>139</v>
      </c>
      <c r="D259" s="348" t="s">
        <v>1457</v>
      </c>
      <c r="E259" s="161">
        <v>118.0</v>
      </c>
      <c r="F259" s="161">
        <v>5.0</v>
      </c>
      <c r="G259" s="161" t="s">
        <v>1458</v>
      </c>
      <c r="H259" s="97" t="s">
        <v>1464</v>
      </c>
      <c r="I259" s="97" t="s">
        <v>1465</v>
      </c>
      <c r="J259" s="162" t="s">
        <v>1466</v>
      </c>
      <c r="K259" s="162">
        <v>1.109109200008E12</v>
      </c>
      <c r="L259" s="163" t="s">
        <v>1467</v>
      </c>
      <c r="M259" s="161">
        <v>2023.0</v>
      </c>
      <c r="N259" s="161" t="s">
        <v>274</v>
      </c>
      <c r="O259" s="161">
        <v>13.0</v>
      </c>
      <c r="P259" s="178">
        <v>1.0</v>
      </c>
      <c r="Q259" s="178">
        <v>13.0</v>
      </c>
      <c r="R259" s="189">
        <v>500.0</v>
      </c>
      <c r="S259" s="166"/>
      <c r="T259" s="167"/>
      <c r="U259" s="167"/>
      <c r="V259" s="393">
        <f>500/13</f>
        <v>38.46153846</v>
      </c>
      <c r="W259" s="374" t="s">
        <v>1454</v>
      </c>
      <c r="X259" s="70"/>
    </row>
    <row r="260" ht="12.75" customHeight="1">
      <c r="A260" s="162" t="s">
        <v>389</v>
      </c>
      <c r="B260" s="161" t="s">
        <v>1468</v>
      </c>
      <c r="C260" s="161" t="s">
        <v>1447</v>
      </c>
      <c r="D260" s="348" t="s">
        <v>500</v>
      </c>
      <c r="E260" s="161">
        <v>13.0</v>
      </c>
      <c r="F260" s="161">
        <v>9.0</v>
      </c>
      <c r="G260" s="161" t="s">
        <v>501</v>
      </c>
      <c r="H260" s="97" t="s">
        <v>656</v>
      </c>
      <c r="I260" s="97" t="s">
        <v>395</v>
      </c>
      <c r="J260" s="162" t="s">
        <v>987</v>
      </c>
      <c r="K260" s="162">
        <v>1.099947500001E12</v>
      </c>
      <c r="L260" s="163" t="s">
        <v>1177</v>
      </c>
      <c r="M260" s="161">
        <v>2023.0</v>
      </c>
      <c r="N260" s="161" t="s">
        <v>284</v>
      </c>
      <c r="O260" s="161">
        <v>9.0</v>
      </c>
      <c r="P260" s="178">
        <v>8.0</v>
      </c>
      <c r="Q260" s="178">
        <v>9.0</v>
      </c>
      <c r="R260" s="189">
        <v>1000.0</v>
      </c>
      <c r="S260" s="166"/>
      <c r="T260" s="167"/>
      <c r="U260" s="167"/>
      <c r="V260" s="393">
        <f>1000/9</f>
        <v>111.1111111</v>
      </c>
      <c r="W260" s="374" t="s">
        <v>1454</v>
      </c>
      <c r="X260" s="70"/>
    </row>
    <row r="261" ht="12.75" customHeight="1">
      <c r="A261" s="162" t="s">
        <v>498</v>
      </c>
      <c r="B261" s="161" t="s">
        <v>1450</v>
      </c>
      <c r="C261" s="161" t="s">
        <v>139</v>
      </c>
      <c r="D261" s="161" t="s">
        <v>500</v>
      </c>
      <c r="E261" s="161">
        <v>13.0</v>
      </c>
      <c r="F261" s="161">
        <v>9.0</v>
      </c>
      <c r="G261" s="161" t="s">
        <v>501</v>
      </c>
      <c r="H261" s="97" t="s">
        <v>502</v>
      </c>
      <c r="I261" s="97" t="s">
        <v>503</v>
      </c>
      <c r="J261" s="162" t="s">
        <v>504</v>
      </c>
      <c r="K261" s="162">
        <v>1.078673900001E12</v>
      </c>
      <c r="L261" s="163" t="s">
        <v>1053</v>
      </c>
      <c r="M261" s="161">
        <v>2023.0</v>
      </c>
      <c r="N261" s="161" t="s">
        <v>284</v>
      </c>
      <c r="O261" s="161">
        <v>15.0</v>
      </c>
      <c r="P261" s="178">
        <v>14.0</v>
      </c>
      <c r="Q261" s="178">
        <v>15.0</v>
      </c>
      <c r="R261" s="189">
        <v>1000.0</v>
      </c>
      <c r="S261" s="166"/>
      <c r="T261" s="167"/>
      <c r="U261" s="167"/>
      <c r="V261" s="394">
        <f>1000/15</f>
        <v>66.66666667</v>
      </c>
      <c r="W261" s="374" t="s">
        <v>1454</v>
      </c>
      <c r="X261" s="70"/>
    </row>
    <row r="262" ht="12.75" customHeight="1">
      <c r="A262" s="182" t="s">
        <v>980</v>
      </c>
      <c r="B262" s="181" t="s">
        <v>1469</v>
      </c>
      <c r="C262" s="181" t="s">
        <v>139</v>
      </c>
      <c r="D262" s="181" t="s">
        <v>469</v>
      </c>
      <c r="E262" s="181">
        <v>12.0</v>
      </c>
      <c r="F262" s="181">
        <v>9.0</v>
      </c>
      <c r="G262" s="181" t="s">
        <v>470</v>
      </c>
      <c r="H262" s="183" t="s">
        <v>982</v>
      </c>
      <c r="I262" s="183" t="s">
        <v>983</v>
      </c>
      <c r="J262" s="182" t="s">
        <v>984</v>
      </c>
      <c r="K262" s="182">
        <v>1.074147600001E12</v>
      </c>
      <c r="L262" s="184" t="s">
        <v>1470</v>
      </c>
      <c r="M262" s="181">
        <v>2023.0</v>
      </c>
      <c r="N262" s="181" t="s">
        <v>284</v>
      </c>
      <c r="O262" s="181">
        <v>8.0</v>
      </c>
      <c r="P262" s="186">
        <v>6.0</v>
      </c>
      <c r="Q262" s="186">
        <v>8.0</v>
      </c>
      <c r="R262" s="186">
        <v>1000.0</v>
      </c>
      <c r="S262" s="220"/>
      <c r="T262" s="70"/>
      <c r="U262" s="70"/>
      <c r="V262" s="401">
        <v>125.0</v>
      </c>
      <c r="W262" s="374" t="s">
        <v>1454</v>
      </c>
      <c r="X262" s="70"/>
    </row>
    <row r="263" ht="12.75" customHeight="1">
      <c r="A263" s="182" t="s">
        <v>1246</v>
      </c>
      <c r="B263" s="181" t="s">
        <v>1471</v>
      </c>
      <c r="C263" s="181" t="s">
        <v>139</v>
      </c>
      <c r="D263" s="181" t="s">
        <v>1472</v>
      </c>
      <c r="E263" s="181">
        <v>13.0</v>
      </c>
      <c r="F263" s="181">
        <v>7.0</v>
      </c>
      <c r="G263" s="181" t="s">
        <v>1239</v>
      </c>
      <c r="H263" s="183" t="s">
        <v>1473</v>
      </c>
      <c r="I263" s="183" t="s">
        <v>1474</v>
      </c>
      <c r="J263" s="182" t="s">
        <v>1475</v>
      </c>
      <c r="K263" s="182">
        <v>1.035954300001E12</v>
      </c>
      <c r="L263" s="184" t="s">
        <v>1476</v>
      </c>
      <c r="M263" s="181">
        <v>2023.0</v>
      </c>
      <c r="N263" s="181" t="s">
        <v>284</v>
      </c>
      <c r="O263" s="181">
        <v>6.0</v>
      </c>
      <c r="P263" s="186">
        <v>3.0</v>
      </c>
      <c r="Q263" s="186">
        <v>6.0</v>
      </c>
      <c r="R263" s="186">
        <v>1000.0</v>
      </c>
      <c r="S263" s="220"/>
      <c r="T263" s="70"/>
      <c r="U263" s="70"/>
      <c r="V263" s="401">
        <f>1000/6</f>
        <v>166.6666667</v>
      </c>
      <c r="W263" s="374" t="s">
        <v>1454</v>
      </c>
      <c r="X263" s="70"/>
    </row>
    <row r="264" ht="12.75" customHeight="1">
      <c r="A264" s="182" t="s">
        <v>467</v>
      </c>
      <c r="B264" s="181" t="s">
        <v>1477</v>
      </c>
      <c r="C264" s="181" t="s">
        <v>139</v>
      </c>
      <c r="D264" s="181" t="s">
        <v>469</v>
      </c>
      <c r="E264" s="181">
        <v>12.0</v>
      </c>
      <c r="F264" s="181">
        <v>6.0</v>
      </c>
      <c r="G264" s="181" t="s">
        <v>470</v>
      </c>
      <c r="H264" s="183" t="s">
        <v>471</v>
      </c>
      <c r="I264" s="183" t="s">
        <v>403</v>
      </c>
      <c r="J264" s="182" t="s">
        <v>472</v>
      </c>
      <c r="K264" s="182">
        <v>1.017451600001E12</v>
      </c>
      <c r="L264" s="184" t="s">
        <v>1478</v>
      </c>
      <c r="M264" s="181">
        <v>2023.0</v>
      </c>
      <c r="N264" s="181" t="s">
        <v>284</v>
      </c>
      <c r="O264" s="181">
        <v>15.0</v>
      </c>
      <c r="P264" s="186">
        <v>13.0</v>
      </c>
      <c r="Q264" s="186">
        <v>15.0</v>
      </c>
      <c r="R264" s="186">
        <v>1000.0</v>
      </c>
      <c r="S264" s="220"/>
      <c r="T264" s="70"/>
      <c r="U264" s="70"/>
      <c r="V264" s="401">
        <f>1000/15</f>
        <v>66.66666667</v>
      </c>
      <c r="W264" s="374" t="s">
        <v>1454</v>
      </c>
      <c r="X264" s="70"/>
    </row>
    <row r="265" ht="12.75" customHeight="1">
      <c r="A265" s="182" t="s">
        <v>482</v>
      </c>
      <c r="B265" s="181" t="s">
        <v>1479</v>
      </c>
      <c r="C265" s="181" t="s">
        <v>139</v>
      </c>
      <c r="D265" s="181" t="s">
        <v>484</v>
      </c>
      <c r="E265" s="181">
        <v>19.0</v>
      </c>
      <c r="F265" s="181">
        <v>9.0</v>
      </c>
      <c r="G265" s="181" t="s">
        <v>485</v>
      </c>
      <c r="H265" s="183" t="s">
        <v>486</v>
      </c>
      <c r="I265" s="183" t="s">
        <v>1480</v>
      </c>
      <c r="J265" s="182" t="s">
        <v>488</v>
      </c>
      <c r="K265" s="182">
        <v>9.85396300001E11</v>
      </c>
      <c r="L265" s="184" t="s">
        <v>1481</v>
      </c>
      <c r="M265" s="181">
        <v>2023.0</v>
      </c>
      <c r="N265" s="181" t="s">
        <v>284</v>
      </c>
      <c r="O265" s="181">
        <v>11.0</v>
      </c>
      <c r="P265" s="186">
        <v>7.0</v>
      </c>
      <c r="Q265" s="186">
        <v>11.0</v>
      </c>
      <c r="R265" s="186">
        <v>1000.0</v>
      </c>
      <c r="S265" s="220"/>
      <c r="T265" s="70"/>
      <c r="U265" s="70"/>
      <c r="V265" s="401">
        <f>1000/11</f>
        <v>90.90909091</v>
      </c>
      <c r="W265" s="374" t="s">
        <v>1454</v>
      </c>
      <c r="X265" s="70"/>
    </row>
    <row r="266" ht="12.75" customHeight="1">
      <c r="A266" s="182" t="s">
        <v>628</v>
      </c>
      <c r="B266" s="181" t="s">
        <v>1482</v>
      </c>
      <c r="C266" s="181" t="s">
        <v>1447</v>
      </c>
      <c r="D266" s="181" t="s">
        <v>484</v>
      </c>
      <c r="E266" s="181">
        <v>13.0</v>
      </c>
      <c r="F266" s="181">
        <v>9.0</v>
      </c>
      <c r="G266" s="181" t="s">
        <v>485</v>
      </c>
      <c r="H266" s="183" t="s">
        <v>630</v>
      </c>
      <c r="I266" s="183" t="s">
        <v>631</v>
      </c>
      <c r="J266" s="182" t="s">
        <v>1483</v>
      </c>
      <c r="K266" s="182">
        <v>9.85435600001E11</v>
      </c>
      <c r="L266" s="184" t="s">
        <v>1484</v>
      </c>
      <c r="M266" s="181">
        <v>2023.0</v>
      </c>
      <c r="N266" s="181" t="s">
        <v>284</v>
      </c>
      <c r="O266" s="181">
        <v>12.0</v>
      </c>
      <c r="P266" s="186">
        <v>6.0</v>
      </c>
      <c r="Q266" s="186">
        <v>12.0</v>
      </c>
      <c r="R266" s="186">
        <v>1000.0</v>
      </c>
      <c r="S266" s="220"/>
      <c r="T266" s="70"/>
      <c r="U266" s="70"/>
      <c r="V266" s="401">
        <f>1000/12</f>
        <v>83.33333333</v>
      </c>
      <c r="W266" s="374" t="s">
        <v>1454</v>
      </c>
      <c r="X266" s="70"/>
    </row>
    <row r="267" ht="12.75" customHeight="1">
      <c r="A267" s="182" t="s">
        <v>621</v>
      </c>
      <c r="B267" s="181" t="s">
        <v>1485</v>
      </c>
      <c r="C267" s="181" t="s">
        <v>1447</v>
      </c>
      <c r="D267" s="181" t="s">
        <v>484</v>
      </c>
      <c r="E267" s="181">
        <v>13.0</v>
      </c>
      <c r="F267" s="181">
        <v>6.0</v>
      </c>
      <c r="G267" s="181" t="s">
        <v>485</v>
      </c>
      <c r="H267" s="183" t="s">
        <v>623</v>
      </c>
      <c r="I267" s="183" t="s">
        <v>1486</v>
      </c>
      <c r="J267" s="182" t="s">
        <v>1487</v>
      </c>
      <c r="K267" s="182">
        <v>9.56105600001E11</v>
      </c>
      <c r="L267" s="184" t="s">
        <v>1488</v>
      </c>
      <c r="M267" s="181">
        <v>2023.0</v>
      </c>
      <c r="N267" s="181" t="s">
        <v>284</v>
      </c>
      <c r="O267" s="181">
        <v>10.0</v>
      </c>
      <c r="P267" s="186">
        <v>5.0</v>
      </c>
      <c r="Q267" s="186">
        <v>10.0</v>
      </c>
      <c r="R267" s="186">
        <v>1000.0</v>
      </c>
      <c r="S267" s="220"/>
      <c r="T267" s="70"/>
      <c r="U267" s="70"/>
      <c r="V267" s="401">
        <f>100/5</f>
        <v>20</v>
      </c>
      <c r="W267" s="374" t="s">
        <v>1454</v>
      </c>
      <c r="X267" s="70"/>
    </row>
    <row r="268" ht="12.75" customHeight="1">
      <c r="A268" s="69" t="s">
        <v>460</v>
      </c>
      <c r="B268" s="69" t="s">
        <v>1489</v>
      </c>
      <c r="C268" s="402" t="s">
        <v>1447</v>
      </c>
      <c r="D268" s="69" t="s">
        <v>965</v>
      </c>
      <c r="E268" s="69">
        <v>11.0</v>
      </c>
      <c r="F268" s="69">
        <v>1.0</v>
      </c>
      <c r="G268" s="403" t="s">
        <v>258</v>
      </c>
      <c r="H268" s="183" t="s">
        <v>463</v>
      </c>
      <c r="I268" s="183" t="s">
        <v>1490</v>
      </c>
      <c r="J268" s="69" t="s">
        <v>1491</v>
      </c>
      <c r="K268" s="403">
        <v>9.16442700001E11</v>
      </c>
      <c r="L268" s="403">
        <v>7.0</v>
      </c>
      <c r="M268" s="403">
        <v>2023.0</v>
      </c>
      <c r="N268" s="403" t="s">
        <v>284</v>
      </c>
      <c r="O268" s="403">
        <v>15.0</v>
      </c>
      <c r="P268" s="403">
        <v>15.0</v>
      </c>
      <c r="Q268" s="403">
        <v>15.0</v>
      </c>
      <c r="R268" s="404">
        <v>1000.0</v>
      </c>
      <c r="S268" s="70"/>
      <c r="T268" s="70"/>
      <c r="U268" s="70"/>
      <c r="V268" s="405">
        <f>1000/15</f>
        <v>66.66666667</v>
      </c>
      <c r="W268" s="374" t="s">
        <v>1454</v>
      </c>
      <c r="X268" s="70"/>
    </row>
    <row r="269" ht="12.75" customHeight="1">
      <c r="A269" s="406" t="s">
        <v>1492</v>
      </c>
      <c r="B269" s="407" t="s">
        <v>1493</v>
      </c>
      <c r="C269" s="408" t="s">
        <v>139</v>
      </c>
      <c r="D269" s="407" t="s">
        <v>1494</v>
      </c>
      <c r="E269" s="407">
        <v>13.0</v>
      </c>
      <c r="F269" s="407">
        <v>1.0</v>
      </c>
      <c r="G269" s="407" t="s">
        <v>1495</v>
      </c>
      <c r="H269" s="407" t="s">
        <v>1496</v>
      </c>
      <c r="I269" s="409" t="s">
        <v>1497</v>
      </c>
      <c r="J269" s="409" t="s">
        <v>1498</v>
      </c>
      <c r="K269" s="409" t="s">
        <v>1499</v>
      </c>
      <c r="L269" s="410"/>
      <c r="M269" s="409">
        <v>2023.0</v>
      </c>
      <c r="N269" s="409" t="s">
        <v>264</v>
      </c>
      <c r="O269" s="409">
        <v>2.0</v>
      </c>
      <c r="P269" s="411">
        <v>2.0</v>
      </c>
      <c r="Q269" s="411">
        <v>6.0</v>
      </c>
      <c r="R269" s="412">
        <v>1500.0</v>
      </c>
      <c r="S269" s="413"/>
      <c r="T269" s="176"/>
      <c r="U269" s="176"/>
      <c r="V269" s="373">
        <v>750.0</v>
      </c>
      <c r="W269" s="374" t="s">
        <v>1500</v>
      </c>
      <c r="X269" s="70"/>
    </row>
    <row r="270" ht="12.75" customHeight="1">
      <c r="A270" s="414" t="s">
        <v>1303</v>
      </c>
      <c r="B270" s="204" t="s">
        <v>730</v>
      </c>
      <c r="C270" s="408" t="s">
        <v>139</v>
      </c>
      <c r="D270" s="364" t="s">
        <v>267</v>
      </c>
      <c r="E270" s="415">
        <v>13.0</v>
      </c>
      <c r="F270" s="415">
        <v>2.0</v>
      </c>
      <c r="G270" s="366" t="s">
        <v>268</v>
      </c>
      <c r="H270" s="415"/>
      <c r="I270" s="416" t="s">
        <v>1304</v>
      </c>
      <c r="J270" s="368" t="s">
        <v>732</v>
      </c>
      <c r="K270" s="68"/>
      <c r="L270" s="417" t="s">
        <v>273</v>
      </c>
      <c r="M270" s="68">
        <v>2023.0</v>
      </c>
      <c r="N270" s="68" t="s">
        <v>274</v>
      </c>
      <c r="O270" s="68">
        <v>7.0</v>
      </c>
      <c r="P270" s="418">
        <v>7.0</v>
      </c>
      <c r="Q270" s="418">
        <v>7.0</v>
      </c>
      <c r="R270" s="418">
        <v>500.0</v>
      </c>
      <c r="S270" s="413"/>
      <c r="T270" s="176"/>
      <c r="U270" s="176"/>
      <c r="V270" s="373">
        <v>71.0</v>
      </c>
      <c r="W270" s="374" t="s">
        <v>1500</v>
      </c>
      <c r="X270" s="70"/>
    </row>
    <row r="271" ht="12.75" customHeight="1">
      <c r="A271" s="419" t="s">
        <v>1501</v>
      </c>
      <c r="B271" s="420" t="s">
        <v>1502</v>
      </c>
      <c r="C271" s="408" t="s">
        <v>139</v>
      </c>
      <c r="D271" s="421" t="s">
        <v>1503</v>
      </c>
      <c r="E271" s="421">
        <v>30.0</v>
      </c>
      <c r="F271" s="421">
        <v>4.0</v>
      </c>
      <c r="G271" s="420" t="s">
        <v>1504</v>
      </c>
      <c r="H271" s="421" t="s">
        <v>1505</v>
      </c>
      <c r="I271" s="167" t="s">
        <v>1506</v>
      </c>
      <c r="J271" s="422" t="s">
        <v>1507</v>
      </c>
      <c r="K271" s="423" t="s">
        <v>1508</v>
      </c>
      <c r="L271" s="167" t="s">
        <v>1509</v>
      </c>
      <c r="M271" s="424">
        <v>2023.0</v>
      </c>
      <c r="N271" s="423" t="s">
        <v>361</v>
      </c>
      <c r="O271" s="424">
        <v>2.0</v>
      </c>
      <c r="P271" s="425">
        <v>2.0</v>
      </c>
      <c r="Q271" s="425">
        <v>6.0</v>
      </c>
      <c r="R271" s="425">
        <v>500.0</v>
      </c>
      <c r="S271" s="423"/>
      <c r="T271" s="423"/>
      <c r="U271" s="423"/>
      <c r="V271" s="383">
        <v>250.0</v>
      </c>
      <c r="W271" s="374" t="s">
        <v>1500</v>
      </c>
      <c r="X271" s="167"/>
      <c r="Y271" s="423"/>
      <c r="Z271" s="423"/>
      <c r="AA271" s="423"/>
      <c r="AB271" s="423"/>
      <c r="AC271" s="423"/>
      <c r="AD271" s="423"/>
      <c r="AE271" s="423"/>
      <c r="AF271" s="423"/>
    </row>
    <row r="272" ht="12.75" customHeight="1">
      <c r="A272" s="426" t="s">
        <v>1510</v>
      </c>
      <c r="B272" s="421" t="s">
        <v>1511</v>
      </c>
      <c r="C272" s="408" t="s">
        <v>139</v>
      </c>
      <c r="D272" s="427" t="s">
        <v>1512</v>
      </c>
      <c r="E272" s="421">
        <v>27.0</v>
      </c>
      <c r="F272" s="428">
        <v>7.0</v>
      </c>
      <c r="G272" s="427" t="s">
        <v>1513</v>
      </c>
      <c r="H272" s="421" t="s">
        <v>1514</v>
      </c>
      <c r="I272" s="424" t="s">
        <v>1515</v>
      </c>
      <c r="J272" s="424" t="s">
        <v>1516</v>
      </c>
      <c r="K272" s="424" t="s">
        <v>1517</v>
      </c>
      <c r="L272" s="429" t="s">
        <v>1518</v>
      </c>
      <c r="M272" s="429">
        <v>2023.0</v>
      </c>
      <c r="N272" s="429" t="s">
        <v>361</v>
      </c>
      <c r="O272" s="429">
        <v>2.0</v>
      </c>
      <c r="P272" s="429">
        <v>2.0</v>
      </c>
      <c r="Q272" s="429">
        <v>6.0</v>
      </c>
      <c r="R272" s="429">
        <v>500.0</v>
      </c>
      <c r="S272" s="429"/>
      <c r="T272" s="429"/>
      <c r="U272" s="429"/>
      <c r="V272" s="430">
        <v>250.0</v>
      </c>
      <c r="W272" s="374" t="s">
        <v>1500</v>
      </c>
      <c r="X272" s="429"/>
      <c r="Y272" s="429"/>
      <c r="Z272" s="429"/>
      <c r="AA272" s="429"/>
      <c r="AB272" s="429"/>
      <c r="AC272" s="429"/>
      <c r="AD272" s="429"/>
      <c r="AE272" s="429"/>
      <c r="AF272" s="429"/>
    </row>
    <row r="273" ht="12.75" customHeight="1">
      <c r="A273" s="431" t="s">
        <v>1116</v>
      </c>
      <c r="B273" s="421" t="s">
        <v>1519</v>
      </c>
      <c r="C273" s="408" t="s">
        <v>139</v>
      </c>
      <c r="D273" s="432" t="s">
        <v>1520</v>
      </c>
      <c r="E273" s="421">
        <v>52.0</v>
      </c>
      <c r="F273" s="428">
        <v>3.0</v>
      </c>
      <c r="G273" s="415" t="s">
        <v>1521</v>
      </c>
      <c r="H273" s="421" t="s">
        <v>1522</v>
      </c>
      <c r="I273" s="424" t="s">
        <v>1523</v>
      </c>
      <c r="J273" s="424"/>
      <c r="K273" s="68" t="s">
        <v>1122</v>
      </c>
      <c r="L273" s="429" t="s">
        <v>1123</v>
      </c>
      <c r="M273" s="429">
        <v>2023.0</v>
      </c>
      <c r="N273" s="429" t="s">
        <v>361</v>
      </c>
      <c r="O273" s="429">
        <v>5.0</v>
      </c>
      <c r="P273" s="429">
        <v>4.0</v>
      </c>
      <c r="Q273" s="429">
        <v>5.0</v>
      </c>
      <c r="R273" s="429">
        <v>500.0</v>
      </c>
      <c r="S273" s="429"/>
      <c r="T273" s="429"/>
      <c r="U273" s="429"/>
      <c r="V273" s="430">
        <v>125.0</v>
      </c>
      <c r="W273" s="374" t="s">
        <v>1500</v>
      </c>
      <c r="X273" s="429"/>
      <c r="Y273" s="429"/>
      <c r="Z273" s="429"/>
      <c r="AA273" s="429"/>
      <c r="AB273" s="429"/>
      <c r="AC273" s="429"/>
      <c r="AD273" s="429"/>
      <c r="AE273" s="429"/>
      <c r="AF273" s="429"/>
    </row>
    <row r="274" ht="12.75" customHeight="1">
      <c r="A274" s="426" t="s">
        <v>1524</v>
      </c>
      <c r="B274" s="421" t="s">
        <v>1525</v>
      </c>
      <c r="C274" s="408" t="s">
        <v>139</v>
      </c>
      <c r="D274" s="428" t="s">
        <v>1526</v>
      </c>
      <c r="E274" s="421">
        <v>10.0</v>
      </c>
      <c r="F274" s="428"/>
      <c r="G274" s="427" t="s">
        <v>1527</v>
      </c>
      <c r="H274" s="130" t="s">
        <v>1528</v>
      </c>
      <c r="I274" s="429" t="s">
        <v>1529</v>
      </c>
      <c r="J274" s="167" t="s">
        <v>1530</v>
      </c>
      <c r="K274" s="433" t="s">
        <v>1531</v>
      </c>
      <c r="L274" s="429"/>
      <c r="M274" s="429">
        <v>2023.0</v>
      </c>
      <c r="N274" s="429" t="s">
        <v>274</v>
      </c>
      <c r="O274" s="429">
        <v>2.0</v>
      </c>
      <c r="P274" s="429">
        <v>2.0</v>
      </c>
      <c r="Q274" s="429">
        <v>7.0</v>
      </c>
      <c r="R274" s="429">
        <v>500.0</v>
      </c>
      <c r="S274" s="429"/>
      <c r="T274" s="429"/>
      <c r="U274" s="429"/>
      <c r="V274" s="430">
        <v>250.0</v>
      </c>
      <c r="W274" s="374" t="s">
        <v>1500</v>
      </c>
      <c r="X274" s="434"/>
      <c r="Y274" s="434"/>
      <c r="Z274" s="434"/>
      <c r="AA274" s="434"/>
      <c r="AB274" s="434"/>
      <c r="AC274" s="434"/>
      <c r="AD274" s="434"/>
      <c r="AE274" s="434"/>
      <c r="AF274" s="434"/>
    </row>
    <row r="275" ht="12.75" customHeight="1">
      <c r="A275" s="426" t="s">
        <v>1532</v>
      </c>
      <c r="B275" s="435" t="s">
        <v>1533</v>
      </c>
      <c r="C275" s="408" t="s">
        <v>139</v>
      </c>
      <c r="D275" s="435" t="s">
        <v>1534</v>
      </c>
      <c r="E275" s="436">
        <v>569.0</v>
      </c>
      <c r="F275" s="436"/>
      <c r="G275" s="421" t="s">
        <v>1535</v>
      </c>
      <c r="H275" s="421" t="s">
        <v>1536</v>
      </c>
      <c r="I275" s="433" t="s">
        <v>1537</v>
      </c>
      <c r="J275" s="167" t="s">
        <v>1538</v>
      </c>
      <c r="K275" s="424" t="s">
        <v>1539</v>
      </c>
      <c r="L275" s="94"/>
      <c r="M275" s="94">
        <v>2023.0</v>
      </c>
      <c r="N275" s="101" t="s">
        <v>274</v>
      </c>
      <c r="O275" s="94">
        <v>2.0</v>
      </c>
      <c r="P275" s="94">
        <v>2.0</v>
      </c>
      <c r="Q275" s="94">
        <v>6.0</v>
      </c>
      <c r="R275" s="94">
        <v>500.0</v>
      </c>
      <c r="S275" s="94"/>
      <c r="T275" s="94"/>
      <c r="U275" s="94"/>
      <c r="V275" s="437">
        <v>250.0</v>
      </c>
      <c r="W275" s="374" t="s">
        <v>1500</v>
      </c>
      <c r="X275" s="167"/>
      <c r="Y275" s="94"/>
      <c r="Z275" s="94"/>
      <c r="AA275" s="94"/>
      <c r="AB275" s="94"/>
      <c r="AC275" s="94"/>
      <c r="AD275" s="94"/>
      <c r="AE275" s="94"/>
      <c r="AF275" s="94"/>
    </row>
    <row r="276" ht="12.75" customHeight="1">
      <c r="A276" s="438" t="s">
        <v>1540</v>
      </c>
      <c r="B276" s="415" t="s">
        <v>1541</v>
      </c>
      <c r="C276" s="408" t="s">
        <v>139</v>
      </c>
      <c r="D276" s="439" t="s">
        <v>1542</v>
      </c>
      <c r="E276" s="436">
        <v>10.0</v>
      </c>
      <c r="F276" s="436">
        <v>1.0</v>
      </c>
      <c r="G276" s="421" t="s">
        <v>856</v>
      </c>
      <c r="H276" s="421" t="s">
        <v>1543</v>
      </c>
      <c r="I276" s="440" t="s">
        <v>1544</v>
      </c>
      <c r="J276" s="441" t="s">
        <v>1545</v>
      </c>
      <c r="K276" s="68" t="s">
        <v>855</v>
      </c>
      <c r="L276" s="101" t="s">
        <v>856</v>
      </c>
      <c r="M276" s="94">
        <v>2023.0</v>
      </c>
      <c r="N276" s="101" t="s">
        <v>284</v>
      </c>
      <c r="O276" s="94">
        <v>8.0</v>
      </c>
      <c r="P276" s="94">
        <v>5.0</v>
      </c>
      <c r="Q276" s="94">
        <v>8.0</v>
      </c>
      <c r="R276" s="94">
        <v>1000.0</v>
      </c>
      <c r="S276" s="94"/>
      <c r="T276" s="94"/>
      <c r="U276" s="94"/>
      <c r="V276" s="437">
        <v>200.0</v>
      </c>
      <c r="W276" s="374" t="s">
        <v>1500</v>
      </c>
      <c r="X276" s="167"/>
      <c r="Y276" s="94"/>
      <c r="Z276" s="94"/>
      <c r="AA276" s="94"/>
      <c r="AB276" s="94"/>
      <c r="AC276" s="94"/>
      <c r="AD276" s="94"/>
      <c r="AE276" s="94"/>
      <c r="AF276" s="94"/>
    </row>
    <row r="277" ht="12.75" customHeight="1">
      <c r="A277" s="419" t="s">
        <v>1546</v>
      </c>
      <c r="B277" s="427" t="s">
        <v>1547</v>
      </c>
      <c r="C277" s="408" t="s">
        <v>139</v>
      </c>
      <c r="D277" s="428" t="s">
        <v>1548</v>
      </c>
      <c r="E277" s="428">
        <v>8.0</v>
      </c>
      <c r="F277" s="428">
        <v>2.0</v>
      </c>
      <c r="G277" s="442" t="s">
        <v>1549</v>
      </c>
      <c r="H277" s="427" t="s">
        <v>1550</v>
      </c>
      <c r="I277" s="433" t="s">
        <v>1551</v>
      </c>
      <c r="J277" s="331" t="s">
        <v>1545</v>
      </c>
      <c r="K277" s="429" t="s">
        <v>1552</v>
      </c>
      <c r="L277" s="429" t="s">
        <v>1553</v>
      </c>
      <c r="M277" s="429">
        <v>2023.0</v>
      </c>
      <c r="N277" s="429" t="s">
        <v>284</v>
      </c>
      <c r="O277" s="429">
        <v>2.0</v>
      </c>
      <c r="P277" s="429">
        <v>2.0</v>
      </c>
      <c r="Q277" s="429">
        <v>10.0</v>
      </c>
      <c r="R277" s="429">
        <v>1000.0</v>
      </c>
      <c r="S277" s="429"/>
      <c r="T277" s="429"/>
      <c r="U277" s="429"/>
      <c r="V277" s="430">
        <v>500.0</v>
      </c>
      <c r="W277" s="374" t="s">
        <v>1500</v>
      </c>
      <c r="X277" s="201"/>
      <c r="Y277" s="434"/>
      <c r="Z277" s="434"/>
      <c r="AA277" s="434"/>
      <c r="AB277" s="434"/>
      <c r="AC277" s="434"/>
      <c r="AD277" s="434"/>
      <c r="AE277" s="434"/>
      <c r="AF277" s="434"/>
    </row>
    <row r="278" ht="12.75" customHeight="1">
      <c r="A278" s="190" t="s">
        <v>1554</v>
      </c>
      <c r="B278" s="190" t="s">
        <v>1555</v>
      </c>
      <c r="C278" s="191" t="s">
        <v>139</v>
      </c>
      <c r="D278" s="190" t="s">
        <v>921</v>
      </c>
      <c r="E278" s="192">
        <v>11.0</v>
      </c>
      <c r="F278" s="193">
        <v>6.0</v>
      </c>
      <c r="G278" s="191" t="s">
        <v>493</v>
      </c>
      <c r="H278" s="194" t="s">
        <v>1556</v>
      </c>
      <c r="I278" s="194" t="s">
        <v>1557</v>
      </c>
      <c r="J278" s="195" t="s">
        <v>1558</v>
      </c>
      <c r="K278" s="195">
        <v>9.55455600001E11</v>
      </c>
      <c r="L278" s="196" t="s">
        <v>263</v>
      </c>
      <c r="M278" s="161">
        <v>2023.0</v>
      </c>
      <c r="N278" s="161" t="s">
        <v>274</v>
      </c>
      <c r="O278" s="161">
        <v>6.0</v>
      </c>
      <c r="P278" s="164">
        <v>3.0</v>
      </c>
      <c r="Q278" s="164">
        <v>6.0</v>
      </c>
      <c r="R278" s="197">
        <v>500.0</v>
      </c>
      <c r="S278" s="188"/>
      <c r="T278" s="167"/>
      <c r="U278" s="167"/>
      <c r="V278" s="383">
        <v>83.33</v>
      </c>
      <c r="W278" s="374" t="s">
        <v>1559</v>
      </c>
      <c r="X278" s="70"/>
    </row>
    <row r="279" ht="12.75" customHeight="1">
      <c r="A279" s="190" t="s">
        <v>1306</v>
      </c>
      <c r="B279" s="190" t="s">
        <v>1307</v>
      </c>
      <c r="C279" s="191" t="s">
        <v>139</v>
      </c>
      <c r="D279" s="190" t="s">
        <v>721</v>
      </c>
      <c r="E279" s="192">
        <v>59.0</v>
      </c>
      <c r="F279" s="193">
        <v>6.0</v>
      </c>
      <c r="G279" s="191" t="s">
        <v>1148</v>
      </c>
      <c r="H279" s="263" t="s">
        <v>1149</v>
      </c>
      <c r="I279" s="375" t="s">
        <v>1150</v>
      </c>
      <c r="J279" s="69" t="s">
        <v>1151</v>
      </c>
      <c r="K279" s="376">
        <v>1.020800400001E12</v>
      </c>
      <c r="L279" s="196"/>
      <c r="M279" s="161">
        <v>2023.0</v>
      </c>
      <c r="N279" s="161" t="s">
        <v>274</v>
      </c>
      <c r="O279" s="161">
        <v>5.0</v>
      </c>
      <c r="P279" s="178">
        <v>5.0</v>
      </c>
      <c r="Q279" s="178">
        <v>5.0</v>
      </c>
      <c r="R279" s="215">
        <v>500.0</v>
      </c>
      <c r="S279" s="199"/>
      <c r="T279" s="201"/>
      <c r="U279" s="201"/>
      <c r="V279" s="377">
        <v>100.0</v>
      </c>
      <c r="W279" s="374" t="s">
        <v>1560</v>
      </c>
      <c r="X279" s="70"/>
    </row>
    <row r="280" ht="12.75" customHeight="1">
      <c r="A280" s="190" t="s">
        <v>899</v>
      </c>
      <c r="B280" s="190" t="s">
        <v>1309</v>
      </c>
      <c r="C280" s="191" t="s">
        <v>139</v>
      </c>
      <c r="D280" s="190" t="s">
        <v>1310</v>
      </c>
      <c r="E280" s="191">
        <v>37.0</v>
      </c>
      <c r="F280" s="191">
        <v>4.0</v>
      </c>
      <c r="G280" s="191" t="s">
        <v>904</v>
      </c>
      <c r="H280" s="378" t="s">
        <v>1311</v>
      </c>
      <c r="I280" s="162" t="s">
        <v>1312</v>
      </c>
      <c r="J280" s="379" t="s">
        <v>1313</v>
      </c>
      <c r="K280" s="380">
        <v>1.024840700051E12</v>
      </c>
      <c r="L280" s="198" t="s">
        <v>1314</v>
      </c>
      <c r="M280" s="161">
        <v>2023.0</v>
      </c>
      <c r="N280" s="161" t="s">
        <v>361</v>
      </c>
      <c r="O280" s="161">
        <v>9.0</v>
      </c>
      <c r="P280" s="178">
        <v>6.0</v>
      </c>
      <c r="Q280" s="178">
        <v>10.0</v>
      </c>
      <c r="R280" s="189">
        <v>500.0</v>
      </c>
      <c r="S280" s="214"/>
      <c r="T280" s="201"/>
      <c r="U280" s="201"/>
      <c r="V280" s="377">
        <v>55.55</v>
      </c>
      <c r="W280" s="374" t="s">
        <v>1560</v>
      </c>
      <c r="X280" s="70"/>
    </row>
    <row r="281" ht="12.75" customHeight="1">
      <c r="A281" s="381" t="s">
        <v>1561</v>
      </c>
      <c r="B281" s="161" t="s">
        <v>1316</v>
      </c>
      <c r="C281" s="161" t="s">
        <v>139</v>
      </c>
      <c r="D281" s="161" t="s">
        <v>277</v>
      </c>
      <c r="E281" s="161">
        <v>16.0</v>
      </c>
      <c r="F281" s="161">
        <v>11.0</v>
      </c>
      <c r="G281" s="161" t="s">
        <v>344</v>
      </c>
      <c r="H281" s="378" t="s">
        <v>345</v>
      </c>
      <c r="I281" s="162" t="s">
        <v>324</v>
      </c>
      <c r="J281" s="162" t="s">
        <v>325</v>
      </c>
      <c r="K281" s="382">
        <v>1.122764800001E12</v>
      </c>
      <c r="L281" s="163"/>
      <c r="M281" s="161">
        <v>2023.0</v>
      </c>
      <c r="N281" s="161" t="s">
        <v>284</v>
      </c>
      <c r="O281" s="161">
        <v>10.0</v>
      </c>
      <c r="P281" s="178">
        <v>10.0</v>
      </c>
      <c r="Q281" s="178">
        <v>11.0</v>
      </c>
      <c r="R281" s="189">
        <v>1000.0</v>
      </c>
      <c r="S281" s="214"/>
      <c r="T281" s="201"/>
      <c r="U281" s="201"/>
      <c r="V281" s="377">
        <v>100.0</v>
      </c>
      <c r="W281" s="374" t="s">
        <v>1560</v>
      </c>
      <c r="X281" s="70"/>
      <c r="AA281" s="443"/>
    </row>
    <row r="282" ht="12.75" customHeight="1">
      <c r="A282" s="444" t="s">
        <v>295</v>
      </c>
      <c r="B282" s="161" t="s">
        <v>1562</v>
      </c>
      <c r="C282" s="161" t="s">
        <v>139</v>
      </c>
      <c r="D282" s="161" t="s">
        <v>1563</v>
      </c>
      <c r="E282" s="161">
        <v>12.0</v>
      </c>
      <c r="F282" s="161">
        <v>5.0</v>
      </c>
      <c r="G282" s="397" t="s">
        <v>298</v>
      </c>
      <c r="H282" s="162" t="s">
        <v>539</v>
      </c>
      <c r="I282" s="162" t="s">
        <v>300</v>
      </c>
      <c r="J282" s="378" t="s">
        <v>1564</v>
      </c>
      <c r="K282" s="445">
        <v>9.95390800001E11</v>
      </c>
      <c r="L282" s="446" t="s">
        <v>540</v>
      </c>
      <c r="M282" s="161">
        <v>2023.0</v>
      </c>
      <c r="N282" s="161" t="s">
        <v>264</v>
      </c>
      <c r="O282" s="161">
        <v>9.0</v>
      </c>
      <c r="P282" s="178">
        <v>8.0</v>
      </c>
      <c r="Q282" s="178">
        <v>9.0</v>
      </c>
      <c r="R282" s="189">
        <v>1500.0</v>
      </c>
      <c r="S282" s="166"/>
      <c r="T282" s="167"/>
      <c r="U282" s="167"/>
      <c r="V282" s="377">
        <f>1500/9</f>
        <v>166.6666667</v>
      </c>
      <c r="W282" s="374" t="s">
        <v>1560</v>
      </c>
      <c r="X282" s="70"/>
    </row>
    <row r="283" ht="12.75" customHeight="1">
      <c r="A283" s="190" t="s">
        <v>1565</v>
      </c>
      <c r="B283" s="190" t="s">
        <v>1566</v>
      </c>
      <c r="C283" s="191" t="s">
        <v>139</v>
      </c>
      <c r="D283" s="190" t="s">
        <v>1567</v>
      </c>
      <c r="E283" s="192">
        <v>27.0</v>
      </c>
      <c r="F283" s="193">
        <v>8.0</v>
      </c>
      <c r="G283" s="191" t="s">
        <v>1568</v>
      </c>
      <c r="H283" s="263" t="s">
        <v>1569</v>
      </c>
      <c r="I283" s="263" t="s">
        <v>1570</v>
      </c>
      <c r="J283" s="195" t="s">
        <v>1571</v>
      </c>
      <c r="K283" s="195"/>
      <c r="L283" s="196" t="s">
        <v>1572</v>
      </c>
      <c r="M283" s="161">
        <v>2023.0</v>
      </c>
      <c r="N283" s="161" t="s">
        <v>284</v>
      </c>
      <c r="O283" s="161">
        <v>10.0</v>
      </c>
      <c r="P283" s="164">
        <v>1.0</v>
      </c>
      <c r="Q283" s="164">
        <v>10.0</v>
      </c>
      <c r="R283" s="197">
        <v>1000.0</v>
      </c>
      <c r="S283" s="188"/>
      <c r="T283" s="167"/>
      <c r="U283" s="167"/>
      <c r="V283" s="383">
        <v>100.0</v>
      </c>
      <c r="W283" s="374" t="s">
        <v>1573</v>
      </c>
      <c r="X283" s="70"/>
    </row>
    <row r="284" ht="12.75" customHeight="1">
      <c r="A284" s="190" t="s">
        <v>1574</v>
      </c>
      <c r="B284" s="190" t="s">
        <v>1575</v>
      </c>
      <c r="C284" s="191" t="s">
        <v>139</v>
      </c>
      <c r="D284" s="190" t="s">
        <v>1576</v>
      </c>
      <c r="E284" s="191">
        <v>59.0</v>
      </c>
      <c r="F284" s="191">
        <v>9.0</v>
      </c>
      <c r="G284" s="191" t="s">
        <v>1148</v>
      </c>
      <c r="H284" s="162" t="s">
        <v>1577</v>
      </c>
      <c r="I284" s="162" t="s">
        <v>1578</v>
      </c>
      <c r="J284" s="190" t="s">
        <v>1579</v>
      </c>
      <c r="K284" s="190"/>
      <c r="L284" s="198" t="s">
        <v>414</v>
      </c>
      <c r="M284" s="161">
        <v>2023.0</v>
      </c>
      <c r="N284" s="161" t="s">
        <v>274</v>
      </c>
      <c r="O284" s="161">
        <v>10.0</v>
      </c>
      <c r="P284" s="178">
        <v>1.0</v>
      </c>
      <c r="Q284" s="178">
        <v>10.0</v>
      </c>
      <c r="R284" s="189">
        <v>500.0</v>
      </c>
      <c r="S284" s="166"/>
      <c r="T284" s="167"/>
      <c r="U284" s="167"/>
      <c r="V284" s="383">
        <v>50.0</v>
      </c>
      <c r="W284" s="374" t="s">
        <v>1573</v>
      </c>
      <c r="X284" s="70"/>
    </row>
    <row r="285" ht="12.75" customHeight="1">
      <c r="A285" s="190" t="s">
        <v>1306</v>
      </c>
      <c r="B285" s="190" t="s">
        <v>1307</v>
      </c>
      <c r="C285" s="191" t="s">
        <v>139</v>
      </c>
      <c r="D285" s="190" t="s">
        <v>721</v>
      </c>
      <c r="E285" s="192">
        <v>59.0</v>
      </c>
      <c r="F285" s="193">
        <v>6.0</v>
      </c>
      <c r="G285" s="191" t="s">
        <v>1148</v>
      </c>
      <c r="H285" s="263" t="s">
        <v>1149</v>
      </c>
      <c r="I285" s="375" t="s">
        <v>1150</v>
      </c>
      <c r="J285" s="69" t="s">
        <v>1151</v>
      </c>
      <c r="K285" s="376">
        <v>1.020800400001E12</v>
      </c>
      <c r="L285" s="196"/>
      <c r="M285" s="161">
        <v>2023.0</v>
      </c>
      <c r="N285" s="161" t="s">
        <v>274</v>
      </c>
      <c r="O285" s="161">
        <v>5.0</v>
      </c>
      <c r="P285" s="178">
        <v>5.0</v>
      </c>
      <c r="Q285" s="178">
        <v>5.0</v>
      </c>
      <c r="R285" s="215">
        <v>500.0</v>
      </c>
      <c r="S285" s="199"/>
      <c r="T285" s="201"/>
      <c r="U285" s="201"/>
      <c r="V285" s="377">
        <v>100.0</v>
      </c>
      <c r="W285" s="374" t="s">
        <v>1580</v>
      </c>
      <c r="X285" s="70"/>
    </row>
    <row r="286" ht="12.75" customHeight="1">
      <c r="A286" s="190" t="s">
        <v>899</v>
      </c>
      <c r="B286" s="190" t="s">
        <v>1309</v>
      </c>
      <c r="C286" s="191" t="s">
        <v>139</v>
      </c>
      <c r="D286" s="190" t="s">
        <v>1310</v>
      </c>
      <c r="E286" s="191">
        <v>37.0</v>
      </c>
      <c r="F286" s="191">
        <v>4.0</v>
      </c>
      <c r="G286" s="191" t="s">
        <v>904</v>
      </c>
      <c r="H286" s="378" t="s">
        <v>1311</v>
      </c>
      <c r="I286" s="162" t="s">
        <v>1312</v>
      </c>
      <c r="J286" s="379" t="s">
        <v>1313</v>
      </c>
      <c r="K286" s="380">
        <v>1.024840700051E12</v>
      </c>
      <c r="L286" s="198" t="s">
        <v>1314</v>
      </c>
      <c r="M286" s="161">
        <v>2023.0</v>
      </c>
      <c r="N286" s="161" t="s">
        <v>361</v>
      </c>
      <c r="O286" s="161">
        <v>9.0</v>
      </c>
      <c r="P286" s="178">
        <v>6.0</v>
      </c>
      <c r="Q286" s="178">
        <v>10.0</v>
      </c>
      <c r="R286" s="189">
        <v>500.0</v>
      </c>
      <c r="S286" s="214"/>
      <c r="T286" s="201"/>
      <c r="U286" s="201"/>
      <c r="V286" s="377">
        <v>55.55</v>
      </c>
      <c r="W286" s="374" t="s">
        <v>1580</v>
      </c>
      <c r="X286" s="70"/>
    </row>
    <row r="287" ht="12.75" customHeight="1">
      <c r="A287" s="381" t="s">
        <v>1581</v>
      </c>
      <c r="B287" s="161" t="s">
        <v>1316</v>
      </c>
      <c r="C287" s="161" t="s">
        <v>139</v>
      </c>
      <c r="D287" s="161" t="s">
        <v>277</v>
      </c>
      <c r="E287" s="161">
        <v>16.0</v>
      </c>
      <c r="F287" s="161">
        <v>11.0</v>
      </c>
      <c r="G287" s="161" t="s">
        <v>344</v>
      </c>
      <c r="H287" s="378" t="s">
        <v>345</v>
      </c>
      <c r="I287" s="162" t="s">
        <v>324</v>
      </c>
      <c r="J287" s="162" t="s">
        <v>325</v>
      </c>
      <c r="K287" s="382">
        <v>1.122764800001E12</v>
      </c>
      <c r="L287" s="163"/>
      <c r="M287" s="161">
        <v>2023.0</v>
      </c>
      <c r="N287" s="161" t="s">
        <v>284</v>
      </c>
      <c r="O287" s="161">
        <v>10.0</v>
      </c>
      <c r="P287" s="178">
        <v>10.0</v>
      </c>
      <c r="Q287" s="178">
        <v>11.0</v>
      </c>
      <c r="R287" s="189">
        <v>1000.0</v>
      </c>
      <c r="S287" s="214"/>
      <c r="T287" s="201"/>
      <c r="U287" s="201"/>
      <c r="V287" s="377">
        <v>100.0</v>
      </c>
      <c r="W287" s="374" t="s">
        <v>1580</v>
      </c>
      <c r="X287" s="70"/>
    </row>
    <row r="288" ht="12.75" customHeight="1">
      <c r="A288" s="444" t="s">
        <v>295</v>
      </c>
      <c r="B288" s="161" t="s">
        <v>1562</v>
      </c>
      <c r="C288" s="161" t="s">
        <v>139</v>
      </c>
      <c r="D288" s="161" t="s">
        <v>1563</v>
      </c>
      <c r="E288" s="161">
        <v>12.0</v>
      </c>
      <c r="F288" s="161">
        <v>5.0</v>
      </c>
      <c r="G288" s="397" t="s">
        <v>298</v>
      </c>
      <c r="H288" s="162" t="s">
        <v>539</v>
      </c>
      <c r="I288" s="162" t="s">
        <v>300</v>
      </c>
      <c r="J288" s="162"/>
      <c r="K288" s="445">
        <v>9.95390800001E11</v>
      </c>
      <c r="L288" s="446" t="s">
        <v>540</v>
      </c>
      <c r="M288" s="161">
        <v>2023.0</v>
      </c>
      <c r="N288" s="161" t="s">
        <v>264</v>
      </c>
      <c r="O288" s="161">
        <v>9.0</v>
      </c>
      <c r="P288" s="178">
        <v>8.0</v>
      </c>
      <c r="Q288" s="178">
        <v>9.0</v>
      </c>
      <c r="R288" s="189">
        <v>1000.0</v>
      </c>
      <c r="S288" s="166"/>
      <c r="T288" s="167"/>
      <c r="U288" s="167"/>
      <c r="V288" s="393">
        <v>111.0</v>
      </c>
      <c r="W288" s="374" t="s">
        <v>1580</v>
      </c>
      <c r="X288" s="70"/>
    </row>
    <row r="289" ht="12.75" customHeight="1">
      <c r="A289" s="309" t="s">
        <v>1339</v>
      </c>
      <c r="B289" s="309" t="s">
        <v>1582</v>
      </c>
      <c r="C289" s="308" t="s">
        <v>139</v>
      </c>
      <c r="D289" s="309" t="s">
        <v>1583</v>
      </c>
      <c r="E289" s="310">
        <v>59.0</v>
      </c>
      <c r="F289" s="311">
        <v>8.0</v>
      </c>
      <c r="G289" s="308" t="s">
        <v>1148</v>
      </c>
      <c r="H289" s="312" t="s">
        <v>1584</v>
      </c>
      <c r="I289" s="312" t="s">
        <v>1343</v>
      </c>
      <c r="J289" s="263" t="s">
        <v>1585</v>
      </c>
      <c r="K289" s="263">
        <v>1.057085800001E12</v>
      </c>
      <c r="L289" s="313" t="s">
        <v>1337</v>
      </c>
      <c r="M289" s="314">
        <v>2023.0</v>
      </c>
      <c r="N289" s="314" t="s">
        <v>274</v>
      </c>
      <c r="O289" s="314">
        <v>15.0</v>
      </c>
      <c r="P289" s="315">
        <v>2.0</v>
      </c>
      <c r="Q289" s="315">
        <v>15.0</v>
      </c>
      <c r="R289" s="447">
        <v>500.0</v>
      </c>
      <c r="S289" s="316"/>
      <c r="T289" s="167"/>
      <c r="U289" s="167"/>
      <c r="V289" s="383">
        <v>35.0</v>
      </c>
      <c r="W289" s="374" t="s">
        <v>1586</v>
      </c>
      <c r="X289" s="70"/>
    </row>
    <row r="290" ht="12.75" customHeight="1">
      <c r="A290" s="309" t="s">
        <v>467</v>
      </c>
      <c r="B290" s="309" t="s">
        <v>1587</v>
      </c>
      <c r="C290" s="308" t="s">
        <v>139</v>
      </c>
      <c r="D290" s="309" t="s">
        <v>469</v>
      </c>
      <c r="E290" s="308">
        <v>12.0</v>
      </c>
      <c r="F290" s="308">
        <v>6.0</v>
      </c>
      <c r="G290" s="308" t="s">
        <v>470</v>
      </c>
      <c r="H290" s="317" t="s">
        <v>1588</v>
      </c>
      <c r="I290" s="317" t="s">
        <v>403</v>
      </c>
      <c r="J290" s="309" t="s">
        <v>472</v>
      </c>
      <c r="K290" s="309">
        <v>1.017451600001E12</v>
      </c>
      <c r="L290" s="318" t="s">
        <v>1337</v>
      </c>
      <c r="M290" s="314">
        <v>2023.0</v>
      </c>
      <c r="N290" s="314" t="s">
        <v>284</v>
      </c>
      <c r="O290" s="314">
        <v>13.0</v>
      </c>
      <c r="P290" s="319">
        <v>13.0</v>
      </c>
      <c r="Q290" s="319">
        <v>15.0</v>
      </c>
      <c r="R290" s="320">
        <v>1000.0</v>
      </c>
      <c r="S290" s="321"/>
      <c r="T290" s="167"/>
      <c r="U290" s="167"/>
      <c r="V290" s="383">
        <v>77.0</v>
      </c>
      <c r="W290" s="374" t="s">
        <v>1586</v>
      </c>
      <c r="X290" s="70"/>
    </row>
    <row r="291" ht="12.75" customHeight="1">
      <c r="A291" s="309" t="s">
        <v>1116</v>
      </c>
      <c r="B291" s="309" t="s">
        <v>1589</v>
      </c>
      <c r="C291" s="308" t="s">
        <v>139</v>
      </c>
      <c r="D291" s="309" t="s">
        <v>1520</v>
      </c>
      <c r="E291" s="308">
        <v>52.0</v>
      </c>
      <c r="F291" s="308">
        <v>3.0</v>
      </c>
      <c r="G291" s="308" t="s">
        <v>1521</v>
      </c>
      <c r="H291" s="317" t="s">
        <v>1590</v>
      </c>
      <c r="I291" s="317" t="s">
        <v>1590</v>
      </c>
      <c r="J291" s="309">
        <v>9.96333800011E11</v>
      </c>
      <c r="K291" s="309">
        <v>9.96333800011E11</v>
      </c>
      <c r="L291" s="318" t="s">
        <v>1411</v>
      </c>
      <c r="M291" s="314">
        <v>2023.0</v>
      </c>
      <c r="N291" s="314" t="s">
        <v>361</v>
      </c>
      <c r="O291" s="314">
        <v>4.0</v>
      </c>
      <c r="P291" s="319">
        <v>4.0</v>
      </c>
      <c r="Q291" s="319">
        <v>5.0</v>
      </c>
      <c r="R291" s="320">
        <v>500.0</v>
      </c>
      <c r="S291" s="321"/>
      <c r="T291" s="167"/>
      <c r="U291" s="167"/>
      <c r="V291" s="383">
        <v>125.0</v>
      </c>
      <c r="W291" s="374" t="s">
        <v>1586</v>
      </c>
      <c r="X291" s="70"/>
    </row>
    <row r="292" ht="12.75" customHeight="1">
      <c r="A292" s="309" t="s">
        <v>628</v>
      </c>
      <c r="B292" s="246" t="s">
        <v>1591</v>
      </c>
      <c r="C292" s="308" t="s">
        <v>139</v>
      </c>
      <c r="D292" s="309" t="s">
        <v>484</v>
      </c>
      <c r="E292" s="308">
        <v>13.0</v>
      </c>
      <c r="F292" s="308">
        <v>9.0</v>
      </c>
      <c r="G292" s="308" t="s">
        <v>485</v>
      </c>
      <c r="H292" s="317" t="s">
        <v>1592</v>
      </c>
      <c r="I292" s="317" t="s">
        <v>631</v>
      </c>
      <c r="J292" s="309" t="s">
        <v>1483</v>
      </c>
      <c r="K292" s="309" t="s">
        <v>633</v>
      </c>
      <c r="L292" s="318" t="s">
        <v>1337</v>
      </c>
      <c r="M292" s="314">
        <v>2023.0</v>
      </c>
      <c r="N292" s="314" t="s">
        <v>284</v>
      </c>
      <c r="O292" s="314">
        <v>7.0</v>
      </c>
      <c r="P292" s="319">
        <v>7.0</v>
      </c>
      <c r="Q292" s="319">
        <v>12.0</v>
      </c>
      <c r="R292" s="320">
        <v>1000.0</v>
      </c>
      <c r="S292" s="321"/>
      <c r="T292" s="167"/>
      <c r="U292" s="167"/>
      <c r="V292" s="383">
        <v>143.0</v>
      </c>
      <c r="W292" s="374" t="s">
        <v>1586</v>
      </c>
      <c r="X292" s="70"/>
    </row>
    <row r="293" ht="12.75" customHeight="1">
      <c r="A293" s="309" t="s">
        <v>1593</v>
      </c>
      <c r="B293" s="309" t="s">
        <v>1594</v>
      </c>
      <c r="C293" s="308" t="s">
        <v>139</v>
      </c>
      <c r="D293" s="309" t="s">
        <v>1595</v>
      </c>
      <c r="E293" s="308">
        <v>13.0</v>
      </c>
      <c r="F293" s="308">
        <v>4.0</v>
      </c>
      <c r="G293" s="308" t="s">
        <v>1239</v>
      </c>
      <c r="H293" s="200" t="s">
        <v>1596</v>
      </c>
      <c r="I293" s="317" t="s">
        <v>1597</v>
      </c>
      <c r="J293" s="309" t="s">
        <v>1598</v>
      </c>
      <c r="K293" s="309">
        <v>9.77737500001E11</v>
      </c>
      <c r="L293" s="318" t="s">
        <v>1337</v>
      </c>
      <c r="M293" s="314">
        <v>2023.0</v>
      </c>
      <c r="N293" s="314" t="s">
        <v>284</v>
      </c>
      <c r="O293" s="314">
        <v>15.0</v>
      </c>
      <c r="P293" s="319">
        <v>2.0</v>
      </c>
      <c r="Q293" s="319">
        <v>16.0</v>
      </c>
      <c r="R293" s="320">
        <v>1000.0</v>
      </c>
      <c r="S293" s="321"/>
      <c r="T293" s="167"/>
      <c r="U293" s="167"/>
      <c r="V293" s="383">
        <v>67.0</v>
      </c>
      <c r="W293" s="374" t="s">
        <v>1586</v>
      </c>
      <c r="X293" s="70"/>
    </row>
    <row r="294" ht="12.75" customHeight="1">
      <c r="A294" s="309" t="s">
        <v>955</v>
      </c>
      <c r="B294" s="246" t="s">
        <v>1599</v>
      </c>
      <c r="C294" s="308" t="s">
        <v>139</v>
      </c>
      <c r="D294" s="309" t="s">
        <v>1600</v>
      </c>
      <c r="E294" s="308">
        <v>14.0</v>
      </c>
      <c r="F294" s="308">
        <v>1.0</v>
      </c>
      <c r="G294" s="308" t="s">
        <v>958</v>
      </c>
      <c r="H294" s="200" t="s">
        <v>1601</v>
      </c>
      <c r="I294" s="317" t="s">
        <v>960</v>
      </c>
      <c r="J294" s="309" t="s">
        <v>961</v>
      </c>
      <c r="K294" s="309">
        <v>9.62106300001E11</v>
      </c>
      <c r="L294" s="318" t="s">
        <v>1337</v>
      </c>
      <c r="M294" s="314">
        <v>2023.0</v>
      </c>
      <c r="N294" s="314" t="s">
        <v>264</v>
      </c>
      <c r="O294" s="314">
        <v>9.0</v>
      </c>
      <c r="P294" s="319">
        <v>6.0</v>
      </c>
      <c r="Q294" s="319">
        <v>9.0</v>
      </c>
      <c r="R294" s="320">
        <v>1500.0</v>
      </c>
      <c r="S294" s="321"/>
      <c r="T294" s="167"/>
      <c r="U294" s="167"/>
      <c r="V294" s="383">
        <v>167.0</v>
      </c>
      <c r="W294" s="374" t="s">
        <v>1586</v>
      </c>
      <c r="X294" s="70"/>
    </row>
    <row r="295" ht="12.75" customHeight="1">
      <c r="A295" s="309" t="s">
        <v>599</v>
      </c>
      <c r="B295" s="246" t="s">
        <v>1602</v>
      </c>
      <c r="C295" s="308" t="s">
        <v>139</v>
      </c>
      <c r="D295" s="309" t="s">
        <v>1603</v>
      </c>
      <c r="E295" s="308">
        <v>6.0</v>
      </c>
      <c r="F295" s="308">
        <v>1.0</v>
      </c>
      <c r="G295" s="308" t="s">
        <v>602</v>
      </c>
      <c r="H295" s="317" t="s">
        <v>1604</v>
      </c>
      <c r="I295" s="317" t="s">
        <v>1605</v>
      </c>
      <c r="J295" s="309" t="s">
        <v>1606</v>
      </c>
      <c r="K295" s="309">
        <v>9.58514300001E11</v>
      </c>
      <c r="L295" s="318" t="s">
        <v>1337</v>
      </c>
      <c r="M295" s="314">
        <v>2023.0</v>
      </c>
      <c r="N295" s="314" t="s">
        <v>274</v>
      </c>
      <c r="O295" s="314">
        <v>10.0</v>
      </c>
      <c r="P295" s="319">
        <v>6.0</v>
      </c>
      <c r="Q295" s="319">
        <v>12.0</v>
      </c>
      <c r="R295" s="320">
        <v>500.0</v>
      </c>
      <c r="S295" s="321"/>
      <c r="T295" s="167"/>
      <c r="U295" s="167"/>
      <c r="V295" s="383">
        <v>50.0</v>
      </c>
      <c r="W295" s="374" t="s">
        <v>1586</v>
      </c>
      <c r="X295" s="70"/>
    </row>
    <row r="296" ht="12.75" customHeight="1">
      <c r="A296" s="309" t="s">
        <v>947</v>
      </c>
      <c r="B296" s="246" t="s">
        <v>1607</v>
      </c>
      <c r="C296" s="308" t="s">
        <v>139</v>
      </c>
      <c r="D296" s="309" t="s">
        <v>949</v>
      </c>
      <c r="E296" s="308">
        <v>11.0</v>
      </c>
      <c r="F296" s="308">
        <v>2.0</v>
      </c>
      <c r="G296" s="308" t="s">
        <v>950</v>
      </c>
      <c r="H296" s="317" t="s">
        <v>1608</v>
      </c>
      <c r="I296" s="317" t="s">
        <v>952</v>
      </c>
      <c r="J296" s="309" t="s">
        <v>953</v>
      </c>
      <c r="K296" s="309">
        <v>9.41323900001E11</v>
      </c>
      <c r="L296" s="318" t="s">
        <v>1337</v>
      </c>
      <c r="M296" s="314">
        <v>2023.0</v>
      </c>
      <c r="N296" s="314" t="s">
        <v>264</v>
      </c>
      <c r="O296" s="314">
        <v>8.0</v>
      </c>
      <c r="P296" s="319">
        <v>6.0</v>
      </c>
      <c r="Q296" s="319">
        <v>8.0</v>
      </c>
      <c r="R296" s="320">
        <v>1500.0</v>
      </c>
      <c r="S296" s="321"/>
      <c r="T296" s="167"/>
      <c r="U296" s="167"/>
      <c r="V296" s="383">
        <v>188.0</v>
      </c>
      <c r="W296" s="374" t="s">
        <v>1586</v>
      </c>
      <c r="X296" s="70"/>
    </row>
    <row r="297" ht="12.75" customHeight="1">
      <c r="A297" s="309" t="s">
        <v>460</v>
      </c>
      <c r="B297" s="246" t="s">
        <v>1609</v>
      </c>
      <c r="C297" s="308" t="s">
        <v>139</v>
      </c>
      <c r="D297" s="309" t="s">
        <v>965</v>
      </c>
      <c r="E297" s="308">
        <v>11.0</v>
      </c>
      <c r="F297" s="308">
        <v>1.0</v>
      </c>
      <c r="G297" s="308" t="s">
        <v>258</v>
      </c>
      <c r="H297" s="317" t="s">
        <v>1610</v>
      </c>
      <c r="I297" s="317" t="s">
        <v>464</v>
      </c>
      <c r="J297" s="309" t="s">
        <v>1491</v>
      </c>
      <c r="K297" s="309">
        <v>9.16442700001E11</v>
      </c>
      <c r="L297" s="318" t="s">
        <v>1337</v>
      </c>
      <c r="M297" s="314">
        <v>2023.0</v>
      </c>
      <c r="N297" s="314" t="s">
        <v>284</v>
      </c>
      <c r="O297" s="314">
        <v>15.0</v>
      </c>
      <c r="P297" s="319">
        <v>13.0</v>
      </c>
      <c r="Q297" s="319">
        <v>15.0</v>
      </c>
      <c r="R297" s="320">
        <v>1000.0</v>
      </c>
      <c r="S297" s="321"/>
      <c r="T297" s="167"/>
      <c r="U297" s="167"/>
      <c r="V297" s="383">
        <v>67.0</v>
      </c>
      <c r="W297" s="374" t="s">
        <v>1586</v>
      </c>
      <c r="X297" s="70"/>
    </row>
    <row r="298" ht="12.75" customHeight="1">
      <c r="A298" s="200" t="s">
        <v>451</v>
      </c>
      <c r="B298" s="246" t="s">
        <v>1611</v>
      </c>
      <c r="C298" s="314" t="s">
        <v>139</v>
      </c>
      <c r="D298" s="314" t="s">
        <v>1612</v>
      </c>
      <c r="E298" s="314">
        <v>25.0</v>
      </c>
      <c r="F298" s="314">
        <v>1.0</v>
      </c>
      <c r="G298" s="314" t="s">
        <v>454</v>
      </c>
      <c r="H298" s="200" t="s">
        <v>1613</v>
      </c>
      <c r="I298" s="317" t="s">
        <v>1614</v>
      </c>
      <c r="J298" s="200" t="s">
        <v>457</v>
      </c>
      <c r="K298" s="200">
        <v>8.99543400001E11</v>
      </c>
      <c r="L298" s="322" t="s">
        <v>1337</v>
      </c>
      <c r="M298" s="314">
        <v>2023.0</v>
      </c>
      <c r="N298" s="314" t="s">
        <v>274</v>
      </c>
      <c r="O298" s="314">
        <v>8.0</v>
      </c>
      <c r="P298" s="315">
        <v>7.0</v>
      </c>
      <c r="Q298" s="315">
        <v>8.0</v>
      </c>
      <c r="R298" s="323">
        <v>500.0</v>
      </c>
      <c r="S298" s="321"/>
      <c r="T298" s="167"/>
      <c r="U298" s="167"/>
      <c r="V298" s="383">
        <v>63.0</v>
      </c>
      <c r="W298" s="374" t="s">
        <v>1586</v>
      </c>
      <c r="X298" s="70"/>
    </row>
    <row r="299" ht="12.75" customHeight="1">
      <c r="A299" s="190" t="s">
        <v>1615</v>
      </c>
      <c r="B299" s="190" t="s">
        <v>1616</v>
      </c>
      <c r="C299" s="191" t="s">
        <v>139</v>
      </c>
      <c r="D299" s="190" t="s">
        <v>1617</v>
      </c>
      <c r="E299" s="192">
        <v>6.0</v>
      </c>
      <c r="F299" s="193">
        <v>3.0</v>
      </c>
      <c r="G299" s="191" t="s">
        <v>602</v>
      </c>
      <c r="H299" s="194" t="s">
        <v>1618</v>
      </c>
      <c r="I299" s="194" t="s">
        <v>1605</v>
      </c>
      <c r="J299" s="194" t="s">
        <v>1619</v>
      </c>
      <c r="K299" s="195" t="s">
        <v>1620</v>
      </c>
      <c r="L299" s="196"/>
      <c r="M299" s="161">
        <v>2023.0</v>
      </c>
      <c r="N299" s="161" t="s">
        <v>361</v>
      </c>
      <c r="O299" s="161">
        <v>12.0</v>
      </c>
      <c r="P299" s="164">
        <v>6.0</v>
      </c>
      <c r="Q299" s="164">
        <v>12.0</v>
      </c>
      <c r="R299" s="197">
        <v>500.0</v>
      </c>
      <c r="S299" s="188"/>
      <c r="T299" s="167"/>
      <c r="U299" s="167"/>
      <c r="V299" s="383">
        <v>83.33</v>
      </c>
      <c r="W299" s="374" t="s">
        <v>1621</v>
      </c>
      <c r="X299" s="70"/>
    </row>
    <row r="300" ht="12.75" customHeight="1">
      <c r="A300" s="190" t="s">
        <v>328</v>
      </c>
      <c r="B300" s="190" t="s">
        <v>1622</v>
      </c>
      <c r="C300" s="191" t="s">
        <v>139</v>
      </c>
      <c r="D300" s="190" t="s">
        <v>331</v>
      </c>
      <c r="E300" s="191">
        <v>13.0</v>
      </c>
      <c r="F300" s="191">
        <v>1645.0</v>
      </c>
      <c r="G300" s="191" t="s">
        <v>477</v>
      </c>
      <c r="H300" s="97" t="s">
        <v>478</v>
      </c>
      <c r="I300" s="97" t="s">
        <v>479</v>
      </c>
      <c r="J300" s="278" t="s">
        <v>1415</v>
      </c>
      <c r="K300" s="190" t="s">
        <v>481</v>
      </c>
      <c r="L300" s="198"/>
      <c r="M300" s="161">
        <v>2023.0</v>
      </c>
      <c r="N300" s="161" t="s">
        <v>284</v>
      </c>
      <c r="O300" s="161">
        <v>8.0</v>
      </c>
      <c r="P300" s="178">
        <v>8.0</v>
      </c>
      <c r="Q300" s="178">
        <v>8.0</v>
      </c>
      <c r="R300" s="165">
        <v>1000.0</v>
      </c>
      <c r="S300" s="166"/>
      <c r="T300" s="167"/>
      <c r="U300" s="167"/>
      <c r="V300" s="383">
        <v>125.0</v>
      </c>
      <c r="W300" s="374" t="s">
        <v>1621</v>
      </c>
      <c r="X300" s="70"/>
    </row>
    <row r="301" ht="12.75" customHeight="1">
      <c r="A301" s="162" t="s">
        <v>1623</v>
      </c>
      <c r="B301" s="161" t="s">
        <v>1624</v>
      </c>
      <c r="C301" s="161" t="s">
        <v>139</v>
      </c>
      <c r="D301" s="161" t="s">
        <v>721</v>
      </c>
      <c r="E301" s="161">
        <v>59.0</v>
      </c>
      <c r="F301" s="161">
        <v>647.0</v>
      </c>
      <c r="G301" s="161" t="s">
        <v>1148</v>
      </c>
      <c r="H301" s="97" t="s">
        <v>1625</v>
      </c>
      <c r="I301" s="97" t="s">
        <v>1626</v>
      </c>
      <c r="J301" s="97" t="s">
        <v>1627</v>
      </c>
      <c r="K301" s="162" t="s">
        <v>1628</v>
      </c>
      <c r="L301" s="163"/>
      <c r="M301" s="161">
        <v>2023.0</v>
      </c>
      <c r="N301" s="161" t="s">
        <v>284</v>
      </c>
      <c r="O301" s="161">
        <v>6.0</v>
      </c>
      <c r="P301" s="164">
        <v>1.0</v>
      </c>
      <c r="Q301" s="164">
        <v>6.0</v>
      </c>
      <c r="R301" s="165">
        <v>1000.0</v>
      </c>
      <c r="S301" s="166"/>
      <c r="T301" s="167"/>
      <c r="U301" s="167"/>
      <c r="V301" s="383">
        <v>166.66</v>
      </c>
      <c r="W301" s="374" t="s">
        <v>1621</v>
      </c>
      <c r="X301" s="70"/>
    </row>
    <row r="302" ht="12.75" customHeight="1">
      <c r="A302" s="162" t="s">
        <v>1629</v>
      </c>
      <c r="B302" s="161" t="s">
        <v>1630</v>
      </c>
      <c r="C302" s="161" t="s">
        <v>139</v>
      </c>
      <c r="D302" s="161" t="s">
        <v>1563</v>
      </c>
      <c r="E302" s="161">
        <v>12.0</v>
      </c>
      <c r="F302" s="161">
        <v>1015.0</v>
      </c>
      <c r="G302" s="161" t="s">
        <v>298</v>
      </c>
      <c r="H302" s="97" t="s">
        <v>1631</v>
      </c>
      <c r="I302" s="97" t="s">
        <v>1632</v>
      </c>
      <c r="J302" s="97" t="s">
        <v>1633</v>
      </c>
      <c r="K302" s="162" t="s">
        <v>1634</v>
      </c>
      <c r="L302" s="163"/>
      <c r="M302" s="161">
        <v>2023.0</v>
      </c>
      <c r="N302" s="161" t="s">
        <v>264</v>
      </c>
      <c r="O302" s="161">
        <v>9.0</v>
      </c>
      <c r="P302" s="178">
        <v>1.0</v>
      </c>
      <c r="Q302" s="178">
        <v>9.0</v>
      </c>
      <c r="R302" s="165">
        <v>1500.0</v>
      </c>
      <c r="S302" s="166"/>
      <c r="T302" s="167"/>
      <c r="U302" s="167"/>
      <c r="V302" s="383">
        <v>187.5</v>
      </c>
      <c r="W302" s="374" t="s">
        <v>1621</v>
      </c>
      <c r="X302" s="70"/>
    </row>
    <row r="303" ht="12.75" customHeight="1">
      <c r="A303" s="162" t="s">
        <v>498</v>
      </c>
      <c r="B303" s="161" t="s">
        <v>1635</v>
      </c>
      <c r="C303" s="161" t="s">
        <v>139</v>
      </c>
      <c r="D303" s="161" t="s">
        <v>391</v>
      </c>
      <c r="E303" s="161">
        <v>13.0</v>
      </c>
      <c r="F303" s="161">
        <v>9.0</v>
      </c>
      <c r="G303" s="161" t="s">
        <v>501</v>
      </c>
      <c r="H303" s="97" t="s">
        <v>502</v>
      </c>
      <c r="I303" s="97" t="s">
        <v>503</v>
      </c>
      <c r="J303" s="97" t="s">
        <v>1385</v>
      </c>
      <c r="K303" s="162" t="s">
        <v>663</v>
      </c>
      <c r="L303" s="163"/>
      <c r="M303" s="161">
        <v>2023.0</v>
      </c>
      <c r="N303" s="161" t="s">
        <v>284</v>
      </c>
      <c r="O303" s="161">
        <v>15.0</v>
      </c>
      <c r="P303" s="178">
        <v>14.0</v>
      </c>
      <c r="Q303" s="178">
        <v>15.0</v>
      </c>
      <c r="R303" s="165">
        <v>1000.0</v>
      </c>
      <c r="S303" s="166"/>
      <c r="T303" s="167"/>
      <c r="U303" s="167"/>
      <c r="V303" s="383">
        <v>66.66</v>
      </c>
      <c r="W303" s="374" t="s">
        <v>1621</v>
      </c>
      <c r="X303" s="70"/>
    </row>
    <row r="304" ht="12.75" customHeight="1">
      <c r="A304" s="162" t="s">
        <v>1636</v>
      </c>
      <c r="B304" s="161" t="s">
        <v>1637</v>
      </c>
      <c r="C304" s="161" t="s">
        <v>139</v>
      </c>
      <c r="D304" s="161" t="s">
        <v>566</v>
      </c>
      <c r="E304" s="161">
        <v>13.0</v>
      </c>
      <c r="F304" s="161">
        <v>9.0</v>
      </c>
      <c r="G304" s="161" t="s">
        <v>485</v>
      </c>
      <c r="H304" s="97" t="s">
        <v>630</v>
      </c>
      <c r="I304" s="448" t="s">
        <v>631</v>
      </c>
      <c r="J304" s="97" t="s">
        <v>1638</v>
      </c>
      <c r="K304" s="162" t="s">
        <v>633</v>
      </c>
      <c r="L304" s="163"/>
      <c r="M304" s="161">
        <v>2023.0</v>
      </c>
      <c r="N304" s="161" t="s">
        <v>284</v>
      </c>
      <c r="O304" s="161">
        <v>10.0</v>
      </c>
      <c r="P304" s="178">
        <v>6.0</v>
      </c>
      <c r="Q304" s="178">
        <v>12.0</v>
      </c>
      <c r="R304" s="165">
        <v>1000.0</v>
      </c>
      <c r="S304" s="166"/>
      <c r="T304" s="167"/>
      <c r="U304" s="167"/>
      <c r="V304" s="383">
        <v>100.0</v>
      </c>
      <c r="W304" s="374" t="s">
        <v>1621</v>
      </c>
      <c r="X304" s="70"/>
    </row>
    <row r="305" ht="12.75" customHeight="1">
      <c r="A305" s="162" t="s">
        <v>482</v>
      </c>
      <c r="B305" s="161" t="s">
        <v>1639</v>
      </c>
      <c r="C305" s="161" t="s">
        <v>139</v>
      </c>
      <c r="D305" s="161" t="s">
        <v>566</v>
      </c>
      <c r="E305" s="161">
        <v>13.0</v>
      </c>
      <c r="F305" s="161">
        <v>9.0</v>
      </c>
      <c r="G305" s="161" t="s">
        <v>485</v>
      </c>
      <c r="H305" s="97" t="s">
        <v>486</v>
      </c>
      <c r="I305" s="448" t="s">
        <v>636</v>
      </c>
      <c r="J305" s="97" t="s">
        <v>1640</v>
      </c>
      <c r="K305" s="162" t="s">
        <v>638</v>
      </c>
      <c r="L305" s="163"/>
      <c r="M305" s="161">
        <v>2023.0</v>
      </c>
      <c r="N305" s="161" t="s">
        <v>284</v>
      </c>
      <c r="O305" s="161">
        <v>11.0</v>
      </c>
      <c r="P305" s="178">
        <v>7.0</v>
      </c>
      <c r="Q305" s="178">
        <v>11.0</v>
      </c>
      <c r="R305" s="165">
        <v>1000.0</v>
      </c>
      <c r="S305" s="166"/>
      <c r="T305" s="167"/>
      <c r="U305" s="167"/>
      <c r="V305" s="383">
        <v>90.9</v>
      </c>
      <c r="W305" s="374" t="s">
        <v>1621</v>
      </c>
      <c r="X305" s="70"/>
    </row>
    <row r="306" ht="12.75" customHeight="1">
      <c r="A306" s="162" t="s">
        <v>621</v>
      </c>
      <c r="B306" s="161" t="s">
        <v>1641</v>
      </c>
      <c r="C306" s="161" t="s">
        <v>139</v>
      </c>
      <c r="D306" s="161" t="s">
        <v>566</v>
      </c>
      <c r="E306" s="161">
        <v>13.0</v>
      </c>
      <c r="F306" s="161">
        <v>6.0</v>
      </c>
      <c r="G306" s="161" t="s">
        <v>485</v>
      </c>
      <c r="H306" s="97" t="s">
        <v>623</v>
      </c>
      <c r="I306" s="448" t="s">
        <v>624</v>
      </c>
      <c r="J306" s="97" t="s">
        <v>1642</v>
      </c>
      <c r="K306" s="162" t="s">
        <v>626</v>
      </c>
      <c r="L306" s="163"/>
      <c r="M306" s="161">
        <v>2023.0</v>
      </c>
      <c r="N306" s="161" t="s">
        <v>284</v>
      </c>
      <c r="O306" s="161">
        <v>10.0</v>
      </c>
      <c r="P306" s="178">
        <v>5.0</v>
      </c>
      <c r="Q306" s="178">
        <v>10.0</v>
      </c>
      <c r="R306" s="165">
        <v>1000.0</v>
      </c>
      <c r="S306" s="166"/>
      <c r="T306" s="167"/>
      <c r="U306" s="167"/>
      <c r="V306" s="383">
        <v>125.0</v>
      </c>
      <c r="W306" s="374" t="s">
        <v>1621</v>
      </c>
      <c r="X306" s="70"/>
    </row>
    <row r="307" ht="12.75" customHeight="1">
      <c r="A307" s="162" t="s">
        <v>607</v>
      </c>
      <c r="B307" s="161" t="s">
        <v>1643</v>
      </c>
      <c r="C307" s="161" t="s">
        <v>139</v>
      </c>
      <c r="D307" s="161" t="s">
        <v>566</v>
      </c>
      <c r="E307" s="161">
        <v>13.0</v>
      </c>
      <c r="F307" s="161">
        <v>4.0</v>
      </c>
      <c r="G307" s="161" t="s">
        <v>485</v>
      </c>
      <c r="H307" s="97" t="s">
        <v>610</v>
      </c>
      <c r="I307" s="97" t="s">
        <v>604</v>
      </c>
      <c r="J307" s="97" t="s">
        <v>1644</v>
      </c>
      <c r="K307" s="162" t="s">
        <v>606</v>
      </c>
      <c r="L307" s="163"/>
      <c r="M307" s="161">
        <v>2023.0</v>
      </c>
      <c r="N307" s="161" t="s">
        <v>284</v>
      </c>
      <c r="O307" s="161">
        <v>4.0</v>
      </c>
      <c r="P307" s="178">
        <v>4.0</v>
      </c>
      <c r="Q307" s="178">
        <v>4.0</v>
      </c>
      <c r="R307" s="165">
        <v>1000.0</v>
      </c>
      <c r="S307" s="166"/>
      <c r="T307" s="167"/>
      <c r="U307" s="167"/>
      <c r="V307" s="383">
        <v>250.0</v>
      </c>
      <c r="W307" s="374" t="s">
        <v>1621</v>
      </c>
      <c r="X307" s="70"/>
    </row>
    <row r="308" ht="12.75" customHeight="1">
      <c r="A308" s="162" t="s">
        <v>506</v>
      </c>
      <c r="B308" s="161" t="s">
        <v>1645</v>
      </c>
      <c r="C308" s="161" t="s">
        <v>139</v>
      </c>
      <c r="D308" s="161" t="s">
        <v>566</v>
      </c>
      <c r="E308" s="161">
        <v>13.0</v>
      </c>
      <c r="F308" s="161">
        <v>21.0</v>
      </c>
      <c r="G308" s="161" t="s">
        <v>485</v>
      </c>
      <c r="H308" s="97" t="s">
        <v>508</v>
      </c>
      <c r="I308" s="97" t="s">
        <v>509</v>
      </c>
      <c r="J308" s="97" t="s">
        <v>1076</v>
      </c>
      <c r="K308" s="162" t="s">
        <v>1256</v>
      </c>
      <c r="L308" s="163"/>
      <c r="M308" s="161">
        <v>2023.0</v>
      </c>
      <c r="N308" s="161" t="s">
        <v>284</v>
      </c>
      <c r="O308" s="161">
        <v>16.0</v>
      </c>
      <c r="P308" s="178">
        <v>14.0</v>
      </c>
      <c r="Q308" s="178">
        <v>16.0</v>
      </c>
      <c r="R308" s="165">
        <v>1000.0</v>
      </c>
      <c r="S308" s="166"/>
      <c r="T308" s="167"/>
      <c r="U308" s="167"/>
      <c r="V308" s="383">
        <v>71.42</v>
      </c>
      <c r="W308" s="374" t="s">
        <v>1621</v>
      </c>
      <c r="X308" s="70"/>
    </row>
    <row r="309" ht="12.75" customHeight="1">
      <c r="A309" s="449" t="s">
        <v>1348</v>
      </c>
      <c r="B309" s="449" t="s">
        <v>1646</v>
      </c>
      <c r="C309" s="450" t="s">
        <v>1647</v>
      </c>
      <c r="D309" s="451" t="s">
        <v>1648</v>
      </c>
      <c r="E309" s="314">
        <v>12.0</v>
      </c>
      <c r="F309" s="314">
        <v>19.0</v>
      </c>
      <c r="G309" s="452" t="s">
        <v>802</v>
      </c>
      <c r="H309" s="453" t="s">
        <v>1649</v>
      </c>
      <c r="I309" s="454" t="s">
        <v>1650</v>
      </c>
      <c r="J309" s="455" t="s">
        <v>1651</v>
      </c>
      <c r="K309" s="456" t="s">
        <v>897</v>
      </c>
      <c r="L309" s="322" t="s">
        <v>725</v>
      </c>
      <c r="M309" s="314">
        <v>2023.0</v>
      </c>
      <c r="N309" s="322" t="s">
        <v>284</v>
      </c>
      <c r="O309" s="314">
        <v>9.0</v>
      </c>
      <c r="P309" s="315">
        <v>9.0</v>
      </c>
      <c r="Q309" s="315">
        <v>12.0</v>
      </c>
      <c r="R309" s="315">
        <v>1000.0</v>
      </c>
      <c r="S309" s="188"/>
      <c r="T309" s="167"/>
      <c r="U309" s="167"/>
      <c r="V309" s="323">
        <v>111.11</v>
      </c>
      <c r="W309" s="162" t="s">
        <v>1652</v>
      </c>
      <c r="X309" s="69"/>
      <c r="Y309" s="69"/>
      <c r="Z309" s="69"/>
      <c r="AA309" s="69"/>
      <c r="AB309" s="69"/>
      <c r="AC309" s="69"/>
      <c r="AD309" s="69"/>
      <c r="AE309" s="69"/>
      <c r="AF309" s="69"/>
    </row>
    <row r="310" ht="12.75" customHeight="1">
      <c r="A310" s="449" t="s">
        <v>1653</v>
      </c>
      <c r="B310" s="449" t="s">
        <v>1654</v>
      </c>
      <c r="C310" s="450" t="s">
        <v>1647</v>
      </c>
      <c r="D310" s="457" t="s">
        <v>1655</v>
      </c>
      <c r="E310" s="314">
        <v>13.0</v>
      </c>
      <c r="F310" s="314">
        <v>9.0</v>
      </c>
      <c r="G310" s="452" t="s">
        <v>501</v>
      </c>
      <c r="H310" s="454" t="s">
        <v>1656</v>
      </c>
      <c r="I310" s="458" t="s">
        <v>1657</v>
      </c>
      <c r="J310" s="455" t="s">
        <v>1658</v>
      </c>
      <c r="K310" s="456" t="s">
        <v>663</v>
      </c>
      <c r="L310" s="322" t="s">
        <v>563</v>
      </c>
      <c r="M310" s="314">
        <v>2023.0</v>
      </c>
      <c r="N310" s="322" t="s">
        <v>284</v>
      </c>
      <c r="O310" s="314">
        <v>15.0</v>
      </c>
      <c r="P310" s="315">
        <v>14.0</v>
      </c>
      <c r="Q310" s="315">
        <v>15.0</v>
      </c>
      <c r="R310" s="315">
        <v>1000.0</v>
      </c>
      <c r="S310" s="166"/>
      <c r="T310" s="167"/>
      <c r="U310" s="167"/>
      <c r="V310" s="323">
        <v>66.66</v>
      </c>
      <c r="W310" s="162" t="s">
        <v>1652</v>
      </c>
      <c r="X310" s="69"/>
      <c r="Y310" s="69"/>
      <c r="Z310" s="69"/>
      <c r="AA310" s="69"/>
      <c r="AB310" s="69"/>
      <c r="AC310" s="69"/>
      <c r="AD310" s="69"/>
      <c r="AE310" s="69"/>
      <c r="AF310" s="69"/>
    </row>
    <row r="311" ht="12.75" customHeight="1">
      <c r="A311" s="449" t="s">
        <v>1659</v>
      </c>
      <c r="B311" s="449" t="s">
        <v>1660</v>
      </c>
      <c r="C311" s="459" t="s">
        <v>1647</v>
      </c>
      <c r="D311" s="449" t="s">
        <v>1661</v>
      </c>
      <c r="E311" s="314">
        <v>12.0</v>
      </c>
      <c r="F311" s="314">
        <v>6.0</v>
      </c>
      <c r="G311" s="452" t="s">
        <v>470</v>
      </c>
      <c r="H311" s="454" t="s">
        <v>1662</v>
      </c>
      <c r="I311" s="458" t="s">
        <v>1663</v>
      </c>
      <c r="J311" s="460" t="s">
        <v>1664</v>
      </c>
      <c r="K311" s="456" t="s">
        <v>642</v>
      </c>
      <c r="L311" s="322" t="s">
        <v>1337</v>
      </c>
      <c r="M311" s="314">
        <v>2023.0</v>
      </c>
      <c r="N311" s="322" t="s">
        <v>284</v>
      </c>
      <c r="O311" s="314">
        <v>14.0</v>
      </c>
      <c r="P311" s="315">
        <v>14.0</v>
      </c>
      <c r="Q311" s="315">
        <v>15.0</v>
      </c>
      <c r="R311" s="315">
        <v>1000.0</v>
      </c>
      <c r="S311" s="166"/>
      <c r="T311" s="167"/>
      <c r="U311" s="167"/>
      <c r="V311" s="323">
        <v>71.42</v>
      </c>
      <c r="W311" s="162" t="s">
        <v>1652</v>
      </c>
      <c r="X311" s="69"/>
      <c r="Y311" s="69"/>
      <c r="Z311" s="69"/>
      <c r="AA311" s="69"/>
      <c r="AB311" s="69"/>
      <c r="AC311" s="69"/>
      <c r="AD311" s="69"/>
      <c r="AE311" s="69"/>
      <c r="AF311" s="69"/>
    </row>
    <row r="312" ht="12.75" customHeight="1">
      <c r="A312" s="449" t="s">
        <v>1665</v>
      </c>
      <c r="B312" s="449" t="s">
        <v>1666</v>
      </c>
      <c r="C312" s="459" t="s">
        <v>1647</v>
      </c>
      <c r="D312" s="449" t="s">
        <v>1667</v>
      </c>
      <c r="E312" s="314">
        <v>14.0</v>
      </c>
      <c r="F312" s="314"/>
      <c r="G312" s="452" t="s">
        <v>958</v>
      </c>
      <c r="H312" s="454" t="s">
        <v>1668</v>
      </c>
      <c r="I312" s="458" t="s">
        <v>1669</v>
      </c>
      <c r="J312" s="460" t="s">
        <v>1670</v>
      </c>
      <c r="K312" s="456" t="s">
        <v>1671</v>
      </c>
      <c r="L312" s="322" t="s">
        <v>725</v>
      </c>
      <c r="M312" s="314">
        <v>2023.0</v>
      </c>
      <c r="N312" s="322" t="s">
        <v>264</v>
      </c>
      <c r="O312" s="314">
        <v>9.0</v>
      </c>
      <c r="P312" s="315">
        <v>9.0</v>
      </c>
      <c r="Q312" s="315">
        <v>9.0</v>
      </c>
      <c r="R312" s="315">
        <v>1500.0</v>
      </c>
      <c r="S312" s="166"/>
      <c r="T312" s="167"/>
      <c r="U312" s="167"/>
      <c r="V312" s="323">
        <v>166.66</v>
      </c>
      <c r="W312" s="162" t="s">
        <v>1652</v>
      </c>
      <c r="X312" s="69"/>
      <c r="Y312" s="69"/>
      <c r="Z312" s="69"/>
      <c r="AA312" s="69"/>
      <c r="AB312" s="69"/>
      <c r="AC312" s="69"/>
      <c r="AD312" s="69"/>
      <c r="AE312" s="69"/>
      <c r="AF312" s="69"/>
    </row>
    <row r="313" ht="12.75" customHeight="1">
      <c r="A313" s="449" t="s">
        <v>599</v>
      </c>
      <c r="B313" s="449" t="s">
        <v>1672</v>
      </c>
      <c r="C313" s="459" t="s">
        <v>1647</v>
      </c>
      <c r="D313" s="449" t="s">
        <v>1617</v>
      </c>
      <c r="E313" s="314">
        <v>6.0</v>
      </c>
      <c r="F313" s="314">
        <v>1.0</v>
      </c>
      <c r="G313" s="452" t="s">
        <v>602</v>
      </c>
      <c r="H313" s="454" t="s">
        <v>1673</v>
      </c>
      <c r="I313" s="458" t="s">
        <v>1674</v>
      </c>
      <c r="J313" s="460" t="s">
        <v>1675</v>
      </c>
      <c r="K313" s="456" t="s">
        <v>1620</v>
      </c>
      <c r="L313" s="322" t="s">
        <v>563</v>
      </c>
      <c r="M313" s="314">
        <v>2023.0</v>
      </c>
      <c r="N313" s="322" t="s">
        <v>361</v>
      </c>
      <c r="O313" s="314">
        <v>12.0</v>
      </c>
      <c r="P313" s="315">
        <v>7.0</v>
      </c>
      <c r="Q313" s="315">
        <v>12.0</v>
      </c>
      <c r="R313" s="315">
        <v>500.0</v>
      </c>
      <c r="S313" s="166"/>
      <c r="T313" s="167"/>
      <c r="U313" s="167"/>
      <c r="V313" s="323">
        <v>41.66</v>
      </c>
      <c r="W313" s="162" t="s">
        <v>1652</v>
      </c>
      <c r="X313" s="69"/>
      <c r="Y313" s="69"/>
      <c r="Z313" s="69"/>
      <c r="AA313" s="69"/>
      <c r="AB313" s="69"/>
      <c r="AC313" s="69"/>
      <c r="AD313" s="69"/>
      <c r="AE313" s="69"/>
      <c r="AF313" s="69"/>
    </row>
    <row r="314" ht="12.75" customHeight="1">
      <c r="A314" s="449" t="s">
        <v>1676</v>
      </c>
      <c r="B314" s="449" t="s">
        <v>1677</v>
      </c>
      <c r="C314" s="459" t="s">
        <v>1647</v>
      </c>
      <c r="D314" s="449" t="s">
        <v>1678</v>
      </c>
      <c r="E314" s="314">
        <v>11.0</v>
      </c>
      <c r="F314" s="314">
        <v>2.0</v>
      </c>
      <c r="G314" s="452" t="s">
        <v>950</v>
      </c>
      <c r="H314" s="454" t="s">
        <v>1679</v>
      </c>
      <c r="I314" s="458" t="s">
        <v>1680</v>
      </c>
      <c r="J314" s="458" t="s">
        <v>1681</v>
      </c>
      <c r="K314" s="456" t="s">
        <v>1682</v>
      </c>
      <c r="L314" s="322" t="s">
        <v>1683</v>
      </c>
      <c r="M314" s="314">
        <v>2023.0</v>
      </c>
      <c r="N314" s="322" t="s">
        <v>284</v>
      </c>
      <c r="O314" s="314">
        <v>8.0</v>
      </c>
      <c r="P314" s="315">
        <v>8.0</v>
      </c>
      <c r="Q314" s="315">
        <v>8.0</v>
      </c>
      <c r="R314" s="319">
        <v>1000.0</v>
      </c>
      <c r="S314" s="166"/>
      <c r="T314" s="167"/>
      <c r="U314" s="167"/>
      <c r="V314" s="323">
        <v>125.0</v>
      </c>
      <c r="W314" s="162" t="s">
        <v>1652</v>
      </c>
      <c r="X314" s="69"/>
      <c r="Y314" s="69"/>
      <c r="Z314" s="69"/>
      <c r="AA314" s="69"/>
      <c r="AB314" s="69"/>
      <c r="AC314" s="69"/>
      <c r="AD314" s="69"/>
      <c r="AE314" s="69"/>
      <c r="AF314" s="69"/>
    </row>
    <row r="315" ht="12.75" customHeight="1">
      <c r="A315" s="449" t="s">
        <v>1684</v>
      </c>
      <c r="B315" s="449" t="s">
        <v>1685</v>
      </c>
      <c r="C315" s="459" t="s">
        <v>1647</v>
      </c>
      <c r="D315" s="449" t="s">
        <v>1686</v>
      </c>
      <c r="E315" s="314">
        <v>13.0</v>
      </c>
      <c r="F315" s="314">
        <v>3.0</v>
      </c>
      <c r="G315" s="452" t="s">
        <v>477</v>
      </c>
      <c r="H315" s="454" t="s">
        <v>1687</v>
      </c>
      <c r="I315" s="458" t="s">
        <v>1688</v>
      </c>
      <c r="J315" s="458" t="s">
        <v>1689</v>
      </c>
      <c r="K315" s="456" t="s">
        <v>481</v>
      </c>
      <c r="L315" s="322" t="s">
        <v>1690</v>
      </c>
      <c r="M315" s="314">
        <v>2023.0</v>
      </c>
      <c r="N315" s="322" t="s">
        <v>284</v>
      </c>
      <c r="O315" s="314">
        <v>8.0</v>
      </c>
      <c r="P315" s="319">
        <v>8.0</v>
      </c>
      <c r="Q315" s="319">
        <v>8.0</v>
      </c>
      <c r="R315" s="319">
        <v>1000.0</v>
      </c>
      <c r="S315" s="166"/>
      <c r="T315" s="167"/>
      <c r="U315" s="167"/>
      <c r="V315" s="323">
        <v>125.0</v>
      </c>
      <c r="W315" s="162" t="s">
        <v>1652</v>
      </c>
      <c r="X315" s="69"/>
      <c r="Y315" s="69"/>
      <c r="Z315" s="69"/>
      <c r="AA315" s="69"/>
      <c r="AB315" s="69"/>
      <c r="AC315" s="69"/>
      <c r="AD315" s="69"/>
      <c r="AE315" s="69"/>
      <c r="AF315" s="69"/>
    </row>
    <row r="316" ht="12.75" customHeight="1">
      <c r="A316" s="461" t="s">
        <v>1691</v>
      </c>
      <c r="B316" s="452" t="s">
        <v>1692</v>
      </c>
      <c r="C316" s="450" t="s">
        <v>1647</v>
      </c>
      <c r="D316" s="462" t="s">
        <v>1693</v>
      </c>
      <c r="E316" s="463">
        <v>11.0</v>
      </c>
      <c r="F316" s="464">
        <v>1.0</v>
      </c>
      <c r="G316" s="452" t="s">
        <v>258</v>
      </c>
      <c r="H316" s="454" t="s">
        <v>1694</v>
      </c>
      <c r="I316" s="454" t="s">
        <v>1695</v>
      </c>
      <c r="J316" s="465" t="s">
        <v>1696</v>
      </c>
      <c r="K316" s="466" t="s">
        <v>466</v>
      </c>
      <c r="L316" s="322" t="s">
        <v>725</v>
      </c>
      <c r="M316" s="314">
        <v>2023.0</v>
      </c>
      <c r="N316" s="322" t="s">
        <v>284</v>
      </c>
      <c r="O316" s="314">
        <v>15.0</v>
      </c>
      <c r="P316" s="319">
        <v>15.0</v>
      </c>
      <c r="Q316" s="319">
        <v>15.0</v>
      </c>
      <c r="R316" s="319">
        <v>1000.0</v>
      </c>
      <c r="S316" s="166"/>
      <c r="T316" s="167"/>
      <c r="U316" s="167"/>
      <c r="V316" s="323">
        <v>66.66</v>
      </c>
      <c r="W316" s="162" t="s">
        <v>1652</v>
      </c>
      <c r="X316" s="69"/>
      <c r="Y316" s="467"/>
      <c r="Z316" s="69"/>
      <c r="AA316" s="69"/>
      <c r="AB316" s="69"/>
      <c r="AC316" s="69"/>
      <c r="AD316" s="69"/>
      <c r="AE316" s="69"/>
      <c r="AF316" s="69"/>
    </row>
    <row r="317" ht="12.75" customHeight="1">
      <c r="A317" s="468" t="s">
        <v>335</v>
      </c>
      <c r="B317" s="452" t="s">
        <v>1697</v>
      </c>
      <c r="C317" s="469" t="s">
        <v>1647</v>
      </c>
      <c r="D317" s="470" t="s">
        <v>1698</v>
      </c>
      <c r="E317" s="471">
        <v>11.0</v>
      </c>
      <c r="F317" s="472">
        <v>1.0</v>
      </c>
      <c r="G317" s="452" t="s">
        <v>434</v>
      </c>
      <c r="H317" s="454" t="s">
        <v>1699</v>
      </c>
      <c r="I317" s="454" t="s">
        <v>1700</v>
      </c>
      <c r="J317" s="465" t="s">
        <v>1701</v>
      </c>
      <c r="K317" s="473" t="s">
        <v>1702</v>
      </c>
      <c r="L317" s="322" t="s">
        <v>1690</v>
      </c>
      <c r="M317" s="314">
        <v>2023.0</v>
      </c>
      <c r="N317" s="322" t="s">
        <v>284</v>
      </c>
      <c r="O317" s="314">
        <v>7.0</v>
      </c>
      <c r="P317" s="319">
        <v>6.0</v>
      </c>
      <c r="Q317" s="319">
        <v>8.0</v>
      </c>
      <c r="R317" s="319">
        <v>1000.0</v>
      </c>
      <c r="S317" s="175"/>
      <c r="T317" s="176"/>
      <c r="U317" s="176"/>
      <c r="V317" s="474">
        <v>142.85</v>
      </c>
      <c r="W317" s="162" t="s">
        <v>1652</v>
      </c>
      <c r="X317" s="69"/>
      <c r="Y317" s="69"/>
      <c r="Z317" s="69"/>
      <c r="AA317" s="69"/>
      <c r="AB317" s="69"/>
      <c r="AC317" s="69"/>
      <c r="AD317" s="69"/>
      <c r="AE317" s="69"/>
      <c r="AF317" s="69"/>
    </row>
    <row r="318" ht="12.75" customHeight="1">
      <c r="A318" s="475" t="s">
        <v>980</v>
      </c>
      <c r="B318" s="476" t="s">
        <v>1703</v>
      </c>
      <c r="C318" s="456" t="s">
        <v>1647</v>
      </c>
      <c r="D318" s="456" t="s">
        <v>399</v>
      </c>
      <c r="E318" s="200">
        <v>12.0</v>
      </c>
      <c r="F318" s="200">
        <v>9.0</v>
      </c>
      <c r="G318" s="477" t="s">
        <v>470</v>
      </c>
      <c r="H318" s="478" t="s">
        <v>1704</v>
      </c>
      <c r="I318" s="478" t="s">
        <v>1705</v>
      </c>
      <c r="J318" s="479" t="s">
        <v>984</v>
      </c>
      <c r="K318" s="480" t="s">
        <v>985</v>
      </c>
      <c r="L318" s="322"/>
      <c r="M318" s="314">
        <v>2023.0</v>
      </c>
      <c r="N318" s="322" t="s">
        <v>284</v>
      </c>
      <c r="O318" s="314">
        <v>6.0</v>
      </c>
      <c r="P318" s="319">
        <v>6.0</v>
      </c>
      <c r="Q318" s="319">
        <v>8.0</v>
      </c>
      <c r="R318" s="320">
        <v>1000.0</v>
      </c>
      <c r="S318" s="166"/>
      <c r="T318" s="167"/>
      <c r="U318" s="167"/>
      <c r="V318" s="315">
        <f>1000/6</f>
        <v>166.6666667</v>
      </c>
      <c r="W318" s="162" t="s">
        <v>1652</v>
      </c>
      <c r="X318" s="69"/>
      <c r="Y318" s="69"/>
      <c r="Z318" s="69"/>
      <c r="AA318" s="69"/>
      <c r="AB318" s="69"/>
      <c r="AC318" s="69"/>
      <c r="AD318" s="69"/>
      <c r="AE318" s="69"/>
      <c r="AF318" s="69"/>
    </row>
    <row r="319" ht="12.75" customHeight="1">
      <c r="A319" s="481" t="s">
        <v>944</v>
      </c>
      <c r="B319" s="482" t="s">
        <v>1706</v>
      </c>
      <c r="C319" s="483" t="s">
        <v>1647</v>
      </c>
      <c r="D319" s="483" t="s">
        <v>257</v>
      </c>
      <c r="E319" s="484">
        <v>11.0</v>
      </c>
      <c r="F319" s="484">
        <v>7.0</v>
      </c>
      <c r="G319" s="485" t="s">
        <v>258</v>
      </c>
      <c r="H319" s="486" t="s">
        <v>1707</v>
      </c>
      <c r="I319" s="486" t="s">
        <v>1708</v>
      </c>
      <c r="J319" s="487" t="s">
        <v>1709</v>
      </c>
      <c r="K319" s="480" t="s">
        <v>1710</v>
      </c>
      <c r="L319" s="322"/>
      <c r="M319" s="314">
        <v>2023.0</v>
      </c>
      <c r="N319" s="322" t="s">
        <v>284</v>
      </c>
      <c r="O319" s="314">
        <v>5.0</v>
      </c>
      <c r="P319" s="319">
        <v>5.0</v>
      </c>
      <c r="Q319" s="319">
        <v>8.0</v>
      </c>
      <c r="R319" s="320">
        <v>1000.0</v>
      </c>
      <c r="S319" s="319"/>
      <c r="T319" s="94"/>
      <c r="U319" s="200"/>
      <c r="V319" s="315">
        <f>1000/5</f>
        <v>200</v>
      </c>
      <c r="W319" s="162" t="s">
        <v>1652</v>
      </c>
      <c r="X319" s="69"/>
      <c r="Y319" s="69"/>
      <c r="Z319" s="69"/>
      <c r="AA319" s="69"/>
      <c r="AB319" s="69"/>
      <c r="AC319" s="69"/>
    </row>
    <row r="320" ht="12.75" customHeight="1">
      <c r="A320" s="452" t="s">
        <v>971</v>
      </c>
      <c r="B320" s="452" t="s">
        <v>1711</v>
      </c>
      <c r="C320" s="456" t="s">
        <v>1647</v>
      </c>
      <c r="D320" s="483" t="s">
        <v>257</v>
      </c>
      <c r="E320" s="200">
        <v>11.0</v>
      </c>
      <c r="F320" s="200">
        <v>7.0</v>
      </c>
      <c r="G320" s="485" t="s">
        <v>258</v>
      </c>
      <c r="H320" s="478" t="s">
        <v>1712</v>
      </c>
      <c r="I320" s="478" t="s">
        <v>650</v>
      </c>
      <c r="J320" s="479" t="s">
        <v>973</v>
      </c>
      <c r="K320" s="488" t="s">
        <v>974</v>
      </c>
      <c r="L320" s="322"/>
      <c r="M320" s="314">
        <v>2023.0</v>
      </c>
      <c r="N320" s="322" t="s">
        <v>284</v>
      </c>
      <c r="O320" s="314">
        <v>10.0</v>
      </c>
      <c r="P320" s="319">
        <v>9.0</v>
      </c>
      <c r="Q320" s="319">
        <v>10.0</v>
      </c>
      <c r="R320" s="320">
        <v>1000.0</v>
      </c>
      <c r="S320" s="319"/>
      <c r="T320" s="94"/>
      <c r="U320" s="200"/>
      <c r="V320" s="315">
        <v>100.0</v>
      </c>
      <c r="W320" s="162" t="s">
        <v>1652</v>
      </c>
      <c r="X320" s="69"/>
      <c r="Y320" s="69"/>
      <c r="Z320" s="69"/>
      <c r="AA320" s="69"/>
      <c r="AB320" s="69"/>
      <c r="AC320" s="69"/>
    </row>
    <row r="321" ht="12.75" customHeight="1">
      <c r="A321" s="452" t="s">
        <v>451</v>
      </c>
      <c r="B321" s="452" t="s">
        <v>1611</v>
      </c>
      <c r="C321" s="456" t="s">
        <v>1713</v>
      </c>
      <c r="D321" s="456" t="s">
        <v>1714</v>
      </c>
      <c r="E321" s="200">
        <v>25.0</v>
      </c>
      <c r="F321" s="200">
        <v>1.0</v>
      </c>
      <c r="G321" s="452" t="s">
        <v>454</v>
      </c>
      <c r="H321" s="478" t="s">
        <v>1613</v>
      </c>
      <c r="I321" s="478" t="s">
        <v>1614</v>
      </c>
      <c r="J321" s="479" t="s">
        <v>457</v>
      </c>
      <c r="K321" s="488" t="s">
        <v>458</v>
      </c>
      <c r="L321" s="322"/>
      <c r="M321" s="314">
        <v>2023.0</v>
      </c>
      <c r="N321" s="322" t="s">
        <v>274</v>
      </c>
      <c r="O321" s="314">
        <v>8.0</v>
      </c>
      <c r="P321" s="319">
        <v>7.0</v>
      </c>
      <c r="Q321" s="319">
        <v>8.0</v>
      </c>
      <c r="R321" s="320">
        <v>500.0</v>
      </c>
      <c r="S321" s="319"/>
      <c r="T321" s="321"/>
      <c r="U321" s="200"/>
      <c r="V321" s="164">
        <f>500/8</f>
        <v>62.5</v>
      </c>
      <c r="W321" s="162" t="s">
        <v>1652</v>
      </c>
      <c r="X321" s="69"/>
      <c r="Y321" s="69"/>
      <c r="Z321" s="69"/>
      <c r="AA321" s="69"/>
      <c r="AB321" s="69"/>
      <c r="AC321" s="69"/>
    </row>
    <row r="322" ht="12.75" customHeight="1">
      <c r="A322" s="449" t="s">
        <v>1715</v>
      </c>
      <c r="B322" s="449" t="s">
        <v>1716</v>
      </c>
      <c r="C322" s="489" t="s">
        <v>1647</v>
      </c>
      <c r="D322" s="490" t="s">
        <v>1717</v>
      </c>
      <c r="E322" s="314">
        <v>12.0</v>
      </c>
      <c r="F322" s="314">
        <v>24.0</v>
      </c>
      <c r="G322" s="491" t="s">
        <v>802</v>
      </c>
      <c r="H322" s="492" t="s">
        <v>1718</v>
      </c>
      <c r="I322" s="493" t="s">
        <v>1719</v>
      </c>
      <c r="J322" s="455" t="s">
        <v>1720</v>
      </c>
      <c r="K322" s="456" t="s">
        <v>1721</v>
      </c>
      <c r="L322" s="322" t="s">
        <v>1722</v>
      </c>
      <c r="M322" s="314">
        <v>2023.0</v>
      </c>
      <c r="N322" s="322" t="s">
        <v>284</v>
      </c>
      <c r="O322" s="314">
        <v>7.0</v>
      </c>
      <c r="P322" s="315">
        <v>1.0</v>
      </c>
      <c r="Q322" s="315">
        <v>7.0</v>
      </c>
      <c r="R322" s="323">
        <v>1000.0</v>
      </c>
      <c r="S322" s="94"/>
      <c r="T322" s="200"/>
      <c r="U322" s="200"/>
      <c r="V322" s="315">
        <v>142.85</v>
      </c>
      <c r="W322" s="200" t="s">
        <v>1723</v>
      </c>
      <c r="X322" s="69"/>
      <c r="Y322" s="69"/>
      <c r="Z322" s="69"/>
      <c r="AA322" s="69"/>
      <c r="AB322" s="69"/>
      <c r="AC322" s="69"/>
    </row>
    <row r="323" ht="12.75" customHeight="1">
      <c r="A323" s="449" t="s">
        <v>1724</v>
      </c>
      <c r="B323" s="449" t="s">
        <v>1725</v>
      </c>
      <c r="C323" s="450" t="s">
        <v>1647</v>
      </c>
      <c r="D323" s="451" t="s">
        <v>1726</v>
      </c>
      <c r="E323" s="314">
        <v>13.0</v>
      </c>
      <c r="F323" s="314">
        <v>23.0</v>
      </c>
      <c r="G323" s="491" t="s">
        <v>485</v>
      </c>
      <c r="H323" s="494" t="s">
        <v>1727</v>
      </c>
      <c r="I323" s="454" t="s">
        <v>1728</v>
      </c>
      <c r="J323" s="455" t="s">
        <v>1729</v>
      </c>
      <c r="K323" s="456" t="s">
        <v>683</v>
      </c>
      <c r="L323" s="322" t="s">
        <v>1382</v>
      </c>
      <c r="M323" s="314">
        <v>2023.0</v>
      </c>
      <c r="N323" s="322" t="s">
        <v>284</v>
      </c>
      <c r="O323" s="314">
        <v>8.0</v>
      </c>
      <c r="P323" s="315">
        <v>8.0</v>
      </c>
      <c r="Q323" s="315">
        <v>8.0</v>
      </c>
      <c r="R323" s="323">
        <v>1000.0</v>
      </c>
      <c r="S323" s="94"/>
      <c r="T323" s="200"/>
      <c r="U323" s="200"/>
      <c r="V323" s="315">
        <v>125.0</v>
      </c>
      <c r="W323" s="200" t="s">
        <v>1723</v>
      </c>
      <c r="X323" s="69"/>
      <c r="Y323" s="69"/>
      <c r="Z323" s="69"/>
      <c r="AA323" s="69"/>
      <c r="AB323" s="69"/>
      <c r="AC323" s="69"/>
    </row>
    <row r="324" ht="12.75" customHeight="1">
      <c r="A324" s="449" t="s">
        <v>506</v>
      </c>
      <c r="B324" s="449" t="s">
        <v>1730</v>
      </c>
      <c r="C324" s="450" t="s">
        <v>1647</v>
      </c>
      <c r="D324" s="451" t="s">
        <v>1731</v>
      </c>
      <c r="E324" s="314">
        <v>13.0</v>
      </c>
      <c r="F324" s="314">
        <v>21.0</v>
      </c>
      <c r="G324" s="491" t="s">
        <v>485</v>
      </c>
      <c r="H324" s="494" t="s">
        <v>1732</v>
      </c>
      <c r="I324" s="454" t="s">
        <v>1733</v>
      </c>
      <c r="J324" s="455" t="s">
        <v>1734</v>
      </c>
      <c r="K324" s="456" t="s">
        <v>1256</v>
      </c>
      <c r="L324" s="322" t="s">
        <v>263</v>
      </c>
      <c r="M324" s="314">
        <v>2023.0</v>
      </c>
      <c r="N324" s="322" t="s">
        <v>284</v>
      </c>
      <c r="O324" s="314">
        <v>15.0</v>
      </c>
      <c r="P324" s="315">
        <v>14.0</v>
      </c>
      <c r="Q324" s="315">
        <v>16.0</v>
      </c>
      <c r="R324" s="323">
        <v>1000.0</v>
      </c>
      <c r="S324" s="94"/>
      <c r="T324" s="200"/>
      <c r="U324" s="200"/>
      <c r="V324" s="315">
        <v>66.66</v>
      </c>
      <c r="W324" s="200" t="s">
        <v>1723</v>
      </c>
      <c r="X324" s="69"/>
      <c r="Y324" s="69"/>
      <c r="Z324" s="69"/>
      <c r="AA324" s="69"/>
      <c r="AB324" s="69"/>
      <c r="AC324" s="69"/>
    </row>
    <row r="325" ht="12.75" customHeight="1">
      <c r="A325" s="449" t="s">
        <v>1348</v>
      </c>
      <c r="B325" s="449" t="s">
        <v>1646</v>
      </c>
      <c r="C325" s="450" t="s">
        <v>1647</v>
      </c>
      <c r="D325" s="451" t="s">
        <v>1735</v>
      </c>
      <c r="E325" s="314">
        <v>12.0</v>
      </c>
      <c r="F325" s="314">
        <v>19.0</v>
      </c>
      <c r="G325" s="491" t="s">
        <v>802</v>
      </c>
      <c r="H325" s="453" t="s">
        <v>1736</v>
      </c>
      <c r="I325" s="454" t="s">
        <v>1737</v>
      </c>
      <c r="J325" s="455" t="s">
        <v>1738</v>
      </c>
      <c r="K325" s="456" t="s">
        <v>897</v>
      </c>
      <c r="L325" s="322" t="s">
        <v>725</v>
      </c>
      <c r="M325" s="314">
        <v>2023.0</v>
      </c>
      <c r="N325" s="322" t="s">
        <v>284</v>
      </c>
      <c r="O325" s="314">
        <v>9.0</v>
      </c>
      <c r="P325" s="315">
        <v>9.0</v>
      </c>
      <c r="Q325" s="315">
        <v>12.0</v>
      </c>
      <c r="R325" s="323">
        <v>1000.0</v>
      </c>
      <c r="S325" s="94"/>
      <c r="T325" s="200"/>
      <c r="U325" s="200"/>
      <c r="V325" s="315">
        <v>111.11</v>
      </c>
      <c r="W325" s="200" t="s">
        <v>1723</v>
      </c>
      <c r="X325" s="69"/>
      <c r="Y325" s="69"/>
      <c r="Z325" s="69"/>
      <c r="AA325" s="69"/>
      <c r="AB325" s="69"/>
      <c r="AC325" s="69"/>
    </row>
    <row r="326" ht="12.75" customHeight="1">
      <c r="A326" s="449" t="s">
        <v>1653</v>
      </c>
      <c r="B326" s="449" t="s">
        <v>1654</v>
      </c>
      <c r="C326" s="450" t="s">
        <v>1647</v>
      </c>
      <c r="D326" s="457" t="s">
        <v>1739</v>
      </c>
      <c r="E326" s="314">
        <v>13.0</v>
      </c>
      <c r="F326" s="314">
        <v>9.0</v>
      </c>
      <c r="G326" s="491" t="s">
        <v>501</v>
      </c>
      <c r="H326" s="454" t="s">
        <v>1740</v>
      </c>
      <c r="I326" s="458" t="s">
        <v>1741</v>
      </c>
      <c r="J326" s="455" t="s">
        <v>1742</v>
      </c>
      <c r="K326" s="456" t="s">
        <v>663</v>
      </c>
      <c r="L326" s="322" t="s">
        <v>563</v>
      </c>
      <c r="M326" s="314">
        <v>2023.0</v>
      </c>
      <c r="N326" s="322" t="s">
        <v>284</v>
      </c>
      <c r="O326" s="314">
        <v>15.0</v>
      </c>
      <c r="P326" s="315">
        <v>14.0</v>
      </c>
      <c r="Q326" s="315">
        <v>15.0</v>
      </c>
      <c r="R326" s="323">
        <v>1000.0</v>
      </c>
      <c r="S326" s="94"/>
      <c r="T326" s="200"/>
      <c r="U326" s="200"/>
      <c r="V326" s="315">
        <v>66.66</v>
      </c>
      <c r="W326" s="200" t="s">
        <v>1723</v>
      </c>
      <c r="X326" s="69"/>
      <c r="Y326" s="69"/>
      <c r="Z326" s="69"/>
      <c r="AA326" s="69"/>
      <c r="AB326" s="69"/>
      <c r="AC326" s="69"/>
    </row>
    <row r="327" ht="12.75" customHeight="1">
      <c r="A327" s="449" t="s">
        <v>1743</v>
      </c>
      <c r="B327" s="449" t="s">
        <v>1660</v>
      </c>
      <c r="C327" s="459" t="s">
        <v>1647</v>
      </c>
      <c r="D327" s="449" t="s">
        <v>1744</v>
      </c>
      <c r="E327" s="314">
        <v>12.0</v>
      </c>
      <c r="F327" s="314">
        <v>6.0</v>
      </c>
      <c r="G327" s="491" t="s">
        <v>470</v>
      </c>
      <c r="H327" s="454" t="s">
        <v>1745</v>
      </c>
      <c r="I327" s="458" t="s">
        <v>1746</v>
      </c>
      <c r="J327" s="460" t="s">
        <v>1747</v>
      </c>
      <c r="K327" s="456" t="s">
        <v>642</v>
      </c>
      <c r="L327" s="322" t="s">
        <v>1337</v>
      </c>
      <c r="M327" s="314">
        <v>2023.0</v>
      </c>
      <c r="N327" s="322" t="s">
        <v>284</v>
      </c>
      <c r="O327" s="314">
        <v>14.0</v>
      </c>
      <c r="P327" s="315">
        <v>14.0</v>
      </c>
      <c r="Q327" s="315">
        <v>15.0</v>
      </c>
      <c r="R327" s="323">
        <v>1000.0</v>
      </c>
      <c r="S327" s="94"/>
      <c r="T327" s="200"/>
      <c r="U327" s="200"/>
      <c r="V327" s="315">
        <v>71.42</v>
      </c>
      <c r="W327" s="200" t="s">
        <v>1723</v>
      </c>
      <c r="X327" s="69"/>
      <c r="Y327" s="69"/>
      <c r="Z327" s="69"/>
      <c r="AA327" s="69"/>
      <c r="AB327" s="69"/>
      <c r="AC327" s="69"/>
    </row>
    <row r="328" ht="12.75" customHeight="1">
      <c r="A328" s="449" t="s">
        <v>1748</v>
      </c>
      <c r="B328" s="449" t="s">
        <v>1749</v>
      </c>
      <c r="C328" s="459" t="s">
        <v>1647</v>
      </c>
      <c r="D328" s="449" t="s">
        <v>1750</v>
      </c>
      <c r="E328" s="314">
        <v>11.0</v>
      </c>
      <c r="F328" s="314">
        <v>9.0</v>
      </c>
      <c r="G328" s="491" t="s">
        <v>493</v>
      </c>
      <c r="H328" s="454" t="s">
        <v>1751</v>
      </c>
      <c r="I328" s="458" t="s">
        <v>1752</v>
      </c>
      <c r="J328" s="460" t="s">
        <v>1753</v>
      </c>
      <c r="K328" s="456" t="s">
        <v>1754</v>
      </c>
      <c r="L328" s="322" t="s">
        <v>1416</v>
      </c>
      <c r="M328" s="314">
        <v>2023.0</v>
      </c>
      <c r="N328" s="322" t="s">
        <v>284</v>
      </c>
      <c r="O328" s="314">
        <v>9.0</v>
      </c>
      <c r="P328" s="315">
        <v>9.0</v>
      </c>
      <c r="Q328" s="315">
        <v>9.0</v>
      </c>
      <c r="R328" s="323">
        <v>1000.0</v>
      </c>
      <c r="S328" s="94"/>
      <c r="T328" s="200"/>
      <c r="U328" s="200"/>
      <c r="V328" s="315">
        <v>111.11</v>
      </c>
      <c r="W328" s="200" t="s">
        <v>1723</v>
      </c>
      <c r="X328" s="69"/>
      <c r="Y328" s="69"/>
      <c r="Z328" s="69"/>
      <c r="AA328" s="69"/>
      <c r="AB328" s="69"/>
      <c r="AC328" s="69"/>
    </row>
    <row r="329" ht="12.75" customHeight="1">
      <c r="A329" s="449" t="s">
        <v>482</v>
      </c>
      <c r="B329" s="449" t="s">
        <v>1755</v>
      </c>
      <c r="C329" s="459" t="s">
        <v>1647</v>
      </c>
      <c r="D329" s="449" t="s">
        <v>1756</v>
      </c>
      <c r="E329" s="314">
        <v>13.0</v>
      </c>
      <c r="F329" s="314">
        <v>9.0</v>
      </c>
      <c r="G329" s="491" t="s">
        <v>485</v>
      </c>
      <c r="H329" s="454" t="s">
        <v>1757</v>
      </c>
      <c r="I329" s="458" t="s">
        <v>1758</v>
      </c>
      <c r="J329" s="455" t="s">
        <v>1759</v>
      </c>
      <c r="K329" s="456" t="s">
        <v>638</v>
      </c>
      <c r="L329" s="322" t="s">
        <v>718</v>
      </c>
      <c r="M329" s="314">
        <v>2023.0</v>
      </c>
      <c r="N329" s="322" t="s">
        <v>284</v>
      </c>
      <c r="O329" s="314">
        <v>11.0</v>
      </c>
      <c r="P329" s="315">
        <v>8.0</v>
      </c>
      <c r="Q329" s="315">
        <v>11.0</v>
      </c>
      <c r="R329" s="323">
        <v>1000.0</v>
      </c>
      <c r="S329" s="94"/>
      <c r="T329" s="200"/>
      <c r="U329" s="200"/>
      <c r="V329" s="315">
        <v>90.9</v>
      </c>
      <c r="W329" s="200" t="s">
        <v>1723</v>
      </c>
      <c r="X329" s="69"/>
      <c r="Y329" s="69"/>
      <c r="Z329" s="69"/>
      <c r="AA329" s="69"/>
      <c r="AB329" s="69"/>
      <c r="AC329" s="69"/>
    </row>
    <row r="330" ht="12.75" customHeight="1">
      <c r="A330" s="449" t="s">
        <v>628</v>
      </c>
      <c r="B330" s="449" t="s">
        <v>1760</v>
      </c>
      <c r="C330" s="459" t="s">
        <v>1647</v>
      </c>
      <c r="D330" s="449" t="s">
        <v>1761</v>
      </c>
      <c r="E330" s="314">
        <v>13.0</v>
      </c>
      <c r="F330" s="314">
        <v>9.0</v>
      </c>
      <c r="G330" s="491" t="s">
        <v>485</v>
      </c>
      <c r="H330" s="454" t="s">
        <v>1762</v>
      </c>
      <c r="I330" s="458" t="s">
        <v>1763</v>
      </c>
      <c r="J330" s="460" t="s">
        <v>1764</v>
      </c>
      <c r="K330" s="456" t="s">
        <v>633</v>
      </c>
      <c r="L330" s="322" t="s">
        <v>718</v>
      </c>
      <c r="M330" s="314">
        <v>2023.0</v>
      </c>
      <c r="N330" s="322" t="s">
        <v>284</v>
      </c>
      <c r="O330" s="314">
        <v>9.0</v>
      </c>
      <c r="P330" s="315">
        <v>6.0</v>
      </c>
      <c r="Q330" s="315">
        <v>12.0</v>
      </c>
      <c r="R330" s="323">
        <v>1000.0</v>
      </c>
      <c r="S330" s="94"/>
      <c r="T330" s="200"/>
      <c r="U330" s="200"/>
      <c r="V330" s="315">
        <v>83.33</v>
      </c>
      <c r="W330" s="200" t="s">
        <v>1723</v>
      </c>
      <c r="X330" s="69"/>
      <c r="Y330" s="69"/>
      <c r="Z330" s="69"/>
      <c r="AA330" s="69"/>
      <c r="AB330" s="69"/>
      <c r="AC330" s="69"/>
    </row>
    <row r="331" ht="12.75" customHeight="1">
      <c r="A331" s="449" t="s">
        <v>1665</v>
      </c>
      <c r="B331" s="449" t="s">
        <v>1666</v>
      </c>
      <c r="C331" s="459" t="s">
        <v>1647</v>
      </c>
      <c r="D331" s="449" t="s">
        <v>1667</v>
      </c>
      <c r="E331" s="314">
        <v>14.0</v>
      </c>
      <c r="F331" s="314"/>
      <c r="G331" s="491" t="s">
        <v>958</v>
      </c>
      <c r="H331" s="454" t="s">
        <v>1765</v>
      </c>
      <c r="I331" s="458" t="s">
        <v>1766</v>
      </c>
      <c r="J331" s="460" t="s">
        <v>1767</v>
      </c>
      <c r="K331" s="456" t="s">
        <v>1671</v>
      </c>
      <c r="L331" s="322" t="s">
        <v>725</v>
      </c>
      <c r="M331" s="314">
        <v>2023.0</v>
      </c>
      <c r="N331" s="322" t="s">
        <v>264</v>
      </c>
      <c r="O331" s="314">
        <v>9.0</v>
      </c>
      <c r="P331" s="315">
        <v>9.0</v>
      </c>
      <c r="Q331" s="315">
        <v>9.0</v>
      </c>
      <c r="R331" s="323">
        <v>1500.0</v>
      </c>
      <c r="S331" s="94"/>
      <c r="T331" s="200"/>
      <c r="U331" s="200"/>
      <c r="V331" s="315">
        <v>166.66</v>
      </c>
      <c r="W331" s="200" t="s">
        <v>1723</v>
      </c>
      <c r="X331" s="69"/>
      <c r="Y331" s="69"/>
      <c r="Z331" s="69"/>
      <c r="AA331" s="69"/>
      <c r="AB331" s="69"/>
      <c r="AC331" s="69"/>
    </row>
    <row r="332" ht="12.75" customHeight="1">
      <c r="A332" s="449" t="s">
        <v>599</v>
      </c>
      <c r="B332" s="449" t="s">
        <v>1672</v>
      </c>
      <c r="C332" s="459" t="s">
        <v>1647</v>
      </c>
      <c r="D332" s="449" t="s">
        <v>1617</v>
      </c>
      <c r="E332" s="314">
        <v>6.0</v>
      </c>
      <c r="F332" s="314">
        <v>1.0</v>
      </c>
      <c r="G332" s="491" t="s">
        <v>602</v>
      </c>
      <c r="H332" s="454" t="s">
        <v>1768</v>
      </c>
      <c r="I332" s="458" t="s">
        <v>1769</v>
      </c>
      <c r="J332" s="460" t="s">
        <v>1770</v>
      </c>
      <c r="K332" s="456" t="s">
        <v>1620</v>
      </c>
      <c r="L332" s="322" t="s">
        <v>563</v>
      </c>
      <c r="M332" s="314">
        <v>2023.0</v>
      </c>
      <c r="N332" s="322" t="s">
        <v>361</v>
      </c>
      <c r="O332" s="314">
        <v>12.0</v>
      </c>
      <c r="P332" s="315">
        <v>7.0</v>
      </c>
      <c r="Q332" s="315">
        <v>12.0</v>
      </c>
      <c r="R332" s="323">
        <v>500.0</v>
      </c>
      <c r="S332" s="94"/>
      <c r="T332" s="200"/>
      <c r="U332" s="200"/>
      <c r="V332" s="315">
        <v>41.66</v>
      </c>
      <c r="W332" s="200" t="s">
        <v>1723</v>
      </c>
      <c r="X332" s="69"/>
      <c r="Y332" s="69"/>
      <c r="Z332" s="69"/>
      <c r="AA332" s="69"/>
      <c r="AB332" s="69"/>
      <c r="AC332" s="69"/>
    </row>
    <row r="333" ht="12.75" customHeight="1">
      <c r="A333" s="449" t="s">
        <v>1771</v>
      </c>
      <c r="B333" s="449" t="s">
        <v>1772</v>
      </c>
      <c r="C333" s="459" t="s">
        <v>1647</v>
      </c>
      <c r="D333" s="449" t="s">
        <v>1773</v>
      </c>
      <c r="E333" s="314">
        <v>13.0</v>
      </c>
      <c r="F333" s="314">
        <v>4.0</v>
      </c>
      <c r="G333" s="491" t="s">
        <v>485</v>
      </c>
      <c r="H333" s="454" t="s">
        <v>1774</v>
      </c>
      <c r="I333" s="458" t="s">
        <v>1775</v>
      </c>
      <c r="J333" s="458" t="s">
        <v>1776</v>
      </c>
      <c r="K333" s="456" t="s">
        <v>1777</v>
      </c>
      <c r="L333" s="322" t="s">
        <v>1778</v>
      </c>
      <c r="M333" s="322" t="s">
        <v>1779</v>
      </c>
      <c r="N333" s="322" t="s">
        <v>284</v>
      </c>
      <c r="O333" s="314">
        <v>4.0</v>
      </c>
      <c r="P333" s="319">
        <v>4.0</v>
      </c>
      <c r="Q333" s="319">
        <v>4.0</v>
      </c>
      <c r="R333" s="320">
        <v>1000.0</v>
      </c>
      <c r="S333" s="94"/>
      <c r="T333" s="200"/>
      <c r="U333" s="200"/>
      <c r="V333" s="315">
        <v>250.0</v>
      </c>
      <c r="W333" s="200" t="s">
        <v>1723</v>
      </c>
      <c r="X333" s="69"/>
      <c r="Y333" s="69"/>
      <c r="Z333" s="69"/>
      <c r="AA333" s="69"/>
      <c r="AB333" s="69"/>
      <c r="AC333" s="69"/>
    </row>
    <row r="334" ht="12.75" customHeight="1">
      <c r="A334" s="449" t="s">
        <v>1676</v>
      </c>
      <c r="B334" s="449" t="s">
        <v>1677</v>
      </c>
      <c r="C334" s="459" t="s">
        <v>1647</v>
      </c>
      <c r="D334" s="449" t="s">
        <v>1780</v>
      </c>
      <c r="E334" s="314">
        <v>11.0</v>
      </c>
      <c r="F334" s="314">
        <v>2.0</v>
      </c>
      <c r="G334" s="491" t="s">
        <v>950</v>
      </c>
      <c r="H334" s="454" t="s">
        <v>1781</v>
      </c>
      <c r="I334" s="458" t="s">
        <v>1782</v>
      </c>
      <c r="J334" s="458" t="s">
        <v>1783</v>
      </c>
      <c r="K334" s="456" t="s">
        <v>1682</v>
      </c>
      <c r="L334" s="322" t="s">
        <v>1683</v>
      </c>
      <c r="M334" s="314">
        <v>2023.0</v>
      </c>
      <c r="N334" s="322" t="s">
        <v>284</v>
      </c>
      <c r="O334" s="314">
        <v>8.0</v>
      </c>
      <c r="P334" s="315">
        <v>8.0</v>
      </c>
      <c r="Q334" s="315">
        <v>8.0</v>
      </c>
      <c r="R334" s="320">
        <v>1000.0</v>
      </c>
      <c r="S334" s="94"/>
      <c r="T334" s="200"/>
      <c r="U334" s="200"/>
      <c r="V334" s="315">
        <v>125.0</v>
      </c>
      <c r="W334" s="200" t="s">
        <v>1723</v>
      </c>
      <c r="X334" s="69"/>
      <c r="Y334" s="69"/>
      <c r="Z334" s="69"/>
      <c r="AA334" s="69"/>
      <c r="AB334" s="69"/>
      <c r="AC334" s="69"/>
    </row>
    <row r="335" ht="12.75" customHeight="1">
      <c r="A335" s="449" t="s">
        <v>1684</v>
      </c>
      <c r="B335" s="449" t="s">
        <v>1685</v>
      </c>
      <c r="C335" s="459" t="s">
        <v>1647</v>
      </c>
      <c r="D335" s="449" t="s">
        <v>1686</v>
      </c>
      <c r="E335" s="314">
        <v>13.0</v>
      </c>
      <c r="F335" s="314">
        <v>3.0</v>
      </c>
      <c r="G335" s="491" t="s">
        <v>477</v>
      </c>
      <c r="H335" s="454" t="s">
        <v>1784</v>
      </c>
      <c r="I335" s="458" t="s">
        <v>1785</v>
      </c>
      <c r="J335" s="458" t="s">
        <v>1786</v>
      </c>
      <c r="K335" s="456" t="s">
        <v>481</v>
      </c>
      <c r="L335" s="322" t="s">
        <v>1690</v>
      </c>
      <c r="M335" s="314">
        <v>2023.0</v>
      </c>
      <c r="N335" s="322" t="s">
        <v>284</v>
      </c>
      <c r="O335" s="314">
        <v>8.0</v>
      </c>
      <c r="P335" s="319">
        <v>8.0</v>
      </c>
      <c r="Q335" s="319">
        <v>8.0</v>
      </c>
      <c r="R335" s="320">
        <v>1000.0</v>
      </c>
      <c r="S335" s="94"/>
      <c r="T335" s="200"/>
      <c r="U335" s="200"/>
      <c r="V335" s="315">
        <v>125.0</v>
      </c>
      <c r="W335" s="200" t="s">
        <v>1723</v>
      </c>
      <c r="X335" s="69"/>
      <c r="Y335" s="69"/>
      <c r="Z335" s="69"/>
      <c r="AA335" s="69"/>
      <c r="AB335" s="69"/>
      <c r="AC335" s="69"/>
    </row>
    <row r="336" ht="12.75" customHeight="1">
      <c r="A336" s="461" t="s">
        <v>1787</v>
      </c>
      <c r="B336" s="452" t="s">
        <v>1692</v>
      </c>
      <c r="C336" s="450" t="s">
        <v>1647</v>
      </c>
      <c r="D336" s="462" t="s">
        <v>1788</v>
      </c>
      <c r="E336" s="463">
        <v>11.0</v>
      </c>
      <c r="F336" s="464">
        <v>1.0</v>
      </c>
      <c r="G336" s="491" t="s">
        <v>258</v>
      </c>
      <c r="H336" s="454" t="s">
        <v>1789</v>
      </c>
      <c r="I336" s="454" t="s">
        <v>1790</v>
      </c>
      <c r="J336" s="465" t="s">
        <v>1791</v>
      </c>
      <c r="K336" s="466" t="s">
        <v>466</v>
      </c>
      <c r="L336" s="322" t="s">
        <v>725</v>
      </c>
      <c r="M336" s="314">
        <v>2023.0</v>
      </c>
      <c r="N336" s="322" t="s">
        <v>284</v>
      </c>
      <c r="O336" s="314">
        <v>15.0</v>
      </c>
      <c r="P336" s="319">
        <v>15.0</v>
      </c>
      <c r="Q336" s="319">
        <v>15.0</v>
      </c>
      <c r="R336" s="320">
        <v>1000.0</v>
      </c>
      <c r="S336" s="94"/>
      <c r="T336" s="200"/>
      <c r="U336" s="200"/>
      <c r="V336" s="315">
        <v>66.66</v>
      </c>
      <c r="W336" s="200" t="s">
        <v>1723</v>
      </c>
      <c r="X336" s="69"/>
      <c r="Y336" s="69"/>
      <c r="Z336" s="69"/>
      <c r="AA336" s="69"/>
      <c r="AB336" s="69"/>
      <c r="AC336" s="69"/>
    </row>
    <row r="337" ht="12.75" customHeight="1">
      <c r="A337" s="468" t="s">
        <v>335</v>
      </c>
      <c r="B337" s="452" t="s">
        <v>1697</v>
      </c>
      <c r="C337" s="495" t="s">
        <v>1647</v>
      </c>
      <c r="D337" s="496" t="s">
        <v>1792</v>
      </c>
      <c r="E337" s="497">
        <v>11.0</v>
      </c>
      <c r="F337" s="498">
        <v>1.0</v>
      </c>
      <c r="G337" s="491" t="s">
        <v>434</v>
      </c>
      <c r="H337" s="454" t="s">
        <v>1793</v>
      </c>
      <c r="I337" s="454" t="s">
        <v>1794</v>
      </c>
      <c r="J337" s="465" t="s">
        <v>1795</v>
      </c>
      <c r="K337" s="473" t="s">
        <v>1702</v>
      </c>
      <c r="L337" s="322" t="s">
        <v>1690</v>
      </c>
      <c r="M337" s="314">
        <v>2023.0</v>
      </c>
      <c r="N337" s="322" t="s">
        <v>284</v>
      </c>
      <c r="O337" s="314">
        <v>7.0</v>
      </c>
      <c r="P337" s="319">
        <v>6.0</v>
      </c>
      <c r="Q337" s="319">
        <v>8.0</v>
      </c>
      <c r="R337" s="320">
        <v>1000.0</v>
      </c>
      <c r="S337" s="94"/>
      <c r="T337" s="200"/>
      <c r="U337" s="200"/>
      <c r="V337" s="315">
        <v>142.85</v>
      </c>
      <c r="W337" s="200" t="s">
        <v>1723</v>
      </c>
      <c r="X337" s="69"/>
      <c r="Y337" s="69"/>
      <c r="Z337" s="69"/>
      <c r="AA337" s="69"/>
      <c r="AB337" s="69"/>
      <c r="AC337" s="69"/>
    </row>
    <row r="338" ht="14.25" customHeight="1">
      <c r="A338" s="190" t="s">
        <v>1796</v>
      </c>
      <c r="B338" s="390" t="s">
        <v>1797</v>
      </c>
      <c r="C338" s="191" t="s">
        <v>139</v>
      </c>
      <c r="D338" s="190" t="s">
        <v>1798</v>
      </c>
      <c r="E338" s="192">
        <v>13.0</v>
      </c>
      <c r="F338" s="193">
        <v>4.0</v>
      </c>
      <c r="G338" s="374" t="s">
        <v>1127</v>
      </c>
      <c r="H338" s="282" t="s">
        <v>1799</v>
      </c>
      <c r="I338" s="282" t="s">
        <v>1799</v>
      </c>
      <c r="J338" s="282" t="s">
        <v>1800</v>
      </c>
      <c r="K338" s="392" t="s">
        <v>436</v>
      </c>
      <c r="L338" s="499" t="s">
        <v>1801</v>
      </c>
      <c r="M338" s="161">
        <v>2023.0</v>
      </c>
      <c r="N338" s="161" t="s">
        <v>438</v>
      </c>
      <c r="O338" s="161">
        <v>17.0</v>
      </c>
      <c r="P338" s="164">
        <v>2.0</v>
      </c>
      <c r="Q338" s="164">
        <v>17.0</v>
      </c>
      <c r="R338" s="197">
        <v>1000.0</v>
      </c>
      <c r="S338" s="188"/>
      <c r="T338" s="167"/>
      <c r="U338" s="167"/>
      <c r="V338" s="500">
        <v>58.0</v>
      </c>
      <c r="W338" s="374" t="s">
        <v>1802</v>
      </c>
      <c r="X338" s="70"/>
    </row>
    <row r="339" ht="19.5" customHeight="1">
      <c r="A339" s="190" t="s">
        <v>1803</v>
      </c>
      <c r="B339" s="501" t="s">
        <v>1804</v>
      </c>
      <c r="C339" s="502" t="s">
        <v>139</v>
      </c>
      <c r="D339" s="190" t="s">
        <v>1805</v>
      </c>
      <c r="E339" s="191">
        <v>71.0</v>
      </c>
      <c r="F339" s="191">
        <v>3.0</v>
      </c>
      <c r="G339" s="191" t="s">
        <v>1127</v>
      </c>
      <c r="H339" s="282" t="s">
        <v>1806</v>
      </c>
      <c r="I339" s="282" t="s">
        <v>1806</v>
      </c>
      <c r="J339" s="278" t="s">
        <v>1807</v>
      </c>
      <c r="K339" s="392" t="s">
        <v>1808</v>
      </c>
      <c r="L339" s="198" t="s">
        <v>1423</v>
      </c>
      <c r="M339" s="161">
        <v>2023.0</v>
      </c>
      <c r="N339" s="161" t="s">
        <v>438</v>
      </c>
      <c r="O339" s="161">
        <v>15.0</v>
      </c>
      <c r="P339" s="178">
        <v>1.0</v>
      </c>
      <c r="Q339" s="178">
        <v>15.0</v>
      </c>
      <c r="R339" s="189">
        <v>1000.0</v>
      </c>
      <c r="S339" s="166"/>
      <c r="T339" s="167"/>
      <c r="U339" s="167"/>
      <c r="V339" s="500">
        <v>66.0</v>
      </c>
      <c r="W339" s="374" t="s">
        <v>1802</v>
      </c>
      <c r="X339" s="70"/>
    </row>
    <row r="340" ht="14.25" customHeight="1">
      <c r="A340" s="162" t="s">
        <v>1809</v>
      </c>
      <c r="B340" s="390" t="s">
        <v>1810</v>
      </c>
      <c r="C340" s="161" t="s">
        <v>139</v>
      </c>
      <c r="D340" s="161" t="s">
        <v>1811</v>
      </c>
      <c r="E340" s="161">
        <v>6.0</v>
      </c>
      <c r="F340" s="161">
        <v>1.0</v>
      </c>
      <c r="G340" s="161" t="s">
        <v>1812</v>
      </c>
      <c r="H340" s="282" t="s">
        <v>1813</v>
      </c>
      <c r="I340" s="282" t="s">
        <v>1813</v>
      </c>
      <c r="J340" s="374" t="s">
        <v>1814</v>
      </c>
      <c r="K340" s="162" t="s">
        <v>1815</v>
      </c>
      <c r="L340" s="163" t="s">
        <v>1816</v>
      </c>
      <c r="M340" s="161">
        <v>2023.0</v>
      </c>
      <c r="N340" s="161" t="s">
        <v>438</v>
      </c>
      <c r="O340" s="161">
        <v>5.0</v>
      </c>
      <c r="P340" s="164">
        <v>3.0</v>
      </c>
      <c r="Q340" s="164">
        <v>5.0</v>
      </c>
      <c r="R340" s="165">
        <v>1000.0</v>
      </c>
      <c r="S340" s="166"/>
      <c r="T340" s="167"/>
      <c r="U340" s="167"/>
      <c r="V340" s="500">
        <v>200.0</v>
      </c>
      <c r="W340" s="374" t="s">
        <v>1802</v>
      </c>
      <c r="X340" s="70"/>
    </row>
    <row r="341" ht="19.5" customHeight="1">
      <c r="A341" s="162" t="s">
        <v>1817</v>
      </c>
      <c r="B341" s="374" t="s">
        <v>1818</v>
      </c>
      <c r="C341" s="161" t="s">
        <v>139</v>
      </c>
      <c r="D341" s="161" t="s">
        <v>1542</v>
      </c>
      <c r="E341" s="161">
        <v>10.0</v>
      </c>
      <c r="F341" s="161">
        <v>1.0</v>
      </c>
      <c r="G341" s="374" t="s">
        <v>1819</v>
      </c>
      <c r="H341" s="282" t="s">
        <v>1820</v>
      </c>
      <c r="I341" s="282" t="s">
        <v>1820</v>
      </c>
      <c r="J341" s="374" t="s">
        <v>1821</v>
      </c>
      <c r="K341" s="392" t="s">
        <v>436</v>
      </c>
      <c r="L341" s="163" t="s">
        <v>856</v>
      </c>
      <c r="M341" s="161">
        <v>2023.0</v>
      </c>
      <c r="N341" s="161" t="s">
        <v>284</v>
      </c>
      <c r="O341" s="161">
        <v>8.0</v>
      </c>
      <c r="P341" s="178">
        <v>4.0</v>
      </c>
      <c r="Q341" s="178">
        <v>8.0</v>
      </c>
      <c r="R341" s="189">
        <v>1000.0</v>
      </c>
      <c r="S341" s="166"/>
      <c r="T341" s="167"/>
      <c r="U341" s="167"/>
      <c r="V341" s="500">
        <v>125.0</v>
      </c>
      <c r="W341" s="374" t="s">
        <v>1802</v>
      </c>
      <c r="X341" s="70"/>
    </row>
    <row r="342" ht="19.5" customHeight="1">
      <c r="A342" s="162" t="s">
        <v>1822</v>
      </c>
      <c r="B342" s="161" t="s">
        <v>1823</v>
      </c>
      <c r="C342" s="161" t="s">
        <v>139</v>
      </c>
      <c r="D342" s="161" t="s">
        <v>1824</v>
      </c>
      <c r="E342" s="503">
        <v>3.0</v>
      </c>
      <c r="F342" s="161">
        <v>1.0</v>
      </c>
      <c r="G342" s="161" t="s">
        <v>1825</v>
      </c>
      <c r="H342" s="282" t="s">
        <v>1826</v>
      </c>
      <c r="I342" s="282" t="s">
        <v>1826</v>
      </c>
      <c r="J342" s="504" t="s">
        <v>1827</v>
      </c>
      <c r="K342" s="162"/>
      <c r="L342" s="163" t="s">
        <v>1828</v>
      </c>
      <c r="M342" s="161">
        <v>2023.0</v>
      </c>
      <c r="N342" s="161" t="s">
        <v>1829</v>
      </c>
      <c r="O342" s="161">
        <v>8.0</v>
      </c>
      <c r="P342" s="178">
        <v>5.0</v>
      </c>
      <c r="Q342" s="178">
        <v>8.0</v>
      </c>
      <c r="R342" s="189">
        <v>500.0</v>
      </c>
      <c r="S342" s="166"/>
      <c r="T342" s="167"/>
      <c r="U342" s="167"/>
      <c r="V342" s="500">
        <v>62.0</v>
      </c>
      <c r="W342" s="374" t="s">
        <v>1802</v>
      </c>
      <c r="X342" s="70"/>
    </row>
    <row r="343" ht="132.75" customHeight="1">
      <c r="A343" s="505" t="s">
        <v>1830</v>
      </c>
      <c r="B343" s="506" t="s">
        <v>1831</v>
      </c>
      <c r="C343" s="506" t="s">
        <v>174</v>
      </c>
      <c r="D343" s="507" t="s">
        <v>1832</v>
      </c>
      <c r="E343" s="507">
        <v>66.0</v>
      </c>
      <c r="F343" s="507" t="s">
        <v>307</v>
      </c>
      <c r="G343" s="506" t="s">
        <v>1833</v>
      </c>
      <c r="H343" s="508" t="s">
        <v>1834</v>
      </c>
      <c r="I343" s="508" t="s">
        <v>1835</v>
      </c>
      <c r="J343" s="507" t="s">
        <v>1836</v>
      </c>
      <c r="K343" s="507" t="s">
        <v>1837</v>
      </c>
      <c r="L343" s="507" t="s">
        <v>1838</v>
      </c>
      <c r="M343" s="507">
        <v>2023.0</v>
      </c>
      <c r="N343" s="509" t="s">
        <v>264</v>
      </c>
      <c r="O343" s="507">
        <v>1.0</v>
      </c>
      <c r="P343" s="510">
        <v>1.0</v>
      </c>
      <c r="Q343" s="511">
        <v>2.0</v>
      </c>
      <c r="R343" s="511">
        <v>1500.0</v>
      </c>
      <c r="S343" s="512" t="s">
        <v>1839</v>
      </c>
      <c r="T343" s="511" t="s">
        <v>1840</v>
      </c>
      <c r="U343" s="511" t="s">
        <v>1833</v>
      </c>
      <c r="V343" s="513">
        <f t="shared" ref="V343:V355" si="11">R343/O343</f>
        <v>1500</v>
      </c>
      <c r="W343" s="374" t="s">
        <v>1841</v>
      </c>
      <c r="X343" s="514"/>
      <c r="Y343" s="515"/>
      <c r="Z343" s="515"/>
      <c r="AA343" s="515"/>
      <c r="AB343" s="515"/>
      <c r="AC343" s="515"/>
      <c r="AD343" s="515"/>
      <c r="AE343" s="374"/>
      <c r="AF343" s="374"/>
    </row>
    <row r="344" ht="132.75" customHeight="1">
      <c r="A344" s="505" t="s">
        <v>389</v>
      </c>
      <c r="B344" s="506" t="s">
        <v>1842</v>
      </c>
      <c r="C344" s="506" t="s">
        <v>174</v>
      </c>
      <c r="D344" s="507" t="s">
        <v>391</v>
      </c>
      <c r="E344" s="507">
        <v>13.0</v>
      </c>
      <c r="F344" s="507">
        <v>9.0</v>
      </c>
      <c r="G344" s="506"/>
      <c r="H344" s="508" t="s">
        <v>1843</v>
      </c>
      <c r="I344" s="508" t="s">
        <v>395</v>
      </c>
      <c r="J344" s="507" t="s">
        <v>987</v>
      </c>
      <c r="K344" s="507" t="s">
        <v>658</v>
      </c>
      <c r="L344" s="507">
        <v>1356.0</v>
      </c>
      <c r="M344" s="507">
        <v>2023.0</v>
      </c>
      <c r="N344" s="516" t="s">
        <v>284</v>
      </c>
      <c r="O344" s="507">
        <v>8.0</v>
      </c>
      <c r="P344" s="510">
        <v>8.0</v>
      </c>
      <c r="Q344" s="511">
        <v>9.0</v>
      </c>
      <c r="R344" s="511">
        <v>1000.0</v>
      </c>
      <c r="S344" s="512"/>
      <c r="T344" s="511"/>
      <c r="U344" s="511"/>
      <c r="V344" s="513">
        <f t="shared" si="11"/>
        <v>125</v>
      </c>
      <c r="W344" s="374" t="s">
        <v>1841</v>
      </c>
      <c r="X344" s="514"/>
      <c r="Y344" s="515"/>
      <c r="Z344" s="515"/>
      <c r="AA344" s="515"/>
      <c r="AB344" s="515"/>
      <c r="AC344" s="515"/>
      <c r="AD344" s="515"/>
      <c r="AE344" s="374"/>
      <c r="AF344" s="374"/>
    </row>
    <row r="345" ht="132.75" customHeight="1">
      <c r="A345" s="517" t="s">
        <v>490</v>
      </c>
      <c r="B345" s="518" t="s">
        <v>1844</v>
      </c>
      <c r="C345" s="506" t="s">
        <v>174</v>
      </c>
      <c r="D345" s="518" t="s">
        <v>921</v>
      </c>
      <c r="E345" s="519">
        <v>11.0</v>
      </c>
      <c r="F345" s="507">
        <v>9.0</v>
      </c>
      <c r="G345" s="518" t="s">
        <v>493</v>
      </c>
      <c r="H345" s="508" t="s">
        <v>494</v>
      </c>
      <c r="I345" s="508" t="s">
        <v>1845</v>
      </c>
      <c r="J345" s="507" t="s">
        <v>496</v>
      </c>
      <c r="K345" s="507" t="s">
        <v>1754</v>
      </c>
      <c r="L345" s="520"/>
      <c r="M345" s="511">
        <v>2023.0</v>
      </c>
      <c r="N345" s="521" t="s">
        <v>284</v>
      </c>
      <c r="O345" s="511">
        <v>9.0</v>
      </c>
      <c r="P345" s="522">
        <v>9.0</v>
      </c>
      <c r="Q345" s="523">
        <v>9.0</v>
      </c>
      <c r="R345" s="524">
        <v>1000.0</v>
      </c>
      <c r="S345" s="525"/>
      <c r="T345" s="235"/>
      <c r="U345" s="235"/>
      <c r="V345" s="526">
        <f t="shared" si="11"/>
        <v>111.1111111</v>
      </c>
      <c r="W345" s="374" t="s">
        <v>1841</v>
      </c>
      <c r="X345" s="70"/>
    </row>
    <row r="346" ht="132.75" customHeight="1">
      <c r="A346" s="517" t="s">
        <v>955</v>
      </c>
      <c r="B346" s="518" t="s">
        <v>1846</v>
      </c>
      <c r="C346" s="506" t="s">
        <v>174</v>
      </c>
      <c r="D346" s="518" t="s">
        <v>1847</v>
      </c>
      <c r="E346" s="518">
        <v>14.0</v>
      </c>
      <c r="F346" s="518"/>
      <c r="G346" s="518" t="s">
        <v>958</v>
      </c>
      <c r="H346" s="105" t="s">
        <v>959</v>
      </c>
      <c r="I346" s="105" t="s">
        <v>1848</v>
      </c>
      <c r="J346" s="518" t="s">
        <v>961</v>
      </c>
      <c r="K346" s="518" t="s">
        <v>1671</v>
      </c>
      <c r="L346" s="527"/>
      <c r="M346" s="511">
        <v>2023.0</v>
      </c>
      <c r="N346" s="521" t="s">
        <v>264</v>
      </c>
      <c r="O346" s="511">
        <v>9.0</v>
      </c>
      <c r="P346" s="528">
        <v>7.0</v>
      </c>
      <c r="Q346" s="528">
        <v>9.0</v>
      </c>
      <c r="R346" s="529">
        <v>1500.0</v>
      </c>
      <c r="S346" s="530"/>
      <c r="T346" s="235"/>
      <c r="U346" s="235"/>
      <c r="V346" s="526">
        <f t="shared" si="11"/>
        <v>166.6666667</v>
      </c>
      <c r="W346" s="374" t="s">
        <v>1841</v>
      </c>
      <c r="X346" s="70"/>
    </row>
    <row r="347" ht="132.75" customHeight="1">
      <c r="A347" s="517" t="s">
        <v>947</v>
      </c>
      <c r="B347" s="511" t="s">
        <v>1849</v>
      </c>
      <c r="C347" s="506" t="s">
        <v>174</v>
      </c>
      <c r="D347" s="511" t="s">
        <v>1850</v>
      </c>
      <c r="E347" s="511">
        <v>11.0</v>
      </c>
      <c r="F347" s="511">
        <v>2.0</v>
      </c>
      <c r="G347" s="511" t="s">
        <v>950</v>
      </c>
      <c r="H347" s="105" t="s">
        <v>951</v>
      </c>
      <c r="I347" s="105" t="s">
        <v>952</v>
      </c>
      <c r="J347" s="511" t="s">
        <v>953</v>
      </c>
      <c r="K347" s="511" t="s">
        <v>1682</v>
      </c>
      <c r="L347" s="531"/>
      <c r="M347" s="511">
        <v>2023.0</v>
      </c>
      <c r="N347" s="521" t="s">
        <v>264</v>
      </c>
      <c r="O347" s="511">
        <v>8.0</v>
      </c>
      <c r="P347" s="522">
        <v>7.0</v>
      </c>
      <c r="Q347" s="522">
        <v>8.0</v>
      </c>
      <c r="R347" s="532">
        <v>1500.0</v>
      </c>
      <c r="S347" s="530"/>
      <c r="T347" s="235"/>
      <c r="U347" s="235"/>
      <c r="V347" s="526">
        <f t="shared" si="11"/>
        <v>187.5</v>
      </c>
      <c r="W347" s="374" t="s">
        <v>1841</v>
      </c>
      <c r="X347" s="70"/>
    </row>
    <row r="348" ht="132.75" customHeight="1">
      <c r="A348" s="517" t="s">
        <v>328</v>
      </c>
      <c r="B348" s="511" t="s">
        <v>1851</v>
      </c>
      <c r="C348" s="506" t="s">
        <v>174</v>
      </c>
      <c r="D348" s="511" t="s">
        <v>1852</v>
      </c>
      <c r="E348" s="511">
        <v>13.0</v>
      </c>
      <c r="F348" s="511">
        <v>3.0</v>
      </c>
      <c r="G348" s="511" t="s">
        <v>477</v>
      </c>
      <c r="H348" s="105" t="s">
        <v>478</v>
      </c>
      <c r="I348" s="105" t="s">
        <v>479</v>
      </c>
      <c r="J348" s="511" t="s">
        <v>480</v>
      </c>
      <c r="K348" s="511" t="s">
        <v>481</v>
      </c>
      <c r="L348" s="531"/>
      <c r="M348" s="511">
        <v>2023.0</v>
      </c>
      <c r="N348" s="521" t="s">
        <v>284</v>
      </c>
      <c r="O348" s="511">
        <v>8.0</v>
      </c>
      <c r="P348" s="528">
        <v>8.0</v>
      </c>
      <c r="Q348" s="528">
        <v>8.0</v>
      </c>
      <c r="R348" s="533">
        <v>1000.0</v>
      </c>
      <c r="S348" s="530"/>
      <c r="T348" s="235"/>
      <c r="U348" s="235"/>
      <c r="V348" s="526">
        <f t="shared" si="11"/>
        <v>125</v>
      </c>
      <c r="W348" s="374" t="s">
        <v>1841</v>
      </c>
      <c r="X348" s="70"/>
    </row>
    <row r="349" ht="132.75" customHeight="1">
      <c r="A349" s="517" t="s">
        <v>460</v>
      </c>
      <c r="B349" s="511" t="s">
        <v>1853</v>
      </c>
      <c r="C349" s="506" t="s">
        <v>174</v>
      </c>
      <c r="D349" s="511" t="s">
        <v>257</v>
      </c>
      <c r="E349" s="511">
        <v>11.0</v>
      </c>
      <c r="F349" s="511">
        <v>1.0</v>
      </c>
      <c r="G349" s="511" t="s">
        <v>258</v>
      </c>
      <c r="H349" s="105" t="s">
        <v>463</v>
      </c>
      <c r="I349" s="105" t="s">
        <v>464</v>
      </c>
      <c r="J349" s="511" t="s">
        <v>1491</v>
      </c>
      <c r="K349" s="511" t="s">
        <v>466</v>
      </c>
      <c r="L349" s="531"/>
      <c r="M349" s="511">
        <v>2023.0</v>
      </c>
      <c r="N349" s="521" t="s">
        <v>284</v>
      </c>
      <c r="O349" s="511">
        <v>15.0</v>
      </c>
      <c r="P349" s="528">
        <v>15.0</v>
      </c>
      <c r="Q349" s="528">
        <v>15.0</v>
      </c>
      <c r="R349" s="533">
        <v>1000.0</v>
      </c>
      <c r="S349" s="530"/>
      <c r="T349" s="235"/>
      <c r="U349" s="235"/>
      <c r="V349" s="526">
        <f t="shared" si="11"/>
        <v>66.66666667</v>
      </c>
      <c r="W349" s="374" t="s">
        <v>1841</v>
      </c>
      <c r="X349" s="70"/>
    </row>
    <row r="350" ht="132.75" customHeight="1">
      <c r="A350" s="517" t="s">
        <v>451</v>
      </c>
      <c r="B350" s="511" t="s">
        <v>1854</v>
      </c>
      <c r="C350" s="506" t="s">
        <v>174</v>
      </c>
      <c r="D350" s="511" t="s">
        <v>1855</v>
      </c>
      <c r="E350" s="511">
        <v>25.0</v>
      </c>
      <c r="F350" s="511">
        <v>1.0</v>
      </c>
      <c r="G350" s="511" t="s">
        <v>454</v>
      </c>
      <c r="H350" s="105" t="s">
        <v>455</v>
      </c>
      <c r="I350" s="105" t="s">
        <v>1856</v>
      </c>
      <c r="J350" s="511" t="s">
        <v>457</v>
      </c>
      <c r="K350" s="511" t="s">
        <v>1134</v>
      </c>
      <c r="L350" s="531"/>
      <c r="M350" s="511">
        <v>2023.0</v>
      </c>
      <c r="N350" s="517" t="s">
        <v>274</v>
      </c>
      <c r="O350" s="511">
        <v>7.0</v>
      </c>
      <c r="P350" s="528">
        <v>6.0</v>
      </c>
      <c r="Q350" s="528">
        <v>8.0</v>
      </c>
      <c r="R350" s="533">
        <v>500.0</v>
      </c>
      <c r="S350" s="530"/>
      <c r="T350" s="235"/>
      <c r="U350" s="235"/>
      <c r="V350" s="526">
        <f t="shared" si="11"/>
        <v>71.42857143</v>
      </c>
      <c r="W350" s="374" t="s">
        <v>1841</v>
      </c>
      <c r="X350" s="70"/>
    </row>
    <row r="351" ht="132.75" customHeight="1">
      <c r="A351" s="517" t="s">
        <v>467</v>
      </c>
      <c r="B351" s="511" t="s">
        <v>1857</v>
      </c>
      <c r="C351" s="506" t="s">
        <v>174</v>
      </c>
      <c r="D351" s="511" t="s">
        <v>399</v>
      </c>
      <c r="E351" s="511">
        <v>12.0</v>
      </c>
      <c r="F351" s="511">
        <v>6.0</v>
      </c>
      <c r="G351" s="511" t="s">
        <v>470</v>
      </c>
      <c r="H351" s="105" t="s">
        <v>1858</v>
      </c>
      <c r="I351" s="105" t="s">
        <v>403</v>
      </c>
      <c r="J351" s="511" t="s">
        <v>472</v>
      </c>
      <c r="K351" s="511" t="s">
        <v>642</v>
      </c>
      <c r="L351" s="531"/>
      <c r="M351" s="511">
        <v>2023.0</v>
      </c>
      <c r="N351" s="521" t="s">
        <v>284</v>
      </c>
      <c r="O351" s="511">
        <v>13.0</v>
      </c>
      <c r="P351" s="528">
        <v>13.0</v>
      </c>
      <c r="Q351" s="528">
        <v>15.0</v>
      </c>
      <c r="R351" s="533">
        <v>1000.0</v>
      </c>
      <c r="S351" s="530"/>
      <c r="T351" s="235"/>
      <c r="U351" s="235"/>
      <c r="V351" s="526">
        <f t="shared" si="11"/>
        <v>76.92307692</v>
      </c>
      <c r="W351" s="374" t="s">
        <v>1841</v>
      </c>
      <c r="X351" s="70"/>
    </row>
    <row r="352" ht="132.75" customHeight="1">
      <c r="A352" s="517" t="s">
        <v>1859</v>
      </c>
      <c r="B352" s="511" t="s">
        <v>1860</v>
      </c>
      <c r="C352" s="506" t="s">
        <v>174</v>
      </c>
      <c r="D352" s="511" t="s">
        <v>1023</v>
      </c>
      <c r="E352" s="511">
        <v>24.0</v>
      </c>
      <c r="F352" s="511">
        <v>13.0</v>
      </c>
      <c r="G352" s="511" t="s">
        <v>1861</v>
      </c>
      <c r="H352" s="105" t="s">
        <v>1862</v>
      </c>
      <c r="I352" s="105" t="s">
        <v>1863</v>
      </c>
      <c r="J352" s="511" t="s">
        <v>1864</v>
      </c>
      <c r="K352" s="511" t="s">
        <v>1865</v>
      </c>
      <c r="L352" s="531"/>
      <c r="M352" s="511">
        <v>2023.0</v>
      </c>
      <c r="N352" s="521" t="s">
        <v>264</v>
      </c>
      <c r="O352" s="511">
        <v>4.0</v>
      </c>
      <c r="P352" s="528">
        <v>1.0</v>
      </c>
      <c r="Q352" s="528">
        <v>10.0</v>
      </c>
      <c r="R352" s="534">
        <v>1500.0</v>
      </c>
      <c r="S352" s="530"/>
      <c r="T352" s="235"/>
      <c r="U352" s="235"/>
      <c r="V352" s="526">
        <f t="shared" si="11"/>
        <v>375</v>
      </c>
      <c r="W352" s="374" t="s">
        <v>1841</v>
      </c>
      <c r="X352" s="70"/>
    </row>
    <row r="353" ht="132.75" customHeight="1">
      <c r="A353" s="517" t="s">
        <v>971</v>
      </c>
      <c r="B353" s="511" t="s">
        <v>1866</v>
      </c>
      <c r="C353" s="506" t="s">
        <v>174</v>
      </c>
      <c r="D353" s="511" t="s">
        <v>257</v>
      </c>
      <c r="E353" s="511">
        <v>11.0</v>
      </c>
      <c r="F353" s="511">
        <v>7.0</v>
      </c>
      <c r="G353" s="511" t="s">
        <v>258</v>
      </c>
      <c r="H353" s="105" t="s">
        <v>1867</v>
      </c>
      <c r="I353" s="105" t="s">
        <v>650</v>
      </c>
      <c r="J353" s="511" t="s">
        <v>973</v>
      </c>
      <c r="K353" s="511" t="s">
        <v>652</v>
      </c>
      <c r="L353" s="531"/>
      <c r="M353" s="511">
        <v>2023.0</v>
      </c>
      <c r="N353" s="521" t="s">
        <v>284</v>
      </c>
      <c r="O353" s="511">
        <v>10.0</v>
      </c>
      <c r="P353" s="528">
        <v>9.0</v>
      </c>
      <c r="Q353" s="528">
        <v>10.0</v>
      </c>
      <c r="R353" s="534">
        <v>1000.0</v>
      </c>
      <c r="S353" s="530"/>
      <c r="T353" s="235"/>
      <c r="U353" s="235"/>
      <c r="V353" s="526">
        <f t="shared" si="11"/>
        <v>100</v>
      </c>
      <c r="W353" s="374" t="s">
        <v>1841</v>
      </c>
      <c r="X353" s="70"/>
    </row>
    <row r="354" ht="132.75" customHeight="1">
      <c r="A354" s="517" t="s">
        <v>498</v>
      </c>
      <c r="B354" s="511" t="s">
        <v>1868</v>
      </c>
      <c r="C354" s="506" t="s">
        <v>174</v>
      </c>
      <c r="D354" s="511" t="s">
        <v>391</v>
      </c>
      <c r="E354" s="511">
        <v>13.0</v>
      </c>
      <c r="F354" s="511">
        <v>9.0</v>
      </c>
      <c r="G354" s="511" t="s">
        <v>501</v>
      </c>
      <c r="H354" s="105" t="s">
        <v>1869</v>
      </c>
      <c r="I354" s="105" t="s">
        <v>503</v>
      </c>
      <c r="J354" s="511" t="s">
        <v>504</v>
      </c>
      <c r="K354" s="511" t="s">
        <v>663</v>
      </c>
      <c r="L354" s="531"/>
      <c r="M354" s="511">
        <v>2023.0</v>
      </c>
      <c r="N354" s="521" t="s">
        <v>284</v>
      </c>
      <c r="O354" s="511">
        <v>15.0</v>
      </c>
      <c r="P354" s="528">
        <v>14.0</v>
      </c>
      <c r="Q354" s="528">
        <v>15.0</v>
      </c>
      <c r="R354" s="534">
        <v>1000.0</v>
      </c>
      <c r="S354" s="530"/>
      <c r="T354" s="235"/>
      <c r="U354" s="235"/>
      <c r="V354" s="526">
        <f t="shared" si="11"/>
        <v>66.66666667</v>
      </c>
      <c r="W354" s="374" t="s">
        <v>1841</v>
      </c>
      <c r="X354" s="70"/>
    </row>
    <row r="355" ht="132.75" customHeight="1">
      <c r="A355" s="517" t="s">
        <v>506</v>
      </c>
      <c r="B355" s="511" t="s">
        <v>1870</v>
      </c>
      <c r="C355" s="506" t="s">
        <v>174</v>
      </c>
      <c r="D355" s="511" t="s">
        <v>566</v>
      </c>
      <c r="E355" s="511">
        <v>13.0</v>
      </c>
      <c r="F355" s="511">
        <v>21.0</v>
      </c>
      <c r="G355" s="511" t="s">
        <v>485</v>
      </c>
      <c r="H355" s="105" t="s">
        <v>1871</v>
      </c>
      <c r="I355" s="105" t="s">
        <v>509</v>
      </c>
      <c r="J355" s="511" t="s">
        <v>510</v>
      </c>
      <c r="K355" s="511" t="s">
        <v>1256</v>
      </c>
      <c r="L355" s="531"/>
      <c r="M355" s="511">
        <v>2023.0</v>
      </c>
      <c r="N355" s="521" t="s">
        <v>284</v>
      </c>
      <c r="O355" s="511">
        <v>16.0</v>
      </c>
      <c r="P355" s="528">
        <v>14.0</v>
      </c>
      <c r="Q355" s="528">
        <v>16.0</v>
      </c>
      <c r="R355" s="534">
        <v>1000.0</v>
      </c>
      <c r="S355" s="530"/>
      <c r="T355" s="235"/>
      <c r="U355" s="235"/>
      <c r="V355" s="526">
        <f t="shared" si="11"/>
        <v>62.5</v>
      </c>
      <c r="W355" s="374" t="s">
        <v>1841</v>
      </c>
      <c r="X355" s="70"/>
    </row>
    <row r="356" ht="132.75" customHeight="1">
      <c r="A356" s="517" t="s">
        <v>980</v>
      </c>
      <c r="B356" s="511" t="s">
        <v>1872</v>
      </c>
      <c r="C356" s="506" t="s">
        <v>174</v>
      </c>
      <c r="D356" s="511" t="s">
        <v>399</v>
      </c>
      <c r="E356" s="511">
        <v>12.0</v>
      </c>
      <c r="F356" s="511">
        <v>9.0</v>
      </c>
      <c r="G356" s="511" t="s">
        <v>470</v>
      </c>
      <c r="H356" s="105" t="s">
        <v>1873</v>
      </c>
      <c r="I356" s="105" t="s">
        <v>983</v>
      </c>
      <c r="J356" s="511" t="s">
        <v>984</v>
      </c>
      <c r="K356" s="511" t="s">
        <v>1361</v>
      </c>
      <c r="L356" s="531"/>
      <c r="M356" s="511">
        <v>2023.0</v>
      </c>
      <c r="N356" s="521" t="s">
        <v>284</v>
      </c>
      <c r="O356" s="511">
        <v>6.0</v>
      </c>
      <c r="P356" s="528">
        <v>6.0</v>
      </c>
      <c r="Q356" s="528">
        <v>8.0</v>
      </c>
      <c r="R356" s="534" t="s">
        <v>1874</v>
      </c>
      <c r="S356" s="530">
        <v>1000.0</v>
      </c>
      <c r="T356" s="235"/>
      <c r="U356" s="235"/>
      <c r="V356" s="535">
        <v>125.0</v>
      </c>
      <c r="W356" s="374" t="s">
        <v>1841</v>
      </c>
      <c r="X356" s="70"/>
    </row>
    <row r="357" ht="15.75" customHeight="1">
      <c r="A357" s="536" t="s">
        <v>1875</v>
      </c>
      <c r="B357" s="161" t="s">
        <v>1876</v>
      </c>
      <c r="C357" s="191" t="s">
        <v>174</v>
      </c>
      <c r="D357" s="190" t="s">
        <v>1877</v>
      </c>
      <c r="E357" s="192">
        <v>27.0</v>
      </c>
      <c r="F357" s="193" t="s">
        <v>1878</v>
      </c>
      <c r="G357" s="191" t="s">
        <v>1879</v>
      </c>
      <c r="H357" s="263" t="s">
        <v>1880</v>
      </c>
      <c r="I357" s="263" t="s">
        <v>1881</v>
      </c>
      <c r="J357" s="195" t="s">
        <v>1881</v>
      </c>
      <c r="K357" s="195" t="s">
        <v>1882</v>
      </c>
      <c r="L357" s="196" t="s">
        <v>1883</v>
      </c>
      <c r="M357" s="161">
        <v>2023.0</v>
      </c>
      <c r="N357" s="161" t="s">
        <v>415</v>
      </c>
      <c r="O357" s="161">
        <v>4.0</v>
      </c>
      <c r="P357" s="164">
        <v>4.0</v>
      </c>
      <c r="Q357" s="164">
        <v>4.0</v>
      </c>
      <c r="R357" s="197">
        <v>300.0</v>
      </c>
      <c r="S357" s="188"/>
      <c r="T357" s="167"/>
      <c r="U357" s="167"/>
      <c r="V357" s="167">
        <v>75.0</v>
      </c>
      <c r="W357" s="374" t="s">
        <v>1884</v>
      </c>
      <c r="X357" s="70"/>
    </row>
    <row r="358" ht="70.5" customHeight="1">
      <c r="A358" s="518" t="s">
        <v>405</v>
      </c>
      <c r="B358" s="239" t="s">
        <v>406</v>
      </c>
      <c r="C358" s="518" t="s">
        <v>174</v>
      </c>
      <c r="D358" s="537" t="s">
        <v>407</v>
      </c>
      <c r="E358" s="518" t="s">
        <v>408</v>
      </c>
      <c r="F358" s="518">
        <v>547.0</v>
      </c>
      <c r="G358" s="518" t="s">
        <v>409</v>
      </c>
      <c r="H358" s="105" t="s">
        <v>410</v>
      </c>
      <c r="I358" s="105" t="s">
        <v>411</v>
      </c>
      <c r="J358" s="518" t="s">
        <v>412</v>
      </c>
      <c r="K358" s="518" t="s">
        <v>413</v>
      </c>
      <c r="L358" s="527" t="s">
        <v>414</v>
      </c>
      <c r="M358" s="511">
        <v>2023.0</v>
      </c>
      <c r="N358" s="511" t="s">
        <v>415</v>
      </c>
      <c r="O358" s="511">
        <v>7.0</v>
      </c>
      <c r="P358" s="528">
        <v>3.0</v>
      </c>
      <c r="Q358" s="528">
        <v>7.0</v>
      </c>
      <c r="R358" s="538">
        <v>300.0</v>
      </c>
      <c r="S358" s="539"/>
      <c r="T358" s="235"/>
      <c r="U358" s="235"/>
      <c r="V358" s="235">
        <v>43.0</v>
      </c>
      <c r="W358" s="374" t="s">
        <v>192</v>
      </c>
      <c r="X358" s="70"/>
    </row>
    <row r="359" ht="15.75" customHeight="1">
      <c r="A359" s="203" t="s">
        <v>1885</v>
      </c>
      <c r="B359" s="190" t="s">
        <v>1886</v>
      </c>
      <c r="C359" s="191" t="s">
        <v>174</v>
      </c>
      <c r="D359" s="190" t="s">
        <v>1887</v>
      </c>
      <c r="E359" s="192"/>
      <c r="F359" s="193"/>
      <c r="G359" s="191" t="s">
        <v>1888</v>
      </c>
      <c r="H359" s="194" t="s">
        <v>1889</v>
      </c>
      <c r="I359" s="194" t="s">
        <v>1890</v>
      </c>
      <c r="J359" s="194" t="s">
        <v>1891</v>
      </c>
      <c r="K359" s="195" t="s">
        <v>1892</v>
      </c>
      <c r="L359" s="196" t="s">
        <v>1411</v>
      </c>
      <c r="M359" s="161">
        <v>2023.0</v>
      </c>
      <c r="N359" s="161" t="s">
        <v>361</v>
      </c>
      <c r="O359" s="161">
        <v>3.0</v>
      </c>
      <c r="P359" s="164">
        <v>3.0</v>
      </c>
      <c r="Q359" s="164">
        <v>4.0</v>
      </c>
      <c r="R359" s="197">
        <v>500.0</v>
      </c>
      <c r="S359" s="188"/>
      <c r="T359" s="167"/>
      <c r="U359" s="167"/>
      <c r="V359" s="167">
        <v>166.66</v>
      </c>
      <c r="W359" s="374" t="s">
        <v>175</v>
      </c>
      <c r="X359" s="70"/>
    </row>
    <row r="360" ht="15.75" customHeight="1">
      <c r="A360" s="203" t="s">
        <v>1893</v>
      </c>
      <c r="B360" s="190" t="s">
        <v>1894</v>
      </c>
      <c r="C360" s="191" t="s">
        <v>174</v>
      </c>
      <c r="D360" s="190" t="s">
        <v>1887</v>
      </c>
      <c r="E360" s="191"/>
      <c r="F360" s="191"/>
      <c r="G360" s="191" t="s">
        <v>1895</v>
      </c>
      <c r="H360" s="97" t="s">
        <v>1896</v>
      </c>
      <c r="I360" s="97" t="s">
        <v>1897</v>
      </c>
      <c r="J360" s="278" t="s">
        <v>1898</v>
      </c>
      <c r="K360" s="190" t="s">
        <v>1899</v>
      </c>
      <c r="L360" s="196" t="s">
        <v>1411</v>
      </c>
      <c r="M360" s="161">
        <v>2023.0</v>
      </c>
      <c r="N360" s="161" t="s">
        <v>361</v>
      </c>
      <c r="O360" s="161">
        <v>3.0</v>
      </c>
      <c r="P360" s="164">
        <v>3.0</v>
      </c>
      <c r="Q360" s="164">
        <v>4.0</v>
      </c>
      <c r="R360" s="197">
        <v>500.0</v>
      </c>
      <c r="S360" s="188"/>
      <c r="T360" s="167"/>
      <c r="U360" s="167"/>
      <c r="V360" s="167">
        <v>166.66</v>
      </c>
      <c r="W360" s="374" t="s">
        <v>175</v>
      </c>
      <c r="X360" s="70"/>
    </row>
    <row r="361" ht="15.75" customHeight="1">
      <c r="A361" s="203" t="s">
        <v>934</v>
      </c>
      <c r="B361" s="161" t="s">
        <v>1900</v>
      </c>
      <c r="C361" s="191" t="s">
        <v>174</v>
      </c>
      <c r="D361" s="161" t="s">
        <v>1901</v>
      </c>
      <c r="E361" s="161" t="s">
        <v>1902</v>
      </c>
      <c r="F361" s="161">
        <v>11.0</v>
      </c>
      <c r="G361" s="161" t="s">
        <v>1903</v>
      </c>
      <c r="H361" s="97" t="s">
        <v>1904</v>
      </c>
      <c r="I361" s="97" t="s">
        <v>939</v>
      </c>
      <c r="J361" s="97" t="s">
        <v>940</v>
      </c>
      <c r="K361" s="162" t="s">
        <v>941</v>
      </c>
      <c r="L361" s="163" t="s">
        <v>1219</v>
      </c>
      <c r="M361" s="161">
        <v>2023.0</v>
      </c>
      <c r="N361" s="161" t="s">
        <v>284</v>
      </c>
      <c r="O361" s="161">
        <v>10.0</v>
      </c>
      <c r="P361" s="164">
        <v>7.0</v>
      </c>
      <c r="Q361" s="164">
        <v>10.0</v>
      </c>
      <c r="R361" s="165">
        <v>1000.0</v>
      </c>
      <c r="S361" s="166"/>
      <c r="T361" s="167"/>
      <c r="U361" s="167"/>
      <c r="V361" s="167">
        <v>100.0</v>
      </c>
      <c r="W361" s="374" t="s">
        <v>175</v>
      </c>
      <c r="X361" s="70"/>
    </row>
    <row r="362" ht="15.75" customHeight="1">
      <c r="A362" s="190" t="s">
        <v>1905</v>
      </c>
      <c r="B362" s="540" t="s">
        <v>1906</v>
      </c>
      <c r="C362" s="191" t="s">
        <v>174</v>
      </c>
      <c r="D362" s="190" t="s">
        <v>1907</v>
      </c>
      <c r="E362" s="192">
        <v>304.0</v>
      </c>
      <c r="F362" s="193">
        <v>127867.0</v>
      </c>
      <c r="G362" s="191" t="s">
        <v>1908</v>
      </c>
      <c r="H362" s="194" t="s">
        <v>1909</v>
      </c>
      <c r="I362" s="194" t="s">
        <v>1910</v>
      </c>
      <c r="J362" s="195" t="s">
        <v>1911</v>
      </c>
      <c r="K362" s="195" t="s">
        <v>1912</v>
      </c>
      <c r="L362" s="196"/>
      <c r="M362" s="161">
        <v>2023.0</v>
      </c>
      <c r="N362" s="161" t="s">
        <v>284</v>
      </c>
      <c r="O362" s="161">
        <v>2.0</v>
      </c>
      <c r="P362" s="164">
        <v>2.0</v>
      </c>
      <c r="Q362" s="164">
        <v>4.0</v>
      </c>
      <c r="R362" s="197">
        <v>1000.0</v>
      </c>
      <c r="S362" s="188"/>
      <c r="T362" s="167"/>
      <c r="U362" s="167"/>
      <c r="V362" s="167">
        <v>500.0</v>
      </c>
      <c r="W362" s="374" t="s">
        <v>1913</v>
      </c>
      <c r="X362" s="70"/>
    </row>
    <row r="363" ht="15.75" customHeight="1">
      <c r="A363" s="190" t="s">
        <v>1914</v>
      </c>
      <c r="B363" s="203" t="s">
        <v>1915</v>
      </c>
      <c r="C363" s="191" t="s">
        <v>174</v>
      </c>
      <c r="D363" s="190" t="s">
        <v>1916</v>
      </c>
      <c r="E363" s="191">
        <v>29.0</v>
      </c>
      <c r="F363" s="191">
        <v>1.0</v>
      </c>
      <c r="G363" s="191" t="s">
        <v>1917</v>
      </c>
      <c r="H363" s="97" t="s">
        <v>1918</v>
      </c>
      <c r="I363" s="97" t="s">
        <v>1919</v>
      </c>
      <c r="J363" s="190" t="s">
        <v>1920</v>
      </c>
      <c r="K363" s="190"/>
      <c r="L363" s="198" t="s">
        <v>1921</v>
      </c>
      <c r="M363" s="161">
        <v>2023.0</v>
      </c>
      <c r="N363" s="161" t="s">
        <v>274</v>
      </c>
      <c r="O363" s="161">
        <v>2.0</v>
      </c>
      <c r="P363" s="178">
        <v>2.0</v>
      </c>
      <c r="Q363" s="178">
        <v>4.0</v>
      </c>
      <c r="R363" s="189">
        <v>500.0</v>
      </c>
      <c r="S363" s="166"/>
      <c r="T363" s="167"/>
      <c r="U363" s="167"/>
      <c r="V363" s="167">
        <v>250.0</v>
      </c>
      <c r="W363" s="374" t="s">
        <v>1913</v>
      </c>
      <c r="X363" s="70"/>
    </row>
    <row r="364" ht="15.75" customHeight="1">
      <c r="A364" s="162" t="s">
        <v>1922</v>
      </c>
      <c r="B364" s="203" t="s">
        <v>1923</v>
      </c>
      <c r="C364" s="191" t="s">
        <v>174</v>
      </c>
      <c r="D364" s="190" t="s">
        <v>1916</v>
      </c>
      <c r="E364" s="161">
        <v>29.0</v>
      </c>
      <c r="F364" s="161">
        <v>1.0</v>
      </c>
      <c r="G364" s="161" t="s">
        <v>1917</v>
      </c>
      <c r="H364" s="97" t="s">
        <v>1924</v>
      </c>
      <c r="I364" s="97" t="s">
        <v>1925</v>
      </c>
      <c r="J364" s="162" t="s">
        <v>1926</v>
      </c>
      <c r="K364" s="162"/>
      <c r="L364" s="163" t="s">
        <v>1927</v>
      </c>
      <c r="M364" s="161">
        <v>2023.0</v>
      </c>
      <c r="N364" s="161" t="s">
        <v>274</v>
      </c>
      <c r="O364" s="161">
        <v>3.0</v>
      </c>
      <c r="P364" s="164">
        <v>2.0</v>
      </c>
      <c r="Q364" s="164">
        <v>4.0</v>
      </c>
      <c r="R364" s="165">
        <v>500.0</v>
      </c>
      <c r="S364" s="166"/>
      <c r="T364" s="167"/>
      <c r="U364" s="167"/>
      <c r="V364" s="167">
        <v>166.0</v>
      </c>
      <c r="W364" s="374" t="s">
        <v>1913</v>
      </c>
      <c r="X364" s="70"/>
    </row>
    <row r="365" ht="15.75" customHeight="1">
      <c r="A365" s="541" t="s">
        <v>621</v>
      </c>
      <c r="B365" s="542" t="s">
        <v>1928</v>
      </c>
      <c r="C365" s="542" t="s">
        <v>174</v>
      </c>
      <c r="D365" s="542" t="s">
        <v>566</v>
      </c>
      <c r="E365" s="543">
        <v>13.0</v>
      </c>
      <c r="F365" s="543">
        <v>6.0</v>
      </c>
      <c r="G365" s="543" t="s">
        <v>704</v>
      </c>
      <c r="H365" s="543" t="s">
        <v>1929</v>
      </c>
      <c r="I365" s="544" t="s">
        <v>624</v>
      </c>
      <c r="J365" s="543" t="s">
        <v>1642</v>
      </c>
      <c r="K365" s="543" t="s">
        <v>626</v>
      </c>
      <c r="L365" s="543">
        <v>1052.0</v>
      </c>
      <c r="M365" s="543">
        <v>2023.0</v>
      </c>
      <c r="N365" s="543" t="s">
        <v>284</v>
      </c>
      <c r="O365" s="543">
        <v>8.0</v>
      </c>
      <c r="P365" s="541">
        <v>5.0</v>
      </c>
      <c r="Q365" s="541">
        <v>10.0</v>
      </c>
      <c r="R365" s="541">
        <v>1000.0</v>
      </c>
      <c r="S365" s="541"/>
      <c r="T365" s="544"/>
      <c r="U365" s="544"/>
      <c r="V365" s="544">
        <f>R365/O365</f>
        <v>125</v>
      </c>
      <c r="W365" s="545" t="s">
        <v>194</v>
      </c>
      <c r="X365" s="546"/>
      <c r="Y365" s="545"/>
      <c r="Z365" s="545"/>
      <c r="AA365" s="545"/>
      <c r="AB365" s="545"/>
      <c r="AC365" s="545"/>
      <c r="AD365" s="545"/>
      <c r="AE365" s="545"/>
      <c r="AF365" s="545"/>
    </row>
    <row r="366" ht="15.75" customHeight="1">
      <c r="A366" s="190" t="s">
        <v>1930</v>
      </c>
      <c r="B366" s="518" t="s">
        <v>1931</v>
      </c>
      <c r="C366" s="518" t="s">
        <v>174</v>
      </c>
      <c r="D366" s="518" t="s">
        <v>1877</v>
      </c>
      <c r="E366" s="519">
        <v>27.0</v>
      </c>
      <c r="F366" s="507">
        <v>1.0</v>
      </c>
      <c r="G366" s="518" t="s">
        <v>1932</v>
      </c>
      <c r="H366" s="508" t="s">
        <v>1933</v>
      </c>
      <c r="I366" s="508" t="s">
        <v>1881</v>
      </c>
      <c r="J366" s="507"/>
      <c r="K366" s="507" t="s">
        <v>1934</v>
      </c>
      <c r="L366" s="520" t="s">
        <v>1883</v>
      </c>
      <c r="M366" s="511">
        <v>2023.0</v>
      </c>
      <c r="N366" s="511" t="s">
        <v>415</v>
      </c>
      <c r="O366" s="511">
        <v>4.0</v>
      </c>
      <c r="P366" s="522">
        <v>4.0</v>
      </c>
      <c r="Q366" s="522">
        <v>4.0</v>
      </c>
      <c r="R366" s="547">
        <v>300.0</v>
      </c>
      <c r="S366" s="548"/>
      <c r="T366" s="235"/>
      <c r="U366" s="235"/>
      <c r="V366" s="235">
        <v>75.0</v>
      </c>
      <c r="W366" s="374" t="s">
        <v>1935</v>
      </c>
      <c r="X366" s="70"/>
    </row>
    <row r="367" ht="15.75" customHeight="1">
      <c r="A367" s="511" t="s">
        <v>1936</v>
      </c>
      <c r="B367" s="511" t="s">
        <v>1937</v>
      </c>
      <c r="C367" s="511" t="s">
        <v>174</v>
      </c>
      <c r="D367" s="511" t="s">
        <v>1938</v>
      </c>
      <c r="E367" s="511">
        <v>15.0</v>
      </c>
      <c r="F367" s="511">
        <v>8.0</v>
      </c>
      <c r="G367" s="511"/>
      <c r="H367" s="105" t="s">
        <v>1939</v>
      </c>
      <c r="I367" s="105" t="s">
        <v>1940</v>
      </c>
      <c r="J367" s="511" t="s">
        <v>1941</v>
      </c>
      <c r="K367" s="549" t="s">
        <v>1942</v>
      </c>
      <c r="L367" s="511">
        <v>1578.0</v>
      </c>
      <c r="M367" s="511">
        <v>2023.0</v>
      </c>
      <c r="N367" s="511" t="s">
        <v>284</v>
      </c>
      <c r="O367" s="511">
        <v>5.0</v>
      </c>
      <c r="P367" s="511">
        <v>5.0</v>
      </c>
      <c r="Q367" s="511">
        <v>6.0</v>
      </c>
      <c r="R367" s="511">
        <v>1000.0</v>
      </c>
      <c r="S367" s="511"/>
      <c r="T367" s="511"/>
      <c r="U367" s="511"/>
      <c r="V367" s="550">
        <f t="shared" ref="V367:V369" si="12">R367/O367</f>
        <v>200</v>
      </c>
      <c r="W367" s="374" t="s">
        <v>197</v>
      </c>
      <c r="X367" s="87"/>
      <c r="Y367" s="88"/>
      <c r="Z367" s="88"/>
      <c r="AA367" s="88"/>
      <c r="AB367" s="88"/>
      <c r="AC367" s="88"/>
      <c r="AD367" s="88"/>
    </row>
    <row r="368" ht="15.75" customHeight="1">
      <c r="A368" s="543" t="s">
        <v>1943</v>
      </c>
      <c r="B368" s="542" t="s">
        <v>1944</v>
      </c>
      <c r="C368" s="542" t="s">
        <v>174</v>
      </c>
      <c r="D368" s="542" t="s">
        <v>1081</v>
      </c>
      <c r="E368" s="543">
        <v>15.0</v>
      </c>
      <c r="F368" s="543">
        <v>12.0</v>
      </c>
      <c r="G368" s="551" t="s">
        <v>1082</v>
      </c>
      <c r="H368" s="105" t="s">
        <v>1945</v>
      </c>
      <c r="I368" s="105" t="s">
        <v>1946</v>
      </c>
      <c r="J368" s="543" t="s">
        <v>1947</v>
      </c>
      <c r="K368" s="552" t="s">
        <v>1948</v>
      </c>
      <c r="L368" s="543" t="s">
        <v>1949</v>
      </c>
      <c r="M368" s="543">
        <v>2023.0</v>
      </c>
      <c r="N368" s="543" t="s">
        <v>415</v>
      </c>
      <c r="O368" s="543">
        <v>1.0</v>
      </c>
      <c r="P368" s="543">
        <v>1.0</v>
      </c>
      <c r="Q368" s="543">
        <v>4.0</v>
      </c>
      <c r="R368" s="543">
        <v>300.0</v>
      </c>
      <c r="S368" s="543"/>
      <c r="T368" s="544"/>
      <c r="U368" s="544"/>
      <c r="V368" s="550">
        <f t="shared" si="12"/>
        <v>300</v>
      </c>
      <c r="W368" s="374" t="s">
        <v>197</v>
      </c>
      <c r="X368" s="553"/>
      <c r="Y368" s="554"/>
      <c r="Z368" s="554"/>
      <c r="AA368" s="554"/>
      <c r="AB368" s="554"/>
      <c r="AC368" s="554"/>
      <c r="AD368" s="554"/>
      <c r="AE368" s="554"/>
      <c r="AF368" s="554"/>
    </row>
    <row r="369" ht="15.75" customHeight="1">
      <c r="A369" s="543" t="s">
        <v>482</v>
      </c>
      <c r="B369" s="542" t="s">
        <v>1950</v>
      </c>
      <c r="C369" s="542" t="s">
        <v>174</v>
      </c>
      <c r="D369" s="542" t="s">
        <v>484</v>
      </c>
      <c r="E369" s="542">
        <v>13.0</v>
      </c>
      <c r="F369" s="542">
        <v>9.0</v>
      </c>
      <c r="G369" s="542" t="s">
        <v>485</v>
      </c>
      <c r="H369" s="105" t="s">
        <v>1951</v>
      </c>
      <c r="I369" s="105" t="s">
        <v>636</v>
      </c>
      <c r="J369" s="551" t="s">
        <v>488</v>
      </c>
      <c r="K369" s="552" t="s">
        <v>489</v>
      </c>
      <c r="L369" s="542">
        <v>1575.0</v>
      </c>
      <c r="M369" s="543">
        <v>2023.0</v>
      </c>
      <c r="N369" s="543" t="s">
        <v>284</v>
      </c>
      <c r="O369" s="543">
        <v>11.0</v>
      </c>
      <c r="P369" s="543">
        <v>7.0</v>
      </c>
      <c r="Q369" s="543">
        <v>11.0</v>
      </c>
      <c r="R369" s="543">
        <v>1000.0</v>
      </c>
      <c r="S369" s="543"/>
      <c r="T369" s="544"/>
      <c r="U369" s="544"/>
      <c r="V369" s="550">
        <f t="shared" si="12"/>
        <v>90.90909091</v>
      </c>
      <c r="W369" s="374" t="s">
        <v>197</v>
      </c>
      <c r="X369" s="553"/>
      <c r="Y369" s="554"/>
      <c r="Z369" s="554"/>
      <c r="AA369" s="554"/>
      <c r="AB369" s="554"/>
      <c r="AC369" s="554"/>
      <c r="AD369" s="554"/>
      <c r="AE369" s="554"/>
      <c r="AF369" s="554"/>
    </row>
    <row r="370" ht="15.75" customHeight="1">
      <c r="A370" s="190" t="s">
        <v>1952</v>
      </c>
      <c r="B370" s="190" t="s">
        <v>1953</v>
      </c>
      <c r="C370" s="191" t="s">
        <v>174</v>
      </c>
      <c r="D370" s="190" t="s">
        <v>1954</v>
      </c>
      <c r="E370" s="192"/>
      <c r="F370" s="193"/>
      <c r="G370" s="191" t="s">
        <v>1955</v>
      </c>
      <c r="H370" s="263"/>
      <c r="I370" s="263" t="s">
        <v>1956</v>
      </c>
      <c r="J370" s="195"/>
      <c r="K370" s="195"/>
      <c r="L370" s="196" t="s">
        <v>1957</v>
      </c>
      <c r="M370" s="161">
        <v>2023.0</v>
      </c>
      <c r="N370" s="161"/>
      <c r="O370" s="161"/>
      <c r="P370" s="164">
        <v>1.0</v>
      </c>
      <c r="Q370" s="164">
        <v>1.0</v>
      </c>
      <c r="R370" s="197"/>
      <c r="S370" s="188" t="s">
        <v>1954</v>
      </c>
      <c r="T370" s="167" t="s">
        <v>1958</v>
      </c>
      <c r="U370" s="167"/>
      <c r="V370" s="167"/>
      <c r="W370" s="555" t="s">
        <v>1959</v>
      </c>
      <c r="X370" s="70"/>
    </row>
    <row r="371" ht="15.75" customHeight="1">
      <c r="A371" s="190" t="s">
        <v>1960</v>
      </c>
      <c r="B371" s="190" t="s">
        <v>1961</v>
      </c>
      <c r="C371" s="191" t="s">
        <v>1962</v>
      </c>
      <c r="D371" s="190" t="s">
        <v>1954</v>
      </c>
      <c r="E371" s="191"/>
      <c r="F371" s="191"/>
      <c r="G371" s="191" t="s">
        <v>1955</v>
      </c>
      <c r="H371" s="162"/>
      <c r="I371" s="162" t="s">
        <v>1956</v>
      </c>
      <c r="J371" s="190"/>
      <c r="K371" s="190"/>
      <c r="L371" s="198" t="s">
        <v>1963</v>
      </c>
      <c r="M371" s="161">
        <v>2023.0</v>
      </c>
      <c r="N371" s="161"/>
      <c r="O371" s="161"/>
      <c r="P371" s="178">
        <v>1.0</v>
      </c>
      <c r="Q371" s="178">
        <v>1.0</v>
      </c>
      <c r="R371" s="189"/>
      <c r="S371" s="166" t="s">
        <v>1954</v>
      </c>
      <c r="T371" s="167" t="s">
        <v>1958</v>
      </c>
      <c r="U371" s="167"/>
      <c r="V371" s="167"/>
      <c r="W371" s="555" t="s">
        <v>1959</v>
      </c>
      <c r="X371" s="70"/>
    </row>
    <row r="372" ht="15.75" customHeight="1">
      <c r="A372" s="518" t="s">
        <v>1964</v>
      </c>
      <c r="B372" s="518" t="s">
        <v>1965</v>
      </c>
      <c r="C372" s="518" t="s">
        <v>174</v>
      </c>
      <c r="D372" s="518" t="s">
        <v>1966</v>
      </c>
      <c r="E372" s="519">
        <v>15.0</v>
      </c>
      <c r="F372" s="507">
        <v>3.0</v>
      </c>
      <c r="G372" s="518" t="s">
        <v>1967</v>
      </c>
      <c r="H372" s="556"/>
      <c r="I372" s="556" t="s">
        <v>1968</v>
      </c>
      <c r="J372" s="507"/>
      <c r="K372" s="507"/>
      <c r="L372" s="520" t="s">
        <v>1969</v>
      </c>
      <c r="M372" s="511">
        <v>2023.0</v>
      </c>
      <c r="N372" s="511" t="s">
        <v>415</v>
      </c>
      <c r="O372" s="511">
        <v>10.0</v>
      </c>
      <c r="P372" s="522">
        <v>2.0</v>
      </c>
      <c r="Q372" s="522">
        <v>10.0</v>
      </c>
      <c r="R372" s="557">
        <v>300.0</v>
      </c>
      <c r="S372" s="548"/>
      <c r="T372" s="235"/>
      <c r="U372" s="235"/>
      <c r="V372" s="235">
        <f t="shared" ref="V372:V383" si="13">R372/O372</f>
        <v>30</v>
      </c>
      <c r="W372" s="374" t="s">
        <v>1970</v>
      </c>
      <c r="X372" s="70"/>
    </row>
    <row r="373" ht="15.75" customHeight="1">
      <c r="A373" s="190" t="s">
        <v>1964</v>
      </c>
      <c r="B373" s="518" t="s">
        <v>1965</v>
      </c>
      <c r="C373" s="518" t="s">
        <v>174</v>
      </c>
      <c r="D373" s="518" t="s">
        <v>1971</v>
      </c>
      <c r="E373" s="519">
        <v>15.0</v>
      </c>
      <c r="F373" s="507">
        <v>3.0</v>
      </c>
      <c r="G373" s="518" t="s">
        <v>1972</v>
      </c>
      <c r="H373" s="556"/>
      <c r="I373" s="556"/>
      <c r="J373" s="507"/>
      <c r="K373" s="507"/>
      <c r="L373" s="520" t="s">
        <v>1969</v>
      </c>
      <c r="M373" s="511">
        <v>2023.0</v>
      </c>
      <c r="N373" s="558" t="s">
        <v>415</v>
      </c>
      <c r="O373" s="511">
        <v>10.0</v>
      </c>
      <c r="P373" s="522">
        <v>2.0</v>
      </c>
      <c r="Q373" s="522">
        <v>10.0</v>
      </c>
      <c r="R373" s="547">
        <v>300.0</v>
      </c>
      <c r="S373" s="548"/>
      <c r="T373" s="235"/>
      <c r="U373" s="235"/>
      <c r="V373" s="235">
        <f t="shared" si="13"/>
        <v>30</v>
      </c>
      <c r="W373" s="374" t="s">
        <v>1973</v>
      </c>
      <c r="X373" s="70"/>
    </row>
    <row r="374" ht="15.75" customHeight="1">
      <c r="A374" s="559" t="s">
        <v>1974</v>
      </c>
      <c r="B374" s="518" t="s">
        <v>1975</v>
      </c>
      <c r="C374" s="518" t="s">
        <v>174</v>
      </c>
      <c r="D374" s="518" t="s">
        <v>1976</v>
      </c>
      <c r="E374" s="518">
        <v>27.0</v>
      </c>
      <c r="F374" s="511">
        <v>3.0</v>
      </c>
      <c r="G374" s="560" t="s">
        <v>1977</v>
      </c>
      <c r="H374" s="105"/>
      <c r="I374" s="105"/>
      <c r="J374" s="561" t="s">
        <v>1978</v>
      </c>
      <c r="K374" s="511"/>
      <c r="L374" s="531" t="s">
        <v>1979</v>
      </c>
      <c r="M374" s="511">
        <v>2023.0</v>
      </c>
      <c r="N374" s="511" t="s">
        <v>264</v>
      </c>
      <c r="O374" s="511">
        <v>5.0</v>
      </c>
      <c r="P374" s="522">
        <v>1.0</v>
      </c>
      <c r="Q374" s="522">
        <v>7.0</v>
      </c>
      <c r="R374" s="522">
        <v>1500.0</v>
      </c>
      <c r="S374" s="539"/>
      <c r="T374" s="235"/>
      <c r="U374" s="235"/>
      <c r="V374" s="562">
        <f t="shared" si="13"/>
        <v>300</v>
      </c>
      <c r="W374" s="563" t="s">
        <v>199</v>
      </c>
      <c r="X374" s="70"/>
    </row>
    <row r="375" ht="15.75" customHeight="1">
      <c r="A375" s="564" t="s">
        <v>1980</v>
      </c>
      <c r="B375" s="518" t="s">
        <v>1981</v>
      </c>
      <c r="C375" s="518" t="s">
        <v>174</v>
      </c>
      <c r="D375" s="543" t="s">
        <v>1982</v>
      </c>
      <c r="E375" s="518">
        <v>76.0</v>
      </c>
      <c r="F375" s="518">
        <v>3.0</v>
      </c>
      <c r="G375" s="518" t="s">
        <v>1983</v>
      </c>
      <c r="H375" s="511"/>
      <c r="I375" s="511"/>
      <c r="J375" s="561" t="s">
        <v>1984</v>
      </c>
      <c r="K375" s="518"/>
      <c r="L375" s="527" t="s">
        <v>1985</v>
      </c>
      <c r="M375" s="511">
        <v>2023.0</v>
      </c>
      <c r="N375" s="511" t="s">
        <v>361</v>
      </c>
      <c r="O375" s="511">
        <v>3.0</v>
      </c>
      <c r="P375" s="528">
        <v>3.0</v>
      </c>
      <c r="Q375" s="528">
        <v>3.0</v>
      </c>
      <c r="R375" s="528">
        <v>500.0</v>
      </c>
      <c r="S375" s="539"/>
      <c r="T375" s="235"/>
      <c r="U375" s="235"/>
      <c r="V375" s="562">
        <f t="shared" si="13"/>
        <v>166.6666667</v>
      </c>
      <c r="W375" s="563" t="s">
        <v>199</v>
      </c>
      <c r="X375" s="70"/>
    </row>
    <row r="376" ht="15.75" customHeight="1">
      <c r="A376" s="511" t="s">
        <v>1986</v>
      </c>
      <c r="B376" s="511" t="s">
        <v>1987</v>
      </c>
      <c r="C376" s="511" t="s">
        <v>174</v>
      </c>
      <c r="D376" s="511" t="s">
        <v>1368</v>
      </c>
      <c r="E376" s="511">
        <v>15.0</v>
      </c>
      <c r="F376" s="511">
        <v>7.0</v>
      </c>
      <c r="G376" s="565" t="s">
        <v>1082</v>
      </c>
      <c r="H376" s="511"/>
      <c r="I376" s="511"/>
      <c r="J376" s="561" t="s">
        <v>1988</v>
      </c>
      <c r="K376" s="511"/>
      <c r="L376" s="531"/>
      <c r="M376" s="511">
        <v>2023.0</v>
      </c>
      <c r="N376" s="511" t="s">
        <v>274</v>
      </c>
      <c r="O376" s="511">
        <v>15.0</v>
      </c>
      <c r="P376" s="528">
        <v>2.0</v>
      </c>
      <c r="Q376" s="528">
        <v>15.0</v>
      </c>
      <c r="R376" s="528">
        <v>500.0</v>
      </c>
      <c r="S376" s="539"/>
      <c r="T376" s="235"/>
      <c r="U376" s="235"/>
      <c r="V376" s="562">
        <f t="shared" si="13"/>
        <v>33.33333333</v>
      </c>
      <c r="W376" s="563" t="s">
        <v>199</v>
      </c>
      <c r="X376" s="70"/>
    </row>
    <row r="377" ht="15.75" customHeight="1">
      <c r="A377" s="231" t="s">
        <v>1989</v>
      </c>
      <c r="B377" s="231" t="s">
        <v>1990</v>
      </c>
      <c r="C377" s="511" t="s">
        <v>174</v>
      </c>
      <c r="D377" s="231" t="s">
        <v>1991</v>
      </c>
      <c r="E377" s="511">
        <v>10.0</v>
      </c>
      <c r="F377" s="511">
        <v>2.0</v>
      </c>
      <c r="G377" s="511" t="s">
        <v>1992</v>
      </c>
      <c r="H377" s="511"/>
      <c r="I377" s="511"/>
      <c r="J377" s="561" t="s">
        <v>1993</v>
      </c>
      <c r="K377" s="511"/>
      <c r="L377" s="531" t="s">
        <v>1994</v>
      </c>
      <c r="M377" s="511">
        <v>2023.0</v>
      </c>
      <c r="N377" s="511" t="s">
        <v>284</v>
      </c>
      <c r="O377" s="511">
        <v>7.0</v>
      </c>
      <c r="P377" s="528">
        <v>1.0</v>
      </c>
      <c r="Q377" s="528">
        <v>7.0</v>
      </c>
      <c r="R377" s="528">
        <v>1000.0</v>
      </c>
      <c r="S377" s="539"/>
      <c r="T377" s="235"/>
      <c r="U377" s="235"/>
      <c r="V377" s="562">
        <f t="shared" si="13"/>
        <v>142.8571429</v>
      </c>
      <c r="W377" s="563" t="s">
        <v>199</v>
      </c>
      <c r="X377" s="70"/>
    </row>
    <row r="378" ht="15.75" customHeight="1">
      <c r="A378" s="566" t="s">
        <v>1995</v>
      </c>
      <c r="B378" s="190" t="s">
        <v>1996</v>
      </c>
      <c r="C378" s="191" t="s">
        <v>174</v>
      </c>
      <c r="D378" s="190" t="s">
        <v>1997</v>
      </c>
      <c r="E378" s="192">
        <v>11.0</v>
      </c>
      <c r="F378" s="193" t="s">
        <v>1998</v>
      </c>
      <c r="G378" s="191" t="s">
        <v>493</v>
      </c>
      <c r="H378" s="263"/>
      <c r="I378" s="263" t="s">
        <v>1999</v>
      </c>
      <c r="J378" s="195" t="s">
        <v>1999</v>
      </c>
      <c r="K378" s="195"/>
      <c r="L378" s="196"/>
      <c r="M378" s="161">
        <v>2023.0</v>
      </c>
      <c r="N378" s="161" t="s">
        <v>284</v>
      </c>
      <c r="O378" s="161">
        <v>7.0</v>
      </c>
      <c r="P378" s="164">
        <v>6.0</v>
      </c>
      <c r="Q378" s="164">
        <v>10.0</v>
      </c>
      <c r="R378" s="197">
        <v>1000.0</v>
      </c>
      <c r="S378" s="188"/>
      <c r="T378" s="167"/>
      <c r="U378" s="167"/>
      <c r="V378" s="567">
        <f t="shared" si="13"/>
        <v>142.8571429</v>
      </c>
      <c r="W378" s="503" t="s">
        <v>200</v>
      </c>
      <c r="X378" s="70"/>
    </row>
    <row r="379" ht="15.75" customHeight="1">
      <c r="A379" s="541" t="s">
        <v>2000</v>
      </c>
      <c r="B379" s="542" t="s">
        <v>2001</v>
      </c>
      <c r="C379" s="542" t="s">
        <v>174</v>
      </c>
      <c r="D379" s="542" t="s">
        <v>2002</v>
      </c>
      <c r="E379" s="543">
        <v>11.0</v>
      </c>
      <c r="F379" s="543">
        <v>24.0</v>
      </c>
      <c r="G379" s="551" t="s">
        <v>493</v>
      </c>
      <c r="H379" s="544" t="s">
        <v>1009</v>
      </c>
      <c r="I379" s="544" t="s">
        <v>1010</v>
      </c>
      <c r="J379" s="541" t="s">
        <v>1011</v>
      </c>
      <c r="K379" s="543" t="s">
        <v>2003</v>
      </c>
      <c r="L379" s="543" t="s">
        <v>2004</v>
      </c>
      <c r="M379" s="543">
        <v>2023.0</v>
      </c>
      <c r="N379" s="543" t="s">
        <v>284</v>
      </c>
      <c r="O379" s="543">
        <v>7.0</v>
      </c>
      <c r="P379" s="541">
        <v>6.0</v>
      </c>
      <c r="Q379" s="541">
        <v>10.0</v>
      </c>
      <c r="R379" s="541">
        <v>1000.0</v>
      </c>
      <c r="S379" s="541"/>
      <c r="T379" s="544"/>
      <c r="U379" s="544"/>
      <c r="V379" s="550">
        <f t="shared" si="13"/>
        <v>142.8571429</v>
      </c>
      <c r="W379" s="554" t="s">
        <v>186</v>
      </c>
      <c r="X379" s="553"/>
      <c r="Y379" s="554"/>
      <c r="Z379" s="554"/>
      <c r="AA379" s="554"/>
      <c r="AB379" s="554"/>
      <c r="AC379" s="554"/>
      <c r="AD379" s="554"/>
      <c r="AE379" s="554"/>
      <c r="AF379" s="554"/>
    </row>
    <row r="380" ht="15.75" customHeight="1">
      <c r="A380" s="541" t="s">
        <v>892</v>
      </c>
      <c r="B380" s="542" t="s">
        <v>2005</v>
      </c>
      <c r="C380" s="542" t="s">
        <v>174</v>
      </c>
      <c r="D380" s="542" t="s">
        <v>801</v>
      </c>
      <c r="E380" s="542">
        <v>12.0</v>
      </c>
      <c r="F380" s="542">
        <v>19.0</v>
      </c>
      <c r="G380" s="542" t="s">
        <v>2006</v>
      </c>
      <c r="H380" s="543" t="s">
        <v>2007</v>
      </c>
      <c r="I380" s="543" t="s">
        <v>895</v>
      </c>
      <c r="J380" s="551" t="s">
        <v>1350</v>
      </c>
      <c r="K380" s="543" t="s">
        <v>897</v>
      </c>
      <c r="L380" s="542">
        <v>6322.0</v>
      </c>
      <c r="M380" s="543">
        <v>2023.0</v>
      </c>
      <c r="N380" s="543" t="s">
        <v>284</v>
      </c>
      <c r="O380" s="543">
        <v>9.0</v>
      </c>
      <c r="P380" s="543">
        <v>9.0</v>
      </c>
      <c r="Q380" s="543">
        <v>12.0</v>
      </c>
      <c r="R380" s="543">
        <v>1000.0</v>
      </c>
      <c r="S380" s="541"/>
      <c r="T380" s="544"/>
      <c r="U380" s="544"/>
      <c r="V380" s="550">
        <f t="shared" si="13"/>
        <v>111.1111111</v>
      </c>
      <c r="W380" s="554" t="s">
        <v>186</v>
      </c>
      <c r="X380" s="553"/>
      <c r="Y380" s="554"/>
      <c r="Z380" s="554"/>
      <c r="AA380" s="554"/>
      <c r="AB380" s="554"/>
      <c r="AC380" s="554"/>
      <c r="AD380" s="554"/>
      <c r="AE380" s="554"/>
      <c r="AF380" s="554"/>
    </row>
    <row r="381" ht="15.75" customHeight="1">
      <c r="A381" s="518" t="s">
        <v>2008</v>
      </c>
      <c r="B381" s="518" t="s">
        <v>2009</v>
      </c>
      <c r="C381" s="518" t="s">
        <v>2010</v>
      </c>
      <c r="D381" s="518" t="s">
        <v>2011</v>
      </c>
      <c r="E381" s="519">
        <v>14.0</v>
      </c>
      <c r="F381" s="507" t="s">
        <v>2012</v>
      </c>
      <c r="G381" s="518" t="s">
        <v>409</v>
      </c>
      <c r="H381" s="508" t="s">
        <v>2013</v>
      </c>
      <c r="I381" s="508" t="s">
        <v>2014</v>
      </c>
      <c r="J381" s="507" t="s">
        <v>2015</v>
      </c>
      <c r="K381" s="507" t="s">
        <v>813</v>
      </c>
      <c r="L381" s="520" t="s">
        <v>718</v>
      </c>
      <c r="M381" s="511">
        <v>2023.0</v>
      </c>
      <c r="N381" s="511" t="s">
        <v>415</v>
      </c>
      <c r="O381" s="511">
        <v>8.0</v>
      </c>
      <c r="P381" s="522">
        <v>4.0</v>
      </c>
      <c r="Q381" s="522">
        <v>9.0</v>
      </c>
      <c r="R381" s="547">
        <v>300.0</v>
      </c>
      <c r="S381" s="548"/>
      <c r="T381" s="235"/>
      <c r="U381" s="235"/>
      <c r="V381" s="235">
        <f t="shared" si="13"/>
        <v>37.5</v>
      </c>
      <c r="W381" s="568" t="s">
        <v>201</v>
      </c>
      <c r="X381" s="70"/>
    </row>
    <row r="382" ht="15.75" customHeight="1">
      <c r="A382" s="190" t="s">
        <v>2000</v>
      </c>
      <c r="B382" s="190" t="s">
        <v>2001</v>
      </c>
      <c r="C382" s="191" t="s">
        <v>174</v>
      </c>
      <c r="D382" s="190" t="s">
        <v>2002</v>
      </c>
      <c r="E382" s="191">
        <v>11.0</v>
      </c>
      <c r="F382" s="161">
        <v>24.0</v>
      </c>
      <c r="G382" s="569" t="s">
        <v>493</v>
      </c>
      <c r="H382" s="427" t="s">
        <v>1009</v>
      </c>
      <c r="I382" s="97" t="s">
        <v>1010</v>
      </c>
      <c r="J382" s="97" t="s">
        <v>2016</v>
      </c>
      <c r="K382" s="162" t="s">
        <v>2003</v>
      </c>
      <c r="L382" s="163" t="s">
        <v>2004</v>
      </c>
      <c r="M382" s="161">
        <v>2023.0</v>
      </c>
      <c r="N382" s="161" t="s">
        <v>284</v>
      </c>
      <c r="O382" s="161">
        <v>7.0</v>
      </c>
      <c r="P382" s="164">
        <v>6.0</v>
      </c>
      <c r="Q382" s="164">
        <v>10.0</v>
      </c>
      <c r="R382" s="164">
        <v>1000.0</v>
      </c>
      <c r="S382" s="166"/>
      <c r="T382" s="424"/>
      <c r="U382" s="424"/>
      <c r="V382" s="424">
        <f t="shared" si="13"/>
        <v>142.8571429</v>
      </c>
      <c r="W382" s="568" t="s">
        <v>212</v>
      </c>
      <c r="X382" s="70"/>
    </row>
    <row r="383" ht="15.75" customHeight="1">
      <c r="A383" s="190" t="s">
        <v>892</v>
      </c>
      <c r="B383" s="190" t="s">
        <v>2005</v>
      </c>
      <c r="C383" s="191" t="s">
        <v>174</v>
      </c>
      <c r="D383" s="190" t="s">
        <v>801</v>
      </c>
      <c r="E383" s="191">
        <v>12.0</v>
      </c>
      <c r="F383" s="191">
        <v>19.0</v>
      </c>
      <c r="G383" s="191"/>
      <c r="H383" s="97" t="s">
        <v>994</v>
      </c>
      <c r="I383" s="570" t="s">
        <v>895</v>
      </c>
      <c r="J383" s="571" t="s">
        <v>1350</v>
      </c>
      <c r="K383" s="572" t="s">
        <v>897</v>
      </c>
      <c r="L383" s="198" t="s">
        <v>898</v>
      </c>
      <c r="M383" s="161">
        <v>2023.0</v>
      </c>
      <c r="N383" s="161" t="s">
        <v>284</v>
      </c>
      <c r="O383" s="161">
        <v>9.0</v>
      </c>
      <c r="P383" s="178">
        <v>9.0</v>
      </c>
      <c r="Q383" s="178">
        <v>12.0</v>
      </c>
      <c r="R383" s="178">
        <v>1000.0</v>
      </c>
      <c r="S383" s="166"/>
      <c r="T383" s="424"/>
      <c r="U383" s="424"/>
      <c r="V383" s="424">
        <f t="shared" si="13"/>
        <v>111.1111111</v>
      </c>
      <c r="W383" s="568" t="s">
        <v>212</v>
      </c>
      <c r="X383" s="70"/>
    </row>
    <row r="384" ht="15.75" customHeight="1">
      <c r="A384" s="518" t="s">
        <v>1905</v>
      </c>
      <c r="B384" s="518" t="s">
        <v>1906</v>
      </c>
      <c r="C384" s="518" t="s">
        <v>174</v>
      </c>
      <c r="D384" s="518" t="s">
        <v>1907</v>
      </c>
      <c r="E384" s="519">
        <v>304.0</v>
      </c>
      <c r="F384" s="507">
        <v>127867.0</v>
      </c>
      <c r="G384" s="518" t="s">
        <v>1908</v>
      </c>
      <c r="H384" s="508" t="s">
        <v>1909</v>
      </c>
      <c r="I384" s="508" t="s">
        <v>1910</v>
      </c>
      <c r="J384" s="507" t="s">
        <v>1911</v>
      </c>
      <c r="K384" s="507" t="s">
        <v>1912</v>
      </c>
      <c r="L384" s="520"/>
      <c r="M384" s="511">
        <v>2023.0</v>
      </c>
      <c r="N384" s="511" t="s">
        <v>284</v>
      </c>
      <c r="O384" s="511">
        <v>2.0</v>
      </c>
      <c r="P384" s="522">
        <v>2.0</v>
      </c>
      <c r="Q384" s="522">
        <v>4.0</v>
      </c>
      <c r="R384" s="547">
        <v>1000.0</v>
      </c>
      <c r="S384" s="548"/>
      <c r="T384" s="231"/>
      <c r="U384" s="231"/>
      <c r="V384" s="231">
        <v>500.0</v>
      </c>
      <c r="W384" s="568" t="s">
        <v>214</v>
      </c>
      <c r="X384" s="70"/>
    </row>
    <row r="385" ht="15.75" customHeight="1">
      <c r="A385" s="518" t="s">
        <v>1914</v>
      </c>
      <c r="B385" s="518" t="s">
        <v>1915</v>
      </c>
      <c r="C385" s="518" t="s">
        <v>174</v>
      </c>
      <c r="D385" s="518" t="s">
        <v>1916</v>
      </c>
      <c r="E385" s="518">
        <v>29.0</v>
      </c>
      <c r="F385" s="518">
        <v>1.0</v>
      </c>
      <c r="G385" s="518" t="s">
        <v>1917</v>
      </c>
      <c r="H385" s="105" t="s">
        <v>1918</v>
      </c>
      <c r="I385" s="105" t="s">
        <v>1919</v>
      </c>
      <c r="J385" s="518" t="s">
        <v>1920</v>
      </c>
      <c r="K385" s="518"/>
      <c r="L385" s="527" t="s">
        <v>1921</v>
      </c>
      <c r="M385" s="511">
        <v>2023.0</v>
      </c>
      <c r="N385" s="511" t="s">
        <v>274</v>
      </c>
      <c r="O385" s="511">
        <v>2.0</v>
      </c>
      <c r="P385" s="528">
        <v>2.0</v>
      </c>
      <c r="Q385" s="528">
        <v>4.0</v>
      </c>
      <c r="R385" s="538">
        <v>500.0</v>
      </c>
      <c r="S385" s="539"/>
      <c r="T385" s="231"/>
      <c r="U385" s="231"/>
      <c r="V385" s="231">
        <v>250.0</v>
      </c>
      <c r="W385" s="568" t="s">
        <v>214</v>
      </c>
      <c r="X385" s="70"/>
    </row>
    <row r="386" ht="15.75" customHeight="1">
      <c r="A386" s="511" t="s">
        <v>1922</v>
      </c>
      <c r="B386" s="518" t="s">
        <v>2017</v>
      </c>
      <c r="C386" s="518" t="s">
        <v>174</v>
      </c>
      <c r="D386" s="518" t="s">
        <v>1916</v>
      </c>
      <c r="E386" s="511">
        <v>29.0</v>
      </c>
      <c r="F386" s="511">
        <v>1.0</v>
      </c>
      <c r="G386" s="511" t="s">
        <v>1917</v>
      </c>
      <c r="H386" s="105" t="s">
        <v>1924</v>
      </c>
      <c r="I386" s="105" t="s">
        <v>1925</v>
      </c>
      <c r="J386" s="511" t="s">
        <v>1926</v>
      </c>
      <c r="K386" s="511"/>
      <c r="L386" s="531" t="s">
        <v>1927</v>
      </c>
      <c r="M386" s="511">
        <v>2023.0</v>
      </c>
      <c r="N386" s="511" t="s">
        <v>274</v>
      </c>
      <c r="O386" s="511">
        <v>3.0</v>
      </c>
      <c r="P386" s="522">
        <v>2.0</v>
      </c>
      <c r="Q386" s="522">
        <v>4.0</v>
      </c>
      <c r="R386" s="573">
        <v>500.0</v>
      </c>
      <c r="S386" s="539"/>
      <c r="T386" s="231"/>
      <c r="U386" s="231"/>
      <c r="V386" s="231" t="s">
        <v>2018</v>
      </c>
      <c r="W386" s="568" t="s">
        <v>214</v>
      </c>
      <c r="X386" s="70"/>
    </row>
    <row r="387" ht="15.75" customHeight="1">
      <c r="A387" s="511" t="s">
        <v>2019</v>
      </c>
      <c r="B387" s="511" t="s">
        <v>2020</v>
      </c>
      <c r="C387" s="518" t="s">
        <v>174</v>
      </c>
      <c r="D387" s="511" t="s">
        <v>288</v>
      </c>
      <c r="E387" s="511">
        <v>16.0</v>
      </c>
      <c r="F387" s="511">
        <v>5.0</v>
      </c>
      <c r="G387" s="511" t="s">
        <v>289</v>
      </c>
      <c r="H387" s="105" t="s">
        <v>2021</v>
      </c>
      <c r="I387" s="105" t="s">
        <v>2022</v>
      </c>
      <c r="J387" s="511" t="s">
        <v>2023</v>
      </c>
      <c r="K387" s="507" t="s">
        <v>2024</v>
      </c>
      <c r="L387" s="531" t="s">
        <v>289</v>
      </c>
      <c r="M387" s="511">
        <v>2023.0</v>
      </c>
      <c r="N387" s="511" t="s">
        <v>284</v>
      </c>
      <c r="O387" s="511">
        <v>3.0</v>
      </c>
      <c r="P387" s="528">
        <v>1.0</v>
      </c>
      <c r="Q387" s="528">
        <v>4.0</v>
      </c>
      <c r="R387" s="538">
        <v>1000.0</v>
      </c>
      <c r="S387" s="539"/>
      <c r="T387" s="231"/>
      <c r="U387" s="231"/>
      <c r="V387" s="231">
        <v>333.33</v>
      </c>
      <c r="W387" s="568" t="s">
        <v>214</v>
      </c>
      <c r="X387" s="70"/>
    </row>
    <row r="388" ht="15.75" customHeight="1">
      <c r="A388" s="574" t="s">
        <v>2025</v>
      </c>
      <c r="B388" s="575" t="s">
        <v>2026</v>
      </c>
      <c r="C388" s="576" t="s">
        <v>174</v>
      </c>
      <c r="D388" s="574" t="s">
        <v>1877</v>
      </c>
      <c r="E388" s="574">
        <v>27.0</v>
      </c>
      <c r="F388" s="574" t="s">
        <v>2027</v>
      </c>
      <c r="G388" s="574" t="s">
        <v>2028</v>
      </c>
      <c r="H388" s="105" t="s">
        <v>1880</v>
      </c>
      <c r="I388" s="105" t="s">
        <v>1881</v>
      </c>
      <c r="J388" s="511"/>
      <c r="K388" s="511" t="s">
        <v>1934</v>
      </c>
      <c r="L388" s="574" t="s">
        <v>1883</v>
      </c>
      <c r="M388" s="511">
        <v>2023.0</v>
      </c>
      <c r="N388" s="511" t="s">
        <v>415</v>
      </c>
      <c r="O388" s="511">
        <v>4.0</v>
      </c>
      <c r="P388" s="522">
        <v>4.0</v>
      </c>
      <c r="Q388" s="522">
        <v>4.0</v>
      </c>
      <c r="R388" s="522">
        <v>300.0</v>
      </c>
      <c r="S388" s="539"/>
      <c r="T388" s="231"/>
      <c r="U388" s="231"/>
      <c r="V388" s="231">
        <v>75.0</v>
      </c>
      <c r="W388" s="568" t="s">
        <v>216</v>
      </c>
      <c r="X388" s="70"/>
    </row>
    <row r="389" ht="15.75" customHeight="1">
      <c r="A389" s="104" t="s">
        <v>1748</v>
      </c>
      <c r="B389" s="104" t="s">
        <v>2029</v>
      </c>
      <c r="C389" s="104" t="s">
        <v>2010</v>
      </c>
      <c r="D389" s="577" t="s">
        <v>492</v>
      </c>
      <c r="E389" s="577">
        <v>11.0</v>
      </c>
      <c r="F389" s="577">
        <v>9.0</v>
      </c>
      <c r="G389" s="104" t="s">
        <v>493</v>
      </c>
      <c r="H389" s="105" t="s">
        <v>2030</v>
      </c>
      <c r="I389" s="105" t="s">
        <v>1845</v>
      </c>
      <c r="J389" s="104" t="s">
        <v>496</v>
      </c>
      <c r="K389" s="104" t="s">
        <v>1754</v>
      </c>
      <c r="L389" s="577">
        <v>1291.0</v>
      </c>
      <c r="M389" s="577">
        <v>2023.0</v>
      </c>
      <c r="N389" s="577" t="s">
        <v>284</v>
      </c>
      <c r="O389" s="577">
        <v>9.0</v>
      </c>
      <c r="P389" s="577">
        <v>9.0</v>
      </c>
      <c r="Q389" s="577">
        <v>9.0</v>
      </c>
      <c r="R389" s="578">
        <v>1000.0</v>
      </c>
      <c r="S389" s="94"/>
      <c r="T389" s="94"/>
      <c r="U389" s="167"/>
      <c r="V389" s="579">
        <f t="shared" ref="V389:V391" si="14">R389/O389</f>
        <v>111.1111111</v>
      </c>
      <c r="W389" s="580" t="s">
        <v>2031</v>
      </c>
      <c r="X389" s="404"/>
      <c r="Y389" s="580"/>
      <c r="Z389" s="580"/>
      <c r="AA389" s="580"/>
      <c r="AB389" s="580"/>
      <c r="AC389" s="580"/>
      <c r="AD389" s="580"/>
    </row>
    <row r="390" ht="15.75" customHeight="1">
      <c r="A390" s="511" t="s">
        <v>1296</v>
      </c>
      <c r="B390" s="511" t="s">
        <v>2032</v>
      </c>
      <c r="C390" s="511" t="s">
        <v>2010</v>
      </c>
      <c r="D390" s="511" t="s">
        <v>566</v>
      </c>
      <c r="E390" s="511">
        <v>13.0</v>
      </c>
      <c r="F390" s="511">
        <v>24.0</v>
      </c>
      <c r="G390" s="511" t="s">
        <v>485</v>
      </c>
      <c r="H390" s="105" t="s">
        <v>2033</v>
      </c>
      <c r="I390" s="105" t="s">
        <v>1300</v>
      </c>
      <c r="J390" s="511" t="s">
        <v>1301</v>
      </c>
      <c r="K390" s="511" t="s">
        <v>2034</v>
      </c>
      <c r="L390" s="531" t="s">
        <v>1302</v>
      </c>
      <c r="M390" s="511">
        <v>2023.0</v>
      </c>
      <c r="N390" s="511" t="s">
        <v>284</v>
      </c>
      <c r="O390" s="511">
        <v>5.0</v>
      </c>
      <c r="P390" s="522">
        <v>5.0</v>
      </c>
      <c r="Q390" s="522">
        <v>5.0</v>
      </c>
      <c r="R390" s="573">
        <v>1000.0</v>
      </c>
      <c r="S390" s="539"/>
      <c r="T390" s="235"/>
      <c r="U390" s="235"/>
      <c r="V390" s="579">
        <f t="shared" si="14"/>
        <v>200</v>
      </c>
      <c r="W390" s="580" t="s">
        <v>2031</v>
      </c>
      <c r="X390" s="70"/>
    </row>
    <row r="391" ht="15.75" customHeight="1">
      <c r="A391" s="511" t="s">
        <v>1930</v>
      </c>
      <c r="B391" s="511" t="s">
        <v>2035</v>
      </c>
      <c r="C391" s="104" t="s">
        <v>2010</v>
      </c>
      <c r="D391" s="20" t="s">
        <v>1877</v>
      </c>
      <c r="E391" s="20">
        <v>27.0</v>
      </c>
      <c r="F391" s="20">
        <v>1.0</v>
      </c>
      <c r="G391" s="511" t="s">
        <v>2028</v>
      </c>
      <c r="H391" s="105" t="s">
        <v>2036</v>
      </c>
      <c r="I391" s="511"/>
      <c r="J391" s="511"/>
      <c r="K391" s="511" t="s">
        <v>1934</v>
      </c>
      <c r="L391" s="531" t="s">
        <v>1883</v>
      </c>
      <c r="M391" s="511">
        <v>2023.0</v>
      </c>
      <c r="N391" s="511" t="s">
        <v>415</v>
      </c>
      <c r="O391" s="511">
        <v>4.0</v>
      </c>
      <c r="P391" s="528">
        <v>4.0</v>
      </c>
      <c r="Q391" s="528">
        <v>4.0</v>
      </c>
      <c r="R391" s="538">
        <v>300.0</v>
      </c>
      <c r="S391" s="539"/>
      <c r="T391" s="235"/>
      <c r="U391" s="235"/>
      <c r="V391" s="579">
        <f t="shared" si="14"/>
        <v>75</v>
      </c>
      <c r="W391" s="580" t="s">
        <v>2031</v>
      </c>
      <c r="X391" s="70"/>
    </row>
    <row r="392" ht="15.75" customHeight="1">
      <c r="A392" s="104" t="s">
        <v>1748</v>
      </c>
      <c r="B392" s="104" t="s">
        <v>2037</v>
      </c>
      <c r="C392" s="104" t="s">
        <v>174</v>
      </c>
      <c r="D392" s="577" t="s">
        <v>492</v>
      </c>
      <c r="E392" s="577">
        <v>11.0</v>
      </c>
      <c r="F392" s="577">
        <v>9.0</v>
      </c>
      <c r="G392" s="104" t="s">
        <v>493</v>
      </c>
      <c r="H392" s="105" t="s">
        <v>2030</v>
      </c>
      <c r="I392" s="105" t="s">
        <v>1845</v>
      </c>
      <c r="J392" s="104" t="s">
        <v>496</v>
      </c>
      <c r="K392" s="104" t="s">
        <v>1754</v>
      </c>
      <c r="L392" s="577"/>
      <c r="M392" s="577">
        <v>2023.0</v>
      </c>
      <c r="N392" s="577" t="s">
        <v>284</v>
      </c>
      <c r="O392" s="577">
        <v>9.0</v>
      </c>
      <c r="P392" s="577">
        <v>9.0</v>
      </c>
      <c r="Q392" s="577">
        <v>9.0</v>
      </c>
      <c r="R392" s="578">
        <v>1000.0</v>
      </c>
      <c r="S392" s="94"/>
      <c r="T392" s="94"/>
      <c r="U392" s="167"/>
      <c r="V392" s="579">
        <f>R392/9</f>
        <v>111.1111111</v>
      </c>
      <c r="W392" s="239" t="s">
        <v>2038</v>
      </c>
      <c r="X392" s="404"/>
      <c r="Y392" s="580"/>
      <c r="Z392" s="580"/>
      <c r="AA392" s="580"/>
      <c r="AB392" s="580"/>
      <c r="AC392" s="580"/>
      <c r="AD392" s="580"/>
      <c r="AE392" s="580"/>
      <c r="AF392" s="580"/>
    </row>
    <row r="393" ht="15.75" customHeight="1">
      <c r="A393" s="68"/>
      <c r="B393" s="69"/>
      <c r="C393" s="69"/>
      <c r="D393" s="69"/>
      <c r="E393" s="69"/>
      <c r="F393" s="69"/>
      <c r="G393" s="70"/>
      <c r="H393" s="70"/>
      <c r="I393" s="70"/>
      <c r="J393" s="70"/>
      <c r="K393" s="70"/>
      <c r="L393" s="70"/>
      <c r="M393" s="70"/>
      <c r="N393" s="70"/>
      <c r="O393" s="70"/>
      <c r="P393" s="70"/>
      <c r="Q393" s="70"/>
      <c r="R393" s="70"/>
      <c r="S393" s="70"/>
      <c r="T393" s="70"/>
      <c r="U393" s="70"/>
      <c r="V393" s="70"/>
      <c r="W393" s="70"/>
      <c r="X393" s="70"/>
    </row>
    <row r="394" ht="15.75" customHeight="1">
      <c r="A394" s="68"/>
      <c r="B394" s="69"/>
      <c r="C394" s="69"/>
      <c r="D394" s="69"/>
      <c r="E394" s="69"/>
      <c r="F394" s="69"/>
      <c r="G394" s="70"/>
      <c r="H394" s="70"/>
      <c r="I394" s="70"/>
      <c r="J394" s="70"/>
      <c r="K394" s="70"/>
      <c r="L394" s="70"/>
      <c r="M394" s="70"/>
      <c r="N394" s="70"/>
      <c r="O394" s="70"/>
      <c r="P394" s="70"/>
      <c r="Q394" s="70"/>
      <c r="R394" s="70"/>
      <c r="S394" s="70"/>
      <c r="T394" s="70"/>
      <c r="U394" s="70"/>
      <c r="V394" s="581">
        <f>SUM(V10:V393)</f>
        <v>53518.79883</v>
      </c>
      <c r="W394" s="70"/>
      <c r="X394" s="70"/>
    </row>
    <row r="395" ht="15.75" customHeight="1">
      <c r="A395" s="68"/>
      <c r="B395" s="69"/>
      <c r="C395" s="69"/>
      <c r="D395" s="69"/>
      <c r="E395" s="69"/>
      <c r="F395" s="69"/>
      <c r="G395" s="70"/>
      <c r="H395" s="70"/>
      <c r="I395" s="70"/>
      <c r="J395" s="70"/>
      <c r="K395" s="70"/>
      <c r="L395" s="70"/>
      <c r="M395" s="70"/>
      <c r="N395" s="70"/>
      <c r="O395" s="70"/>
      <c r="P395" s="70"/>
      <c r="Q395" s="70"/>
      <c r="R395" s="70"/>
      <c r="S395" s="70"/>
      <c r="T395" s="70"/>
      <c r="U395" s="70"/>
      <c r="V395" s="70"/>
      <c r="W395" s="70"/>
      <c r="X395" s="70"/>
    </row>
    <row r="396" ht="15.75" customHeight="1">
      <c r="A396" s="68"/>
      <c r="B396" s="69"/>
      <c r="C396" s="69"/>
      <c r="D396" s="69"/>
      <c r="E396" s="69"/>
      <c r="F396" s="69"/>
      <c r="G396" s="70"/>
      <c r="H396" s="70"/>
      <c r="I396" s="70"/>
      <c r="J396" s="70"/>
      <c r="K396" s="70"/>
      <c r="L396" s="70"/>
      <c r="M396" s="70"/>
      <c r="N396" s="70"/>
      <c r="O396" s="70"/>
      <c r="P396" s="70"/>
      <c r="Q396" s="70"/>
      <c r="R396" s="70"/>
      <c r="S396" s="70"/>
      <c r="T396" s="70"/>
      <c r="U396" s="70"/>
      <c r="V396" s="70"/>
      <c r="W396" s="70"/>
      <c r="X396" s="70"/>
    </row>
    <row r="397" ht="15.75" customHeight="1">
      <c r="A397" s="68"/>
      <c r="B397" s="69"/>
      <c r="C397" s="69"/>
      <c r="D397" s="69"/>
      <c r="E397" s="69"/>
      <c r="F397" s="69"/>
      <c r="G397" s="70"/>
      <c r="H397" s="70"/>
      <c r="I397" s="70"/>
      <c r="J397" s="70"/>
      <c r="K397" s="70"/>
      <c r="L397" s="70"/>
      <c r="M397" s="70"/>
      <c r="N397" s="70"/>
      <c r="O397" s="70"/>
      <c r="P397" s="70"/>
      <c r="Q397" s="70"/>
      <c r="R397" s="70"/>
      <c r="S397" s="70"/>
      <c r="T397" s="70"/>
      <c r="U397" s="70"/>
      <c r="V397" s="70"/>
      <c r="W397" s="70"/>
      <c r="X397" s="70"/>
    </row>
    <row r="398" ht="15.75" customHeight="1">
      <c r="A398" s="68"/>
      <c r="B398" s="69"/>
      <c r="C398" s="69"/>
      <c r="D398" s="69"/>
      <c r="E398" s="69"/>
      <c r="F398" s="69"/>
      <c r="G398" s="70"/>
      <c r="H398" s="70"/>
      <c r="I398" s="70"/>
      <c r="J398" s="70"/>
      <c r="K398" s="70"/>
      <c r="L398" s="70"/>
      <c r="M398" s="70"/>
      <c r="N398" s="70"/>
      <c r="O398" s="70"/>
      <c r="P398" s="70"/>
      <c r="Q398" s="70"/>
      <c r="R398" s="70"/>
      <c r="S398" s="70"/>
      <c r="T398" s="70"/>
      <c r="U398" s="70"/>
      <c r="V398" s="70"/>
      <c r="W398" s="70"/>
      <c r="X398" s="70"/>
    </row>
    <row r="399" ht="15.75" customHeight="1">
      <c r="A399" s="68"/>
      <c r="B399" s="69"/>
      <c r="C399" s="69"/>
      <c r="D399" s="69"/>
      <c r="E399" s="69"/>
      <c r="F399" s="69"/>
      <c r="G399" s="70"/>
      <c r="H399" s="70"/>
      <c r="I399" s="70"/>
      <c r="J399" s="70"/>
      <c r="K399" s="70"/>
      <c r="L399" s="70"/>
      <c r="M399" s="70"/>
      <c r="N399" s="70"/>
      <c r="O399" s="70"/>
      <c r="P399" s="70"/>
      <c r="Q399" s="70"/>
      <c r="R399" s="70"/>
      <c r="S399" s="70"/>
      <c r="T399" s="70"/>
      <c r="U399" s="70"/>
      <c r="V399" s="70"/>
      <c r="W399" s="70"/>
      <c r="X399" s="70"/>
    </row>
    <row r="400" ht="15.75" customHeight="1">
      <c r="A400" s="68"/>
      <c r="B400" s="69"/>
      <c r="C400" s="69"/>
      <c r="D400" s="69"/>
      <c r="E400" s="69"/>
      <c r="F400" s="69"/>
      <c r="G400" s="70"/>
      <c r="H400" s="70"/>
      <c r="I400" s="70"/>
      <c r="J400" s="70"/>
      <c r="K400" s="70"/>
      <c r="L400" s="70"/>
      <c r="M400" s="70"/>
      <c r="N400" s="70"/>
      <c r="O400" s="70"/>
      <c r="P400" s="70"/>
      <c r="Q400" s="70"/>
      <c r="R400" s="70"/>
      <c r="S400" s="70"/>
      <c r="T400" s="70"/>
      <c r="U400" s="70"/>
      <c r="V400" s="70"/>
      <c r="W400" s="70"/>
      <c r="X400" s="70"/>
    </row>
    <row r="401" ht="15.75" customHeight="1">
      <c r="A401" s="68"/>
      <c r="B401" s="69"/>
      <c r="C401" s="69"/>
      <c r="D401" s="69"/>
      <c r="E401" s="69"/>
      <c r="F401" s="69"/>
      <c r="G401" s="70"/>
      <c r="H401" s="70"/>
      <c r="I401" s="70"/>
      <c r="J401" s="70"/>
      <c r="K401" s="70"/>
      <c r="L401" s="70"/>
      <c r="M401" s="70"/>
      <c r="N401" s="70"/>
      <c r="O401" s="70"/>
      <c r="P401" s="70"/>
      <c r="Q401" s="70"/>
      <c r="R401" s="70"/>
      <c r="S401" s="70"/>
      <c r="T401" s="70"/>
      <c r="U401" s="70"/>
      <c r="V401" s="70"/>
      <c r="W401" s="70"/>
      <c r="X401" s="70"/>
    </row>
    <row r="402" ht="15.75" customHeight="1">
      <c r="A402" s="68"/>
      <c r="B402" s="69"/>
      <c r="C402" s="69"/>
      <c r="D402" s="69"/>
      <c r="E402" s="69"/>
      <c r="F402" s="69"/>
      <c r="G402" s="70"/>
      <c r="H402" s="70"/>
      <c r="I402" s="70"/>
      <c r="J402" s="70"/>
      <c r="K402" s="70"/>
      <c r="L402" s="70"/>
      <c r="M402" s="70"/>
      <c r="N402" s="70"/>
      <c r="O402" s="70"/>
      <c r="P402" s="70"/>
      <c r="Q402" s="70"/>
      <c r="R402" s="70"/>
      <c r="S402" s="70"/>
      <c r="T402" s="70"/>
      <c r="U402" s="70"/>
      <c r="V402" s="70"/>
      <c r="W402" s="70"/>
      <c r="X402" s="70"/>
    </row>
    <row r="403" ht="15.75" customHeight="1">
      <c r="A403" s="68"/>
      <c r="B403" s="69"/>
      <c r="C403" s="69"/>
      <c r="D403" s="69"/>
      <c r="E403" s="69"/>
      <c r="F403" s="69"/>
      <c r="G403" s="70"/>
      <c r="H403" s="70"/>
      <c r="I403" s="70"/>
      <c r="J403" s="70"/>
      <c r="K403" s="70"/>
      <c r="L403" s="70"/>
      <c r="M403" s="70"/>
      <c r="N403" s="70"/>
      <c r="O403" s="70"/>
      <c r="P403" s="70"/>
      <c r="Q403" s="70"/>
      <c r="R403" s="70"/>
      <c r="S403" s="70"/>
      <c r="T403" s="70"/>
      <c r="U403" s="70"/>
      <c r="V403" s="70"/>
      <c r="W403" s="70"/>
      <c r="X403" s="70"/>
    </row>
    <row r="404" ht="15.75" customHeight="1">
      <c r="A404" s="68"/>
      <c r="B404" s="69"/>
      <c r="C404" s="69"/>
      <c r="D404" s="69"/>
      <c r="E404" s="69"/>
      <c r="F404" s="69"/>
      <c r="G404" s="70"/>
      <c r="H404" s="70"/>
      <c r="I404" s="70"/>
      <c r="J404" s="70"/>
      <c r="K404" s="70"/>
      <c r="L404" s="70"/>
      <c r="M404" s="70"/>
      <c r="N404" s="70"/>
      <c r="O404" s="70"/>
      <c r="P404" s="70"/>
      <c r="Q404" s="70"/>
      <c r="R404" s="70"/>
      <c r="S404" s="70"/>
      <c r="T404" s="70"/>
      <c r="U404" s="70"/>
      <c r="V404" s="70"/>
      <c r="W404" s="70"/>
      <c r="X404" s="70"/>
    </row>
    <row r="405" ht="15.75" customHeight="1">
      <c r="A405" s="68"/>
      <c r="B405" s="69"/>
      <c r="C405" s="69"/>
      <c r="D405" s="69"/>
      <c r="E405" s="69"/>
      <c r="F405" s="69"/>
      <c r="G405" s="70"/>
      <c r="H405" s="70"/>
      <c r="I405" s="70"/>
      <c r="J405" s="70"/>
      <c r="K405" s="70"/>
      <c r="L405" s="70"/>
      <c r="M405" s="70"/>
      <c r="N405" s="70"/>
      <c r="O405" s="70"/>
      <c r="P405" s="70"/>
      <c r="Q405" s="70"/>
      <c r="R405" s="70"/>
      <c r="S405" s="70"/>
      <c r="T405" s="70"/>
      <c r="U405" s="70"/>
      <c r="V405" s="70"/>
      <c r="W405" s="70"/>
      <c r="X405" s="70"/>
    </row>
    <row r="406" ht="15.75" customHeight="1">
      <c r="A406" s="68"/>
      <c r="B406" s="69"/>
      <c r="C406" s="69"/>
      <c r="D406" s="69"/>
      <c r="E406" s="69"/>
      <c r="F406" s="69"/>
      <c r="G406" s="70"/>
      <c r="H406" s="70"/>
      <c r="I406" s="70"/>
      <c r="J406" s="70"/>
      <c r="K406" s="70"/>
      <c r="L406" s="70"/>
      <c r="M406" s="70"/>
      <c r="N406" s="70"/>
      <c r="O406" s="70"/>
      <c r="P406" s="70"/>
      <c r="Q406" s="70"/>
      <c r="R406" s="70"/>
      <c r="S406" s="70"/>
      <c r="T406" s="70"/>
      <c r="U406" s="70"/>
      <c r="V406" s="70"/>
      <c r="W406" s="70"/>
      <c r="X406" s="70"/>
    </row>
    <row r="407" ht="15.75" customHeight="1">
      <c r="A407" s="68"/>
      <c r="B407" s="69"/>
      <c r="C407" s="69"/>
      <c r="D407" s="69"/>
      <c r="E407" s="69"/>
      <c r="F407" s="69"/>
      <c r="G407" s="70"/>
      <c r="H407" s="70"/>
      <c r="I407" s="70"/>
      <c r="J407" s="70"/>
      <c r="K407" s="70"/>
      <c r="L407" s="70"/>
      <c r="M407" s="70"/>
      <c r="N407" s="70"/>
      <c r="O407" s="70"/>
      <c r="P407" s="70"/>
      <c r="Q407" s="70"/>
      <c r="R407" s="70"/>
      <c r="S407" s="70"/>
      <c r="T407" s="70"/>
      <c r="U407" s="70"/>
      <c r="V407" s="70"/>
      <c r="W407" s="70"/>
      <c r="X407" s="70"/>
    </row>
    <row r="408" ht="15.75" customHeight="1">
      <c r="A408" s="68"/>
      <c r="B408" s="69"/>
      <c r="C408" s="69"/>
      <c r="D408" s="69"/>
      <c r="E408" s="69"/>
      <c r="F408" s="69"/>
      <c r="G408" s="70"/>
      <c r="H408" s="70"/>
      <c r="I408" s="70"/>
      <c r="J408" s="70"/>
      <c r="K408" s="70"/>
      <c r="L408" s="70"/>
      <c r="M408" s="70"/>
      <c r="N408" s="70"/>
      <c r="O408" s="70"/>
      <c r="P408" s="70"/>
      <c r="Q408" s="70"/>
      <c r="R408" s="70"/>
      <c r="S408" s="70"/>
      <c r="T408" s="70"/>
      <c r="U408" s="70"/>
      <c r="V408" s="70"/>
      <c r="W408" s="70"/>
      <c r="X408" s="70"/>
    </row>
    <row r="409" ht="15.75" customHeight="1">
      <c r="A409" s="68"/>
      <c r="B409" s="69"/>
      <c r="C409" s="69"/>
      <c r="D409" s="69"/>
      <c r="E409" s="69"/>
      <c r="F409" s="69"/>
      <c r="G409" s="70"/>
      <c r="H409" s="70"/>
      <c r="I409" s="70"/>
      <c r="J409" s="70"/>
      <c r="K409" s="70"/>
      <c r="L409" s="70"/>
      <c r="M409" s="70"/>
      <c r="N409" s="70"/>
      <c r="O409" s="70"/>
      <c r="P409" s="70"/>
      <c r="Q409" s="70"/>
      <c r="R409" s="70"/>
      <c r="S409" s="70"/>
      <c r="T409" s="70"/>
      <c r="U409" s="70"/>
      <c r="V409" s="70"/>
      <c r="W409" s="70"/>
      <c r="X409" s="70"/>
    </row>
    <row r="410" ht="15.75" customHeight="1">
      <c r="A410" s="68"/>
      <c r="B410" s="69"/>
      <c r="C410" s="69"/>
      <c r="D410" s="69"/>
      <c r="E410" s="69"/>
      <c r="F410" s="69"/>
      <c r="G410" s="70"/>
      <c r="H410" s="70"/>
      <c r="I410" s="70"/>
      <c r="J410" s="70"/>
      <c r="K410" s="70"/>
      <c r="L410" s="70"/>
      <c r="M410" s="70"/>
      <c r="N410" s="70"/>
      <c r="O410" s="70"/>
      <c r="P410" s="70"/>
      <c r="Q410" s="70"/>
      <c r="R410" s="70"/>
      <c r="S410" s="70"/>
      <c r="T410" s="70"/>
      <c r="U410" s="70"/>
      <c r="V410" s="70"/>
      <c r="W410" s="70"/>
      <c r="X410" s="70"/>
    </row>
    <row r="411" ht="15.75" customHeight="1">
      <c r="A411" s="68"/>
      <c r="B411" s="69"/>
      <c r="C411" s="69"/>
      <c r="D411" s="69"/>
      <c r="E411" s="69"/>
      <c r="F411" s="69"/>
      <c r="G411" s="70"/>
      <c r="H411" s="70"/>
      <c r="I411" s="70"/>
      <c r="J411" s="70"/>
      <c r="K411" s="70"/>
      <c r="L411" s="70"/>
      <c r="M411" s="70"/>
      <c r="N411" s="70"/>
      <c r="O411" s="70"/>
      <c r="P411" s="70"/>
      <c r="Q411" s="70"/>
      <c r="R411" s="70"/>
      <c r="S411" s="70"/>
      <c r="T411" s="70"/>
      <c r="U411" s="70"/>
      <c r="V411" s="70"/>
      <c r="W411" s="70"/>
      <c r="X411" s="70"/>
    </row>
    <row r="412" ht="15.75" customHeight="1">
      <c r="A412" s="68"/>
      <c r="B412" s="69"/>
      <c r="C412" s="69"/>
      <c r="D412" s="69"/>
      <c r="E412" s="69"/>
      <c r="F412" s="69"/>
      <c r="G412" s="70"/>
      <c r="H412" s="70"/>
      <c r="I412" s="70"/>
      <c r="J412" s="70"/>
      <c r="K412" s="70"/>
      <c r="L412" s="70"/>
      <c r="M412" s="70"/>
      <c r="N412" s="70"/>
      <c r="O412" s="70"/>
      <c r="P412" s="70"/>
      <c r="Q412" s="70"/>
      <c r="R412" s="70"/>
      <c r="S412" s="70"/>
      <c r="T412" s="70"/>
      <c r="U412" s="70"/>
      <c r="V412" s="70"/>
      <c r="W412" s="70"/>
      <c r="X412" s="70"/>
    </row>
    <row r="413" ht="15.75" customHeight="1">
      <c r="A413" s="68"/>
      <c r="B413" s="69"/>
      <c r="C413" s="69"/>
      <c r="D413" s="69"/>
      <c r="E413" s="69"/>
      <c r="F413" s="69"/>
      <c r="G413" s="70"/>
      <c r="H413" s="70"/>
      <c r="I413" s="70"/>
      <c r="J413" s="70"/>
      <c r="K413" s="70"/>
      <c r="L413" s="70"/>
      <c r="M413" s="70"/>
      <c r="N413" s="70"/>
      <c r="O413" s="70"/>
      <c r="P413" s="70"/>
      <c r="Q413" s="70"/>
      <c r="R413" s="70"/>
      <c r="S413" s="70"/>
      <c r="T413" s="70"/>
      <c r="U413" s="70"/>
      <c r="V413" s="70"/>
      <c r="W413" s="70"/>
      <c r="X413" s="70"/>
    </row>
    <row r="414" ht="15.75" customHeight="1">
      <c r="A414" s="68"/>
      <c r="B414" s="69"/>
      <c r="C414" s="69"/>
      <c r="D414" s="69"/>
      <c r="E414" s="69"/>
      <c r="F414" s="69"/>
      <c r="G414" s="70"/>
      <c r="H414" s="70"/>
      <c r="I414" s="70"/>
      <c r="J414" s="70"/>
      <c r="K414" s="70"/>
      <c r="L414" s="70"/>
      <c r="M414" s="70"/>
      <c r="N414" s="70"/>
      <c r="O414" s="70"/>
      <c r="P414" s="70"/>
      <c r="Q414" s="70"/>
      <c r="R414" s="70"/>
      <c r="S414" s="70"/>
      <c r="T414" s="70"/>
      <c r="U414" s="70"/>
      <c r="V414" s="70"/>
      <c r="W414" s="70"/>
      <c r="X414" s="70"/>
    </row>
    <row r="415" ht="15.75" customHeight="1">
      <c r="A415" s="68"/>
      <c r="B415" s="69"/>
      <c r="C415" s="69"/>
      <c r="D415" s="69"/>
      <c r="E415" s="69"/>
      <c r="F415" s="69"/>
      <c r="G415" s="70"/>
      <c r="H415" s="70"/>
      <c r="I415" s="70"/>
      <c r="J415" s="70"/>
      <c r="K415" s="70"/>
      <c r="L415" s="70"/>
      <c r="M415" s="70"/>
      <c r="N415" s="70"/>
      <c r="O415" s="70"/>
      <c r="P415" s="70"/>
      <c r="Q415" s="70"/>
      <c r="R415" s="70"/>
      <c r="S415" s="70"/>
      <c r="T415" s="70"/>
      <c r="U415" s="70"/>
      <c r="V415" s="70"/>
      <c r="W415" s="70"/>
      <c r="X415" s="70"/>
    </row>
    <row r="416" ht="15.75" customHeight="1">
      <c r="A416" s="68"/>
      <c r="B416" s="69"/>
      <c r="C416" s="69"/>
      <c r="D416" s="69"/>
      <c r="E416" s="69"/>
      <c r="F416" s="69"/>
      <c r="G416" s="70"/>
      <c r="H416" s="70"/>
      <c r="I416" s="70"/>
      <c r="J416" s="70"/>
      <c r="K416" s="70"/>
      <c r="L416" s="70"/>
      <c r="M416" s="70"/>
      <c r="N416" s="70"/>
      <c r="O416" s="70"/>
      <c r="P416" s="70"/>
      <c r="Q416" s="70"/>
      <c r="R416" s="70"/>
      <c r="S416" s="70"/>
      <c r="T416" s="70"/>
      <c r="U416" s="70"/>
      <c r="V416" s="70"/>
      <c r="W416" s="70"/>
      <c r="X416" s="70"/>
    </row>
    <row r="417" ht="15.75" customHeight="1">
      <c r="A417" s="68"/>
      <c r="B417" s="69"/>
      <c r="C417" s="69"/>
      <c r="D417" s="69"/>
      <c r="E417" s="69"/>
      <c r="F417" s="69"/>
      <c r="G417" s="70"/>
      <c r="H417" s="70"/>
      <c r="I417" s="70"/>
      <c r="J417" s="70"/>
      <c r="K417" s="70"/>
      <c r="L417" s="70"/>
      <c r="M417" s="70"/>
      <c r="N417" s="70"/>
      <c r="O417" s="70"/>
      <c r="P417" s="70"/>
      <c r="Q417" s="70"/>
      <c r="R417" s="70"/>
      <c r="S417" s="70"/>
      <c r="T417" s="70"/>
      <c r="U417" s="70"/>
      <c r="V417" s="70"/>
      <c r="W417" s="70"/>
      <c r="X417" s="70"/>
    </row>
    <row r="418" ht="15.75" customHeight="1">
      <c r="A418" s="68"/>
      <c r="B418" s="69"/>
      <c r="C418" s="69"/>
      <c r="D418" s="69"/>
      <c r="E418" s="69"/>
      <c r="F418" s="69"/>
      <c r="G418" s="70"/>
      <c r="H418" s="70"/>
      <c r="I418" s="70"/>
      <c r="J418" s="70"/>
      <c r="K418" s="70"/>
      <c r="L418" s="70"/>
      <c r="M418" s="70"/>
      <c r="N418" s="70"/>
      <c r="O418" s="70"/>
      <c r="P418" s="70"/>
      <c r="Q418" s="70"/>
      <c r="R418" s="70"/>
      <c r="S418" s="70"/>
      <c r="T418" s="70"/>
      <c r="U418" s="70"/>
      <c r="V418" s="70"/>
      <c r="W418" s="70"/>
      <c r="X418" s="70"/>
    </row>
    <row r="419" ht="15.75" customHeight="1">
      <c r="A419" s="68"/>
      <c r="B419" s="69"/>
      <c r="C419" s="69"/>
      <c r="D419" s="69"/>
      <c r="E419" s="69"/>
      <c r="F419" s="69"/>
      <c r="G419" s="70"/>
      <c r="H419" s="70"/>
      <c r="I419" s="70"/>
      <c r="J419" s="70"/>
      <c r="K419" s="70"/>
      <c r="L419" s="70"/>
      <c r="M419" s="70"/>
      <c r="N419" s="70"/>
      <c r="O419" s="70"/>
      <c r="P419" s="70"/>
      <c r="Q419" s="70"/>
      <c r="R419" s="70"/>
      <c r="S419" s="70"/>
      <c r="T419" s="70"/>
      <c r="U419" s="70"/>
      <c r="V419" s="70"/>
      <c r="W419" s="70"/>
      <c r="X419" s="70"/>
    </row>
    <row r="420" ht="15.75" customHeight="1">
      <c r="A420" s="68"/>
      <c r="B420" s="69"/>
      <c r="C420" s="69"/>
      <c r="D420" s="69"/>
      <c r="E420" s="69"/>
      <c r="F420" s="69"/>
      <c r="G420" s="70"/>
      <c r="H420" s="70"/>
      <c r="I420" s="70"/>
      <c r="J420" s="70"/>
      <c r="K420" s="70"/>
      <c r="L420" s="70"/>
      <c r="M420" s="70"/>
      <c r="N420" s="70"/>
      <c r="O420" s="70"/>
      <c r="P420" s="70"/>
      <c r="Q420" s="70"/>
      <c r="R420" s="70"/>
      <c r="S420" s="70"/>
      <c r="T420" s="70"/>
      <c r="U420" s="70"/>
      <c r="V420" s="70"/>
      <c r="W420" s="70"/>
      <c r="X420" s="70"/>
    </row>
    <row r="421" ht="15.75" customHeight="1">
      <c r="A421" s="68"/>
      <c r="B421" s="69"/>
      <c r="C421" s="69"/>
      <c r="D421" s="69"/>
      <c r="E421" s="69"/>
      <c r="F421" s="69"/>
      <c r="G421" s="70"/>
      <c r="H421" s="70"/>
      <c r="I421" s="70"/>
      <c r="J421" s="70"/>
      <c r="K421" s="70"/>
      <c r="L421" s="70"/>
      <c r="M421" s="70"/>
      <c r="N421" s="70"/>
      <c r="O421" s="70"/>
      <c r="P421" s="70"/>
      <c r="Q421" s="70"/>
      <c r="R421" s="70"/>
      <c r="S421" s="70"/>
      <c r="T421" s="70"/>
      <c r="U421" s="70"/>
      <c r="V421" s="70"/>
      <c r="W421" s="70"/>
      <c r="X421" s="70"/>
    </row>
    <row r="422" ht="15.75" customHeight="1">
      <c r="A422" s="68"/>
      <c r="B422" s="69"/>
      <c r="C422" s="69"/>
      <c r="D422" s="69"/>
      <c r="E422" s="69"/>
      <c r="F422" s="69"/>
      <c r="G422" s="70"/>
      <c r="H422" s="70"/>
      <c r="I422" s="70"/>
      <c r="J422" s="70"/>
      <c r="K422" s="70"/>
      <c r="L422" s="70"/>
      <c r="M422" s="70"/>
      <c r="N422" s="70"/>
      <c r="O422" s="70"/>
      <c r="P422" s="70"/>
      <c r="Q422" s="70"/>
      <c r="R422" s="70"/>
      <c r="S422" s="70"/>
      <c r="T422" s="70"/>
      <c r="U422" s="70"/>
      <c r="V422" s="70"/>
      <c r="W422" s="70"/>
      <c r="X422" s="70"/>
    </row>
    <row r="423" ht="15.75" customHeight="1">
      <c r="A423" s="68"/>
      <c r="B423" s="69"/>
      <c r="C423" s="69"/>
      <c r="D423" s="69"/>
      <c r="E423" s="69"/>
      <c r="F423" s="69"/>
      <c r="G423" s="70"/>
      <c r="H423" s="70"/>
      <c r="I423" s="70"/>
      <c r="J423" s="70"/>
      <c r="K423" s="70"/>
      <c r="L423" s="70"/>
      <c r="M423" s="70"/>
      <c r="N423" s="70"/>
      <c r="O423" s="70"/>
      <c r="P423" s="70"/>
      <c r="Q423" s="70"/>
      <c r="R423" s="70"/>
      <c r="S423" s="70"/>
      <c r="T423" s="70"/>
      <c r="U423" s="70"/>
      <c r="V423" s="70"/>
      <c r="W423" s="70"/>
      <c r="X423" s="70"/>
    </row>
    <row r="424" ht="15.75" customHeight="1">
      <c r="A424" s="68"/>
      <c r="B424" s="69"/>
      <c r="C424" s="69"/>
      <c r="D424" s="69"/>
      <c r="E424" s="69"/>
      <c r="F424" s="69"/>
      <c r="G424" s="70"/>
      <c r="H424" s="70"/>
      <c r="I424" s="70"/>
      <c r="J424" s="70"/>
      <c r="K424" s="70"/>
      <c r="L424" s="70"/>
      <c r="M424" s="70"/>
      <c r="N424" s="70"/>
      <c r="O424" s="70"/>
      <c r="P424" s="70"/>
      <c r="Q424" s="70"/>
      <c r="R424" s="70"/>
      <c r="S424" s="70"/>
      <c r="T424" s="70"/>
      <c r="U424" s="70"/>
      <c r="V424" s="70"/>
      <c r="W424" s="70"/>
      <c r="X424" s="70"/>
    </row>
    <row r="425" ht="15.75" customHeight="1">
      <c r="A425" s="68"/>
      <c r="B425" s="69"/>
      <c r="C425" s="69"/>
      <c r="D425" s="69"/>
      <c r="E425" s="69"/>
      <c r="F425" s="69"/>
      <c r="G425" s="70"/>
      <c r="H425" s="70"/>
      <c r="I425" s="70"/>
      <c r="J425" s="70"/>
      <c r="K425" s="70"/>
      <c r="L425" s="70"/>
      <c r="M425" s="70"/>
      <c r="N425" s="70"/>
      <c r="O425" s="70"/>
      <c r="P425" s="70"/>
      <c r="Q425" s="70"/>
      <c r="R425" s="70"/>
      <c r="S425" s="70"/>
      <c r="T425" s="70"/>
      <c r="U425" s="70"/>
      <c r="V425" s="70"/>
      <c r="W425" s="70"/>
      <c r="X425" s="70"/>
    </row>
    <row r="426" ht="15.75" customHeight="1">
      <c r="A426" s="68"/>
      <c r="B426" s="69"/>
      <c r="C426" s="69"/>
      <c r="D426" s="69"/>
      <c r="E426" s="69"/>
      <c r="F426" s="69"/>
      <c r="G426" s="70"/>
      <c r="H426" s="70"/>
      <c r="I426" s="70"/>
      <c r="J426" s="70"/>
      <c r="K426" s="70"/>
      <c r="L426" s="70"/>
      <c r="M426" s="70"/>
      <c r="N426" s="70"/>
      <c r="O426" s="70"/>
      <c r="P426" s="70"/>
      <c r="Q426" s="70"/>
      <c r="R426" s="70"/>
      <c r="S426" s="70"/>
      <c r="T426" s="70"/>
      <c r="U426" s="70"/>
      <c r="V426" s="70"/>
      <c r="W426" s="70"/>
      <c r="X426" s="70"/>
    </row>
    <row r="427" ht="15.75" customHeight="1">
      <c r="A427" s="68"/>
      <c r="B427" s="69"/>
      <c r="C427" s="69"/>
      <c r="D427" s="69"/>
      <c r="E427" s="69"/>
      <c r="F427" s="69"/>
      <c r="G427" s="70"/>
      <c r="H427" s="70"/>
      <c r="I427" s="70"/>
      <c r="J427" s="70"/>
      <c r="K427" s="70"/>
      <c r="L427" s="70"/>
      <c r="M427" s="70"/>
      <c r="N427" s="70"/>
      <c r="O427" s="70"/>
      <c r="P427" s="70"/>
      <c r="Q427" s="70"/>
      <c r="R427" s="70"/>
      <c r="S427" s="70"/>
      <c r="T427" s="70"/>
      <c r="U427" s="70"/>
      <c r="V427" s="70"/>
      <c r="W427" s="70"/>
      <c r="X427" s="70"/>
    </row>
    <row r="428" ht="15.75" customHeight="1">
      <c r="A428" s="68"/>
      <c r="B428" s="69"/>
      <c r="C428" s="69"/>
      <c r="D428" s="69"/>
      <c r="E428" s="69"/>
      <c r="F428" s="69"/>
      <c r="G428" s="70"/>
      <c r="H428" s="70"/>
      <c r="I428" s="70"/>
      <c r="J428" s="70"/>
      <c r="K428" s="70"/>
      <c r="L428" s="70"/>
      <c r="M428" s="70"/>
      <c r="N428" s="70"/>
      <c r="O428" s="70"/>
      <c r="P428" s="70"/>
      <c r="Q428" s="70"/>
      <c r="R428" s="70"/>
      <c r="S428" s="70"/>
      <c r="T428" s="70"/>
      <c r="U428" s="70"/>
      <c r="V428" s="70"/>
      <c r="W428" s="70"/>
      <c r="X428" s="70"/>
    </row>
    <row r="429" ht="15.75" customHeight="1">
      <c r="A429" s="68"/>
      <c r="B429" s="69"/>
      <c r="C429" s="69"/>
      <c r="D429" s="69"/>
      <c r="E429" s="69"/>
      <c r="F429" s="69"/>
      <c r="G429" s="70"/>
      <c r="H429" s="70"/>
      <c r="I429" s="70"/>
      <c r="J429" s="70"/>
      <c r="K429" s="70"/>
      <c r="L429" s="70"/>
      <c r="M429" s="70"/>
      <c r="N429" s="70"/>
      <c r="O429" s="70"/>
      <c r="P429" s="70"/>
      <c r="Q429" s="70"/>
      <c r="R429" s="70"/>
      <c r="S429" s="70"/>
      <c r="T429" s="70"/>
      <c r="U429" s="70"/>
      <c r="V429" s="70"/>
      <c r="W429" s="70"/>
      <c r="X429" s="70"/>
    </row>
    <row r="430" ht="15.75" customHeight="1">
      <c r="A430" s="68"/>
      <c r="B430" s="69"/>
      <c r="C430" s="69"/>
      <c r="D430" s="69"/>
      <c r="E430" s="69"/>
      <c r="F430" s="69"/>
      <c r="G430" s="70"/>
      <c r="H430" s="70"/>
      <c r="I430" s="70"/>
      <c r="J430" s="70"/>
      <c r="K430" s="70"/>
      <c r="L430" s="70"/>
      <c r="M430" s="70"/>
      <c r="N430" s="70"/>
      <c r="O430" s="70"/>
      <c r="P430" s="70"/>
      <c r="Q430" s="70"/>
      <c r="R430" s="70"/>
      <c r="S430" s="70"/>
      <c r="T430" s="70"/>
      <c r="U430" s="70"/>
      <c r="V430" s="70"/>
      <c r="W430" s="70"/>
      <c r="X430" s="70"/>
    </row>
    <row r="431" ht="15.75" customHeight="1">
      <c r="A431" s="68"/>
      <c r="B431" s="69"/>
      <c r="C431" s="69"/>
      <c r="D431" s="69"/>
      <c r="E431" s="69"/>
      <c r="F431" s="69"/>
      <c r="G431" s="70"/>
      <c r="H431" s="70"/>
      <c r="I431" s="70"/>
      <c r="J431" s="70"/>
      <c r="K431" s="70"/>
      <c r="L431" s="70"/>
      <c r="M431" s="70"/>
      <c r="N431" s="70"/>
      <c r="O431" s="70"/>
      <c r="P431" s="70"/>
      <c r="Q431" s="70"/>
      <c r="R431" s="70"/>
      <c r="S431" s="70"/>
      <c r="T431" s="70"/>
      <c r="U431" s="70"/>
      <c r="V431" s="70"/>
      <c r="W431" s="70"/>
      <c r="X431" s="70"/>
    </row>
    <row r="432" ht="15.75" customHeight="1">
      <c r="A432" s="68"/>
      <c r="B432" s="69"/>
      <c r="C432" s="69"/>
      <c r="D432" s="69"/>
      <c r="E432" s="69"/>
      <c r="F432" s="69"/>
      <c r="G432" s="70"/>
      <c r="H432" s="70"/>
      <c r="I432" s="70"/>
      <c r="J432" s="70"/>
      <c r="K432" s="70"/>
      <c r="L432" s="70"/>
      <c r="M432" s="70"/>
      <c r="N432" s="70"/>
      <c r="O432" s="70"/>
      <c r="P432" s="70"/>
      <c r="Q432" s="70"/>
      <c r="R432" s="70"/>
      <c r="S432" s="70"/>
      <c r="T432" s="70"/>
      <c r="U432" s="70"/>
      <c r="V432" s="70"/>
      <c r="W432" s="70"/>
      <c r="X432" s="70"/>
    </row>
    <row r="433" ht="15.75" customHeight="1">
      <c r="A433" s="68"/>
      <c r="B433" s="69"/>
      <c r="C433" s="69"/>
      <c r="D433" s="69"/>
      <c r="E433" s="69"/>
      <c r="F433" s="69"/>
      <c r="G433" s="70"/>
      <c r="H433" s="70"/>
      <c r="I433" s="70"/>
      <c r="J433" s="70"/>
      <c r="K433" s="70"/>
      <c r="L433" s="70"/>
      <c r="M433" s="70"/>
      <c r="N433" s="70"/>
      <c r="O433" s="70"/>
      <c r="P433" s="70"/>
      <c r="Q433" s="70"/>
      <c r="R433" s="70"/>
      <c r="S433" s="70"/>
      <c r="T433" s="70"/>
      <c r="U433" s="70"/>
      <c r="V433" s="70"/>
      <c r="W433" s="70"/>
      <c r="X433" s="70"/>
    </row>
    <row r="434" ht="15.75" customHeight="1">
      <c r="A434" s="68"/>
      <c r="B434" s="69"/>
      <c r="C434" s="69"/>
      <c r="D434" s="69"/>
      <c r="E434" s="69"/>
      <c r="F434" s="69"/>
      <c r="G434" s="70"/>
      <c r="H434" s="70"/>
      <c r="I434" s="70"/>
      <c r="J434" s="70"/>
      <c r="K434" s="70"/>
      <c r="L434" s="70"/>
      <c r="M434" s="70"/>
      <c r="N434" s="70"/>
      <c r="O434" s="70"/>
      <c r="P434" s="70"/>
      <c r="Q434" s="70"/>
      <c r="R434" s="70"/>
      <c r="S434" s="70"/>
      <c r="T434" s="70"/>
      <c r="U434" s="70"/>
      <c r="V434" s="70"/>
      <c r="W434" s="70"/>
      <c r="X434" s="70"/>
    </row>
    <row r="435" ht="15.75" customHeight="1">
      <c r="A435" s="68"/>
      <c r="B435" s="69"/>
      <c r="C435" s="69"/>
      <c r="D435" s="69"/>
      <c r="E435" s="69"/>
      <c r="F435" s="69"/>
      <c r="G435" s="70"/>
      <c r="H435" s="70"/>
      <c r="I435" s="70"/>
      <c r="J435" s="70"/>
      <c r="K435" s="70"/>
      <c r="L435" s="70"/>
      <c r="M435" s="70"/>
      <c r="N435" s="70"/>
      <c r="O435" s="70"/>
      <c r="P435" s="70"/>
      <c r="Q435" s="70"/>
      <c r="R435" s="70"/>
      <c r="S435" s="70"/>
      <c r="T435" s="70"/>
      <c r="U435" s="70"/>
      <c r="V435" s="70"/>
      <c r="W435" s="70"/>
      <c r="X435" s="70"/>
    </row>
    <row r="436" ht="15.75" customHeight="1">
      <c r="A436" s="68"/>
      <c r="B436" s="69"/>
      <c r="C436" s="69"/>
      <c r="D436" s="69"/>
      <c r="E436" s="69"/>
      <c r="F436" s="69"/>
      <c r="G436" s="70"/>
      <c r="H436" s="70"/>
      <c r="I436" s="70"/>
      <c r="J436" s="70"/>
      <c r="K436" s="70"/>
      <c r="L436" s="70"/>
      <c r="M436" s="70"/>
      <c r="N436" s="70"/>
      <c r="O436" s="70"/>
      <c r="P436" s="70"/>
      <c r="Q436" s="70"/>
      <c r="R436" s="70"/>
      <c r="S436" s="70"/>
      <c r="T436" s="70"/>
      <c r="U436" s="70"/>
      <c r="V436" s="70"/>
      <c r="W436" s="70"/>
      <c r="X436" s="70"/>
    </row>
    <row r="437" ht="15.75" customHeight="1">
      <c r="A437" s="68"/>
      <c r="B437" s="69"/>
      <c r="C437" s="69"/>
      <c r="D437" s="69"/>
      <c r="E437" s="69"/>
      <c r="F437" s="69"/>
      <c r="G437" s="70"/>
      <c r="H437" s="70"/>
      <c r="I437" s="70"/>
      <c r="J437" s="70"/>
      <c r="K437" s="70"/>
      <c r="L437" s="70"/>
      <c r="M437" s="70"/>
      <c r="N437" s="70"/>
      <c r="O437" s="70"/>
      <c r="P437" s="70"/>
      <c r="Q437" s="70"/>
      <c r="R437" s="70"/>
      <c r="S437" s="70"/>
      <c r="T437" s="70"/>
      <c r="U437" s="70"/>
      <c r="V437" s="70"/>
      <c r="W437" s="70"/>
      <c r="X437" s="70"/>
    </row>
    <row r="438" ht="15.75" customHeight="1">
      <c r="A438" s="68"/>
      <c r="B438" s="69"/>
      <c r="C438" s="69"/>
      <c r="D438" s="69"/>
      <c r="E438" s="69"/>
      <c r="F438" s="69"/>
      <c r="G438" s="70"/>
      <c r="H438" s="70"/>
      <c r="I438" s="70"/>
      <c r="J438" s="70"/>
      <c r="K438" s="70"/>
      <c r="L438" s="70"/>
      <c r="M438" s="70"/>
      <c r="N438" s="70"/>
      <c r="O438" s="70"/>
      <c r="P438" s="70"/>
      <c r="Q438" s="70"/>
      <c r="R438" s="70"/>
      <c r="S438" s="70"/>
      <c r="T438" s="70"/>
      <c r="U438" s="70"/>
      <c r="V438" s="70"/>
      <c r="W438" s="70"/>
      <c r="X438" s="70"/>
    </row>
    <row r="439" ht="15.75" customHeight="1">
      <c r="A439" s="68"/>
      <c r="B439" s="69"/>
      <c r="C439" s="69"/>
      <c r="D439" s="69"/>
      <c r="E439" s="69"/>
      <c r="F439" s="69"/>
      <c r="G439" s="70"/>
      <c r="H439" s="70"/>
      <c r="I439" s="70"/>
      <c r="J439" s="70"/>
      <c r="K439" s="70"/>
      <c r="L439" s="70"/>
      <c r="M439" s="70"/>
      <c r="N439" s="70"/>
      <c r="O439" s="70"/>
      <c r="P439" s="70"/>
      <c r="Q439" s="70"/>
      <c r="R439" s="70"/>
      <c r="S439" s="70"/>
      <c r="T439" s="70"/>
      <c r="U439" s="70"/>
      <c r="V439" s="70"/>
      <c r="W439" s="70"/>
      <c r="X439" s="70"/>
    </row>
    <row r="440" ht="15.75" customHeight="1">
      <c r="A440" s="68"/>
      <c r="B440" s="69"/>
      <c r="C440" s="69"/>
      <c r="D440" s="69"/>
      <c r="E440" s="69"/>
      <c r="F440" s="69"/>
      <c r="G440" s="70"/>
      <c r="H440" s="70"/>
      <c r="I440" s="70"/>
      <c r="J440" s="70"/>
      <c r="K440" s="70"/>
      <c r="L440" s="70"/>
      <c r="M440" s="70"/>
      <c r="N440" s="70"/>
      <c r="O440" s="70"/>
      <c r="P440" s="70"/>
      <c r="Q440" s="70"/>
      <c r="R440" s="70"/>
      <c r="S440" s="70"/>
      <c r="T440" s="70"/>
      <c r="U440" s="70"/>
      <c r="V440" s="70"/>
      <c r="W440" s="70"/>
      <c r="X440" s="70"/>
    </row>
    <row r="441" ht="15.75" customHeight="1">
      <c r="A441" s="68"/>
      <c r="B441" s="69"/>
      <c r="C441" s="69"/>
      <c r="D441" s="69"/>
      <c r="E441" s="69"/>
      <c r="F441" s="69"/>
      <c r="G441" s="70"/>
      <c r="H441" s="70"/>
      <c r="I441" s="70"/>
      <c r="J441" s="70"/>
      <c r="K441" s="70"/>
      <c r="L441" s="70"/>
      <c r="M441" s="70"/>
      <c r="N441" s="70"/>
      <c r="O441" s="70"/>
      <c r="P441" s="70"/>
      <c r="Q441" s="70"/>
      <c r="R441" s="70"/>
      <c r="S441" s="70"/>
      <c r="T441" s="70"/>
      <c r="U441" s="70"/>
      <c r="V441" s="70"/>
      <c r="W441" s="70"/>
      <c r="X441" s="70"/>
    </row>
    <row r="442" ht="15.75" customHeight="1">
      <c r="A442" s="68"/>
      <c r="B442" s="69"/>
      <c r="C442" s="69"/>
      <c r="D442" s="69"/>
      <c r="E442" s="69"/>
      <c r="F442" s="69"/>
      <c r="G442" s="70"/>
      <c r="H442" s="70"/>
      <c r="I442" s="70"/>
      <c r="J442" s="70"/>
      <c r="K442" s="70"/>
      <c r="L442" s="70"/>
      <c r="M442" s="70"/>
      <c r="N442" s="70"/>
      <c r="O442" s="70"/>
      <c r="P442" s="70"/>
      <c r="Q442" s="70"/>
      <c r="R442" s="70"/>
      <c r="S442" s="70"/>
      <c r="T442" s="70"/>
      <c r="U442" s="70"/>
      <c r="V442" s="70"/>
      <c r="W442" s="70"/>
      <c r="X442" s="70"/>
    </row>
    <row r="443" ht="15.75" customHeight="1">
      <c r="A443" s="68"/>
      <c r="B443" s="69"/>
      <c r="C443" s="69"/>
      <c r="D443" s="69"/>
      <c r="E443" s="69"/>
      <c r="F443" s="69"/>
      <c r="G443" s="70"/>
      <c r="H443" s="70"/>
      <c r="I443" s="70"/>
      <c r="J443" s="70"/>
      <c r="K443" s="70"/>
      <c r="L443" s="70"/>
      <c r="M443" s="70"/>
      <c r="N443" s="70"/>
      <c r="O443" s="70"/>
      <c r="P443" s="70"/>
      <c r="Q443" s="70"/>
      <c r="R443" s="70"/>
      <c r="S443" s="70"/>
      <c r="T443" s="70"/>
      <c r="U443" s="70"/>
      <c r="V443" s="70"/>
      <c r="W443" s="70"/>
      <c r="X443" s="70"/>
    </row>
    <row r="444" ht="15.75" customHeight="1">
      <c r="A444" s="68"/>
      <c r="B444" s="69"/>
      <c r="C444" s="69"/>
      <c r="D444" s="69"/>
      <c r="E444" s="69"/>
      <c r="F444" s="69"/>
      <c r="G444" s="70"/>
      <c r="H444" s="70"/>
      <c r="I444" s="70"/>
      <c r="J444" s="70"/>
      <c r="K444" s="70"/>
      <c r="L444" s="70"/>
      <c r="M444" s="70"/>
      <c r="N444" s="70"/>
      <c r="O444" s="70"/>
      <c r="P444" s="70"/>
      <c r="Q444" s="70"/>
      <c r="R444" s="70"/>
      <c r="S444" s="70"/>
      <c r="T444" s="70"/>
      <c r="U444" s="70"/>
      <c r="V444" s="70"/>
      <c r="W444" s="70"/>
      <c r="X444" s="70"/>
    </row>
    <row r="445" ht="15.75" customHeight="1">
      <c r="A445" s="68"/>
      <c r="B445" s="69"/>
      <c r="C445" s="69"/>
      <c r="D445" s="69"/>
      <c r="E445" s="69"/>
      <c r="F445" s="69"/>
      <c r="G445" s="70"/>
      <c r="H445" s="70"/>
      <c r="I445" s="70"/>
      <c r="J445" s="70"/>
      <c r="K445" s="70"/>
      <c r="L445" s="70"/>
      <c r="M445" s="70"/>
      <c r="N445" s="70"/>
      <c r="O445" s="70"/>
      <c r="P445" s="70"/>
      <c r="Q445" s="70"/>
      <c r="R445" s="70"/>
      <c r="S445" s="70"/>
      <c r="T445" s="70"/>
      <c r="U445" s="70"/>
      <c r="V445" s="70"/>
      <c r="W445" s="70"/>
      <c r="X445" s="70"/>
    </row>
    <row r="446" ht="15.75" customHeight="1">
      <c r="A446" s="68"/>
      <c r="B446" s="69"/>
      <c r="C446" s="69"/>
      <c r="D446" s="69"/>
      <c r="E446" s="69"/>
      <c r="F446" s="69"/>
      <c r="G446" s="70"/>
      <c r="H446" s="70"/>
      <c r="I446" s="70"/>
      <c r="J446" s="70"/>
      <c r="K446" s="70"/>
      <c r="L446" s="70"/>
      <c r="M446" s="70"/>
      <c r="N446" s="70"/>
      <c r="O446" s="70"/>
      <c r="P446" s="70"/>
      <c r="Q446" s="70"/>
      <c r="R446" s="70"/>
      <c r="S446" s="70"/>
      <c r="T446" s="70"/>
      <c r="U446" s="70"/>
      <c r="V446" s="70"/>
      <c r="W446" s="70"/>
      <c r="X446" s="70"/>
    </row>
    <row r="447" ht="15.75" customHeight="1">
      <c r="A447" s="68"/>
      <c r="B447" s="69"/>
      <c r="C447" s="69"/>
      <c r="D447" s="69"/>
      <c r="E447" s="69"/>
      <c r="F447" s="69"/>
      <c r="G447" s="70"/>
      <c r="H447" s="70"/>
      <c r="I447" s="70"/>
      <c r="J447" s="70"/>
      <c r="K447" s="70"/>
      <c r="L447" s="70"/>
      <c r="M447" s="70"/>
      <c r="N447" s="70"/>
      <c r="O447" s="70"/>
      <c r="P447" s="70"/>
      <c r="Q447" s="70"/>
      <c r="R447" s="70"/>
      <c r="S447" s="70"/>
      <c r="T447" s="70"/>
      <c r="U447" s="70"/>
      <c r="V447" s="70"/>
      <c r="W447" s="70"/>
      <c r="X447" s="70"/>
    </row>
    <row r="448" ht="15.75" customHeight="1">
      <c r="A448" s="68"/>
      <c r="B448" s="69"/>
      <c r="C448" s="69"/>
      <c r="D448" s="69"/>
      <c r="E448" s="69"/>
      <c r="F448" s="69"/>
      <c r="G448" s="70"/>
      <c r="H448" s="70"/>
      <c r="I448" s="70"/>
      <c r="J448" s="70"/>
      <c r="K448" s="70"/>
      <c r="L448" s="70"/>
      <c r="M448" s="70"/>
      <c r="N448" s="70"/>
      <c r="O448" s="70"/>
      <c r="P448" s="70"/>
      <c r="Q448" s="70"/>
      <c r="R448" s="70"/>
      <c r="S448" s="70"/>
      <c r="T448" s="70"/>
      <c r="U448" s="70"/>
      <c r="V448" s="70"/>
      <c r="W448" s="70"/>
      <c r="X448" s="70"/>
    </row>
    <row r="449" ht="15.75" customHeight="1">
      <c r="A449" s="68"/>
      <c r="B449" s="69"/>
      <c r="C449" s="69"/>
      <c r="D449" s="69"/>
      <c r="E449" s="69"/>
      <c r="F449" s="69"/>
      <c r="G449" s="70"/>
      <c r="H449" s="70"/>
      <c r="I449" s="70"/>
      <c r="J449" s="70"/>
      <c r="K449" s="70"/>
      <c r="L449" s="70"/>
      <c r="M449" s="70"/>
      <c r="N449" s="70"/>
      <c r="O449" s="70"/>
      <c r="P449" s="70"/>
      <c r="Q449" s="70"/>
      <c r="R449" s="70"/>
      <c r="S449" s="70"/>
      <c r="T449" s="70"/>
      <c r="U449" s="70"/>
      <c r="V449" s="70"/>
      <c r="W449" s="70"/>
      <c r="X449" s="70"/>
    </row>
    <row r="450" ht="15.75" customHeight="1">
      <c r="A450" s="68"/>
      <c r="B450" s="69"/>
      <c r="C450" s="69"/>
      <c r="D450" s="69"/>
      <c r="E450" s="69"/>
      <c r="F450" s="69"/>
      <c r="G450" s="70"/>
      <c r="H450" s="70"/>
      <c r="I450" s="70"/>
      <c r="J450" s="70"/>
      <c r="K450" s="70"/>
      <c r="L450" s="70"/>
      <c r="M450" s="70"/>
      <c r="N450" s="70"/>
      <c r="O450" s="70"/>
      <c r="P450" s="70"/>
      <c r="Q450" s="70"/>
      <c r="R450" s="70"/>
      <c r="S450" s="70"/>
      <c r="T450" s="70"/>
      <c r="U450" s="70"/>
      <c r="V450" s="70"/>
      <c r="W450" s="70"/>
      <c r="X450" s="70"/>
    </row>
    <row r="451" ht="15.75" customHeight="1">
      <c r="A451" s="68"/>
      <c r="B451" s="69"/>
      <c r="C451" s="69"/>
      <c r="D451" s="69"/>
      <c r="E451" s="69"/>
      <c r="F451" s="69"/>
      <c r="G451" s="70"/>
      <c r="H451" s="70"/>
      <c r="I451" s="70"/>
      <c r="J451" s="70"/>
      <c r="K451" s="70"/>
      <c r="L451" s="70"/>
      <c r="M451" s="70"/>
      <c r="N451" s="70"/>
      <c r="O451" s="70"/>
      <c r="P451" s="70"/>
      <c r="Q451" s="70"/>
      <c r="R451" s="70"/>
      <c r="S451" s="70"/>
      <c r="T451" s="70"/>
      <c r="U451" s="70"/>
      <c r="V451" s="70"/>
      <c r="W451" s="70"/>
      <c r="X451" s="70"/>
    </row>
    <row r="452" ht="15.75" customHeight="1">
      <c r="A452" s="68"/>
      <c r="B452" s="69"/>
      <c r="C452" s="69"/>
      <c r="D452" s="69"/>
      <c r="E452" s="69"/>
      <c r="F452" s="69"/>
      <c r="G452" s="70"/>
      <c r="H452" s="70"/>
      <c r="I452" s="70"/>
      <c r="J452" s="70"/>
      <c r="K452" s="70"/>
      <c r="L452" s="70"/>
      <c r="M452" s="70"/>
      <c r="N452" s="70"/>
      <c r="O452" s="70"/>
      <c r="P452" s="70"/>
      <c r="Q452" s="70"/>
      <c r="R452" s="70"/>
      <c r="S452" s="70"/>
      <c r="T452" s="70"/>
      <c r="U452" s="70"/>
      <c r="V452" s="70"/>
      <c r="W452" s="70"/>
      <c r="X452" s="70"/>
    </row>
    <row r="453" ht="15.75" customHeight="1">
      <c r="A453" s="68"/>
      <c r="B453" s="69"/>
      <c r="C453" s="69"/>
      <c r="D453" s="69"/>
      <c r="E453" s="69"/>
      <c r="F453" s="69"/>
      <c r="G453" s="70"/>
      <c r="H453" s="70"/>
      <c r="I453" s="70"/>
      <c r="J453" s="70"/>
      <c r="K453" s="70"/>
      <c r="L453" s="70"/>
      <c r="M453" s="70"/>
      <c r="N453" s="70"/>
      <c r="O453" s="70"/>
      <c r="P453" s="70"/>
      <c r="Q453" s="70"/>
      <c r="R453" s="70"/>
      <c r="S453" s="70"/>
      <c r="T453" s="70"/>
      <c r="U453" s="70"/>
      <c r="V453" s="70"/>
      <c r="W453" s="70"/>
      <c r="X453" s="70"/>
    </row>
    <row r="454" ht="15.75" customHeight="1">
      <c r="A454" s="68"/>
      <c r="B454" s="69"/>
      <c r="C454" s="69"/>
      <c r="D454" s="69"/>
      <c r="E454" s="69"/>
      <c r="F454" s="69"/>
      <c r="G454" s="70"/>
      <c r="H454" s="70"/>
      <c r="I454" s="70"/>
      <c r="J454" s="70"/>
      <c r="K454" s="70"/>
      <c r="L454" s="70"/>
      <c r="M454" s="70"/>
      <c r="N454" s="70"/>
      <c r="O454" s="70"/>
      <c r="P454" s="70"/>
      <c r="Q454" s="70"/>
      <c r="R454" s="70"/>
      <c r="S454" s="70"/>
      <c r="T454" s="70"/>
      <c r="U454" s="70"/>
      <c r="V454" s="70"/>
      <c r="W454" s="70"/>
      <c r="X454" s="70"/>
    </row>
    <row r="455" ht="15.75" customHeight="1">
      <c r="A455" s="68"/>
      <c r="B455" s="69"/>
      <c r="C455" s="69"/>
      <c r="D455" s="69"/>
      <c r="E455" s="69"/>
      <c r="F455" s="69"/>
      <c r="G455" s="70"/>
      <c r="H455" s="70"/>
      <c r="I455" s="70"/>
      <c r="J455" s="70"/>
      <c r="K455" s="70"/>
      <c r="L455" s="70"/>
      <c r="M455" s="70"/>
      <c r="N455" s="70"/>
      <c r="O455" s="70"/>
      <c r="P455" s="70"/>
      <c r="Q455" s="70"/>
      <c r="R455" s="70"/>
      <c r="S455" s="70"/>
      <c r="T455" s="70"/>
      <c r="U455" s="70"/>
      <c r="V455" s="70"/>
      <c r="W455" s="70"/>
      <c r="X455" s="70"/>
    </row>
    <row r="456" ht="15.75" customHeight="1">
      <c r="A456" s="68"/>
      <c r="B456" s="69"/>
      <c r="C456" s="69"/>
      <c r="D456" s="69"/>
      <c r="E456" s="69"/>
      <c r="F456" s="69"/>
      <c r="G456" s="70"/>
      <c r="H456" s="70"/>
      <c r="I456" s="70"/>
      <c r="J456" s="70"/>
      <c r="K456" s="70"/>
      <c r="L456" s="70"/>
      <c r="M456" s="70"/>
      <c r="N456" s="70"/>
      <c r="O456" s="70"/>
      <c r="P456" s="70"/>
      <c r="Q456" s="70"/>
      <c r="R456" s="70"/>
      <c r="S456" s="70"/>
      <c r="T456" s="70"/>
      <c r="U456" s="70"/>
      <c r="V456" s="70"/>
      <c r="W456" s="70"/>
      <c r="X456" s="70"/>
    </row>
    <row r="457" ht="15.75" customHeight="1">
      <c r="A457" s="68"/>
      <c r="B457" s="69"/>
      <c r="C457" s="69"/>
      <c r="D457" s="69"/>
      <c r="E457" s="69"/>
      <c r="F457" s="69"/>
      <c r="G457" s="70"/>
      <c r="H457" s="70"/>
      <c r="I457" s="70"/>
      <c r="J457" s="70"/>
      <c r="K457" s="70"/>
      <c r="L457" s="70"/>
      <c r="M457" s="70"/>
      <c r="N457" s="70"/>
      <c r="O457" s="70"/>
      <c r="P457" s="70"/>
      <c r="Q457" s="70"/>
      <c r="R457" s="70"/>
      <c r="S457" s="70"/>
      <c r="T457" s="70"/>
      <c r="U457" s="70"/>
      <c r="V457" s="70"/>
      <c r="W457" s="70"/>
      <c r="X457" s="70"/>
    </row>
    <row r="458" ht="15.75" customHeight="1">
      <c r="A458" s="68"/>
      <c r="B458" s="69"/>
      <c r="C458" s="69"/>
      <c r="D458" s="69"/>
      <c r="E458" s="69"/>
      <c r="F458" s="69"/>
      <c r="G458" s="70"/>
      <c r="H458" s="70"/>
      <c r="I458" s="70"/>
      <c r="J458" s="70"/>
      <c r="K458" s="70"/>
      <c r="L458" s="70"/>
      <c r="M458" s="70"/>
      <c r="N458" s="70"/>
      <c r="O458" s="70"/>
      <c r="P458" s="70"/>
      <c r="Q458" s="70"/>
      <c r="R458" s="70"/>
      <c r="S458" s="70"/>
      <c r="T458" s="70"/>
      <c r="U458" s="70"/>
      <c r="V458" s="70"/>
      <c r="W458" s="70"/>
      <c r="X458" s="70"/>
    </row>
    <row r="459" ht="15.75" customHeight="1">
      <c r="A459" s="68"/>
      <c r="B459" s="69"/>
      <c r="C459" s="69"/>
      <c r="D459" s="69"/>
      <c r="E459" s="69"/>
      <c r="F459" s="69"/>
      <c r="G459" s="70"/>
      <c r="H459" s="70"/>
      <c r="I459" s="70"/>
      <c r="J459" s="70"/>
      <c r="K459" s="70"/>
      <c r="L459" s="70"/>
      <c r="M459" s="70"/>
      <c r="N459" s="70"/>
      <c r="O459" s="70"/>
      <c r="P459" s="70"/>
      <c r="Q459" s="70"/>
      <c r="R459" s="70"/>
      <c r="S459" s="70"/>
      <c r="T459" s="70"/>
      <c r="U459" s="70"/>
      <c r="V459" s="70"/>
      <c r="W459" s="70"/>
      <c r="X459" s="70"/>
    </row>
    <row r="460" ht="15.75" customHeight="1">
      <c r="A460" s="68"/>
      <c r="B460" s="69"/>
      <c r="C460" s="69"/>
      <c r="D460" s="69"/>
      <c r="E460" s="69"/>
      <c r="F460" s="69"/>
      <c r="G460" s="70"/>
      <c r="H460" s="70"/>
      <c r="I460" s="70"/>
      <c r="J460" s="70"/>
      <c r="K460" s="70"/>
      <c r="L460" s="70"/>
      <c r="M460" s="70"/>
      <c r="N460" s="70"/>
      <c r="O460" s="70"/>
      <c r="P460" s="70"/>
      <c r="Q460" s="70"/>
      <c r="R460" s="70"/>
      <c r="S460" s="70"/>
      <c r="T460" s="70"/>
      <c r="U460" s="70"/>
      <c r="V460" s="70"/>
      <c r="W460" s="70"/>
      <c r="X460" s="70"/>
    </row>
    <row r="461" ht="15.75" customHeight="1">
      <c r="A461" s="68"/>
      <c r="B461" s="69"/>
      <c r="C461" s="69"/>
      <c r="D461" s="69"/>
      <c r="E461" s="69"/>
      <c r="F461" s="69"/>
      <c r="G461" s="70"/>
      <c r="H461" s="70"/>
      <c r="I461" s="70"/>
      <c r="J461" s="70"/>
      <c r="K461" s="70"/>
      <c r="L461" s="70"/>
      <c r="M461" s="70"/>
      <c r="N461" s="70"/>
      <c r="O461" s="70"/>
      <c r="P461" s="70"/>
      <c r="Q461" s="70"/>
      <c r="R461" s="70"/>
      <c r="S461" s="70"/>
      <c r="T461" s="70"/>
      <c r="U461" s="70"/>
      <c r="V461" s="70"/>
      <c r="W461" s="70"/>
      <c r="X461" s="70"/>
    </row>
    <row r="462" ht="15.75" customHeight="1">
      <c r="A462" s="68"/>
      <c r="B462" s="69"/>
      <c r="C462" s="69"/>
      <c r="D462" s="69"/>
      <c r="E462" s="69"/>
      <c r="F462" s="69"/>
      <c r="G462" s="70"/>
      <c r="H462" s="70"/>
      <c r="I462" s="70"/>
      <c r="J462" s="70"/>
      <c r="K462" s="70"/>
      <c r="L462" s="70"/>
      <c r="M462" s="70"/>
      <c r="N462" s="70"/>
      <c r="O462" s="70"/>
      <c r="P462" s="70"/>
      <c r="Q462" s="70"/>
      <c r="R462" s="70"/>
      <c r="S462" s="70"/>
      <c r="T462" s="70"/>
      <c r="U462" s="70"/>
      <c r="V462" s="70"/>
      <c r="W462" s="70"/>
      <c r="X462" s="70"/>
    </row>
    <row r="463" ht="15.75" customHeight="1">
      <c r="A463" s="68"/>
      <c r="B463" s="69"/>
      <c r="C463" s="69"/>
      <c r="D463" s="69"/>
      <c r="E463" s="69"/>
      <c r="F463" s="69"/>
      <c r="G463" s="70"/>
      <c r="H463" s="70"/>
      <c r="I463" s="70"/>
      <c r="J463" s="70"/>
      <c r="K463" s="70"/>
      <c r="L463" s="70"/>
      <c r="M463" s="70"/>
      <c r="N463" s="70"/>
      <c r="O463" s="70"/>
      <c r="P463" s="70"/>
      <c r="Q463" s="70"/>
      <c r="R463" s="70"/>
      <c r="S463" s="70"/>
      <c r="T463" s="70"/>
      <c r="U463" s="70"/>
      <c r="V463" s="70"/>
      <c r="W463" s="70"/>
      <c r="X463" s="70"/>
    </row>
    <row r="464" ht="15.75" customHeight="1">
      <c r="A464" s="68"/>
      <c r="B464" s="69"/>
      <c r="C464" s="69"/>
      <c r="D464" s="69"/>
      <c r="E464" s="69"/>
      <c r="F464" s="69"/>
      <c r="G464" s="70"/>
      <c r="H464" s="70"/>
      <c r="I464" s="70"/>
      <c r="J464" s="70"/>
      <c r="K464" s="70"/>
      <c r="L464" s="70"/>
      <c r="M464" s="70"/>
      <c r="N464" s="70"/>
      <c r="O464" s="70"/>
      <c r="P464" s="70"/>
      <c r="Q464" s="70"/>
      <c r="R464" s="70"/>
      <c r="S464" s="70"/>
      <c r="T464" s="70"/>
      <c r="U464" s="70"/>
      <c r="V464" s="70"/>
      <c r="W464" s="70"/>
      <c r="X464" s="70"/>
    </row>
    <row r="465" ht="15.75" customHeight="1">
      <c r="A465" s="68"/>
      <c r="B465" s="69"/>
      <c r="C465" s="69"/>
      <c r="D465" s="69"/>
      <c r="E465" s="69"/>
      <c r="F465" s="69"/>
      <c r="G465" s="70"/>
      <c r="H465" s="70"/>
      <c r="I465" s="70"/>
      <c r="J465" s="70"/>
      <c r="K465" s="70"/>
      <c r="L465" s="70"/>
      <c r="M465" s="70"/>
      <c r="N465" s="70"/>
      <c r="O465" s="70"/>
      <c r="P465" s="70"/>
      <c r="Q465" s="70"/>
      <c r="R465" s="70"/>
      <c r="S465" s="70"/>
      <c r="T465" s="70"/>
      <c r="U465" s="70"/>
      <c r="V465" s="70"/>
      <c r="W465" s="70"/>
      <c r="X465" s="70"/>
    </row>
    <row r="466" ht="15.75" customHeight="1">
      <c r="A466" s="68"/>
      <c r="B466" s="69"/>
      <c r="C466" s="69"/>
      <c r="D466" s="69"/>
      <c r="E466" s="69"/>
      <c r="F466" s="69"/>
      <c r="G466" s="70"/>
      <c r="H466" s="70"/>
      <c r="I466" s="70"/>
      <c r="J466" s="70"/>
      <c r="K466" s="70"/>
      <c r="L466" s="70"/>
      <c r="M466" s="70"/>
      <c r="N466" s="70"/>
      <c r="O466" s="70"/>
      <c r="P466" s="70"/>
      <c r="Q466" s="70"/>
      <c r="R466" s="70"/>
      <c r="S466" s="70"/>
      <c r="T466" s="70"/>
      <c r="U466" s="70"/>
      <c r="V466" s="70"/>
      <c r="W466" s="70"/>
      <c r="X466" s="70"/>
    </row>
    <row r="467" ht="15.75" customHeight="1">
      <c r="A467" s="68"/>
      <c r="B467" s="69"/>
      <c r="C467" s="69"/>
      <c r="D467" s="69"/>
      <c r="E467" s="69"/>
      <c r="F467" s="69"/>
      <c r="G467" s="70"/>
      <c r="H467" s="70"/>
      <c r="I467" s="70"/>
      <c r="J467" s="70"/>
      <c r="K467" s="70"/>
      <c r="L467" s="70"/>
      <c r="M467" s="70"/>
      <c r="N467" s="70"/>
      <c r="O467" s="70"/>
      <c r="P467" s="70"/>
      <c r="Q467" s="70"/>
      <c r="R467" s="70"/>
      <c r="S467" s="70"/>
      <c r="T467" s="70"/>
      <c r="U467" s="70"/>
      <c r="V467" s="70"/>
      <c r="W467" s="70"/>
      <c r="X467" s="70"/>
    </row>
    <row r="468" ht="15.75" customHeight="1">
      <c r="A468" s="68"/>
      <c r="B468" s="69"/>
      <c r="C468" s="69"/>
      <c r="D468" s="69"/>
      <c r="E468" s="69"/>
      <c r="F468" s="69"/>
      <c r="G468" s="70"/>
      <c r="H468" s="70"/>
      <c r="I468" s="70"/>
      <c r="J468" s="70"/>
      <c r="K468" s="70"/>
      <c r="L468" s="70"/>
      <c r="M468" s="70"/>
      <c r="N468" s="70"/>
      <c r="O468" s="70"/>
      <c r="P468" s="70"/>
      <c r="Q468" s="70"/>
      <c r="R468" s="70"/>
      <c r="S468" s="70"/>
      <c r="T468" s="70"/>
      <c r="U468" s="70"/>
      <c r="V468" s="70"/>
      <c r="W468" s="70"/>
      <c r="X468" s="70"/>
    </row>
    <row r="469" ht="15.75" customHeight="1">
      <c r="A469" s="68"/>
      <c r="B469" s="69"/>
      <c r="C469" s="69"/>
      <c r="D469" s="69"/>
      <c r="E469" s="69"/>
      <c r="F469" s="69"/>
      <c r="G469" s="70"/>
      <c r="H469" s="70"/>
      <c r="I469" s="70"/>
      <c r="J469" s="70"/>
      <c r="K469" s="70"/>
      <c r="L469" s="70"/>
      <c r="M469" s="70"/>
      <c r="N469" s="70"/>
      <c r="O469" s="70"/>
      <c r="P469" s="70"/>
      <c r="Q469" s="70"/>
      <c r="R469" s="70"/>
      <c r="S469" s="70"/>
      <c r="T469" s="70"/>
      <c r="U469" s="70"/>
      <c r="V469" s="70"/>
      <c r="W469" s="70"/>
      <c r="X469" s="70"/>
    </row>
    <row r="470" ht="15.75" customHeight="1">
      <c r="A470" s="68"/>
      <c r="B470" s="69"/>
      <c r="C470" s="69"/>
      <c r="D470" s="69"/>
      <c r="E470" s="69"/>
      <c r="F470" s="69"/>
      <c r="G470" s="70"/>
      <c r="H470" s="70"/>
      <c r="I470" s="70"/>
      <c r="J470" s="70"/>
      <c r="K470" s="70"/>
      <c r="L470" s="70"/>
      <c r="M470" s="70"/>
      <c r="N470" s="70"/>
      <c r="O470" s="70"/>
      <c r="P470" s="70"/>
      <c r="Q470" s="70"/>
      <c r="R470" s="70"/>
      <c r="S470" s="70"/>
      <c r="T470" s="70"/>
      <c r="U470" s="70"/>
      <c r="V470" s="70"/>
      <c r="W470" s="70"/>
      <c r="X470" s="70"/>
    </row>
    <row r="471" ht="15.75" customHeight="1">
      <c r="A471" s="68"/>
      <c r="B471" s="69"/>
      <c r="C471" s="69"/>
      <c r="D471" s="69"/>
      <c r="E471" s="69"/>
      <c r="F471" s="69"/>
      <c r="G471" s="70"/>
      <c r="H471" s="70"/>
      <c r="I471" s="70"/>
      <c r="J471" s="70"/>
      <c r="K471" s="70"/>
      <c r="L471" s="70"/>
      <c r="M471" s="70"/>
      <c r="N471" s="70"/>
      <c r="O471" s="70"/>
      <c r="P471" s="70"/>
      <c r="Q471" s="70"/>
      <c r="R471" s="70"/>
      <c r="S471" s="70"/>
      <c r="T471" s="70"/>
      <c r="U471" s="70"/>
      <c r="V471" s="70"/>
      <c r="W471" s="70"/>
      <c r="X471" s="70"/>
    </row>
    <row r="472" ht="15.75" customHeight="1">
      <c r="A472" s="68"/>
      <c r="B472" s="69"/>
      <c r="C472" s="69"/>
      <c r="D472" s="69"/>
      <c r="E472" s="69"/>
      <c r="F472" s="69"/>
      <c r="G472" s="70"/>
      <c r="H472" s="70"/>
      <c r="I472" s="70"/>
      <c r="J472" s="70"/>
      <c r="K472" s="70"/>
      <c r="L472" s="70"/>
      <c r="M472" s="70"/>
      <c r="N472" s="70"/>
      <c r="O472" s="70"/>
      <c r="P472" s="70"/>
      <c r="Q472" s="70"/>
      <c r="R472" s="70"/>
      <c r="S472" s="70"/>
      <c r="T472" s="70"/>
      <c r="U472" s="70"/>
      <c r="V472" s="70"/>
      <c r="W472" s="70"/>
      <c r="X472" s="70"/>
    </row>
    <row r="473" ht="15.75" customHeight="1">
      <c r="A473" s="68"/>
      <c r="B473" s="69"/>
      <c r="C473" s="69"/>
      <c r="D473" s="69"/>
      <c r="E473" s="69"/>
      <c r="F473" s="69"/>
      <c r="G473" s="70"/>
      <c r="H473" s="70"/>
      <c r="I473" s="70"/>
      <c r="J473" s="70"/>
      <c r="K473" s="70"/>
      <c r="L473" s="70"/>
      <c r="M473" s="70"/>
      <c r="N473" s="70"/>
      <c r="O473" s="70"/>
      <c r="P473" s="70"/>
      <c r="Q473" s="70"/>
      <c r="R473" s="70"/>
      <c r="S473" s="70"/>
      <c r="T473" s="70"/>
      <c r="U473" s="70"/>
      <c r="V473" s="70"/>
      <c r="W473" s="70"/>
      <c r="X473" s="70"/>
    </row>
    <row r="474" ht="15.75" customHeight="1">
      <c r="A474" s="68"/>
      <c r="B474" s="69"/>
      <c r="C474" s="69"/>
      <c r="D474" s="69"/>
      <c r="E474" s="69"/>
      <c r="F474" s="69"/>
      <c r="G474" s="70"/>
      <c r="H474" s="70"/>
      <c r="I474" s="70"/>
      <c r="J474" s="70"/>
      <c r="K474" s="70"/>
      <c r="L474" s="70"/>
      <c r="M474" s="70"/>
      <c r="N474" s="70"/>
      <c r="O474" s="70"/>
      <c r="P474" s="70"/>
      <c r="Q474" s="70"/>
      <c r="R474" s="70"/>
      <c r="S474" s="70"/>
      <c r="T474" s="70"/>
      <c r="U474" s="70"/>
      <c r="V474" s="70"/>
      <c r="W474" s="70"/>
      <c r="X474" s="70"/>
    </row>
    <row r="475" ht="15.75" customHeight="1">
      <c r="A475" s="68"/>
      <c r="B475" s="69"/>
      <c r="C475" s="69"/>
      <c r="D475" s="69"/>
      <c r="E475" s="69"/>
      <c r="F475" s="69"/>
      <c r="G475" s="70"/>
      <c r="H475" s="70"/>
      <c r="I475" s="70"/>
      <c r="J475" s="70"/>
      <c r="K475" s="70"/>
      <c r="L475" s="70"/>
      <c r="M475" s="70"/>
      <c r="N475" s="70"/>
      <c r="O475" s="70"/>
      <c r="P475" s="70"/>
      <c r="Q475" s="70"/>
      <c r="R475" s="70"/>
      <c r="S475" s="70"/>
      <c r="T475" s="70"/>
      <c r="U475" s="70"/>
      <c r="V475" s="70"/>
      <c r="W475" s="70"/>
      <c r="X475" s="70"/>
    </row>
    <row r="476" ht="15.75" customHeight="1">
      <c r="A476" s="68"/>
      <c r="B476" s="69"/>
      <c r="C476" s="69"/>
      <c r="D476" s="69"/>
      <c r="E476" s="69"/>
      <c r="F476" s="69"/>
      <c r="G476" s="70"/>
      <c r="H476" s="70"/>
      <c r="I476" s="70"/>
      <c r="J476" s="70"/>
      <c r="K476" s="70"/>
      <c r="L476" s="70"/>
      <c r="M476" s="70"/>
      <c r="N476" s="70"/>
      <c r="O476" s="70"/>
      <c r="P476" s="70"/>
      <c r="Q476" s="70"/>
      <c r="R476" s="70"/>
      <c r="S476" s="70"/>
      <c r="T476" s="70"/>
      <c r="U476" s="70"/>
      <c r="V476" s="70"/>
      <c r="W476" s="70"/>
      <c r="X476" s="70"/>
    </row>
    <row r="477" ht="15.75" customHeight="1">
      <c r="A477" s="68"/>
      <c r="B477" s="69"/>
      <c r="C477" s="69"/>
      <c r="D477" s="69"/>
      <c r="E477" s="69"/>
      <c r="F477" s="69"/>
      <c r="G477" s="70"/>
      <c r="H477" s="70"/>
      <c r="I477" s="70"/>
      <c r="J477" s="70"/>
      <c r="K477" s="70"/>
      <c r="L477" s="70"/>
      <c r="M477" s="70"/>
      <c r="N477" s="70"/>
      <c r="O477" s="70"/>
      <c r="P477" s="70"/>
      <c r="Q477" s="70"/>
      <c r="R477" s="70"/>
      <c r="S477" s="70"/>
      <c r="T477" s="70"/>
      <c r="U477" s="70"/>
      <c r="V477" s="70"/>
      <c r="W477" s="70"/>
      <c r="X477" s="70"/>
    </row>
    <row r="478" ht="15.75" customHeight="1">
      <c r="A478" s="68"/>
      <c r="B478" s="69"/>
      <c r="C478" s="69"/>
      <c r="D478" s="69"/>
      <c r="E478" s="69"/>
      <c r="F478" s="69"/>
      <c r="G478" s="70"/>
      <c r="H478" s="70"/>
      <c r="I478" s="70"/>
      <c r="J478" s="70"/>
      <c r="K478" s="70"/>
      <c r="L478" s="70"/>
      <c r="M478" s="70"/>
      <c r="N478" s="70"/>
      <c r="O478" s="70"/>
      <c r="P478" s="70"/>
      <c r="Q478" s="70"/>
      <c r="R478" s="70"/>
      <c r="S478" s="70"/>
      <c r="T478" s="70"/>
      <c r="U478" s="70"/>
      <c r="V478" s="70"/>
      <c r="W478" s="70"/>
      <c r="X478" s="70"/>
    </row>
    <row r="479" ht="15.75" customHeight="1">
      <c r="A479" s="68"/>
      <c r="B479" s="69"/>
      <c r="C479" s="69"/>
      <c r="D479" s="69"/>
      <c r="E479" s="69"/>
      <c r="F479" s="69"/>
      <c r="G479" s="70"/>
      <c r="H479" s="70"/>
      <c r="I479" s="70"/>
      <c r="J479" s="70"/>
      <c r="K479" s="70"/>
      <c r="L479" s="70"/>
      <c r="M479" s="70"/>
      <c r="N479" s="70"/>
      <c r="O479" s="70"/>
      <c r="P479" s="70"/>
      <c r="Q479" s="70"/>
      <c r="R479" s="70"/>
      <c r="S479" s="70"/>
      <c r="T479" s="70"/>
      <c r="U479" s="70"/>
      <c r="V479" s="70"/>
      <c r="W479" s="70"/>
      <c r="X479" s="70"/>
    </row>
    <row r="480" ht="15.75" customHeight="1">
      <c r="A480" s="68"/>
      <c r="B480" s="69"/>
      <c r="C480" s="69"/>
      <c r="D480" s="69"/>
      <c r="E480" s="69"/>
      <c r="F480" s="69"/>
      <c r="G480" s="70"/>
      <c r="H480" s="70"/>
      <c r="I480" s="70"/>
      <c r="J480" s="70"/>
      <c r="K480" s="70"/>
      <c r="L480" s="70"/>
      <c r="M480" s="70"/>
      <c r="N480" s="70"/>
      <c r="O480" s="70"/>
      <c r="P480" s="70"/>
      <c r="Q480" s="70"/>
      <c r="R480" s="70"/>
      <c r="S480" s="70"/>
      <c r="T480" s="70"/>
      <c r="U480" s="70"/>
      <c r="V480" s="70"/>
      <c r="W480" s="70"/>
      <c r="X480" s="70"/>
    </row>
    <row r="481" ht="15.75" customHeight="1">
      <c r="A481" s="68"/>
      <c r="B481" s="69"/>
      <c r="C481" s="69"/>
      <c r="D481" s="69"/>
      <c r="E481" s="69"/>
      <c r="F481" s="69"/>
      <c r="G481" s="70"/>
      <c r="H481" s="70"/>
      <c r="I481" s="70"/>
      <c r="J481" s="70"/>
      <c r="K481" s="70"/>
      <c r="L481" s="70"/>
      <c r="M481" s="70"/>
      <c r="N481" s="70"/>
      <c r="O481" s="70"/>
      <c r="P481" s="70"/>
      <c r="Q481" s="70"/>
      <c r="R481" s="70"/>
      <c r="S481" s="70"/>
      <c r="T481" s="70"/>
      <c r="U481" s="70"/>
      <c r="V481" s="70"/>
      <c r="W481" s="70"/>
      <c r="X481" s="70"/>
    </row>
    <row r="482" ht="15.75" customHeight="1">
      <c r="A482" s="68"/>
      <c r="B482" s="69"/>
      <c r="C482" s="69"/>
      <c r="D482" s="69"/>
      <c r="E482" s="69"/>
      <c r="F482" s="69"/>
      <c r="G482" s="70"/>
      <c r="H482" s="70"/>
      <c r="I482" s="70"/>
      <c r="J482" s="70"/>
      <c r="K482" s="70"/>
      <c r="L482" s="70"/>
      <c r="M482" s="70"/>
      <c r="N482" s="70"/>
      <c r="O482" s="70"/>
      <c r="P482" s="70"/>
      <c r="Q482" s="70"/>
      <c r="R482" s="70"/>
      <c r="S482" s="70"/>
      <c r="T482" s="70"/>
      <c r="U482" s="70"/>
      <c r="V482" s="70"/>
      <c r="W482" s="70"/>
      <c r="X482" s="70"/>
    </row>
    <row r="483" ht="15.75" customHeight="1">
      <c r="A483" s="68"/>
      <c r="B483" s="69"/>
      <c r="C483" s="69"/>
      <c r="D483" s="69"/>
      <c r="E483" s="69"/>
      <c r="F483" s="69"/>
      <c r="G483" s="70"/>
      <c r="H483" s="70"/>
      <c r="I483" s="70"/>
      <c r="J483" s="70"/>
      <c r="K483" s="70"/>
      <c r="L483" s="70"/>
      <c r="M483" s="70"/>
      <c r="N483" s="70"/>
      <c r="O483" s="70"/>
      <c r="P483" s="70"/>
      <c r="Q483" s="70"/>
      <c r="R483" s="70"/>
      <c r="S483" s="70"/>
      <c r="T483" s="70"/>
      <c r="U483" s="70"/>
      <c r="V483" s="70"/>
      <c r="W483" s="70"/>
      <c r="X483" s="70"/>
    </row>
    <row r="484" ht="15.75" customHeight="1">
      <c r="A484" s="68"/>
      <c r="B484" s="69"/>
      <c r="C484" s="69"/>
      <c r="D484" s="69"/>
      <c r="E484" s="69"/>
      <c r="F484" s="69"/>
      <c r="G484" s="70"/>
      <c r="H484" s="70"/>
      <c r="I484" s="70"/>
      <c r="J484" s="70"/>
      <c r="K484" s="70"/>
      <c r="L484" s="70"/>
      <c r="M484" s="70"/>
      <c r="N484" s="70"/>
      <c r="O484" s="70"/>
      <c r="P484" s="70"/>
      <c r="Q484" s="70"/>
      <c r="R484" s="70"/>
      <c r="S484" s="70"/>
      <c r="T484" s="70"/>
      <c r="U484" s="70"/>
      <c r="V484" s="70"/>
      <c r="W484" s="70"/>
      <c r="X484" s="70"/>
    </row>
    <row r="485" ht="15.75" customHeight="1">
      <c r="A485" s="68"/>
      <c r="B485" s="69"/>
      <c r="C485" s="69"/>
      <c r="D485" s="69"/>
      <c r="E485" s="69"/>
      <c r="F485" s="69"/>
      <c r="G485" s="70"/>
      <c r="H485" s="70"/>
      <c r="I485" s="70"/>
      <c r="J485" s="70"/>
      <c r="K485" s="70"/>
      <c r="L485" s="70"/>
      <c r="M485" s="70"/>
      <c r="N485" s="70"/>
      <c r="O485" s="70"/>
      <c r="P485" s="70"/>
      <c r="Q485" s="70"/>
      <c r="R485" s="70"/>
      <c r="S485" s="70"/>
      <c r="T485" s="70"/>
      <c r="U485" s="70"/>
      <c r="V485" s="70"/>
      <c r="W485" s="70"/>
      <c r="X485" s="70"/>
    </row>
    <row r="486" ht="15.75" customHeight="1">
      <c r="A486" s="68"/>
      <c r="B486" s="69"/>
      <c r="C486" s="69"/>
      <c r="D486" s="69"/>
      <c r="E486" s="69"/>
      <c r="F486" s="69"/>
      <c r="G486" s="70"/>
      <c r="H486" s="70"/>
      <c r="I486" s="70"/>
      <c r="J486" s="70"/>
      <c r="K486" s="70"/>
      <c r="L486" s="70"/>
      <c r="M486" s="70"/>
      <c r="N486" s="70"/>
      <c r="O486" s="70"/>
      <c r="P486" s="70"/>
      <c r="Q486" s="70"/>
      <c r="R486" s="70"/>
      <c r="S486" s="70"/>
      <c r="T486" s="70"/>
      <c r="U486" s="70"/>
      <c r="V486" s="70"/>
      <c r="W486" s="70"/>
      <c r="X486" s="70"/>
    </row>
    <row r="487" ht="15.75" customHeight="1">
      <c r="A487" s="68"/>
      <c r="B487" s="69"/>
      <c r="C487" s="69"/>
      <c r="D487" s="69"/>
      <c r="E487" s="69"/>
      <c r="F487" s="69"/>
      <c r="G487" s="70"/>
      <c r="H487" s="70"/>
      <c r="I487" s="70"/>
      <c r="J487" s="70"/>
      <c r="K487" s="70"/>
      <c r="L487" s="70"/>
      <c r="M487" s="70"/>
      <c r="N487" s="70"/>
      <c r="O487" s="70"/>
      <c r="P487" s="70"/>
      <c r="Q487" s="70"/>
      <c r="R487" s="70"/>
      <c r="S487" s="70"/>
      <c r="T487" s="70"/>
      <c r="U487" s="70"/>
      <c r="V487" s="70"/>
      <c r="W487" s="70"/>
      <c r="X487" s="70"/>
    </row>
    <row r="488" ht="15.75" customHeight="1">
      <c r="A488" s="68"/>
      <c r="B488" s="69"/>
      <c r="C488" s="69"/>
      <c r="D488" s="69"/>
      <c r="E488" s="69"/>
      <c r="F488" s="69"/>
      <c r="G488" s="70"/>
      <c r="H488" s="70"/>
      <c r="I488" s="70"/>
      <c r="J488" s="70"/>
      <c r="K488" s="70"/>
      <c r="L488" s="70"/>
      <c r="M488" s="70"/>
      <c r="N488" s="70"/>
      <c r="O488" s="70"/>
      <c r="P488" s="70"/>
      <c r="Q488" s="70"/>
      <c r="R488" s="70"/>
      <c r="S488" s="70"/>
      <c r="T488" s="70"/>
      <c r="U488" s="70"/>
      <c r="V488" s="70"/>
      <c r="W488" s="70"/>
      <c r="X488" s="70"/>
    </row>
    <row r="489" ht="15.75" customHeight="1">
      <c r="A489" s="68"/>
      <c r="B489" s="69"/>
      <c r="C489" s="69"/>
      <c r="D489" s="69"/>
      <c r="E489" s="69"/>
      <c r="F489" s="69"/>
      <c r="G489" s="70"/>
      <c r="H489" s="70"/>
      <c r="I489" s="70"/>
      <c r="J489" s="70"/>
      <c r="K489" s="70"/>
      <c r="L489" s="70"/>
      <c r="M489" s="70"/>
      <c r="N489" s="70"/>
      <c r="O489" s="70"/>
      <c r="P489" s="70"/>
      <c r="Q489" s="70"/>
      <c r="R489" s="70"/>
      <c r="S489" s="70"/>
      <c r="T489" s="70"/>
      <c r="U489" s="70"/>
      <c r="V489" s="70"/>
      <c r="W489" s="70"/>
      <c r="X489" s="70"/>
    </row>
    <row r="490" ht="15.75" customHeight="1">
      <c r="A490" s="68"/>
      <c r="B490" s="69"/>
      <c r="C490" s="69"/>
      <c r="D490" s="69"/>
      <c r="E490" s="69"/>
      <c r="F490" s="69"/>
      <c r="G490" s="70"/>
      <c r="H490" s="70"/>
      <c r="I490" s="70"/>
      <c r="J490" s="70"/>
      <c r="K490" s="70"/>
      <c r="L490" s="70"/>
      <c r="M490" s="70"/>
      <c r="N490" s="70"/>
      <c r="O490" s="70"/>
      <c r="P490" s="70"/>
      <c r="Q490" s="70"/>
      <c r="R490" s="70"/>
      <c r="S490" s="70"/>
      <c r="T490" s="70"/>
      <c r="U490" s="70"/>
      <c r="V490" s="70"/>
      <c r="W490" s="70"/>
      <c r="X490" s="70"/>
    </row>
    <row r="491" ht="15.75" customHeight="1">
      <c r="A491" s="68"/>
      <c r="B491" s="69"/>
      <c r="C491" s="69"/>
      <c r="D491" s="69"/>
      <c r="E491" s="69"/>
      <c r="F491" s="69"/>
      <c r="G491" s="70"/>
      <c r="H491" s="70"/>
      <c r="I491" s="70"/>
      <c r="J491" s="70"/>
      <c r="K491" s="70"/>
      <c r="L491" s="70"/>
      <c r="M491" s="70"/>
      <c r="N491" s="70"/>
      <c r="O491" s="70"/>
      <c r="P491" s="70"/>
      <c r="Q491" s="70"/>
      <c r="R491" s="70"/>
      <c r="S491" s="70"/>
      <c r="T491" s="70"/>
      <c r="U491" s="70"/>
      <c r="V491" s="70"/>
      <c r="W491" s="70"/>
      <c r="X491" s="70"/>
    </row>
    <row r="492" ht="15.75" customHeight="1">
      <c r="A492" s="68"/>
      <c r="B492" s="69"/>
      <c r="C492" s="69"/>
      <c r="D492" s="69"/>
      <c r="E492" s="69"/>
      <c r="F492" s="69"/>
      <c r="G492" s="70"/>
      <c r="H492" s="70"/>
      <c r="I492" s="70"/>
      <c r="J492" s="70"/>
      <c r="K492" s="70"/>
      <c r="L492" s="70"/>
      <c r="M492" s="70"/>
      <c r="N492" s="70"/>
      <c r="O492" s="70"/>
      <c r="P492" s="70"/>
      <c r="Q492" s="70"/>
      <c r="R492" s="70"/>
      <c r="S492" s="70"/>
      <c r="T492" s="70"/>
      <c r="U492" s="70"/>
      <c r="V492" s="70"/>
      <c r="W492" s="70"/>
      <c r="X492" s="70"/>
    </row>
    <row r="493" ht="15.75" customHeight="1">
      <c r="A493" s="68"/>
      <c r="B493" s="69"/>
      <c r="C493" s="69"/>
      <c r="D493" s="69"/>
      <c r="E493" s="69"/>
      <c r="F493" s="69"/>
      <c r="G493" s="70"/>
      <c r="H493" s="70"/>
      <c r="I493" s="70"/>
      <c r="J493" s="70"/>
      <c r="K493" s="70"/>
      <c r="L493" s="70"/>
      <c r="M493" s="70"/>
      <c r="N493" s="70"/>
      <c r="O493" s="70"/>
      <c r="P493" s="70"/>
      <c r="Q493" s="70"/>
      <c r="R493" s="70"/>
      <c r="S493" s="70"/>
      <c r="T493" s="70"/>
      <c r="U493" s="70"/>
      <c r="V493" s="70"/>
      <c r="W493" s="70"/>
      <c r="X493" s="70"/>
    </row>
    <row r="494" ht="15.75" customHeight="1">
      <c r="A494" s="68"/>
      <c r="B494" s="69"/>
      <c r="C494" s="69"/>
      <c r="D494" s="69"/>
      <c r="E494" s="69"/>
      <c r="F494" s="69"/>
      <c r="G494" s="70"/>
      <c r="H494" s="70"/>
      <c r="I494" s="70"/>
      <c r="J494" s="70"/>
      <c r="K494" s="70"/>
      <c r="L494" s="70"/>
      <c r="M494" s="70"/>
      <c r="N494" s="70"/>
      <c r="O494" s="70"/>
      <c r="P494" s="70"/>
      <c r="Q494" s="70"/>
      <c r="R494" s="70"/>
      <c r="S494" s="70"/>
      <c r="T494" s="70"/>
      <c r="U494" s="70"/>
      <c r="V494" s="70"/>
      <c r="W494" s="70"/>
      <c r="X494" s="70"/>
    </row>
    <row r="495" ht="15.75" customHeight="1">
      <c r="A495" s="68"/>
      <c r="B495" s="69"/>
      <c r="C495" s="69"/>
      <c r="D495" s="69"/>
      <c r="E495" s="69"/>
      <c r="F495" s="69"/>
      <c r="G495" s="70"/>
      <c r="H495" s="70"/>
      <c r="I495" s="70"/>
      <c r="J495" s="70"/>
      <c r="K495" s="70"/>
      <c r="L495" s="70"/>
      <c r="M495" s="70"/>
      <c r="N495" s="70"/>
      <c r="O495" s="70"/>
      <c r="P495" s="70"/>
      <c r="Q495" s="70"/>
      <c r="R495" s="70"/>
      <c r="S495" s="70"/>
      <c r="T495" s="70"/>
      <c r="U495" s="70"/>
      <c r="V495" s="70"/>
      <c r="W495" s="70"/>
      <c r="X495" s="70"/>
    </row>
    <row r="496" ht="15.75" customHeight="1">
      <c r="A496" s="68"/>
      <c r="B496" s="69"/>
      <c r="C496" s="69"/>
      <c r="D496" s="69"/>
      <c r="E496" s="69"/>
      <c r="F496" s="69"/>
      <c r="G496" s="70"/>
      <c r="H496" s="70"/>
      <c r="I496" s="70"/>
      <c r="J496" s="70"/>
      <c r="K496" s="70"/>
      <c r="L496" s="70"/>
      <c r="M496" s="70"/>
      <c r="N496" s="70"/>
      <c r="O496" s="70"/>
      <c r="P496" s="70"/>
      <c r="Q496" s="70"/>
      <c r="R496" s="70"/>
      <c r="S496" s="70"/>
      <c r="T496" s="70"/>
      <c r="U496" s="70"/>
      <c r="V496" s="70"/>
      <c r="W496" s="70"/>
      <c r="X496" s="70"/>
    </row>
    <row r="497" ht="15.75" customHeight="1">
      <c r="A497" s="68"/>
      <c r="B497" s="69"/>
      <c r="C497" s="69"/>
      <c r="D497" s="69"/>
      <c r="E497" s="69"/>
      <c r="F497" s="69"/>
      <c r="G497" s="70"/>
      <c r="H497" s="70"/>
      <c r="I497" s="70"/>
      <c r="J497" s="70"/>
      <c r="K497" s="70"/>
      <c r="L497" s="70"/>
      <c r="M497" s="70"/>
      <c r="N497" s="70"/>
      <c r="O497" s="70"/>
      <c r="P497" s="70"/>
      <c r="Q497" s="70"/>
      <c r="R497" s="70"/>
      <c r="S497" s="70"/>
      <c r="T497" s="70"/>
      <c r="U497" s="70"/>
      <c r="V497" s="70"/>
      <c r="W497" s="70"/>
      <c r="X497" s="70"/>
    </row>
    <row r="498" ht="15.75" customHeight="1">
      <c r="A498" s="68"/>
      <c r="B498" s="69"/>
      <c r="C498" s="69"/>
      <c r="D498" s="69"/>
      <c r="E498" s="69"/>
      <c r="F498" s="69"/>
      <c r="G498" s="70"/>
      <c r="H498" s="70"/>
      <c r="I498" s="70"/>
      <c r="J498" s="70"/>
      <c r="K498" s="70"/>
      <c r="L498" s="70"/>
      <c r="M498" s="70"/>
      <c r="N498" s="70"/>
      <c r="O498" s="70"/>
      <c r="P498" s="70"/>
      <c r="Q498" s="70"/>
      <c r="R498" s="70"/>
      <c r="S498" s="70"/>
      <c r="T498" s="70"/>
      <c r="U498" s="70"/>
      <c r="V498" s="70"/>
      <c r="W498" s="70"/>
      <c r="X498" s="70"/>
    </row>
    <row r="499" ht="15.75" customHeight="1">
      <c r="A499" s="68"/>
      <c r="B499" s="69"/>
      <c r="C499" s="69"/>
      <c r="D499" s="69"/>
      <c r="E499" s="69"/>
      <c r="F499" s="69"/>
      <c r="G499" s="70"/>
      <c r="H499" s="70"/>
      <c r="I499" s="70"/>
      <c r="J499" s="70"/>
      <c r="K499" s="70"/>
      <c r="L499" s="70"/>
      <c r="M499" s="70"/>
      <c r="N499" s="70"/>
      <c r="O499" s="70"/>
      <c r="P499" s="70"/>
      <c r="Q499" s="70"/>
      <c r="R499" s="70"/>
      <c r="S499" s="70"/>
      <c r="T499" s="70"/>
      <c r="U499" s="70"/>
      <c r="V499" s="70"/>
      <c r="W499" s="70"/>
      <c r="X499" s="70"/>
    </row>
    <row r="500" ht="15.75" customHeight="1">
      <c r="A500" s="68"/>
      <c r="B500" s="69"/>
      <c r="C500" s="69"/>
      <c r="D500" s="69"/>
      <c r="E500" s="69"/>
      <c r="F500" s="69"/>
      <c r="G500" s="70"/>
      <c r="H500" s="70"/>
      <c r="I500" s="70"/>
      <c r="J500" s="70"/>
      <c r="K500" s="70"/>
      <c r="L500" s="70"/>
      <c r="M500" s="70"/>
      <c r="N500" s="70"/>
      <c r="O500" s="70"/>
      <c r="P500" s="70"/>
      <c r="Q500" s="70"/>
      <c r="R500" s="70"/>
      <c r="S500" s="70"/>
      <c r="T500" s="70"/>
      <c r="U500" s="70"/>
      <c r="V500" s="70"/>
      <c r="W500" s="70"/>
      <c r="X500" s="70"/>
    </row>
    <row r="501" ht="15.75" customHeight="1">
      <c r="A501" s="68"/>
      <c r="B501" s="69"/>
      <c r="C501" s="69"/>
      <c r="D501" s="69"/>
      <c r="E501" s="69"/>
      <c r="F501" s="69"/>
      <c r="G501" s="70"/>
      <c r="H501" s="70"/>
      <c r="I501" s="70"/>
      <c r="J501" s="70"/>
      <c r="K501" s="70"/>
      <c r="L501" s="70"/>
      <c r="M501" s="70"/>
      <c r="N501" s="70"/>
      <c r="O501" s="70"/>
      <c r="P501" s="70"/>
      <c r="Q501" s="70"/>
      <c r="R501" s="70"/>
      <c r="S501" s="70"/>
      <c r="T501" s="70"/>
      <c r="U501" s="70"/>
      <c r="V501" s="70"/>
      <c r="W501" s="70"/>
      <c r="X501" s="70"/>
    </row>
    <row r="502" ht="15.75" customHeight="1">
      <c r="A502" s="68"/>
      <c r="B502" s="69"/>
      <c r="C502" s="69"/>
      <c r="D502" s="69"/>
      <c r="E502" s="69"/>
      <c r="F502" s="69"/>
      <c r="G502" s="70"/>
      <c r="H502" s="70"/>
      <c r="I502" s="70"/>
      <c r="J502" s="70"/>
      <c r="K502" s="70"/>
      <c r="L502" s="70"/>
      <c r="M502" s="70"/>
      <c r="N502" s="70"/>
      <c r="O502" s="70"/>
      <c r="P502" s="70"/>
      <c r="Q502" s="70"/>
      <c r="R502" s="70"/>
      <c r="S502" s="70"/>
      <c r="T502" s="70"/>
      <c r="U502" s="70"/>
      <c r="V502" s="70"/>
      <c r="W502" s="70"/>
      <c r="X502" s="70"/>
    </row>
    <row r="503" ht="15.75" customHeight="1">
      <c r="A503" s="68"/>
      <c r="B503" s="69"/>
      <c r="C503" s="69"/>
      <c r="D503" s="69"/>
      <c r="E503" s="69"/>
      <c r="F503" s="69"/>
      <c r="G503" s="70"/>
      <c r="H503" s="70"/>
      <c r="I503" s="70"/>
      <c r="J503" s="70"/>
      <c r="K503" s="70"/>
      <c r="L503" s="70"/>
      <c r="M503" s="70"/>
      <c r="N503" s="70"/>
      <c r="O503" s="70"/>
      <c r="P503" s="70"/>
      <c r="Q503" s="70"/>
      <c r="R503" s="70"/>
      <c r="S503" s="70"/>
      <c r="T503" s="70"/>
      <c r="U503" s="70"/>
      <c r="V503" s="70"/>
      <c r="W503" s="70"/>
      <c r="X503" s="70"/>
    </row>
    <row r="504" ht="15.75" customHeight="1">
      <c r="A504" s="68"/>
      <c r="B504" s="69"/>
      <c r="C504" s="69"/>
      <c r="D504" s="69"/>
      <c r="E504" s="69"/>
      <c r="F504" s="69"/>
      <c r="G504" s="70"/>
      <c r="H504" s="70"/>
      <c r="I504" s="70"/>
      <c r="J504" s="70"/>
      <c r="K504" s="70"/>
      <c r="L504" s="70"/>
      <c r="M504" s="70"/>
      <c r="N504" s="70"/>
      <c r="O504" s="70"/>
      <c r="P504" s="70"/>
      <c r="Q504" s="70"/>
      <c r="R504" s="70"/>
      <c r="S504" s="70"/>
      <c r="T504" s="70"/>
      <c r="U504" s="70"/>
      <c r="V504" s="70"/>
      <c r="W504" s="70"/>
      <c r="X504" s="70"/>
    </row>
    <row r="505" ht="15.75" customHeight="1">
      <c r="A505" s="68"/>
      <c r="B505" s="69"/>
      <c r="C505" s="69"/>
      <c r="D505" s="69"/>
      <c r="E505" s="69"/>
      <c r="F505" s="69"/>
      <c r="G505" s="70"/>
      <c r="H505" s="70"/>
      <c r="I505" s="70"/>
      <c r="J505" s="70"/>
      <c r="K505" s="70"/>
      <c r="L505" s="70"/>
      <c r="M505" s="70"/>
      <c r="N505" s="70"/>
      <c r="O505" s="70"/>
      <c r="P505" s="70"/>
      <c r="Q505" s="70"/>
      <c r="R505" s="70"/>
      <c r="S505" s="70"/>
      <c r="T505" s="70"/>
      <c r="U505" s="70"/>
      <c r="V505" s="70"/>
      <c r="W505" s="70"/>
      <c r="X505" s="70"/>
    </row>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V2"/>
    <mergeCell ref="A4:V4"/>
    <mergeCell ref="A5:V5"/>
    <mergeCell ref="A6:V6"/>
    <mergeCell ref="A7:V7"/>
    <mergeCell ref="A8:V8"/>
    <mergeCell ref="A9:V9"/>
  </mergeCells>
  <hyperlinks>
    <hyperlink r:id="rId2" ref="I12"/>
    <hyperlink r:id="rId3" ref="J12"/>
    <hyperlink r:id="rId4" ref="H14"/>
    <hyperlink r:id="rId5" ref="I14"/>
    <hyperlink r:id="rId6" ref="H15"/>
    <hyperlink r:id="rId7" ref="I15"/>
    <hyperlink r:id="rId8" ref="H16"/>
    <hyperlink r:id="rId9" ref="I16"/>
    <hyperlink r:id="rId10" ref="H17"/>
    <hyperlink r:id="rId11" ref="I17"/>
    <hyperlink r:id="rId12" ref="H18"/>
    <hyperlink r:id="rId13" ref="I18"/>
    <hyperlink r:id="rId14" ref="H19"/>
    <hyperlink r:id="rId15" ref="I19"/>
    <hyperlink r:id="rId16" ref="H20"/>
    <hyperlink r:id="rId17" ref="H22"/>
    <hyperlink r:id="rId18" ref="I22"/>
    <hyperlink r:id="rId19" ref="H23"/>
    <hyperlink r:id="rId20" ref="I23"/>
    <hyperlink r:id="rId21" ref="H24"/>
    <hyperlink r:id="rId22" ref="I24"/>
    <hyperlink r:id="rId23" ref="J24"/>
    <hyperlink r:id="rId24" ref="H25"/>
    <hyperlink r:id="rId25" ref="I25"/>
    <hyperlink r:id="rId26" ref="H26"/>
    <hyperlink r:id="rId27" ref="I26"/>
    <hyperlink r:id="rId28" ref="J26"/>
    <hyperlink r:id="rId29" ref="H27"/>
    <hyperlink r:id="rId30" ref="I27"/>
    <hyperlink r:id="rId31" ref="H28"/>
    <hyperlink r:id="rId32" ref="I28"/>
    <hyperlink r:id="rId33" ref="H29"/>
    <hyperlink r:id="rId34" ref="I29"/>
    <hyperlink r:id="rId35" ref="H30"/>
    <hyperlink r:id="rId36" ref="I30"/>
    <hyperlink r:id="rId37" ref="H31"/>
    <hyperlink r:id="rId38" ref="I31"/>
    <hyperlink r:id="rId39" ref="H32"/>
    <hyperlink r:id="rId40" ref="I32"/>
    <hyperlink r:id="rId41" ref="J33"/>
    <hyperlink r:id="rId42" ref="J34"/>
    <hyperlink r:id="rId43" ref="H35"/>
    <hyperlink r:id="rId44" ref="I35"/>
    <hyperlink r:id="rId45" ref="H36"/>
    <hyperlink r:id="rId46" ref="I36"/>
    <hyperlink r:id="rId47" ref="H37"/>
    <hyperlink r:id="rId48" ref="I37"/>
    <hyperlink r:id="rId49" ref="H38"/>
    <hyperlink r:id="rId50" ref="I38"/>
    <hyperlink r:id="rId51" ref="H39"/>
    <hyperlink r:id="rId52" ref="I39"/>
    <hyperlink r:id="rId53" ref="H40"/>
    <hyperlink r:id="rId54" ref="I40"/>
    <hyperlink r:id="rId55" ref="H41"/>
    <hyperlink r:id="rId56" ref="I41"/>
    <hyperlink r:id="rId57" ref="H42"/>
    <hyperlink r:id="rId58" ref="I42"/>
    <hyperlink r:id="rId59" ref="H43"/>
    <hyperlink r:id="rId60" ref="I43"/>
    <hyperlink r:id="rId61" ref="H44"/>
    <hyperlink r:id="rId62" ref="I44"/>
    <hyperlink r:id="rId63" ref="H45"/>
    <hyperlink r:id="rId64" ref="I45"/>
    <hyperlink r:id="rId65" ref="H46"/>
    <hyperlink r:id="rId66" ref="I46"/>
    <hyperlink r:id="rId67" ref="H47"/>
    <hyperlink r:id="rId68" ref="I47"/>
    <hyperlink r:id="rId69" ref="H48"/>
    <hyperlink r:id="rId70" ref="I48"/>
    <hyperlink r:id="rId71" ref="H49"/>
    <hyperlink r:id="rId72" ref="I49"/>
    <hyperlink r:id="rId73" ref="J49"/>
    <hyperlink r:id="rId74" ref="H50"/>
    <hyperlink r:id="rId75" ref="I50"/>
    <hyperlink r:id="rId76" ref="H51"/>
    <hyperlink r:id="rId77" ref="I51"/>
    <hyperlink r:id="rId78" ref="H52"/>
    <hyperlink r:id="rId79" ref="I52"/>
    <hyperlink r:id="rId80" ref="H53"/>
    <hyperlink r:id="rId81" ref="I53"/>
    <hyperlink r:id="rId82" ref="H54"/>
    <hyperlink r:id="rId83" ref="I54"/>
    <hyperlink r:id="rId84" ref="H56"/>
    <hyperlink r:id="rId85" ref="I56"/>
    <hyperlink r:id="rId86" ref="H63"/>
    <hyperlink r:id="rId87" ref="I63"/>
    <hyperlink r:id="rId88" ref="H64"/>
    <hyperlink r:id="rId89" ref="I64"/>
    <hyperlink r:id="rId90" ref="H65"/>
    <hyperlink r:id="rId91" ref="I65"/>
    <hyperlink r:id="rId92" ref="H66"/>
    <hyperlink r:id="rId93" ref="I66"/>
    <hyperlink r:id="rId94" ref="H67"/>
    <hyperlink r:id="rId95" ref="I67"/>
    <hyperlink r:id="rId96" ref="H68"/>
    <hyperlink r:id="rId97" ref="I68"/>
    <hyperlink r:id="rId98" ref="H69"/>
    <hyperlink r:id="rId99" ref="I69"/>
    <hyperlink r:id="rId100" ref="H70"/>
    <hyperlink r:id="rId101" ref="I70"/>
    <hyperlink r:id="rId102" ref="I71"/>
    <hyperlink r:id="rId103" ref="I72"/>
    <hyperlink r:id="rId104" ref="I73"/>
    <hyperlink r:id="rId105" ref="I74"/>
    <hyperlink r:id="rId106" ref="I75"/>
    <hyperlink r:id="rId107" ref="H76"/>
    <hyperlink r:id="rId108" ref="I76"/>
    <hyperlink r:id="rId109" ref="I77"/>
    <hyperlink r:id="rId110" ref="J77"/>
    <hyperlink r:id="rId111" ref="I78"/>
    <hyperlink r:id="rId112" ref="I79"/>
    <hyperlink r:id="rId113" ref="I81"/>
    <hyperlink r:id="rId114" ref="H82"/>
    <hyperlink r:id="rId115" ref="I82"/>
    <hyperlink r:id="rId116" ref="H83"/>
    <hyperlink r:id="rId117" ref="I83"/>
    <hyperlink r:id="rId118" ref="I84"/>
    <hyperlink r:id="rId119" ref="A85"/>
    <hyperlink r:id="rId120" ref="I86"/>
    <hyperlink r:id="rId121" ref="I87"/>
    <hyperlink r:id="rId122" ref="I88"/>
    <hyperlink r:id="rId123" ref="J88"/>
    <hyperlink r:id="rId124" ref="H98"/>
    <hyperlink r:id="rId125" ref="I98"/>
    <hyperlink r:id="rId126" ref="J98"/>
    <hyperlink r:id="rId127" location="tabs=0" ref="H106"/>
    <hyperlink r:id="rId128" ref="I106"/>
    <hyperlink r:id="rId129" ref="I107"/>
    <hyperlink r:id="rId130" ref="J107"/>
    <hyperlink r:id="rId131" ref="I108"/>
    <hyperlink r:id="rId132" ref="J108"/>
    <hyperlink r:id="rId133" ref="I110"/>
    <hyperlink r:id="rId134" ref="J110"/>
    <hyperlink r:id="rId135" ref="I111"/>
    <hyperlink r:id="rId136" ref="J111"/>
    <hyperlink r:id="rId137" ref="I112"/>
    <hyperlink r:id="rId138" ref="H113"/>
    <hyperlink r:id="rId139" ref="I113"/>
    <hyperlink r:id="rId140" ref="I114"/>
    <hyperlink r:id="rId141" ref="H115"/>
    <hyperlink r:id="rId142" ref="J115"/>
    <hyperlink r:id="rId143" ref="H116"/>
    <hyperlink r:id="rId144" ref="I116"/>
    <hyperlink r:id="rId145" ref="H117"/>
    <hyperlink r:id="rId146" ref="I117"/>
    <hyperlink r:id="rId147" ref="H118"/>
    <hyperlink r:id="rId148" ref="I118"/>
    <hyperlink r:id="rId149" ref="H119"/>
    <hyperlink r:id="rId150" ref="I119"/>
    <hyperlink r:id="rId151" ref="H120"/>
    <hyperlink r:id="rId152" ref="I120"/>
    <hyperlink r:id="rId153" ref="H121"/>
    <hyperlink r:id="rId154" ref="I121"/>
    <hyperlink r:id="rId155" ref="H122"/>
    <hyperlink r:id="rId156" ref="H123"/>
    <hyperlink r:id="rId157" ref="I123"/>
    <hyperlink r:id="rId158" ref="H124"/>
    <hyperlink r:id="rId159" ref="I124"/>
    <hyperlink r:id="rId160" ref="H125"/>
    <hyperlink r:id="rId161" ref="I125"/>
    <hyperlink r:id="rId162" ref="H126"/>
    <hyperlink r:id="rId163" ref="I126"/>
    <hyperlink r:id="rId164" ref="H127"/>
    <hyperlink r:id="rId165" ref="I127"/>
    <hyperlink r:id="rId166" ref="H128"/>
    <hyperlink r:id="rId167" ref="I128"/>
    <hyperlink r:id="rId168" ref="H129"/>
    <hyperlink r:id="rId169" ref="I129"/>
    <hyperlink r:id="rId170" ref="J129"/>
    <hyperlink r:id="rId171" ref="H130"/>
    <hyperlink r:id="rId172" ref="I130"/>
    <hyperlink r:id="rId173" ref="H131"/>
    <hyperlink r:id="rId174" ref="I131"/>
    <hyperlink r:id="rId175" ref="H132"/>
    <hyperlink r:id="rId176" ref="I132"/>
    <hyperlink r:id="rId177" ref="H133"/>
    <hyperlink r:id="rId178" ref="I133"/>
    <hyperlink r:id="rId179" ref="H134"/>
    <hyperlink r:id="rId180" ref="I134"/>
    <hyperlink r:id="rId181" ref="H135"/>
    <hyperlink r:id="rId182" ref="I135"/>
    <hyperlink r:id="rId183" ref="H136"/>
    <hyperlink r:id="rId184" ref="I136"/>
    <hyperlink r:id="rId185" ref="H137"/>
    <hyperlink r:id="rId186" ref="I137"/>
    <hyperlink r:id="rId187" ref="H138"/>
    <hyperlink r:id="rId188" ref="I138"/>
    <hyperlink r:id="rId189" ref="H139"/>
    <hyperlink r:id="rId190" ref="I139"/>
    <hyperlink r:id="rId191" ref="H140"/>
    <hyperlink r:id="rId192" ref="I140"/>
    <hyperlink r:id="rId193" ref="H141"/>
    <hyperlink r:id="rId194" ref="I141"/>
    <hyperlink r:id="rId195" ref="H142"/>
    <hyperlink r:id="rId196" ref="I142"/>
    <hyperlink r:id="rId197" ref="H143"/>
    <hyperlink r:id="rId198" ref="I143"/>
    <hyperlink r:id="rId199" ref="H144"/>
    <hyperlink r:id="rId200" ref="I144"/>
    <hyperlink r:id="rId201" ref="H145"/>
    <hyperlink r:id="rId202" ref="I145"/>
    <hyperlink r:id="rId203" ref="I146"/>
    <hyperlink r:id="rId204" ref="H148"/>
    <hyperlink r:id="rId205" ref="I148"/>
    <hyperlink r:id="rId206" ref="J148"/>
    <hyperlink r:id="rId207" ref="I149"/>
    <hyperlink r:id="rId208" ref="H150"/>
    <hyperlink r:id="rId209" ref="H151"/>
    <hyperlink r:id="rId210" ref="H152"/>
    <hyperlink r:id="rId211" ref="I152"/>
    <hyperlink r:id="rId212" ref="H165"/>
    <hyperlink r:id="rId213" ref="H171"/>
    <hyperlink r:id="rId214" ref="I171"/>
    <hyperlink r:id="rId215" ref="J171"/>
    <hyperlink r:id="rId216" ref="H172"/>
    <hyperlink r:id="rId217" ref="I172"/>
    <hyperlink r:id="rId218" ref="J172"/>
    <hyperlink r:id="rId219" ref="H173"/>
    <hyperlink r:id="rId220" ref="I173"/>
    <hyperlink r:id="rId221" ref="J173"/>
    <hyperlink r:id="rId222" ref="H174"/>
    <hyperlink r:id="rId223" ref="I174"/>
    <hyperlink r:id="rId224" ref="J174"/>
    <hyperlink r:id="rId225" ref="I175"/>
    <hyperlink r:id="rId226" ref="J175"/>
    <hyperlink r:id="rId227" ref="U175"/>
    <hyperlink r:id="rId228" ref="H177"/>
    <hyperlink r:id="rId229" ref="I178"/>
    <hyperlink r:id="rId230" ref="H179"/>
    <hyperlink r:id="rId231" ref="I179"/>
    <hyperlink r:id="rId232" ref="A180"/>
    <hyperlink r:id="rId233" ref="J180"/>
    <hyperlink r:id="rId234" ref="H181"/>
    <hyperlink r:id="rId235" ref="I181"/>
    <hyperlink r:id="rId236" ref="H183"/>
    <hyperlink r:id="rId237" ref="I183"/>
    <hyperlink r:id="rId238" ref="I184"/>
    <hyperlink r:id="rId239" ref="H185"/>
    <hyperlink r:id="rId240" ref="I185"/>
    <hyperlink r:id="rId241" ref="H186"/>
    <hyperlink r:id="rId242" ref="I186"/>
    <hyperlink r:id="rId243" ref="H187"/>
    <hyperlink r:id="rId244" ref="I187"/>
    <hyperlink r:id="rId245" ref="H188"/>
    <hyperlink r:id="rId246" ref="H189"/>
    <hyperlink r:id="rId247" ref="I189"/>
    <hyperlink r:id="rId248" ref="H190"/>
    <hyperlink r:id="rId249" ref="I190"/>
    <hyperlink r:id="rId250" ref="A191"/>
    <hyperlink r:id="rId251" ref="J191"/>
    <hyperlink r:id="rId252" ref="A192"/>
    <hyperlink r:id="rId253" ref="A194"/>
    <hyperlink r:id="rId254" ref="A195"/>
    <hyperlink r:id="rId255" ref="A196"/>
    <hyperlink r:id="rId256" ref="A197"/>
    <hyperlink r:id="rId257" ref="A198"/>
    <hyperlink r:id="rId258" ref="A199"/>
    <hyperlink r:id="rId259" ref="A200"/>
    <hyperlink r:id="rId260" ref="A201"/>
    <hyperlink r:id="rId261" ref="A204"/>
    <hyperlink r:id="rId262" ref="H207"/>
    <hyperlink r:id="rId263" ref="H208"/>
    <hyperlink r:id="rId264" ref="H209"/>
    <hyperlink r:id="rId265" ref="I209"/>
    <hyperlink r:id="rId266" ref="H210"/>
    <hyperlink r:id="rId267" ref="I210"/>
    <hyperlink r:id="rId268" ref="H211"/>
    <hyperlink r:id="rId269" ref="I211"/>
    <hyperlink r:id="rId270" ref="H212"/>
    <hyperlink r:id="rId271" ref="I212"/>
    <hyperlink r:id="rId272" ref="H215"/>
    <hyperlink r:id="rId273" ref="I215"/>
    <hyperlink r:id="rId274" ref="J215"/>
    <hyperlink r:id="rId275" ref="H216"/>
    <hyperlink r:id="rId276" ref="I216"/>
    <hyperlink r:id="rId277" ref="J216"/>
    <hyperlink r:id="rId278" ref="I217"/>
    <hyperlink r:id="rId279" ref="H218"/>
    <hyperlink r:id="rId280" ref="H219"/>
    <hyperlink r:id="rId281" ref="I224"/>
    <hyperlink r:id="rId282" ref="A225"/>
    <hyperlink r:id="rId283" ref="I225"/>
    <hyperlink r:id="rId284" ref="H229"/>
    <hyperlink r:id="rId285" ref="I230"/>
    <hyperlink r:id="rId286" ref="J230"/>
    <hyperlink r:id="rId287" ref="I231"/>
    <hyperlink r:id="rId288" ref="J231"/>
    <hyperlink r:id="rId289" ref="A248"/>
    <hyperlink r:id="rId290" ref="H248"/>
    <hyperlink r:id="rId291" ref="J248"/>
    <hyperlink r:id="rId292" ref="H253"/>
    <hyperlink r:id="rId293" ref="H254"/>
    <hyperlink r:id="rId294" ref="I254"/>
    <hyperlink r:id="rId295" ref="A255"/>
    <hyperlink r:id="rId296" ref="H255"/>
    <hyperlink r:id="rId297" ref="J255"/>
    <hyperlink r:id="rId298" ref="H257"/>
    <hyperlink r:id="rId299" ref="J257"/>
    <hyperlink r:id="rId300" ref="H258"/>
    <hyperlink r:id="rId301" ref="H259"/>
    <hyperlink r:id="rId302" ref="I259"/>
    <hyperlink r:id="rId303" ref="H260"/>
    <hyperlink r:id="rId304" ref="I260"/>
    <hyperlink r:id="rId305" ref="H261"/>
    <hyperlink r:id="rId306" ref="I261"/>
    <hyperlink r:id="rId307" ref="H262"/>
    <hyperlink r:id="rId308" ref="I262"/>
    <hyperlink r:id="rId309" ref="H263"/>
    <hyperlink r:id="rId310" ref="I263"/>
    <hyperlink r:id="rId311" ref="H264"/>
    <hyperlink r:id="rId312" ref="I264"/>
    <hyperlink r:id="rId313" ref="H265"/>
    <hyperlink r:id="rId314" ref="I265"/>
    <hyperlink r:id="rId315" ref="H266"/>
    <hyperlink r:id="rId316" ref="I266"/>
    <hyperlink r:id="rId317" ref="H267"/>
    <hyperlink r:id="rId318" ref="I267"/>
    <hyperlink r:id="rId319" ref="H268"/>
    <hyperlink r:id="rId320" ref="I268"/>
    <hyperlink r:id="rId321" ref="A270"/>
    <hyperlink r:id="rId322" ref="H274"/>
    <hyperlink r:id="rId323" ref="I276"/>
    <hyperlink r:id="rId324" ref="H278"/>
    <hyperlink r:id="rId325" ref="I278"/>
    <hyperlink r:id="rId326" ref="H289"/>
    <hyperlink r:id="rId327" ref="I289"/>
    <hyperlink r:id="rId328" ref="H290"/>
    <hyperlink r:id="rId329" ref="I290"/>
    <hyperlink r:id="rId330" ref="H291"/>
    <hyperlink r:id="rId331" ref="I291"/>
    <hyperlink r:id="rId332" ref="H292"/>
    <hyperlink r:id="rId333" ref="I292"/>
    <hyperlink r:id="rId334" ref="I293"/>
    <hyperlink r:id="rId335" ref="I294"/>
    <hyperlink r:id="rId336" ref="H295"/>
    <hyperlink r:id="rId337" ref="I295"/>
    <hyperlink r:id="rId338" ref="H296"/>
    <hyperlink r:id="rId339" ref="I296"/>
    <hyperlink r:id="rId340" ref="H297"/>
    <hyperlink r:id="rId341" ref="I297"/>
    <hyperlink r:id="rId342" ref="I298"/>
    <hyperlink r:id="rId343" ref="H299"/>
    <hyperlink r:id="rId344" ref="I299"/>
    <hyperlink r:id="rId345" ref="J299"/>
    <hyperlink r:id="rId346" ref="H300"/>
    <hyperlink r:id="rId347" ref="I300"/>
    <hyperlink r:id="rId348" ref="J300"/>
    <hyperlink r:id="rId349" ref="H301"/>
    <hyperlink r:id="rId350" ref="I301"/>
    <hyperlink r:id="rId351" ref="J301"/>
    <hyperlink r:id="rId352" ref="H302"/>
    <hyperlink r:id="rId353" ref="I302"/>
    <hyperlink r:id="rId354" ref="J302"/>
    <hyperlink r:id="rId355" ref="H303"/>
    <hyperlink r:id="rId356" ref="I303"/>
    <hyperlink r:id="rId357" ref="J303"/>
    <hyperlink r:id="rId358" ref="I304"/>
    <hyperlink r:id="rId359" ref="J304"/>
    <hyperlink r:id="rId360" ref="H308"/>
    <hyperlink r:id="rId361" ref="I308"/>
    <hyperlink r:id="rId362" ref="J308"/>
    <hyperlink r:id="rId363" ref="H309"/>
    <hyperlink r:id="rId364" ref="I309"/>
    <hyperlink r:id="rId365" ref="J309"/>
    <hyperlink r:id="rId366" ref="H310"/>
    <hyperlink r:id="rId367" ref="I310"/>
    <hyperlink r:id="rId368" ref="J310"/>
    <hyperlink r:id="rId369" ref="H311"/>
    <hyperlink r:id="rId370" ref="I311"/>
    <hyperlink r:id="rId371" ref="J311"/>
    <hyperlink r:id="rId372" ref="H312"/>
    <hyperlink r:id="rId373" ref="I312"/>
    <hyperlink r:id="rId374" ref="J312"/>
    <hyperlink r:id="rId375" ref="H313"/>
    <hyperlink r:id="rId376" ref="I313"/>
    <hyperlink r:id="rId377" ref="J313"/>
    <hyperlink r:id="rId378" ref="H314"/>
    <hyperlink r:id="rId379" ref="I314"/>
    <hyperlink r:id="rId380" ref="J314"/>
    <hyperlink r:id="rId381" ref="H315"/>
    <hyperlink r:id="rId382" ref="I315"/>
    <hyperlink r:id="rId383" ref="J315"/>
    <hyperlink r:id="rId384" ref="H316"/>
    <hyperlink r:id="rId385" ref="I316"/>
    <hyperlink r:id="rId386" ref="J316"/>
    <hyperlink r:id="rId387" ref="H317"/>
    <hyperlink r:id="rId388" ref="I317"/>
    <hyperlink r:id="rId389" ref="J317"/>
    <hyperlink r:id="rId390" ref="H318"/>
    <hyperlink r:id="rId391" ref="I318"/>
    <hyperlink r:id="rId392" ref="H319"/>
    <hyperlink r:id="rId393" ref="I319"/>
    <hyperlink r:id="rId394" ref="H320"/>
    <hyperlink r:id="rId395" ref="I320"/>
    <hyperlink r:id="rId396" ref="H322"/>
    <hyperlink r:id="rId397" ref="I322"/>
    <hyperlink r:id="rId398" ref="J322"/>
    <hyperlink r:id="rId399" ref="H323"/>
    <hyperlink r:id="rId400" ref="I323"/>
    <hyperlink r:id="rId401" ref="J323"/>
    <hyperlink r:id="rId402" ref="H324"/>
    <hyperlink r:id="rId403" ref="I324"/>
    <hyperlink r:id="rId404" ref="J324"/>
    <hyperlink r:id="rId405" ref="H325"/>
    <hyperlink r:id="rId406" ref="I325"/>
    <hyperlink r:id="rId407" ref="J325"/>
    <hyperlink r:id="rId408" ref="H326"/>
    <hyperlink r:id="rId409" ref="I326"/>
    <hyperlink r:id="rId410" ref="J326"/>
    <hyperlink r:id="rId411" ref="H327"/>
    <hyperlink r:id="rId412" ref="I327"/>
    <hyperlink r:id="rId413" ref="J327"/>
    <hyperlink r:id="rId414" ref="H328"/>
    <hyperlink r:id="rId415" ref="I328"/>
    <hyperlink r:id="rId416" ref="J328"/>
    <hyperlink r:id="rId417" ref="H329"/>
    <hyperlink r:id="rId418" ref="I329"/>
    <hyperlink r:id="rId419" ref="J329"/>
    <hyperlink r:id="rId420" ref="H330"/>
    <hyperlink r:id="rId421" ref="I330"/>
    <hyperlink r:id="rId422" ref="J330"/>
    <hyperlink r:id="rId423" ref="H331"/>
    <hyperlink r:id="rId424" ref="I331"/>
    <hyperlink r:id="rId425" ref="J331"/>
    <hyperlink r:id="rId426" ref="H332"/>
    <hyperlink r:id="rId427" ref="I332"/>
    <hyperlink r:id="rId428" ref="J332"/>
    <hyperlink r:id="rId429" ref="H333"/>
    <hyperlink r:id="rId430" ref="I333"/>
    <hyperlink r:id="rId431" ref="J333"/>
    <hyperlink r:id="rId432" ref="H334"/>
    <hyperlink r:id="rId433" ref="I334"/>
    <hyperlink r:id="rId434" ref="J334"/>
    <hyperlink r:id="rId435" ref="H335"/>
    <hyperlink r:id="rId436" ref="I335"/>
    <hyperlink r:id="rId437" ref="J335"/>
    <hyperlink r:id="rId438" ref="H336"/>
    <hyperlink r:id="rId439" ref="I336"/>
    <hyperlink r:id="rId440" ref="J336"/>
    <hyperlink r:id="rId441" ref="H337"/>
    <hyperlink r:id="rId442" ref="I337"/>
    <hyperlink r:id="rId443" ref="J337"/>
    <hyperlink r:id="rId444" ref="H338"/>
    <hyperlink r:id="rId445" ref="I338"/>
    <hyperlink r:id="rId446" ref="J338"/>
    <hyperlink r:id="rId447" ref="H339"/>
    <hyperlink r:id="rId448" ref="I339"/>
    <hyperlink r:id="rId449" ref="J339"/>
    <hyperlink r:id="rId450" ref="H340"/>
    <hyperlink r:id="rId451" ref="I340"/>
    <hyperlink r:id="rId452" ref="H341"/>
    <hyperlink r:id="rId453" ref="I341"/>
    <hyperlink r:id="rId454" ref="H342"/>
    <hyperlink r:id="rId455" ref="I342"/>
    <hyperlink r:id="rId456" ref="H343"/>
    <hyperlink r:id="rId457" ref="I343"/>
    <hyperlink r:id="rId458" ref="H344"/>
    <hyperlink r:id="rId459" ref="I344"/>
    <hyperlink r:id="rId460" ref="H345"/>
    <hyperlink r:id="rId461" ref="I345"/>
    <hyperlink r:id="rId462" ref="H346"/>
    <hyperlink r:id="rId463" ref="I346"/>
    <hyperlink r:id="rId464" ref="H347"/>
    <hyperlink r:id="rId465" ref="I347"/>
    <hyperlink r:id="rId466" ref="H348"/>
    <hyperlink r:id="rId467" ref="I348"/>
    <hyperlink r:id="rId468" ref="H349"/>
    <hyperlink r:id="rId469" ref="I349"/>
    <hyperlink r:id="rId470" ref="H350"/>
    <hyperlink r:id="rId471" ref="I350"/>
    <hyperlink r:id="rId472" ref="H351"/>
    <hyperlink r:id="rId473" ref="I351"/>
    <hyperlink r:id="rId474" ref="H352"/>
    <hyperlink r:id="rId475" ref="I352"/>
    <hyperlink r:id="rId476" ref="H353"/>
    <hyperlink r:id="rId477" ref="I353"/>
    <hyperlink r:id="rId478" ref="H354"/>
    <hyperlink r:id="rId479" ref="I354"/>
    <hyperlink r:id="rId480" ref="H355"/>
    <hyperlink r:id="rId481" ref="I355"/>
    <hyperlink r:id="rId482" ref="H356"/>
    <hyperlink r:id="rId483" ref="I356"/>
    <hyperlink r:id="rId484" ref="H358"/>
    <hyperlink r:id="rId485" ref="I358"/>
    <hyperlink r:id="rId486" ref="H359"/>
    <hyperlink r:id="rId487" ref="I359"/>
    <hyperlink r:id="rId488" ref="J359"/>
    <hyperlink r:id="rId489" ref="H360"/>
    <hyperlink r:id="rId490" ref="I360"/>
    <hyperlink r:id="rId491" ref="J360"/>
    <hyperlink r:id="rId492" ref="H361"/>
    <hyperlink r:id="rId493" ref="I361"/>
    <hyperlink r:id="rId494" ref="J361"/>
    <hyperlink r:id="rId495" ref="H362"/>
    <hyperlink r:id="rId496" ref="I362"/>
    <hyperlink r:id="rId497" ref="H363"/>
    <hyperlink r:id="rId498" ref="I363"/>
    <hyperlink r:id="rId499" ref="H364"/>
    <hyperlink r:id="rId500" ref="I364"/>
    <hyperlink r:id="rId501" ref="H366"/>
    <hyperlink r:id="rId502" ref="I366"/>
    <hyperlink r:id="rId503" ref="H367"/>
    <hyperlink r:id="rId504" ref="I367"/>
    <hyperlink r:id="rId505" ref="H368"/>
    <hyperlink r:id="rId506" ref="I368"/>
    <hyperlink r:id="rId507" ref="H369"/>
    <hyperlink r:id="rId508" ref="I369"/>
    <hyperlink r:id="rId509" ref="J374"/>
    <hyperlink r:id="rId510" ref="A375"/>
    <hyperlink r:id="rId511" ref="J375"/>
    <hyperlink r:id="rId512" ref="J376"/>
    <hyperlink r:id="rId513" ref="J377"/>
    <hyperlink r:id="rId514" ref="G379"/>
    <hyperlink r:id="rId515" ref="J380"/>
    <hyperlink r:id="rId516" ref="H381"/>
    <hyperlink r:id="rId517" ref="I381"/>
    <hyperlink r:id="rId518" ref="G382"/>
    <hyperlink r:id="rId519" ref="I382"/>
    <hyperlink r:id="rId520" ref="J382"/>
    <hyperlink r:id="rId521" ref="H383"/>
    <hyperlink r:id="rId522" ref="I383"/>
    <hyperlink r:id="rId523" ref="J383"/>
    <hyperlink r:id="rId524" ref="H384"/>
    <hyperlink r:id="rId525" ref="I384"/>
    <hyperlink r:id="rId526" ref="H385"/>
    <hyperlink r:id="rId527" ref="I385"/>
    <hyperlink r:id="rId528" ref="H386"/>
    <hyperlink r:id="rId529" ref="I386"/>
    <hyperlink r:id="rId530" ref="H387"/>
    <hyperlink r:id="rId531" ref="I387"/>
    <hyperlink r:id="rId532" ref="H388"/>
    <hyperlink r:id="rId533" ref="I388"/>
    <hyperlink r:id="rId534" ref="H389"/>
    <hyperlink r:id="rId535" ref="I389"/>
    <hyperlink r:id="rId536" ref="H390"/>
    <hyperlink r:id="rId537" ref="I390"/>
    <hyperlink r:id="rId538" ref="H391"/>
    <hyperlink r:id="rId539" ref="H392"/>
    <hyperlink r:id="rId540" ref="I392"/>
  </hyperlinks>
  <printOptions/>
  <pageMargins bottom="0.75" footer="0.0" header="0.0" left="0.7" right="0.7" top="0.75"/>
  <pageSetup orientation="landscape"/>
  <drawing r:id="rId541"/>
  <legacyDrawing r:id="rId542"/>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2.0"/>
    <col customWidth="1" min="2" max="2" width="18.29"/>
    <col customWidth="1" min="3" max="3" width="19.0"/>
    <col customWidth="1" min="4" max="4" width="19.86"/>
    <col customWidth="1" min="5" max="5" width="18.14"/>
    <col customWidth="1" min="6" max="6" width="26.43"/>
    <col customWidth="1" min="7" max="7" width="11.43"/>
    <col customWidth="1" min="8" max="12" width="10.86"/>
    <col customWidth="1" min="13" max="13" width="13.14"/>
    <col customWidth="1" min="14" max="30" width="8.0"/>
  </cols>
  <sheetData>
    <row r="1">
      <c r="A1" s="68"/>
      <c r="B1" s="69"/>
      <c r="C1" s="69"/>
      <c r="D1" s="70"/>
      <c r="E1" s="70"/>
      <c r="F1" s="70"/>
      <c r="G1" s="70"/>
      <c r="H1" s="70"/>
      <c r="I1" s="70"/>
      <c r="J1" s="70"/>
      <c r="K1" s="70"/>
      <c r="L1" s="70"/>
    </row>
    <row r="2" ht="15.75" customHeight="1">
      <c r="A2" s="582" t="s">
        <v>10376</v>
      </c>
      <c r="B2" s="72"/>
      <c r="C2" s="72"/>
      <c r="D2" s="72"/>
      <c r="E2" s="72"/>
      <c r="F2" s="72"/>
      <c r="G2" s="72"/>
      <c r="H2" s="72"/>
      <c r="I2" s="72"/>
      <c r="J2" s="72"/>
      <c r="K2" s="72"/>
      <c r="L2" s="73"/>
      <c r="M2" s="75"/>
      <c r="N2" s="75"/>
      <c r="O2" s="75"/>
      <c r="P2" s="75"/>
      <c r="Q2" s="75"/>
      <c r="R2" s="75"/>
      <c r="S2" s="75"/>
      <c r="T2" s="75"/>
      <c r="U2" s="75"/>
      <c r="V2" s="75"/>
      <c r="W2" s="75"/>
      <c r="X2" s="75"/>
      <c r="Y2" s="75"/>
      <c r="Z2" s="75"/>
      <c r="AA2" s="75"/>
      <c r="AB2" s="75"/>
      <c r="AC2" s="75"/>
      <c r="AD2" s="75"/>
    </row>
    <row r="3">
      <c r="A3" s="614"/>
      <c r="B3" s="614"/>
      <c r="C3" s="614"/>
      <c r="D3" s="614"/>
      <c r="E3" s="614"/>
      <c r="F3" s="614"/>
      <c r="G3" s="614"/>
      <c r="H3" s="614"/>
      <c r="I3" s="614"/>
      <c r="J3" s="614"/>
      <c r="K3" s="614"/>
      <c r="L3" s="614"/>
      <c r="M3" s="75"/>
      <c r="N3" s="75"/>
      <c r="O3" s="75"/>
      <c r="P3" s="75"/>
      <c r="Q3" s="75"/>
      <c r="R3" s="75"/>
      <c r="S3" s="75"/>
      <c r="T3" s="75"/>
      <c r="U3" s="75"/>
      <c r="V3" s="75"/>
      <c r="W3" s="75"/>
      <c r="X3" s="75"/>
      <c r="Y3" s="75"/>
      <c r="Z3" s="75"/>
      <c r="AA3" s="75"/>
      <c r="AB3" s="75"/>
      <c r="AC3" s="75"/>
      <c r="AD3" s="75"/>
    </row>
    <row r="4" ht="26.25" customHeight="1">
      <c r="A4" s="76" t="s">
        <v>10377</v>
      </c>
      <c r="B4" s="72"/>
      <c r="C4" s="72"/>
      <c r="D4" s="72"/>
      <c r="E4" s="72"/>
      <c r="F4" s="72"/>
      <c r="G4" s="72"/>
      <c r="H4" s="72"/>
      <c r="I4" s="72"/>
      <c r="J4" s="72"/>
      <c r="K4" s="72"/>
      <c r="L4" s="73"/>
      <c r="M4" s="75"/>
      <c r="N4" s="75"/>
      <c r="O4" s="75"/>
      <c r="P4" s="75"/>
      <c r="Q4" s="75"/>
      <c r="R4" s="75"/>
      <c r="S4" s="75"/>
      <c r="T4" s="75"/>
      <c r="U4" s="75"/>
      <c r="V4" s="75"/>
      <c r="W4" s="75"/>
      <c r="X4" s="75"/>
      <c r="Y4" s="75"/>
      <c r="Z4" s="75"/>
      <c r="AA4" s="75"/>
      <c r="AB4" s="75"/>
      <c r="AC4" s="75"/>
      <c r="AD4" s="75"/>
    </row>
    <row r="5">
      <c r="A5" s="76" t="s">
        <v>10378</v>
      </c>
      <c r="B5" s="72"/>
      <c r="C5" s="72"/>
      <c r="D5" s="72"/>
      <c r="E5" s="72"/>
      <c r="F5" s="72"/>
      <c r="G5" s="72"/>
      <c r="H5" s="72"/>
      <c r="I5" s="72"/>
      <c r="J5" s="72"/>
      <c r="K5" s="72"/>
      <c r="L5" s="73"/>
      <c r="M5" s="75"/>
      <c r="N5" s="75"/>
      <c r="O5" s="75"/>
      <c r="P5" s="75"/>
      <c r="Q5" s="75"/>
      <c r="R5" s="75"/>
      <c r="S5" s="75"/>
      <c r="T5" s="75"/>
      <c r="U5" s="75"/>
      <c r="V5" s="75"/>
      <c r="W5" s="75"/>
      <c r="X5" s="75"/>
      <c r="Y5" s="75"/>
      <c r="Z5" s="75"/>
      <c r="AA5" s="75"/>
      <c r="AB5" s="75"/>
      <c r="AC5" s="75"/>
      <c r="AD5" s="75"/>
    </row>
    <row r="6" ht="15.75" customHeight="1">
      <c r="A6" s="76" t="s">
        <v>10379</v>
      </c>
      <c r="B6" s="72"/>
      <c r="C6" s="72"/>
      <c r="D6" s="72"/>
      <c r="E6" s="72"/>
      <c r="F6" s="72"/>
      <c r="G6" s="72"/>
      <c r="H6" s="72"/>
      <c r="I6" s="72"/>
      <c r="J6" s="72"/>
      <c r="K6" s="72"/>
      <c r="L6" s="73"/>
      <c r="M6" s="75"/>
      <c r="N6" s="75"/>
      <c r="O6" s="75"/>
      <c r="P6" s="75"/>
      <c r="Q6" s="75"/>
      <c r="R6" s="75"/>
      <c r="S6" s="75"/>
      <c r="T6" s="75"/>
      <c r="U6" s="75"/>
      <c r="V6" s="75"/>
      <c r="W6" s="75"/>
      <c r="X6" s="75"/>
      <c r="Y6" s="75"/>
      <c r="Z6" s="75"/>
      <c r="AA6" s="75"/>
      <c r="AB6" s="75"/>
      <c r="AC6" s="75"/>
      <c r="AD6" s="75"/>
    </row>
    <row r="7" ht="30.0" customHeight="1">
      <c r="A7" s="76" t="s">
        <v>10380</v>
      </c>
      <c r="B7" s="72"/>
      <c r="C7" s="72"/>
      <c r="D7" s="72"/>
      <c r="E7" s="72"/>
      <c r="F7" s="72"/>
      <c r="G7" s="72"/>
      <c r="H7" s="72"/>
      <c r="I7" s="72"/>
      <c r="J7" s="72"/>
      <c r="K7" s="72"/>
      <c r="L7" s="73"/>
      <c r="M7" s="75"/>
      <c r="N7" s="75"/>
      <c r="O7" s="75"/>
      <c r="P7" s="75"/>
      <c r="Q7" s="75"/>
      <c r="R7" s="75"/>
      <c r="S7" s="75"/>
      <c r="T7" s="75"/>
      <c r="U7" s="75"/>
      <c r="V7" s="75"/>
      <c r="W7" s="75"/>
      <c r="X7" s="75"/>
      <c r="Y7" s="75"/>
      <c r="Z7" s="75"/>
      <c r="AA7" s="75"/>
      <c r="AB7" s="75"/>
      <c r="AC7" s="75"/>
      <c r="AD7" s="75"/>
    </row>
    <row r="8" ht="80.25" customHeight="1">
      <c r="A8" s="76" t="s">
        <v>10381</v>
      </c>
      <c r="B8" s="72"/>
      <c r="C8" s="72"/>
      <c r="D8" s="72"/>
      <c r="E8" s="72"/>
      <c r="F8" s="72"/>
      <c r="G8" s="72"/>
      <c r="H8" s="72"/>
      <c r="I8" s="72"/>
      <c r="J8" s="72"/>
      <c r="K8" s="72"/>
      <c r="L8" s="73"/>
      <c r="M8" s="75"/>
      <c r="N8" s="75"/>
      <c r="O8" s="75"/>
      <c r="P8" s="75"/>
      <c r="Q8" s="75"/>
      <c r="R8" s="75"/>
      <c r="S8" s="75"/>
      <c r="T8" s="75"/>
      <c r="U8" s="75"/>
      <c r="V8" s="75"/>
      <c r="W8" s="75"/>
      <c r="X8" s="75"/>
      <c r="Y8" s="75"/>
      <c r="Z8" s="75"/>
      <c r="AA8" s="75"/>
      <c r="AB8" s="75"/>
      <c r="AC8" s="75"/>
      <c r="AD8" s="75"/>
    </row>
    <row r="9">
      <c r="A9" s="80"/>
      <c r="B9" s="81"/>
      <c r="C9" s="81"/>
      <c r="D9" s="80"/>
      <c r="E9" s="80"/>
      <c r="F9" s="80"/>
      <c r="G9" s="80"/>
      <c r="H9" s="80"/>
      <c r="I9" s="80"/>
      <c r="J9" s="80"/>
      <c r="K9" s="80"/>
      <c r="L9" s="80"/>
      <c r="M9" s="75"/>
      <c r="N9" s="75"/>
      <c r="O9" s="75"/>
      <c r="P9" s="75"/>
      <c r="Q9" s="75"/>
      <c r="R9" s="75"/>
      <c r="S9" s="75"/>
      <c r="T9" s="75"/>
      <c r="U9" s="75"/>
      <c r="V9" s="75"/>
      <c r="W9" s="75"/>
      <c r="X9" s="75"/>
      <c r="Y9" s="75"/>
      <c r="Z9" s="75"/>
      <c r="AA9" s="75"/>
      <c r="AB9" s="75"/>
      <c r="AC9" s="75"/>
      <c r="AD9" s="75"/>
    </row>
    <row r="10" ht="51.0" customHeight="1">
      <c r="A10" s="596" t="s">
        <v>7</v>
      </c>
      <c r="B10" s="596" t="s">
        <v>2062</v>
      </c>
      <c r="C10" s="596" t="s">
        <v>2063</v>
      </c>
      <c r="D10" s="596" t="s">
        <v>2064</v>
      </c>
      <c r="E10" s="596" t="s">
        <v>2065</v>
      </c>
      <c r="F10" s="84" t="s">
        <v>8</v>
      </c>
      <c r="G10" s="596" t="s">
        <v>2066</v>
      </c>
      <c r="H10" s="596" t="s">
        <v>2067</v>
      </c>
      <c r="I10" s="596" t="s">
        <v>2068</v>
      </c>
      <c r="J10" s="596" t="s">
        <v>2069</v>
      </c>
      <c r="K10" s="596" t="s">
        <v>2070</v>
      </c>
      <c r="L10" s="84" t="s">
        <v>253</v>
      </c>
      <c r="M10" s="86" t="s">
        <v>2051</v>
      </c>
      <c r="N10" s="75"/>
      <c r="O10" s="75"/>
      <c r="P10" s="75"/>
      <c r="Q10" s="75"/>
      <c r="R10" s="75"/>
      <c r="S10" s="75"/>
      <c r="T10" s="75"/>
      <c r="U10" s="75"/>
      <c r="V10" s="75"/>
      <c r="W10" s="75"/>
      <c r="X10" s="75"/>
      <c r="Y10" s="75"/>
      <c r="Z10" s="75"/>
      <c r="AA10" s="75"/>
      <c r="AB10" s="75"/>
      <c r="AC10" s="75"/>
      <c r="AD10" s="75"/>
    </row>
    <row r="11">
      <c r="A11" s="598" t="s">
        <v>141</v>
      </c>
      <c r="B11" s="598" t="s">
        <v>10382</v>
      </c>
      <c r="C11" s="598" t="s">
        <v>10383</v>
      </c>
      <c r="D11" s="598" t="s">
        <v>7612</v>
      </c>
      <c r="E11" s="598"/>
      <c r="F11" s="601" t="s">
        <v>139</v>
      </c>
      <c r="G11" s="598"/>
      <c r="H11" s="598">
        <v>2023.0</v>
      </c>
      <c r="I11" s="598">
        <v>2023.0</v>
      </c>
      <c r="J11" s="598" t="s">
        <v>10384</v>
      </c>
      <c r="K11" s="598">
        <v>300.0</v>
      </c>
      <c r="L11" s="166">
        <v>300.0</v>
      </c>
      <c r="M11" s="75"/>
      <c r="N11" s="75"/>
      <c r="O11" s="75"/>
      <c r="P11" s="75"/>
      <c r="Q11" s="75"/>
      <c r="R11" s="75"/>
      <c r="S11" s="75"/>
      <c r="T11" s="75"/>
      <c r="U11" s="75"/>
      <c r="V11" s="75"/>
      <c r="W11" s="75"/>
      <c r="X11" s="75"/>
      <c r="Y11" s="75"/>
      <c r="Z11" s="75"/>
      <c r="AA11" s="75"/>
      <c r="AB11" s="75"/>
      <c r="AC11" s="75"/>
      <c r="AD11" s="75"/>
    </row>
    <row r="12">
      <c r="A12" s="162"/>
      <c r="B12" s="348"/>
      <c r="C12" s="161"/>
      <c r="D12" s="161"/>
      <c r="E12" s="161"/>
      <c r="F12" s="161"/>
      <c r="G12" s="164"/>
      <c r="H12" s="164"/>
      <c r="I12" s="164"/>
      <c r="J12" s="1088"/>
      <c r="K12" s="1088"/>
      <c r="L12" s="166"/>
      <c r="M12" s="75"/>
      <c r="N12" s="75"/>
      <c r="O12" s="75"/>
      <c r="P12" s="75"/>
      <c r="Q12" s="75"/>
      <c r="R12" s="75"/>
      <c r="S12" s="75"/>
      <c r="T12" s="75"/>
      <c r="U12" s="75"/>
      <c r="V12" s="75"/>
      <c r="W12" s="75"/>
      <c r="X12" s="75"/>
      <c r="Y12" s="75"/>
      <c r="Z12" s="75"/>
      <c r="AA12" s="75"/>
      <c r="AB12" s="75"/>
      <c r="AC12" s="75"/>
      <c r="AD12" s="75"/>
    </row>
    <row r="13">
      <c r="A13" s="162"/>
      <c r="B13" s="348"/>
      <c r="C13" s="161"/>
      <c r="D13" s="161"/>
      <c r="E13" s="161"/>
      <c r="F13" s="161"/>
      <c r="G13" s="164"/>
      <c r="H13" s="178"/>
      <c r="I13" s="178"/>
      <c r="J13" s="178"/>
      <c r="K13" s="178"/>
      <c r="L13" s="166"/>
    </row>
    <row r="14">
      <c r="A14" s="162"/>
      <c r="B14" s="348"/>
      <c r="C14" s="161"/>
      <c r="D14" s="161"/>
      <c r="E14" s="161"/>
      <c r="F14" s="161"/>
      <c r="G14" s="164"/>
      <c r="H14" s="164"/>
      <c r="I14" s="164"/>
      <c r="J14" s="164"/>
      <c r="K14" s="164"/>
      <c r="L14" s="166"/>
    </row>
    <row r="15">
      <c r="A15" s="162"/>
      <c r="B15" s="348"/>
      <c r="C15" s="161"/>
      <c r="D15" s="161"/>
      <c r="E15" s="161"/>
      <c r="F15" s="161"/>
      <c r="G15" s="164"/>
      <c r="H15" s="178"/>
      <c r="I15" s="178"/>
      <c r="J15" s="178"/>
      <c r="K15" s="178"/>
      <c r="L15" s="166"/>
    </row>
    <row r="16">
      <c r="A16" s="162"/>
      <c r="B16" s="348"/>
      <c r="C16" s="161"/>
      <c r="D16" s="161"/>
      <c r="E16" s="161"/>
      <c r="F16" s="161"/>
      <c r="G16" s="164"/>
      <c r="H16" s="178"/>
      <c r="I16" s="178"/>
      <c r="J16" s="178"/>
      <c r="K16" s="178"/>
      <c r="L16" s="166"/>
    </row>
    <row r="17">
      <c r="A17" s="162"/>
      <c r="B17" s="348"/>
      <c r="C17" s="161"/>
      <c r="D17" s="161"/>
      <c r="E17" s="161"/>
      <c r="F17" s="161"/>
      <c r="G17" s="164"/>
      <c r="H17" s="178"/>
      <c r="I17" s="178"/>
      <c r="J17" s="178"/>
      <c r="K17" s="178"/>
      <c r="L17" s="166"/>
    </row>
    <row r="18">
      <c r="A18" s="583" t="s">
        <v>217</v>
      </c>
      <c r="B18" s="69"/>
      <c r="C18" s="69"/>
      <c r="D18" s="70"/>
      <c r="E18" s="70"/>
      <c r="F18" s="70"/>
      <c r="G18" s="74"/>
      <c r="H18" s="584"/>
      <c r="I18" s="584"/>
      <c r="J18" s="584"/>
      <c r="K18" s="584"/>
      <c r="L18" s="584">
        <f>SUM(L11:L17)</f>
        <v>300</v>
      </c>
    </row>
    <row r="19">
      <c r="A19" s="68"/>
      <c r="B19" s="69"/>
      <c r="C19" s="69"/>
      <c r="D19" s="70"/>
      <c r="E19" s="70"/>
      <c r="F19" s="70"/>
      <c r="G19" s="70"/>
      <c r="H19" s="70"/>
      <c r="I19" s="70"/>
      <c r="J19" s="70"/>
      <c r="K19" s="70"/>
      <c r="L19" s="70"/>
    </row>
    <row r="20">
      <c r="A20" s="585" t="s">
        <v>2052</v>
      </c>
      <c r="B20" s="586"/>
      <c r="C20" s="586"/>
      <c r="D20" s="586"/>
      <c r="E20" s="586"/>
      <c r="F20" s="586"/>
      <c r="G20" s="586"/>
      <c r="H20" s="586"/>
      <c r="I20" s="586"/>
      <c r="J20" s="586"/>
      <c r="K20" s="586"/>
      <c r="L20" s="587"/>
    </row>
    <row r="21" ht="15.75" customHeight="1">
      <c r="A21" s="68"/>
      <c r="B21" s="69"/>
      <c r="C21" s="69"/>
      <c r="D21" s="70"/>
      <c r="E21" s="70"/>
      <c r="F21" s="70"/>
      <c r="G21" s="70"/>
      <c r="H21" s="70"/>
      <c r="I21" s="70"/>
      <c r="J21" s="70"/>
      <c r="K21" s="70"/>
      <c r="L21" s="70"/>
    </row>
    <row r="22" ht="15.75" customHeight="1">
      <c r="A22" s="68"/>
      <c r="B22" s="69"/>
      <c r="C22" s="69"/>
      <c r="D22" s="70"/>
      <c r="E22" s="70"/>
      <c r="F22" s="70"/>
      <c r="G22" s="70"/>
      <c r="H22" s="70"/>
      <c r="I22" s="70"/>
      <c r="J22" s="70"/>
      <c r="K22" s="70"/>
      <c r="L22" s="70"/>
    </row>
    <row r="23" ht="15.75" customHeight="1">
      <c r="A23" s="68"/>
      <c r="B23" s="69"/>
      <c r="C23" s="69"/>
      <c r="D23" s="70"/>
      <c r="E23" s="70"/>
      <c r="F23" s="70"/>
      <c r="G23" s="70"/>
      <c r="H23" s="70"/>
      <c r="I23" s="70"/>
      <c r="J23" s="70"/>
      <c r="K23" s="70"/>
      <c r="L23" s="70"/>
    </row>
    <row r="24" ht="15.75" customHeight="1">
      <c r="A24" s="68"/>
      <c r="B24" s="69"/>
      <c r="C24" s="69"/>
      <c r="D24" s="70"/>
      <c r="E24" s="70"/>
      <c r="F24" s="70"/>
      <c r="G24" s="70"/>
      <c r="H24" s="70"/>
      <c r="I24" s="70"/>
      <c r="J24" s="70"/>
      <c r="K24" s="70"/>
      <c r="L24" s="70"/>
    </row>
    <row r="25" ht="15.75" customHeight="1">
      <c r="A25" s="68"/>
      <c r="B25" s="69"/>
      <c r="C25" s="69"/>
      <c r="D25" s="70"/>
      <c r="E25" s="70"/>
      <c r="F25" s="70"/>
      <c r="G25" s="70"/>
      <c r="H25" s="70"/>
      <c r="I25" s="70"/>
      <c r="J25" s="70"/>
      <c r="K25" s="70"/>
      <c r="L25" s="70"/>
    </row>
    <row r="26" ht="15.75" customHeight="1">
      <c r="A26" s="68"/>
      <c r="B26" s="69"/>
      <c r="C26" s="69"/>
      <c r="D26" s="70"/>
      <c r="E26" s="70"/>
      <c r="F26" s="70"/>
      <c r="G26" s="70"/>
      <c r="H26" s="70"/>
      <c r="I26" s="70"/>
      <c r="J26" s="70"/>
      <c r="K26" s="70"/>
      <c r="L26" s="70"/>
    </row>
    <row r="27" ht="15.75" customHeight="1">
      <c r="A27" s="68"/>
      <c r="B27" s="69"/>
      <c r="C27" s="69"/>
      <c r="D27" s="70"/>
      <c r="E27" s="70"/>
      <c r="F27" s="70"/>
      <c r="G27" s="70"/>
      <c r="H27" s="70"/>
      <c r="I27" s="70"/>
      <c r="J27" s="70"/>
      <c r="K27" s="70"/>
      <c r="L27" s="70"/>
    </row>
    <row r="28" ht="15.75" customHeight="1">
      <c r="A28" s="68"/>
      <c r="B28" s="69"/>
      <c r="C28" s="69"/>
      <c r="D28" s="70"/>
      <c r="E28" s="70"/>
      <c r="F28" s="70"/>
      <c r="G28" s="70"/>
      <c r="H28" s="70"/>
      <c r="I28" s="70"/>
      <c r="J28" s="70"/>
      <c r="K28" s="70"/>
      <c r="L28" s="70"/>
    </row>
    <row r="29" ht="15.75" customHeight="1">
      <c r="A29" s="68"/>
      <c r="B29" s="69"/>
      <c r="C29" s="69"/>
      <c r="D29" s="70"/>
      <c r="E29" s="70"/>
      <c r="F29" s="70"/>
      <c r="G29" s="70"/>
      <c r="H29" s="70"/>
      <c r="I29" s="70"/>
      <c r="J29" s="70"/>
      <c r="K29" s="70"/>
      <c r="L29" s="70"/>
    </row>
    <row r="30" ht="15.75" customHeight="1">
      <c r="A30" s="68"/>
      <c r="B30" s="69"/>
      <c r="C30" s="69"/>
      <c r="D30" s="70"/>
      <c r="E30" s="70"/>
      <c r="F30" s="70"/>
      <c r="G30" s="70"/>
      <c r="H30" s="70"/>
      <c r="I30" s="70"/>
      <c r="J30" s="70"/>
      <c r="K30" s="70"/>
      <c r="L30" s="70"/>
    </row>
    <row r="31" ht="15.75" customHeight="1">
      <c r="A31" s="68"/>
      <c r="B31" s="69"/>
      <c r="C31" s="69"/>
      <c r="D31" s="70"/>
      <c r="E31" s="70"/>
      <c r="F31" s="70"/>
      <c r="G31" s="70"/>
      <c r="H31" s="70"/>
      <c r="I31" s="70"/>
      <c r="J31" s="70"/>
      <c r="K31" s="70"/>
      <c r="L31" s="70"/>
    </row>
    <row r="32" ht="15.75" customHeight="1">
      <c r="A32" s="68"/>
      <c r="B32" s="69"/>
      <c r="C32" s="69"/>
      <c r="D32" s="70"/>
      <c r="E32" s="70"/>
      <c r="F32" s="70"/>
      <c r="G32" s="70"/>
      <c r="H32" s="70"/>
      <c r="I32" s="70"/>
      <c r="J32" s="70"/>
      <c r="K32" s="70"/>
      <c r="L32" s="70"/>
    </row>
    <row r="33" ht="15.75" customHeight="1">
      <c r="A33" s="68"/>
      <c r="B33" s="69"/>
      <c r="C33" s="69"/>
      <c r="D33" s="70"/>
      <c r="E33" s="70"/>
      <c r="F33" s="70"/>
      <c r="G33" s="70"/>
      <c r="H33" s="70"/>
      <c r="I33" s="70"/>
      <c r="J33" s="70"/>
      <c r="K33" s="70"/>
      <c r="L33" s="70"/>
    </row>
    <row r="34" ht="15.75" customHeight="1">
      <c r="A34" s="68"/>
      <c r="B34" s="69"/>
      <c r="C34" s="69"/>
      <c r="D34" s="70"/>
      <c r="E34" s="70"/>
      <c r="F34" s="70"/>
      <c r="G34" s="70"/>
      <c r="H34" s="70"/>
      <c r="I34" s="70"/>
      <c r="J34" s="70"/>
      <c r="K34" s="70"/>
      <c r="L34" s="70"/>
    </row>
    <row r="35" ht="15.75" customHeight="1">
      <c r="A35" s="68"/>
      <c r="B35" s="69"/>
      <c r="C35" s="69"/>
      <c r="D35" s="70"/>
      <c r="E35" s="70"/>
      <c r="F35" s="70"/>
      <c r="G35" s="70"/>
      <c r="H35" s="70"/>
      <c r="I35" s="70"/>
      <c r="J35" s="70"/>
      <c r="K35" s="70"/>
      <c r="L35" s="70"/>
    </row>
    <row r="36" ht="15.75" customHeight="1">
      <c r="A36" s="68"/>
      <c r="B36" s="69"/>
      <c r="C36" s="69"/>
      <c r="D36" s="70"/>
      <c r="E36" s="70"/>
      <c r="F36" s="70"/>
      <c r="G36" s="70"/>
      <c r="H36" s="70"/>
      <c r="I36" s="70"/>
      <c r="J36" s="70"/>
      <c r="K36" s="70"/>
      <c r="L36" s="70"/>
    </row>
    <row r="37" ht="15.75" customHeight="1">
      <c r="A37" s="68"/>
      <c r="B37" s="69"/>
      <c r="C37" s="69"/>
      <c r="D37" s="70"/>
      <c r="E37" s="70"/>
      <c r="F37" s="70"/>
      <c r="G37" s="70"/>
      <c r="H37" s="70"/>
      <c r="I37" s="70"/>
      <c r="J37" s="70"/>
      <c r="K37" s="70"/>
      <c r="L37" s="70"/>
    </row>
    <row r="38" ht="15.75" customHeight="1">
      <c r="A38" s="68"/>
      <c r="B38" s="69"/>
      <c r="C38" s="69"/>
      <c r="D38" s="70"/>
      <c r="E38" s="70"/>
      <c r="F38" s="70"/>
      <c r="G38" s="70"/>
      <c r="H38" s="70"/>
      <c r="I38" s="70"/>
      <c r="J38" s="70"/>
      <c r="K38" s="70"/>
      <c r="L38" s="70"/>
    </row>
    <row r="39" ht="15.75" customHeight="1">
      <c r="A39" s="68"/>
      <c r="B39" s="69"/>
      <c r="C39" s="69"/>
      <c r="D39" s="70"/>
      <c r="E39" s="70"/>
      <c r="F39" s="70"/>
      <c r="G39" s="70"/>
      <c r="H39" s="70"/>
      <c r="I39" s="70"/>
      <c r="J39" s="70"/>
      <c r="K39" s="70"/>
      <c r="L39" s="70"/>
    </row>
    <row r="40" ht="15.75" customHeight="1">
      <c r="A40" s="68"/>
      <c r="B40" s="69"/>
      <c r="C40" s="69"/>
      <c r="D40" s="70"/>
      <c r="E40" s="70"/>
      <c r="F40" s="70"/>
      <c r="G40" s="70"/>
      <c r="H40" s="70"/>
      <c r="I40" s="70"/>
      <c r="J40" s="70"/>
      <c r="K40" s="70"/>
      <c r="L40" s="70"/>
    </row>
    <row r="41" ht="15.75" customHeight="1">
      <c r="A41" s="68"/>
      <c r="B41" s="69"/>
      <c r="C41" s="69"/>
      <c r="D41" s="70"/>
      <c r="E41" s="70"/>
      <c r="F41" s="70"/>
      <c r="G41" s="70"/>
      <c r="H41" s="70"/>
      <c r="I41" s="70"/>
      <c r="J41" s="70"/>
      <c r="K41" s="70"/>
      <c r="L41" s="70"/>
    </row>
    <row r="42" ht="15.75" customHeight="1">
      <c r="A42" s="68"/>
      <c r="B42" s="69"/>
      <c r="C42" s="69"/>
      <c r="D42" s="70"/>
      <c r="E42" s="70"/>
      <c r="F42" s="70"/>
      <c r="G42" s="70"/>
      <c r="H42" s="70"/>
      <c r="I42" s="70"/>
      <c r="J42" s="70"/>
      <c r="K42" s="70"/>
      <c r="L42" s="70"/>
    </row>
    <row r="43" ht="15.75" customHeight="1">
      <c r="A43" s="68"/>
      <c r="B43" s="69"/>
      <c r="C43" s="69"/>
      <c r="D43" s="70"/>
      <c r="E43" s="70"/>
      <c r="F43" s="70"/>
      <c r="G43" s="70"/>
      <c r="H43" s="70"/>
      <c r="I43" s="70"/>
      <c r="J43" s="70"/>
      <c r="K43" s="70"/>
      <c r="L43" s="70"/>
    </row>
    <row r="44" ht="15.75" customHeight="1">
      <c r="A44" s="68"/>
      <c r="B44" s="69"/>
      <c r="C44" s="69"/>
      <c r="D44" s="70"/>
      <c r="E44" s="70"/>
      <c r="F44" s="70"/>
      <c r="G44" s="70"/>
      <c r="H44" s="70"/>
      <c r="I44" s="70"/>
      <c r="J44" s="70"/>
      <c r="K44" s="70"/>
      <c r="L44" s="70"/>
    </row>
    <row r="45" ht="15.75" customHeight="1">
      <c r="A45" s="68"/>
      <c r="B45" s="69"/>
      <c r="C45" s="69"/>
      <c r="D45" s="70"/>
      <c r="E45" s="70"/>
      <c r="F45" s="70"/>
      <c r="G45" s="70"/>
      <c r="H45" s="70"/>
      <c r="I45" s="70"/>
      <c r="J45" s="70"/>
      <c r="K45" s="70"/>
      <c r="L45" s="70"/>
    </row>
    <row r="46" ht="15.75" customHeight="1">
      <c r="A46" s="68"/>
      <c r="B46" s="69"/>
      <c r="C46" s="69"/>
      <c r="D46" s="70"/>
      <c r="E46" s="70"/>
      <c r="F46" s="70"/>
      <c r="G46" s="70"/>
      <c r="H46" s="70"/>
      <c r="I46" s="70"/>
      <c r="J46" s="70"/>
      <c r="K46" s="70"/>
      <c r="L46" s="70"/>
    </row>
    <row r="47" ht="15.75" customHeight="1">
      <c r="A47" s="68"/>
      <c r="B47" s="69"/>
      <c r="C47" s="69"/>
      <c r="D47" s="70"/>
      <c r="E47" s="70"/>
      <c r="F47" s="70"/>
      <c r="G47" s="70"/>
      <c r="H47" s="70"/>
      <c r="I47" s="70"/>
      <c r="J47" s="70"/>
      <c r="K47" s="70"/>
      <c r="L47" s="70"/>
    </row>
    <row r="48" ht="15.75" customHeight="1">
      <c r="A48" s="68"/>
      <c r="B48" s="69"/>
      <c r="C48" s="69"/>
      <c r="D48" s="70"/>
      <c r="E48" s="70"/>
      <c r="F48" s="70"/>
      <c r="G48" s="70"/>
      <c r="H48" s="70"/>
      <c r="I48" s="70"/>
      <c r="J48" s="70"/>
      <c r="K48" s="70"/>
      <c r="L48" s="70"/>
    </row>
    <row r="49" ht="15.75" customHeight="1">
      <c r="A49" s="68"/>
      <c r="B49" s="69"/>
      <c r="C49" s="69"/>
      <c r="D49" s="70"/>
      <c r="E49" s="70"/>
      <c r="F49" s="70"/>
      <c r="G49" s="70"/>
      <c r="H49" s="70"/>
      <c r="I49" s="70"/>
      <c r="J49" s="70"/>
      <c r="K49" s="70"/>
      <c r="L49" s="70"/>
    </row>
    <row r="50" ht="15.75" customHeight="1">
      <c r="A50" s="68"/>
      <c r="B50" s="69"/>
      <c r="C50" s="69"/>
      <c r="D50" s="70"/>
      <c r="E50" s="70"/>
      <c r="F50" s="70"/>
      <c r="G50" s="70"/>
      <c r="H50" s="70"/>
      <c r="I50" s="70"/>
      <c r="J50" s="70"/>
      <c r="K50" s="70"/>
      <c r="L50" s="70"/>
    </row>
    <row r="51" ht="15.75" customHeight="1">
      <c r="A51" s="68"/>
      <c r="B51" s="69"/>
      <c r="C51" s="69"/>
      <c r="D51" s="70"/>
      <c r="E51" s="70"/>
      <c r="F51" s="70"/>
      <c r="G51" s="70"/>
      <c r="H51" s="70"/>
      <c r="I51" s="70"/>
      <c r="J51" s="70"/>
      <c r="K51" s="70"/>
      <c r="L51" s="70"/>
    </row>
    <row r="52" ht="15.75" customHeight="1">
      <c r="A52" s="68"/>
      <c r="B52" s="69"/>
      <c r="C52" s="69"/>
      <c r="D52" s="70"/>
      <c r="E52" s="70"/>
      <c r="F52" s="70"/>
      <c r="G52" s="70"/>
      <c r="H52" s="70"/>
      <c r="I52" s="70"/>
      <c r="J52" s="70"/>
      <c r="K52" s="70"/>
      <c r="L52" s="70"/>
    </row>
    <row r="53" ht="15.75" customHeight="1">
      <c r="A53" s="68"/>
      <c r="B53" s="69"/>
      <c r="C53" s="69"/>
      <c r="D53" s="70"/>
      <c r="E53" s="70"/>
      <c r="F53" s="70"/>
      <c r="G53" s="70"/>
      <c r="H53" s="70"/>
      <c r="I53" s="70"/>
      <c r="J53" s="70"/>
      <c r="K53" s="70"/>
      <c r="L53" s="70"/>
    </row>
    <row r="54" ht="15.75" customHeight="1">
      <c r="A54" s="68"/>
      <c r="B54" s="69"/>
      <c r="C54" s="69"/>
      <c r="D54" s="70"/>
      <c r="E54" s="70"/>
      <c r="F54" s="70"/>
      <c r="G54" s="70"/>
      <c r="H54" s="70"/>
      <c r="I54" s="70"/>
      <c r="J54" s="70"/>
      <c r="K54" s="70"/>
      <c r="L54" s="70"/>
    </row>
    <row r="55" ht="15.75" customHeight="1">
      <c r="A55" s="68"/>
      <c r="B55" s="69"/>
      <c r="C55" s="69"/>
      <c r="D55" s="70"/>
      <c r="E55" s="70"/>
      <c r="F55" s="70"/>
      <c r="G55" s="70"/>
      <c r="H55" s="70"/>
      <c r="I55" s="70"/>
      <c r="J55" s="70"/>
      <c r="K55" s="70"/>
      <c r="L55" s="70"/>
    </row>
    <row r="56" ht="15.75" customHeight="1">
      <c r="A56" s="68"/>
      <c r="B56" s="69"/>
      <c r="C56" s="69"/>
      <c r="D56" s="70"/>
      <c r="E56" s="70"/>
      <c r="F56" s="70"/>
      <c r="G56" s="70"/>
      <c r="H56" s="70"/>
      <c r="I56" s="70"/>
      <c r="J56" s="70"/>
      <c r="K56" s="70"/>
      <c r="L56" s="70"/>
    </row>
    <row r="57" ht="15.75" customHeight="1">
      <c r="A57" s="68"/>
      <c r="B57" s="69"/>
      <c r="C57" s="69"/>
      <c r="D57" s="70"/>
      <c r="E57" s="70"/>
      <c r="F57" s="70"/>
      <c r="G57" s="70"/>
      <c r="H57" s="70"/>
      <c r="I57" s="70"/>
      <c r="J57" s="70"/>
      <c r="K57" s="70"/>
      <c r="L57" s="70"/>
    </row>
    <row r="58" ht="15.75" customHeight="1">
      <c r="A58" s="68"/>
      <c r="B58" s="69"/>
      <c r="C58" s="69"/>
      <c r="D58" s="70"/>
      <c r="E58" s="70"/>
      <c r="F58" s="70"/>
      <c r="G58" s="70"/>
      <c r="H58" s="70"/>
      <c r="I58" s="70"/>
      <c r="J58" s="70"/>
      <c r="K58" s="70"/>
      <c r="L58" s="70"/>
    </row>
    <row r="59" ht="15.75" customHeight="1">
      <c r="A59" s="68"/>
      <c r="B59" s="69"/>
      <c r="C59" s="69"/>
      <c r="D59" s="70"/>
      <c r="E59" s="70"/>
      <c r="F59" s="70"/>
      <c r="G59" s="70"/>
      <c r="H59" s="70"/>
      <c r="I59" s="70"/>
      <c r="J59" s="70"/>
      <c r="K59" s="70"/>
      <c r="L59" s="70"/>
    </row>
    <row r="60" ht="15.75" customHeight="1">
      <c r="A60" s="68"/>
      <c r="B60" s="69"/>
      <c r="C60" s="69"/>
      <c r="D60" s="70"/>
      <c r="E60" s="70"/>
      <c r="F60" s="70"/>
      <c r="G60" s="70"/>
      <c r="H60" s="70"/>
      <c r="I60" s="70"/>
      <c r="J60" s="70"/>
      <c r="K60" s="70"/>
      <c r="L60" s="70"/>
    </row>
    <row r="61" ht="15.75" customHeight="1">
      <c r="A61" s="68"/>
      <c r="B61" s="69"/>
      <c r="C61" s="69"/>
      <c r="D61" s="70"/>
      <c r="E61" s="70"/>
      <c r="F61" s="70"/>
      <c r="G61" s="70"/>
      <c r="H61" s="70"/>
      <c r="I61" s="70"/>
      <c r="J61" s="70"/>
      <c r="K61" s="70"/>
      <c r="L61" s="70"/>
    </row>
    <row r="62" ht="15.75" customHeight="1">
      <c r="A62" s="68"/>
      <c r="B62" s="69"/>
      <c r="C62" s="69"/>
      <c r="D62" s="70"/>
      <c r="E62" s="70"/>
      <c r="F62" s="70"/>
      <c r="G62" s="70"/>
      <c r="H62" s="70"/>
      <c r="I62" s="70"/>
      <c r="J62" s="70"/>
      <c r="K62" s="70"/>
      <c r="L62" s="70"/>
    </row>
    <row r="63" ht="15.75" customHeight="1">
      <c r="A63" s="68"/>
      <c r="B63" s="69"/>
      <c r="C63" s="69"/>
      <c r="D63" s="70"/>
      <c r="E63" s="70"/>
      <c r="F63" s="70"/>
      <c r="G63" s="70"/>
      <c r="H63" s="70"/>
      <c r="I63" s="70"/>
      <c r="J63" s="70"/>
      <c r="K63" s="70"/>
      <c r="L63" s="70"/>
    </row>
    <row r="64" ht="15.75" customHeight="1">
      <c r="A64" s="68"/>
      <c r="B64" s="69"/>
      <c r="C64" s="69"/>
      <c r="D64" s="70"/>
      <c r="E64" s="70"/>
      <c r="F64" s="70"/>
      <c r="G64" s="70"/>
      <c r="H64" s="70"/>
      <c r="I64" s="70"/>
      <c r="J64" s="70"/>
      <c r="K64" s="70"/>
      <c r="L64" s="70"/>
    </row>
    <row r="65" ht="15.75" customHeight="1">
      <c r="A65" s="68"/>
      <c r="B65" s="69"/>
      <c r="C65" s="69"/>
      <c r="D65" s="70"/>
      <c r="E65" s="70"/>
      <c r="F65" s="70"/>
      <c r="G65" s="70"/>
      <c r="H65" s="70"/>
      <c r="I65" s="70"/>
      <c r="J65" s="70"/>
      <c r="K65" s="70"/>
      <c r="L65" s="70"/>
    </row>
    <row r="66" ht="15.75" customHeight="1">
      <c r="A66" s="68"/>
      <c r="B66" s="69"/>
      <c r="C66" s="69"/>
      <c r="D66" s="70"/>
      <c r="E66" s="70"/>
      <c r="F66" s="70"/>
      <c r="G66" s="70"/>
      <c r="H66" s="70"/>
      <c r="I66" s="70"/>
      <c r="J66" s="70"/>
      <c r="K66" s="70"/>
      <c r="L66" s="70"/>
    </row>
    <row r="67" ht="15.75" customHeight="1">
      <c r="A67" s="68"/>
      <c r="B67" s="69"/>
      <c r="C67" s="69"/>
      <c r="D67" s="70"/>
      <c r="E67" s="70"/>
      <c r="F67" s="70"/>
      <c r="G67" s="70"/>
      <c r="H67" s="70"/>
      <c r="I67" s="70"/>
      <c r="J67" s="70"/>
      <c r="K67" s="70"/>
      <c r="L67" s="70"/>
    </row>
    <row r="68" ht="15.75" customHeight="1">
      <c r="A68" s="68"/>
      <c r="B68" s="69"/>
      <c r="C68" s="69"/>
      <c r="D68" s="70"/>
      <c r="E68" s="70"/>
      <c r="F68" s="70"/>
      <c r="G68" s="70"/>
      <c r="H68" s="70"/>
      <c r="I68" s="70"/>
      <c r="J68" s="70"/>
      <c r="K68" s="70"/>
      <c r="L68" s="70"/>
    </row>
    <row r="69" ht="15.75" customHeight="1">
      <c r="A69" s="68"/>
      <c r="B69" s="69"/>
      <c r="C69" s="69"/>
      <c r="D69" s="70"/>
      <c r="E69" s="70"/>
      <c r="F69" s="70"/>
      <c r="G69" s="70"/>
      <c r="H69" s="70"/>
      <c r="I69" s="70"/>
      <c r="J69" s="70"/>
      <c r="K69" s="70"/>
      <c r="L69" s="70"/>
    </row>
    <row r="70" ht="15.75" customHeight="1">
      <c r="A70" s="68"/>
      <c r="B70" s="69"/>
      <c r="C70" s="69"/>
      <c r="D70" s="70"/>
      <c r="E70" s="70"/>
      <c r="F70" s="70"/>
      <c r="G70" s="70"/>
      <c r="H70" s="70"/>
      <c r="I70" s="70"/>
      <c r="J70" s="70"/>
      <c r="K70" s="70"/>
      <c r="L70" s="70"/>
    </row>
    <row r="71" ht="15.75" customHeight="1">
      <c r="A71" s="68"/>
      <c r="B71" s="69"/>
      <c r="C71" s="69"/>
      <c r="D71" s="70"/>
      <c r="E71" s="70"/>
      <c r="F71" s="70"/>
      <c r="G71" s="70"/>
      <c r="H71" s="70"/>
      <c r="I71" s="70"/>
      <c r="J71" s="70"/>
      <c r="K71" s="70"/>
      <c r="L71" s="70"/>
    </row>
    <row r="72" ht="15.75" customHeight="1">
      <c r="A72" s="68"/>
      <c r="B72" s="69"/>
      <c r="C72" s="69"/>
      <c r="D72" s="70"/>
      <c r="E72" s="70"/>
      <c r="F72" s="70"/>
      <c r="G72" s="70"/>
      <c r="H72" s="70"/>
      <c r="I72" s="70"/>
      <c r="J72" s="70"/>
      <c r="K72" s="70"/>
      <c r="L72" s="70"/>
    </row>
    <row r="73" ht="15.75" customHeight="1">
      <c r="A73" s="68"/>
      <c r="B73" s="69"/>
      <c r="C73" s="69"/>
      <c r="D73" s="70"/>
      <c r="E73" s="70"/>
      <c r="F73" s="70"/>
      <c r="G73" s="70"/>
      <c r="H73" s="70"/>
      <c r="I73" s="70"/>
      <c r="J73" s="70"/>
      <c r="K73" s="70"/>
      <c r="L73" s="70"/>
    </row>
    <row r="74" ht="15.75" customHeight="1">
      <c r="A74" s="68"/>
      <c r="B74" s="69"/>
      <c r="C74" s="69"/>
      <c r="D74" s="70"/>
      <c r="E74" s="70"/>
      <c r="F74" s="70"/>
      <c r="G74" s="70"/>
      <c r="H74" s="70"/>
      <c r="I74" s="70"/>
      <c r="J74" s="70"/>
      <c r="K74" s="70"/>
      <c r="L74" s="70"/>
    </row>
    <row r="75" ht="15.75" customHeight="1">
      <c r="A75" s="68"/>
      <c r="B75" s="69"/>
      <c r="C75" s="69"/>
      <c r="D75" s="70"/>
      <c r="E75" s="70"/>
      <c r="F75" s="70"/>
      <c r="G75" s="70"/>
      <c r="H75" s="70"/>
      <c r="I75" s="70"/>
      <c r="J75" s="70"/>
      <c r="K75" s="70"/>
      <c r="L75" s="70"/>
    </row>
    <row r="76" ht="15.75" customHeight="1">
      <c r="A76" s="68"/>
      <c r="B76" s="69"/>
      <c r="C76" s="69"/>
      <c r="D76" s="70"/>
      <c r="E76" s="70"/>
      <c r="F76" s="70"/>
      <c r="G76" s="70"/>
      <c r="H76" s="70"/>
      <c r="I76" s="70"/>
      <c r="J76" s="70"/>
      <c r="K76" s="70"/>
      <c r="L76" s="70"/>
    </row>
    <row r="77" ht="15.75" customHeight="1">
      <c r="A77" s="68"/>
      <c r="B77" s="69"/>
      <c r="C77" s="69"/>
      <c r="D77" s="70"/>
      <c r="E77" s="70"/>
      <c r="F77" s="70"/>
      <c r="G77" s="70"/>
      <c r="H77" s="70"/>
      <c r="I77" s="70"/>
      <c r="J77" s="70"/>
      <c r="K77" s="70"/>
      <c r="L77" s="70"/>
    </row>
    <row r="78" ht="15.75" customHeight="1">
      <c r="A78" s="68"/>
      <c r="B78" s="69"/>
      <c r="C78" s="69"/>
      <c r="D78" s="70"/>
      <c r="E78" s="70"/>
      <c r="F78" s="70"/>
      <c r="G78" s="70"/>
      <c r="H78" s="70"/>
      <c r="I78" s="70"/>
      <c r="J78" s="70"/>
      <c r="K78" s="70"/>
      <c r="L78" s="70"/>
    </row>
    <row r="79" ht="15.75" customHeight="1">
      <c r="A79" s="68"/>
      <c r="B79" s="69"/>
      <c r="C79" s="69"/>
      <c r="D79" s="70"/>
      <c r="E79" s="70"/>
      <c r="F79" s="70"/>
      <c r="G79" s="70"/>
      <c r="H79" s="70"/>
      <c r="I79" s="70"/>
      <c r="J79" s="70"/>
      <c r="K79" s="70"/>
      <c r="L79" s="70"/>
    </row>
    <row r="80" ht="15.75" customHeight="1">
      <c r="A80" s="68"/>
      <c r="B80" s="69"/>
      <c r="C80" s="69"/>
      <c r="D80" s="70"/>
      <c r="E80" s="70"/>
      <c r="F80" s="70"/>
      <c r="G80" s="70"/>
      <c r="H80" s="70"/>
      <c r="I80" s="70"/>
      <c r="J80" s="70"/>
      <c r="K80" s="70"/>
      <c r="L80" s="70"/>
    </row>
    <row r="81" ht="15.75" customHeight="1">
      <c r="A81" s="68"/>
      <c r="B81" s="69"/>
      <c r="C81" s="69"/>
      <c r="D81" s="70"/>
      <c r="E81" s="70"/>
      <c r="F81" s="70"/>
      <c r="G81" s="70"/>
      <c r="H81" s="70"/>
      <c r="I81" s="70"/>
      <c r="J81" s="70"/>
      <c r="K81" s="70"/>
      <c r="L81" s="70"/>
    </row>
    <row r="82" ht="15.75" customHeight="1">
      <c r="A82" s="68"/>
      <c r="B82" s="69"/>
      <c r="C82" s="69"/>
      <c r="D82" s="70"/>
      <c r="E82" s="70"/>
      <c r="F82" s="70"/>
      <c r="G82" s="70"/>
      <c r="H82" s="70"/>
      <c r="I82" s="70"/>
      <c r="J82" s="70"/>
      <c r="K82" s="70"/>
      <c r="L82" s="70"/>
    </row>
    <row r="83" ht="15.75" customHeight="1">
      <c r="A83" s="68"/>
      <c r="B83" s="69"/>
      <c r="C83" s="69"/>
      <c r="D83" s="70"/>
      <c r="E83" s="70"/>
      <c r="F83" s="70"/>
      <c r="G83" s="70"/>
      <c r="H83" s="70"/>
      <c r="I83" s="70"/>
      <c r="J83" s="70"/>
      <c r="K83" s="70"/>
      <c r="L83" s="70"/>
    </row>
    <row r="84" ht="15.75" customHeight="1">
      <c r="A84" s="68"/>
      <c r="B84" s="69"/>
      <c r="C84" s="69"/>
      <c r="D84" s="70"/>
      <c r="E84" s="70"/>
      <c r="F84" s="70"/>
      <c r="G84" s="70"/>
      <c r="H84" s="70"/>
      <c r="I84" s="70"/>
      <c r="J84" s="70"/>
      <c r="K84" s="70"/>
      <c r="L84" s="70"/>
    </row>
    <row r="85" ht="15.75" customHeight="1">
      <c r="A85" s="68"/>
      <c r="B85" s="69"/>
      <c r="C85" s="69"/>
      <c r="D85" s="70"/>
      <c r="E85" s="70"/>
      <c r="F85" s="70"/>
      <c r="G85" s="70"/>
      <c r="H85" s="70"/>
      <c r="I85" s="70"/>
      <c r="J85" s="70"/>
      <c r="K85" s="70"/>
      <c r="L85" s="70"/>
    </row>
    <row r="86" ht="15.75" customHeight="1">
      <c r="A86" s="68"/>
      <c r="B86" s="69"/>
      <c r="C86" s="69"/>
      <c r="D86" s="70"/>
      <c r="E86" s="70"/>
      <c r="F86" s="70"/>
      <c r="G86" s="70"/>
      <c r="H86" s="70"/>
      <c r="I86" s="70"/>
      <c r="J86" s="70"/>
      <c r="K86" s="70"/>
      <c r="L86" s="70"/>
    </row>
    <row r="87" ht="15.75" customHeight="1">
      <c r="A87" s="68"/>
      <c r="B87" s="69"/>
      <c r="C87" s="69"/>
      <c r="D87" s="70"/>
      <c r="E87" s="70"/>
      <c r="F87" s="70"/>
      <c r="G87" s="70"/>
      <c r="H87" s="70"/>
      <c r="I87" s="70"/>
      <c r="J87" s="70"/>
      <c r="K87" s="70"/>
      <c r="L87" s="70"/>
    </row>
    <row r="88" ht="15.75" customHeight="1">
      <c r="A88" s="68"/>
      <c r="B88" s="69"/>
      <c r="C88" s="69"/>
      <c r="D88" s="70"/>
      <c r="E88" s="70"/>
      <c r="F88" s="70"/>
      <c r="G88" s="70"/>
      <c r="H88" s="70"/>
      <c r="I88" s="70"/>
      <c r="J88" s="70"/>
      <c r="K88" s="70"/>
      <c r="L88" s="70"/>
    </row>
    <row r="89" ht="15.75" customHeight="1">
      <c r="A89" s="68"/>
      <c r="B89" s="69"/>
      <c r="C89" s="69"/>
      <c r="D89" s="70"/>
      <c r="E89" s="70"/>
      <c r="F89" s="70"/>
      <c r="G89" s="70"/>
      <c r="H89" s="70"/>
      <c r="I89" s="70"/>
      <c r="J89" s="70"/>
      <c r="K89" s="70"/>
      <c r="L89" s="70"/>
    </row>
    <row r="90" ht="15.75" customHeight="1">
      <c r="A90" s="68"/>
      <c r="B90" s="69"/>
      <c r="C90" s="69"/>
      <c r="D90" s="70"/>
      <c r="E90" s="70"/>
      <c r="F90" s="70"/>
      <c r="G90" s="70"/>
      <c r="H90" s="70"/>
      <c r="I90" s="70"/>
      <c r="J90" s="70"/>
      <c r="K90" s="70"/>
      <c r="L90" s="70"/>
    </row>
    <row r="91" ht="15.75" customHeight="1">
      <c r="A91" s="68"/>
      <c r="B91" s="69"/>
      <c r="C91" s="69"/>
      <c r="D91" s="70"/>
      <c r="E91" s="70"/>
      <c r="F91" s="70"/>
      <c r="G91" s="70"/>
      <c r="H91" s="70"/>
      <c r="I91" s="70"/>
      <c r="J91" s="70"/>
      <c r="K91" s="70"/>
      <c r="L91" s="70"/>
    </row>
    <row r="92" ht="15.75" customHeight="1">
      <c r="A92" s="68"/>
      <c r="B92" s="69"/>
      <c r="C92" s="69"/>
      <c r="D92" s="70"/>
      <c r="E92" s="70"/>
      <c r="F92" s="70"/>
      <c r="G92" s="70"/>
      <c r="H92" s="70"/>
      <c r="I92" s="70"/>
      <c r="J92" s="70"/>
      <c r="K92" s="70"/>
      <c r="L92" s="70"/>
    </row>
    <row r="93" ht="15.75" customHeight="1">
      <c r="A93" s="68"/>
      <c r="B93" s="69"/>
      <c r="C93" s="69"/>
      <c r="D93" s="70"/>
      <c r="E93" s="70"/>
      <c r="F93" s="70"/>
      <c r="G93" s="70"/>
      <c r="H93" s="70"/>
      <c r="I93" s="70"/>
      <c r="J93" s="70"/>
      <c r="K93" s="70"/>
      <c r="L93" s="70"/>
    </row>
    <row r="94" ht="15.75" customHeight="1">
      <c r="A94" s="68"/>
      <c r="B94" s="69"/>
      <c r="C94" s="69"/>
      <c r="D94" s="70"/>
      <c r="E94" s="70"/>
      <c r="F94" s="70"/>
      <c r="G94" s="70"/>
      <c r="H94" s="70"/>
      <c r="I94" s="70"/>
      <c r="J94" s="70"/>
      <c r="K94" s="70"/>
      <c r="L94" s="70"/>
    </row>
    <row r="95" ht="15.75" customHeight="1">
      <c r="A95" s="68"/>
      <c r="B95" s="69"/>
      <c r="C95" s="69"/>
      <c r="D95" s="70"/>
      <c r="E95" s="70"/>
      <c r="F95" s="70"/>
      <c r="G95" s="70"/>
      <c r="H95" s="70"/>
      <c r="I95" s="70"/>
      <c r="J95" s="70"/>
      <c r="K95" s="70"/>
      <c r="L95" s="70"/>
    </row>
    <row r="96" ht="15.75" customHeight="1">
      <c r="A96" s="68"/>
      <c r="B96" s="69"/>
      <c r="C96" s="69"/>
      <c r="D96" s="70"/>
      <c r="E96" s="70"/>
      <c r="F96" s="70"/>
      <c r="G96" s="70"/>
      <c r="H96" s="70"/>
      <c r="I96" s="70"/>
      <c r="J96" s="70"/>
      <c r="K96" s="70"/>
      <c r="L96" s="70"/>
    </row>
    <row r="97" ht="15.75" customHeight="1">
      <c r="A97" s="68"/>
      <c r="B97" s="69"/>
      <c r="C97" s="69"/>
      <c r="D97" s="70"/>
      <c r="E97" s="70"/>
      <c r="F97" s="70"/>
      <c r="G97" s="70"/>
      <c r="H97" s="70"/>
      <c r="I97" s="70"/>
      <c r="J97" s="70"/>
      <c r="K97" s="70"/>
      <c r="L97" s="70"/>
    </row>
    <row r="98" ht="15.75" customHeight="1">
      <c r="A98" s="68"/>
      <c r="B98" s="69"/>
      <c r="C98" s="69"/>
      <c r="D98" s="70"/>
      <c r="E98" s="70"/>
      <c r="F98" s="70"/>
      <c r="G98" s="70"/>
      <c r="H98" s="70"/>
      <c r="I98" s="70"/>
      <c r="J98" s="70"/>
      <c r="K98" s="70"/>
      <c r="L98" s="70"/>
    </row>
    <row r="99" ht="15.75" customHeight="1">
      <c r="A99" s="68"/>
      <c r="B99" s="69"/>
      <c r="C99" s="69"/>
      <c r="D99" s="70"/>
      <c r="E99" s="70"/>
      <c r="F99" s="70"/>
      <c r="G99" s="70"/>
      <c r="H99" s="70"/>
      <c r="I99" s="70"/>
      <c r="J99" s="70"/>
      <c r="K99" s="70"/>
      <c r="L99" s="70"/>
    </row>
    <row r="100" ht="15.75" customHeight="1">
      <c r="A100" s="68"/>
      <c r="B100" s="69"/>
      <c r="C100" s="69"/>
      <c r="D100" s="70"/>
      <c r="E100" s="70"/>
      <c r="F100" s="70"/>
      <c r="G100" s="70"/>
      <c r="H100" s="70"/>
      <c r="I100" s="70"/>
      <c r="J100" s="70"/>
      <c r="K100" s="70"/>
      <c r="L100" s="70"/>
    </row>
    <row r="101" ht="15.75" customHeight="1">
      <c r="A101" s="68"/>
      <c r="B101" s="69"/>
      <c r="C101" s="69"/>
      <c r="D101" s="70"/>
      <c r="E101" s="70"/>
      <c r="F101" s="70"/>
      <c r="G101" s="70"/>
      <c r="H101" s="70"/>
      <c r="I101" s="70"/>
      <c r="J101" s="70"/>
      <c r="K101" s="70"/>
      <c r="L101" s="70"/>
    </row>
    <row r="102" ht="15.75" customHeight="1">
      <c r="A102" s="68"/>
      <c r="B102" s="69"/>
      <c r="C102" s="69"/>
      <c r="D102" s="70"/>
      <c r="E102" s="70"/>
      <c r="F102" s="70"/>
      <c r="G102" s="70"/>
      <c r="H102" s="70"/>
      <c r="I102" s="70"/>
      <c r="J102" s="70"/>
      <c r="K102" s="70"/>
      <c r="L102" s="70"/>
    </row>
    <row r="103" ht="15.75" customHeight="1">
      <c r="A103" s="68"/>
      <c r="B103" s="69"/>
      <c r="C103" s="69"/>
      <c r="D103" s="70"/>
      <c r="E103" s="70"/>
      <c r="F103" s="70"/>
      <c r="G103" s="70"/>
      <c r="H103" s="70"/>
      <c r="I103" s="70"/>
      <c r="J103" s="70"/>
      <c r="K103" s="70"/>
      <c r="L103" s="70"/>
    </row>
    <row r="104" ht="15.75" customHeight="1">
      <c r="A104" s="68"/>
      <c r="B104" s="69"/>
      <c r="C104" s="69"/>
      <c r="D104" s="70"/>
      <c r="E104" s="70"/>
      <c r="F104" s="70"/>
      <c r="G104" s="70"/>
      <c r="H104" s="70"/>
      <c r="I104" s="70"/>
      <c r="J104" s="70"/>
      <c r="K104" s="70"/>
      <c r="L104" s="70"/>
    </row>
    <row r="105" ht="15.75" customHeight="1">
      <c r="A105" s="68"/>
      <c r="B105" s="69"/>
      <c r="C105" s="69"/>
      <c r="D105" s="70"/>
      <c r="E105" s="70"/>
      <c r="F105" s="70"/>
      <c r="G105" s="70"/>
      <c r="H105" s="70"/>
      <c r="I105" s="70"/>
      <c r="J105" s="70"/>
      <c r="K105" s="70"/>
      <c r="L105" s="70"/>
    </row>
    <row r="106" ht="15.75" customHeight="1">
      <c r="A106" s="68"/>
      <c r="B106" s="69"/>
      <c r="C106" s="69"/>
      <c r="D106" s="70"/>
      <c r="E106" s="70"/>
      <c r="F106" s="70"/>
      <c r="G106" s="70"/>
      <c r="H106" s="70"/>
      <c r="I106" s="70"/>
      <c r="J106" s="70"/>
      <c r="K106" s="70"/>
      <c r="L106" s="70"/>
    </row>
    <row r="107" ht="15.75" customHeight="1">
      <c r="A107" s="68"/>
      <c r="B107" s="69"/>
      <c r="C107" s="69"/>
      <c r="D107" s="70"/>
      <c r="E107" s="70"/>
      <c r="F107" s="70"/>
      <c r="G107" s="70"/>
      <c r="H107" s="70"/>
      <c r="I107" s="70"/>
      <c r="J107" s="70"/>
      <c r="K107" s="70"/>
      <c r="L107" s="70"/>
    </row>
    <row r="108" ht="15.75" customHeight="1">
      <c r="A108" s="68"/>
      <c r="B108" s="69"/>
      <c r="C108" s="69"/>
      <c r="D108" s="70"/>
      <c r="E108" s="70"/>
      <c r="F108" s="70"/>
      <c r="G108" s="70"/>
      <c r="H108" s="70"/>
      <c r="I108" s="70"/>
      <c r="J108" s="70"/>
      <c r="K108" s="70"/>
      <c r="L108" s="70"/>
    </row>
    <row r="109" ht="15.75" customHeight="1">
      <c r="A109" s="68"/>
      <c r="B109" s="69"/>
      <c r="C109" s="69"/>
      <c r="D109" s="70"/>
      <c r="E109" s="70"/>
      <c r="F109" s="70"/>
      <c r="G109" s="70"/>
      <c r="H109" s="70"/>
      <c r="I109" s="70"/>
      <c r="J109" s="70"/>
      <c r="K109" s="70"/>
      <c r="L109" s="70"/>
    </row>
    <row r="110" ht="15.75" customHeight="1">
      <c r="A110" s="68"/>
      <c r="B110" s="69"/>
      <c r="C110" s="69"/>
      <c r="D110" s="70"/>
      <c r="E110" s="70"/>
      <c r="F110" s="70"/>
      <c r="G110" s="70"/>
      <c r="H110" s="70"/>
      <c r="I110" s="70"/>
      <c r="J110" s="70"/>
      <c r="K110" s="70"/>
      <c r="L110" s="70"/>
    </row>
    <row r="111" ht="15.75" customHeight="1">
      <c r="A111" s="68"/>
      <c r="B111" s="69"/>
      <c r="C111" s="69"/>
      <c r="D111" s="70"/>
      <c r="E111" s="70"/>
      <c r="F111" s="70"/>
      <c r="G111" s="70"/>
      <c r="H111" s="70"/>
      <c r="I111" s="70"/>
      <c r="J111" s="70"/>
      <c r="K111" s="70"/>
      <c r="L111" s="70"/>
    </row>
    <row r="112" ht="15.75" customHeight="1">
      <c r="A112" s="68"/>
      <c r="B112" s="69"/>
      <c r="C112" s="69"/>
      <c r="D112" s="70"/>
      <c r="E112" s="70"/>
      <c r="F112" s="70"/>
      <c r="G112" s="70"/>
      <c r="H112" s="70"/>
      <c r="I112" s="70"/>
      <c r="J112" s="70"/>
      <c r="K112" s="70"/>
      <c r="L112" s="70"/>
    </row>
    <row r="113" ht="15.75" customHeight="1">
      <c r="A113" s="68"/>
      <c r="B113" s="69"/>
      <c r="C113" s="69"/>
      <c r="D113" s="70"/>
      <c r="E113" s="70"/>
      <c r="F113" s="70"/>
      <c r="G113" s="70"/>
      <c r="H113" s="70"/>
      <c r="I113" s="70"/>
      <c r="J113" s="70"/>
      <c r="K113" s="70"/>
      <c r="L113" s="70"/>
    </row>
    <row r="114" ht="15.75" customHeight="1">
      <c r="A114" s="68"/>
      <c r="B114" s="69"/>
      <c r="C114" s="69"/>
      <c r="D114" s="70"/>
      <c r="E114" s="70"/>
      <c r="F114" s="70"/>
      <c r="G114" s="70"/>
      <c r="H114" s="70"/>
      <c r="I114" s="70"/>
      <c r="J114" s="70"/>
      <c r="K114" s="70"/>
      <c r="L114" s="70"/>
    </row>
    <row r="115" ht="15.75" customHeight="1">
      <c r="A115" s="68"/>
      <c r="B115" s="69"/>
      <c r="C115" s="69"/>
      <c r="D115" s="70"/>
      <c r="E115" s="70"/>
      <c r="F115" s="70"/>
      <c r="G115" s="70"/>
      <c r="H115" s="70"/>
      <c r="I115" s="70"/>
      <c r="J115" s="70"/>
      <c r="K115" s="70"/>
      <c r="L115" s="70"/>
    </row>
    <row r="116" ht="15.75" customHeight="1">
      <c r="A116" s="68"/>
      <c r="B116" s="69"/>
      <c r="C116" s="69"/>
      <c r="D116" s="70"/>
      <c r="E116" s="70"/>
      <c r="F116" s="70"/>
      <c r="G116" s="70"/>
      <c r="H116" s="70"/>
      <c r="I116" s="70"/>
      <c r="J116" s="70"/>
      <c r="K116" s="70"/>
      <c r="L116" s="70"/>
    </row>
    <row r="117" ht="15.75" customHeight="1">
      <c r="A117" s="68"/>
      <c r="B117" s="69"/>
      <c r="C117" s="69"/>
      <c r="D117" s="70"/>
      <c r="E117" s="70"/>
      <c r="F117" s="70"/>
      <c r="G117" s="70"/>
      <c r="H117" s="70"/>
      <c r="I117" s="70"/>
      <c r="J117" s="70"/>
      <c r="K117" s="70"/>
      <c r="L117" s="70"/>
    </row>
    <row r="118" ht="15.75" customHeight="1">
      <c r="A118" s="68"/>
      <c r="B118" s="69"/>
      <c r="C118" s="69"/>
      <c r="D118" s="70"/>
      <c r="E118" s="70"/>
      <c r="F118" s="70"/>
      <c r="G118" s="70"/>
      <c r="H118" s="70"/>
      <c r="I118" s="70"/>
      <c r="J118" s="70"/>
      <c r="K118" s="70"/>
      <c r="L118" s="70"/>
    </row>
    <row r="119" ht="15.75" customHeight="1">
      <c r="A119" s="68"/>
      <c r="B119" s="69"/>
      <c r="C119" s="69"/>
      <c r="D119" s="70"/>
      <c r="E119" s="70"/>
      <c r="F119" s="70"/>
      <c r="G119" s="70"/>
      <c r="H119" s="70"/>
      <c r="I119" s="70"/>
      <c r="J119" s="70"/>
      <c r="K119" s="70"/>
      <c r="L119" s="70"/>
    </row>
    <row r="120" ht="15.75" customHeight="1">
      <c r="A120" s="68"/>
      <c r="B120" s="69"/>
      <c r="C120" s="69"/>
      <c r="D120" s="70"/>
      <c r="E120" s="70"/>
      <c r="F120" s="70"/>
      <c r="G120" s="70"/>
      <c r="H120" s="70"/>
      <c r="I120" s="70"/>
      <c r="J120" s="70"/>
      <c r="K120" s="70"/>
      <c r="L120" s="70"/>
    </row>
    <row r="121" ht="15.75" customHeight="1">
      <c r="A121" s="68"/>
      <c r="B121" s="69"/>
      <c r="C121" s="69"/>
      <c r="D121" s="70"/>
      <c r="E121" s="70"/>
      <c r="F121" s="70"/>
      <c r="G121" s="70"/>
      <c r="H121" s="70"/>
      <c r="I121" s="70"/>
      <c r="J121" s="70"/>
      <c r="K121" s="70"/>
      <c r="L121" s="70"/>
    </row>
    <row r="122" ht="15.75" customHeight="1">
      <c r="A122" s="68"/>
      <c r="B122" s="69"/>
      <c r="C122" s="69"/>
      <c r="D122" s="70"/>
      <c r="E122" s="70"/>
      <c r="F122" s="70"/>
      <c r="G122" s="70"/>
      <c r="H122" s="70"/>
      <c r="I122" s="70"/>
      <c r="J122" s="70"/>
      <c r="K122" s="70"/>
      <c r="L122" s="70"/>
    </row>
    <row r="123" ht="15.75" customHeight="1">
      <c r="A123" s="68"/>
      <c r="B123" s="69"/>
      <c r="C123" s="69"/>
      <c r="D123" s="70"/>
      <c r="E123" s="70"/>
      <c r="F123" s="70"/>
      <c r="G123" s="70"/>
      <c r="H123" s="70"/>
      <c r="I123" s="70"/>
      <c r="J123" s="70"/>
      <c r="K123" s="70"/>
      <c r="L123" s="70"/>
    </row>
    <row r="124" ht="15.75" customHeight="1">
      <c r="A124" s="68"/>
      <c r="B124" s="69"/>
      <c r="C124" s="69"/>
      <c r="D124" s="70"/>
      <c r="E124" s="70"/>
      <c r="F124" s="70"/>
      <c r="G124" s="70"/>
      <c r="H124" s="70"/>
      <c r="I124" s="70"/>
      <c r="J124" s="70"/>
      <c r="K124" s="70"/>
      <c r="L124" s="70"/>
    </row>
    <row r="125" ht="15.75" customHeight="1">
      <c r="A125" s="68"/>
      <c r="B125" s="69"/>
      <c r="C125" s="69"/>
      <c r="D125" s="70"/>
      <c r="E125" s="70"/>
      <c r="F125" s="70"/>
      <c r="G125" s="70"/>
      <c r="H125" s="70"/>
      <c r="I125" s="70"/>
      <c r="J125" s="70"/>
      <c r="K125" s="70"/>
      <c r="L125" s="70"/>
    </row>
    <row r="126" ht="15.75" customHeight="1">
      <c r="A126" s="68"/>
      <c r="B126" s="69"/>
      <c r="C126" s="69"/>
      <c r="D126" s="70"/>
      <c r="E126" s="70"/>
      <c r="F126" s="70"/>
      <c r="G126" s="70"/>
      <c r="H126" s="70"/>
      <c r="I126" s="70"/>
      <c r="J126" s="70"/>
      <c r="K126" s="70"/>
      <c r="L126" s="70"/>
    </row>
    <row r="127" ht="15.75" customHeight="1">
      <c r="A127" s="68"/>
      <c r="B127" s="69"/>
      <c r="C127" s="69"/>
      <c r="D127" s="70"/>
      <c r="E127" s="70"/>
      <c r="F127" s="70"/>
      <c r="G127" s="70"/>
      <c r="H127" s="70"/>
      <c r="I127" s="70"/>
      <c r="J127" s="70"/>
      <c r="K127" s="70"/>
      <c r="L127" s="70"/>
    </row>
    <row r="128" ht="15.75" customHeight="1">
      <c r="A128" s="68"/>
      <c r="B128" s="69"/>
      <c r="C128" s="69"/>
      <c r="D128" s="70"/>
      <c r="E128" s="70"/>
      <c r="F128" s="70"/>
      <c r="G128" s="70"/>
      <c r="H128" s="70"/>
      <c r="I128" s="70"/>
      <c r="J128" s="70"/>
      <c r="K128" s="70"/>
      <c r="L128" s="70"/>
    </row>
    <row r="129" ht="15.75" customHeight="1">
      <c r="A129" s="68"/>
      <c r="B129" s="69"/>
      <c r="C129" s="69"/>
      <c r="D129" s="70"/>
      <c r="E129" s="70"/>
      <c r="F129" s="70"/>
      <c r="G129" s="70"/>
      <c r="H129" s="70"/>
      <c r="I129" s="70"/>
      <c r="J129" s="70"/>
      <c r="K129" s="70"/>
      <c r="L129" s="70"/>
    </row>
    <row r="130" ht="15.75" customHeight="1">
      <c r="A130" s="68"/>
      <c r="B130" s="69"/>
      <c r="C130" s="69"/>
      <c r="D130" s="70"/>
      <c r="E130" s="70"/>
      <c r="F130" s="70"/>
      <c r="G130" s="70"/>
      <c r="H130" s="70"/>
      <c r="I130" s="70"/>
      <c r="J130" s="70"/>
      <c r="K130" s="70"/>
      <c r="L130" s="70"/>
    </row>
    <row r="131" ht="15.75" customHeight="1">
      <c r="A131" s="68"/>
      <c r="B131" s="69"/>
      <c r="C131" s="69"/>
      <c r="D131" s="70"/>
      <c r="E131" s="70"/>
      <c r="F131" s="70"/>
      <c r="G131" s="70"/>
      <c r="H131" s="70"/>
      <c r="I131" s="70"/>
      <c r="J131" s="70"/>
      <c r="K131" s="70"/>
      <c r="L131" s="70"/>
    </row>
    <row r="132" ht="15.75" customHeight="1">
      <c r="A132" s="68"/>
      <c r="B132" s="69"/>
      <c r="C132" s="69"/>
      <c r="D132" s="70"/>
      <c r="E132" s="70"/>
      <c r="F132" s="70"/>
      <c r="G132" s="70"/>
      <c r="H132" s="70"/>
      <c r="I132" s="70"/>
      <c r="J132" s="70"/>
      <c r="K132" s="70"/>
      <c r="L132" s="70"/>
    </row>
    <row r="133" ht="15.75" customHeight="1">
      <c r="A133" s="68"/>
      <c r="B133" s="69"/>
      <c r="C133" s="69"/>
      <c r="D133" s="70"/>
      <c r="E133" s="70"/>
      <c r="F133" s="70"/>
      <c r="G133" s="70"/>
      <c r="H133" s="70"/>
      <c r="I133" s="70"/>
      <c r="J133" s="70"/>
      <c r="K133" s="70"/>
      <c r="L133" s="70"/>
    </row>
    <row r="134" ht="15.75" customHeight="1">
      <c r="A134" s="68"/>
      <c r="B134" s="69"/>
      <c r="C134" s="69"/>
      <c r="D134" s="70"/>
      <c r="E134" s="70"/>
      <c r="F134" s="70"/>
      <c r="G134" s="70"/>
      <c r="H134" s="70"/>
      <c r="I134" s="70"/>
      <c r="J134" s="70"/>
      <c r="K134" s="70"/>
      <c r="L134" s="70"/>
    </row>
    <row r="135" ht="15.75" customHeight="1">
      <c r="A135" s="68"/>
      <c r="B135" s="69"/>
      <c r="C135" s="69"/>
      <c r="D135" s="70"/>
      <c r="E135" s="70"/>
      <c r="F135" s="70"/>
      <c r="G135" s="70"/>
      <c r="H135" s="70"/>
      <c r="I135" s="70"/>
      <c r="J135" s="70"/>
      <c r="K135" s="70"/>
      <c r="L135" s="70"/>
    </row>
    <row r="136" ht="15.75" customHeight="1">
      <c r="A136" s="68"/>
      <c r="B136" s="69"/>
      <c r="C136" s="69"/>
      <c r="D136" s="70"/>
      <c r="E136" s="70"/>
      <c r="F136" s="70"/>
      <c r="G136" s="70"/>
      <c r="H136" s="70"/>
      <c r="I136" s="70"/>
      <c r="J136" s="70"/>
      <c r="K136" s="70"/>
      <c r="L136" s="70"/>
    </row>
    <row r="137" ht="15.75" customHeight="1">
      <c r="A137" s="68"/>
      <c r="B137" s="69"/>
      <c r="C137" s="69"/>
      <c r="D137" s="70"/>
      <c r="E137" s="70"/>
      <c r="F137" s="70"/>
      <c r="G137" s="70"/>
      <c r="H137" s="70"/>
      <c r="I137" s="70"/>
      <c r="J137" s="70"/>
      <c r="K137" s="70"/>
      <c r="L137" s="70"/>
    </row>
    <row r="138" ht="15.75" customHeight="1">
      <c r="A138" s="68"/>
      <c r="B138" s="69"/>
      <c r="C138" s="69"/>
      <c r="D138" s="70"/>
      <c r="E138" s="70"/>
      <c r="F138" s="70"/>
      <c r="G138" s="70"/>
      <c r="H138" s="70"/>
      <c r="I138" s="70"/>
      <c r="J138" s="70"/>
      <c r="K138" s="70"/>
      <c r="L138" s="70"/>
    </row>
    <row r="139" ht="15.75" customHeight="1">
      <c r="A139" s="68"/>
      <c r="B139" s="69"/>
      <c r="C139" s="69"/>
      <c r="D139" s="70"/>
      <c r="E139" s="70"/>
      <c r="F139" s="70"/>
      <c r="G139" s="70"/>
      <c r="H139" s="70"/>
      <c r="I139" s="70"/>
      <c r="J139" s="70"/>
      <c r="K139" s="70"/>
      <c r="L139" s="70"/>
    </row>
    <row r="140" ht="15.75" customHeight="1">
      <c r="A140" s="68"/>
      <c r="B140" s="69"/>
      <c r="C140" s="69"/>
      <c r="D140" s="70"/>
      <c r="E140" s="70"/>
      <c r="F140" s="70"/>
      <c r="G140" s="70"/>
      <c r="H140" s="70"/>
      <c r="I140" s="70"/>
      <c r="J140" s="70"/>
      <c r="K140" s="70"/>
      <c r="L140" s="70"/>
    </row>
    <row r="141" ht="15.75" customHeight="1">
      <c r="A141" s="68"/>
      <c r="B141" s="69"/>
      <c r="C141" s="69"/>
      <c r="D141" s="70"/>
      <c r="E141" s="70"/>
      <c r="F141" s="70"/>
      <c r="G141" s="70"/>
      <c r="H141" s="70"/>
      <c r="I141" s="70"/>
      <c r="J141" s="70"/>
      <c r="K141" s="70"/>
      <c r="L141" s="70"/>
    </row>
    <row r="142" ht="15.75" customHeight="1">
      <c r="A142" s="68"/>
      <c r="B142" s="69"/>
      <c r="C142" s="69"/>
      <c r="D142" s="70"/>
      <c r="E142" s="70"/>
      <c r="F142" s="70"/>
      <c r="G142" s="70"/>
      <c r="H142" s="70"/>
      <c r="I142" s="70"/>
      <c r="J142" s="70"/>
      <c r="K142" s="70"/>
      <c r="L142" s="70"/>
    </row>
    <row r="143" ht="15.75" customHeight="1">
      <c r="A143" s="68"/>
      <c r="B143" s="69"/>
      <c r="C143" s="69"/>
      <c r="D143" s="70"/>
      <c r="E143" s="70"/>
      <c r="F143" s="70"/>
      <c r="G143" s="70"/>
      <c r="H143" s="70"/>
      <c r="I143" s="70"/>
      <c r="J143" s="70"/>
      <c r="K143" s="70"/>
      <c r="L143" s="70"/>
    </row>
    <row r="144" ht="15.75" customHeight="1">
      <c r="A144" s="68"/>
      <c r="B144" s="69"/>
      <c r="C144" s="69"/>
      <c r="D144" s="70"/>
      <c r="E144" s="70"/>
      <c r="F144" s="70"/>
      <c r="G144" s="70"/>
      <c r="H144" s="70"/>
      <c r="I144" s="70"/>
      <c r="J144" s="70"/>
      <c r="K144" s="70"/>
      <c r="L144" s="70"/>
    </row>
    <row r="145" ht="15.75" customHeight="1">
      <c r="A145" s="68"/>
      <c r="B145" s="69"/>
      <c r="C145" s="69"/>
      <c r="D145" s="70"/>
      <c r="E145" s="70"/>
      <c r="F145" s="70"/>
      <c r="G145" s="70"/>
      <c r="H145" s="70"/>
      <c r="I145" s="70"/>
      <c r="J145" s="70"/>
      <c r="K145" s="70"/>
      <c r="L145" s="70"/>
    </row>
    <row r="146" ht="15.75" customHeight="1">
      <c r="A146" s="68"/>
      <c r="B146" s="69"/>
      <c r="C146" s="69"/>
      <c r="D146" s="70"/>
      <c r="E146" s="70"/>
      <c r="F146" s="70"/>
      <c r="G146" s="70"/>
      <c r="H146" s="70"/>
      <c r="I146" s="70"/>
      <c r="J146" s="70"/>
      <c r="K146" s="70"/>
      <c r="L146" s="70"/>
    </row>
    <row r="147" ht="15.75" customHeight="1">
      <c r="A147" s="68"/>
      <c r="B147" s="69"/>
      <c r="C147" s="69"/>
      <c r="D147" s="70"/>
      <c r="E147" s="70"/>
      <c r="F147" s="70"/>
      <c r="G147" s="70"/>
      <c r="H147" s="70"/>
      <c r="I147" s="70"/>
      <c r="J147" s="70"/>
      <c r="K147" s="70"/>
      <c r="L147" s="70"/>
    </row>
    <row r="148" ht="15.75" customHeight="1">
      <c r="A148" s="68"/>
      <c r="B148" s="69"/>
      <c r="C148" s="69"/>
      <c r="D148" s="70"/>
      <c r="E148" s="70"/>
      <c r="F148" s="70"/>
      <c r="G148" s="70"/>
      <c r="H148" s="70"/>
      <c r="I148" s="70"/>
      <c r="J148" s="70"/>
      <c r="K148" s="70"/>
      <c r="L148" s="70"/>
    </row>
    <row r="149" ht="15.75" customHeight="1">
      <c r="A149" s="68"/>
      <c r="B149" s="69"/>
      <c r="C149" s="69"/>
      <c r="D149" s="70"/>
      <c r="E149" s="70"/>
      <c r="F149" s="70"/>
      <c r="G149" s="70"/>
      <c r="H149" s="70"/>
      <c r="I149" s="70"/>
      <c r="J149" s="70"/>
      <c r="K149" s="70"/>
      <c r="L149" s="70"/>
    </row>
    <row r="150" ht="15.75" customHeight="1">
      <c r="A150" s="68"/>
      <c r="B150" s="69"/>
      <c r="C150" s="69"/>
      <c r="D150" s="70"/>
      <c r="E150" s="70"/>
      <c r="F150" s="70"/>
      <c r="G150" s="70"/>
      <c r="H150" s="70"/>
      <c r="I150" s="70"/>
      <c r="J150" s="70"/>
      <c r="K150" s="70"/>
      <c r="L150" s="70"/>
    </row>
    <row r="151" ht="15.75" customHeight="1">
      <c r="A151" s="68"/>
      <c r="B151" s="69"/>
      <c r="C151" s="69"/>
      <c r="D151" s="70"/>
      <c r="E151" s="70"/>
      <c r="F151" s="70"/>
      <c r="G151" s="70"/>
      <c r="H151" s="70"/>
      <c r="I151" s="70"/>
      <c r="J151" s="70"/>
      <c r="K151" s="70"/>
      <c r="L151" s="70"/>
    </row>
    <row r="152" ht="15.75" customHeight="1">
      <c r="A152" s="68"/>
      <c r="B152" s="69"/>
      <c r="C152" s="69"/>
      <c r="D152" s="70"/>
      <c r="E152" s="70"/>
      <c r="F152" s="70"/>
      <c r="G152" s="70"/>
      <c r="H152" s="70"/>
      <c r="I152" s="70"/>
      <c r="J152" s="70"/>
      <c r="K152" s="70"/>
      <c r="L152" s="70"/>
    </row>
    <row r="153" ht="15.75" customHeight="1">
      <c r="A153" s="68"/>
      <c r="B153" s="69"/>
      <c r="C153" s="69"/>
      <c r="D153" s="70"/>
      <c r="E153" s="70"/>
      <c r="F153" s="70"/>
      <c r="G153" s="70"/>
      <c r="H153" s="70"/>
      <c r="I153" s="70"/>
      <c r="J153" s="70"/>
      <c r="K153" s="70"/>
      <c r="L153" s="70"/>
    </row>
    <row r="154" ht="15.75" customHeight="1">
      <c r="A154" s="68"/>
      <c r="B154" s="69"/>
      <c r="C154" s="69"/>
      <c r="D154" s="70"/>
      <c r="E154" s="70"/>
      <c r="F154" s="70"/>
      <c r="G154" s="70"/>
      <c r="H154" s="70"/>
      <c r="I154" s="70"/>
      <c r="J154" s="70"/>
      <c r="K154" s="70"/>
      <c r="L154" s="70"/>
    </row>
    <row r="155" ht="15.75" customHeight="1">
      <c r="A155" s="68"/>
      <c r="B155" s="69"/>
      <c r="C155" s="69"/>
      <c r="D155" s="70"/>
      <c r="E155" s="70"/>
      <c r="F155" s="70"/>
      <c r="G155" s="70"/>
      <c r="H155" s="70"/>
      <c r="I155" s="70"/>
      <c r="J155" s="70"/>
      <c r="K155" s="70"/>
      <c r="L155" s="70"/>
    </row>
    <row r="156" ht="15.75" customHeight="1">
      <c r="A156" s="68"/>
      <c r="B156" s="69"/>
      <c r="C156" s="69"/>
      <c r="D156" s="70"/>
      <c r="E156" s="70"/>
      <c r="F156" s="70"/>
      <c r="G156" s="70"/>
      <c r="H156" s="70"/>
      <c r="I156" s="70"/>
      <c r="J156" s="70"/>
      <c r="K156" s="70"/>
      <c r="L156" s="70"/>
    </row>
    <row r="157" ht="15.75" customHeight="1">
      <c r="A157" s="68"/>
      <c r="B157" s="69"/>
      <c r="C157" s="69"/>
      <c r="D157" s="70"/>
      <c r="E157" s="70"/>
      <c r="F157" s="70"/>
      <c r="G157" s="70"/>
      <c r="H157" s="70"/>
      <c r="I157" s="70"/>
      <c r="J157" s="70"/>
      <c r="K157" s="70"/>
      <c r="L157" s="70"/>
    </row>
    <row r="158" ht="15.75" customHeight="1">
      <c r="A158" s="68"/>
      <c r="B158" s="69"/>
      <c r="C158" s="69"/>
      <c r="D158" s="70"/>
      <c r="E158" s="70"/>
      <c r="F158" s="70"/>
      <c r="G158" s="70"/>
      <c r="H158" s="70"/>
      <c r="I158" s="70"/>
      <c r="J158" s="70"/>
      <c r="K158" s="70"/>
      <c r="L158" s="70"/>
    </row>
    <row r="159" ht="15.75" customHeight="1">
      <c r="A159" s="68"/>
      <c r="B159" s="69"/>
      <c r="C159" s="69"/>
      <c r="D159" s="70"/>
      <c r="E159" s="70"/>
      <c r="F159" s="70"/>
      <c r="G159" s="70"/>
      <c r="H159" s="70"/>
      <c r="I159" s="70"/>
      <c r="J159" s="70"/>
      <c r="K159" s="70"/>
      <c r="L159" s="70"/>
    </row>
    <row r="160" ht="15.75" customHeight="1">
      <c r="A160" s="68"/>
      <c r="B160" s="69"/>
      <c r="C160" s="69"/>
      <c r="D160" s="70"/>
      <c r="E160" s="70"/>
      <c r="F160" s="70"/>
      <c r="G160" s="70"/>
      <c r="H160" s="70"/>
      <c r="I160" s="70"/>
      <c r="J160" s="70"/>
      <c r="K160" s="70"/>
      <c r="L160" s="70"/>
    </row>
    <row r="161" ht="15.75" customHeight="1">
      <c r="A161" s="68"/>
      <c r="B161" s="69"/>
      <c r="C161" s="69"/>
      <c r="D161" s="70"/>
      <c r="E161" s="70"/>
      <c r="F161" s="70"/>
      <c r="G161" s="70"/>
      <c r="H161" s="70"/>
      <c r="I161" s="70"/>
      <c r="J161" s="70"/>
      <c r="K161" s="70"/>
      <c r="L161" s="70"/>
    </row>
    <row r="162" ht="15.75" customHeight="1">
      <c r="A162" s="68"/>
      <c r="B162" s="69"/>
      <c r="C162" s="69"/>
      <c r="D162" s="70"/>
      <c r="E162" s="70"/>
      <c r="F162" s="70"/>
      <c r="G162" s="70"/>
      <c r="H162" s="70"/>
      <c r="I162" s="70"/>
      <c r="J162" s="70"/>
      <c r="K162" s="70"/>
      <c r="L162" s="70"/>
    </row>
    <row r="163" ht="15.75" customHeight="1">
      <c r="A163" s="68"/>
      <c r="B163" s="69"/>
      <c r="C163" s="69"/>
      <c r="D163" s="70"/>
      <c r="E163" s="70"/>
      <c r="F163" s="70"/>
      <c r="G163" s="70"/>
      <c r="H163" s="70"/>
      <c r="I163" s="70"/>
      <c r="J163" s="70"/>
      <c r="K163" s="70"/>
      <c r="L163" s="70"/>
    </row>
    <row r="164" ht="15.75" customHeight="1">
      <c r="A164" s="68"/>
      <c r="B164" s="69"/>
      <c r="C164" s="69"/>
      <c r="D164" s="70"/>
      <c r="E164" s="70"/>
      <c r="F164" s="70"/>
      <c r="G164" s="70"/>
      <c r="H164" s="70"/>
      <c r="I164" s="70"/>
      <c r="J164" s="70"/>
      <c r="K164" s="70"/>
      <c r="L164" s="70"/>
    </row>
    <row r="165" ht="15.75" customHeight="1">
      <c r="A165" s="68"/>
      <c r="B165" s="69"/>
      <c r="C165" s="69"/>
      <c r="D165" s="70"/>
      <c r="E165" s="70"/>
      <c r="F165" s="70"/>
      <c r="G165" s="70"/>
      <c r="H165" s="70"/>
      <c r="I165" s="70"/>
      <c r="J165" s="70"/>
      <c r="K165" s="70"/>
      <c r="L165" s="70"/>
    </row>
    <row r="166" ht="15.75" customHeight="1">
      <c r="A166" s="68"/>
      <c r="B166" s="69"/>
      <c r="C166" s="69"/>
      <c r="D166" s="70"/>
      <c r="E166" s="70"/>
      <c r="F166" s="70"/>
      <c r="G166" s="70"/>
      <c r="H166" s="70"/>
      <c r="I166" s="70"/>
      <c r="J166" s="70"/>
      <c r="K166" s="70"/>
      <c r="L166" s="70"/>
    </row>
    <row r="167" ht="15.75" customHeight="1">
      <c r="A167" s="68"/>
      <c r="B167" s="69"/>
      <c r="C167" s="69"/>
      <c r="D167" s="70"/>
      <c r="E167" s="70"/>
      <c r="F167" s="70"/>
      <c r="G167" s="70"/>
      <c r="H167" s="70"/>
      <c r="I167" s="70"/>
      <c r="J167" s="70"/>
      <c r="K167" s="70"/>
      <c r="L167" s="70"/>
    </row>
    <row r="168" ht="15.75" customHeight="1">
      <c r="A168" s="68"/>
      <c r="B168" s="69"/>
      <c r="C168" s="69"/>
      <c r="D168" s="70"/>
      <c r="E168" s="70"/>
      <c r="F168" s="70"/>
      <c r="G168" s="70"/>
      <c r="H168" s="70"/>
      <c r="I168" s="70"/>
      <c r="J168" s="70"/>
      <c r="K168" s="70"/>
      <c r="L168" s="70"/>
    </row>
    <row r="169" ht="15.75" customHeight="1">
      <c r="A169" s="68"/>
      <c r="B169" s="69"/>
      <c r="C169" s="69"/>
      <c r="D169" s="70"/>
      <c r="E169" s="70"/>
      <c r="F169" s="70"/>
      <c r="G169" s="70"/>
      <c r="H169" s="70"/>
      <c r="I169" s="70"/>
      <c r="J169" s="70"/>
      <c r="K169" s="70"/>
      <c r="L169" s="70"/>
    </row>
    <row r="170" ht="15.75" customHeight="1">
      <c r="A170" s="68"/>
      <c r="B170" s="69"/>
      <c r="C170" s="69"/>
      <c r="D170" s="70"/>
      <c r="E170" s="70"/>
      <c r="F170" s="70"/>
      <c r="G170" s="70"/>
      <c r="H170" s="70"/>
      <c r="I170" s="70"/>
      <c r="J170" s="70"/>
      <c r="K170" s="70"/>
      <c r="L170" s="70"/>
    </row>
    <row r="171" ht="15.75" customHeight="1">
      <c r="A171" s="68"/>
      <c r="B171" s="69"/>
      <c r="C171" s="69"/>
      <c r="D171" s="70"/>
      <c r="E171" s="70"/>
      <c r="F171" s="70"/>
      <c r="G171" s="70"/>
      <c r="H171" s="70"/>
      <c r="I171" s="70"/>
      <c r="J171" s="70"/>
      <c r="K171" s="70"/>
      <c r="L171" s="70"/>
    </row>
    <row r="172" ht="15.75" customHeight="1">
      <c r="A172" s="68"/>
      <c r="B172" s="69"/>
      <c r="C172" s="69"/>
      <c r="D172" s="70"/>
      <c r="E172" s="70"/>
      <c r="F172" s="70"/>
      <c r="G172" s="70"/>
      <c r="H172" s="70"/>
      <c r="I172" s="70"/>
      <c r="J172" s="70"/>
      <c r="K172" s="70"/>
      <c r="L172" s="70"/>
    </row>
    <row r="173" ht="15.75" customHeight="1">
      <c r="A173" s="68"/>
      <c r="B173" s="69"/>
      <c r="C173" s="69"/>
      <c r="D173" s="70"/>
      <c r="E173" s="70"/>
      <c r="F173" s="70"/>
      <c r="G173" s="70"/>
      <c r="H173" s="70"/>
      <c r="I173" s="70"/>
      <c r="J173" s="70"/>
      <c r="K173" s="70"/>
      <c r="L173" s="70"/>
    </row>
    <row r="174" ht="15.75" customHeight="1">
      <c r="A174" s="68"/>
      <c r="B174" s="69"/>
      <c r="C174" s="69"/>
      <c r="D174" s="70"/>
      <c r="E174" s="70"/>
      <c r="F174" s="70"/>
      <c r="G174" s="70"/>
      <c r="H174" s="70"/>
      <c r="I174" s="70"/>
      <c r="J174" s="70"/>
      <c r="K174" s="70"/>
      <c r="L174" s="70"/>
    </row>
    <row r="175" ht="15.75" customHeight="1">
      <c r="A175" s="68"/>
      <c r="B175" s="69"/>
      <c r="C175" s="69"/>
      <c r="D175" s="70"/>
      <c r="E175" s="70"/>
      <c r="F175" s="70"/>
      <c r="G175" s="70"/>
      <c r="H175" s="70"/>
      <c r="I175" s="70"/>
      <c r="J175" s="70"/>
      <c r="K175" s="70"/>
      <c r="L175" s="70"/>
    </row>
    <row r="176" ht="15.75" customHeight="1">
      <c r="A176" s="68"/>
      <c r="B176" s="69"/>
      <c r="C176" s="69"/>
      <c r="D176" s="70"/>
      <c r="E176" s="70"/>
      <c r="F176" s="70"/>
      <c r="G176" s="70"/>
      <c r="H176" s="70"/>
      <c r="I176" s="70"/>
      <c r="J176" s="70"/>
      <c r="K176" s="70"/>
      <c r="L176" s="70"/>
    </row>
    <row r="177" ht="15.75" customHeight="1">
      <c r="A177" s="68"/>
      <c r="B177" s="69"/>
      <c r="C177" s="69"/>
      <c r="D177" s="70"/>
      <c r="E177" s="70"/>
      <c r="F177" s="70"/>
      <c r="G177" s="70"/>
      <c r="H177" s="70"/>
      <c r="I177" s="70"/>
      <c r="J177" s="70"/>
      <c r="K177" s="70"/>
      <c r="L177" s="70"/>
    </row>
    <row r="178" ht="15.75" customHeight="1">
      <c r="A178" s="68"/>
      <c r="B178" s="69"/>
      <c r="C178" s="69"/>
      <c r="D178" s="70"/>
      <c r="E178" s="70"/>
      <c r="F178" s="70"/>
      <c r="G178" s="70"/>
      <c r="H178" s="70"/>
      <c r="I178" s="70"/>
      <c r="J178" s="70"/>
      <c r="K178" s="70"/>
      <c r="L178" s="70"/>
    </row>
    <row r="179" ht="15.75" customHeight="1">
      <c r="A179" s="68"/>
      <c r="B179" s="69"/>
      <c r="C179" s="69"/>
      <c r="D179" s="70"/>
      <c r="E179" s="70"/>
      <c r="F179" s="70"/>
      <c r="G179" s="70"/>
      <c r="H179" s="70"/>
      <c r="I179" s="70"/>
      <c r="J179" s="70"/>
      <c r="K179" s="70"/>
      <c r="L179" s="70"/>
    </row>
    <row r="180" ht="15.75" customHeight="1">
      <c r="A180" s="68"/>
      <c r="B180" s="69"/>
      <c r="C180" s="69"/>
      <c r="D180" s="70"/>
      <c r="E180" s="70"/>
      <c r="F180" s="70"/>
      <c r="G180" s="70"/>
      <c r="H180" s="70"/>
      <c r="I180" s="70"/>
      <c r="J180" s="70"/>
      <c r="K180" s="70"/>
      <c r="L180" s="70"/>
    </row>
    <row r="181" ht="15.75" customHeight="1">
      <c r="A181" s="68"/>
      <c r="B181" s="69"/>
      <c r="C181" s="69"/>
      <c r="D181" s="70"/>
      <c r="E181" s="70"/>
      <c r="F181" s="70"/>
      <c r="G181" s="70"/>
      <c r="H181" s="70"/>
      <c r="I181" s="70"/>
      <c r="J181" s="70"/>
      <c r="K181" s="70"/>
      <c r="L181" s="70"/>
    </row>
    <row r="182" ht="15.75" customHeight="1">
      <c r="A182" s="68"/>
      <c r="B182" s="69"/>
      <c r="C182" s="69"/>
      <c r="D182" s="70"/>
      <c r="E182" s="70"/>
      <c r="F182" s="70"/>
      <c r="G182" s="70"/>
      <c r="H182" s="70"/>
      <c r="I182" s="70"/>
      <c r="J182" s="70"/>
      <c r="K182" s="70"/>
      <c r="L182" s="70"/>
    </row>
    <row r="183" ht="15.75" customHeight="1">
      <c r="A183" s="68"/>
      <c r="B183" s="69"/>
      <c r="C183" s="69"/>
      <c r="D183" s="70"/>
      <c r="E183" s="70"/>
      <c r="F183" s="70"/>
      <c r="G183" s="70"/>
      <c r="H183" s="70"/>
      <c r="I183" s="70"/>
      <c r="J183" s="70"/>
      <c r="K183" s="70"/>
      <c r="L183" s="70"/>
    </row>
    <row r="184" ht="15.75" customHeight="1">
      <c r="A184" s="68"/>
      <c r="B184" s="69"/>
      <c r="C184" s="69"/>
      <c r="D184" s="70"/>
      <c r="E184" s="70"/>
      <c r="F184" s="70"/>
      <c r="G184" s="70"/>
      <c r="H184" s="70"/>
      <c r="I184" s="70"/>
      <c r="J184" s="70"/>
      <c r="K184" s="70"/>
      <c r="L184" s="70"/>
    </row>
    <row r="185" ht="15.75" customHeight="1">
      <c r="A185" s="68"/>
      <c r="B185" s="69"/>
      <c r="C185" s="69"/>
      <c r="D185" s="70"/>
      <c r="E185" s="70"/>
      <c r="F185" s="70"/>
      <c r="G185" s="70"/>
      <c r="H185" s="70"/>
      <c r="I185" s="70"/>
      <c r="J185" s="70"/>
      <c r="K185" s="70"/>
      <c r="L185" s="70"/>
    </row>
    <row r="186" ht="15.75" customHeight="1">
      <c r="A186" s="68"/>
      <c r="B186" s="69"/>
      <c r="C186" s="69"/>
      <c r="D186" s="70"/>
      <c r="E186" s="70"/>
      <c r="F186" s="70"/>
      <c r="G186" s="70"/>
      <c r="H186" s="70"/>
      <c r="I186" s="70"/>
      <c r="J186" s="70"/>
      <c r="K186" s="70"/>
      <c r="L186" s="70"/>
    </row>
    <row r="187" ht="15.75" customHeight="1">
      <c r="A187" s="68"/>
      <c r="B187" s="69"/>
      <c r="C187" s="69"/>
      <c r="D187" s="70"/>
      <c r="E187" s="70"/>
      <c r="F187" s="70"/>
      <c r="G187" s="70"/>
      <c r="H187" s="70"/>
      <c r="I187" s="70"/>
      <c r="J187" s="70"/>
      <c r="K187" s="70"/>
      <c r="L187" s="70"/>
    </row>
    <row r="188" ht="15.75" customHeight="1">
      <c r="A188" s="68"/>
      <c r="B188" s="69"/>
      <c r="C188" s="69"/>
      <c r="D188" s="70"/>
      <c r="E188" s="70"/>
      <c r="F188" s="70"/>
      <c r="G188" s="70"/>
      <c r="H188" s="70"/>
      <c r="I188" s="70"/>
      <c r="J188" s="70"/>
      <c r="K188" s="70"/>
      <c r="L188" s="70"/>
    </row>
    <row r="189" ht="15.75" customHeight="1">
      <c r="A189" s="68"/>
      <c r="B189" s="69"/>
      <c r="C189" s="69"/>
      <c r="D189" s="70"/>
      <c r="E189" s="70"/>
      <c r="F189" s="70"/>
      <c r="G189" s="70"/>
      <c r="H189" s="70"/>
      <c r="I189" s="70"/>
      <c r="J189" s="70"/>
      <c r="K189" s="70"/>
      <c r="L189" s="70"/>
    </row>
    <row r="190" ht="15.75" customHeight="1">
      <c r="A190" s="68"/>
      <c r="B190" s="69"/>
      <c r="C190" s="69"/>
      <c r="D190" s="70"/>
      <c r="E190" s="70"/>
      <c r="F190" s="70"/>
      <c r="G190" s="70"/>
      <c r="H190" s="70"/>
      <c r="I190" s="70"/>
      <c r="J190" s="70"/>
      <c r="K190" s="70"/>
      <c r="L190" s="70"/>
    </row>
    <row r="191" ht="15.75" customHeight="1">
      <c r="A191" s="68"/>
      <c r="B191" s="69"/>
      <c r="C191" s="69"/>
      <c r="D191" s="70"/>
      <c r="E191" s="70"/>
      <c r="F191" s="70"/>
      <c r="G191" s="70"/>
      <c r="H191" s="70"/>
      <c r="I191" s="70"/>
      <c r="J191" s="70"/>
      <c r="K191" s="70"/>
      <c r="L191" s="70"/>
    </row>
    <row r="192" ht="15.75" customHeight="1">
      <c r="A192" s="68"/>
      <c r="B192" s="69"/>
      <c r="C192" s="69"/>
      <c r="D192" s="70"/>
      <c r="E192" s="70"/>
      <c r="F192" s="70"/>
      <c r="G192" s="70"/>
      <c r="H192" s="70"/>
      <c r="I192" s="70"/>
      <c r="J192" s="70"/>
      <c r="K192" s="70"/>
      <c r="L192" s="70"/>
    </row>
    <row r="193" ht="15.75" customHeight="1">
      <c r="A193" s="68"/>
      <c r="B193" s="69"/>
      <c r="C193" s="69"/>
      <c r="D193" s="70"/>
      <c r="E193" s="70"/>
      <c r="F193" s="70"/>
      <c r="G193" s="70"/>
      <c r="H193" s="70"/>
      <c r="I193" s="70"/>
      <c r="J193" s="70"/>
      <c r="K193" s="70"/>
      <c r="L193" s="70"/>
    </row>
    <row r="194" ht="15.75" customHeight="1">
      <c r="A194" s="68"/>
      <c r="B194" s="69"/>
      <c r="C194" s="69"/>
      <c r="D194" s="70"/>
      <c r="E194" s="70"/>
      <c r="F194" s="70"/>
      <c r="G194" s="70"/>
      <c r="H194" s="70"/>
      <c r="I194" s="70"/>
      <c r="J194" s="70"/>
      <c r="K194" s="70"/>
      <c r="L194" s="70"/>
    </row>
    <row r="195" ht="15.75" customHeight="1">
      <c r="A195" s="68"/>
      <c r="B195" s="69"/>
      <c r="C195" s="69"/>
      <c r="D195" s="70"/>
      <c r="E195" s="70"/>
      <c r="F195" s="70"/>
      <c r="G195" s="70"/>
      <c r="H195" s="70"/>
      <c r="I195" s="70"/>
      <c r="J195" s="70"/>
      <c r="K195" s="70"/>
      <c r="L195" s="70"/>
    </row>
    <row r="196" ht="15.75" customHeight="1">
      <c r="A196" s="68"/>
      <c r="B196" s="69"/>
      <c r="C196" s="69"/>
      <c r="D196" s="70"/>
      <c r="E196" s="70"/>
      <c r="F196" s="70"/>
      <c r="G196" s="70"/>
      <c r="H196" s="70"/>
      <c r="I196" s="70"/>
      <c r="J196" s="70"/>
      <c r="K196" s="70"/>
      <c r="L196" s="70"/>
    </row>
    <row r="197" ht="15.75" customHeight="1">
      <c r="A197" s="68"/>
      <c r="B197" s="69"/>
      <c r="C197" s="69"/>
      <c r="D197" s="70"/>
      <c r="E197" s="70"/>
      <c r="F197" s="70"/>
      <c r="G197" s="70"/>
      <c r="H197" s="70"/>
      <c r="I197" s="70"/>
      <c r="J197" s="70"/>
      <c r="K197" s="70"/>
      <c r="L197" s="70"/>
    </row>
    <row r="198" ht="15.75" customHeight="1">
      <c r="A198" s="68"/>
      <c r="B198" s="69"/>
      <c r="C198" s="69"/>
      <c r="D198" s="70"/>
      <c r="E198" s="70"/>
      <c r="F198" s="70"/>
      <c r="G198" s="70"/>
      <c r="H198" s="70"/>
      <c r="I198" s="70"/>
      <c r="J198" s="70"/>
      <c r="K198" s="70"/>
      <c r="L198" s="70"/>
    </row>
    <row r="199" ht="15.75" customHeight="1">
      <c r="A199" s="68"/>
      <c r="B199" s="69"/>
      <c r="C199" s="69"/>
      <c r="D199" s="70"/>
      <c r="E199" s="70"/>
      <c r="F199" s="70"/>
      <c r="G199" s="70"/>
      <c r="H199" s="70"/>
      <c r="I199" s="70"/>
      <c r="J199" s="70"/>
      <c r="K199" s="70"/>
      <c r="L199" s="70"/>
    </row>
    <row r="200" ht="15.75" customHeight="1">
      <c r="A200" s="68"/>
      <c r="B200" s="69"/>
      <c r="C200" s="69"/>
      <c r="D200" s="70"/>
      <c r="E200" s="70"/>
      <c r="F200" s="70"/>
      <c r="G200" s="70"/>
      <c r="H200" s="70"/>
      <c r="I200" s="70"/>
      <c r="J200" s="70"/>
      <c r="K200" s="70"/>
      <c r="L200" s="70"/>
    </row>
    <row r="201" ht="15.75" customHeight="1">
      <c r="A201" s="68"/>
      <c r="B201" s="69"/>
      <c r="C201" s="69"/>
      <c r="D201" s="70"/>
      <c r="E201" s="70"/>
      <c r="F201" s="70"/>
      <c r="G201" s="70"/>
      <c r="H201" s="70"/>
      <c r="I201" s="70"/>
      <c r="J201" s="70"/>
      <c r="K201" s="70"/>
      <c r="L201" s="70"/>
    </row>
    <row r="202" ht="15.75" customHeight="1">
      <c r="A202" s="68"/>
      <c r="B202" s="69"/>
      <c r="C202" s="69"/>
      <c r="D202" s="70"/>
      <c r="E202" s="70"/>
      <c r="F202" s="70"/>
      <c r="G202" s="70"/>
      <c r="H202" s="70"/>
      <c r="I202" s="70"/>
      <c r="J202" s="70"/>
      <c r="K202" s="70"/>
      <c r="L202" s="70"/>
    </row>
    <row r="203" ht="15.75" customHeight="1">
      <c r="A203" s="68"/>
      <c r="B203" s="69"/>
      <c r="C203" s="69"/>
      <c r="D203" s="70"/>
      <c r="E203" s="70"/>
      <c r="F203" s="70"/>
      <c r="G203" s="70"/>
      <c r="H203" s="70"/>
      <c r="I203" s="70"/>
      <c r="J203" s="70"/>
      <c r="K203" s="70"/>
      <c r="L203" s="70"/>
    </row>
    <row r="204" ht="15.75" customHeight="1">
      <c r="A204" s="68"/>
      <c r="B204" s="69"/>
      <c r="C204" s="69"/>
      <c r="D204" s="70"/>
      <c r="E204" s="70"/>
      <c r="F204" s="70"/>
      <c r="G204" s="70"/>
      <c r="H204" s="70"/>
      <c r="I204" s="70"/>
      <c r="J204" s="70"/>
      <c r="K204" s="70"/>
      <c r="L204" s="70"/>
    </row>
    <row r="205" ht="15.75" customHeight="1">
      <c r="A205" s="68"/>
      <c r="B205" s="69"/>
      <c r="C205" s="69"/>
      <c r="D205" s="70"/>
      <c r="E205" s="70"/>
      <c r="F205" s="70"/>
      <c r="G205" s="70"/>
      <c r="H205" s="70"/>
      <c r="I205" s="70"/>
      <c r="J205" s="70"/>
      <c r="K205" s="70"/>
      <c r="L205" s="70"/>
    </row>
    <row r="206" ht="15.75" customHeight="1">
      <c r="A206" s="68"/>
      <c r="B206" s="69"/>
      <c r="C206" s="69"/>
      <c r="D206" s="70"/>
      <c r="E206" s="70"/>
      <c r="F206" s="70"/>
      <c r="G206" s="70"/>
      <c r="H206" s="70"/>
      <c r="I206" s="70"/>
      <c r="J206" s="70"/>
      <c r="K206" s="70"/>
      <c r="L206" s="70"/>
    </row>
    <row r="207" ht="15.75" customHeight="1">
      <c r="A207" s="68"/>
      <c r="B207" s="69"/>
      <c r="C207" s="69"/>
      <c r="D207" s="70"/>
      <c r="E207" s="70"/>
      <c r="F207" s="70"/>
      <c r="G207" s="70"/>
      <c r="H207" s="70"/>
      <c r="I207" s="70"/>
      <c r="J207" s="70"/>
      <c r="K207" s="70"/>
      <c r="L207" s="70"/>
    </row>
    <row r="208" ht="15.75" customHeight="1">
      <c r="A208" s="68"/>
      <c r="B208" s="69"/>
      <c r="C208" s="69"/>
      <c r="D208" s="70"/>
      <c r="E208" s="70"/>
      <c r="F208" s="70"/>
      <c r="G208" s="70"/>
      <c r="H208" s="70"/>
      <c r="I208" s="70"/>
      <c r="J208" s="70"/>
      <c r="K208" s="70"/>
      <c r="L208" s="70"/>
    </row>
    <row r="209" ht="15.75" customHeight="1">
      <c r="A209" s="68"/>
      <c r="B209" s="69"/>
      <c r="C209" s="69"/>
      <c r="D209" s="70"/>
      <c r="E209" s="70"/>
      <c r="F209" s="70"/>
      <c r="G209" s="70"/>
      <c r="H209" s="70"/>
      <c r="I209" s="70"/>
      <c r="J209" s="70"/>
      <c r="K209" s="70"/>
      <c r="L209" s="70"/>
    </row>
    <row r="210" ht="15.75" customHeight="1">
      <c r="A210" s="68"/>
      <c r="B210" s="69"/>
      <c r="C210" s="69"/>
      <c r="D210" s="70"/>
      <c r="E210" s="70"/>
      <c r="F210" s="70"/>
      <c r="G210" s="70"/>
      <c r="H210" s="70"/>
      <c r="I210" s="70"/>
      <c r="J210" s="70"/>
      <c r="K210" s="70"/>
      <c r="L210" s="70"/>
    </row>
    <row r="211" ht="15.75" customHeight="1">
      <c r="A211" s="68"/>
      <c r="B211" s="69"/>
      <c r="C211" s="69"/>
      <c r="D211" s="70"/>
      <c r="E211" s="70"/>
      <c r="F211" s="70"/>
      <c r="G211" s="70"/>
      <c r="H211" s="70"/>
      <c r="I211" s="70"/>
      <c r="J211" s="70"/>
      <c r="K211" s="70"/>
      <c r="L211" s="70"/>
    </row>
    <row r="212" ht="15.75" customHeight="1">
      <c r="A212" s="68"/>
      <c r="B212" s="69"/>
      <c r="C212" s="69"/>
      <c r="D212" s="70"/>
      <c r="E212" s="70"/>
      <c r="F212" s="70"/>
      <c r="G212" s="70"/>
      <c r="H212" s="70"/>
      <c r="I212" s="70"/>
      <c r="J212" s="70"/>
      <c r="K212" s="70"/>
      <c r="L212" s="70"/>
    </row>
    <row r="213" ht="15.75" customHeight="1">
      <c r="A213" s="68"/>
      <c r="B213" s="69"/>
      <c r="C213" s="69"/>
      <c r="D213" s="70"/>
      <c r="E213" s="70"/>
      <c r="F213" s="70"/>
      <c r="G213" s="70"/>
      <c r="H213" s="70"/>
      <c r="I213" s="70"/>
      <c r="J213" s="70"/>
      <c r="K213" s="70"/>
      <c r="L213" s="70"/>
    </row>
    <row r="214" ht="15.75" customHeight="1">
      <c r="A214" s="68"/>
      <c r="B214" s="69"/>
      <c r="C214" s="69"/>
      <c r="D214" s="70"/>
      <c r="E214" s="70"/>
      <c r="F214" s="70"/>
      <c r="G214" s="70"/>
      <c r="H214" s="70"/>
      <c r="I214" s="70"/>
      <c r="J214" s="70"/>
      <c r="K214" s="70"/>
      <c r="L214" s="70"/>
    </row>
    <row r="215" ht="15.75" customHeight="1">
      <c r="A215" s="68"/>
      <c r="B215" s="69"/>
      <c r="C215" s="69"/>
      <c r="D215" s="70"/>
      <c r="E215" s="70"/>
      <c r="F215" s="70"/>
      <c r="G215" s="70"/>
      <c r="H215" s="70"/>
      <c r="I215" s="70"/>
      <c r="J215" s="70"/>
      <c r="K215" s="70"/>
      <c r="L215" s="70"/>
    </row>
    <row r="216" ht="15.75" customHeight="1">
      <c r="A216" s="68"/>
      <c r="B216" s="69"/>
      <c r="C216" s="69"/>
      <c r="D216" s="70"/>
      <c r="E216" s="70"/>
      <c r="F216" s="70"/>
      <c r="G216" s="70"/>
      <c r="H216" s="70"/>
      <c r="I216" s="70"/>
      <c r="J216" s="70"/>
      <c r="K216" s="70"/>
      <c r="L216" s="70"/>
    </row>
    <row r="217" ht="15.75" customHeight="1">
      <c r="A217" s="68"/>
      <c r="B217" s="69"/>
      <c r="C217" s="69"/>
      <c r="D217" s="70"/>
      <c r="E217" s="70"/>
      <c r="F217" s="70"/>
      <c r="G217" s="70"/>
      <c r="H217" s="70"/>
      <c r="I217" s="70"/>
      <c r="J217" s="70"/>
      <c r="K217" s="70"/>
      <c r="L217" s="70"/>
    </row>
    <row r="218" ht="15.75" customHeight="1">
      <c r="A218" s="68"/>
      <c r="B218" s="69"/>
      <c r="C218" s="69"/>
      <c r="D218" s="70"/>
      <c r="E218" s="70"/>
      <c r="F218" s="70"/>
      <c r="G218" s="70"/>
      <c r="H218" s="70"/>
      <c r="I218" s="70"/>
      <c r="J218" s="70"/>
      <c r="K218" s="70"/>
      <c r="L218" s="70"/>
    </row>
    <row r="219" ht="15.75" customHeight="1">
      <c r="A219" s="68"/>
      <c r="B219" s="69"/>
      <c r="C219" s="69"/>
      <c r="D219" s="70"/>
      <c r="E219" s="70"/>
      <c r="F219" s="70"/>
      <c r="G219" s="70"/>
      <c r="H219" s="70"/>
      <c r="I219" s="70"/>
      <c r="J219" s="70"/>
      <c r="K219" s="70"/>
      <c r="L219" s="70"/>
    </row>
    <row r="220" ht="15.75" customHeight="1">
      <c r="A220" s="68"/>
      <c r="B220" s="69"/>
      <c r="C220" s="69"/>
      <c r="D220" s="70"/>
      <c r="E220" s="70"/>
      <c r="F220" s="70"/>
      <c r="G220" s="70"/>
      <c r="H220" s="70"/>
      <c r="I220" s="70"/>
      <c r="J220" s="70"/>
      <c r="K220" s="70"/>
      <c r="L220" s="7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L2"/>
    <mergeCell ref="A4:L4"/>
    <mergeCell ref="A5:L5"/>
    <mergeCell ref="A6:L6"/>
    <mergeCell ref="A7:L7"/>
    <mergeCell ref="A8:L8"/>
    <mergeCell ref="A20:L20"/>
  </mergeCell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23.43"/>
    <col customWidth="1" min="3" max="3" width="20.29"/>
    <col customWidth="1" min="4" max="4" width="22.43"/>
    <col customWidth="1" min="5" max="5" width="20.29"/>
    <col customWidth="1" min="6" max="6" width="22.29"/>
    <col customWidth="1" min="7" max="8" width="8.0"/>
    <col customWidth="1" min="9" max="9" width="12.14"/>
    <col customWidth="1" min="10" max="26" width="8.0"/>
  </cols>
  <sheetData>
    <row r="1">
      <c r="A1" s="68"/>
      <c r="B1" s="69"/>
      <c r="C1" s="69"/>
      <c r="D1" s="69"/>
      <c r="E1" s="70"/>
      <c r="F1" s="70"/>
    </row>
    <row r="2" ht="18.75" customHeight="1">
      <c r="A2" s="582" t="s">
        <v>10385</v>
      </c>
      <c r="B2" s="72"/>
      <c r="C2" s="72"/>
      <c r="D2" s="72"/>
      <c r="E2" s="72"/>
      <c r="F2" s="72"/>
      <c r="G2" s="72"/>
      <c r="H2" s="73"/>
      <c r="I2" s="374"/>
      <c r="J2" s="374"/>
      <c r="K2" s="75"/>
      <c r="L2" s="75"/>
      <c r="M2" s="75"/>
      <c r="N2" s="75"/>
      <c r="O2" s="75"/>
      <c r="P2" s="75"/>
      <c r="Q2" s="75"/>
      <c r="R2" s="75"/>
      <c r="S2" s="75"/>
      <c r="T2" s="75"/>
      <c r="U2" s="75"/>
      <c r="V2" s="75"/>
      <c r="W2" s="75"/>
      <c r="X2" s="75"/>
      <c r="Y2" s="75"/>
      <c r="Z2" s="75"/>
    </row>
    <row r="3">
      <c r="A3" s="1620"/>
      <c r="B3" s="1620"/>
      <c r="C3" s="1620"/>
      <c r="D3" s="1620"/>
      <c r="E3" s="1620"/>
      <c r="F3" s="1621"/>
      <c r="G3" s="867"/>
      <c r="H3" s="867"/>
      <c r="I3" s="75"/>
      <c r="J3" s="75"/>
      <c r="K3" s="75"/>
      <c r="L3" s="75"/>
      <c r="M3" s="75"/>
      <c r="N3" s="75"/>
      <c r="O3" s="75"/>
      <c r="P3" s="75"/>
      <c r="Q3" s="75"/>
      <c r="R3" s="75"/>
      <c r="S3" s="75"/>
      <c r="T3" s="75"/>
      <c r="U3" s="75"/>
      <c r="V3" s="75"/>
      <c r="W3" s="75"/>
      <c r="X3" s="75"/>
      <c r="Y3" s="75"/>
      <c r="Z3" s="75"/>
    </row>
    <row r="4" ht="42.0" customHeight="1">
      <c r="A4" s="76" t="s">
        <v>10386</v>
      </c>
      <c r="B4" s="72"/>
      <c r="C4" s="72"/>
      <c r="D4" s="72"/>
      <c r="E4" s="72"/>
      <c r="F4" s="72"/>
      <c r="G4" s="72"/>
      <c r="H4" s="73"/>
      <c r="I4" s="374"/>
      <c r="J4" s="374"/>
      <c r="K4" s="75"/>
      <c r="L4" s="75"/>
      <c r="M4" s="75"/>
      <c r="N4" s="75"/>
      <c r="O4" s="75"/>
      <c r="P4" s="75"/>
      <c r="Q4" s="75"/>
      <c r="R4" s="75"/>
      <c r="S4" s="75"/>
      <c r="T4" s="75"/>
      <c r="U4" s="75"/>
      <c r="V4" s="75"/>
      <c r="W4" s="75"/>
      <c r="X4" s="75"/>
      <c r="Y4" s="75"/>
      <c r="Z4" s="75"/>
    </row>
    <row r="5" ht="27.0" customHeight="1">
      <c r="A5" s="76" t="s">
        <v>10387</v>
      </c>
      <c r="B5" s="72"/>
      <c r="C5" s="72"/>
      <c r="D5" s="72"/>
      <c r="E5" s="72"/>
      <c r="F5" s="72"/>
      <c r="G5" s="72"/>
      <c r="H5" s="73"/>
      <c r="I5" s="374"/>
      <c r="J5" s="374"/>
      <c r="K5" s="75"/>
      <c r="L5" s="75"/>
      <c r="M5" s="75"/>
      <c r="N5" s="75"/>
      <c r="O5" s="75"/>
      <c r="P5" s="75"/>
      <c r="Q5" s="75"/>
      <c r="R5" s="75"/>
      <c r="S5" s="75"/>
      <c r="T5" s="75"/>
      <c r="U5" s="75"/>
      <c r="V5" s="75"/>
      <c r="W5" s="75"/>
      <c r="X5" s="75"/>
      <c r="Y5" s="75"/>
      <c r="Z5" s="75"/>
    </row>
    <row r="6" ht="28.5" customHeight="1">
      <c r="A6" s="76" t="s">
        <v>10388</v>
      </c>
      <c r="B6" s="72"/>
      <c r="C6" s="72"/>
      <c r="D6" s="72"/>
      <c r="E6" s="72"/>
      <c r="F6" s="72"/>
      <c r="G6" s="72"/>
      <c r="H6" s="73"/>
      <c r="I6" s="374"/>
      <c r="J6" s="374"/>
      <c r="K6" s="75"/>
      <c r="L6" s="75"/>
      <c r="M6" s="75"/>
      <c r="N6" s="75"/>
      <c r="O6" s="75"/>
      <c r="P6" s="75"/>
      <c r="Q6" s="75"/>
      <c r="R6" s="75"/>
      <c r="S6" s="75"/>
      <c r="T6" s="75"/>
      <c r="U6" s="75"/>
      <c r="V6" s="75"/>
      <c r="W6" s="75"/>
      <c r="X6" s="75"/>
      <c r="Y6" s="75"/>
      <c r="Z6" s="75"/>
    </row>
    <row r="7" ht="25.5" customHeight="1">
      <c r="A7" s="76" t="s">
        <v>10389</v>
      </c>
      <c r="B7" s="72"/>
      <c r="C7" s="72"/>
      <c r="D7" s="72"/>
      <c r="E7" s="72"/>
      <c r="F7" s="72"/>
      <c r="G7" s="72"/>
      <c r="H7" s="73"/>
      <c r="I7" s="374"/>
      <c r="J7" s="374"/>
      <c r="K7" s="75"/>
      <c r="L7" s="75"/>
      <c r="M7" s="75"/>
      <c r="N7" s="75"/>
      <c r="O7" s="75"/>
      <c r="P7" s="75"/>
      <c r="Q7" s="75"/>
      <c r="R7" s="75"/>
      <c r="S7" s="75"/>
      <c r="T7" s="75"/>
      <c r="U7" s="75"/>
      <c r="V7" s="75"/>
      <c r="W7" s="75"/>
      <c r="X7" s="75"/>
      <c r="Y7" s="75"/>
      <c r="Z7" s="75"/>
    </row>
    <row r="8" ht="26.25" customHeight="1">
      <c r="A8" s="76" t="s">
        <v>10390</v>
      </c>
      <c r="B8" s="72"/>
      <c r="C8" s="72"/>
      <c r="D8" s="72"/>
      <c r="E8" s="72"/>
      <c r="F8" s="72"/>
      <c r="G8" s="72"/>
      <c r="H8" s="73"/>
      <c r="I8" s="374"/>
      <c r="J8" s="374"/>
      <c r="K8" s="75"/>
      <c r="L8" s="75"/>
      <c r="M8" s="75"/>
      <c r="N8" s="75"/>
      <c r="O8" s="75"/>
      <c r="P8" s="75"/>
      <c r="Q8" s="75"/>
      <c r="R8" s="75"/>
      <c r="S8" s="75"/>
      <c r="T8" s="75"/>
      <c r="U8" s="75"/>
      <c r="V8" s="75"/>
      <c r="W8" s="75"/>
      <c r="X8" s="75"/>
      <c r="Y8" s="75"/>
      <c r="Z8" s="75"/>
    </row>
    <row r="9" ht="92.25" customHeight="1">
      <c r="A9" s="79" t="s">
        <v>10391</v>
      </c>
      <c r="B9" s="72"/>
      <c r="C9" s="72"/>
      <c r="D9" s="72"/>
      <c r="E9" s="72"/>
      <c r="F9" s="72"/>
      <c r="G9" s="72"/>
      <c r="H9" s="73"/>
      <c r="I9" s="374"/>
      <c r="J9" s="374"/>
      <c r="K9" s="75"/>
      <c r="L9" s="75"/>
      <c r="M9" s="75"/>
      <c r="N9" s="75"/>
      <c r="O9" s="75"/>
      <c r="P9" s="75"/>
      <c r="Q9" s="75"/>
      <c r="R9" s="75"/>
      <c r="S9" s="75"/>
      <c r="T9" s="75"/>
      <c r="U9" s="75"/>
      <c r="V9" s="75"/>
      <c r="W9" s="75"/>
      <c r="X9" s="75"/>
      <c r="Y9" s="75"/>
      <c r="Z9" s="75"/>
    </row>
    <row r="10">
      <c r="A10" s="68"/>
      <c r="B10" s="69"/>
      <c r="C10" s="69"/>
      <c r="D10" s="69"/>
      <c r="E10" s="70"/>
      <c r="F10" s="70"/>
      <c r="G10" s="75"/>
      <c r="H10" s="75"/>
      <c r="I10" s="75"/>
      <c r="J10" s="75"/>
      <c r="K10" s="75"/>
      <c r="L10" s="75"/>
      <c r="M10" s="75"/>
      <c r="N10" s="75"/>
      <c r="O10" s="75"/>
      <c r="P10" s="75"/>
      <c r="Q10" s="75"/>
      <c r="R10" s="75"/>
      <c r="S10" s="75"/>
      <c r="T10" s="75"/>
      <c r="U10" s="75"/>
      <c r="V10" s="75"/>
      <c r="W10" s="75"/>
      <c r="X10" s="75"/>
      <c r="Y10" s="75"/>
      <c r="Z10" s="75"/>
    </row>
    <row r="11" ht="38.25" customHeight="1">
      <c r="A11" s="1071" t="s">
        <v>7</v>
      </c>
      <c r="B11" s="84" t="s">
        <v>8</v>
      </c>
      <c r="C11" s="1063" t="s">
        <v>10392</v>
      </c>
      <c r="D11" s="1063" t="s">
        <v>10393</v>
      </c>
      <c r="E11" s="1063" t="s">
        <v>10394</v>
      </c>
      <c r="F11" s="84" t="s">
        <v>10395</v>
      </c>
      <c r="G11" s="82" t="s">
        <v>2070</v>
      </c>
      <c r="H11" s="82" t="s">
        <v>253</v>
      </c>
      <c r="I11" s="86" t="s">
        <v>2051</v>
      </c>
    </row>
    <row r="12">
      <c r="A12" s="434" t="s">
        <v>51</v>
      </c>
      <c r="B12" s="1622" t="s">
        <v>52</v>
      </c>
      <c r="C12" s="1623" t="s">
        <v>10396</v>
      </c>
      <c r="D12" s="1624" t="s">
        <v>10397</v>
      </c>
      <c r="E12" s="1625">
        <v>0.0</v>
      </c>
      <c r="F12" s="1626" t="s">
        <v>7122</v>
      </c>
      <c r="G12" s="1627">
        <v>100.0</v>
      </c>
      <c r="H12" s="1628">
        <v>100.0</v>
      </c>
      <c r="I12" s="1301" t="s">
        <v>51</v>
      </c>
      <c r="J12" s="374"/>
    </row>
    <row r="13">
      <c r="A13" s="1629" t="s">
        <v>51</v>
      </c>
      <c r="B13" s="1630" t="s">
        <v>52</v>
      </c>
      <c r="C13" s="1631" t="s">
        <v>10398</v>
      </c>
      <c r="D13" s="1632" t="s">
        <v>10397</v>
      </c>
      <c r="E13" s="1633">
        <v>0.0</v>
      </c>
      <c r="F13" s="1634" t="s">
        <v>10399</v>
      </c>
      <c r="G13" s="1635">
        <v>100.0</v>
      </c>
      <c r="H13" s="1636">
        <v>100.0</v>
      </c>
      <c r="I13" s="1637" t="s">
        <v>51</v>
      </c>
      <c r="J13" s="374"/>
    </row>
    <row r="14">
      <c r="A14" s="162" t="s">
        <v>9313</v>
      </c>
      <c r="B14" s="162" t="s">
        <v>52</v>
      </c>
      <c r="C14" s="161" t="s">
        <v>10400</v>
      </c>
      <c r="D14" s="163"/>
      <c r="E14" s="162" t="s">
        <v>9313</v>
      </c>
      <c r="F14" s="1485" t="s">
        <v>10401</v>
      </c>
      <c r="G14" s="94">
        <v>100.0</v>
      </c>
      <c r="H14" s="94">
        <v>100.0</v>
      </c>
      <c r="I14" s="162" t="s">
        <v>9313</v>
      </c>
      <c r="J14" s="374"/>
    </row>
    <row r="15" ht="15.0" customHeight="1">
      <c r="A15" s="162" t="s">
        <v>112</v>
      </c>
      <c r="B15" s="162" t="s">
        <v>101</v>
      </c>
      <c r="C15" s="161"/>
      <c r="D15" s="163"/>
      <c r="E15" s="696" t="s">
        <v>10402</v>
      </c>
      <c r="F15" s="1163" t="s">
        <v>10403</v>
      </c>
      <c r="G15" s="94">
        <v>100.0</v>
      </c>
      <c r="H15" s="94">
        <v>100.0</v>
      </c>
      <c r="I15" s="168" t="s">
        <v>112</v>
      </c>
    </row>
    <row r="16" ht="15.0" customHeight="1">
      <c r="A16" s="162" t="s">
        <v>124</v>
      </c>
      <c r="B16" s="162" t="s">
        <v>101</v>
      </c>
      <c r="C16" s="161" t="s">
        <v>10404</v>
      </c>
      <c r="D16" s="163"/>
      <c r="E16" s="696" t="s">
        <v>124</v>
      </c>
      <c r="F16" s="1163" t="s">
        <v>10405</v>
      </c>
      <c r="G16" s="94">
        <v>200.0</v>
      </c>
      <c r="H16" s="94">
        <v>200.0</v>
      </c>
      <c r="I16" s="168" t="s">
        <v>124</v>
      </c>
    </row>
    <row r="17" ht="15.0" customHeight="1">
      <c r="A17" s="162" t="s">
        <v>9695</v>
      </c>
      <c r="B17" s="162" t="s">
        <v>101</v>
      </c>
      <c r="C17" s="161" t="s">
        <v>10406</v>
      </c>
      <c r="D17" s="163"/>
      <c r="E17" s="696" t="s">
        <v>10407</v>
      </c>
      <c r="F17" s="1163" t="s">
        <v>10408</v>
      </c>
      <c r="G17" s="94">
        <v>100.0</v>
      </c>
      <c r="H17" s="94">
        <v>100.0</v>
      </c>
      <c r="I17" s="168" t="s">
        <v>100</v>
      </c>
    </row>
    <row r="18" ht="18.0" customHeight="1">
      <c r="A18" s="162" t="s">
        <v>141</v>
      </c>
      <c r="B18" s="162" t="s">
        <v>139</v>
      </c>
      <c r="C18" s="161" t="s">
        <v>10409</v>
      </c>
      <c r="D18" s="163"/>
      <c r="E18" s="696"/>
      <c r="F18" s="1163"/>
      <c r="G18" s="94">
        <v>100.0</v>
      </c>
      <c r="H18" s="94">
        <v>100.0</v>
      </c>
      <c r="I18" s="162" t="s">
        <v>141</v>
      </c>
      <c r="J18" s="374"/>
    </row>
    <row r="19" ht="18.0" customHeight="1">
      <c r="A19" s="162" t="s">
        <v>1449</v>
      </c>
      <c r="B19" s="162" t="s">
        <v>139</v>
      </c>
      <c r="C19" s="161" t="s">
        <v>10410</v>
      </c>
      <c r="D19" s="163"/>
      <c r="E19" s="696"/>
      <c r="F19" s="1163"/>
      <c r="G19" s="94">
        <v>150.0</v>
      </c>
      <c r="H19" s="94">
        <v>150.0</v>
      </c>
      <c r="I19" s="162" t="s">
        <v>1449</v>
      </c>
      <c r="J19" s="374"/>
    </row>
    <row r="20" ht="18.0" customHeight="1">
      <c r="A20" s="162" t="s">
        <v>1449</v>
      </c>
      <c r="B20" s="162" t="s">
        <v>139</v>
      </c>
      <c r="C20" s="161" t="s">
        <v>10409</v>
      </c>
      <c r="D20" s="163"/>
      <c r="E20" s="1080"/>
      <c r="F20" s="1163"/>
      <c r="G20" s="94">
        <v>100.0</v>
      </c>
      <c r="H20" s="94">
        <v>100.0</v>
      </c>
      <c r="I20" s="162" t="s">
        <v>1449</v>
      </c>
      <c r="J20" s="374"/>
    </row>
    <row r="21" ht="18.0" customHeight="1">
      <c r="A21" s="200" t="s">
        <v>158</v>
      </c>
      <c r="B21" s="200" t="s">
        <v>139</v>
      </c>
      <c r="C21" s="314" t="s">
        <v>10398</v>
      </c>
      <c r="D21" s="322"/>
      <c r="E21" s="915" t="s">
        <v>10411</v>
      </c>
      <c r="F21" s="1166"/>
      <c r="G21" s="101">
        <v>100.0</v>
      </c>
      <c r="H21" s="101">
        <v>100.0</v>
      </c>
      <c r="I21" s="200" t="s">
        <v>158</v>
      </c>
      <c r="J21" s="555"/>
    </row>
    <row r="22" ht="15.75" customHeight="1">
      <c r="A22" s="162" t="s">
        <v>8962</v>
      </c>
      <c r="B22" s="161" t="s">
        <v>174</v>
      </c>
      <c r="C22" s="161" t="s">
        <v>10412</v>
      </c>
      <c r="D22" s="163"/>
      <c r="E22" s="696" t="s">
        <v>10413</v>
      </c>
      <c r="F22" s="1163" t="s">
        <v>10414</v>
      </c>
      <c r="G22" s="94">
        <v>100.0</v>
      </c>
      <c r="H22" s="94">
        <v>100.0</v>
      </c>
      <c r="I22" s="555" t="s">
        <v>175</v>
      </c>
      <c r="J22" s="374"/>
    </row>
    <row r="23" ht="15.75" customHeight="1">
      <c r="A23" s="162" t="s">
        <v>8962</v>
      </c>
      <c r="B23" s="161" t="s">
        <v>174</v>
      </c>
      <c r="C23" s="161" t="s">
        <v>10415</v>
      </c>
      <c r="D23" s="163"/>
      <c r="E23" s="1080" t="s">
        <v>10416</v>
      </c>
      <c r="F23" s="1163" t="s">
        <v>10417</v>
      </c>
      <c r="G23" s="94" t="s">
        <v>10418</v>
      </c>
      <c r="H23" s="94">
        <v>450.0</v>
      </c>
      <c r="I23" s="555" t="s">
        <v>175</v>
      </c>
      <c r="J23" s="374"/>
    </row>
    <row r="24" ht="15.75" customHeight="1">
      <c r="A24" s="162" t="s">
        <v>8969</v>
      </c>
      <c r="B24" s="162" t="s">
        <v>174</v>
      </c>
      <c r="C24" s="161" t="s">
        <v>10419</v>
      </c>
      <c r="D24" s="163"/>
      <c r="E24" s="696" t="s">
        <v>10420</v>
      </c>
      <c r="F24" s="1163" t="s">
        <v>10421</v>
      </c>
      <c r="G24" s="94">
        <v>100.0</v>
      </c>
      <c r="H24" s="94">
        <v>100.0</v>
      </c>
      <c r="I24" s="555" t="s">
        <v>1913</v>
      </c>
      <c r="J24" s="374"/>
    </row>
    <row r="25" ht="15.75" customHeight="1">
      <c r="A25" s="162" t="s">
        <v>201</v>
      </c>
      <c r="B25" s="162" t="s">
        <v>174</v>
      </c>
      <c r="C25" s="161" t="s">
        <v>10422</v>
      </c>
      <c r="D25" s="163"/>
      <c r="E25" s="696" t="s">
        <v>10423</v>
      </c>
      <c r="F25" s="1163" t="s">
        <v>10424</v>
      </c>
      <c r="G25" s="1415">
        <v>100.0</v>
      </c>
      <c r="H25" s="1415">
        <v>100.0</v>
      </c>
      <c r="I25" s="1023" t="s">
        <v>201</v>
      </c>
      <c r="J25" s="374"/>
    </row>
    <row r="26" ht="15.75" customHeight="1">
      <c r="A26" s="162" t="s">
        <v>10425</v>
      </c>
      <c r="B26" s="162" t="s">
        <v>174</v>
      </c>
      <c r="C26" s="161" t="s">
        <v>10419</v>
      </c>
      <c r="D26" s="163"/>
      <c r="E26" s="696" t="s">
        <v>10425</v>
      </c>
      <c r="F26" s="1163" t="s">
        <v>10426</v>
      </c>
      <c r="G26" s="94">
        <v>100.0</v>
      </c>
      <c r="H26" s="94">
        <v>100.0</v>
      </c>
      <c r="I26" s="1038" t="s">
        <v>2031</v>
      </c>
      <c r="J26" s="374"/>
    </row>
    <row r="27" ht="15.75" customHeight="1">
      <c r="A27" s="162"/>
      <c r="B27" s="162"/>
      <c r="C27" s="161"/>
      <c r="D27" s="163"/>
      <c r="E27" s="1080"/>
      <c r="F27" s="1163"/>
      <c r="G27" s="94"/>
      <c r="H27" s="94"/>
      <c r="I27" s="374"/>
      <c r="J27" s="374"/>
    </row>
    <row r="28" ht="15.75" customHeight="1">
      <c r="A28" s="583" t="s">
        <v>217</v>
      </c>
      <c r="B28" s="69"/>
      <c r="C28" s="69"/>
      <c r="D28" s="69"/>
      <c r="E28" s="74"/>
      <c r="H28" s="1158">
        <f>SUM(H12:H27)</f>
        <v>2000</v>
      </c>
    </row>
    <row r="29" ht="15.75" customHeight="1">
      <c r="A29" s="68"/>
      <c r="B29" s="69"/>
      <c r="C29" s="69"/>
      <c r="D29" s="69"/>
      <c r="E29" s="70"/>
      <c r="F29" s="70"/>
    </row>
    <row r="30" ht="15.75" customHeight="1">
      <c r="A30" s="1188" t="s">
        <v>2052</v>
      </c>
      <c r="B30" s="586"/>
      <c r="C30" s="586"/>
      <c r="D30" s="586"/>
      <c r="E30" s="586"/>
      <c r="F30" s="587"/>
    </row>
    <row r="31" ht="15.75" customHeight="1">
      <c r="A31" s="68"/>
      <c r="B31" s="69"/>
      <c r="C31" s="69"/>
      <c r="D31" s="69"/>
      <c r="E31" s="70"/>
      <c r="F31" s="70"/>
    </row>
    <row r="32" ht="15.75" customHeight="1">
      <c r="A32" s="68"/>
      <c r="B32" s="69"/>
      <c r="C32" s="69"/>
      <c r="D32" s="69"/>
      <c r="E32" s="70"/>
      <c r="F32" s="70"/>
    </row>
    <row r="33" ht="15.75" customHeight="1">
      <c r="A33" s="68"/>
      <c r="B33" s="69"/>
      <c r="C33" s="69"/>
      <c r="D33" s="69"/>
      <c r="E33" s="70"/>
      <c r="F33" s="70"/>
    </row>
    <row r="34" ht="15.75" customHeight="1">
      <c r="A34" s="68"/>
      <c r="B34" s="69"/>
      <c r="C34" s="69"/>
      <c r="D34" s="69"/>
      <c r="E34" s="70"/>
      <c r="F34" s="70"/>
    </row>
    <row r="35" ht="15.75" customHeight="1">
      <c r="A35" s="68"/>
      <c r="B35" s="69"/>
      <c r="C35" s="69"/>
      <c r="D35" s="69"/>
      <c r="E35" s="70"/>
      <c r="F35" s="70"/>
    </row>
    <row r="36" ht="15.75" customHeight="1">
      <c r="A36" s="68"/>
      <c r="B36" s="69"/>
      <c r="C36" s="69"/>
      <c r="D36" s="69"/>
      <c r="E36" s="70"/>
      <c r="F36" s="70"/>
    </row>
    <row r="37" ht="15.75" customHeight="1">
      <c r="A37" s="68"/>
      <c r="B37" s="69"/>
      <c r="C37" s="69"/>
      <c r="D37" s="69"/>
      <c r="E37" s="70"/>
      <c r="F37" s="70"/>
    </row>
    <row r="38" ht="15.75" customHeight="1">
      <c r="A38" s="68"/>
      <c r="B38" s="69"/>
      <c r="C38" s="69"/>
      <c r="D38" s="69"/>
      <c r="E38" s="70"/>
      <c r="F38" s="70"/>
    </row>
    <row r="39" ht="15.75" customHeight="1">
      <c r="A39" s="68"/>
      <c r="B39" s="69"/>
      <c r="C39" s="69"/>
      <c r="D39" s="69"/>
      <c r="E39" s="70"/>
      <c r="F39" s="70"/>
    </row>
    <row r="40" ht="15.75" customHeight="1">
      <c r="A40" s="68"/>
      <c r="B40" s="69"/>
      <c r="C40" s="69"/>
      <c r="D40" s="69"/>
      <c r="E40" s="70"/>
      <c r="F40" s="70"/>
    </row>
    <row r="41" ht="15.75" customHeight="1">
      <c r="A41" s="68"/>
      <c r="B41" s="69"/>
      <c r="C41" s="69"/>
      <c r="D41" s="69"/>
      <c r="E41" s="70"/>
      <c r="F41" s="70"/>
    </row>
    <row r="42" ht="15.75" customHeight="1">
      <c r="A42" s="68"/>
      <c r="B42" s="69"/>
      <c r="C42" s="69"/>
      <c r="D42" s="69"/>
      <c r="E42" s="70"/>
      <c r="F42" s="70"/>
    </row>
    <row r="43" ht="15.75" customHeight="1">
      <c r="A43" s="68"/>
      <c r="B43" s="69"/>
      <c r="C43" s="69"/>
      <c r="D43" s="69"/>
      <c r="E43" s="70"/>
      <c r="F43" s="70"/>
    </row>
    <row r="44" ht="15.75" customHeight="1">
      <c r="A44" s="68"/>
      <c r="B44" s="69"/>
      <c r="C44" s="69"/>
      <c r="D44" s="69"/>
      <c r="E44" s="70"/>
      <c r="F44" s="70"/>
    </row>
    <row r="45" ht="15.75" customHeight="1">
      <c r="A45" s="68"/>
      <c r="B45" s="69"/>
      <c r="C45" s="69"/>
      <c r="D45" s="69"/>
      <c r="E45" s="70"/>
      <c r="F45" s="70"/>
    </row>
    <row r="46" ht="15.75" customHeight="1">
      <c r="A46" s="68"/>
      <c r="B46" s="69"/>
      <c r="C46" s="69"/>
      <c r="D46" s="69"/>
      <c r="E46" s="70"/>
      <c r="F46" s="70"/>
    </row>
    <row r="47" ht="15.75" customHeight="1">
      <c r="A47" s="68"/>
      <c r="B47" s="69"/>
      <c r="C47" s="69"/>
      <c r="D47" s="69"/>
      <c r="E47" s="70"/>
      <c r="F47" s="70"/>
    </row>
    <row r="48" ht="15.75" customHeight="1">
      <c r="A48" s="68"/>
      <c r="B48" s="69"/>
      <c r="C48" s="69"/>
      <c r="D48" s="69"/>
      <c r="E48" s="70"/>
      <c r="F48" s="70"/>
    </row>
    <row r="49" ht="15.75" customHeight="1">
      <c r="A49" s="68"/>
      <c r="B49" s="69"/>
      <c r="C49" s="69"/>
      <c r="D49" s="69"/>
      <c r="E49" s="70"/>
      <c r="F49" s="70"/>
    </row>
    <row r="50" ht="15.75" customHeight="1">
      <c r="A50" s="68"/>
      <c r="B50" s="69"/>
      <c r="C50" s="69"/>
      <c r="D50" s="69"/>
      <c r="E50" s="70"/>
      <c r="F50" s="70"/>
    </row>
    <row r="51" ht="15.75" customHeight="1">
      <c r="A51" s="68"/>
      <c r="B51" s="69"/>
      <c r="C51" s="69"/>
      <c r="D51" s="69"/>
      <c r="E51" s="70"/>
      <c r="F51" s="70"/>
    </row>
    <row r="52" ht="15.75" customHeight="1">
      <c r="A52" s="68"/>
      <c r="B52" s="69"/>
      <c r="C52" s="69"/>
      <c r="D52" s="69"/>
      <c r="E52" s="70"/>
      <c r="F52" s="70"/>
    </row>
    <row r="53" ht="15.75" customHeight="1">
      <c r="A53" s="68"/>
      <c r="B53" s="69"/>
      <c r="C53" s="69"/>
      <c r="D53" s="69"/>
      <c r="E53" s="70"/>
      <c r="F53" s="70"/>
    </row>
    <row r="54" ht="15.75" customHeight="1">
      <c r="A54" s="68"/>
      <c r="B54" s="69"/>
      <c r="C54" s="69"/>
      <c r="D54" s="69"/>
      <c r="E54" s="70"/>
      <c r="F54" s="70"/>
    </row>
    <row r="55" ht="15.75" customHeight="1">
      <c r="A55" s="68"/>
      <c r="B55" s="69"/>
      <c r="C55" s="69"/>
      <c r="D55" s="69"/>
      <c r="E55" s="70"/>
      <c r="F55" s="70"/>
    </row>
    <row r="56" ht="15.75" customHeight="1">
      <c r="A56" s="68"/>
      <c r="B56" s="69"/>
      <c r="C56" s="69"/>
      <c r="D56" s="69"/>
      <c r="E56" s="70"/>
      <c r="F56" s="70"/>
    </row>
    <row r="57" ht="15.75" customHeight="1">
      <c r="A57" s="68"/>
      <c r="B57" s="69"/>
      <c r="C57" s="69"/>
      <c r="D57" s="69"/>
      <c r="E57" s="70"/>
      <c r="F57" s="70"/>
    </row>
    <row r="58" ht="15.75" customHeight="1">
      <c r="A58" s="68"/>
      <c r="B58" s="69"/>
      <c r="C58" s="69"/>
      <c r="D58" s="69"/>
      <c r="E58" s="70"/>
      <c r="F58" s="70"/>
    </row>
    <row r="59" ht="15.75" customHeight="1">
      <c r="A59" s="68"/>
      <c r="B59" s="69"/>
      <c r="C59" s="69"/>
      <c r="D59" s="69"/>
      <c r="E59" s="70"/>
      <c r="F59" s="70"/>
    </row>
    <row r="60" ht="15.75" customHeight="1">
      <c r="A60" s="68"/>
      <c r="B60" s="69"/>
      <c r="C60" s="69"/>
      <c r="D60" s="69"/>
      <c r="E60" s="70"/>
      <c r="F60" s="70"/>
    </row>
    <row r="61" ht="15.75" customHeight="1">
      <c r="A61" s="68"/>
      <c r="B61" s="69"/>
      <c r="C61" s="69"/>
      <c r="D61" s="69"/>
      <c r="E61" s="70"/>
      <c r="F61" s="70"/>
    </row>
    <row r="62" ht="15.75" customHeight="1">
      <c r="A62" s="68"/>
      <c r="B62" s="69"/>
      <c r="C62" s="69"/>
      <c r="D62" s="69"/>
      <c r="E62" s="70"/>
      <c r="F62" s="70"/>
    </row>
    <row r="63" ht="15.75" customHeight="1">
      <c r="A63" s="68"/>
      <c r="B63" s="69"/>
      <c r="C63" s="69"/>
      <c r="D63" s="69"/>
      <c r="E63" s="70"/>
      <c r="F63" s="70"/>
    </row>
    <row r="64" ht="15.75" customHeight="1">
      <c r="A64" s="68"/>
      <c r="B64" s="69"/>
      <c r="C64" s="69"/>
      <c r="D64" s="69"/>
      <c r="E64" s="70"/>
      <c r="F64" s="70"/>
    </row>
    <row r="65" ht="15.75" customHeight="1">
      <c r="A65" s="68"/>
      <c r="B65" s="69"/>
      <c r="C65" s="69"/>
      <c r="D65" s="69"/>
      <c r="E65" s="70"/>
      <c r="F65" s="70"/>
    </row>
    <row r="66" ht="15.75" customHeight="1">
      <c r="A66" s="68"/>
      <c r="B66" s="69"/>
      <c r="C66" s="69"/>
      <c r="D66" s="69"/>
      <c r="E66" s="70"/>
      <c r="F66" s="70"/>
    </row>
    <row r="67" ht="15.75" customHeight="1">
      <c r="A67" s="68"/>
      <c r="B67" s="69"/>
      <c r="C67" s="69"/>
      <c r="D67" s="69"/>
      <c r="E67" s="70"/>
      <c r="F67" s="70"/>
    </row>
    <row r="68" ht="15.75" customHeight="1">
      <c r="A68" s="68"/>
      <c r="B68" s="69"/>
      <c r="C68" s="69"/>
      <c r="D68" s="69"/>
      <c r="E68" s="70"/>
      <c r="F68" s="70"/>
    </row>
    <row r="69" ht="15.75" customHeight="1">
      <c r="A69" s="68"/>
      <c r="B69" s="69"/>
      <c r="C69" s="69"/>
      <c r="D69" s="69"/>
      <c r="E69" s="70"/>
      <c r="F69" s="70"/>
    </row>
    <row r="70" ht="15.75" customHeight="1">
      <c r="A70" s="68"/>
      <c r="B70" s="69"/>
      <c r="C70" s="69"/>
      <c r="D70" s="69"/>
      <c r="E70" s="70"/>
      <c r="F70" s="70"/>
    </row>
    <row r="71" ht="15.75" customHeight="1">
      <c r="A71" s="68"/>
      <c r="B71" s="69"/>
      <c r="C71" s="69"/>
      <c r="D71" s="69"/>
      <c r="E71" s="70"/>
      <c r="F71" s="70"/>
    </row>
    <row r="72" ht="15.75" customHeight="1">
      <c r="A72" s="68"/>
      <c r="B72" s="69"/>
      <c r="C72" s="69"/>
      <c r="D72" s="69"/>
      <c r="E72" s="70"/>
      <c r="F72" s="70"/>
    </row>
    <row r="73" ht="15.75" customHeight="1">
      <c r="A73" s="68"/>
      <c r="B73" s="69"/>
      <c r="C73" s="69"/>
      <c r="D73" s="69"/>
      <c r="E73" s="70"/>
      <c r="F73" s="70"/>
    </row>
    <row r="74" ht="15.75" customHeight="1">
      <c r="A74" s="68"/>
      <c r="B74" s="69"/>
      <c r="C74" s="69"/>
      <c r="D74" s="69"/>
      <c r="E74" s="70"/>
      <c r="F74" s="70"/>
    </row>
    <row r="75" ht="15.75" customHeight="1">
      <c r="A75" s="68"/>
      <c r="B75" s="69"/>
      <c r="C75" s="69"/>
      <c r="D75" s="69"/>
      <c r="E75" s="70"/>
      <c r="F75" s="70"/>
    </row>
    <row r="76" ht="15.75" customHeight="1">
      <c r="A76" s="68"/>
      <c r="B76" s="69"/>
      <c r="C76" s="69"/>
      <c r="D76" s="69"/>
      <c r="E76" s="70"/>
      <c r="F76" s="70"/>
    </row>
    <row r="77" ht="15.75" customHeight="1">
      <c r="A77" s="68"/>
      <c r="B77" s="69"/>
      <c r="C77" s="69"/>
      <c r="D77" s="69"/>
      <c r="E77" s="70"/>
      <c r="F77" s="70"/>
    </row>
    <row r="78" ht="15.75" customHeight="1">
      <c r="A78" s="68"/>
      <c r="B78" s="69"/>
      <c r="C78" s="69"/>
      <c r="D78" s="69"/>
      <c r="E78" s="70"/>
      <c r="F78" s="70"/>
    </row>
    <row r="79" ht="15.75" customHeight="1">
      <c r="A79" s="68"/>
      <c r="B79" s="69"/>
      <c r="C79" s="69"/>
      <c r="D79" s="69"/>
      <c r="E79" s="70"/>
      <c r="F79" s="70"/>
    </row>
    <row r="80" ht="15.75" customHeight="1">
      <c r="A80" s="68"/>
      <c r="B80" s="69"/>
      <c r="C80" s="69"/>
      <c r="D80" s="69"/>
      <c r="E80" s="70"/>
      <c r="F80" s="70"/>
    </row>
    <row r="81" ht="15.75" customHeight="1">
      <c r="A81" s="68"/>
      <c r="B81" s="69"/>
      <c r="C81" s="69"/>
      <c r="D81" s="69"/>
      <c r="E81" s="70"/>
      <c r="F81" s="70"/>
    </row>
    <row r="82" ht="15.75" customHeight="1">
      <c r="A82" s="68"/>
      <c r="B82" s="69"/>
      <c r="C82" s="69"/>
      <c r="D82" s="69"/>
      <c r="E82" s="70"/>
      <c r="F82" s="70"/>
    </row>
    <row r="83" ht="15.75" customHeight="1">
      <c r="A83" s="68"/>
      <c r="B83" s="69"/>
      <c r="C83" s="69"/>
      <c r="D83" s="69"/>
      <c r="E83" s="70"/>
      <c r="F83" s="70"/>
    </row>
    <row r="84" ht="15.75" customHeight="1">
      <c r="A84" s="68"/>
      <c r="B84" s="69"/>
      <c r="C84" s="69"/>
      <c r="D84" s="69"/>
      <c r="E84" s="70"/>
      <c r="F84" s="70"/>
    </row>
    <row r="85" ht="15.75" customHeight="1">
      <c r="A85" s="68"/>
      <c r="B85" s="69"/>
      <c r="C85" s="69"/>
      <c r="D85" s="69"/>
      <c r="E85" s="70"/>
      <c r="F85" s="70"/>
    </row>
    <row r="86" ht="15.75" customHeight="1">
      <c r="A86" s="68"/>
      <c r="B86" s="69"/>
      <c r="C86" s="69"/>
      <c r="D86" s="69"/>
      <c r="E86" s="70"/>
      <c r="F86" s="70"/>
    </row>
    <row r="87" ht="15.75" customHeight="1">
      <c r="A87" s="68"/>
      <c r="B87" s="69"/>
      <c r="C87" s="69"/>
      <c r="D87" s="69"/>
      <c r="E87" s="70"/>
      <c r="F87" s="70"/>
    </row>
    <row r="88" ht="15.75" customHeight="1">
      <c r="A88" s="68"/>
      <c r="B88" s="69"/>
      <c r="C88" s="69"/>
      <c r="D88" s="69"/>
      <c r="E88" s="70"/>
      <c r="F88" s="70"/>
    </row>
    <row r="89" ht="15.75" customHeight="1">
      <c r="A89" s="68"/>
      <c r="B89" s="69"/>
      <c r="C89" s="69"/>
      <c r="D89" s="69"/>
      <c r="E89" s="70"/>
      <c r="F89" s="70"/>
    </row>
    <row r="90" ht="15.75" customHeight="1">
      <c r="A90" s="68"/>
      <c r="B90" s="69"/>
      <c r="C90" s="69"/>
      <c r="D90" s="69"/>
      <c r="E90" s="70"/>
      <c r="F90" s="70"/>
    </row>
    <row r="91" ht="15.75" customHeight="1">
      <c r="A91" s="68"/>
      <c r="B91" s="69"/>
      <c r="C91" s="69"/>
      <c r="D91" s="69"/>
      <c r="E91" s="70"/>
      <c r="F91" s="70"/>
    </row>
    <row r="92" ht="15.75" customHeight="1">
      <c r="A92" s="68"/>
      <c r="B92" s="69"/>
      <c r="C92" s="69"/>
      <c r="D92" s="69"/>
      <c r="E92" s="70"/>
      <c r="F92" s="70"/>
    </row>
    <row r="93" ht="15.75" customHeight="1">
      <c r="A93" s="68"/>
      <c r="B93" s="69"/>
      <c r="C93" s="69"/>
      <c r="D93" s="69"/>
      <c r="E93" s="70"/>
      <c r="F93" s="70"/>
    </row>
    <row r="94" ht="15.75" customHeight="1">
      <c r="A94" s="68"/>
      <c r="B94" s="69"/>
      <c r="C94" s="69"/>
      <c r="D94" s="69"/>
      <c r="E94" s="70"/>
      <c r="F94" s="70"/>
    </row>
    <row r="95" ht="15.75" customHeight="1">
      <c r="A95" s="68"/>
      <c r="B95" s="69"/>
      <c r="C95" s="69"/>
      <c r="D95" s="69"/>
      <c r="E95" s="70"/>
      <c r="F95" s="70"/>
    </row>
    <row r="96" ht="15.75" customHeight="1">
      <c r="A96" s="68"/>
      <c r="B96" s="69"/>
      <c r="C96" s="69"/>
      <c r="D96" s="69"/>
      <c r="E96" s="70"/>
      <c r="F96" s="70"/>
    </row>
    <row r="97" ht="15.75" customHeight="1">
      <c r="A97" s="68"/>
      <c r="B97" s="69"/>
      <c r="C97" s="69"/>
      <c r="D97" s="69"/>
      <c r="E97" s="70"/>
      <c r="F97" s="70"/>
    </row>
    <row r="98" ht="15.75" customHeight="1">
      <c r="A98" s="68"/>
      <c r="B98" s="69"/>
      <c r="C98" s="69"/>
      <c r="D98" s="69"/>
      <c r="E98" s="70"/>
      <c r="F98" s="70"/>
    </row>
    <row r="99" ht="15.75" customHeight="1">
      <c r="A99" s="68"/>
      <c r="B99" s="69"/>
      <c r="C99" s="69"/>
      <c r="D99" s="69"/>
      <c r="E99" s="70"/>
      <c r="F99" s="70"/>
    </row>
    <row r="100" ht="15.75" customHeight="1">
      <c r="A100" s="68"/>
      <c r="B100" s="69"/>
      <c r="C100" s="69"/>
      <c r="D100" s="69"/>
      <c r="E100" s="70"/>
      <c r="F100" s="70"/>
    </row>
    <row r="101" ht="15.75" customHeight="1">
      <c r="A101" s="68"/>
      <c r="B101" s="69"/>
      <c r="C101" s="69"/>
      <c r="D101" s="69"/>
      <c r="E101" s="70"/>
      <c r="F101" s="70"/>
    </row>
    <row r="102" ht="15.75" customHeight="1">
      <c r="A102" s="68"/>
      <c r="B102" s="69"/>
      <c r="C102" s="69"/>
      <c r="D102" s="69"/>
      <c r="E102" s="70"/>
      <c r="F102" s="70"/>
    </row>
    <row r="103" ht="15.75" customHeight="1">
      <c r="A103" s="68"/>
      <c r="B103" s="69"/>
      <c r="C103" s="69"/>
      <c r="D103" s="69"/>
      <c r="E103" s="70"/>
      <c r="F103" s="70"/>
    </row>
    <row r="104" ht="15.75" customHeight="1">
      <c r="A104" s="68"/>
      <c r="B104" s="69"/>
      <c r="C104" s="69"/>
      <c r="D104" s="69"/>
      <c r="E104" s="70"/>
      <c r="F104" s="70"/>
    </row>
    <row r="105" ht="15.75" customHeight="1">
      <c r="A105" s="68"/>
      <c r="B105" s="69"/>
      <c r="C105" s="69"/>
      <c r="D105" s="69"/>
      <c r="E105" s="70"/>
      <c r="F105" s="70"/>
    </row>
    <row r="106" ht="15.75" customHeight="1">
      <c r="A106" s="68"/>
      <c r="B106" s="69"/>
      <c r="C106" s="69"/>
      <c r="D106" s="69"/>
      <c r="E106" s="70"/>
      <c r="F106" s="70"/>
    </row>
    <row r="107" ht="15.75" customHeight="1">
      <c r="A107" s="68"/>
      <c r="B107" s="69"/>
      <c r="C107" s="69"/>
      <c r="D107" s="69"/>
      <c r="E107" s="70"/>
      <c r="F107" s="70"/>
    </row>
    <row r="108" ht="15.75" customHeight="1">
      <c r="A108" s="68"/>
      <c r="B108" s="69"/>
      <c r="C108" s="69"/>
      <c r="D108" s="69"/>
      <c r="E108" s="70"/>
      <c r="F108" s="70"/>
    </row>
    <row r="109" ht="15.75" customHeight="1">
      <c r="A109" s="68"/>
      <c r="B109" s="69"/>
      <c r="C109" s="69"/>
      <c r="D109" s="69"/>
      <c r="E109" s="70"/>
      <c r="F109" s="70"/>
    </row>
    <row r="110" ht="15.75" customHeight="1">
      <c r="A110" s="68"/>
      <c r="B110" s="69"/>
      <c r="C110" s="69"/>
      <c r="D110" s="69"/>
      <c r="E110" s="70"/>
      <c r="F110" s="70"/>
    </row>
    <row r="111" ht="15.75" customHeight="1">
      <c r="A111" s="68"/>
      <c r="B111" s="69"/>
      <c r="C111" s="69"/>
      <c r="D111" s="69"/>
      <c r="E111" s="70"/>
      <c r="F111" s="70"/>
    </row>
    <row r="112" ht="15.75" customHeight="1">
      <c r="A112" s="68"/>
      <c r="B112" s="69"/>
      <c r="C112" s="69"/>
      <c r="D112" s="69"/>
      <c r="E112" s="70"/>
      <c r="F112" s="70"/>
    </row>
    <row r="113" ht="15.75" customHeight="1">
      <c r="A113" s="68"/>
      <c r="B113" s="69"/>
      <c r="C113" s="69"/>
      <c r="D113" s="69"/>
      <c r="E113" s="70"/>
      <c r="F113" s="70"/>
    </row>
    <row r="114" ht="15.75" customHeight="1">
      <c r="A114" s="68"/>
      <c r="B114" s="69"/>
      <c r="C114" s="69"/>
      <c r="D114" s="69"/>
      <c r="E114" s="70"/>
      <c r="F114" s="70"/>
    </row>
    <row r="115" ht="15.75" customHeight="1">
      <c r="A115" s="68"/>
      <c r="B115" s="69"/>
      <c r="C115" s="69"/>
      <c r="D115" s="69"/>
      <c r="E115" s="70"/>
      <c r="F115" s="70"/>
    </row>
    <row r="116" ht="15.75" customHeight="1">
      <c r="A116" s="68"/>
      <c r="B116" s="69"/>
      <c r="C116" s="69"/>
      <c r="D116" s="69"/>
      <c r="E116" s="70"/>
      <c r="F116" s="70"/>
    </row>
    <row r="117" ht="15.75" customHeight="1">
      <c r="A117" s="68"/>
      <c r="B117" s="69"/>
      <c r="C117" s="69"/>
      <c r="D117" s="69"/>
      <c r="E117" s="70"/>
      <c r="F117" s="70"/>
    </row>
    <row r="118" ht="15.75" customHeight="1">
      <c r="A118" s="68"/>
      <c r="B118" s="69"/>
      <c r="C118" s="69"/>
      <c r="D118" s="69"/>
      <c r="E118" s="70"/>
      <c r="F118" s="70"/>
    </row>
    <row r="119" ht="15.75" customHeight="1">
      <c r="A119" s="68"/>
      <c r="B119" s="69"/>
      <c r="C119" s="69"/>
      <c r="D119" s="69"/>
      <c r="E119" s="70"/>
      <c r="F119" s="70"/>
    </row>
    <row r="120" ht="15.75" customHeight="1">
      <c r="A120" s="68"/>
      <c r="B120" s="69"/>
      <c r="C120" s="69"/>
      <c r="D120" s="69"/>
      <c r="E120" s="70"/>
      <c r="F120" s="70"/>
    </row>
    <row r="121" ht="15.75" customHeight="1">
      <c r="A121" s="68"/>
      <c r="B121" s="69"/>
      <c r="C121" s="69"/>
      <c r="D121" s="69"/>
      <c r="E121" s="70"/>
      <c r="F121" s="70"/>
    </row>
    <row r="122" ht="15.75" customHeight="1">
      <c r="A122" s="68"/>
      <c r="B122" s="69"/>
      <c r="C122" s="69"/>
      <c r="D122" s="69"/>
      <c r="E122" s="70"/>
      <c r="F122" s="70"/>
    </row>
    <row r="123" ht="15.75" customHeight="1">
      <c r="A123" s="68"/>
      <c r="B123" s="69"/>
      <c r="C123" s="69"/>
      <c r="D123" s="69"/>
      <c r="E123" s="70"/>
      <c r="F123" s="70"/>
    </row>
    <row r="124" ht="15.75" customHeight="1">
      <c r="A124" s="68"/>
      <c r="B124" s="69"/>
      <c r="C124" s="69"/>
      <c r="D124" s="69"/>
      <c r="E124" s="70"/>
      <c r="F124" s="70"/>
    </row>
    <row r="125" ht="15.75" customHeight="1">
      <c r="A125" s="68"/>
      <c r="B125" s="69"/>
      <c r="C125" s="69"/>
      <c r="D125" s="69"/>
      <c r="E125" s="70"/>
      <c r="F125" s="70"/>
    </row>
    <row r="126" ht="15.75" customHeight="1">
      <c r="A126" s="68"/>
      <c r="B126" s="69"/>
      <c r="C126" s="69"/>
      <c r="D126" s="69"/>
      <c r="E126" s="70"/>
      <c r="F126" s="70"/>
    </row>
    <row r="127" ht="15.75" customHeight="1">
      <c r="A127" s="68"/>
      <c r="B127" s="69"/>
      <c r="C127" s="69"/>
      <c r="D127" s="69"/>
      <c r="E127" s="70"/>
      <c r="F127" s="70"/>
    </row>
    <row r="128" ht="15.75" customHeight="1">
      <c r="A128" s="68"/>
      <c r="B128" s="69"/>
      <c r="C128" s="69"/>
      <c r="D128" s="69"/>
      <c r="E128" s="70"/>
      <c r="F128" s="70"/>
    </row>
    <row r="129" ht="15.75" customHeight="1">
      <c r="A129" s="68"/>
      <c r="B129" s="69"/>
      <c r="C129" s="69"/>
      <c r="D129" s="69"/>
      <c r="E129" s="70"/>
      <c r="F129" s="70"/>
    </row>
    <row r="130" ht="15.75" customHeight="1">
      <c r="A130" s="68"/>
      <c r="B130" s="69"/>
      <c r="C130" s="69"/>
      <c r="D130" s="69"/>
      <c r="E130" s="70"/>
      <c r="F130" s="70"/>
    </row>
    <row r="131" ht="15.75" customHeight="1">
      <c r="A131" s="68"/>
      <c r="B131" s="69"/>
      <c r="C131" s="69"/>
      <c r="D131" s="69"/>
      <c r="E131" s="70"/>
      <c r="F131" s="70"/>
    </row>
    <row r="132" ht="15.75" customHeight="1">
      <c r="A132" s="68"/>
      <c r="B132" s="69"/>
      <c r="C132" s="69"/>
      <c r="D132" s="69"/>
      <c r="E132" s="70"/>
      <c r="F132" s="70"/>
    </row>
    <row r="133" ht="15.75" customHeight="1">
      <c r="A133" s="68"/>
      <c r="B133" s="69"/>
      <c r="C133" s="69"/>
      <c r="D133" s="69"/>
      <c r="E133" s="70"/>
      <c r="F133" s="70"/>
    </row>
    <row r="134" ht="15.75" customHeight="1">
      <c r="A134" s="68"/>
      <c r="B134" s="69"/>
      <c r="C134" s="69"/>
      <c r="D134" s="69"/>
      <c r="E134" s="70"/>
      <c r="F134" s="70"/>
    </row>
    <row r="135" ht="15.75" customHeight="1">
      <c r="A135" s="68"/>
      <c r="B135" s="69"/>
      <c r="C135" s="69"/>
      <c r="D135" s="69"/>
      <c r="E135" s="70"/>
      <c r="F135" s="70"/>
    </row>
    <row r="136" ht="15.75" customHeight="1">
      <c r="A136" s="68"/>
      <c r="B136" s="69"/>
      <c r="C136" s="69"/>
      <c r="D136" s="69"/>
      <c r="E136" s="70"/>
      <c r="F136" s="70"/>
    </row>
    <row r="137" ht="15.75" customHeight="1">
      <c r="A137" s="68"/>
      <c r="B137" s="69"/>
      <c r="C137" s="69"/>
      <c r="D137" s="69"/>
      <c r="E137" s="70"/>
      <c r="F137" s="70"/>
    </row>
    <row r="138" ht="15.75" customHeight="1">
      <c r="A138" s="68"/>
      <c r="B138" s="69"/>
      <c r="C138" s="69"/>
      <c r="D138" s="69"/>
      <c r="E138" s="70"/>
      <c r="F138" s="70"/>
    </row>
    <row r="139" ht="15.75" customHeight="1">
      <c r="A139" s="68"/>
      <c r="B139" s="69"/>
      <c r="C139" s="69"/>
      <c r="D139" s="69"/>
      <c r="E139" s="70"/>
      <c r="F139" s="70"/>
    </row>
    <row r="140" ht="15.75" customHeight="1">
      <c r="A140" s="68"/>
      <c r="B140" s="69"/>
      <c r="C140" s="69"/>
      <c r="D140" s="69"/>
      <c r="E140" s="70"/>
      <c r="F140" s="70"/>
    </row>
    <row r="141" ht="15.75" customHeight="1">
      <c r="A141" s="68"/>
      <c r="B141" s="69"/>
      <c r="C141" s="69"/>
      <c r="D141" s="69"/>
      <c r="E141" s="70"/>
      <c r="F141" s="70"/>
    </row>
    <row r="142" ht="15.75" customHeight="1">
      <c r="A142" s="68"/>
      <c r="B142" s="69"/>
      <c r="C142" s="69"/>
      <c r="D142" s="69"/>
      <c r="E142" s="70"/>
      <c r="F142" s="70"/>
    </row>
    <row r="143" ht="15.75" customHeight="1">
      <c r="A143" s="68"/>
      <c r="B143" s="69"/>
      <c r="C143" s="69"/>
      <c r="D143" s="69"/>
      <c r="E143" s="70"/>
      <c r="F143" s="70"/>
    </row>
    <row r="144" ht="15.75" customHeight="1">
      <c r="A144" s="68"/>
      <c r="B144" s="69"/>
      <c r="C144" s="69"/>
      <c r="D144" s="69"/>
      <c r="E144" s="70"/>
      <c r="F144" s="70"/>
    </row>
    <row r="145" ht="15.75" customHeight="1">
      <c r="A145" s="68"/>
      <c r="B145" s="69"/>
      <c r="C145" s="69"/>
      <c r="D145" s="69"/>
      <c r="E145" s="70"/>
      <c r="F145" s="70"/>
    </row>
    <row r="146" ht="15.75" customHeight="1">
      <c r="A146" s="68"/>
      <c r="B146" s="69"/>
      <c r="C146" s="69"/>
      <c r="D146" s="69"/>
      <c r="E146" s="70"/>
      <c r="F146" s="70"/>
    </row>
    <row r="147" ht="15.75" customHeight="1">
      <c r="A147" s="68"/>
      <c r="B147" s="69"/>
      <c r="C147" s="69"/>
      <c r="D147" s="69"/>
      <c r="E147" s="70"/>
      <c r="F147" s="70"/>
    </row>
    <row r="148" ht="15.75" customHeight="1">
      <c r="A148" s="68"/>
      <c r="B148" s="69"/>
      <c r="C148" s="69"/>
      <c r="D148" s="69"/>
      <c r="E148" s="70"/>
      <c r="F148" s="70"/>
    </row>
    <row r="149" ht="15.75" customHeight="1">
      <c r="A149" s="68"/>
      <c r="B149" s="69"/>
      <c r="C149" s="69"/>
      <c r="D149" s="69"/>
      <c r="E149" s="70"/>
      <c r="F149" s="70"/>
    </row>
    <row r="150" ht="15.75" customHeight="1">
      <c r="A150" s="68"/>
      <c r="B150" s="69"/>
      <c r="C150" s="69"/>
      <c r="D150" s="69"/>
      <c r="E150" s="70"/>
      <c r="F150" s="70"/>
    </row>
    <row r="151" ht="15.75" customHeight="1">
      <c r="A151" s="68"/>
      <c r="B151" s="69"/>
      <c r="C151" s="69"/>
      <c r="D151" s="69"/>
      <c r="E151" s="70"/>
      <c r="F151" s="70"/>
    </row>
    <row r="152" ht="15.75" customHeight="1">
      <c r="A152" s="68"/>
      <c r="B152" s="69"/>
      <c r="C152" s="69"/>
      <c r="D152" s="69"/>
      <c r="E152" s="70"/>
      <c r="F152" s="70"/>
    </row>
    <row r="153" ht="15.75" customHeight="1">
      <c r="A153" s="68"/>
      <c r="B153" s="69"/>
      <c r="C153" s="69"/>
      <c r="D153" s="69"/>
      <c r="E153" s="70"/>
      <c r="F153" s="70"/>
    </row>
    <row r="154" ht="15.75" customHeight="1">
      <c r="A154" s="68"/>
      <c r="B154" s="69"/>
      <c r="C154" s="69"/>
      <c r="D154" s="69"/>
      <c r="E154" s="70"/>
      <c r="F154" s="70"/>
    </row>
    <row r="155" ht="15.75" customHeight="1">
      <c r="A155" s="68"/>
      <c r="B155" s="69"/>
      <c r="C155" s="69"/>
      <c r="D155" s="69"/>
      <c r="E155" s="70"/>
      <c r="F155" s="70"/>
    </row>
    <row r="156" ht="15.75" customHeight="1">
      <c r="A156" s="68"/>
      <c r="B156" s="69"/>
      <c r="C156" s="69"/>
      <c r="D156" s="69"/>
      <c r="E156" s="70"/>
      <c r="F156" s="70"/>
    </row>
    <row r="157" ht="15.75" customHeight="1">
      <c r="A157" s="68"/>
      <c r="B157" s="69"/>
      <c r="C157" s="69"/>
      <c r="D157" s="69"/>
      <c r="E157" s="70"/>
      <c r="F157" s="70"/>
    </row>
    <row r="158" ht="15.75" customHeight="1">
      <c r="A158" s="68"/>
      <c r="B158" s="69"/>
      <c r="C158" s="69"/>
      <c r="D158" s="69"/>
      <c r="E158" s="70"/>
      <c r="F158" s="70"/>
    </row>
    <row r="159" ht="15.75" customHeight="1">
      <c r="A159" s="68"/>
      <c r="B159" s="69"/>
      <c r="C159" s="69"/>
      <c r="D159" s="69"/>
      <c r="E159" s="70"/>
      <c r="F159" s="70"/>
    </row>
    <row r="160" ht="15.75" customHeight="1">
      <c r="A160" s="68"/>
      <c r="B160" s="69"/>
      <c r="C160" s="69"/>
      <c r="D160" s="69"/>
      <c r="E160" s="70"/>
      <c r="F160" s="70"/>
    </row>
    <row r="161" ht="15.75" customHeight="1">
      <c r="A161" s="68"/>
      <c r="B161" s="69"/>
      <c r="C161" s="69"/>
      <c r="D161" s="69"/>
      <c r="E161" s="70"/>
      <c r="F161" s="70"/>
    </row>
    <row r="162" ht="15.75" customHeight="1">
      <c r="A162" s="68"/>
      <c r="B162" s="69"/>
      <c r="C162" s="69"/>
      <c r="D162" s="69"/>
      <c r="E162" s="70"/>
      <c r="F162" s="70"/>
    </row>
    <row r="163" ht="15.75" customHeight="1">
      <c r="A163" s="68"/>
      <c r="B163" s="69"/>
      <c r="C163" s="69"/>
      <c r="D163" s="69"/>
      <c r="E163" s="70"/>
      <c r="F163" s="70"/>
    </row>
    <row r="164" ht="15.75" customHeight="1">
      <c r="A164" s="68"/>
      <c r="B164" s="69"/>
      <c r="C164" s="69"/>
      <c r="D164" s="69"/>
      <c r="E164" s="70"/>
      <c r="F164" s="70"/>
    </row>
    <row r="165" ht="15.75" customHeight="1">
      <c r="A165" s="68"/>
      <c r="B165" s="69"/>
      <c r="C165" s="69"/>
      <c r="D165" s="69"/>
      <c r="E165" s="70"/>
      <c r="F165" s="70"/>
    </row>
    <row r="166" ht="15.75" customHeight="1">
      <c r="A166" s="68"/>
      <c r="B166" s="69"/>
      <c r="C166" s="69"/>
      <c r="D166" s="69"/>
      <c r="E166" s="70"/>
      <c r="F166" s="70"/>
    </row>
    <row r="167" ht="15.75" customHeight="1">
      <c r="A167" s="68"/>
      <c r="B167" s="69"/>
      <c r="C167" s="69"/>
      <c r="D167" s="69"/>
      <c r="E167" s="70"/>
      <c r="F167" s="70"/>
    </row>
    <row r="168" ht="15.75" customHeight="1">
      <c r="A168" s="68"/>
      <c r="B168" s="69"/>
      <c r="C168" s="69"/>
      <c r="D168" s="69"/>
      <c r="E168" s="70"/>
      <c r="F168" s="70"/>
    </row>
    <row r="169" ht="15.75" customHeight="1">
      <c r="A169" s="68"/>
      <c r="B169" s="69"/>
      <c r="C169" s="69"/>
      <c r="D169" s="69"/>
      <c r="E169" s="70"/>
      <c r="F169" s="70"/>
    </row>
    <row r="170" ht="15.75" customHeight="1">
      <c r="A170" s="68"/>
      <c r="B170" s="69"/>
      <c r="C170" s="69"/>
      <c r="D170" s="69"/>
      <c r="E170" s="70"/>
      <c r="F170" s="70"/>
    </row>
    <row r="171" ht="15.75" customHeight="1">
      <c r="A171" s="68"/>
      <c r="B171" s="69"/>
      <c r="C171" s="69"/>
      <c r="D171" s="69"/>
      <c r="E171" s="70"/>
      <c r="F171" s="70"/>
    </row>
    <row r="172" ht="15.75" customHeight="1">
      <c r="A172" s="68"/>
      <c r="B172" s="69"/>
      <c r="C172" s="69"/>
      <c r="D172" s="69"/>
      <c r="E172" s="70"/>
      <c r="F172" s="70"/>
    </row>
    <row r="173" ht="15.75" customHeight="1">
      <c r="A173" s="68"/>
      <c r="B173" s="69"/>
      <c r="C173" s="69"/>
      <c r="D173" s="69"/>
      <c r="E173" s="70"/>
      <c r="F173" s="70"/>
    </row>
    <row r="174" ht="15.75" customHeight="1">
      <c r="A174" s="68"/>
      <c r="B174" s="69"/>
      <c r="C174" s="69"/>
      <c r="D174" s="69"/>
      <c r="E174" s="70"/>
      <c r="F174" s="70"/>
    </row>
    <row r="175" ht="15.75" customHeight="1">
      <c r="A175" s="68"/>
      <c r="B175" s="69"/>
      <c r="C175" s="69"/>
      <c r="D175" s="69"/>
      <c r="E175" s="70"/>
      <c r="F175" s="70"/>
    </row>
    <row r="176" ht="15.75" customHeight="1">
      <c r="A176" s="68"/>
      <c r="B176" s="69"/>
      <c r="C176" s="69"/>
      <c r="D176" s="69"/>
      <c r="E176" s="70"/>
      <c r="F176" s="70"/>
    </row>
    <row r="177" ht="15.75" customHeight="1">
      <c r="A177" s="68"/>
      <c r="B177" s="69"/>
      <c r="C177" s="69"/>
      <c r="D177" s="69"/>
      <c r="E177" s="70"/>
      <c r="F177" s="70"/>
    </row>
    <row r="178" ht="15.75" customHeight="1">
      <c r="A178" s="68"/>
      <c r="B178" s="69"/>
      <c r="C178" s="69"/>
      <c r="D178" s="69"/>
      <c r="E178" s="70"/>
      <c r="F178" s="70"/>
    </row>
    <row r="179" ht="15.75" customHeight="1">
      <c r="A179" s="68"/>
      <c r="B179" s="69"/>
      <c r="C179" s="69"/>
      <c r="D179" s="69"/>
      <c r="E179" s="70"/>
      <c r="F179" s="70"/>
    </row>
    <row r="180" ht="15.75" customHeight="1">
      <c r="A180" s="68"/>
      <c r="B180" s="69"/>
      <c r="C180" s="69"/>
      <c r="D180" s="69"/>
      <c r="E180" s="70"/>
      <c r="F180" s="70"/>
    </row>
    <row r="181" ht="15.75" customHeight="1">
      <c r="A181" s="68"/>
      <c r="B181" s="69"/>
      <c r="C181" s="69"/>
      <c r="D181" s="69"/>
      <c r="E181" s="70"/>
      <c r="F181" s="70"/>
    </row>
    <row r="182" ht="15.75" customHeight="1">
      <c r="A182" s="68"/>
      <c r="B182" s="69"/>
      <c r="C182" s="69"/>
      <c r="D182" s="69"/>
      <c r="E182" s="70"/>
      <c r="F182" s="70"/>
    </row>
    <row r="183" ht="15.75" customHeight="1">
      <c r="A183" s="68"/>
      <c r="B183" s="69"/>
      <c r="C183" s="69"/>
      <c r="D183" s="69"/>
      <c r="E183" s="70"/>
      <c r="F183" s="70"/>
    </row>
    <row r="184" ht="15.75" customHeight="1">
      <c r="A184" s="68"/>
      <c r="B184" s="69"/>
      <c r="C184" s="69"/>
      <c r="D184" s="69"/>
      <c r="E184" s="70"/>
      <c r="F184" s="70"/>
    </row>
    <row r="185" ht="15.75" customHeight="1">
      <c r="A185" s="68"/>
      <c r="B185" s="69"/>
      <c r="C185" s="69"/>
      <c r="D185" s="69"/>
      <c r="E185" s="70"/>
      <c r="F185" s="70"/>
    </row>
    <row r="186" ht="15.75" customHeight="1">
      <c r="A186" s="68"/>
      <c r="B186" s="69"/>
      <c r="C186" s="69"/>
      <c r="D186" s="69"/>
      <c r="E186" s="70"/>
      <c r="F186" s="70"/>
    </row>
    <row r="187" ht="15.75" customHeight="1">
      <c r="A187" s="68"/>
      <c r="B187" s="69"/>
      <c r="C187" s="69"/>
      <c r="D187" s="69"/>
      <c r="E187" s="70"/>
      <c r="F187" s="70"/>
    </row>
    <row r="188" ht="15.75" customHeight="1">
      <c r="A188" s="68"/>
      <c r="B188" s="69"/>
      <c r="C188" s="69"/>
      <c r="D188" s="69"/>
      <c r="E188" s="70"/>
      <c r="F188" s="70"/>
    </row>
    <row r="189" ht="15.75" customHeight="1">
      <c r="A189" s="68"/>
      <c r="B189" s="69"/>
      <c r="C189" s="69"/>
      <c r="D189" s="69"/>
      <c r="E189" s="70"/>
      <c r="F189" s="70"/>
    </row>
    <row r="190" ht="15.75" customHeight="1">
      <c r="A190" s="68"/>
      <c r="B190" s="69"/>
      <c r="C190" s="69"/>
      <c r="D190" s="69"/>
      <c r="E190" s="70"/>
      <c r="F190" s="70"/>
    </row>
    <row r="191" ht="15.75" customHeight="1">
      <c r="A191" s="68"/>
      <c r="B191" s="69"/>
      <c r="C191" s="69"/>
      <c r="D191" s="69"/>
      <c r="E191" s="70"/>
      <c r="F191" s="70"/>
    </row>
    <row r="192" ht="15.75" customHeight="1">
      <c r="A192" s="68"/>
      <c r="B192" s="69"/>
      <c r="C192" s="69"/>
      <c r="D192" s="69"/>
      <c r="E192" s="70"/>
      <c r="F192" s="70"/>
    </row>
    <row r="193" ht="15.75" customHeight="1">
      <c r="A193" s="68"/>
      <c r="B193" s="69"/>
      <c r="C193" s="69"/>
      <c r="D193" s="69"/>
      <c r="E193" s="70"/>
      <c r="F193" s="70"/>
    </row>
    <row r="194" ht="15.75" customHeight="1">
      <c r="A194" s="68"/>
      <c r="B194" s="69"/>
      <c r="C194" s="69"/>
      <c r="D194" s="69"/>
      <c r="E194" s="70"/>
      <c r="F194" s="70"/>
    </row>
    <row r="195" ht="15.75" customHeight="1">
      <c r="A195" s="68"/>
      <c r="B195" s="69"/>
      <c r="C195" s="69"/>
      <c r="D195" s="69"/>
      <c r="E195" s="70"/>
      <c r="F195" s="70"/>
    </row>
    <row r="196" ht="15.75" customHeight="1">
      <c r="A196" s="68"/>
      <c r="B196" s="69"/>
      <c r="C196" s="69"/>
      <c r="D196" s="69"/>
      <c r="E196" s="70"/>
      <c r="F196" s="70"/>
    </row>
    <row r="197" ht="15.75" customHeight="1">
      <c r="A197" s="68"/>
      <c r="B197" s="69"/>
      <c r="C197" s="69"/>
      <c r="D197" s="69"/>
      <c r="E197" s="70"/>
      <c r="F197" s="70"/>
    </row>
    <row r="198" ht="15.75" customHeight="1">
      <c r="A198" s="68"/>
      <c r="B198" s="69"/>
      <c r="C198" s="69"/>
      <c r="D198" s="69"/>
      <c r="E198" s="70"/>
      <c r="F198" s="70"/>
    </row>
    <row r="199" ht="15.75" customHeight="1">
      <c r="A199" s="68"/>
      <c r="B199" s="69"/>
      <c r="C199" s="69"/>
      <c r="D199" s="69"/>
      <c r="E199" s="70"/>
      <c r="F199" s="70"/>
    </row>
    <row r="200" ht="15.75" customHeight="1">
      <c r="A200" s="68"/>
      <c r="B200" s="69"/>
      <c r="C200" s="69"/>
      <c r="D200" s="69"/>
      <c r="E200" s="70"/>
      <c r="F200" s="70"/>
    </row>
    <row r="201" ht="15.75" customHeight="1">
      <c r="A201" s="68"/>
      <c r="B201" s="69"/>
      <c r="C201" s="69"/>
      <c r="D201" s="69"/>
      <c r="E201" s="70"/>
      <c r="F201" s="70"/>
    </row>
    <row r="202" ht="15.75" customHeight="1">
      <c r="A202" s="68"/>
      <c r="B202" s="69"/>
      <c r="C202" s="69"/>
      <c r="D202" s="69"/>
      <c r="E202" s="70"/>
      <c r="F202" s="70"/>
    </row>
    <row r="203" ht="15.75" customHeight="1">
      <c r="A203" s="68"/>
      <c r="B203" s="69"/>
      <c r="C203" s="69"/>
      <c r="D203" s="69"/>
      <c r="E203" s="70"/>
      <c r="F203" s="70"/>
    </row>
    <row r="204" ht="15.75" customHeight="1">
      <c r="A204" s="68"/>
      <c r="B204" s="69"/>
      <c r="C204" s="69"/>
      <c r="D204" s="69"/>
      <c r="E204" s="70"/>
      <c r="F204" s="70"/>
    </row>
    <row r="205" ht="15.75" customHeight="1">
      <c r="A205" s="68"/>
      <c r="B205" s="69"/>
      <c r="C205" s="69"/>
      <c r="D205" s="69"/>
      <c r="E205" s="70"/>
      <c r="F205" s="70"/>
    </row>
    <row r="206" ht="15.75" customHeight="1">
      <c r="A206" s="68"/>
      <c r="B206" s="69"/>
      <c r="C206" s="69"/>
      <c r="D206" s="69"/>
      <c r="E206" s="70"/>
      <c r="F206" s="70"/>
    </row>
    <row r="207" ht="15.75" customHeight="1">
      <c r="A207" s="68"/>
      <c r="B207" s="69"/>
      <c r="C207" s="69"/>
      <c r="D207" s="69"/>
      <c r="E207" s="70"/>
      <c r="F207" s="70"/>
    </row>
    <row r="208" ht="15.75" customHeight="1">
      <c r="A208" s="68"/>
      <c r="B208" s="69"/>
      <c r="C208" s="69"/>
      <c r="D208" s="69"/>
      <c r="E208" s="70"/>
      <c r="F208" s="70"/>
    </row>
    <row r="209" ht="15.75" customHeight="1">
      <c r="A209" s="68"/>
      <c r="B209" s="69"/>
      <c r="C209" s="69"/>
      <c r="D209" s="69"/>
      <c r="E209" s="70"/>
      <c r="F209" s="70"/>
    </row>
    <row r="210" ht="15.75" customHeight="1">
      <c r="A210" s="68"/>
      <c r="B210" s="69"/>
      <c r="C210" s="69"/>
      <c r="D210" s="69"/>
      <c r="E210" s="70"/>
      <c r="F210" s="70"/>
    </row>
    <row r="211" ht="15.75" customHeight="1">
      <c r="A211" s="68"/>
      <c r="B211" s="69"/>
      <c r="C211" s="69"/>
      <c r="D211" s="69"/>
      <c r="E211" s="70"/>
      <c r="F211" s="70"/>
    </row>
    <row r="212" ht="15.75" customHeight="1">
      <c r="A212" s="68"/>
      <c r="B212" s="69"/>
      <c r="C212" s="69"/>
      <c r="D212" s="69"/>
      <c r="E212" s="70"/>
      <c r="F212" s="70"/>
    </row>
    <row r="213" ht="15.75" customHeight="1">
      <c r="A213" s="68"/>
      <c r="B213" s="69"/>
      <c r="C213" s="69"/>
      <c r="D213" s="69"/>
      <c r="E213" s="70"/>
      <c r="F213" s="70"/>
    </row>
    <row r="214" ht="15.75" customHeight="1">
      <c r="A214" s="68"/>
      <c r="B214" s="69"/>
      <c r="C214" s="69"/>
      <c r="D214" s="69"/>
      <c r="E214" s="70"/>
      <c r="F214" s="70"/>
    </row>
    <row r="215" ht="15.75" customHeight="1">
      <c r="A215" s="68"/>
      <c r="B215" s="69"/>
      <c r="C215" s="69"/>
      <c r="D215" s="69"/>
      <c r="E215" s="70"/>
      <c r="F215" s="70"/>
    </row>
    <row r="216" ht="15.75" customHeight="1">
      <c r="A216" s="68"/>
      <c r="B216" s="69"/>
      <c r="C216" s="69"/>
      <c r="D216" s="69"/>
      <c r="E216" s="70"/>
      <c r="F216" s="70"/>
    </row>
    <row r="217" ht="15.75" customHeight="1">
      <c r="A217" s="68"/>
      <c r="B217" s="69"/>
      <c r="C217" s="69"/>
      <c r="D217" s="69"/>
      <c r="E217" s="70"/>
      <c r="F217" s="70"/>
    </row>
    <row r="218" ht="15.75" customHeight="1">
      <c r="A218" s="68"/>
      <c r="B218" s="69"/>
      <c r="C218" s="69"/>
      <c r="D218" s="69"/>
      <c r="E218" s="70"/>
      <c r="F218" s="70"/>
    </row>
    <row r="219" ht="15.75" customHeight="1">
      <c r="A219" s="68"/>
      <c r="B219" s="69"/>
      <c r="C219" s="69"/>
      <c r="D219" s="69"/>
      <c r="E219" s="70"/>
      <c r="F219" s="70"/>
    </row>
    <row r="220" ht="15.75" customHeight="1">
      <c r="A220" s="68"/>
      <c r="B220" s="69"/>
      <c r="C220" s="69"/>
      <c r="D220" s="69"/>
      <c r="E220" s="70"/>
      <c r="F220" s="70"/>
    </row>
    <row r="221" ht="15.75" customHeight="1">
      <c r="A221" s="68"/>
      <c r="B221" s="69"/>
      <c r="C221" s="69"/>
      <c r="D221" s="69"/>
      <c r="E221" s="70"/>
      <c r="F221" s="70"/>
    </row>
    <row r="222" ht="15.75" customHeight="1">
      <c r="A222" s="68"/>
      <c r="B222" s="69"/>
      <c r="C222" s="69"/>
      <c r="D222" s="69"/>
      <c r="E222" s="70"/>
      <c r="F222" s="70"/>
    </row>
    <row r="223" ht="15.75" customHeight="1">
      <c r="A223" s="68"/>
      <c r="B223" s="69"/>
      <c r="C223" s="69"/>
      <c r="D223" s="69"/>
      <c r="E223" s="70"/>
      <c r="F223" s="70"/>
    </row>
    <row r="224" ht="15.75" customHeight="1">
      <c r="A224" s="68"/>
      <c r="B224" s="69"/>
      <c r="C224" s="69"/>
      <c r="D224" s="69"/>
      <c r="E224" s="70"/>
      <c r="F224" s="70"/>
    </row>
    <row r="225" ht="15.75" customHeight="1">
      <c r="A225" s="68"/>
      <c r="B225" s="69"/>
      <c r="C225" s="69"/>
      <c r="D225" s="69"/>
      <c r="E225" s="70"/>
      <c r="F225" s="70"/>
    </row>
    <row r="226" ht="15.75" customHeight="1">
      <c r="A226" s="68"/>
      <c r="B226" s="69"/>
      <c r="C226" s="69"/>
      <c r="D226" s="69"/>
      <c r="E226" s="70"/>
      <c r="F226" s="70"/>
    </row>
    <row r="227" ht="15.75" customHeight="1">
      <c r="A227" s="68"/>
      <c r="B227" s="69"/>
      <c r="C227" s="69"/>
      <c r="D227" s="69"/>
      <c r="E227" s="70"/>
      <c r="F227" s="70"/>
    </row>
    <row r="228" ht="15.75" customHeight="1">
      <c r="A228" s="68"/>
      <c r="B228" s="69"/>
      <c r="C228" s="69"/>
      <c r="D228" s="69"/>
      <c r="E228" s="70"/>
      <c r="F228" s="70"/>
    </row>
    <row r="229" ht="15.75" customHeight="1">
      <c r="A229" s="68"/>
      <c r="B229" s="69"/>
      <c r="C229" s="69"/>
      <c r="D229" s="69"/>
      <c r="E229" s="70"/>
      <c r="F229" s="70"/>
    </row>
    <row r="230" ht="15.75" customHeight="1">
      <c r="A230" s="68"/>
      <c r="B230" s="69"/>
      <c r="C230" s="69"/>
      <c r="D230" s="69"/>
      <c r="E230" s="70"/>
      <c r="F230" s="70"/>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H2"/>
    <mergeCell ref="A4:H4"/>
    <mergeCell ref="A5:H5"/>
    <mergeCell ref="A6:H6"/>
    <mergeCell ref="A7:H7"/>
    <mergeCell ref="A8:H8"/>
    <mergeCell ref="A9:H9"/>
    <mergeCell ref="A30:F30"/>
  </mergeCell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29"/>
    <col customWidth="1" min="3" max="3" width="27.71"/>
    <col customWidth="1" min="4" max="4" width="23.43"/>
    <col customWidth="1" min="5" max="5" width="15.29"/>
    <col customWidth="1" min="6" max="6" width="26.43"/>
    <col customWidth="1" min="7" max="7" width="10.71"/>
    <col customWidth="1" min="8" max="8" width="16.14"/>
    <col customWidth="1" min="9" max="9" width="14.0"/>
    <col customWidth="1" min="10" max="24" width="8.0"/>
  </cols>
  <sheetData>
    <row r="1">
      <c r="A1" s="68"/>
      <c r="B1" s="69"/>
      <c r="C1" s="69"/>
      <c r="D1" s="69"/>
      <c r="E1" s="69"/>
      <c r="F1" s="69"/>
      <c r="G1" s="69"/>
      <c r="H1" s="70"/>
    </row>
    <row r="2" ht="15.75" customHeight="1">
      <c r="A2" s="582" t="s">
        <v>10427</v>
      </c>
      <c r="B2" s="72"/>
      <c r="C2" s="72"/>
      <c r="D2" s="72"/>
      <c r="E2" s="72"/>
      <c r="F2" s="72"/>
      <c r="G2" s="72"/>
      <c r="H2" s="73"/>
      <c r="I2" s="75"/>
      <c r="J2" s="75"/>
      <c r="K2" s="75"/>
      <c r="L2" s="75"/>
      <c r="M2" s="75"/>
      <c r="N2" s="75"/>
      <c r="O2" s="75"/>
      <c r="P2" s="75"/>
      <c r="Q2" s="75"/>
      <c r="R2" s="75"/>
      <c r="S2" s="75"/>
      <c r="T2" s="75"/>
      <c r="U2" s="75"/>
      <c r="V2" s="75"/>
      <c r="W2" s="75"/>
      <c r="X2" s="75"/>
    </row>
    <row r="3">
      <c r="A3" s="592"/>
      <c r="B3" s="592"/>
      <c r="C3" s="592"/>
      <c r="D3" s="592"/>
      <c r="E3" s="592"/>
      <c r="F3" s="592"/>
      <c r="G3" s="592"/>
      <c r="H3" s="74"/>
      <c r="I3" s="75"/>
      <c r="J3" s="75"/>
      <c r="K3" s="75"/>
      <c r="L3" s="75"/>
      <c r="M3" s="75"/>
      <c r="N3" s="75"/>
      <c r="O3" s="75"/>
      <c r="P3" s="75"/>
      <c r="Q3" s="75"/>
      <c r="R3" s="75"/>
      <c r="S3" s="75"/>
      <c r="T3" s="75"/>
      <c r="U3" s="75"/>
      <c r="V3" s="75"/>
      <c r="W3" s="75"/>
      <c r="X3" s="75"/>
    </row>
    <row r="4" ht="18.75" customHeight="1">
      <c r="A4" s="76" t="s">
        <v>10428</v>
      </c>
      <c r="B4" s="72"/>
      <c r="C4" s="72"/>
      <c r="D4" s="72"/>
      <c r="E4" s="72"/>
      <c r="F4" s="72"/>
      <c r="G4" s="72"/>
      <c r="H4" s="73"/>
      <c r="I4" s="591"/>
      <c r="J4" s="591"/>
      <c r="K4" s="591"/>
      <c r="L4" s="591"/>
      <c r="M4" s="591"/>
      <c r="N4" s="591"/>
      <c r="O4" s="591"/>
      <c r="P4" s="591"/>
      <c r="Q4" s="591"/>
      <c r="R4" s="591"/>
      <c r="S4" s="591"/>
      <c r="T4" s="591"/>
      <c r="U4" s="591"/>
      <c r="V4" s="591"/>
      <c r="W4" s="591"/>
      <c r="X4" s="591"/>
    </row>
    <row r="5" ht="14.25" customHeight="1">
      <c r="A5" s="76" t="s">
        <v>10429</v>
      </c>
      <c r="B5" s="72"/>
      <c r="C5" s="72"/>
      <c r="D5" s="72"/>
      <c r="E5" s="72"/>
      <c r="F5" s="72"/>
      <c r="G5" s="72"/>
      <c r="H5" s="73"/>
      <c r="I5" s="591"/>
      <c r="J5" s="591"/>
      <c r="K5" s="591"/>
      <c r="L5" s="591"/>
      <c r="M5" s="591"/>
      <c r="N5" s="591"/>
      <c r="O5" s="591"/>
      <c r="P5" s="591"/>
      <c r="Q5" s="591"/>
      <c r="R5" s="591"/>
      <c r="S5" s="591"/>
      <c r="T5" s="591"/>
      <c r="U5" s="591"/>
      <c r="V5" s="591"/>
      <c r="W5" s="591"/>
      <c r="X5" s="591"/>
    </row>
    <row r="6" ht="13.5" customHeight="1">
      <c r="A6" s="76" t="s">
        <v>10430</v>
      </c>
      <c r="B6" s="72"/>
      <c r="C6" s="72"/>
      <c r="D6" s="72"/>
      <c r="E6" s="72"/>
      <c r="F6" s="72"/>
      <c r="G6" s="72"/>
      <c r="H6" s="73"/>
      <c r="I6" s="591"/>
      <c r="J6" s="591"/>
      <c r="K6" s="591"/>
      <c r="L6" s="591"/>
      <c r="M6" s="591"/>
      <c r="N6" s="591"/>
      <c r="O6" s="591"/>
      <c r="P6" s="591"/>
      <c r="Q6" s="591"/>
      <c r="R6" s="591"/>
      <c r="S6" s="591"/>
      <c r="T6" s="591"/>
      <c r="U6" s="591"/>
      <c r="V6" s="591"/>
      <c r="W6" s="591"/>
      <c r="X6" s="591"/>
    </row>
    <row r="7" ht="132.75" customHeight="1">
      <c r="A7" s="79" t="s">
        <v>10431</v>
      </c>
      <c r="B7" s="72"/>
      <c r="C7" s="72"/>
      <c r="D7" s="72"/>
      <c r="E7" s="72"/>
      <c r="F7" s="72"/>
      <c r="G7" s="72"/>
      <c r="H7" s="73"/>
      <c r="I7" s="591"/>
      <c r="J7" s="591"/>
      <c r="K7" s="591"/>
      <c r="L7" s="591"/>
      <c r="M7" s="591"/>
      <c r="N7" s="591"/>
      <c r="O7" s="591"/>
      <c r="P7" s="591"/>
      <c r="Q7" s="591"/>
      <c r="R7" s="591"/>
      <c r="S7" s="591"/>
      <c r="T7" s="591"/>
      <c r="U7" s="591"/>
      <c r="V7" s="591"/>
      <c r="W7" s="591"/>
      <c r="X7" s="591"/>
    </row>
    <row r="8">
      <c r="A8" s="80"/>
      <c r="B8" s="81"/>
      <c r="C8" s="81"/>
      <c r="D8" s="81"/>
      <c r="E8" s="81"/>
      <c r="F8" s="81"/>
      <c r="G8" s="81"/>
      <c r="H8" s="74"/>
      <c r="I8" s="75"/>
      <c r="J8" s="75"/>
      <c r="K8" s="75"/>
      <c r="L8" s="75"/>
      <c r="M8" s="75"/>
      <c r="N8" s="75"/>
      <c r="O8" s="75"/>
      <c r="P8" s="75"/>
      <c r="Q8" s="75"/>
      <c r="R8" s="75"/>
      <c r="S8" s="75"/>
      <c r="T8" s="75"/>
      <c r="U8" s="75"/>
      <c r="V8" s="75"/>
      <c r="W8" s="75"/>
      <c r="X8" s="75"/>
    </row>
    <row r="9" ht="61.5" customHeight="1">
      <c r="A9" s="82" t="s">
        <v>7076</v>
      </c>
      <c r="B9" s="82" t="s">
        <v>8</v>
      </c>
      <c r="C9" s="82" t="s">
        <v>7077</v>
      </c>
      <c r="D9" s="82" t="s">
        <v>10432</v>
      </c>
      <c r="E9" s="82" t="s">
        <v>7079</v>
      </c>
      <c r="F9" s="82" t="s">
        <v>7080</v>
      </c>
      <c r="G9" s="82" t="s">
        <v>249</v>
      </c>
      <c r="H9" s="596" t="s">
        <v>253</v>
      </c>
      <c r="I9" s="86" t="s">
        <v>2051</v>
      </c>
      <c r="J9" s="75"/>
      <c r="K9" s="75"/>
      <c r="L9" s="75"/>
      <c r="M9" s="75"/>
      <c r="N9" s="75"/>
      <c r="O9" s="75"/>
      <c r="P9" s="75"/>
      <c r="Q9" s="75"/>
      <c r="R9" s="75"/>
      <c r="S9" s="75"/>
      <c r="T9" s="75"/>
      <c r="U9" s="75"/>
      <c r="V9" s="75"/>
      <c r="W9" s="75"/>
      <c r="X9" s="75"/>
    </row>
    <row r="10">
      <c r="A10" s="162" t="s">
        <v>10433</v>
      </c>
      <c r="B10" s="161" t="s">
        <v>52</v>
      </c>
      <c r="C10" s="161" t="s">
        <v>10434</v>
      </c>
      <c r="D10" s="348" t="s">
        <v>10435</v>
      </c>
      <c r="E10" s="348">
        <v>2022.0</v>
      </c>
      <c r="F10" s="348" t="s">
        <v>10436</v>
      </c>
      <c r="G10" s="1496">
        <v>25.0</v>
      </c>
      <c r="H10" s="867">
        <v>25.0</v>
      </c>
      <c r="I10" s="94" t="s">
        <v>87</v>
      </c>
      <c r="J10" s="75"/>
      <c r="K10" s="75"/>
      <c r="L10" s="75"/>
      <c r="M10" s="75"/>
      <c r="N10" s="75"/>
      <c r="O10" s="75"/>
      <c r="P10" s="75"/>
      <c r="Q10" s="75"/>
      <c r="R10" s="75"/>
      <c r="S10" s="75"/>
      <c r="T10" s="75"/>
      <c r="U10" s="75"/>
      <c r="V10" s="75"/>
      <c r="W10" s="75"/>
      <c r="X10" s="75"/>
    </row>
    <row r="11" ht="15.0" customHeight="1">
      <c r="A11" s="162" t="s">
        <v>10437</v>
      </c>
      <c r="B11" s="161" t="s">
        <v>101</v>
      </c>
      <c r="C11" s="161" t="s">
        <v>10438</v>
      </c>
      <c r="D11" s="348" t="s">
        <v>10439</v>
      </c>
      <c r="E11" s="348" t="s">
        <v>9538</v>
      </c>
      <c r="F11" s="570" t="s">
        <v>9536</v>
      </c>
      <c r="G11" s="866">
        <v>80.0</v>
      </c>
      <c r="H11" s="867">
        <v>80.0</v>
      </c>
      <c r="I11" s="168" t="s">
        <v>112</v>
      </c>
    </row>
    <row r="12" ht="15.0" customHeight="1">
      <c r="A12" s="200" t="s">
        <v>10440</v>
      </c>
      <c r="B12" s="314" t="s">
        <v>101</v>
      </c>
      <c r="C12" s="421" t="s">
        <v>10438</v>
      </c>
      <c r="D12" s="631" t="s">
        <v>10439</v>
      </c>
      <c r="E12" s="631" t="s">
        <v>9538</v>
      </c>
      <c r="F12" s="1269" t="s">
        <v>9536</v>
      </c>
      <c r="G12" s="1271">
        <v>80.0</v>
      </c>
      <c r="H12" s="134">
        <v>80.0</v>
      </c>
      <c r="I12" s="168" t="s">
        <v>112</v>
      </c>
    </row>
    <row r="13">
      <c r="A13" s="162" t="s">
        <v>10147</v>
      </c>
      <c r="B13" s="161" t="s">
        <v>174</v>
      </c>
      <c r="C13" s="161" t="s">
        <v>10441</v>
      </c>
      <c r="D13" s="348" t="s">
        <v>10442</v>
      </c>
      <c r="E13" s="348" t="s">
        <v>10443</v>
      </c>
      <c r="F13" s="570" t="s">
        <v>9536</v>
      </c>
      <c r="G13" s="866">
        <v>80.0</v>
      </c>
      <c r="H13" s="1345">
        <v>80.0</v>
      </c>
      <c r="I13" s="555" t="s">
        <v>192</v>
      </c>
      <c r="J13" s="75"/>
      <c r="K13" s="75"/>
      <c r="L13" s="75"/>
      <c r="M13" s="75"/>
      <c r="N13" s="75"/>
      <c r="O13" s="75"/>
      <c r="P13" s="75"/>
      <c r="Q13" s="75"/>
      <c r="R13" s="75"/>
      <c r="S13" s="75"/>
      <c r="T13" s="75"/>
      <c r="U13" s="75"/>
      <c r="V13" s="75"/>
      <c r="W13" s="75"/>
      <c r="X13" s="75"/>
    </row>
    <row r="14">
      <c r="A14" s="200" t="s">
        <v>10147</v>
      </c>
      <c r="B14" s="314" t="s">
        <v>174</v>
      </c>
      <c r="C14" s="421" t="s">
        <v>10444</v>
      </c>
      <c r="D14" s="348" t="s">
        <v>10442</v>
      </c>
      <c r="E14" s="348" t="s">
        <v>10443</v>
      </c>
      <c r="F14" s="570" t="s">
        <v>9536</v>
      </c>
      <c r="G14" s="866">
        <v>80.0</v>
      </c>
      <c r="H14" s="1345">
        <v>80.0</v>
      </c>
      <c r="I14" s="555" t="s">
        <v>192</v>
      </c>
      <c r="J14" s="246"/>
      <c r="K14" s="246"/>
      <c r="L14" s="246"/>
      <c r="M14" s="246"/>
      <c r="N14" s="246"/>
      <c r="O14" s="246"/>
      <c r="P14" s="246"/>
      <c r="Q14" s="246"/>
      <c r="R14" s="246"/>
      <c r="S14" s="246"/>
      <c r="T14" s="246"/>
      <c r="U14" s="246"/>
      <c r="V14" s="246"/>
      <c r="W14" s="246"/>
      <c r="X14" s="246"/>
    </row>
    <row r="15">
      <c r="A15" s="1638" t="s">
        <v>10445</v>
      </c>
      <c r="B15" s="511" t="s">
        <v>174</v>
      </c>
      <c r="C15" s="1639" t="s">
        <v>10446</v>
      </c>
      <c r="D15" s="511" t="s">
        <v>9127</v>
      </c>
      <c r="E15" s="1638" t="s">
        <v>10447</v>
      </c>
      <c r="F15" s="511" t="s">
        <v>10448</v>
      </c>
      <c r="G15" s="709">
        <v>15.0</v>
      </c>
      <c r="H15" s="1640">
        <v>15.0</v>
      </c>
      <c r="I15" s="1023" t="s">
        <v>216</v>
      </c>
      <c r="J15" s="75"/>
      <c r="K15" s="75"/>
      <c r="L15" s="75"/>
      <c r="M15" s="75"/>
      <c r="N15" s="75"/>
      <c r="O15" s="75"/>
      <c r="P15" s="75"/>
      <c r="Q15" s="75"/>
      <c r="R15" s="75"/>
      <c r="S15" s="75"/>
      <c r="T15" s="75"/>
      <c r="U15" s="75"/>
      <c r="V15" s="75"/>
      <c r="W15" s="75"/>
      <c r="X15" s="75"/>
    </row>
    <row r="16">
      <c r="A16" s="1177"/>
      <c r="B16" s="1641"/>
      <c r="C16" s="1642"/>
      <c r="D16" s="1643"/>
      <c r="E16" s="1643"/>
      <c r="F16" s="1643"/>
      <c r="G16" s="1644"/>
      <c r="H16" s="1645"/>
      <c r="I16" s="374"/>
      <c r="J16" s="246"/>
      <c r="K16" s="246"/>
      <c r="L16" s="246"/>
      <c r="M16" s="246"/>
      <c r="N16" s="246"/>
      <c r="O16" s="246"/>
      <c r="P16" s="246"/>
      <c r="Q16" s="246"/>
      <c r="R16" s="246"/>
      <c r="S16" s="246"/>
      <c r="T16" s="246"/>
      <c r="U16" s="246"/>
      <c r="V16" s="246"/>
      <c r="W16" s="246"/>
      <c r="X16" s="246"/>
    </row>
    <row r="17">
      <c r="A17" s="200"/>
      <c r="B17" s="314"/>
      <c r="C17" s="421"/>
      <c r="D17" s="348"/>
      <c r="E17" s="348"/>
      <c r="F17" s="348"/>
      <c r="G17" s="1163"/>
      <c r="H17" s="134"/>
      <c r="J17" s="246"/>
      <c r="K17" s="246"/>
      <c r="L17" s="246"/>
      <c r="M17" s="246"/>
      <c r="N17" s="246"/>
      <c r="O17" s="246"/>
      <c r="P17" s="246"/>
      <c r="Q17" s="246"/>
      <c r="R17" s="246"/>
      <c r="S17" s="246"/>
      <c r="T17" s="246"/>
      <c r="U17" s="246"/>
      <c r="V17" s="246"/>
      <c r="W17" s="246"/>
      <c r="X17" s="246"/>
    </row>
    <row r="18">
      <c r="A18" s="200"/>
      <c r="B18" s="314"/>
      <c r="C18" s="421"/>
      <c r="D18" s="348"/>
      <c r="E18" s="348"/>
      <c r="F18" s="348"/>
      <c r="G18" s="1163"/>
      <c r="H18" s="134"/>
      <c r="J18" s="246"/>
      <c r="K18" s="246"/>
      <c r="L18" s="246"/>
      <c r="M18" s="246"/>
      <c r="N18" s="246"/>
      <c r="O18" s="246"/>
      <c r="P18" s="246"/>
      <c r="Q18" s="246"/>
      <c r="R18" s="246"/>
      <c r="S18" s="246"/>
      <c r="T18" s="246"/>
      <c r="U18" s="246"/>
      <c r="V18" s="246"/>
      <c r="W18" s="246"/>
      <c r="X18" s="246"/>
    </row>
    <row r="19">
      <c r="A19" s="200"/>
      <c r="B19" s="314"/>
      <c r="C19" s="421"/>
      <c r="D19" s="421"/>
      <c r="E19" s="421"/>
      <c r="F19" s="421"/>
      <c r="G19" s="1166"/>
      <c r="H19" s="134"/>
      <c r="J19" s="246"/>
      <c r="K19" s="246"/>
      <c r="L19" s="246"/>
      <c r="M19" s="246"/>
      <c r="N19" s="246"/>
      <c r="O19" s="246"/>
      <c r="P19" s="246"/>
      <c r="Q19" s="246"/>
      <c r="R19" s="246"/>
      <c r="S19" s="246"/>
      <c r="T19" s="246"/>
      <c r="U19" s="246"/>
      <c r="V19" s="246"/>
      <c r="W19" s="246"/>
      <c r="X19" s="246"/>
    </row>
    <row r="20">
      <c r="A20" s="200"/>
      <c r="B20" s="314"/>
      <c r="C20" s="421"/>
      <c r="D20" s="421"/>
      <c r="E20" s="421"/>
      <c r="F20" s="421"/>
      <c r="G20" s="1166"/>
      <c r="H20" s="94"/>
    </row>
    <row r="21" ht="15.75" customHeight="1">
      <c r="A21" s="583" t="s">
        <v>217</v>
      </c>
      <c r="B21" s="69"/>
      <c r="C21" s="69"/>
      <c r="D21" s="69"/>
      <c r="E21" s="69"/>
      <c r="F21" s="69"/>
      <c r="H21" s="1158">
        <f>SUM(H10:H20)</f>
        <v>360</v>
      </c>
    </row>
    <row r="22" ht="15.75" customHeight="1">
      <c r="A22" s="68"/>
      <c r="B22" s="69"/>
      <c r="C22" s="69"/>
      <c r="D22" s="69"/>
      <c r="E22" s="69"/>
      <c r="F22" s="69"/>
      <c r="G22" s="69"/>
      <c r="H22" s="70"/>
    </row>
    <row r="23" ht="15.75" customHeight="1">
      <c r="A23" s="1188" t="s">
        <v>2052</v>
      </c>
      <c r="B23" s="586"/>
      <c r="C23" s="586"/>
      <c r="D23" s="586"/>
      <c r="E23" s="586"/>
      <c r="F23" s="586"/>
      <c r="G23" s="586"/>
      <c r="H23" s="587"/>
    </row>
    <row r="24" ht="15.75" customHeight="1">
      <c r="A24" s="68"/>
      <c r="B24" s="69"/>
      <c r="C24" s="69"/>
      <c r="D24" s="69"/>
      <c r="E24" s="69"/>
      <c r="F24" s="69"/>
      <c r="G24" s="69"/>
      <c r="H24" s="70"/>
    </row>
    <row r="25" ht="15.75" customHeight="1">
      <c r="A25" s="68"/>
      <c r="B25" s="69"/>
      <c r="C25" s="69"/>
      <c r="D25" s="69"/>
      <c r="E25" s="69"/>
      <c r="F25" s="69"/>
      <c r="G25" s="69"/>
      <c r="H25" s="70"/>
    </row>
    <row r="26" ht="15.75" customHeight="1">
      <c r="A26" s="68"/>
      <c r="B26" s="69"/>
      <c r="C26" s="69"/>
      <c r="D26" s="69"/>
      <c r="E26" s="69"/>
      <c r="F26" s="69"/>
      <c r="G26" s="69"/>
      <c r="H26" s="70"/>
    </row>
    <row r="27" ht="15.75" customHeight="1">
      <c r="A27" s="68"/>
      <c r="B27" s="69"/>
      <c r="C27" s="69"/>
      <c r="D27" s="69"/>
      <c r="E27" s="69"/>
      <c r="F27" s="69"/>
      <c r="G27" s="69"/>
      <c r="H27" s="70"/>
    </row>
    <row r="28" ht="15.75" customHeight="1">
      <c r="A28" s="68"/>
      <c r="B28" s="69"/>
      <c r="C28" s="69"/>
      <c r="D28" s="69"/>
      <c r="E28" s="69"/>
      <c r="F28" s="69"/>
      <c r="G28" s="69"/>
      <c r="H28" s="70"/>
    </row>
    <row r="29" ht="15.75" customHeight="1">
      <c r="A29" s="68"/>
      <c r="B29" s="69"/>
      <c r="C29" s="69"/>
      <c r="D29" s="69"/>
      <c r="E29" s="69"/>
      <c r="F29" s="69"/>
      <c r="G29" s="69"/>
      <c r="H29" s="70"/>
    </row>
    <row r="30" ht="15.75" customHeight="1">
      <c r="A30" s="68"/>
      <c r="B30" s="69"/>
      <c r="C30" s="69"/>
      <c r="D30" s="69"/>
      <c r="E30" s="69"/>
      <c r="F30" s="69"/>
      <c r="G30" s="69"/>
      <c r="H30" s="70"/>
    </row>
    <row r="31" ht="15.75" customHeight="1">
      <c r="A31" s="68"/>
      <c r="B31" s="69"/>
      <c r="C31" s="69"/>
      <c r="D31" s="69"/>
      <c r="E31" s="69"/>
      <c r="F31" s="69"/>
      <c r="G31" s="69"/>
      <c r="H31" s="70"/>
    </row>
    <row r="32" ht="15.75" customHeight="1">
      <c r="A32" s="68"/>
      <c r="B32" s="69"/>
      <c r="C32" s="69"/>
      <c r="D32" s="69"/>
      <c r="E32" s="69"/>
      <c r="F32" s="69"/>
      <c r="G32" s="69"/>
      <c r="H32" s="70"/>
    </row>
    <row r="33" ht="15.75" customHeight="1">
      <c r="A33" s="68"/>
      <c r="B33" s="69"/>
      <c r="C33" s="69"/>
      <c r="D33" s="69"/>
      <c r="E33" s="69"/>
      <c r="F33" s="69"/>
      <c r="G33" s="69"/>
      <c r="H33" s="70"/>
    </row>
    <row r="34" ht="15.75" customHeight="1">
      <c r="A34" s="68"/>
      <c r="B34" s="69"/>
      <c r="C34" s="69"/>
      <c r="D34" s="69"/>
      <c r="E34" s="69"/>
      <c r="F34" s="69"/>
      <c r="G34" s="69"/>
      <c r="H34" s="70"/>
    </row>
    <row r="35" ht="15.75" customHeight="1">
      <c r="A35" s="68"/>
      <c r="B35" s="69"/>
      <c r="C35" s="69"/>
      <c r="D35" s="69"/>
      <c r="E35" s="69"/>
      <c r="F35" s="69"/>
      <c r="G35" s="69"/>
      <c r="H35" s="70"/>
    </row>
    <row r="36" ht="15.75" customHeight="1">
      <c r="A36" s="68"/>
      <c r="B36" s="69"/>
      <c r="C36" s="69"/>
      <c r="D36" s="69"/>
      <c r="E36" s="69"/>
      <c r="F36" s="69"/>
      <c r="G36" s="69"/>
      <c r="H36" s="70"/>
    </row>
    <row r="37" ht="15.75" customHeight="1">
      <c r="A37" s="68"/>
      <c r="B37" s="69"/>
      <c r="C37" s="69"/>
      <c r="D37" s="69"/>
      <c r="E37" s="69"/>
      <c r="F37" s="69"/>
      <c r="G37" s="69"/>
      <c r="H37" s="70"/>
    </row>
    <row r="38" ht="15.75" customHeight="1">
      <c r="A38" s="68"/>
      <c r="B38" s="69"/>
      <c r="C38" s="69"/>
      <c r="D38" s="69"/>
      <c r="E38" s="69"/>
      <c r="F38" s="69"/>
      <c r="G38" s="69"/>
      <c r="H38" s="70"/>
    </row>
    <row r="39" ht="15.75" customHeight="1">
      <c r="A39" s="68"/>
      <c r="B39" s="69"/>
      <c r="C39" s="69"/>
      <c r="D39" s="69"/>
      <c r="E39" s="69"/>
      <c r="F39" s="69"/>
      <c r="G39" s="69"/>
      <c r="H39" s="70"/>
    </row>
    <row r="40" ht="15.75" customHeight="1">
      <c r="A40" s="68"/>
      <c r="B40" s="69"/>
      <c r="C40" s="69"/>
      <c r="D40" s="69"/>
      <c r="E40" s="69"/>
      <c r="F40" s="69"/>
      <c r="G40" s="69"/>
      <c r="H40" s="70"/>
    </row>
    <row r="41" ht="15.75" customHeight="1">
      <c r="A41" s="68"/>
      <c r="B41" s="69"/>
      <c r="C41" s="69"/>
      <c r="D41" s="69"/>
      <c r="E41" s="69"/>
      <c r="F41" s="69"/>
      <c r="G41" s="69"/>
      <c r="H41" s="70"/>
    </row>
    <row r="42" ht="15.75" customHeight="1">
      <c r="A42" s="68"/>
      <c r="B42" s="69"/>
      <c r="C42" s="69"/>
      <c r="D42" s="69"/>
      <c r="E42" s="69"/>
      <c r="F42" s="69"/>
      <c r="G42" s="69"/>
      <c r="H42" s="70"/>
    </row>
    <row r="43" ht="15.75" customHeight="1">
      <c r="A43" s="68"/>
      <c r="B43" s="69"/>
      <c r="C43" s="69"/>
      <c r="D43" s="69"/>
      <c r="E43" s="69"/>
      <c r="F43" s="69"/>
      <c r="G43" s="69"/>
      <c r="H43" s="70"/>
    </row>
    <row r="44" ht="15.75" customHeight="1">
      <c r="A44" s="68"/>
      <c r="B44" s="69"/>
      <c r="C44" s="69"/>
      <c r="D44" s="69"/>
      <c r="E44" s="69"/>
      <c r="F44" s="69"/>
      <c r="G44" s="69"/>
      <c r="H44" s="70"/>
    </row>
    <row r="45" ht="15.75" customHeight="1">
      <c r="A45" s="68"/>
      <c r="B45" s="69"/>
      <c r="C45" s="69"/>
      <c r="D45" s="69"/>
      <c r="E45" s="69"/>
      <c r="F45" s="69"/>
      <c r="G45" s="69"/>
      <c r="H45" s="70"/>
    </row>
    <row r="46" ht="15.75" customHeight="1">
      <c r="A46" s="68"/>
      <c r="B46" s="69"/>
      <c r="C46" s="69"/>
      <c r="D46" s="69"/>
      <c r="E46" s="69"/>
      <c r="F46" s="69"/>
      <c r="G46" s="69"/>
      <c r="H46" s="70"/>
    </row>
    <row r="47" ht="15.75" customHeight="1">
      <c r="A47" s="68"/>
      <c r="B47" s="69"/>
      <c r="C47" s="69"/>
      <c r="D47" s="69"/>
      <c r="E47" s="69"/>
      <c r="F47" s="69"/>
      <c r="G47" s="69"/>
      <c r="H47" s="70"/>
    </row>
    <row r="48" ht="15.75" customHeight="1">
      <c r="A48" s="68"/>
      <c r="B48" s="69"/>
      <c r="C48" s="69"/>
      <c r="D48" s="69"/>
      <c r="E48" s="69"/>
      <c r="F48" s="69"/>
      <c r="G48" s="69"/>
      <c r="H48" s="70"/>
    </row>
    <row r="49" ht="15.75" customHeight="1">
      <c r="A49" s="68"/>
      <c r="B49" s="69"/>
      <c r="C49" s="69"/>
      <c r="D49" s="69"/>
      <c r="E49" s="69"/>
      <c r="F49" s="69"/>
      <c r="G49" s="69"/>
      <c r="H49" s="70"/>
    </row>
    <row r="50" ht="15.75" customHeight="1">
      <c r="A50" s="68"/>
      <c r="B50" s="69"/>
      <c r="C50" s="69"/>
      <c r="D50" s="69"/>
      <c r="E50" s="69"/>
      <c r="F50" s="69"/>
      <c r="G50" s="69"/>
      <c r="H50" s="70"/>
    </row>
    <row r="51" ht="15.75" customHeight="1">
      <c r="A51" s="68"/>
      <c r="B51" s="69"/>
      <c r="C51" s="69"/>
      <c r="D51" s="69"/>
      <c r="E51" s="69"/>
      <c r="F51" s="69"/>
      <c r="G51" s="69"/>
      <c r="H51" s="70"/>
    </row>
    <row r="52" ht="15.75" customHeight="1">
      <c r="A52" s="68"/>
      <c r="B52" s="69"/>
      <c r="C52" s="69"/>
      <c r="D52" s="69"/>
      <c r="E52" s="69"/>
      <c r="F52" s="69"/>
      <c r="G52" s="69"/>
      <c r="H52" s="70"/>
    </row>
    <row r="53" ht="15.75" customHeight="1">
      <c r="A53" s="68"/>
      <c r="B53" s="69"/>
      <c r="C53" s="69"/>
      <c r="D53" s="69"/>
      <c r="E53" s="69"/>
      <c r="F53" s="69"/>
      <c r="G53" s="69"/>
      <c r="H53" s="70"/>
    </row>
    <row r="54" ht="15.75" customHeight="1">
      <c r="A54" s="68"/>
      <c r="B54" s="69"/>
      <c r="C54" s="69"/>
      <c r="D54" s="69"/>
      <c r="E54" s="69"/>
      <c r="F54" s="69"/>
      <c r="G54" s="69"/>
      <c r="H54" s="70"/>
    </row>
    <row r="55" ht="15.75" customHeight="1">
      <c r="A55" s="68"/>
      <c r="B55" s="69"/>
      <c r="C55" s="69"/>
      <c r="D55" s="69"/>
      <c r="E55" s="69"/>
      <c r="F55" s="69"/>
      <c r="G55" s="69"/>
      <c r="H55" s="70"/>
    </row>
    <row r="56" ht="15.75" customHeight="1">
      <c r="A56" s="68"/>
      <c r="B56" s="69"/>
      <c r="C56" s="69"/>
      <c r="D56" s="69"/>
      <c r="E56" s="69"/>
      <c r="F56" s="69"/>
      <c r="G56" s="69"/>
      <c r="H56" s="70"/>
    </row>
    <row r="57" ht="15.75" customHeight="1">
      <c r="A57" s="68"/>
      <c r="B57" s="69"/>
      <c r="C57" s="69"/>
      <c r="D57" s="69"/>
      <c r="E57" s="69"/>
      <c r="F57" s="69"/>
      <c r="G57" s="69"/>
      <c r="H57" s="70"/>
    </row>
    <row r="58" ht="15.75" customHeight="1">
      <c r="A58" s="68"/>
      <c r="B58" s="69"/>
      <c r="C58" s="69"/>
      <c r="D58" s="69"/>
      <c r="E58" s="69"/>
      <c r="F58" s="69"/>
      <c r="G58" s="69"/>
      <c r="H58" s="70"/>
    </row>
    <row r="59" ht="15.75" customHeight="1">
      <c r="A59" s="68"/>
      <c r="B59" s="69"/>
      <c r="C59" s="69"/>
      <c r="D59" s="69"/>
      <c r="E59" s="69"/>
      <c r="F59" s="69"/>
      <c r="G59" s="69"/>
      <c r="H59" s="70"/>
    </row>
    <row r="60" ht="15.75" customHeight="1">
      <c r="A60" s="68"/>
      <c r="B60" s="69"/>
      <c r="C60" s="69"/>
      <c r="D60" s="69"/>
      <c r="E60" s="69"/>
      <c r="F60" s="69"/>
      <c r="G60" s="69"/>
      <c r="H60" s="70"/>
    </row>
    <row r="61" ht="15.75" customHeight="1">
      <c r="A61" s="68"/>
      <c r="B61" s="69"/>
      <c r="C61" s="69"/>
      <c r="D61" s="69"/>
      <c r="E61" s="69"/>
      <c r="F61" s="69"/>
      <c r="G61" s="69"/>
      <c r="H61" s="70"/>
    </row>
    <row r="62" ht="15.75" customHeight="1">
      <c r="A62" s="68"/>
      <c r="B62" s="69"/>
      <c r="C62" s="69"/>
      <c r="D62" s="69"/>
      <c r="E62" s="69"/>
      <c r="F62" s="69"/>
      <c r="G62" s="69"/>
      <c r="H62" s="70"/>
    </row>
    <row r="63" ht="15.75" customHeight="1">
      <c r="A63" s="68"/>
      <c r="B63" s="69"/>
      <c r="C63" s="69"/>
      <c r="D63" s="69"/>
      <c r="E63" s="69"/>
      <c r="F63" s="69"/>
      <c r="G63" s="69"/>
      <c r="H63" s="70"/>
    </row>
    <row r="64" ht="15.75" customHeight="1">
      <c r="A64" s="68"/>
      <c r="B64" s="69"/>
      <c r="C64" s="69"/>
      <c r="D64" s="69"/>
      <c r="E64" s="69"/>
      <c r="F64" s="69"/>
      <c r="G64" s="69"/>
      <c r="H64" s="70"/>
    </row>
    <row r="65" ht="15.75" customHeight="1">
      <c r="A65" s="68"/>
      <c r="B65" s="69"/>
      <c r="C65" s="69"/>
      <c r="D65" s="69"/>
      <c r="E65" s="69"/>
      <c r="F65" s="69"/>
      <c r="G65" s="69"/>
      <c r="H65" s="70"/>
    </row>
    <row r="66" ht="15.75" customHeight="1">
      <c r="A66" s="68"/>
      <c r="B66" s="69"/>
      <c r="C66" s="69"/>
      <c r="D66" s="69"/>
      <c r="E66" s="69"/>
      <c r="F66" s="69"/>
      <c r="G66" s="69"/>
      <c r="H66" s="70"/>
    </row>
    <row r="67" ht="15.75" customHeight="1">
      <c r="A67" s="68"/>
      <c r="B67" s="69"/>
      <c r="C67" s="69"/>
      <c r="D67" s="69"/>
      <c r="E67" s="69"/>
      <c r="F67" s="69"/>
      <c r="G67" s="69"/>
      <c r="H67" s="70"/>
    </row>
    <row r="68" ht="15.75" customHeight="1">
      <c r="A68" s="68"/>
      <c r="B68" s="69"/>
      <c r="C68" s="69"/>
      <c r="D68" s="69"/>
      <c r="E68" s="69"/>
      <c r="F68" s="69"/>
      <c r="G68" s="69"/>
      <c r="H68" s="70"/>
    </row>
    <row r="69" ht="15.75" customHeight="1">
      <c r="A69" s="68"/>
      <c r="B69" s="69"/>
      <c r="C69" s="69"/>
      <c r="D69" s="69"/>
      <c r="E69" s="69"/>
      <c r="F69" s="69"/>
      <c r="G69" s="69"/>
      <c r="H69" s="70"/>
    </row>
    <row r="70" ht="15.75" customHeight="1">
      <c r="A70" s="68"/>
      <c r="B70" s="69"/>
      <c r="C70" s="69"/>
      <c r="D70" s="69"/>
      <c r="E70" s="69"/>
      <c r="F70" s="69"/>
      <c r="G70" s="69"/>
      <c r="H70" s="70"/>
    </row>
    <row r="71" ht="15.75" customHeight="1">
      <c r="A71" s="68"/>
      <c r="B71" s="69"/>
      <c r="C71" s="69"/>
      <c r="D71" s="69"/>
      <c r="E71" s="69"/>
      <c r="F71" s="69"/>
      <c r="G71" s="69"/>
      <c r="H71" s="70"/>
    </row>
    <row r="72" ht="15.75" customHeight="1">
      <c r="A72" s="68"/>
      <c r="B72" s="69"/>
      <c r="C72" s="69"/>
      <c r="D72" s="69"/>
      <c r="E72" s="69"/>
      <c r="F72" s="69"/>
      <c r="G72" s="69"/>
      <c r="H72" s="70"/>
    </row>
    <row r="73" ht="15.75" customHeight="1">
      <c r="A73" s="68"/>
      <c r="B73" s="69"/>
      <c r="C73" s="69"/>
      <c r="D73" s="69"/>
      <c r="E73" s="69"/>
      <c r="F73" s="69"/>
      <c r="G73" s="69"/>
      <c r="H73" s="70"/>
    </row>
    <row r="74" ht="15.75" customHeight="1">
      <c r="A74" s="68"/>
      <c r="B74" s="69"/>
      <c r="C74" s="69"/>
      <c r="D74" s="69"/>
      <c r="E74" s="69"/>
      <c r="F74" s="69"/>
      <c r="G74" s="69"/>
      <c r="H74" s="70"/>
    </row>
    <row r="75" ht="15.75" customHeight="1">
      <c r="A75" s="68"/>
      <c r="B75" s="69"/>
      <c r="C75" s="69"/>
      <c r="D75" s="69"/>
      <c r="E75" s="69"/>
      <c r="F75" s="69"/>
      <c r="G75" s="69"/>
      <c r="H75" s="70"/>
    </row>
    <row r="76" ht="15.75" customHeight="1">
      <c r="A76" s="68"/>
      <c r="B76" s="69"/>
      <c r="C76" s="69"/>
      <c r="D76" s="69"/>
      <c r="E76" s="69"/>
      <c r="F76" s="69"/>
      <c r="G76" s="69"/>
      <c r="H76" s="70"/>
    </row>
    <row r="77" ht="15.75" customHeight="1">
      <c r="A77" s="68"/>
      <c r="B77" s="69"/>
      <c r="C77" s="69"/>
      <c r="D77" s="69"/>
      <c r="E77" s="69"/>
      <c r="F77" s="69"/>
      <c r="G77" s="69"/>
      <c r="H77" s="70"/>
    </row>
    <row r="78" ht="15.75" customHeight="1">
      <c r="A78" s="68"/>
      <c r="B78" s="69"/>
      <c r="C78" s="69"/>
      <c r="D78" s="69"/>
      <c r="E78" s="69"/>
      <c r="F78" s="69"/>
      <c r="G78" s="69"/>
      <c r="H78" s="70"/>
    </row>
    <row r="79" ht="15.75" customHeight="1">
      <c r="A79" s="68"/>
      <c r="B79" s="69"/>
      <c r="C79" s="69"/>
      <c r="D79" s="69"/>
      <c r="E79" s="69"/>
      <c r="F79" s="69"/>
      <c r="G79" s="69"/>
      <c r="H79" s="70"/>
    </row>
    <row r="80" ht="15.75" customHeight="1">
      <c r="A80" s="68"/>
      <c r="B80" s="69"/>
      <c r="C80" s="69"/>
      <c r="D80" s="69"/>
      <c r="E80" s="69"/>
      <c r="F80" s="69"/>
      <c r="G80" s="69"/>
      <c r="H80" s="70"/>
    </row>
    <row r="81" ht="15.75" customHeight="1">
      <c r="A81" s="68"/>
      <c r="B81" s="69"/>
      <c r="C81" s="69"/>
      <c r="D81" s="69"/>
      <c r="E81" s="69"/>
      <c r="F81" s="69"/>
      <c r="G81" s="69"/>
      <c r="H81" s="70"/>
    </row>
    <row r="82" ht="15.75" customHeight="1">
      <c r="A82" s="68"/>
      <c r="B82" s="69"/>
      <c r="C82" s="69"/>
      <c r="D82" s="69"/>
      <c r="E82" s="69"/>
      <c r="F82" s="69"/>
      <c r="G82" s="69"/>
      <c r="H82" s="70"/>
    </row>
    <row r="83" ht="15.75" customHeight="1">
      <c r="A83" s="68"/>
      <c r="B83" s="69"/>
      <c r="C83" s="69"/>
      <c r="D83" s="69"/>
      <c r="E83" s="69"/>
      <c r="F83" s="69"/>
      <c r="G83" s="69"/>
      <c r="H83" s="70"/>
    </row>
    <row r="84" ht="15.75" customHeight="1">
      <c r="A84" s="68"/>
      <c r="B84" s="69"/>
      <c r="C84" s="69"/>
      <c r="D84" s="69"/>
      <c r="E84" s="69"/>
      <c r="F84" s="69"/>
      <c r="G84" s="69"/>
      <c r="H84" s="70"/>
    </row>
    <row r="85" ht="15.75" customHeight="1">
      <c r="A85" s="68"/>
      <c r="B85" s="69"/>
      <c r="C85" s="69"/>
      <c r="D85" s="69"/>
      <c r="E85" s="69"/>
      <c r="F85" s="69"/>
      <c r="G85" s="69"/>
      <c r="H85" s="70"/>
    </row>
    <row r="86" ht="15.75" customHeight="1">
      <c r="A86" s="68"/>
      <c r="B86" s="69"/>
      <c r="C86" s="69"/>
      <c r="D86" s="69"/>
      <c r="E86" s="69"/>
      <c r="F86" s="69"/>
      <c r="G86" s="69"/>
      <c r="H86" s="70"/>
    </row>
    <row r="87" ht="15.75" customHeight="1">
      <c r="A87" s="68"/>
      <c r="B87" s="69"/>
      <c r="C87" s="69"/>
      <c r="D87" s="69"/>
      <c r="E87" s="69"/>
      <c r="F87" s="69"/>
      <c r="G87" s="69"/>
      <c r="H87" s="70"/>
    </row>
    <row r="88" ht="15.75" customHeight="1">
      <c r="A88" s="68"/>
      <c r="B88" s="69"/>
      <c r="C88" s="69"/>
      <c r="D88" s="69"/>
      <c r="E88" s="69"/>
      <c r="F88" s="69"/>
      <c r="G88" s="69"/>
      <c r="H88" s="70"/>
    </row>
    <row r="89" ht="15.75" customHeight="1">
      <c r="A89" s="68"/>
      <c r="B89" s="69"/>
      <c r="C89" s="69"/>
      <c r="D89" s="69"/>
      <c r="E89" s="69"/>
      <c r="F89" s="69"/>
      <c r="G89" s="69"/>
      <c r="H89" s="70"/>
    </row>
    <row r="90" ht="15.75" customHeight="1">
      <c r="A90" s="68"/>
      <c r="B90" s="69"/>
      <c r="C90" s="69"/>
      <c r="D90" s="69"/>
      <c r="E90" s="69"/>
      <c r="F90" s="69"/>
      <c r="G90" s="69"/>
      <c r="H90" s="70"/>
    </row>
    <row r="91" ht="15.75" customHeight="1">
      <c r="A91" s="68"/>
      <c r="B91" s="69"/>
      <c r="C91" s="69"/>
      <c r="D91" s="69"/>
      <c r="E91" s="69"/>
      <c r="F91" s="69"/>
      <c r="G91" s="69"/>
      <c r="H91" s="70"/>
    </row>
    <row r="92" ht="15.75" customHeight="1">
      <c r="A92" s="68"/>
      <c r="B92" s="69"/>
      <c r="C92" s="69"/>
      <c r="D92" s="69"/>
      <c r="E92" s="69"/>
      <c r="F92" s="69"/>
      <c r="G92" s="69"/>
      <c r="H92" s="70"/>
    </row>
    <row r="93" ht="15.75" customHeight="1">
      <c r="A93" s="68"/>
      <c r="B93" s="69"/>
      <c r="C93" s="69"/>
      <c r="D93" s="69"/>
      <c r="E93" s="69"/>
      <c r="F93" s="69"/>
      <c r="G93" s="69"/>
      <c r="H93" s="70"/>
    </row>
    <row r="94" ht="15.75" customHeight="1">
      <c r="A94" s="68"/>
      <c r="B94" s="69"/>
      <c r="C94" s="69"/>
      <c r="D94" s="69"/>
      <c r="E94" s="69"/>
      <c r="F94" s="69"/>
      <c r="G94" s="69"/>
      <c r="H94" s="70"/>
    </row>
    <row r="95" ht="15.75" customHeight="1">
      <c r="A95" s="68"/>
      <c r="B95" s="69"/>
      <c r="C95" s="69"/>
      <c r="D95" s="69"/>
      <c r="E95" s="69"/>
      <c r="F95" s="69"/>
      <c r="G95" s="69"/>
      <c r="H95" s="70"/>
    </row>
    <row r="96" ht="15.75" customHeight="1">
      <c r="A96" s="68"/>
      <c r="B96" s="69"/>
      <c r="C96" s="69"/>
      <c r="D96" s="69"/>
      <c r="E96" s="69"/>
      <c r="F96" s="69"/>
      <c r="G96" s="69"/>
      <c r="H96" s="70"/>
    </row>
    <row r="97" ht="15.75" customHeight="1">
      <c r="A97" s="68"/>
      <c r="B97" s="69"/>
      <c r="C97" s="69"/>
      <c r="D97" s="69"/>
      <c r="E97" s="69"/>
      <c r="F97" s="69"/>
      <c r="G97" s="69"/>
      <c r="H97" s="70"/>
    </row>
    <row r="98" ht="15.75" customHeight="1">
      <c r="A98" s="68"/>
      <c r="B98" s="69"/>
      <c r="C98" s="69"/>
      <c r="D98" s="69"/>
      <c r="E98" s="69"/>
      <c r="F98" s="69"/>
      <c r="G98" s="69"/>
      <c r="H98" s="70"/>
    </row>
    <row r="99" ht="15.75" customHeight="1">
      <c r="A99" s="68"/>
      <c r="B99" s="69"/>
      <c r="C99" s="69"/>
      <c r="D99" s="69"/>
      <c r="E99" s="69"/>
      <c r="F99" s="69"/>
      <c r="G99" s="69"/>
      <c r="H99" s="70"/>
    </row>
    <row r="100" ht="15.75" customHeight="1">
      <c r="A100" s="68"/>
      <c r="B100" s="69"/>
      <c r="C100" s="69"/>
      <c r="D100" s="69"/>
      <c r="E100" s="69"/>
      <c r="F100" s="69"/>
      <c r="G100" s="69"/>
      <c r="H100" s="70"/>
    </row>
    <row r="101" ht="15.75" customHeight="1">
      <c r="A101" s="68"/>
      <c r="B101" s="69"/>
      <c r="C101" s="69"/>
      <c r="D101" s="69"/>
      <c r="E101" s="69"/>
      <c r="F101" s="69"/>
      <c r="G101" s="69"/>
      <c r="H101" s="70"/>
    </row>
    <row r="102" ht="15.75" customHeight="1">
      <c r="A102" s="68"/>
      <c r="B102" s="69"/>
      <c r="C102" s="69"/>
      <c r="D102" s="69"/>
      <c r="E102" s="69"/>
      <c r="F102" s="69"/>
      <c r="G102" s="69"/>
      <c r="H102" s="70"/>
    </row>
    <row r="103" ht="15.75" customHeight="1">
      <c r="A103" s="68"/>
      <c r="B103" s="69"/>
      <c r="C103" s="69"/>
      <c r="D103" s="69"/>
      <c r="E103" s="69"/>
      <c r="F103" s="69"/>
      <c r="G103" s="69"/>
      <c r="H103" s="70"/>
    </row>
    <row r="104" ht="15.75" customHeight="1">
      <c r="A104" s="68"/>
      <c r="B104" s="69"/>
      <c r="C104" s="69"/>
      <c r="D104" s="69"/>
      <c r="E104" s="69"/>
      <c r="F104" s="69"/>
      <c r="G104" s="69"/>
      <c r="H104" s="70"/>
    </row>
    <row r="105" ht="15.75" customHeight="1">
      <c r="A105" s="68"/>
      <c r="B105" s="69"/>
      <c r="C105" s="69"/>
      <c r="D105" s="69"/>
      <c r="E105" s="69"/>
      <c r="F105" s="69"/>
      <c r="G105" s="69"/>
      <c r="H105" s="70"/>
    </row>
    <row r="106" ht="15.75" customHeight="1">
      <c r="A106" s="68"/>
      <c r="B106" s="69"/>
      <c r="C106" s="69"/>
      <c r="D106" s="69"/>
      <c r="E106" s="69"/>
      <c r="F106" s="69"/>
      <c r="G106" s="69"/>
      <c r="H106" s="70"/>
    </row>
    <row r="107" ht="15.75" customHeight="1">
      <c r="A107" s="68"/>
      <c r="B107" s="69"/>
      <c r="C107" s="69"/>
      <c r="D107" s="69"/>
      <c r="E107" s="69"/>
      <c r="F107" s="69"/>
      <c r="G107" s="69"/>
      <c r="H107" s="70"/>
    </row>
    <row r="108" ht="15.75" customHeight="1">
      <c r="A108" s="68"/>
      <c r="B108" s="69"/>
      <c r="C108" s="69"/>
      <c r="D108" s="69"/>
      <c r="E108" s="69"/>
      <c r="F108" s="69"/>
      <c r="G108" s="69"/>
      <c r="H108" s="70"/>
    </row>
    <row r="109" ht="15.75" customHeight="1">
      <c r="A109" s="68"/>
      <c r="B109" s="69"/>
      <c r="C109" s="69"/>
      <c r="D109" s="69"/>
      <c r="E109" s="69"/>
      <c r="F109" s="69"/>
      <c r="G109" s="69"/>
      <c r="H109" s="70"/>
    </row>
    <row r="110" ht="15.75" customHeight="1">
      <c r="A110" s="68"/>
      <c r="B110" s="69"/>
      <c r="C110" s="69"/>
      <c r="D110" s="69"/>
      <c r="E110" s="69"/>
      <c r="F110" s="69"/>
      <c r="G110" s="69"/>
      <c r="H110" s="70"/>
    </row>
    <row r="111" ht="15.75" customHeight="1">
      <c r="A111" s="68"/>
      <c r="B111" s="69"/>
      <c r="C111" s="69"/>
      <c r="D111" s="69"/>
      <c r="E111" s="69"/>
      <c r="F111" s="69"/>
      <c r="G111" s="69"/>
      <c r="H111" s="70"/>
    </row>
    <row r="112" ht="15.75" customHeight="1">
      <c r="A112" s="68"/>
      <c r="B112" s="69"/>
      <c r="C112" s="69"/>
      <c r="D112" s="69"/>
      <c r="E112" s="69"/>
      <c r="F112" s="69"/>
      <c r="G112" s="69"/>
      <c r="H112" s="70"/>
    </row>
    <row r="113" ht="15.75" customHeight="1">
      <c r="A113" s="68"/>
      <c r="B113" s="69"/>
      <c r="C113" s="69"/>
      <c r="D113" s="69"/>
      <c r="E113" s="69"/>
      <c r="F113" s="69"/>
      <c r="G113" s="69"/>
      <c r="H113" s="70"/>
    </row>
    <row r="114" ht="15.75" customHeight="1">
      <c r="A114" s="68"/>
      <c r="B114" s="69"/>
      <c r="C114" s="69"/>
      <c r="D114" s="69"/>
      <c r="E114" s="69"/>
      <c r="F114" s="69"/>
      <c r="G114" s="69"/>
      <c r="H114" s="70"/>
    </row>
    <row r="115" ht="15.75" customHeight="1">
      <c r="A115" s="68"/>
      <c r="B115" s="69"/>
      <c r="C115" s="69"/>
      <c r="D115" s="69"/>
      <c r="E115" s="69"/>
      <c r="F115" s="69"/>
      <c r="G115" s="69"/>
      <c r="H115" s="70"/>
    </row>
    <row r="116" ht="15.75" customHeight="1">
      <c r="A116" s="68"/>
      <c r="B116" s="69"/>
      <c r="C116" s="69"/>
      <c r="D116" s="69"/>
      <c r="E116" s="69"/>
      <c r="F116" s="69"/>
      <c r="G116" s="69"/>
      <c r="H116" s="70"/>
    </row>
    <row r="117" ht="15.75" customHeight="1">
      <c r="A117" s="68"/>
      <c r="B117" s="69"/>
      <c r="C117" s="69"/>
      <c r="D117" s="69"/>
      <c r="E117" s="69"/>
      <c r="F117" s="69"/>
      <c r="G117" s="69"/>
      <c r="H117" s="70"/>
    </row>
    <row r="118" ht="15.75" customHeight="1">
      <c r="A118" s="68"/>
      <c r="B118" s="69"/>
      <c r="C118" s="69"/>
      <c r="D118" s="69"/>
      <c r="E118" s="69"/>
      <c r="F118" s="69"/>
      <c r="G118" s="69"/>
      <c r="H118" s="70"/>
    </row>
    <row r="119" ht="15.75" customHeight="1">
      <c r="A119" s="68"/>
      <c r="B119" s="69"/>
      <c r="C119" s="69"/>
      <c r="D119" s="69"/>
      <c r="E119" s="69"/>
      <c r="F119" s="69"/>
      <c r="G119" s="69"/>
      <c r="H119" s="70"/>
    </row>
    <row r="120" ht="15.75" customHeight="1">
      <c r="A120" s="68"/>
      <c r="B120" s="69"/>
      <c r="C120" s="69"/>
      <c r="D120" s="69"/>
      <c r="E120" s="69"/>
      <c r="F120" s="69"/>
      <c r="G120" s="69"/>
      <c r="H120" s="70"/>
    </row>
    <row r="121" ht="15.75" customHeight="1">
      <c r="A121" s="68"/>
      <c r="B121" s="69"/>
      <c r="C121" s="69"/>
      <c r="D121" s="69"/>
      <c r="E121" s="69"/>
      <c r="F121" s="69"/>
      <c r="G121" s="69"/>
      <c r="H121" s="70"/>
    </row>
    <row r="122" ht="15.75" customHeight="1">
      <c r="A122" s="68"/>
      <c r="B122" s="69"/>
      <c r="C122" s="69"/>
      <c r="D122" s="69"/>
      <c r="E122" s="69"/>
      <c r="F122" s="69"/>
      <c r="G122" s="69"/>
      <c r="H122" s="70"/>
    </row>
    <row r="123" ht="15.75" customHeight="1">
      <c r="A123" s="68"/>
      <c r="B123" s="69"/>
      <c r="C123" s="69"/>
      <c r="D123" s="69"/>
      <c r="E123" s="69"/>
      <c r="F123" s="69"/>
      <c r="G123" s="69"/>
      <c r="H123" s="70"/>
    </row>
    <row r="124" ht="15.75" customHeight="1">
      <c r="A124" s="68"/>
      <c r="B124" s="69"/>
      <c r="C124" s="69"/>
      <c r="D124" s="69"/>
      <c r="E124" s="69"/>
      <c r="F124" s="69"/>
      <c r="G124" s="69"/>
      <c r="H124" s="70"/>
    </row>
    <row r="125" ht="15.75" customHeight="1">
      <c r="A125" s="68"/>
      <c r="B125" s="69"/>
      <c r="C125" s="69"/>
      <c r="D125" s="69"/>
      <c r="E125" s="69"/>
      <c r="F125" s="69"/>
      <c r="G125" s="69"/>
      <c r="H125" s="70"/>
    </row>
    <row r="126" ht="15.75" customHeight="1">
      <c r="A126" s="68"/>
      <c r="B126" s="69"/>
      <c r="C126" s="69"/>
      <c r="D126" s="69"/>
      <c r="E126" s="69"/>
      <c r="F126" s="69"/>
      <c r="G126" s="69"/>
      <c r="H126" s="70"/>
    </row>
    <row r="127" ht="15.75" customHeight="1">
      <c r="A127" s="68"/>
      <c r="B127" s="69"/>
      <c r="C127" s="69"/>
      <c r="D127" s="69"/>
      <c r="E127" s="69"/>
      <c r="F127" s="69"/>
      <c r="G127" s="69"/>
      <c r="H127" s="70"/>
    </row>
    <row r="128" ht="15.75" customHeight="1">
      <c r="A128" s="68"/>
      <c r="B128" s="69"/>
      <c r="C128" s="69"/>
      <c r="D128" s="69"/>
      <c r="E128" s="69"/>
      <c r="F128" s="69"/>
      <c r="G128" s="69"/>
      <c r="H128" s="70"/>
    </row>
    <row r="129" ht="15.75" customHeight="1">
      <c r="A129" s="68"/>
      <c r="B129" s="69"/>
      <c r="C129" s="69"/>
      <c r="D129" s="69"/>
      <c r="E129" s="69"/>
      <c r="F129" s="69"/>
      <c r="G129" s="69"/>
      <c r="H129" s="70"/>
    </row>
    <row r="130" ht="15.75" customHeight="1">
      <c r="A130" s="68"/>
      <c r="B130" s="69"/>
      <c r="C130" s="69"/>
      <c r="D130" s="69"/>
      <c r="E130" s="69"/>
      <c r="F130" s="69"/>
      <c r="G130" s="69"/>
      <c r="H130" s="70"/>
    </row>
    <row r="131" ht="15.75" customHeight="1">
      <c r="A131" s="68"/>
      <c r="B131" s="69"/>
      <c r="C131" s="69"/>
      <c r="D131" s="69"/>
      <c r="E131" s="69"/>
      <c r="F131" s="69"/>
      <c r="G131" s="69"/>
      <c r="H131" s="70"/>
    </row>
    <row r="132" ht="15.75" customHeight="1">
      <c r="A132" s="68"/>
      <c r="B132" s="69"/>
      <c r="C132" s="69"/>
      <c r="D132" s="69"/>
      <c r="E132" s="69"/>
      <c r="F132" s="69"/>
      <c r="G132" s="69"/>
      <c r="H132" s="70"/>
    </row>
    <row r="133" ht="15.75" customHeight="1">
      <c r="A133" s="68"/>
      <c r="B133" s="69"/>
      <c r="C133" s="69"/>
      <c r="D133" s="69"/>
      <c r="E133" s="69"/>
      <c r="F133" s="69"/>
      <c r="G133" s="69"/>
      <c r="H133" s="70"/>
    </row>
    <row r="134" ht="15.75" customHeight="1">
      <c r="A134" s="68"/>
      <c r="B134" s="69"/>
      <c r="C134" s="69"/>
      <c r="D134" s="69"/>
      <c r="E134" s="69"/>
      <c r="F134" s="69"/>
      <c r="G134" s="69"/>
      <c r="H134" s="70"/>
    </row>
    <row r="135" ht="15.75" customHeight="1">
      <c r="A135" s="68"/>
      <c r="B135" s="69"/>
      <c r="C135" s="69"/>
      <c r="D135" s="69"/>
      <c r="E135" s="69"/>
      <c r="F135" s="69"/>
      <c r="G135" s="69"/>
      <c r="H135" s="70"/>
    </row>
    <row r="136" ht="15.75" customHeight="1">
      <c r="A136" s="68"/>
      <c r="B136" s="69"/>
      <c r="C136" s="69"/>
      <c r="D136" s="69"/>
      <c r="E136" s="69"/>
      <c r="F136" s="69"/>
      <c r="G136" s="69"/>
      <c r="H136" s="70"/>
    </row>
    <row r="137" ht="15.75" customHeight="1">
      <c r="A137" s="68"/>
      <c r="B137" s="69"/>
      <c r="C137" s="69"/>
      <c r="D137" s="69"/>
      <c r="E137" s="69"/>
      <c r="F137" s="69"/>
      <c r="G137" s="69"/>
      <c r="H137" s="70"/>
    </row>
    <row r="138" ht="15.75" customHeight="1">
      <c r="A138" s="68"/>
      <c r="B138" s="69"/>
      <c r="C138" s="69"/>
      <c r="D138" s="69"/>
      <c r="E138" s="69"/>
      <c r="F138" s="69"/>
      <c r="G138" s="69"/>
      <c r="H138" s="70"/>
    </row>
    <row r="139" ht="15.75" customHeight="1">
      <c r="A139" s="68"/>
      <c r="B139" s="69"/>
      <c r="C139" s="69"/>
      <c r="D139" s="69"/>
      <c r="E139" s="69"/>
      <c r="F139" s="69"/>
      <c r="G139" s="69"/>
      <c r="H139" s="70"/>
    </row>
    <row r="140" ht="15.75" customHeight="1">
      <c r="A140" s="68"/>
      <c r="B140" s="69"/>
      <c r="C140" s="69"/>
      <c r="D140" s="69"/>
      <c r="E140" s="69"/>
      <c r="F140" s="69"/>
      <c r="G140" s="69"/>
      <c r="H140" s="70"/>
    </row>
    <row r="141" ht="15.75" customHeight="1">
      <c r="A141" s="68"/>
      <c r="B141" s="69"/>
      <c r="C141" s="69"/>
      <c r="D141" s="69"/>
      <c r="E141" s="69"/>
      <c r="F141" s="69"/>
      <c r="G141" s="69"/>
      <c r="H141" s="70"/>
    </row>
    <row r="142" ht="15.75" customHeight="1">
      <c r="A142" s="68"/>
      <c r="B142" s="69"/>
      <c r="C142" s="69"/>
      <c r="D142" s="69"/>
      <c r="E142" s="69"/>
      <c r="F142" s="69"/>
      <c r="G142" s="69"/>
      <c r="H142" s="70"/>
    </row>
    <row r="143" ht="15.75" customHeight="1">
      <c r="A143" s="68"/>
      <c r="B143" s="69"/>
      <c r="C143" s="69"/>
      <c r="D143" s="69"/>
      <c r="E143" s="69"/>
      <c r="F143" s="69"/>
      <c r="G143" s="69"/>
      <c r="H143" s="70"/>
    </row>
    <row r="144" ht="15.75" customHeight="1">
      <c r="A144" s="68"/>
      <c r="B144" s="69"/>
      <c r="C144" s="69"/>
      <c r="D144" s="69"/>
      <c r="E144" s="69"/>
      <c r="F144" s="69"/>
      <c r="G144" s="69"/>
      <c r="H144" s="70"/>
    </row>
    <row r="145" ht="15.75" customHeight="1">
      <c r="A145" s="68"/>
      <c r="B145" s="69"/>
      <c r="C145" s="69"/>
      <c r="D145" s="69"/>
      <c r="E145" s="69"/>
      <c r="F145" s="69"/>
      <c r="G145" s="69"/>
      <c r="H145" s="70"/>
    </row>
    <row r="146" ht="15.75" customHeight="1">
      <c r="A146" s="68"/>
      <c r="B146" s="69"/>
      <c r="C146" s="69"/>
      <c r="D146" s="69"/>
      <c r="E146" s="69"/>
      <c r="F146" s="69"/>
      <c r="G146" s="69"/>
      <c r="H146" s="70"/>
    </row>
    <row r="147" ht="15.75" customHeight="1">
      <c r="A147" s="68"/>
      <c r="B147" s="69"/>
      <c r="C147" s="69"/>
      <c r="D147" s="69"/>
      <c r="E147" s="69"/>
      <c r="F147" s="69"/>
      <c r="G147" s="69"/>
      <c r="H147" s="70"/>
    </row>
    <row r="148" ht="15.75" customHeight="1">
      <c r="A148" s="68"/>
      <c r="B148" s="69"/>
      <c r="C148" s="69"/>
      <c r="D148" s="69"/>
      <c r="E148" s="69"/>
      <c r="F148" s="69"/>
      <c r="G148" s="69"/>
      <c r="H148" s="70"/>
    </row>
    <row r="149" ht="15.75" customHeight="1">
      <c r="A149" s="68"/>
      <c r="B149" s="69"/>
      <c r="C149" s="69"/>
      <c r="D149" s="69"/>
      <c r="E149" s="69"/>
      <c r="F149" s="69"/>
      <c r="G149" s="69"/>
      <c r="H149" s="70"/>
    </row>
    <row r="150" ht="15.75" customHeight="1">
      <c r="A150" s="68"/>
      <c r="B150" s="69"/>
      <c r="C150" s="69"/>
      <c r="D150" s="69"/>
      <c r="E150" s="69"/>
      <c r="F150" s="69"/>
      <c r="G150" s="69"/>
      <c r="H150" s="70"/>
    </row>
    <row r="151" ht="15.75" customHeight="1">
      <c r="A151" s="68"/>
      <c r="B151" s="69"/>
      <c r="C151" s="69"/>
      <c r="D151" s="69"/>
      <c r="E151" s="69"/>
      <c r="F151" s="69"/>
      <c r="G151" s="69"/>
      <c r="H151" s="70"/>
    </row>
    <row r="152" ht="15.75" customHeight="1">
      <c r="A152" s="68"/>
      <c r="B152" s="69"/>
      <c r="C152" s="69"/>
      <c r="D152" s="69"/>
      <c r="E152" s="69"/>
      <c r="F152" s="69"/>
      <c r="G152" s="69"/>
      <c r="H152" s="70"/>
    </row>
    <row r="153" ht="15.75" customHeight="1">
      <c r="A153" s="68"/>
      <c r="B153" s="69"/>
      <c r="C153" s="69"/>
      <c r="D153" s="69"/>
      <c r="E153" s="69"/>
      <c r="F153" s="69"/>
      <c r="G153" s="69"/>
      <c r="H153" s="70"/>
    </row>
    <row r="154" ht="15.75" customHeight="1">
      <c r="A154" s="68"/>
      <c r="B154" s="69"/>
      <c r="C154" s="69"/>
      <c r="D154" s="69"/>
      <c r="E154" s="69"/>
      <c r="F154" s="69"/>
      <c r="G154" s="69"/>
      <c r="H154" s="70"/>
    </row>
    <row r="155" ht="15.75" customHeight="1">
      <c r="A155" s="68"/>
      <c r="B155" s="69"/>
      <c r="C155" s="69"/>
      <c r="D155" s="69"/>
      <c r="E155" s="69"/>
      <c r="F155" s="69"/>
      <c r="G155" s="69"/>
      <c r="H155" s="70"/>
    </row>
    <row r="156" ht="15.75" customHeight="1">
      <c r="A156" s="68"/>
      <c r="B156" s="69"/>
      <c r="C156" s="69"/>
      <c r="D156" s="69"/>
      <c r="E156" s="69"/>
      <c r="F156" s="69"/>
      <c r="G156" s="69"/>
      <c r="H156" s="70"/>
    </row>
    <row r="157" ht="15.75" customHeight="1">
      <c r="A157" s="68"/>
      <c r="B157" s="69"/>
      <c r="C157" s="69"/>
      <c r="D157" s="69"/>
      <c r="E157" s="69"/>
      <c r="F157" s="69"/>
      <c r="G157" s="69"/>
      <c r="H157" s="70"/>
    </row>
    <row r="158" ht="15.75" customHeight="1">
      <c r="A158" s="68"/>
      <c r="B158" s="69"/>
      <c r="C158" s="69"/>
      <c r="D158" s="69"/>
      <c r="E158" s="69"/>
      <c r="F158" s="69"/>
      <c r="G158" s="69"/>
      <c r="H158" s="70"/>
    </row>
    <row r="159" ht="15.75" customHeight="1">
      <c r="A159" s="68"/>
      <c r="B159" s="69"/>
      <c r="C159" s="69"/>
      <c r="D159" s="69"/>
      <c r="E159" s="69"/>
      <c r="F159" s="69"/>
      <c r="G159" s="69"/>
      <c r="H159" s="70"/>
    </row>
    <row r="160" ht="15.75" customHeight="1">
      <c r="A160" s="68"/>
      <c r="B160" s="69"/>
      <c r="C160" s="69"/>
      <c r="D160" s="69"/>
      <c r="E160" s="69"/>
      <c r="F160" s="69"/>
      <c r="G160" s="69"/>
      <c r="H160" s="70"/>
    </row>
    <row r="161" ht="15.75" customHeight="1">
      <c r="A161" s="68"/>
      <c r="B161" s="69"/>
      <c r="C161" s="69"/>
      <c r="D161" s="69"/>
      <c r="E161" s="69"/>
      <c r="F161" s="69"/>
      <c r="G161" s="69"/>
      <c r="H161" s="70"/>
    </row>
    <row r="162" ht="15.75" customHeight="1">
      <c r="A162" s="68"/>
      <c r="B162" s="69"/>
      <c r="C162" s="69"/>
      <c r="D162" s="69"/>
      <c r="E162" s="69"/>
      <c r="F162" s="69"/>
      <c r="G162" s="69"/>
      <c r="H162" s="70"/>
    </row>
    <row r="163" ht="15.75" customHeight="1">
      <c r="A163" s="68"/>
      <c r="B163" s="69"/>
      <c r="C163" s="69"/>
      <c r="D163" s="69"/>
      <c r="E163" s="69"/>
      <c r="F163" s="69"/>
      <c r="G163" s="69"/>
      <c r="H163" s="70"/>
    </row>
    <row r="164" ht="15.75" customHeight="1">
      <c r="A164" s="68"/>
      <c r="B164" s="69"/>
      <c r="C164" s="69"/>
      <c r="D164" s="69"/>
      <c r="E164" s="69"/>
      <c r="F164" s="69"/>
      <c r="G164" s="69"/>
      <c r="H164" s="70"/>
    </row>
    <row r="165" ht="15.75" customHeight="1">
      <c r="A165" s="68"/>
      <c r="B165" s="69"/>
      <c r="C165" s="69"/>
      <c r="D165" s="69"/>
      <c r="E165" s="69"/>
      <c r="F165" s="69"/>
      <c r="G165" s="69"/>
      <c r="H165" s="70"/>
    </row>
    <row r="166" ht="15.75" customHeight="1">
      <c r="A166" s="68"/>
      <c r="B166" s="69"/>
      <c r="C166" s="69"/>
      <c r="D166" s="69"/>
      <c r="E166" s="69"/>
      <c r="F166" s="69"/>
      <c r="G166" s="69"/>
      <c r="H166" s="70"/>
    </row>
    <row r="167" ht="15.75" customHeight="1">
      <c r="A167" s="68"/>
      <c r="B167" s="69"/>
      <c r="C167" s="69"/>
      <c r="D167" s="69"/>
      <c r="E167" s="69"/>
      <c r="F167" s="69"/>
      <c r="G167" s="69"/>
      <c r="H167" s="70"/>
    </row>
    <row r="168" ht="15.75" customHeight="1">
      <c r="A168" s="68"/>
      <c r="B168" s="69"/>
      <c r="C168" s="69"/>
      <c r="D168" s="69"/>
      <c r="E168" s="69"/>
      <c r="F168" s="69"/>
      <c r="G168" s="69"/>
      <c r="H168" s="70"/>
    </row>
    <row r="169" ht="15.75" customHeight="1">
      <c r="A169" s="68"/>
      <c r="B169" s="69"/>
      <c r="C169" s="69"/>
      <c r="D169" s="69"/>
      <c r="E169" s="69"/>
      <c r="F169" s="69"/>
      <c r="G169" s="69"/>
      <c r="H169" s="70"/>
    </row>
    <row r="170" ht="15.75" customHeight="1">
      <c r="A170" s="68"/>
      <c r="B170" s="69"/>
      <c r="C170" s="69"/>
      <c r="D170" s="69"/>
      <c r="E170" s="69"/>
      <c r="F170" s="69"/>
      <c r="G170" s="69"/>
      <c r="H170" s="70"/>
    </row>
    <row r="171" ht="15.75" customHeight="1">
      <c r="A171" s="68"/>
      <c r="B171" s="69"/>
      <c r="C171" s="69"/>
      <c r="D171" s="69"/>
      <c r="E171" s="69"/>
      <c r="F171" s="69"/>
      <c r="G171" s="69"/>
      <c r="H171" s="70"/>
    </row>
    <row r="172" ht="15.75" customHeight="1">
      <c r="A172" s="68"/>
      <c r="B172" s="69"/>
      <c r="C172" s="69"/>
      <c r="D172" s="69"/>
      <c r="E172" s="69"/>
      <c r="F172" s="69"/>
      <c r="G172" s="69"/>
      <c r="H172" s="70"/>
    </row>
    <row r="173" ht="15.75" customHeight="1">
      <c r="A173" s="68"/>
      <c r="B173" s="69"/>
      <c r="C173" s="69"/>
      <c r="D173" s="69"/>
      <c r="E173" s="69"/>
      <c r="F173" s="69"/>
      <c r="G173" s="69"/>
      <c r="H173" s="70"/>
    </row>
    <row r="174" ht="15.75" customHeight="1">
      <c r="A174" s="68"/>
      <c r="B174" s="69"/>
      <c r="C174" s="69"/>
      <c r="D174" s="69"/>
      <c r="E174" s="69"/>
      <c r="F174" s="69"/>
      <c r="G174" s="69"/>
      <c r="H174" s="70"/>
    </row>
    <row r="175" ht="15.75" customHeight="1">
      <c r="A175" s="68"/>
      <c r="B175" s="69"/>
      <c r="C175" s="69"/>
      <c r="D175" s="69"/>
      <c r="E175" s="69"/>
      <c r="F175" s="69"/>
      <c r="G175" s="69"/>
      <c r="H175" s="70"/>
    </row>
    <row r="176" ht="15.75" customHeight="1">
      <c r="A176" s="68"/>
      <c r="B176" s="69"/>
      <c r="C176" s="69"/>
      <c r="D176" s="69"/>
      <c r="E176" s="69"/>
      <c r="F176" s="69"/>
      <c r="G176" s="69"/>
      <c r="H176" s="70"/>
    </row>
    <row r="177" ht="15.75" customHeight="1">
      <c r="A177" s="68"/>
      <c r="B177" s="69"/>
      <c r="C177" s="69"/>
      <c r="D177" s="69"/>
      <c r="E177" s="69"/>
      <c r="F177" s="69"/>
      <c r="G177" s="69"/>
      <c r="H177" s="70"/>
    </row>
    <row r="178" ht="15.75" customHeight="1">
      <c r="A178" s="68"/>
      <c r="B178" s="69"/>
      <c r="C178" s="69"/>
      <c r="D178" s="69"/>
      <c r="E178" s="69"/>
      <c r="F178" s="69"/>
      <c r="G178" s="69"/>
      <c r="H178" s="70"/>
    </row>
    <row r="179" ht="15.75" customHeight="1">
      <c r="A179" s="68"/>
      <c r="B179" s="69"/>
      <c r="C179" s="69"/>
      <c r="D179" s="69"/>
      <c r="E179" s="69"/>
      <c r="F179" s="69"/>
      <c r="G179" s="69"/>
      <c r="H179" s="70"/>
    </row>
    <row r="180" ht="15.75" customHeight="1">
      <c r="A180" s="68"/>
      <c r="B180" s="69"/>
      <c r="C180" s="69"/>
      <c r="D180" s="69"/>
      <c r="E180" s="69"/>
      <c r="F180" s="69"/>
      <c r="G180" s="69"/>
      <c r="H180" s="70"/>
    </row>
    <row r="181" ht="15.75" customHeight="1">
      <c r="A181" s="68"/>
      <c r="B181" s="69"/>
      <c r="C181" s="69"/>
      <c r="D181" s="69"/>
      <c r="E181" s="69"/>
      <c r="F181" s="69"/>
      <c r="G181" s="69"/>
      <c r="H181" s="70"/>
    </row>
    <row r="182" ht="15.75" customHeight="1">
      <c r="A182" s="68"/>
      <c r="B182" s="69"/>
      <c r="C182" s="69"/>
      <c r="D182" s="69"/>
      <c r="E182" s="69"/>
      <c r="F182" s="69"/>
      <c r="G182" s="69"/>
      <c r="H182" s="70"/>
    </row>
    <row r="183" ht="15.75" customHeight="1">
      <c r="A183" s="68"/>
      <c r="B183" s="69"/>
      <c r="C183" s="69"/>
      <c r="D183" s="69"/>
      <c r="E183" s="69"/>
      <c r="F183" s="69"/>
      <c r="G183" s="69"/>
      <c r="H183" s="70"/>
    </row>
    <row r="184" ht="15.75" customHeight="1">
      <c r="A184" s="68"/>
      <c r="B184" s="69"/>
      <c r="C184" s="69"/>
      <c r="D184" s="69"/>
      <c r="E184" s="69"/>
      <c r="F184" s="69"/>
      <c r="G184" s="69"/>
      <c r="H184" s="70"/>
    </row>
    <row r="185" ht="15.75" customHeight="1">
      <c r="A185" s="68"/>
      <c r="B185" s="69"/>
      <c r="C185" s="69"/>
      <c r="D185" s="69"/>
      <c r="E185" s="69"/>
      <c r="F185" s="69"/>
      <c r="G185" s="69"/>
      <c r="H185" s="70"/>
    </row>
    <row r="186" ht="15.75" customHeight="1">
      <c r="A186" s="68"/>
      <c r="B186" s="69"/>
      <c r="C186" s="69"/>
      <c r="D186" s="69"/>
      <c r="E186" s="69"/>
      <c r="F186" s="69"/>
      <c r="G186" s="69"/>
      <c r="H186" s="70"/>
    </row>
    <row r="187" ht="15.75" customHeight="1">
      <c r="A187" s="68"/>
      <c r="B187" s="69"/>
      <c r="C187" s="69"/>
      <c r="D187" s="69"/>
      <c r="E187" s="69"/>
      <c r="F187" s="69"/>
      <c r="G187" s="69"/>
      <c r="H187" s="70"/>
    </row>
    <row r="188" ht="15.75" customHeight="1">
      <c r="A188" s="68"/>
      <c r="B188" s="69"/>
      <c r="C188" s="69"/>
      <c r="D188" s="69"/>
      <c r="E188" s="69"/>
      <c r="F188" s="69"/>
      <c r="G188" s="69"/>
      <c r="H188" s="70"/>
    </row>
    <row r="189" ht="15.75" customHeight="1">
      <c r="A189" s="68"/>
      <c r="B189" s="69"/>
      <c r="C189" s="69"/>
      <c r="D189" s="69"/>
      <c r="E189" s="69"/>
      <c r="F189" s="69"/>
      <c r="G189" s="69"/>
      <c r="H189" s="70"/>
    </row>
    <row r="190" ht="15.75" customHeight="1">
      <c r="A190" s="68"/>
      <c r="B190" s="69"/>
      <c r="C190" s="69"/>
      <c r="D190" s="69"/>
      <c r="E190" s="69"/>
      <c r="F190" s="69"/>
      <c r="G190" s="69"/>
      <c r="H190" s="70"/>
    </row>
    <row r="191" ht="15.75" customHeight="1">
      <c r="A191" s="68"/>
      <c r="B191" s="69"/>
      <c r="C191" s="69"/>
      <c r="D191" s="69"/>
      <c r="E191" s="69"/>
      <c r="F191" s="69"/>
      <c r="G191" s="69"/>
      <c r="H191" s="70"/>
    </row>
    <row r="192" ht="15.75" customHeight="1">
      <c r="A192" s="68"/>
      <c r="B192" s="69"/>
      <c r="C192" s="69"/>
      <c r="D192" s="69"/>
      <c r="E192" s="69"/>
      <c r="F192" s="69"/>
      <c r="G192" s="69"/>
      <c r="H192" s="70"/>
    </row>
    <row r="193" ht="15.75" customHeight="1">
      <c r="A193" s="68"/>
      <c r="B193" s="69"/>
      <c r="C193" s="69"/>
      <c r="D193" s="69"/>
      <c r="E193" s="69"/>
      <c r="F193" s="69"/>
      <c r="G193" s="69"/>
      <c r="H193" s="70"/>
    </row>
    <row r="194" ht="15.75" customHeight="1">
      <c r="A194" s="68"/>
      <c r="B194" s="69"/>
      <c r="C194" s="69"/>
      <c r="D194" s="69"/>
      <c r="E194" s="69"/>
      <c r="F194" s="69"/>
      <c r="G194" s="69"/>
      <c r="H194" s="70"/>
    </row>
    <row r="195" ht="15.75" customHeight="1">
      <c r="A195" s="68"/>
      <c r="B195" s="69"/>
      <c r="C195" s="69"/>
      <c r="D195" s="69"/>
      <c r="E195" s="69"/>
      <c r="F195" s="69"/>
      <c r="G195" s="69"/>
      <c r="H195" s="70"/>
    </row>
    <row r="196" ht="15.75" customHeight="1">
      <c r="A196" s="68"/>
      <c r="B196" s="69"/>
      <c r="C196" s="69"/>
      <c r="D196" s="69"/>
      <c r="E196" s="69"/>
      <c r="F196" s="69"/>
      <c r="G196" s="69"/>
      <c r="H196" s="70"/>
    </row>
    <row r="197" ht="15.75" customHeight="1">
      <c r="A197" s="68"/>
      <c r="B197" s="69"/>
      <c r="C197" s="69"/>
      <c r="D197" s="69"/>
      <c r="E197" s="69"/>
      <c r="F197" s="69"/>
      <c r="G197" s="69"/>
      <c r="H197" s="70"/>
    </row>
    <row r="198" ht="15.75" customHeight="1">
      <c r="A198" s="68"/>
      <c r="B198" s="69"/>
      <c r="C198" s="69"/>
      <c r="D198" s="69"/>
      <c r="E198" s="69"/>
      <c r="F198" s="69"/>
      <c r="G198" s="69"/>
      <c r="H198" s="70"/>
    </row>
    <row r="199" ht="15.75" customHeight="1">
      <c r="A199" s="68"/>
      <c r="B199" s="69"/>
      <c r="C199" s="69"/>
      <c r="D199" s="69"/>
      <c r="E199" s="69"/>
      <c r="F199" s="69"/>
      <c r="G199" s="69"/>
      <c r="H199" s="70"/>
    </row>
    <row r="200" ht="15.75" customHeight="1">
      <c r="A200" s="68"/>
      <c r="B200" s="69"/>
      <c r="C200" s="69"/>
      <c r="D200" s="69"/>
      <c r="E200" s="69"/>
      <c r="F200" s="69"/>
      <c r="G200" s="69"/>
      <c r="H200" s="70"/>
    </row>
    <row r="201" ht="15.75" customHeight="1">
      <c r="A201" s="68"/>
      <c r="B201" s="69"/>
      <c r="C201" s="69"/>
      <c r="D201" s="69"/>
      <c r="E201" s="69"/>
      <c r="F201" s="69"/>
      <c r="G201" s="69"/>
      <c r="H201" s="70"/>
    </row>
    <row r="202" ht="15.75" customHeight="1">
      <c r="A202" s="68"/>
      <c r="B202" s="69"/>
      <c r="C202" s="69"/>
      <c r="D202" s="69"/>
      <c r="E202" s="69"/>
      <c r="F202" s="69"/>
      <c r="G202" s="69"/>
      <c r="H202" s="70"/>
    </row>
    <row r="203" ht="15.75" customHeight="1">
      <c r="A203" s="68"/>
      <c r="B203" s="69"/>
      <c r="C203" s="69"/>
      <c r="D203" s="69"/>
      <c r="E203" s="69"/>
      <c r="F203" s="69"/>
      <c r="G203" s="69"/>
      <c r="H203" s="70"/>
    </row>
    <row r="204" ht="15.75" customHeight="1">
      <c r="A204" s="68"/>
      <c r="B204" s="69"/>
      <c r="C204" s="69"/>
      <c r="D204" s="69"/>
      <c r="E204" s="69"/>
      <c r="F204" s="69"/>
      <c r="G204" s="69"/>
      <c r="H204" s="70"/>
    </row>
    <row r="205" ht="15.75" customHeight="1">
      <c r="A205" s="68"/>
      <c r="B205" s="69"/>
      <c r="C205" s="69"/>
      <c r="D205" s="69"/>
      <c r="E205" s="69"/>
      <c r="F205" s="69"/>
      <c r="G205" s="69"/>
      <c r="H205" s="70"/>
    </row>
    <row r="206" ht="15.75" customHeight="1">
      <c r="A206" s="68"/>
      <c r="B206" s="69"/>
      <c r="C206" s="69"/>
      <c r="D206" s="69"/>
      <c r="E206" s="69"/>
      <c r="F206" s="69"/>
      <c r="G206" s="69"/>
      <c r="H206" s="70"/>
    </row>
    <row r="207" ht="15.75" customHeight="1">
      <c r="A207" s="68"/>
      <c r="B207" s="69"/>
      <c r="C207" s="69"/>
      <c r="D207" s="69"/>
      <c r="E207" s="69"/>
      <c r="F207" s="69"/>
      <c r="G207" s="69"/>
      <c r="H207" s="70"/>
    </row>
    <row r="208" ht="15.75" customHeight="1">
      <c r="A208" s="68"/>
      <c r="B208" s="69"/>
      <c r="C208" s="69"/>
      <c r="D208" s="69"/>
      <c r="E208" s="69"/>
      <c r="F208" s="69"/>
      <c r="G208" s="69"/>
      <c r="H208" s="70"/>
    </row>
    <row r="209" ht="15.75" customHeight="1">
      <c r="A209" s="68"/>
      <c r="B209" s="69"/>
      <c r="C209" s="69"/>
      <c r="D209" s="69"/>
      <c r="E209" s="69"/>
      <c r="F209" s="69"/>
      <c r="G209" s="69"/>
      <c r="H209" s="70"/>
    </row>
    <row r="210" ht="15.75" customHeight="1">
      <c r="A210" s="68"/>
      <c r="B210" s="69"/>
      <c r="C210" s="69"/>
      <c r="D210" s="69"/>
      <c r="E210" s="69"/>
      <c r="F210" s="69"/>
      <c r="G210" s="69"/>
      <c r="H210" s="70"/>
    </row>
    <row r="211" ht="15.75" customHeight="1">
      <c r="A211" s="68"/>
      <c r="B211" s="69"/>
      <c r="C211" s="69"/>
      <c r="D211" s="69"/>
      <c r="E211" s="69"/>
      <c r="F211" s="69"/>
      <c r="G211" s="69"/>
      <c r="H211" s="70"/>
    </row>
    <row r="212" ht="15.75" customHeight="1">
      <c r="A212" s="68"/>
      <c r="B212" s="69"/>
      <c r="C212" s="69"/>
      <c r="D212" s="69"/>
      <c r="E212" s="69"/>
      <c r="F212" s="69"/>
      <c r="G212" s="69"/>
      <c r="H212" s="70"/>
    </row>
    <row r="213" ht="15.75" customHeight="1">
      <c r="A213" s="68"/>
      <c r="B213" s="69"/>
      <c r="C213" s="69"/>
      <c r="D213" s="69"/>
      <c r="E213" s="69"/>
      <c r="F213" s="69"/>
      <c r="G213" s="69"/>
      <c r="H213" s="70"/>
    </row>
    <row r="214" ht="15.75" customHeight="1">
      <c r="A214" s="68"/>
      <c r="B214" s="69"/>
      <c r="C214" s="69"/>
      <c r="D214" s="69"/>
      <c r="E214" s="69"/>
      <c r="F214" s="69"/>
      <c r="G214" s="69"/>
      <c r="H214" s="70"/>
    </row>
    <row r="215" ht="15.75" customHeight="1">
      <c r="A215" s="68"/>
      <c r="B215" s="69"/>
      <c r="C215" s="69"/>
      <c r="D215" s="69"/>
      <c r="E215" s="69"/>
      <c r="F215" s="69"/>
      <c r="G215" s="69"/>
      <c r="H215" s="70"/>
    </row>
    <row r="216" ht="15.75" customHeight="1">
      <c r="A216" s="68"/>
      <c r="B216" s="69"/>
      <c r="C216" s="69"/>
      <c r="D216" s="69"/>
      <c r="E216" s="69"/>
      <c r="F216" s="69"/>
      <c r="G216" s="69"/>
      <c r="H216" s="70"/>
    </row>
    <row r="217" ht="15.75" customHeight="1">
      <c r="A217" s="68"/>
      <c r="B217" s="69"/>
      <c r="C217" s="69"/>
      <c r="D217" s="69"/>
      <c r="E217" s="69"/>
      <c r="F217" s="69"/>
      <c r="G217" s="69"/>
      <c r="H217" s="70"/>
    </row>
    <row r="218" ht="15.75" customHeight="1">
      <c r="A218" s="68"/>
      <c r="B218" s="69"/>
      <c r="C218" s="69"/>
      <c r="D218" s="69"/>
      <c r="E218" s="69"/>
      <c r="F218" s="69"/>
      <c r="G218" s="69"/>
      <c r="H218" s="70"/>
    </row>
    <row r="219" ht="15.75" customHeight="1">
      <c r="A219" s="68"/>
      <c r="B219" s="69"/>
      <c r="C219" s="69"/>
      <c r="D219" s="69"/>
      <c r="E219" s="69"/>
      <c r="F219" s="69"/>
      <c r="G219" s="69"/>
      <c r="H219" s="70"/>
    </row>
    <row r="220" ht="15.75" customHeight="1">
      <c r="A220" s="68"/>
      <c r="B220" s="69"/>
      <c r="C220" s="69"/>
      <c r="D220" s="69"/>
      <c r="E220" s="69"/>
      <c r="F220" s="69"/>
      <c r="G220" s="69"/>
      <c r="H220" s="70"/>
    </row>
    <row r="221" ht="15.75" customHeight="1">
      <c r="A221" s="68"/>
      <c r="B221" s="69"/>
      <c r="C221" s="69"/>
      <c r="D221" s="69"/>
      <c r="E221" s="69"/>
      <c r="F221" s="69"/>
      <c r="G221" s="69"/>
      <c r="H221" s="70"/>
    </row>
    <row r="222" ht="15.75" customHeight="1">
      <c r="A222" s="68"/>
      <c r="B222" s="69"/>
      <c r="C222" s="69"/>
      <c r="D222" s="69"/>
      <c r="E222" s="69"/>
      <c r="F222" s="69"/>
      <c r="G222" s="69"/>
      <c r="H222" s="70"/>
    </row>
    <row r="223" ht="15.75" customHeight="1">
      <c r="A223" s="68"/>
      <c r="B223" s="69"/>
      <c r="C223" s="69"/>
      <c r="D223" s="69"/>
      <c r="E223" s="69"/>
      <c r="F223" s="69"/>
      <c r="G223" s="69"/>
      <c r="H223" s="70"/>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H2"/>
    <mergeCell ref="A4:H4"/>
    <mergeCell ref="A5:H5"/>
    <mergeCell ref="A6:H6"/>
    <mergeCell ref="A7:H7"/>
    <mergeCell ref="A23:H23"/>
  </mergeCells>
  <hyperlinks>
    <hyperlink r:id="rId1" ref="F11"/>
    <hyperlink r:id="rId2" ref="F12"/>
    <hyperlink r:id="rId3" ref="F13"/>
    <hyperlink r:id="rId4" ref="F14"/>
  </hyperlinks>
  <printOptions/>
  <pageMargins bottom="0.75" footer="0.0" header="0.0" left="0.7" right="0.7" top="0.75"/>
  <pageSetup orientation="landscape"/>
  <drawing r:id="rId5"/>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7.43"/>
    <col customWidth="1" min="3" max="3" width="12.14"/>
    <col customWidth="1" min="4" max="5" width="14.71"/>
    <col customWidth="1" min="6" max="6" width="26.43"/>
    <col customWidth="1" min="7" max="7" width="19.29"/>
    <col customWidth="1" min="8" max="8" width="8.86"/>
    <col customWidth="1" min="9" max="9" width="11.14"/>
    <col customWidth="1" min="10" max="26" width="8.0"/>
  </cols>
  <sheetData>
    <row r="1">
      <c r="A1" s="68"/>
      <c r="B1" s="69"/>
      <c r="C1" s="69"/>
      <c r="D1" s="69"/>
      <c r="E1" s="69"/>
      <c r="F1" s="70"/>
      <c r="G1" s="70"/>
    </row>
    <row r="2">
      <c r="A2" s="582" t="s">
        <v>10449</v>
      </c>
      <c r="B2" s="72"/>
      <c r="C2" s="72"/>
      <c r="D2" s="72"/>
      <c r="E2" s="72"/>
      <c r="F2" s="72"/>
      <c r="G2" s="72"/>
      <c r="H2" s="73"/>
      <c r="I2" s="75"/>
      <c r="J2" s="75"/>
      <c r="K2" s="75"/>
      <c r="L2" s="75"/>
      <c r="M2" s="75"/>
      <c r="N2" s="75"/>
      <c r="O2" s="75"/>
      <c r="P2" s="75"/>
      <c r="Q2" s="75"/>
      <c r="R2" s="75"/>
      <c r="S2" s="75"/>
      <c r="T2" s="75"/>
      <c r="U2" s="75"/>
      <c r="V2" s="75"/>
      <c r="W2" s="75"/>
      <c r="X2" s="75"/>
      <c r="Y2" s="75"/>
      <c r="Z2" s="75"/>
    </row>
    <row r="3">
      <c r="A3" s="614"/>
      <c r="B3" s="614"/>
      <c r="C3" s="614"/>
      <c r="D3" s="614"/>
      <c r="E3" s="614"/>
      <c r="F3" s="614"/>
      <c r="G3" s="74"/>
      <c r="H3" s="75"/>
      <c r="I3" s="75"/>
      <c r="J3" s="75"/>
      <c r="K3" s="75"/>
      <c r="L3" s="75"/>
      <c r="M3" s="75"/>
      <c r="N3" s="75"/>
      <c r="O3" s="75"/>
      <c r="P3" s="75"/>
      <c r="Q3" s="75"/>
      <c r="R3" s="75"/>
      <c r="S3" s="75"/>
      <c r="T3" s="75"/>
      <c r="U3" s="75"/>
      <c r="V3" s="75"/>
      <c r="W3" s="75"/>
      <c r="X3" s="75"/>
      <c r="Y3" s="75"/>
      <c r="Z3" s="75"/>
    </row>
    <row r="4">
      <c r="A4" s="76" t="s">
        <v>10450</v>
      </c>
      <c r="B4" s="72"/>
      <c r="C4" s="72"/>
      <c r="D4" s="72"/>
      <c r="E4" s="72"/>
      <c r="F4" s="72"/>
      <c r="G4" s="72"/>
      <c r="H4" s="73"/>
      <c r="I4" s="75"/>
      <c r="J4" s="75"/>
      <c r="K4" s="75"/>
      <c r="L4" s="75"/>
      <c r="M4" s="75"/>
      <c r="N4" s="75"/>
      <c r="O4" s="75"/>
      <c r="P4" s="75"/>
      <c r="Q4" s="75"/>
      <c r="R4" s="75"/>
      <c r="S4" s="75"/>
      <c r="T4" s="75"/>
      <c r="U4" s="75"/>
      <c r="V4" s="75"/>
      <c r="W4" s="75"/>
      <c r="X4" s="75"/>
      <c r="Y4" s="75"/>
      <c r="Z4" s="75"/>
    </row>
    <row r="5">
      <c r="A5" s="76" t="s">
        <v>10451</v>
      </c>
      <c r="B5" s="72"/>
      <c r="C5" s="72"/>
      <c r="D5" s="72"/>
      <c r="E5" s="72"/>
      <c r="F5" s="72"/>
      <c r="G5" s="72"/>
      <c r="H5" s="73"/>
      <c r="I5" s="75"/>
      <c r="J5" s="75"/>
      <c r="K5" s="75"/>
      <c r="L5" s="75"/>
      <c r="M5" s="75"/>
      <c r="N5" s="75"/>
      <c r="O5" s="75"/>
      <c r="P5" s="75"/>
      <c r="Q5" s="75"/>
      <c r="R5" s="75"/>
      <c r="S5" s="75"/>
      <c r="T5" s="75"/>
      <c r="U5" s="75"/>
      <c r="V5" s="75"/>
      <c r="W5" s="75"/>
      <c r="X5" s="75"/>
      <c r="Y5" s="75"/>
      <c r="Z5" s="75"/>
    </row>
    <row r="6" ht="15.75" customHeight="1">
      <c r="A6" s="76" t="s">
        <v>10452</v>
      </c>
      <c r="B6" s="72"/>
      <c r="C6" s="72"/>
      <c r="D6" s="72"/>
      <c r="E6" s="72"/>
      <c r="F6" s="72"/>
      <c r="G6" s="72"/>
      <c r="H6" s="73"/>
      <c r="I6" s="75"/>
      <c r="J6" s="75"/>
      <c r="K6" s="75"/>
      <c r="L6" s="75"/>
      <c r="M6" s="75"/>
      <c r="N6" s="75"/>
      <c r="O6" s="75"/>
      <c r="P6" s="75"/>
      <c r="Q6" s="75"/>
      <c r="R6" s="75"/>
      <c r="S6" s="75"/>
      <c r="T6" s="75"/>
      <c r="U6" s="75"/>
      <c r="V6" s="75"/>
      <c r="W6" s="75"/>
      <c r="X6" s="75"/>
      <c r="Y6" s="75"/>
      <c r="Z6" s="75"/>
    </row>
    <row r="7" ht="15.75" customHeight="1">
      <c r="A7" s="76" t="s">
        <v>10453</v>
      </c>
      <c r="B7" s="72"/>
      <c r="C7" s="72"/>
      <c r="D7" s="72"/>
      <c r="E7" s="72"/>
      <c r="F7" s="72"/>
      <c r="G7" s="72"/>
      <c r="H7" s="73"/>
      <c r="I7" s="75"/>
      <c r="J7" s="75"/>
      <c r="K7" s="75"/>
      <c r="L7" s="75"/>
      <c r="M7" s="75"/>
      <c r="N7" s="75"/>
      <c r="O7" s="75"/>
      <c r="P7" s="75"/>
      <c r="Q7" s="75"/>
      <c r="R7" s="75"/>
      <c r="S7" s="75"/>
      <c r="T7" s="75"/>
      <c r="U7" s="75"/>
      <c r="V7" s="75"/>
      <c r="W7" s="75"/>
      <c r="X7" s="75"/>
      <c r="Y7" s="75"/>
      <c r="Z7" s="75"/>
    </row>
    <row r="8" ht="13.5" customHeight="1">
      <c r="A8" s="76" t="s">
        <v>10454</v>
      </c>
      <c r="B8" s="72"/>
      <c r="C8" s="72"/>
      <c r="D8" s="72"/>
      <c r="E8" s="72"/>
      <c r="F8" s="72"/>
      <c r="G8" s="72"/>
      <c r="H8" s="73"/>
      <c r="I8" s="75"/>
      <c r="J8" s="75"/>
      <c r="K8" s="75"/>
      <c r="L8" s="75"/>
      <c r="M8" s="75"/>
      <c r="N8" s="75"/>
      <c r="O8" s="75"/>
      <c r="P8" s="75"/>
      <c r="Q8" s="75"/>
      <c r="R8" s="75"/>
      <c r="S8" s="75"/>
      <c r="T8" s="75"/>
      <c r="U8" s="75"/>
      <c r="V8" s="75"/>
      <c r="W8" s="75"/>
      <c r="X8" s="75"/>
      <c r="Y8" s="75"/>
      <c r="Z8" s="75"/>
    </row>
    <row r="9" ht="13.5" customHeight="1">
      <c r="A9" s="76" t="s">
        <v>10455</v>
      </c>
      <c r="B9" s="72"/>
      <c r="C9" s="72"/>
      <c r="D9" s="72"/>
      <c r="E9" s="72"/>
      <c r="F9" s="72"/>
      <c r="G9" s="72"/>
      <c r="H9" s="73"/>
      <c r="I9" s="75"/>
      <c r="J9" s="75"/>
      <c r="K9" s="75"/>
      <c r="L9" s="75"/>
      <c r="M9" s="75"/>
      <c r="N9" s="75"/>
      <c r="O9" s="75"/>
      <c r="P9" s="75"/>
      <c r="Q9" s="75"/>
      <c r="R9" s="75"/>
      <c r="S9" s="75"/>
      <c r="T9" s="75"/>
      <c r="U9" s="75"/>
      <c r="V9" s="75"/>
      <c r="W9" s="75"/>
      <c r="X9" s="75"/>
      <c r="Y9" s="75"/>
      <c r="Z9" s="75"/>
    </row>
    <row r="10" ht="14.25" customHeight="1">
      <c r="A10" s="76" t="s">
        <v>10456</v>
      </c>
      <c r="B10" s="72"/>
      <c r="C10" s="72"/>
      <c r="D10" s="72"/>
      <c r="E10" s="72"/>
      <c r="F10" s="72"/>
      <c r="G10" s="72"/>
      <c r="H10" s="73"/>
      <c r="I10" s="75"/>
      <c r="J10" s="75"/>
      <c r="K10" s="75"/>
      <c r="L10" s="75"/>
      <c r="M10" s="75"/>
      <c r="N10" s="75"/>
      <c r="O10" s="75"/>
      <c r="P10" s="75"/>
      <c r="Q10" s="75"/>
      <c r="R10" s="75"/>
      <c r="S10" s="75"/>
      <c r="T10" s="75"/>
      <c r="U10" s="75"/>
      <c r="V10" s="75"/>
      <c r="W10" s="75"/>
      <c r="X10" s="75"/>
      <c r="Y10" s="75"/>
      <c r="Z10" s="75"/>
    </row>
    <row r="11" ht="33.75" customHeight="1">
      <c r="A11" s="1646" t="s">
        <v>10457</v>
      </c>
      <c r="B11" s="72"/>
      <c r="C11" s="72"/>
      <c r="D11" s="72"/>
      <c r="E11" s="72"/>
      <c r="F11" s="72"/>
      <c r="G11" s="72"/>
      <c r="H11" s="73"/>
      <c r="I11" s="75"/>
      <c r="J11" s="75"/>
      <c r="K11" s="75"/>
      <c r="L11" s="75"/>
      <c r="M11" s="75"/>
      <c r="N11" s="75"/>
      <c r="O11" s="75"/>
      <c r="P11" s="75"/>
      <c r="Q11" s="75"/>
      <c r="R11" s="75"/>
      <c r="S11" s="75"/>
      <c r="T11" s="75"/>
      <c r="U11" s="75"/>
      <c r="V11" s="75"/>
      <c r="W11" s="75"/>
      <c r="X11" s="75"/>
      <c r="Y11" s="75"/>
      <c r="Z11" s="75"/>
    </row>
    <row r="12">
      <c r="A12" s="80"/>
      <c r="B12" s="81"/>
      <c r="C12" s="81"/>
      <c r="D12" s="81"/>
      <c r="E12" s="81"/>
      <c r="F12" s="80"/>
      <c r="G12" s="74"/>
      <c r="H12" s="75"/>
      <c r="I12" s="75"/>
      <c r="J12" s="75"/>
      <c r="K12" s="75"/>
      <c r="L12" s="75"/>
      <c r="M12" s="75"/>
      <c r="N12" s="75"/>
      <c r="O12" s="75"/>
      <c r="P12" s="75"/>
      <c r="Q12" s="75"/>
      <c r="R12" s="75"/>
      <c r="S12" s="75"/>
      <c r="T12" s="75"/>
      <c r="U12" s="75"/>
      <c r="V12" s="75"/>
      <c r="W12" s="75"/>
      <c r="X12" s="75"/>
      <c r="Y12" s="75"/>
      <c r="Z12" s="75"/>
    </row>
    <row r="13" ht="45.0" customHeight="1">
      <c r="A13" s="596" t="s">
        <v>7</v>
      </c>
      <c r="B13" s="84" t="s">
        <v>8</v>
      </c>
      <c r="C13" s="596" t="s">
        <v>10458</v>
      </c>
      <c r="D13" s="1647" t="s">
        <v>10459</v>
      </c>
      <c r="E13" s="1063" t="s">
        <v>10460</v>
      </c>
      <c r="F13" s="596" t="s">
        <v>10461</v>
      </c>
      <c r="G13" s="596" t="s">
        <v>8518</v>
      </c>
      <c r="H13" s="596" t="s">
        <v>253</v>
      </c>
      <c r="I13" s="86" t="s">
        <v>2051</v>
      </c>
    </row>
    <row r="14">
      <c r="A14" s="162" t="s">
        <v>146</v>
      </c>
      <c r="B14" s="161" t="s">
        <v>139</v>
      </c>
      <c r="C14" s="161" t="s">
        <v>10462</v>
      </c>
      <c r="D14" s="348" t="s">
        <v>10463</v>
      </c>
      <c r="E14" s="348" t="s">
        <v>10464</v>
      </c>
      <c r="F14" s="348" t="s">
        <v>10465</v>
      </c>
      <c r="G14" s="866">
        <v>100.0</v>
      </c>
      <c r="H14" s="133">
        <v>100.0</v>
      </c>
      <c r="I14" s="162" t="s">
        <v>146</v>
      </c>
    </row>
    <row r="15">
      <c r="A15" s="162"/>
      <c r="B15" s="161"/>
      <c r="C15" s="161"/>
      <c r="D15" s="348"/>
      <c r="E15" s="348"/>
      <c r="F15" s="348"/>
      <c r="G15" s="866"/>
      <c r="H15" s="94"/>
    </row>
    <row r="16">
      <c r="A16" s="200"/>
      <c r="B16" s="314"/>
      <c r="C16" s="421"/>
      <c r="D16" s="631"/>
      <c r="E16" s="631"/>
      <c r="F16" s="631"/>
      <c r="G16" s="1271"/>
      <c r="H16" s="94"/>
    </row>
    <row r="17">
      <c r="A17" s="200"/>
      <c r="B17" s="314"/>
      <c r="C17" s="421"/>
      <c r="D17" s="348"/>
      <c r="E17" s="348"/>
      <c r="F17" s="348"/>
      <c r="G17" s="1163"/>
      <c r="H17" s="94"/>
    </row>
    <row r="18">
      <c r="A18" s="200"/>
      <c r="B18" s="314"/>
      <c r="C18" s="421"/>
      <c r="D18" s="348"/>
      <c r="E18" s="348"/>
      <c r="F18" s="348"/>
      <c r="G18" s="1163"/>
      <c r="H18" s="94"/>
    </row>
    <row r="19">
      <c r="A19" s="200"/>
      <c r="B19" s="314"/>
      <c r="C19" s="421"/>
      <c r="D19" s="421"/>
      <c r="E19" s="421"/>
      <c r="F19" s="421"/>
      <c r="G19" s="1166"/>
      <c r="H19" s="94"/>
    </row>
    <row r="20">
      <c r="A20" s="200"/>
      <c r="B20" s="314"/>
      <c r="C20" s="421"/>
      <c r="D20" s="421"/>
      <c r="E20" s="421"/>
      <c r="F20" s="421"/>
      <c r="G20" s="1166"/>
      <c r="H20" s="94"/>
    </row>
    <row r="21" ht="15.75" customHeight="1">
      <c r="A21" s="583" t="s">
        <v>217</v>
      </c>
      <c r="B21" s="69"/>
      <c r="C21" s="69"/>
      <c r="D21" s="69"/>
      <c r="E21" s="69"/>
      <c r="F21" s="69"/>
      <c r="H21" s="1158">
        <f>SUM(H14:H20)</f>
        <v>100</v>
      </c>
    </row>
    <row r="22" ht="15.75" customHeight="1">
      <c r="A22" s="68"/>
      <c r="B22" s="69"/>
      <c r="C22" s="69"/>
      <c r="D22" s="69"/>
      <c r="E22" s="69"/>
      <c r="F22" s="69"/>
      <c r="G22" s="69"/>
      <c r="H22" s="70"/>
    </row>
    <row r="23" ht="15.75" customHeight="1">
      <c r="A23" s="1188" t="s">
        <v>2052</v>
      </c>
      <c r="B23" s="586"/>
      <c r="C23" s="586"/>
      <c r="D23" s="586"/>
      <c r="E23" s="586"/>
      <c r="F23" s="586"/>
      <c r="G23" s="586"/>
      <c r="H23" s="587"/>
    </row>
    <row r="24" ht="15.75" customHeight="1">
      <c r="A24" s="68"/>
      <c r="B24" s="69"/>
      <c r="C24" s="69"/>
      <c r="D24" s="69"/>
      <c r="E24" s="69"/>
      <c r="F24" s="69"/>
      <c r="G24" s="69"/>
      <c r="H24" s="70"/>
    </row>
    <row r="25" ht="15.75" customHeight="1">
      <c r="A25" s="68"/>
      <c r="B25" s="69"/>
      <c r="C25" s="69"/>
      <c r="D25" s="69"/>
      <c r="E25" s="69"/>
      <c r="F25" s="70"/>
      <c r="G25" s="70"/>
    </row>
    <row r="26" ht="15.75" customHeight="1">
      <c r="A26" s="68"/>
      <c r="B26" s="69"/>
      <c r="C26" s="69"/>
      <c r="D26" s="69"/>
      <c r="E26" s="69"/>
      <c r="F26" s="70"/>
      <c r="G26" s="70"/>
    </row>
    <row r="27" ht="15.75" customHeight="1">
      <c r="A27" s="68"/>
      <c r="B27" s="69"/>
      <c r="C27" s="69"/>
      <c r="D27" s="69"/>
      <c r="E27" s="69"/>
      <c r="F27" s="70"/>
      <c r="G27" s="70"/>
    </row>
    <row r="28" ht="15.75" customHeight="1">
      <c r="A28" s="68"/>
      <c r="B28" s="69"/>
      <c r="C28" s="69"/>
      <c r="D28" s="69"/>
      <c r="E28" s="69"/>
      <c r="F28" s="70"/>
      <c r="G28" s="70"/>
    </row>
    <row r="29" ht="15.75" customHeight="1">
      <c r="A29" s="68"/>
      <c r="B29" s="69"/>
      <c r="C29" s="69"/>
      <c r="D29" s="69"/>
      <c r="E29" s="69"/>
      <c r="F29" s="70"/>
      <c r="G29" s="70"/>
    </row>
    <row r="30" ht="15.75" customHeight="1">
      <c r="A30" s="68"/>
      <c r="B30" s="69"/>
      <c r="C30" s="69"/>
      <c r="D30" s="69"/>
      <c r="E30" s="69"/>
      <c r="F30" s="70"/>
      <c r="G30" s="70"/>
    </row>
    <row r="31" ht="15.75" customHeight="1">
      <c r="A31" s="68"/>
      <c r="B31" s="69"/>
      <c r="C31" s="69"/>
      <c r="D31" s="69"/>
      <c r="E31" s="69"/>
      <c r="F31" s="70"/>
      <c r="G31" s="70"/>
    </row>
    <row r="32" ht="15.75" customHeight="1">
      <c r="A32" s="68"/>
      <c r="B32" s="69"/>
      <c r="C32" s="69"/>
      <c r="D32" s="69"/>
      <c r="E32" s="69"/>
      <c r="F32" s="70"/>
      <c r="G32" s="70"/>
    </row>
    <row r="33" ht="15.75" customHeight="1">
      <c r="A33" s="68"/>
      <c r="B33" s="69"/>
      <c r="C33" s="69"/>
      <c r="D33" s="69"/>
      <c r="E33" s="69"/>
      <c r="F33" s="70"/>
      <c r="G33" s="70"/>
    </row>
    <row r="34" ht="15.75" customHeight="1">
      <c r="A34" s="68"/>
      <c r="B34" s="69"/>
      <c r="C34" s="69"/>
      <c r="D34" s="69"/>
      <c r="E34" s="69"/>
      <c r="F34" s="70"/>
      <c r="G34" s="70"/>
    </row>
    <row r="35" ht="15.75" customHeight="1">
      <c r="A35" s="68"/>
      <c r="B35" s="69"/>
      <c r="C35" s="69"/>
      <c r="D35" s="69"/>
      <c r="E35" s="69"/>
      <c r="F35" s="70"/>
      <c r="G35" s="70"/>
    </row>
    <row r="36" ht="15.75" customHeight="1">
      <c r="A36" s="68"/>
      <c r="B36" s="69"/>
      <c r="C36" s="69"/>
      <c r="D36" s="69"/>
      <c r="E36" s="69"/>
      <c r="F36" s="70"/>
      <c r="G36" s="70"/>
    </row>
    <row r="37" ht="15.75" customHeight="1">
      <c r="A37" s="68"/>
      <c r="B37" s="69"/>
      <c r="C37" s="69"/>
      <c r="D37" s="69"/>
      <c r="E37" s="69"/>
      <c r="F37" s="70"/>
      <c r="G37" s="70"/>
    </row>
    <row r="38" ht="15.75" customHeight="1">
      <c r="A38" s="68"/>
      <c r="B38" s="69"/>
      <c r="C38" s="69"/>
      <c r="D38" s="69"/>
      <c r="E38" s="69"/>
      <c r="F38" s="70"/>
      <c r="G38" s="70"/>
    </row>
    <row r="39" ht="15.75" customHeight="1">
      <c r="A39" s="68"/>
      <c r="B39" s="69"/>
      <c r="C39" s="69"/>
      <c r="D39" s="69"/>
      <c r="E39" s="69"/>
      <c r="F39" s="70"/>
      <c r="G39" s="70"/>
    </row>
    <row r="40" ht="15.75" customHeight="1">
      <c r="A40" s="68"/>
      <c r="B40" s="69"/>
      <c r="C40" s="69"/>
      <c r="D40" s="69"/>
      <c r="E40" s="69"/>
      <c r="F40" s="70"/>
      <c r="G40" s="70"/>
    </row>
    <row r="41" ht="15.75" customHeight="1">
      <c r="A41" s="68"/>
      <c r="B41" s="69"/>
      <c r="C41" s="69"/>
      <c r="D41" s="69"/>
      <c r="E41" s="69"/>
      <c r="F41" s="70"/>
      <c r="G41" s="70"/>
    </row>
    <row r="42" ht="15.75" customHeight="1">
      <c r="A42" s="68"/>
      <c r="B42" s="69"/>
      <c r="C42" s="69"/>
      <c r="D42" s="69"/>
      <c r="E42" s="69"/>
      <c r="F42" s="70"/>
      <c r="G42" s="70"/>
    </row>
    <row r="43" ht="15.75" customHeight="1">
      <c r="A43" s="68"/>
      <c r="B43" s="69"/>
      <c r="C43" s="69"/>
      <c r="D43" s="69"/>
      <c r="E43" s="69"/>
      <c r="F43" s="70"/>
      <c r="G43" s="70"/>
    </row>
    <row r="44" ht="15.75" customHeight="1">
      <c r="A44" s="68"/>
      <c r="B44" s="69"/>
      <c r="C44" s="69"/>
      <c r="D44" s="69"/>
      <c r="E44" s="69"/>
      <c r="F44" s="70"/>
      <c r="G44" s="70"/>
    </row>
    <row r="45" ht="15.75" customHeight="1">
      <c r="A45" s="68"/>
      <c r="B45" s="69"/>
      <c r="C45" s="69"/>
      <c r="D45" s="69"/>
      <c r="E45" s="69"/>
      <c r="F45" s="70"/>
      <c r="G45" s="70"/>
    </row>
    <row r="46" ht="15.75" customHeight="1">
      <c r="A46" s="68"/>
      <c r="B46" s="69"/>
      <c r="C46" s="69"/>
      <c r="D46" s="69"/>
      <c r="E46" s="69"/>
      <c r="F46" s="70"/>
      <c r="G46" s="70"/>
    </row>
    <row r="47" ht="15.75" customHeight="1">
      <c r="A47" s="68"/>
      <c r="B47" s="69"/>
      <c r="C47" s="69"/>
      <c r="D47" s="69"/>
      <c r="E47" s="69"/>
      <c r="F47" s="70"/>
      <c r="G47" s="70"/>
    </row>
    <row r="48" ht="15.75" customHeight="1">
      <c r="A48" s="68"/>
      <c r="B48" s="69"/>
      <c r="C48" s="69"/>
      <c r="D48" s="69"/>
      <c r="E48" s="69"/>
      <c r="F48" s="70"/>
      <c r="G48" s="70"/>
    </row>
    <row r="49" ht="15.75" customHeight="1">
      <c r="A49" s="68"/>
      <c r="B49" s="69"/>
      <c r="C49" s="69"/>
      <c r="D49" s="69"/>
      <c r="E49" s="69"/>
      <c r="F49" s="70"/>
      <c r="G49" s="70"/>
    </row>
    <row r="50" ht="15.75" customHeight="1">
      <c r="A50" s="68"/>
      <c r="B50" s="69"/>
      <c r="C50" s="69"/>
      <c r="D50" s="69"/>
      <c r="E50" s="69"/>
      <c r="F50" s="70"/>
      <c r="G50" s="70"/>
    </row>
    <row r="51" ht="15.75" customHeight="1">
      <c r="A51" s="68"/>
      <c r="B51" s="69"/>
      <c r="C51" s="69"/>
      <c r="D51" s="69"/>
      <c r="E51" s="69"/>
      <c r="F51" s="70"/>
      <c r="G51" s="70"/>
    </row>
    <row r="52" ht="15.75" customHeight="1">
      <c r="A52" s="68"/>
      <c r="B52" s="69"/>
      <c r="C52" s="69"/>
      <c r="D52" s="69"/>
      <c r="E52" s="69"/>
      <c r="F52" s="70"/>
      <c r="G52" s="70"/>
    </row>
    <row r="53" ht="15.75" customHeight="1">
      <c r="A53" s="68"/>
      <c r="B53" s="69"/>
      <c r="C53" s="69"/>
      <c r="D53" s="69"/>
      <c r="E53" s="69"/>
      <c r="F53" s="70"/>
      <c r="G53" s="70"/>
    </row>
    <row r="54" ht="15.75" customHeight="1">
      <c r="A54" s="68"/>
      <c r="B54" s="69"/>
      <c r="C54" s="69"/>
      <c r="D54" s="69"/>
      <c r="E54" s="69"/>
      <c r="F54" s="70"/>
      <c r="G54" s="70"/>
    </row>
    <row r="55" ht="15.75" customHeight="1">
      <c r="A55" s="68"/>
      <c r="B55" s="69"/>
      <c r="C55" s="69"/>
      <c r="D55" s="69"/>
      <c r="E55" s="69"/>
      <c r="F55" s="70"/>
      <c r="G55" s="70"/>
    </row>
    <row r="56" ht="15.75" customHeight="1">
      <c r="A56" s="68"/>
      <c r="B56" s="69"/>
      <c r="C56" s="69"/>
      <c r="D56" s="69"/>
      <c r="E56" s="69"/>
      <c r="F56" s="70"/>
      <c r="G56" s="70"/>
    </row>
    <row r="57" ht="15.75" customHeight="1">
      <c r="A57" s="68"/>
      <c r="B57" s="69"/>
      <c r="C57" s="69"/>
      <c r="D57" s="69"/>
      <c r="E57" s="69"/>
      <c r="F57" s="70"/>
      <c r="G57" s="70"/>
    </row>
    <row r="58" ht="15.75" customHeight="1">
      <c r="A58" s="68"/>
      <c r="B58" s="69"/>
      <c r="C58" s="69"/>
      <c r="D58" s="69"/>
      <c r="E58" s="69"/>
      <c r="F58" s="70"/>
      <c r="G58" s="70"/>
    </row>
    <row r="59" ht="15.75" customHeight="1">
      <c r="A59" s="68"/>
      <c r="B59" s="69"/>
      <c r="C59" s="69"/>
      <c r="D59" s="69"/>
      <c r="E59" s="69"/>
      <c r="F59" s="70"/>
      <c r="G59" s="70"/>
    </row>
    <row r="60" ht="15.75" customHeight="1">
      <c r="A60" s="68"/>
      <c r="B60" s="69"/>
      <c r="C60" s="69"/>
      <c r="D60" s="69"/>
      <c r="E60" s="69"/>
      <c r="F60" s="70"/>
      <c r="G60" s="70"/>
    </row>
    <row r="61" ht="15.75" customHeight="1">
      <c r="A61" s="68"/>
      <c r="B61" s="69"/>
      <c r="C61" s="69"/>
      <c r="D61" s="69"/>
      <c r="E61" s="69"/>
      <c r="F61" s="70"/>
      <c r="G61" s="70"/>
    </row>
    <row r="62" ht="15.75" customHeight="1">
      <c r="A62" s="68"/>
      <c r="B62" s="69"/>
      <c r="C62" s="69"/>
      <c r="D62" s="69"/>
      <c r="E62" s="69"/>
      <c r="F62" s="70"/>
      <c r="G62" s="70"/>
    </row>
    <row r="63" ht="15.75" customHeight="1">
      <c r="A63" s="68"/>
      <c r="B63" s="69"/>
      <c r="C63" s="69"/>
      <c r="D63" s="69"/>
      <c r="E63" s="69"/>
      <c r="F63" s="70"/>
      <c r="G63" s="70"/>
    </row>
    <row r="64" ht="15.75" customHeight="1">
      <c r="A64" s="68"/>
      <c r="B64" s="69"/>
      <c r="C64" s="69"/>
      <c r="D64" s="69"/>
      <c r="E64" s="69"/>
      <c r="F64" s="70"/>
      <c r="G64" s="70"/>
    </row>
    <row r="65" ht="15.75" customHeight="1">
      <c r="A65" s="68"/>
      <c r="B65" s="69"/>
      <c r="C65" s="69"/>
      <c r="D65" s="69"/>
      <c r="E65" s="69"/>
      <c r="F65" s="70"/>
      <c r="G65" s="70"/>
    </row>
    <row r="66" ht="15.75" customHeight="1">
      <c r="A66" s="68"/>
      <c r="B66" s="69"/>
      <c r="C66" s="69"/>
      <c r="D66" s="69"/>
      <c r="E66" s="69"/>
      <c r="F66" s="70"/>
      <c r="G66" s="70"/>
    </row>
    <row r="67" ht="15.75" customHeight="1">
      <c r="A67" s="68"/>
      <c r="B67" s="69"/>
      <c r="C67" s="69"/>
      <c r="D67" s="69"/>
      <c r="E67" s="69"/>
      <c r="F67" s="70"/>
      <c r="G67" s="70"/>
    </row>
    <row r="68" ht="15.75" customHeight="1">
      <c r="A68" s="68"/>
      <c r="B68" s="69"/>
      <c r="C68" s="69"/>
      <c r="D68" s="69"/>
      <c r="E68" s="69"/>
      <c r="F68" s="70"/>
      <c r="G68" s="70"/>
    </row>
    <row r="69" ht="15.75" customHeight="1">
      <c r="A69" s="68"/>
      <c r="B69" s="69"/>
      <c r="C69" s="69"/>
      <c r="D69" s="69"/>
      <c r="E69" s="69"/>
      <c r="F69" s="70"/>
      <c r="G69" s="70"/>
    </row>
    <row r="70" ht="15.75" customHeight="1">
      <c r="A70" s="68"/>
      <c r="B70" s="69"/>
      <c r="C70" s="69"/>
      <c r="D70" s="69"/>
      <c r="E70" s="69"/>
      <c r="F70" s="70"/>
      <c r="G70" s="70"/>
    </row>
    <row r="71" ht="15.75" customHeight="1">
      <c r="A71" s="68"/>
      <c r="B71" s="69"/>
      <c r="C71" s="69"/>
      <c r="D71" s="69"/>
      <c r="E71" s="69"/>
      <c r="F71" s="70"/>
      <c r="G71" s="70"/>
    </row>
    <row r="72" ht="15.75" customHeight="1">
      <c r="A72" s="68"/>
      <c r="B72" s="69"/>
      <c r="C72" s="69"/>
      <c r="D72" s="69"/>
      <c r="E72" s="69"/>
      <c r="F72" s="70"/>
      <c r="G72" s="70"/>
    </row>
    <row r="73" ht="15.75" customHeight="1">
      <c r="A73" s="68"/>
      <c r="B73" s="69"/>
      <c r="C73" s="69"/>
      <c r="D73" s="69"/>
      <c r="E73" s="69"/>
      <c r="F73" s="70"/>
      <c r="G73" s="70"/>
    </row>
    <row r="74" ht="15.75" customHeight="1">
      <c r="A74" s="68"/>
      <c r="B74" s="69"/>
      <c r="C74" s="69"/>
      <c r="D74" s="69"/>
      <c r="E74" s="69"/>
      <c r="F74" s="70"/>
      <c r="G74" s="70"/>
    </row>
    <row r="75" ht="15.75" customHeight="1">
      <c r="A75" s="68"/>
      <c r="B75" s="69"/>
      <c r="C75" s="69"/>
      <c r="D75" s="69"/>
      <c r="E75" s="69"/>
      <c r="F75" s="70"/>
      <c r="G75" s="70"/>
    </row>
    <row r="76" ht="15.75" customHeight="1">
      <c r="A76" s="68"/>
      <c r="B76" s="69"/>
      <c r="C76" s="69"/>
      <c r="D76" s="69"/>
      <c r="E76" s="69"/>
      <c r="F76" s="70"/>
      <c r="G76" s="70"/>
    </row>
    <row r="77" ht="15.75" customHeight="1">
      <c r="A77" s="68"/>
      <c r="B77" s="69"/>
      <c r="C77" s="69"/>
      <c r="D77" s="69"/>
      <c r="E77" s="69"/>
      <c r="F77" s="70"/>
      <c r="G77" s="70"/>
    </row>
    <row r="78" ht="15.75" customHeight="1">
      <c r="A78" s="68"/>
      <c r="B78" s="69"/>
      <c r="C78" s="69"/>
      <c r="D78" s="69"/>
      <c r="E78" s="69"/>
      <c r="F78" s="70"/>
      <c r="G78" s="70"/>
    </row>
    <row r="79" ht="15.75" customHeight="1">
      <c r="A79" s="68"/>
      <c r="B79" s="69"/>
      <c r="C79" s="69"/>
      <c r="D79" s="69"/>
      <c r="E79" s="69"/>
      <c r="F79" s="70"/>
      <c r="G79" s="70"/>
    </row>
    <row r="80" ht="15.75" customHeight="1">
      <c r="A80" s="68"/>
      <c r="B80" s="69"/>
      <c r="C80" s="69"/>
      <c r="D80" s="69"/>
      <c r="E80" s="69"/>
      <c r="F80" s="70"/>
      <c r="G80" s="70"/>
    </row>
    <row r="81" ht="15.75" customHeight="1">
      <c r="A81" s="68"/>
      <c r="B81" s="69"/>
      <c r="C81" s="69"/>
      <c r="D81" s="69"/>
      <c r="E81" s="69"/>
      <c r="F81" s="70"/>
      <c r="G81" s="70"/>
    </row>
    <row r="82" ht="15.75" customHeight="1">
      <c r="A82" s="68"/>
      <c r="B82" s="69"/>
      <c r="C82" s="69"/>
      <c r="D82" s="69"/>
      <c r="E82" s="69"/>
      <c r="F82" s="70"/>
      <c r="G82" s="70"/>
    </row>
    <row r="83" ht="15.75" customHeight="1">
      <c r="A83" s="68"/>
      <c r="B83" s="69"/>
      <c r="C83" s="69"/>
      <c r="D83" s="69"/>
      <c r="E83" s="69"/>
      <c r="F83" s="70"/>
      <c r="G83" s="70"/>
    </row>
    <row r="84" ht="15.75" customHeight="1">
      <c r="A84" s="68"/>
      <c r="B84" s="69"/>
      <c r="C84" s="69"/>
      <c r="D84" s="69"/>
      <c r="E84" s="69"/>
      <c r="F84" s="70"/>
      <c r="G84" s="70"/>
    </row>
    <row r="85" ht="15.75" customHeight="1">
      <c r="A85" s="68"/>
      <c r="B85" s="69"/>
      <c r="C85" s="69"/>
      <c r="D85" s="69"/>
      <c r="E85" s="69"/>
      <c r="F85" s="70"/>
      <c r="G85" s="70"/>
    </row>
    <row r="86" ht="15.75" customHeight="1">
      <c r="A86" s="68"/>
      <c r="B86" s="69"/>
      <c r="C86" s="69"/>
      <c r="D86" s="69"/>
      <c r="E86" s="69"/>
      <c r="F86" s="70"/>
      <c r="G86" s="70"/>
    </row>
    <row r="87" ht="15.75" customHeight="1">
      <c r="A87" s="68"/>
      <c r="B87" s="69"/>
      <c r="C87" s="69"/>
      <c r="D87" s="69"/>
      <c r="E87" s="69"/>
      <c r="F87" s="70"/>
      <c r="G87" s="70"/>
    </row>
    <row r="88" ht="15.75" customHeight="1">
      <c r="A88" s="68"/>
      <c r="B88" s="69"/>
      <c r="C88" s="69"/>
      <c r="D88" s="69"/>
      <c r="E88" s="69"/>
      <c r="F88" s="70"/>
      <c r="G88" s="70"/>
    </row>
    <row r="89" ht="15.75" customHeight="1">
      <c r="A89" s="68"/>
      <c r="B89" s="69"/>
      <c r="C89" s="69"/>
      <c r="D89" s="69"/>
      <c r="E89" s="69"/>
      <c r="F89" s="70"/>
      <c r="G89" s="70"/>
    </row>
    <row r="90" ht="15.75" customHeight="1">
      <c r="A90" s="68"/>
      <c r="B90" s="69"/>
      <c r="C90" s="69"/>
      <c r="D90" s="69"/>
      <c r="E90" s="69"/>
      <c r="F90" s="70"/>
      <c r="G90" s="70"/>
    </row>
    <row r="91" ht="15.75" customHeight="1">
      <c r="A91" s="68"/>
      <c r="B91" s="69"/>
      <c r="C91" s="69"/>
      <c r="D91" s="69"/>
      <c r="E91" s="69"/>
      <c r="F91" s="70"/>
      <c r="G91" s="70"/>
    </row>
    <row r="92" ht="15.75" customHeight="1">
      <c r="A92" s="68"/>
      <c r="B92" s="69"/>
      <c r="C92" s="69"/>
      <c r="D92" s="69"/>
      <c r="E92" s="69"/>
      <c r="F92" s="70"/>
      <c r="G92" s="70"/>
    </row>
    <row r="93" ht="15.75" customHeight="1">
      <c r="A93" s="68"/>
      <c r="B93" s="69"/>
      <c r="C93" s="69"/>
      <c r="D93" s="69"/>
      <c r="E93" s="69"/>
      <c r="F93" s="70"/>
      <c r="G93" s="70"/>
    </row>
    <row r="94" ht="15.75" customHeight="1">
      <c r="A94" s="68"/>
      <c r="B94" s="69"/>
      <c r="C94" s="69"/>
      <c r="D94" s="69"/>
      <c r="E94" s="69"/>
      <c r="F94" s="70"/>
      <c r="G94" s="70"/>
    </row>
    <row r="95" ht="15.75" customHeight="1">
      <c r="A95" s="68"/>
      <c r="B95" s="69"/>
      <c r="C95" s="69"/>
      <c r="D95" s="69"/>
      <c r="E95" s="69"/>
      <c r="F95" s="70"/>
      <c r="G95" s="70"/>
    </row>
    <row r="96" ht="15.75" customHeight="1">
      <c r="A96" s="68"/>
      <c r="B96" s="69"/>
      <c r="C96" s="69"/>
      <c r="D96" s="69"/>
      <c r="E96" s="69"/>
      <c r="F96" s="70"/>
      <c r="G96" s="70"/>
    </row>
    <row r="97" ht="15.75" customHeight="1">
      <c r="A97" s="68"/>
      <c r="B97" s="69"/>
      <c r="C97" s="69"/>
      <c r="D97" s="69"/>
      <c r="E97" s="69"/>
      <c r="F97" s="70"/>
      <c r="G97" s="70"/>
    </row>
    <row r="98" ht="15.75" customHeight="1">
      <c r="A98" s="68"/>
      <c r="B98" s="69"/>
      <c r="C98" s="69"/>
      <c r="D98" s="69"/>
      <c r="E98" s="69"/>
      <c r="F98" s="70"/>
      <c r="G98" s="70"/>
    </row>
    <row r="99" ht="15.75" customHeight="1">
      <c r="A99" s="68"/>
      <c r="B99" s="69"/>
      <c r="C99" s="69"/>
      <c r="D99" s="69"/>
      <c r="E99" s="69"/>
      <c r="F99" s="70"/>
      <c r="G99" s="70"/>
    </row>
    <row r="100" ht="15.75" customHeight="1">
      <c r="A100" s="68"/>
      <c r="B100" s="69"/>
      <c r="C100" s="69"/>
      <c r="D100" s="69"/>
      <c r="E100" s="69"/>
      <c r="F100" s="70"/>
      <c r="G100" s="70"/>
    </row>
    <row r="101" ht="15.75" customHeight="1">
      <c r="A101" s="68"/>
      <c r="B101" s="69"/>
      <c r="C101" s="69"/>
      <c r="D101" s="69"/>
      <c r="E101" s="69"/>
      <c r="F101" s="70"/>
      <c r="G101" s="70"/>
    </row>
    <row r="102" ht="15.75" customHeight="1">
      <c r="A102" s="68"/>
      <c r="B102" s="69"/>
      <c r="C102" s="69"/>
      <c r="D102" s="69"/>
      <c r="E102" s="69"/>
      <c r="F102" s="70"/>
      <c r="G102" s="70"/>
    </row>
    <row r="103" ht="15.75" customHeight="1">
      <c r="A103" s="68"/>
      <c r="B103" s="69"/>
      <c r="C103" s="69"/>
      <c r="D103" s="69"/>
      <c r="E103" s="69"/>
      <c r="F103" s="70"/>
      <c r="G103" s="70"/>
    </row>
    <row r="104" ht="15.75" customHeight="1">
      <c r="A104" s="68"/>
      <c r="B104" s="69"/>
      <c r="C104" s="69"/>
      <c r="D104" s="69"/>
      <c r="E104" s="69"/>
      <c r="F104" s="70"/>
      <c r="G104" s="70"/>
    </row>
    <row r="105" ht="15.75" customHeight="1">
      <c r="A105" s="68"/>
      <c r="B105" s="69"/>
      <c r="C105" s="69"/>
      <c r="D105" s="69"/>
      <c r="E105" s="69"/>
      <c r="F105" s="70"/>
      <c r="G105" s="70"/>
    </row>
    <row r="106" ht="15.75" customHeight="1">
      <c r="A106" s="68"/>
      <c r="B106" s="69"/>
      <c r="C106" s="69"/>
      <c r="D106" s="69"/>
      <c r="E106" s="69"/>
      <c r="F106" s="70"/>
      <c r="G106" s="70"/>
    </row>
    <row r="107" ht="15.75" customHeight="1">
      <c r="A107" s="68"/>
      <c r="B107" s="69"/>
      <c r="C107" s="69"/>
      <c r="D107" s="69"/>
      <c r="E107" s="69"/>
      <c r="F107" s="70"/>
      <c r="G107" s="70"/>
    </row>
    <row r="108" ht="15.75" customHeight="1">
      <c r="A108" s="68"/>
      <c r="B108" s="69"/>
      <c r="C108" s="69"/>
      <c r="D108" s="69"/>
      <c r="E108" s="69"/>
      <c r="F108" s="70"/>
      <c r="G108" s="70"/>
    </row>
    <row r="109" ht="15.75" customHeight="1">
      <c r="A109" s="68"/>
      <c r="B109" s="69"/>
      <c r="C109" s="69"/>
      <c r="D109" s="69"/>
      <c r="E109" s="69"/>
      <c r="F109" s="70"/>
      <c r="G109" s="70"/>
    </row>
    <row r="110" ht="15.75" customHeight="1">
      <c r="A110" s="68"/>
      <c r="B110" s="69"/>
      <c r="C110" s="69"/>
      <c r="D110" s="69"/>
      <c r="E110" s="69"/>
      <c r="F110" s="70"/>
      <c r="G110" s="70"/>
    </row>
    <row r="111" ht="15.75" customHeight="1">
      <c r="A111" s="68"/>
      <c r="B111" s="69"/>
      <c r="C111" s="69"/>
      <c r="D111" s="69"/>
      <c r="E111" s="69"/>
      <c r="F111" s="70"/>
      <c r="G111" s="70"/>
    </row>
    <row r="112" ht="15.75" customHeight="1">
      <c r="A112" s="68"/>
      <c r="B112" s="69"/>
      <c r="C112" s="69"/>
      <c r="D112" s="69"/>
      <c r="E112" s="69"/>
      <c r="F112" s="70"/>
      <c r="G112" s="70"/>
    </row>
    <row r="113" ht="15.75" customHeight="1">
      <c r="A113" s="68"/>
      <c r="B113" s="69"/>
      <c r="C113" s="69"/>
      <c r="D113" s="69"/>
      <c r="E113" s="69"/>
      <c r="F113" s="70"/>
      <c r="G113" s="70"/>
    </row>
    <row r="114" ht="15.75" customHeight="1">
      <c r="A114" s="68"/>
      <c r="B114" s="69"/>
      <c r="C114" s="69"/>
      <c r="D114" s="69"/>
      <c r="E114" s="69"/>
      <c r="F114" s="70"/>
      <c r="G114" s="70"/>
    </row>
    <row r="115" ht="15.75" customHeight="1">
      <c r="A115" s="68"/>
      <c r="B115" s="69"/>
      <c r="C115" s="69"/>
      <c r="D115" s="69"/>
      <c r="E115" s="69"/>
      <c r="F115" s="70"/>
      <c r="G115" s="70"/>
    </row>
    <row r="116" ht="15.75" customHeight="1">
      <c r="A116" s="68"/>
      <c r="B116" s="69"/>
      <c r="C116" s="69"/>
      <c r="D116" s="69"/>
      <c r="E116" s="69"/>
      <c r="F116" s="70"/>
      <c r="G116" s="70"/>
    </row>
    <row r="117" ht="15.75" customHeight="1">
      <c r="A117" s="68"/>
      <c r="B117" s="69"/>
      <c r="C117" s="69"/>
      <c r="D117" s="69"/>
      <c r="E117" s="69"/>
      <c r="F117" s="70"/>
      <c r="G117" s="70"/>
    </row>
    <row r="118" ht="15.75" customHeight="1">
      <c r="A118" s="68"/>
      <c r="B118" s="69"/>
      <c r="C118" s="69"/>
      <c r="D118" s="69"/>
      <c r="E118" s="69"/>
      <c r="F118" s="70"/>
      <c r="G118" s="70"/>
    </row>
    <row r="119" ht="15.75" customHeight="1">
      <c r="A119" s="68"/>
      <c r="B119" s="69"/>
      <c r="C119" s="69"/>
      <c r="D119" s="69"/>
      <c r="E119" s="69"/>
      <c r="F119" s="70"/>
      <c r="G119" s="70"/>
    </row>
    <row r="120" ht="15.75" customHeight="1">
      <c r="A120" s="68"/>
      <c r="B120" s="69"/>
      <c r="C120" s="69"/>
      <c r="D120" s="69"/>
      <c r="E120" s="69"/>
      <c r="F120" s="70"/>
      <c r="G120" s="70"/>
    </row>
    <row r="121" ht="15.75" customHeight="1">
      <c r="A121" s="68"/>
      <c r="B121" s="69"/>
      <c r="C121" s="69"/>
      <c r="D121" s="69"/>
      <c r="E121" s="69"/>
      <c r="F121" s="70"/>
      <c r="G121" s="70"/>
    </row>
    <row r="122" ht="15.75" customHeight="1">
      <c r="A122" s="68"/>
      <c r="B122" s="69"/>
      <c r="C122" s="69"/>
      <c r="D122" s="69"/>
      <c r="E122" s="69"/>
      <c r="F122" s="70"/>
      <c r="G122" s="70"/>
    </row>
    <row r="123" ht="15.75" customHeight="1">
      <c r="A123" s="68"/>
      <c r="B123" s="69"/>
      <c r="C123" s="69"/>
      <c r="D123" s="69"/>
      <c r="E123" s="69"/>
      <c r="F123" s="70"/>
      <c r="G123" s="70"/>
    </row>
    <row r="124" ht="15.75" customHeight="1">
      <c r="A124" s="68"/>
      <c r="B124" s="69"/>
      <c r="C124" s="69"/>
      <c r="D124" s="69"/>
      <c r="E124" s="69"/>
      <c r="F124" s="70"/>
      <c r="G124" s="70"/>
    </row>
    <row r="125" ht="15.75" customHeight="1">
      <c r="A125" s="68"/>
      <c r="B125" s="69"/>
      <c r="C125" s="69"/>
      <c r="D125" s="69"/>
      <c r="E125" s="69"/>
      <c r="F125" s="70"/>
      <c r="G125" s="70"/>
    </row>
    <row r="126" ht="15.75" customHeight="1">
      <c r="A126" s="68"/>
      <c r="B126" s="69"/>
      <c r="C126" s="69"/>
      <c r="D126" s="69"/>
      <c r="E126" s="69"/>
      <c r="F126" s="70"/>
      <c r="G126" s="70"/>
    </row>
    <row r="127" ht="15.75" customHeight="1">
      <c r="A127" s="68"/>
      <c r="B127" s="69"/>
      <c r="C127" s="69"/>
      <c r="D127" s="69"/>
      <c r="E127" s="69"/>
      <c r="F127" s="70"/>
      <c r="G127" s="70"/>
    </row>
    <row r="128" ht="15.75" customHeight="1">
      <c r="A128" s="68"/>
      <c r="B128" s="69"/>
      <c r="C128" s="69"/>
      <c r="D128" s="69"/>
      <c r="E128" s="69"/>
      <c r="F128" s="70"/>
      <c r="G128" s="70"/>
    </row>
    <row r="129" ht="15.75" customHeight="1">
      <c r="A129" s="68"/>
      <c r="B129" s="69"/>
      <c r="C129" s="69"/>
      <c r="D129" s="69"/>
      <c r="E129" s="69"/>
      <c r="F129" s="70"/>
      <c r="G129" s="70"/>
    </row>
    <row r="130" ht="15.75" customHeight="1">
      <c r="A130" s="68"/>
      <c r="B130" s="69"/>
      <c r="C130" s="69"/>
      <c r="D130" s="69"/>
      <c r="E130" s="69"/>
      <c r="F130" s="70"/>
      <c r="G130" s="70"/>
    </row>
    <row r="131" ht="15.75" customHeight="1">
      <c r="A131" s="68"/>
      <c r="B131" s="69"/>
      <c r="C131" s="69"/>
      <c r="D131" s="69"/>
      <c r="E131" s="69"/>
      <c r="F131" s="70"/>
      <c r="G131" s="70"/>
    </row>
    <row r="132" ht="15.75" customHeight="1">
      <c r="A132" s="68"/>
      <c r="B132" s="69"/>
      <c r="C132" s="69"/>
      <c r="D132" s="69"/>
      <c r="E132" s="69"/>
      <c r="F132" s="70"/>
      <c r="G132" s="70"/>
    </row>
    <row r="133" ht="15.75" customHeight="1">
      <c r="A133" s="68"/>
      <c r="B133" s="69"/>
      <c r="C133" s="69"/>
      <c r="D133" s="69"/>
      <c r="E133" s="69"/>
      <c r="F133" s="70"/>
      <c r="G133" s="70"/>
    </row>
    <row r="134" ht="15.75" customHeight="1">
      <c r="A134" s="68"/>
      <c r="B134" s="69"/>
      <c r="C134" s="69"/>
      <c r="D134" s="69"/>
      <c r="E134" s="69"/>
      <c r="F134" s="70"/>
      <c r="G134" s="70"/>
    </row>
    <row r="135" ht="15.75" customHeight="1">
      <c r="A135" s="68"/>
      <c r="B135" s="69"/>
      <c r="C135" s="69"/>
      <c r="D135" s="69"/>
      <c r="E135" s="69"/>
      <c r="F135" s="70"/>
      <c r="G135" s="70"/>
    </row>
    <row r="136" ht="15.75" customHeight="1">
      <c r="A136" s="68"/>
      <c r="B136" s="69"/>
      <c r="C136" s="69"/>
      <c r="D136" s="69"/>
      <c r="E136" s="69"/>
      <c r="F136" s="70"/>
      <c r="G136" s="70"/>
    </row>
    <row r="137" ht="15.75" customHeight="1">
      <c r="A137" s="68"/>
      <c r="B137" s="69"/>
      <c r="C137" s="69"/>
      <c r="D137" s="69"/>
      <c r="E137" s="69"/>
      <c r="F137" s="70"/>
      <c r="G137" s="70"/>
    </row>
    <row r="138" ht="15.75" customHeight="1">
      <c r="A138" s="68"/>
      <c r="B138" s="69"/>
      <c r="C138" s="69"/>
      <c r="D138" s="69"/>
      <c r="E138" s="69"/>
      <c r="F138" s="70"/>
      <c r="G138" s="70"/>
    </row>
    <row r="139" ht="15.75" customHeight="1">
      <c r="A139" s="68"/>
      <c r="B139" s="69"/>
      <c r="C139" s="69"/>
      <c r="D139" s="69"/>
      <c r="E139" s="69"/>
      <c r="F139" s="70"/>
      <c r="G139" s="70"/>
    </row>
    <row r="140" ht="15.75" customHeight="1">
      <c r="A140" s="68"/>
      <c r="B140" s="69"/>
      <c r="C140" s="69"/>
      <c r="D140" s="69"/>
      <c r="E140" s="69"/>
      <c r="F140" s="70"/>
      <c r="G140" s="70"/>
    </row>
    <row r="141" ht="15.75" customHeight="1">
      <c r="A141" s="68"/>
      <c r="B141" s="69"/>
      <c r="C141" s="69"/>
      <c r="D141" s="69"/>
      <c r="E141" s="69"/>
      <c r="F141" s="70"/>
      <c r="G141" s="70"/>
    </row>
    <row r="142" ht="15.75" customHeight="1">
      <c r="A142" s="68"/>
      <c r="B142" s="69"/>
      <c r="C142" s="69"/>
      <c r="D142" s="69"/>
      <c r="E142" s="69"/>
      <c r="F142" s="70"/>
      <c r="G142" s="70"/>
    </row>
    <row r="143" ht="15.75" customHeight="1">
      <c r="A143" s="68"/>
      <c r="B143" s="69"/>
      <c r="C143" s="69"/>
      <c r="D143" s="69"/>
      <c r="E143" s="69"/>
      <c r="F143" s="70"/>
      <c r="G143" s="70"/>
    </row>
    <row r="144" ht="15.75" customHeight="1">
      <c r="A144" s="68"/>
      <c r="B144" s="69"/>
      <c r="C144" s="69"/>
      <c r="D144" s="69"/>
      <c r="E144" s="69"/>
      <c r="F144" s="70"/>
      <c r="G144" s="70"/>
    </row>
    <row r="145" ht="15.75" customHeight="1">
      <c r="A145" s="68"/>
      <c r="B145" s="69"/>
      <c r="C145" s="69"/>
      <c r="D145" s="69"/>
      <c r="E145" s="69"/>
      <c r="F145" s="70"/>
      <c r="G145" s="70"/>
    </row>
    <row r="146" ht="15.75" customHeight="1">
      <c r="A146" s="68"/>
      <c r="B146" s="69"/>
      <c r="C146" s="69"/>
      <c r="D146" s="69"/>
      <c r="E146" s="69"/>
      <c r="F146" s="70"/>
      <c r="G146" s="70"/>
    </row>
    <row r="147" ht="15.75" customHeight="1">
      <c r="A147" s="68"/>
      <c r="B147" s="69"/>
      <c r="C147" s="69"/>
      <c r="D147" s="69"/>
      <c r="E147" s="69"/>
      <c r="F147" s="70"/>
      <c r="G147" s="70"/>
    </row>
    <row r="148" ht="15.75" customHeight="1">
      <c r="A148" s="68"/>
      <c r="B148" s="69"/>
      <c r="C148" s="69"/>
      <c r="D148" s="69"/>
      <c r="E148" s="69"/>
      <c r="F148" s="70"/>
      <c r="G148" s="70"/>
    </row>
    <row r="149" ht="15.75" customHeight="1">
      <c r="A149" s="68"/>
      <c r="B149" s="69"/>
      <c r="C149" s="69"/>
      <c r="D149" s="69"/>
      <c r="E149" s="69"/>
      <c r="F149" s="70"/>
      <c r="G149" s="70"/>
    </row>
    <row r="150" ht="15.75" customHeight="1">
      <c r="A150" s="68"/>
      <c r="B150" s="69"/>
      <c r="C150" s="69"/>
      <c r="D150" s="69"/>
      <c r="E150" s="69"/>
      <c r="F150" s="70"/>
      <c r="G150" s="70"/>
    </row>
    <row r="151" ht="15.75" customHeight="1">
      <c r="A151" s="68"/>
      <c r="B151" s="69"/>
      <c r="C151" s="69"/>
      <c r="D151" s="69"/>
      <c r="E151" s="69"/>
      <c r="F151" s="70"/>
      <c r="G151" s="70"/>
    </row>
    <row r="152" ht="15.75" customHeight="1">
      <c r="A152" s="68"/>
      <c r="B152" s="69"/>
      <c r="C152" s="69"/>
      <c r="D152" s="69"/>
      <c r="E152" s="69"/>
      <c r="F152" s="70"/>
      <c r="G152" s="70"/>
    </row>
    <row r="153" ht="15.75" customHeight="1">
      <c r="A153" s="68"/>
      <c r="B153" s="69"/>
      <c r="C153" s="69"/>
      <c r="D153" s="69"/>
      <c r="E153" s="69"/>
      <c r="F153" s="70"/>
      <c r="G153" s="70"/>
    </row>
    <row r="154" ht="15.75" customHeight="1">
      <c r="A154" s="68"/>
      <c r="B154" s="69"/>
      <c r="C154" s="69"/>
      <c r="D154" s="69"/>
      <c r="E154" s="69"/>
      <c r="F154" s="70"/>
      <c r="G154" s="70"/>
    </row>
    <row r="155" ht="15.75" customHeight="1">
      <c r="A155" s="68"/>
      <c r="B155" s="69"/>
      <c r="C155" s="69"/>
      <c r="D155" s="69"/>
      <c r="E155" s="69"/>
      <c r="F155" s="70"/>
      <c r="G155" s="70"/>
    </row>
    <row r="156" ht="15.75" customHeight="1">
      <c r="A156" s="68"/>
      <c r="B156" s="69"/>
      <c r="C156" s="69"/>
      <c r="D156" s="69"/>
      <c r="E156" s="69"/>
      <c r="F156" s="70"/>
      <c r="G156" s="70"/>
    </row>
    <row r="157" ht="15.75" customHeight="1">
      <c r="A157" s="68"/>
      <c r="B157" s="69"/>
      <c r="C157" s="69"/>
      <c r="D157" s="69"/>
      <c r="E157" s="69"/>
      <c r="F157" s="70"/>
      <c r="G157" s="70"/>
    </row>
    <row r="158" ht="15.75" customHeight="1">
      <c r="A158" s="68"/>
      <c r="B158" s="69"/>
      <c r="C158" s="69"/>
      <c r="D158" s="69"/>
      <c r="E158" s="69"/>
      <c r="F158" s="70"/>
      <c r="G158" s="70"/>
    </row>
    <row r="159" ht="15.75" customHeight="1">
      <c r="A159" s="68"/>
      <c r="B159" s="69"/>
      <c r="C159" s="69"/>
      <c r="D159" s="69"/>
      <c r="E159" s="69"/>
      <c r="F159" s="70"/>
      <c r="G159" s="70"/>
    </row>
    <row r="160" ht="15.75" customHeight="1">
      <c r="A160" s="68"/>
      <c r="B160" s="69"/>
      <c r="C160" s="69"/>
      <c r="D160" s="69"/>
      <c r="E160" s="69"/>
      <c r="F160" s="70"/>
      <c r="G160" s="70"/>
    </row>
    <row r="161" ht="15.75" customHeight="1">
      <c r="A161" s="68"/>
      <c r="B161" s="69"/>
      <c r="C161" s="69"/>
      <c r="D161" s="69"/>
      <c r="E161" s="69"/>
      <c r="F161" s="70"/>
      <c r="G161" s="70"/>
    </row>
    <row r="162" ht="15.75" customHeight="1">
      <c r="A162" s="68"/>
      <c r="B162" s="69"/>
      <c r="C162" s="69"/>
      <c r="D162" s="69"/>
      <c r="E162" s="69"/>
      <c r="F162" s="70"/>
      <c r="G162" s="70"/>
    </row>
    <row r="163" ht="15.75" customHeight="1">
      <c r="A163" s="68"/>
      <c r="B163" s="69"/>
      <c r="C163" s="69"/>
      <c r="D163" s="69"/>
      <c r="E163" s="69"/>
      <c r="F163" s="70"/>
      <c r="G163" s="70"/>
    </row>
    <row r="164" ht="15.75" customHeight="1">
      <c r="A164" s="68"/>
      <c r="B164" s="69"/>
      <c r="C164" s="69"/>
      <c r="D164" s="69"/>
      <c r="E164" s="69"/>
      <c r="F164" s="70"/>
      <c r="G164" s="70"/>
    </row>
    <row r="165" ht="15.75" customHeight="1">
      <c r="A165" s="68"/>
      <c r="B165" s="69"/>
      <c r="C165" s="69"/>
      <c r="D165" s="69"/>
      <c r="E165" s="69"/>
      <c r="F165" s="70"/>
      <c r="G165" s="70"/>
    </row>
    <row r="166" ht="15.75" customHeight="1">
      <c r="A166" s="68"/>
      <c r="B166" s="69"/>
      <c r="C166" s="69"/>
      <c r="D166" s="69"/>
      <c r="E166" s="69"/>
      <c r="F166" s="70"/>
      <c r="G166" s="70"/>
    </row>
    <row r="167" ht="15.75" customHeight="1">
      <c r="A167" s="68"/>
      <c r="B167" s="69"/>
      <c r="C167" s="69"/>
      <c r="D167" s="69"/>
      <c r="E167" s="69"/>
      <c r="F167" s="70"/>
      <c r="G167" s="70"/>
    </row>
    <row r="168" ht="15.75" customHeight="1">
      <c r="A168" s="68"/>
      <c r="B168" s="69"/>
      <c r="C168" s="69"/>
      <c r="D168" s="69"/>
      <c r="E168" s="69"/>
      <c r="F168" s="70"/>
      <c r="G168" s="70"/>
    </row>
    <row r="169" ht="15.75" customHeight="1">
      <c r="A169" s="68"/>
      <c r="B169" s="69"/>
      <c r="C169" s="69"/>
      <c r="D169" s="69"/>
      <c r="E169" s="69"/>
      <c r="F169" s="70"/>
      <c r="G169" s="70"/>
    </row>
    <row r="170" ht="15.75" customHeight="1">
      <c r="A170" s="68"/>
      <c r="B170" s="69"/>
      <c r="C170" s="69"/>
      <c r="D170" s="69"/>
      <c r="E170" s="69"/>
      <c r="F170" s="70"/>
      <c r="G170" s="70"/>
    </row>
    <row r="171" ht="15.75" customHeight="1">
      <c r="A171" s="68"/>
      <c r="B171" s="69"/>
      <c r="C171" s="69"/>
      <c r="D171" s="69"/>
      <c r="E171" s="69"/>
      <c r="F171" s="70"/>
      <c r="G171" s="70"/>
    </row>
    <row r="172" ht="15.75" customHeight="1">
      <c r="A172" s="68"/>
      <c r="B172" s="69"/>
      <c r="C172" s="69"/>
      <c r="D172" s="69"/>
      <c r="E172" s="69"/>
      <c r="F172" s="70"/>
      <c r="G172" s="70"/>
    </row>
    <row r="173" ht="15.75" customHeight="1">
      <c r="A173" s="68"/>
      <c r="B173" s="69"/>
      <c r="C173" s="69"/>
      <c r="D173" s="69"/>
      <c r="E173" s="69"/>
      <c r="F173" s="70"/>
      <c r="G173" s="70"/>
    </row>
    <row r="174" ht="15.75" customHeight="1">
      <c r="A174" s="68"/>
      <c r="B174" s="69"/>
      <c r="C174" s="69"/>
      <c r="D174" s="69"/>
      <c r="E174" s="69"/>
      <c r="F174" s="70"/>
      <c r="G174" s="70"/>
    </row>
    <row r="175" ht="15.75" customHeight="1">
      <c r="A175" s="68"/>
      <c r="B175" s="69"/>
      <c r="C175" s="69"/>
      <c r="D175" s="69"/>
      <c r="E175" s="69"/>
      <c r="F175" s="70"/>
      <c r="G175" s="70"/>
    </row>
    <row r="176" ht="15.75" customHeight="1">
      <c r="A176" s="68"/>
      <c r="B176" s="69"/>
      <c r="C176" s="69"/>
      <c r="D176" s="69"/>
      <c r="E176" s="69"/>
      <c r="F176" s="70"/>
      <c r="G176" s="70"/>
    </row>
    <row r="177" ht="15.75" customHeight="1">
      <c r="A177" s="68"/>
      <c r="B177" s="69"/>
      <c r="C177" s="69"/>
      <c r="D177" s="69"/>
      <c r="E177" s="69"/>
      <c r="F177" s="70"/>
      <c r="G177" s="70"/>
    </row>
    <row r="178" ht="15.75" customHeight="1">
      <c r="A178" s="68"/>
      <c r="B178" s="69"/>
      <c r="C178" s="69"/>
      <c r="D178" s="69"/>
      <c r="E178" s="69"/>
      <c r="F178" s="70"/>
      <c r="G178" s="70"/>
    </row>
    <row r="179" ht="15.75" customHeight="1">
      <c r="A179" s="68"/>
      <c r="B179" s="69"/>
      <c r="C179" s="69"/>
      <c r="D179" s="69"/>
      <c r="E179" s="69"/>
      <c r="F179" s="70"/>
      <c r="G179" s="70"/>
    </row>
    <row r="180" ht="15.75" customHeight="1">
      <c r="A180" s="68"/>
      <c r="B180" s="69"/>
      <c r="C180" s="69"/>
      <c r="D180" s="69"/>
      <c r="E180" s="69"/>
      <c r="F180" s="70"/>
      <c r="G180" s="70"/>
    </row>
    <row r="181" ht="15.75" customHeight="1">
      <c r="A181" s="68"/>
      <c r="B181" s="69"/>
      <c r="C181" s="69"/>
      <c r="D181" s="69"/>
      <c r="E181" s="69"/>
      <c r="F181" s="70"/>
      <c r="G181" s="70"/>
    </row>
    <row r="182" ht="15.75" customHeight="1">
      <c r="A182" s="68"/>
      <c r="B182" s="69"/>
      <c r="C182" s="69"/>
      <c r="D182" s="69"/>
      <c r="E182" s="69"/>
      <c r="F182" s="70"/>
      <c r="G182" s="70"/>
    </row>
    <row r="183" ht="15.75" customHeight="1">
      <c r="A183" s="68"/>
      <c r="B183" s="69"/>
      <c r="C183" s="69"/>
      <c r="D183" s="69"/>
      <c r="E183" s="69"/>
      <c r="F183" s="70"/>
      <c r="G183" s="70"/>
    </row>
    <row r="184" ht="15.75" customHeight="1">
      <c r="A184" s="68"/>
      <c r="B184" s="69"/>
      <c r="C184" s="69"/>
      <c r="D184" s="69"/>
      <c r="E184" s="69"/>
      <c r="F184" s="70"/>
      <c r="G184" s="70"/>
    </row>
    <row r="185" ht="15.75" customHeight="1">
      <c r="A185" s="68"/>
      <c r="B185" s="69"/>
      <c r="C185" s="69"/>
      <c r="D185" s="69"/>
      <c r="E185" s="69"/>
      <c r="F185" s="70"/>
      <c r="G185" s="70"/>
    </row>
    <row r="186" ht="15.75" customHeight="1">
      <c r="A186" s="68"/>
      <c r="B186" s="69"/>
      <c r="C186" s="69"/>
      <c r="D186" s="69"/>
      <c r="E186" s="69"/>
      <c r="F186" s="70"/>
      <c r="G186" s="70"/>
    </row>
    <row r="187" ht="15.75" customHeight="1">
      <c r="A187" s="68"/>
      <c r="B187" s="69"/>
      <c r="C187" s="69"/>
      <c r="D187" s="69"/>
      <c r="E187" s="69"/>
      <c r="F187" s="70"/>
      <c r="G187" s="70"/>
    </row>
    <row r="188" ht="15.75" customHeight="1">
      <c r="A188" s="68"/>
      <c r="B188" s="69"/>
      <c r="C188" s="69"/>
      <c r="D188" s="69"/>
      <c r="E188" s="69"/>
      <c r="F188" s="70"/>
      <c r="G188" s="70"/>
    </row>
    <row r="189" ht="15.75" customHeight="1">
      <c r="A189" s="68"/>
      <c r="B189" s="69"/>
      <c r="C189" s="69"/>
      <c r="D189" s="69"/>
      <c r="E189" s="69"/>
      <c r="F189" s="70"/>
      <c r="G189" s="70"/>
    </row>
    <row r="190" ht="15.75" customHeight="1">
      <c r="A190" s="68"/>
      <c r="B190" s="69"/>
      <c r="C190" s="69"/>
      <c r="D190" s="69"/>
      <c r="E190" s="69"/>
      <c r="F190" s="70"/>
      <c r="G190" s="70"/>
    </row>
    <row r="191" ht="15.75" customHeight="1">
      <c r="A191" s="68"/>
      <c r="B191" s="69"/>
      <c r="C191" s="69"/>
      <c r="D191" s="69"/>
      <c r="E191" s="69"/>
      <c r="F191" s="70"/>
      <c r="G191" s="70"/>
    </row>
    <row r="192" ht="15.75" customHeight="1">
      <c r="A192" s="68"/>
      <c r="B192" s="69"/>
      <c r="C192" s="69"/>
      <c r="D192" s="69"/>
      <c r="E192" s="69"/>
      <c r="F192" s="70"/>
      <c r="G192" s="70"/>
    </row>
    <row r="193" ht="15.75" customHeight="1">
      <c r="A193" s="68"/>
      <c r="B193" s="69"/>
      <c r="C193" s="69"/>
      <c r="D193" s="69"/>
      <c r="E193" s="69"/>
      <c r="F193" s="70"/>
      <c r="G193" s="70"/>
    </row>
    <row r="194" ht="15.75" customHeight="1">
      <c r="A194" s="68"/>
      <c r="B194" s="69"/>
      <c r="C194" s="69"/>
      <c r="D194" s="69"/>
      <c r="E194" s="69"/>
      <c r="F194" s="70"/>
      <c r="G194" s="70"/>
    </row>
    <row r="195" ht="15.75" customHeight="1">
      <c r="A195" s="68"/>
      <c r="B195" s="69"/>
      <c r="C195" s="69"/>
      <c r="D195" s="69"/>
      <c r="E195" s="69"/>
      <c r="F195" s="70"/>
      <c r="G195" s="70"/>
    </row>
    <row r="196" ht="15.75" customHeight="1">
      <c r="A196" s="68"/>
      <c r="B196" s="69"/>
      <c r="C196" s="69"/>
      <c r="D196" s="69"/>
      <c r="E196" s="69"/>
      <c r="F196" s="70"/>
      <c r="G196" s="70"/>
    </row>
    <row r="197" ht="15.75" customHeight="1">
      <c r="A197" s="68"/>
      <c r="B197" s="69"/>
      <c r="C197" s="69"/>
      <c r="D197" s="69"/>
      <c r="E197" s="69"/>
      <c r="F197" s="70"/>
      <c r="G197" s="70"/>
    </row>
    <row r="198" ht="15.75" customHeight="1">
      <c r="A198" s="68"/>
      <c r="B198" s="69"/>
      <c r="C198" s="69"/>
      <c r="D198" s="69"/>
      <c r="E198" s="69"/>
      <c r="F198" s="70"/>
      <c r="G198" s="70"/>
    </row>
    <row r="199" ht="15.75" customHeight="1">
      <c r="A199" s="68"/>
      <c r="B199" s="69"/>
      <c r="C199" s="69"/>
      <c r="D199" s="69"/>
      <c r="E199" s="69"/>
      <c r="F199" s="70"/>
      <c r="G199" s="70"/>
    </row>
    <row r="200" ht="15.75" customHeight="1">
      <c r="A200" s="68"/>
      <c r="B200" s="69"/>
      <c r="C200" s="69"/>
      <c r="D200" s="69"/>
      <c r="E200" s="69"/>
      <c r="F200" s="70"/>
      <c r="G200" s="70"/>
    </row>
    <row r="201" ht="15.75" customHeight="1">
      <c r="A201" s="68"/>
      <c r="B201" s="69"/>
      <c r="C201" s="69"/>
      <c r="D201" s="69"/>
      <c r="E201" s="69"/>
      <c r="F201" s="70"/>
      <c r="G201" s="70"/>
    </row>
    <row r="202" ht="15.75" customHeight="1">
      <c r="A202" s="68"/>
      <c r="B202" s="69"/>
      <c r="C202" s="69"/>
      <c r="D202" s="69"/>
      <c r="E202" s="69"/>
      <c r="F202" s="70"/>
      <c r="G202" s="70"/>
    </row>
    <row r="203" ht="15.75" customHeight="1">
      <c r="A203" s="68"/>
      <c r="B203" s="69"/>
      <c r="C203" s="69"/>
      <c r="D203" s="69"/>
      <c r="E203" s="69"/>
      <c r="F203" s="70"/>
      <c r="G203" s="70"/>
    </row>
    <row r="204" ht="15.75" customHeight="1">
      <c r="A204" s="68"/>
      <c r="B204" s="69"/>
      <c r="C204" s="69"/>
      <c r="D204" s="69"/>
      <c r="E204" s="69"/>
      <c r="F204" s="70"/>
      <c r="G204" s="70"/>
    </row>
    <row r="205" ht="15.75" customHeight="1">
      <c r="A205" s="68"/>
      <c r="B205" s="69"/>
      <c r="C205" s="69"/>
      <c r="D205" s="69"/>
      <c r="E205" s="69"/>
      <c r="F205" s="70"/>
      <c r="G205" s="70"/>
    </row>
    <row r="206" ht="15.75" customHeight="1">
      <c r="A206" s="68"/>
      <c r="B206" s="69"/>
      <c r="C206" s="69"/>
      <c r="D206" s="69"/>
      <c r="E206" s="69"/>
      <c r="F206" s="70"/>
      <c r="G206" s="70"/>
    </row>
    <row r="207" ht="15.75" customHeight="1">
      <c r="A207" s="68"/>
      <c r="B207" s="69"/>
      <c r="C207" s="69"/>
      <c r="D207" s="69"/>
      <c r="E207" s="69"/>
      <c r="F207" s="70"/>
      <c r="G207" s="70"/>
    </row>
    <row r="208" ht="15.75" customHeight="1">
      <c r="A208" s="68"/>
      <c r="B208" s="69"/>
      <c r="C208" s="69"/>
      <c r="D208" s="69"/>
      <c r="E208" s="69"/>
      <c r="F208" s="70"/>
      <c r="G208" s="70"/>
    </row>
    <row r="209" ht="15.75" customHeight="1">
      <c r="A209" s="68"/>
      <c r="B209" s="69"/>
      <c r="C209" s="69"/>
      <c r="D209" s="69"/>
      <c r="E209" s="69"/>
      <c r="F209" s="70"/>
      <c r="G209" s="70"/>
    </row>
    <row r="210" ht="15.75" customHeight="1">
      <c r="A210" s="68"/>
      <c r="B210" s="69"/>
      <c r="C210" s="69"/>
      <c r="D210" s="69"/>
      <c r="E210" s="69"/>
      <c r="F210" s="70"/>
      <c r="G210" s="70"/>
    </row>
    <row r="211" ht="15.75" customHeight="1">
      <c r="A211" s="68"/>
      <c r="B211" s="69"/>
      <c r="C211" s="69"/>
      <c r="D211" s="69"/>
      <c r="E211" s="69"/>
      <c r="F211" s="70"/>
      <c r="G211" s="70"/>
    </row>
    <row r="212" ht="15.75" customHeight="1">
      <c r="A212" s="68"/>
      <c r="B212" s="69"/>
      <c r="C212" s="69"/>
      <c r="D212" s="69"/>
      <c r="E212" s="69"/>
      <c r="F212" s="70"/>
      <c r="G212" s="70"/>
    </row>
    <row r="213" ht="15.75" customHeight="1">
      <c r="A213" s="68"/>
      <c r="B213" s="69"/>
      <c r="C213" s="69"/>
      <c r="D213" s="69"/>
      <c r="E213" s="69"/>
      <c r="F213" s="70"/>
      <c r="G213" s="70"/>
    </row>
    <row r="214" ht="15.75" customHeight="1">
      <c r="A214" s="68"/>
      <c r="B214" s="69"/>
      <c r="C214" s="69"/>
      <c r="D214" s="69"/>
      <c r="E214" s="69"/>
      <c r="F214" s="70"/>
      <c r="G214" s="70"/>
    </row>
    <row r="215" ht="15.75" customHeight="1">
      <c r="A215" s="68"/>
      <c r="B215" s="69"/>
      <c r="C215" s="69"/>
      <c r="D215" s="69"/>
      <c r="E215" s="69"/>
      <c r="F215" s="70"/>
      <c r="G215" s="70"/>
    </row>
    <row r="216" ht="15.75" customHeight="1">
      <c r="A216" s="68"/>
      <c r="B216" s="69"/>
      <c r="C216" s="69"/>
      <c r="D216" s="69"/>
      <c r="E216" s="69"/>
      <c r="F216" s="70"/>
      <c r="G216" s="70"/>
    </row>
    <row r="217" ht="15.75" customHeight="1">
      <c r="A217" s="68"/>
      <c r="B217" s="69"/>
      <c r="C217" s="69"/>
      <c r="D217" s="69"/>
      <c r="E217" s="69"/>
      <c r="F217" s="70"/>
      <c r="G217" s="70"/>
    </row>
    <row r="218" ht="15.75" customHeight="1">
      <c r="A218" s="68"/>
      <c r="B218" s="69"/>
      <c r="C218" s="69"/>
      <c r="D218" s="69"/>
      <c r="E218" s="69"/>
      <c r="F218" s="70"/>
      <c r="G218" s="70"/>
    </row>
    <row r="219" ht="15.75" customHeight="1">
      <c r="A219" s="68"/>
      <c r="B219" s="69"/>
      <c r="C219" s="69"/>
      <c r="D219" s="69"/>
      <c r="E219" s="69"/>
      <c r="F219" s="70"/>
      <c r="G219" s="70"/>
    </row>
    <row r="220" ht="15.75" customHeight="1">
      <c r="A220" s="68"/>
      <c r="B220" s="69"/>
      <c r="C220" s="69"/>
      <c r="D220" s="69"/>
      <c r="E220" s="69"/>
      <c r="F220" s="70"/>
      <c r="G220" s="70"/>
    </row>
    <row r="221" ht="15.75" customHeight="1">
      <c r="A221" s="68"/>
      <c r="B221" s="69"/>
      <c r="C221" s="69"/>
      <c r="D221" s="69"/>
      <c r="E221" s="69"/>
      <c r="F221" s="70"/>
      <c r="G221" s="70"/>
    </row>
    <row r="222" ht="15.75" customHeight="1">
      <c r="A222" s="68"/>
      <c r="B222" s="69"/>
      <c r="C222" s="69"/>
      <c r="D222" s="69"/>
      <c r="E222" s="69"/>
      <c r="F222" s="70"/>
      <c r="G222" s="70"/>
    </row>
    <row r="223" ht="15.75" customHeight="1">
      <c r="A223" s="68"/>
      <c r="B223" s="69"/>
      <c r="C223" s="69"/>
      <c r="D223" s="69"/>
      <c r="E223" s="69"/>
      <c r="F223" s="70"/>
      <c r="G223" s="70"/>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H10"/>
    <mergeCell ref="A11:H11"/>
    <mergeCell ref="A23:H23"/>
    <mergeCell ref="A2:H2"/>
    <mergeCell ref="A4:H4"/>
    <mergeCell ref="A5:H5"/>
    <mergeCell ref="A6:H6"/>
    <mergeCell ref="A7:H7"/>
    <mergeCell ref="A8:H8"/>
    <mergeCell ref="A9:H9"/>
  </mergeCell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1.71"/>
    <col customWidth="1" min="3" max="3" width="22.43"/>
    <col customWidth="1" min="4" max="6" width="23.86"/>
  </cols>
  <sheetData>
    <row r="1">
      <c r="A1" s="68"/>
      <c r="B1" s="69"/>
      <c r="C1" s="69"/>
      <c r="D1" s="69"/>
      <c r="E1" s="69"/>
      <c r="F1" s="69"/>
    </row>
    <row r="2" ht="28.5" customHeight="1">
      <c r="A2" s="582" t="s">
        <v>10466</v>
      </c>
      <c r="B2" s="72"/>
      <c r="C2" s="72"/>
      <c r="D2" s="72"/>
      <c r="E2" s="72"/>
      <c r="F2" s="73"/>
    </row>
    <row r="3">
      <c r="A3" s="592"/>
      <c r="B3" s="592"/>
      <c r="C3" s="592"/>
      <c r="D3" s="592"/>
      <c r="E3" s="592"/>
      <c r="F3" s="1648"/>
    </row>
    <row r="4" ht="30.75" customHeight="1">
      <c r="A4" s="76" t="s">
        <v>10467</v>
      </c>
      <c r="B4" s="72"/>
      <c r="C4" s="72"/>
      <c r="D4" s="72"/>
      <c r="E4" s="72"/>
      <c r="F4" s="73"/>
    </row>
    <row r="5" ht="18.0" customHeight="1">
      <c r="A5" s="76" t="s">
        <v>10468</v>
      </c>
      <c r="B5" s="72"/>
      <c r="C5" s="72"/>
      <c r="D5" s="72"/>
      <c r="E5" s="72"/>
      <c r="F5" s="73"/>
    </row>
    <row r="6" ht="17.25" customHeight="1">
      <c r="A6" s="593" t="s">
        <v>10469</v>
      </c>
      <c r="B6" s="72"/>
      <c r="C6" s="72"/>
      <c r="D6" s="72"/>
      <c r="E6" s="72"/>
      <c r="F6" s="73"/>
    </row>
    <row r="7" ht="16.5" customHeight="1">
      <c r="A7" s="593" t="s">
        <v>10470</v>
      </c>
      <c r="B7" s="72"/>
      <c r="C7" s="72"/>
      <c r="D7" s="72"/>
      <c r="E7" s="72"/>
      <c r="F7" s="73"/>
    </row>
    <row r="8" ht="26.25" customHeight="1">
      <c r="A8" s="593" t="s">
        <v>10471</v>
      </c>
      <c r="B8" s="72"/>
      <c r="C8" s="72"/>
      <c r="D8" s="72"/>
      <c r="E8" s="72"/>
      <c r="F8" s="73"/>
    </row>
    <row r="9" ht="39.75" customHeight="1">
      <c r="A9" s="1070" t="s">
        <v>10472</v>
      </c>
      <c r="B9" s="72"/>
      <c r="C9" s="72"/>
      <c r="D9" s="72"/>
      <c r="E9" s="72"/>
      <c r="F9" s="73"/>
    </row>
    <row r="10">
      <c r="A10" s="80"/>
      <c r="B10" s="81"/>
      <c r="C10" s="81"/>
      <c r="D10" s="81"/>
      <c r="E10" s="81"/>
      <c r="F10" s="81"/>
    </row>
    <row r="11" ht="61.5" customHeight="1">
      <c r="A11" s="596" t="s">
        <v>7</v>
      </c>
      <c r="B11" s="84" t="s">
        <v>8</v>
      </c>
      <c r="C11" s="596" t="s">
        <v>10473</v>
      </c>
      <c r="D11" s="596" t="s">
        <v>10474</v>
      </c>
      <c r="E11" s="596" t="s">
        <v>249</v>
      </c>
      <c r="F11" s="596" t="s">
        <v>253</v>
      </c>
      <c r="G11" s="86" t="s">
        <v>2051</v>
      </c>
    </row>
    <row r="12">
      <c r="A12" s="162" t="s">
        <v>51</v>
      </c>
      <c r="B12" s="162" t="s">
        <v>52</v>
      </c>
      <c r="C12" s="162" t="s">
        <v>10475</v>
      </c>
      <c r="D12" s="720" t="s">
        <v>10476</v>
      </c>
      <c r="E12" s="94">
        <v>100.0</v>
      </c>
      <c r="F12" s="94">
        <v>100.0</v>
      </c>
      <c r="G12" s="94" t="s">
        <v>427</v>
      </c>
    </row>
    <row r="13">
      <c r="A13" s="162" t="s">
        <v>140</v>
      </c>
      <c r="B13" s="162" t="s">
        <v>139</v>
      </c>
      <c r="C13" s="162" t="s">
        <v>10477</v>
      </c>
      <c r="D13" s="720" t="s">
        <v>10478</v>
      </c>
      <c r="E13" s="94">
        <v>100.0</v>
      </c>
      <c r="F13" s="94">
        <v>100.0</v>
      </c>
      <c r="G13" s="162" t="s">
        <v>140</v>
      </c>
    </row>
    <row r="14">
      <c r="A14" s="162" t="s">
        <v>181</v>
      </c>
      <c r="B14" s="162" t="s">
        <v>174</v>
      </c>
      <c r="C14" s="162" t="s">
        <v>10475</v>
      </c>
      <c r="D14" s="1588" t="s">
        <v>10479</v>
      </c>
      <c r="E14" s="94">
        <v>100.0</v>
      </c>
      <c r="F14" s="94">
        <v>100.0</v>
      </c>
      <c r="G14" s="75" t="s">
        <v>181</v>
      </c>
    </row>
    <row r="15">
      <c r="A15" s="1030"/>
      <c r="B15" s="1030"/>
      <c r="C15" s="1030"/>
      <c r="D15" s="1649"/>
      <c r="E15" s="1650"/>
      <c r="F15" s="1650"/>
      <c r="G15" s="374"/>
    </row>
    <row r="16">
      <c r="A16" s="170"/>
      <c r="B16" s="170"/>
      <c r="C16" s="200"/>
      <c r="D16" s="1486"/>
      <c r="E16" s="94"/>
      <c r="F16" s="94"/>
    </row>
    <row r="17">
      <c r="A17" s="162"/>
      <c r="B17" s="162"/>
      <c r="C17" s="162"/>
      <c r="D17" s="720"/>
      <c r="E17" s="94"/>
      <c r="F17" s="94"/>
    </row>
    <row r="18">
      <c r="A18" s="162"/>
      <c r="B18" s="161"/>
      <c r="C18" s="162"/>
      <c r="D18" s="163"/>
      <c r="E18" s="94"/>
      <c r="F18" s="94"/>
    </row>
    <row r="19">
      <c r="A19" s="162"/>
      <c r="B19" s="161"/>
      <c r="C19" s="162"/>
      <c r="D19" s="163"/>
      <c r="E19" s="94"/>
      <c r="F19" s="94"/>
    </row>
    <row r="20">
      <c r="A20" s="583" t="s">
        <v>217</v>
      </c>
      <c r="B20" s="69"/>
      <c r="C20" s="69"/>
      <c r="D20" s="69"/>
      <c r="F20" s="1158">
        <f>SUM(F12:F19)</f>
        <v>300</v>
      </c>
    </row>
    <row r="21" ht="15.75" customHeight="1">
      <c r="A21" s="68"/>
      <c r="B21" s="69"/>
      <c r="C21" s="69"/>
      <c r="D21" s="69"/>
      <c r="E21" s="69"/>
      <c r="F21" s="69"/>
    </row>
    <row r="22" ht="15.75" customHeight="1">
      <c r="A22" s="1188" t="s">
        <v>2052</v>
      </c>
      <c r="B22" s="586"/>
      <c r="C22" s="586"/>
      <c r="D22" s="586"/>
      <c r="E22" s="586"/>
      <c r="F22" s="587"/>
    </row>
    <row r="23" ht="15.75" customHeight="1">
      <c r="A23" s="68"/>
      <c r="B23" s="69"/>
      <c r="C23" s="69"/>
      <c r="D23" s="69"/>
      <c r="E23" s="69"/>
      <c r="F23" s="69"/>
    </row>
    <row r="24" ht="15.75" customHeight="1">
      <c r="A24" s="68"/>
      <c r="B24" s="69"/>
      <c r="C24" s="69"/>
      <c r="D24" s="69"/>
      <c r="E24" s="69"/>
      <c r="F24" s="69"/>
    </row>
    <row r="25" ht="15.75" customHeight="1">
      <c r="A25" s="68"/>
      <c r="B25" s="69"/>
      <c r="C25" s="69"/>
      <c r="D25" s="69"/>
      <c r="E25" s="69"/>
      <c r="F25" s="69"/>
    </row>
    <row r="26" ht="15.75" customHeight="1">
      <c r="A26" s="68"/>
      <c r="B26" s="69"/>
      <c r="C26" s="69"/>
      <c r="D26" s="69"/>
      <c r="E26" s="69"/>
      <c r="F26" s="69"/>
    </row>
    <row r="27" ht="15.75" customHeight="1">
      <c r="A27" s="68"/>
      <c r="B27" s="69"/>
      <c r="C27" s="69"/>
      <c r="D27" s="69"/>
      <c r="E27" s="69"/>
      <c r="F27" s="69"/>
    </row>
    <row r="28" ht="15.75" customHeight="1">
      <c r="A28" s="68"/>
      <c r="B28" s="69"/>
      <c r="C28" s="69"/>
      <c r="D28" s="69"/>
      <c r="E28" s="69"/>
      <c r="F28" s="69"/>
    </row>
    <row r="29" ht="15.75" customHeight="1">
      <c r="A29" s="68"/>
      <c r="B29" s="69"/>
      <c r="C29" s="69"/>
      <c r="D29" s="69"/>
      <c r="E29" s="69"/>
      <c r="F29" s="69"/>
    </row>
    <row r="30" ht="15.75" customHeight="1">
      <c r="A30" s="68"/>
      <c r="B30" s="69"/>
      <c r="C30" s="69"/>
      <c r="D30" s="69"/>
      <c r="E30" s="69"/>
      <c r="F30" s="69"/>
    </row>
    <row r="31" ht="15.75" customHeight="1">
      <c r="A31" s="68"/>
      <c r="B31" s="69"/>
      <c r="C31" s="69"/>
      <c r="D31" s="69"/>
      <c r="E31" s="69"/>
      <c r="F31" s="69"/>
    </row>
    <row r="32" ht="15.75" customHeight="1">
      <c r="A32" s="68"/>
      <c r="B32" s="69"/>
      <c r="C32" s="69"/>
      <c r="D32" s="69"/>
      <c r="E32" s="69"/>
      <c r="F32" s="69"/>
    </row>
    <row r="33" ht="15.75" customHeight="1">
      <c r="A33" s="68"/>
      <c r="B33" s="69"/>
      <c r="C33" s="69"/>
      <c r="D33" s="69"/>
      <c r="E33" s="69"/>
      <c r="F33" s="69"/>
    </row>
    <row r="34" ht="15.75" customHeight="1">
      <c r="A34" s="68"/>
      <c r="B34" s="69"/>
      <c r="C34" s="69"/>
      <c r="D34" s="69"/>
      <c r="E34" s="69"/>
      <c r="F34" s="69"/>
    </row>
    <row r="35" ht="15.75" customHeight="1">
      <c r="A35" s="68"/>
      <c r="B35" s="69"/>
      <c r="C35" s="69"/>
      <c r="D35" s="69"/>
      <c r="E35" s="69"/>
      <c r="F35" s="69"/>
    </row>
    <row r="36" ht="15.75" customHeight="1">
      <c r="A36" s="68"/>
      <c r="B36" s="69"/>
      <c r="C36" s="69"/>
      <c r="D36" s="69"/>
      <c r="E36" s="69"/>
      <c r="F36" s="69"/>
    </row>
    <row r="37" ht="15.75" customHeight="1">
      <c r="A37" s="68"/>
      <c r="B37" s="69"/>
      <c r="C37" s="69"/>
      <c r="D37" s="69"/>
      <c r="E37" s="69"/>
      <c r="F37" s="69"/>
    </row>
    <row r="38" ht="15.75" customHeight="1">
      <c r="A38" s="68"/>
      <c r="B38" s="69"/>
      <c r="C38" s="69"/>
      <c r="D38" s="69"/>
      <c r="E38" s="69"/>
      <c r="F38" s="69"/>
    </row>
    <row r="39" ht="15.75" customHeight="1">
      <c r="A39" s="68"/>
      <c r="B39" s="69"/>
      <c r="C39" s="69"/>
      <c r="D39" s="69"/>
      <c r="E39" s="69"/>
      <c r="F39" s="69"/>
    </row>
    <row r="40" ht="15.75" customHeight="1">
      <c r="A40" s="68"/>
      <c r="B40" s="69"/>
      <c r="C40" s="69"/>
      <c r="D40" s="69"/>
      <c r="E40" s="69"/>
      <c r="F40" s="69"/>
    </row>
    <row r="41" ht="15.75" customHeight="1">
      <c r="A41" s="68"/>
      <c r="B41" s="69"/>
      <c r="C41" s="69"/>
      <c r="D41" s="69"/>
      <c r="E41" s="69"/>
      <c r="F41" s="69"/>
    </row>
    <row r="42" ht="15.75" customHeight="1">
      <c r="A42" s="68"/>
      <c r="B42" s="69"/>
      <c r="C42" s="69"/>
      <c r="D42" s="69"/>
      <c r="E42" s="69"/>
      <c r="F42" s="69"/>
    </row>
    <row r="43" ht="15.75" customHeight="1">
      <c r="A43" s="68"/>
      <c r="B43" s="69"/>
      <c r="C43" s="69"/>
      <c r="D43" s="69"/>
      <c r="E43" s="69"/>
      <c r="F43" s="69"/>
    </row>
    <row r="44" ht="15.75" customHeight="1">
      <c r="A44" s="68"/>
      <c r="B44" s="69"/>
      <c r="C44" s="69"/>
      <c r="D44" s="69"/>
      <c r="E44" s="69"/>
      <c r="F44" s="69"/>
    </row>
    <row r="45" ht="15.75" customHeight="1">
      <c r="A45" s="68"/>
      <c r="B45" s="69"/>
      <c r="C45" s="69"/>
      <c r="D45" s="69"/>
      <c r="E45" s="69"/>
      <c r="F45" s="69"/>
    </row>
    <row r="46" ht="15.75" customHeight="1">
      <c r="A46" s="68"/>
      <c r="B46" s="69"/>
      <c r="C46" s="69"/>
      <c r="D46" s="69"/>
      <c r="E46" s="69"/>
      <c r="F46" s="69"/>
    </row>
    <row r="47" ht="15.75" customHeight="1">
      <c r="A47" s="68"/>
      <c r="B47" s="69"/>
      <c r="C47" s="69"/>
      <c r="D47" s="69"/>
      <c r="E47" s="69"/>
      <c r="F47" s="69"/>
    </row>
    <row r="48" ht="15.75" customHeight="1">
      <c r="A48" s="68"/>
      <c r="B48" s="69"/>
      <c r="C48" s="69"/>
      <c r="D48" s="69"/>
      <c r="E48" s="69"/>
      <c r="F48" s="69"/>
    </row>
    <row r="49" ht="15.75" customHeight="1">
      <c r="A49" s="68"/>
      <c r="B49" s="69"/>
      <c r="C49" s="69"/>
      <c r="D49" s="69"/>
      <c r="E49" s="69"/>
      <c r="F49" s="69"/>
    </row>
    <row r="50" ht="15.75" customHeight="1">
      <c r="A50" s="68"/>
      <c r="B50" s="69"/>
      <c r="C50" s="69"/>
      <c r="D50" s="69"/>
      <c r="E50" s="69"/>
      <c r="F50" s="69"/>
    </row>
    <row r="51" ht="15.75" customHeight="1">
      <c r="A51" s="68"/>
      <c r="B51" s="69"/>
      <c r="C51" s="69"/>
      <c r="D51" s="69"/>
      <c r="E51" s="69"/>
      <c r="F51" s="69"/>
    </row>
    <row r="52" ht="15.75" customHeight="1">
      <c r="A52" s="68"/>
      <c r="B52" s="69"/>
      <c r="C52" s="69"/>
      <c r="D52" s="69"/>
      <c r="E52" s="69"/>
      <c r="F52" s="69"/>
    </row>
    <row r="53" ht="15.75" customHeight="1">
      <c r="A53" s="68"/>
      <c r="B53" s="69"/>
      <c r="C53" s="69"/>
      <c r="D53" s="69"/>
      <c r="E53" s="69"/>
      <c r="F53" s="69"/>
    </row>
    <row r="54" ht="15.75" customHeight="1">
      <c r="A54" s="68"/>
      <c r="B54" s="69"/>
      <c r="C54" s="69"/>
      <c r="D54" s="69"/>
      <c r="E54" s="69"/>
      <c r="F54" s="69"/>
    </row>
    <row r="55" ht="15.75" customHeight="1">
      <c r="A55" s="68"/>
      <c r="B55" s="69"/>
      <c r="C55" s="69"/>
      <c r="D55" s="69"/>
      <c r="E55" s="69"/>
      <c r="F55" s="69"/>
    </row>
    <row r="56" ht="15.75" customHeight="1">
      <c r="A56" s="68"/>
      <c r="B56" s="69"/>
      <c r="C56" s="69"/>
      <c r="D56" s="69"/>
      <c r="E56" s="69"/>
      <c r="F56" s="69"/>
    </row>
    <row r="57" ht="15.75" customHeight="1">
      <c r="A57" s="68"/>
      <c r="B57" s="69"/>
      <c r="C57" s="69"/>
      <c r="D57" s="69"/>
      <c r="E57" s="69"/>
      <c r="F57" s="69"/>
    </row>
    <row r="58" ht="15.75" customHeight="1">
      <c r="A58" s="68"/>
      <c r="B58" s="69"/>
      <c r="C58" s="69"/>
      <c r="D58" s="69"/>
      <c r="E58" s="69"/>
      <c r="F58" s="69"/>
    </row>
    <row r="59" ht="15.75" customHeight="1">
      <c r="A59" s="68"/>
      <c r="B59" s="69"/>
      <c r="C59" s="69"/>
      <c r="D59" s="69"/>
      <c r="E59" s="69"/>
      <c r="F59" s="69"/>
    </row>
    <row r="60" ht="15.75" customHeight="1">
      <c r="A60" s="68"/>
      <c r="B60" s="69"/>
      <c r="C60" s="69"/>
      <c r="D60" s="69"/>
      <c r="E60" s="69"/>
      <c r="F60" s="69"/>
    </row>
    <row r="61" ht="15.75" customHeight="1">
      <c r="A61" s="68"/>
      <c r="B61" s="69"/>
      <c r="C61" s="69"/>
      <c r="D61" s="69"/>
      <c r="E61" s="69"/>
      <c r="F61" s="69"/>
    </row>
    <row r="62" ht="15.75" customHeight="1">
      <c r="A62" s="68"/>
      <c r="B62" s="69"/>
      <c r="C62" s="69"/>
      <c r="D62" s="69"/>
      <c r="E62" s="69"/>
      <c r="F62" s="69"/>
    </row>
    <row r="63" ht="15.75" customHeight="1">
      <c r="A63" s="68"/>
      <c r="B63" s="69"/>
      <c r="C63" s="69"/>
      <c r="D63" s="69"/>
      <c r="E63" s="69"/>
      <c r="F63" s="69"/>
    </row>
    <row r="64" ht="15.75" customHeight="1">
      <c r="A64" s="68"/>
      <c r="B64" s="69"/>
      <c r="C64" s="69"/>
      <c r="D64" s="69"/>
      <c r="E64" s="69"/>
      <c r="F64" s="69"/>
    </row>
    <row r="65" ht="15.75" customHeight="1">
      <c r="A65" s="68"/>
      <c r="B65" s="69"/>
      <c r="C65" s="69"/>
      <c r="D65" s="69"/>
      <c r="E65" s="69"/>
      <c r="F65" s="69"/>
    </row>
    <row r="66" ht="15.75" customHeight="1">
      <c r="A66" s="68"/>
      <c r="B66" s="69"/>
      <c r="C66" s="69"/>
      <c r="D66" s="69"/>
      <c r="E66" s="69"/>
      <c r="F66" s="69"/>
    </row>
    <row r="67" ht="15.75" customHeight="1">
      <c r="A67" s="68"/>
      <c r="B67" s="69"/>
      <c r="C67" s="69"/>
      <c r="D67" s="69"/>
      <c r="E67" s="69"/>
      <c r="F67" s="69"/>
    </row>
    <row r="68" ht="15.75" customHeight="1">
      <c r="A68" s="68"/>
      <c r="B68" s="69"/>
      <c r="C68" s="69"/>
      <c r="D68" s="69"/>
      <c r="E68" s="69"/>
      <c r="F68" s="69"/>
    </row>
    <row r="69" ht="15.75" customHeight="1">
      <c r="A69" s="68"/>
      <c r="B69" s="69"/>
      <c r="C69" s="69"/>
      <c r="D69" s="69"/>
      <c r="E69" s="69"/>
      <c r="F69" s="69"/>
    </row>
    <row r="70" ht="15.75" customHeight="1">
      <c r="A70" s="68"/>
      <c r="B70" s="69"/>
      <c r="C70" s="69"/>
      <c r="D70" s="69"/>
      <c r="E70" s="69"/>
      <c r="F70" s="69"/>
    </row>
    <row r="71" ht="15.75" customHeight="1">
      <c r="A71" s="68"/>
      <c r="B71" s="69"/>
      <c r="C71" s="69"/>
      <c r="D71" s="69"/>
      <c r="E71" s="69"/>
      <c r="F71" s="69"/>
    </row>
    <row r="72" ht="15.75" customHeight="1">
      <c r="A72" s="68"/>
      <c r="B72" s="69"/>
      <c r="C72" s="69"/>
      <c r="D72" s="69"/>
      <c r="E72" s="69"/>
      <c r="F72" s="69"/>
    </row>
    <row r="73" ht="15.75" customHeight="1">
      <c r="A73" s="68"/>
      <c r="B73" s="69"/>
      <c r="C73" s="69"/>
      <c r="D73" s="69"/>
      <c r="E73" s="69"/>
      <c r="F73" s="69"/>
    </row>
    <row r="74" ht="15.75" customHeight="1">
      <c r="A74" s="68"/>
      <c r="B74" s="69"/>
      <c r="C74" s="69"/>
      <c r="D74" s="69"/>
      <c r="E74" s="69"/>
      <c r="F74" s="69"/>
    </row>
    <row r="75" ht="15.75" customHeight="1">
      <c r="A75" s="68"/>
      <c r="B75" s="69"/>
      <c r="C75" s="69"/>
      <c r="D75" s="69"/>
      <c r="E75" s="69"/>
      <c r="F75" s="69"/>
    </row>
    <row r="76" ht="15.75" customHeight="1">
      <c r="A76" s="68"/>
      <c r="B76" s="69"/>
      <c r="C76" s="69"/>
      <c r="D76" s="69"/>
      <c r="E76" s="69"/>
      <c r="F76" s="69"/>
    </row>
    <row r="77" ht="15.75" customHeight="1">
      <c r="A77" s="68"/>
      <c r="B77" s="69"/>
      <c r="C77" s="69"/>
      <c r="D77" s="69"/>
      <c r="E77" s="69"/>
      <c r="F77" s="69"/>
    </row>
    <row r="78" ht="15.75" customHeight="1">
      <c r="A78" s="68"/>
      <c r="B78" s="69"/>
      <c r="C78" s="69"/>
      <c r="D78" s="69"/>
      <c r="E78" s="69"/>
      <c r="F78" s="69"/>
    </row>
    <row r="79" ht="15.75" customHeight="1">
      <c r="A79" s="68"/>
      <c r="B79" s="69"/>
      <c r="C79" s="69"/>
      <c r="D79" s="69"/>
      <c r="E79" s="69"/>
      <c r="F79" s="69"/>
    </row>
    <row r="80" ht="15.75" customHeight="1">
      <c r="A80" s="68"/>
      <c r="B80" s="69"/>
      <c r="C80" s="69"/>
      <c r="D80" s="69"/>
      <c r="E80" s="69"/>
      <c r="F80" s="69"/>
    </row>
    <row r="81" ht="15.75" customHeight="1">
      <c r="A81" s="68"/>
      <c r="B81" s="69"/>
      <c r="C81" s="69"/>
      <c r="D81" s="69"/>
      <c r="E81" s="69"/>
      <c r="F81" s="69"/>
    </row>
    <row r="82" ht="15.75" customHeight="1">
      <c r="A82" s="68"/>
      <c r="B82" s="69"/>
      <c r="C82" s="69"/>
      <c r="D82" s="69"/>
      <c r="E82" s="69"/>
      <c r="F82" s="69"/>
    </row>
    <row r="83" ht="15.75" customHeight="1">
      <c r="A83" s="68"/>
      <c r="B83" s="69"/>
      <c r="C83" s="69"/>
      <c r="D83" s="69"/>
      <c r="E83" s="69"/>
      <c r="F83" s="69"/>
    </row>
    <row r="84" ht="15.75" customHeight="1">
      <c r="A84" s="68"/>
      <c r="B84" s="69"/>
      <c r="C84" s="69"/>
      <c r="D84" s="69"/>
      <c r="E84" s="69"/>
      <c r="F84" s="69"/>
    </row>
    <row r="85" ht="15.75" customHeight="1">
      <c r="A85" s="68"/>
      <c r="B85" s="69"/>
      <c r="C85" s="69"/>
      <c r="D85" s="69"/>
      <c r="E85" s="69"/>
      <c r="F85" s="69"/>
    </row>
    <row r="86" ht="15.75" customHeight="1">
      <c r="A86" s="68"/>
      <c r="B86" s="69"/>
      <c r="C86" s="69"/>
      <c r="D86" s="69"/>
      <c r="E86" s="69"/>
      <c r="F86" s="69"/>
    </row>
    <row r="87" ht="15.75" customHeight="1">
      <c r="A87" s="68"/>
      <c r="B87" s="69"/>
      <c r="C87" s="69"/>
      <c r="D87" s="69"/>
      <c r="E87" s="69"/>
      <c r="F87" s="69"/>
    </row>
    <row r="88" ht="15.75" customHeight="1">
      <c r="A88" s="68"/>
      <c r="B88" s="69"/>
      <c r="C88" s="69"/>
      <c r="D88" s="69"/>
      <c r="E88" s="69"/>
      <c r="F88" s="69"/>
    </row>
    <row r="89" ht="15.75" customHeight="1">
      <c r="A89" s="68"/>
      <c r="B89" s="69"/>
      <c r="C89" s="69"/>
      <c r="D89" s="69"/>
      <c r="E89" s="69"/>
      <c r="F89" s="69"/>
    </row>
    <row r="90" ht="15.75" customHeight="1">
      <c r="A90" s="68"/>
      <c r="B90" s="69"/>
      <c r="C90" s="69"/>
      <c r="D90" s="69"/>
      <c r="E90" s="69"/>
      <c r="F90" s="69"/>
    </row>
    <row r="91" ht="15.75" customHeight="1">
      <c r="A91" s="68"/>
      <c r="B91" s="69"/>
      <c r="C91" s="69"/>
      <c r="D91" s="69"/>
      <c r="E91" s="69"/>
      <c r="F91" s="69"/>
    </row>
    <row r="92" ht="15.75" customHeight="1">
      <c r="A92" s="68"/>
      <c r="B92" s="69"/>
      <c r="C92" s="69"/>
      <c r="D92" s="69"/>
      <c r="E92" s="69"/>
      <c r="F92" s="69"/>
    </row>
    <row r="93" ht="15.75" customHeight="1">
      <c r="A93" s="68"/>
      <c r="B93" s="69"/>
      <c r="C93" s="69"/>
      <c r="D93" s="69"/>
      <c r="E93" s="69"/>
      <c r="F93" s="69"/>
    </row>
    <row r="94" ht="15.75" customHeight="1">
      <c r="A94" s="68"/>
      <c r="B94" s="69"/>
      <c r="C94" s="69"/>
      <c r="D94" s="69"/>
      <c r="E94" s="69"/>
      <c r="F94" s="69"/>
    </row>
    <row r="95" ht="15.75" customHeight="1">
      <c r="A95" s="68"/>
      <c r="B95" s="69"/>
      <c r="C95" s="69"/>
      <c r="D95" s="69"/>
      <c r="E95" s="69"/>
      <c r="F95" s="69"/>
    </row>
    <row r="96" ht="15.75" customHeight="1">
      <c r="A96" s="68"/>
      <c r="B96" s="69"/>
      <c r="C96" s="69"/>
      <c r="D96" s="69"/>
      <c r="E96" s="69"/>
      <c r="F96" s="69"/>
    </row>
    <row r="97" ht="15.75" customHeight="1">
      <c r="A97" s="68"/>
      <c r="B97" s="69"/>
      <c r="C97" s="69"/>
      <c r="D97" s="69"/>
      <c r="E97" s="69"/>
      <c r="F97" s="69"/>
    </row>
    <row r="98" ht="15.75" customHeight="1">
      <c r="A98" s="68"/>
      <c r="B98" s="69"/>
      <c r="C98" s="69"/>
      <c r="D98" s="69"/>
      <c r="E98" s="69"/>
      <c r="F98" s="69"/>
    </row>
    <row r="99" ht="15.75" customHeight="1">
      <c r="A99" s="68"/>
      <c r="B99" s="69"/>
      <c r="C99" s="69"/>
      <c r="D99" s="69"/>
      <c r="E99" s="69"/>
      <c r="F99" s="69"/>
    </row>
    <row r="100" ht="15.75" customHeight="1">
      <c r="A100" s="68"/>
      <c r="B100" s="69"/>
      <c r="C100" s="69"/>
      <c r="D100" s="69"/>
      <c r="E100" s="69"/>
      <c r="F100" s="69"/>
    </row>
    <row r="101" ht="15.75" customHeight="1">
      <c r="A101" s="68"/>
      <c r="B101" s="69"/>
      <c r="C101" s="69"/>
      <c r="D101" s="69"/>
      <c r="E101" s="69"/>
      <c r="F101" s="69"/>
    </row>
    <row r="102" ht="15.75" customHeight="1">
      <c r="A102" s="68"/>
      <c r="B102" s="69"/>
      <c r="C102" s="69"/>
      <c r="D102" s="69"/>
      <c r="E102" s="69"/>
      <c r="F102" s="69"/>
    </row>
    <row r="103" ht="15.75" customHeight="1">
      <c r="A103" s="68"/>
      <c r="B103" s="69"/>
      <c r="C103" s="69"/>
      <c r="D103" s="69"/>
      <c r="E103" s="69"/>
      <c r="F103" s="69"/>
    </row>
    <row r="104" ht="15.75" customHeight="1">
      <c r="A104" s="68"/>
      <c r="B104" s="69"/>
      <c r="C104" s="69"/>
      <c r="D104" s="69"/>
      <c r="E104" s="69"/>
      <c r="F104" s="69"/>
    </row>
    <row r="105" ht="15.75" customHeight="1">
      <c r="A105" s="68"/>
      <c r="B105" s="69"/>
      <c r="C105" s="69"/>
      <c r="D105" s="69"/>
      <c r="E105" s="69"/>
      <c r="F105" s="69"/>
    </row>
    <row r="106" ht="15.75" customHeight="1">
      <c r="A106" s="68"/>
      <c r="B106" s="69"/>
      <c r="C106" s="69"/>
      <c r="D106" s="69"/>
      <c r="E106" s="69"/>
      <c r="F106" s="69"/>
    </row>
    <row r="107" ht="15.75" customHeight="1">
      <c r="A107" s="68"/>
      <c r="B107" s="69"/>
      <c r="C107" s="69"/>
      <c r="D107" s="69"/>
      <c r="E107" s="69"/>
      <c r="F107" s="69"/>
    </row>
    <row r="108" ht="15.75" customHeight="1">
      <c r="A108" s="68"/>
      <c r="B108" s="69"/>
      <c r="C108" s="69"/>
      <c r="D108" s="69"/>
      <c r="E108" s="69"/>
      <c r="F108" s="69"/>
    </row>
    <row r="109" ht="15.75" customHeight="1">
      <c r="A109" s="68"/>
      <c r="B109" s="69"/>
      <c r="C109" s="69"/>
      <c r="D109" s="69"/>
      <c r="E109" s="69"/>
      <c r="F109" s="69"/>
    </row>
    <row r="110" ht="15.75" customHeight="1">
      <c r="A110" s="68"/>
      <c r="B110" s="69"/>
      <c r="C110" s="69"/>
      <c r="D110" s="69"/>
      <c r="E110" s="69"/>
      <c r="F110" s="69"/>
    </row>
    <row r="111" ht="15.75" customHeight="1">
      <c r="A111" s="68"/>
      <c r="B111" s="69"/>
      <c r="C111" s="69"/>
      <c r="D111" s="69"/>
      <c r="E111" s="69"/>
      <c r="F111" s="69"/>
    </row>
    <row r="112" ht="15.75" customHeight="1">
      <c r="A112" s="68"/>
      <c r="B112" s="69"/>
      <c r="C112" s="69"/>
      <c r="D112" s="69"/>
      <c r="E112" s="69"/>
      <c r="F112" s="69"/>
    </row>
    <row r="113" ht="15.75" customHeight="1">
      <c r="A113" s="68"/>
      <c r="B113" s="69"/>
      <c r="C113" s="69"/>
      <c r="D113" s="69"/>
      <c r="E113" s="69"/>
      <c r="F113" s="69"/>
    </row>
    <row r="114" ht="15.75" customHeight="1">
      <c r="A114" s="68"/>
      <c r="B114" s="69"/>
      <c r="C114" s="69"/>
      <c r="D114" s="69"/>
      <c r="E114" s="69"/>
      <c r="F114" s="69"/>
    </row>
    <row r="115" ht="15.75" customHeight="1">
      <c r="A115" s="68"/>
      <c r="B115" s="69"/>
      <c r="C115" s="69"/>
      <c r="D115" s="69"/>
      <c r="E115" s="69"/>
      <c r="F115" s="69"/>
    </row>
    <row r="116" ht="15.75" customHeight="1">
      <c r="A116" s="68"/>
      <c r="B116" s="69"/>
      <c r="C116" s="69"/>
      <c r="D116" s="69"/>
      <c r="E116" s="69"/>
      <c r="F116" s="69"/>
    </row>
    <row r="117" ht="15.75" customHeight="1">
      <c r="A117" s="68"/>
      <c r="B117" s="69"/>
      <c r="C117" s="69"/>
      <c r="D117" s="69"/>
      <c r="E117" s="69"/>
      <c r="F117" s="69"/>
    </row>
    <row r="118" ht="15.75" customHeight="1">
      <c r="A118" s="68"/>
      <c r="B118" s="69"/>
      <c r="C118" s="69"/>
      <c r="D118" s="69"/>
      <c r="E118" s="69"/>
      <c r="F118" s="69"/>
    </row>
    <row r="119" ht="15.75" customHeight="1">
      <c r="A119" s="68"/>
      <c r="B119" s="69"/>
      <c r="C119" s="69"/>
      <c r="D119" s="69"/>
      <c r="E119" s="69"/>
      <c r="F119" s="69"/>
    </row>
    <row r="120" ht="15.75" customHeight="1">
      <c r="A120" s="68"/>
      <c r="B120" s="69"/>
      <c r="C120" s="69"/>
      <c r="D120" s="69"/>
      <c r="E120" s="69"/>
      <c r="F120" s="69"/>
    </row>
    <row r="121" ht="15.75" customHeight="1">
      <c r="A121" s="68"/>
      <c r="B121" s="69"/>
      <c r="C121" s="69"/>
      <c r="D121" s="69"/>
      <c r="E121" s="69"/>
      <c r="F121" s="69"/>
    </row>
    <row r="122" ht="15.75" customHeight="1">
      <c r="A122" s="68"/>
      <c r="B122" s="69"/>
      <c r="C122" s="69"/>
      <c r="D122" s="69"/>
      <c r="E122" s="69"/>
      <c r="F122" s="69"/>
    </row>
    <row r="123" ht="15.75" customHeight="1">
      <c r="A123" s="68"/>
      <c r="B123" s="69"/>
      <c r="C123" s="69"/>
      <c r="D123" s="69"/>
      <c r="E123" s="69"/>
      <c r="F123" s="69"/>
    </row>
    <row r="124" ht="15.75" customHeight="1">
      <c r="A124" s="68"/>
      <c r="B124" s="69"/>
      <c r="C124" s="69"/>
      <c r="D124" s="69"/>
      <c r="E124" s="69"/>
      <c r="F124" s="69"/>
    </row>
    <row r="125" ht="15.75" customHeight="1">
      <c r="A125" s="68"/>
      <c r="B125" s="69"/>
      <c r="C125" s="69"/>
      <c r="D125" s="69"/>
      <c r="E125" s="69"/>
      <c r="F125" s="69"/>
    </row>
    <row r="126" ht="15.75" customHeight="1">
      <c r="A126" s="68"/>
      <c r="B126" s="69"/>
      <c r="C126" s="69"/>
      <c r="D126" s="69"/>
      <c r="E126" s="69"/>
      <c r="F126" s="69"/>
    </row>
    <row r="127" ht="15.75" customHeight="1">
      <c r="A127" s="68"/>
      <c r="B127" s="69"/>
      <c r="C127" s="69"/>
      <c r="D127" s="69"/>
      <c r="E127" s="69"/>
      <c r="F127" s="69"/>
    </row>
    <row r="128" ht="15.75" customHeight="1">
      <c r="A128" s="68"/>
      <c r="B128" s="69"/>
      <c r="C128" s="69"/>
      <c r="D128" s="69"/>
      <c r="E128" s="69"/>
      <c r="F128" s="69"/>
    </row>
    <row r="129" ht="15.75" customHeight="1">
      <c r="A129" s="68"/>
      <c r="B129" s="69"/>
      <c r="C129" s="69"/>
      <c r="D129" s="69"/>
      <c r="E129" s="69"/>
      <c r="F129" s="69"/>
    </row>
    <row r="130" ht="15.75" customHeight="1">
      <c r="A130" s="68"/>
      <c r="B130" s="69"/>
      <c r="C130" s="69"/>
      <c r="D130" s="69"/>
      <c r="E130" s="69"/>
      <c r="F130" s="69"/>
    </row>
    <row r="131" ht="15.75" customHeight="1">
      <c r="A131" s="68"/>
      <c r="B131" s="69"/>
      <c r="C131" s="69"/>
      <c r="D131" s="69"/>
      <c r="E131" s="69"/>
      <c r="F131" s="69"/>
    </row>
    <row r="132" ht="15.75" customHeight="1">
      <c r="A132" s="68"/>
      <c r="B132" s="69"/>
      <c r="C132" s="69"/>
      <c r="D132" s="69"/>
      <c r="E132" s="69"/>
      <c r="F132" s="69"/>
    </row>
    <row r="133" ht="15.75" customHeight="1">
      <c r="A133" s="68"/>
      <c r="B133" s="69"/>
      <c r="C133" s="69"/>
      <c r="D133" s="69"/>
      <c r="E133" s="69"/>
      <c r="F133" s="69"/>
    </row>
    <row r="134" ht="15.75" customHeight="1">
      <c r="A134" s="68"/>
      <c r="B134" s="69"/>
      <c r="C134" s="69"/>
      <c r="D134" s="69"/>
      <c r="E134" s="69"/>
      <c r="F134" s="69"/>
    </row>
    <row r="135" ht="15.75" customHeight="1">
      <c r="A135" s="68"/>
      <c r="B135" s="69"/>
      <c r="C135" s="69"/>
      <c r="D135" s="69"/>
      <c r="E135" s="69"/>
      <c r="F135" s="69"/>
    </row>
    <row r="136" ht="15.75" customHeight="1">
      <c r="A136" s="68"/>
      <c r="B136" s="69"/>
      <c r="C136" s="69"/>
      <c r="D136" s="69"/>
      <c r="E136" s="69"/>
      <c r="F136" s="69"/>
    </row>
    <row r="137" ht="15.75" customHeight="1">
      <c r="A137" s="68"/>
      <c r="B137" s="69"/>
      <c r="C137" s="69"/>
      <c r="D137" s="69"/>
      <c r="E137" s="69"/>
      <c r="F137" s="69"/>
    </row>
    <row r="138" ht="15.75" customHeight="1">
      <c r="A138" s="68"/>
      <c r="B138" s="69"/>
      <c r="C138" s="69"/>
      <c r="D138" s="69"/>
      <c r="E138" s="69"/>
      <c r="F138" s="69"/>
    </row>
    <row r="139" ht="15.75" customHeight="1">
      <c r="A139" s="68"/>
      <c r="B139" s="69"/>
      <c r="C139" s="69"/>
      <c r="D139" s="69"/>
      <c r="E139" s="69"/>
      <c r="F139" s="69"/>
    </row>
    <row r="140" ht="15.75" customHeight="1">
      <c r="A140" s="68"/>
      <c r="B140" s="69"/>
      <c r="C140" s="69"/>
      <c r="D140" s="69"/>
      <c r="E140" s="69"/>
      <c r="F140" s="69"/>
    </row>
    <row r="141" ht="15.75" customHeight="1">
      <c r="A141" s="68"/>
      <c r="B141" s="69"/>
      <c r="C141" s="69"/>
      <c r="D141" s="69"/>
      <c r="E141" s="69"/>
      <c r="F141" s="69"/>
    </row>
    <row r="142" ht="15.75" customHeight="1">
      <c r="A142" s="68"/>
      <c r="B142" s="69"/>
      <c r="C142" s="69"/>
      <c r="D142" s="69"/>
      <c r="E142" s="69"/>
      <c r="F142" s="69"/>
    </row>
    <row r="143" ht="15.75" customHeight="1">
      <c r="A143" s="68"/>
      <c r="B143" s="69"/>
      <c r="C143" s="69"/>
      <c r="D143" s="69"/>
      <c r="E143" s="69"/>
      <c r="F143" s="69"/>
    </row>
    <row r="144" ht="15.75" customHeight="1">
      <c r="A144" s="68"/>
      <c r="B144" s="69"/>
      <c r="C144" s="69"/>
      <c r="D144" s="69"/>
      <c r="E144" s="69"/>
      <c r="F144" s="69"/>
    </row>
    <row r="145" ht="15.75" customHeight="1">
      <c r="A145" s="68"/>
      <c r="B145" s="69"/>
      <c r="C145" s="69"/>
      <c r="D145" s="69"/>
      <c r="E145" s="69"/>
      <c r="F145" s="69"/>
    </row>
    <row r="146" ht="15.75" customHeight="1">
      <c r="A146" s="68"/>
      <c r="B146" s="69"/>
      <c r="C146" s="69"/>
      <c r="D146" s="69"/>
      <c r="E146" s="69"/>
      <c r="F146" s="69"/>
    </row>
    <row r="147" ht="15.75" customHeight="1">
      <c r="A147" s="68"/>
      <c r="B147" s="69"/>
      <c r="C147" s="69"/>
      <c r="D147" s="69"/>
      <c r="E147" s="69"/>
      <c r="F147" s="69"/>
    </row>
    <row r="148" ht="15.75" customHeight="1">
      <c r="A148" s="68"/>
      <c r="B148" s="69"/>
      <c r="C148" s="69"/>
      <c r="D148" s="69"/>
      <c r="E148" s="69"/>
      <c r="F148" s="69"/>
    </row>
    <row r="149" ht="15.75" customHeight="1">
      <c r="A149" s="68"/>
      <c r="B149" s="69"/>
      <c r="C149" s="69"/>
      <c r="D149" s="69"/>
      <c r="E149" s="69"/>
      <c r="F149" s="69"/>
    </row>
    <row r="150" ht="15.75" customHeight="1">
      <c r="A150" s="68"/>
      <c r="B150" s="69"/>
      <c r="C150" s="69"/>
      <c r="D150" s="69"/>
      <c r="E150" s="69"/>
      <c r="F150" s="69"/>
    </row>
    <row r="151" ht="15.75" customHeight="1">
      <c r="A151" s="68"/>
      <c r="B151" s="69"/>
      <c r="C151" s="69"/>
      <c r="D151" s="69"/>
      <c r="E151" s="69"/>
      <c r="F151" s="69"/>
    </row>
    <row r="152" ht="15.75" customHeight="1">
      <c r="A152" s="68"/>
      <c r="B152" s="69"/>
      <c r="C152" s="69"/>
      <c r="D152" s="69"/>
      <c r="E152" s="69"/>
      <c r="F152" s="69"/>
    </row>
    <row r="153" ht="15.75" customHeight="1">
      <c r="A153" s="68"/>
      <c r="B153" s="69"/>
      <c r="C153" s="69"/>
      <c r="D153" s="69"/>
      <c r="E153" s="69"/>
      <c r="F153" s="69"/>
    </row>
    <row r="154" ht="15.75" customHeight="1">
      <c r="A154" s="68"/>
      <c r="B154" s="69"/>
      <c r="C154" s="69"/>
      <c r="D154" s="69"/>
      <c r="E154" s="69"/>
      <c r="F154" s="69"/>
    </row>
    <row r="155" ht="15.75" customHeight="1">
      <c r="A155" s="68"/>
      <c r="B155" s="69"/>
      <c r="C155" s="69"/>
      <c r="D155" s="69"/>
      <c r="E155" s="69"/>
      <c r="F155" s="69"/>
    </row>
    <row r="156" ht="15.75" customHeight="1">
      <c r="A156" s="68"/>
      <c r="B156" s="69"/>
      <c r="C156" s="69"/>
      <c r="D156" s="69"/>
      <c r="E156" s="69"/>
      <c r="F156" s="69"/>
    </row>
    <row r="157" ht="15.75" customHeight="1">
      <c r="A157" s="68"/>
      <c r="B157" s="69"/>
      <c r="C157" s="69"/>
      <c r="D157" s="69"/>
      <c r="E157" s="69"/>
      <c r="F157" s="69"/>
    </row>
    <row r="158" ht="15.75" customHeight="1">
      <c r="A158" s="68"/>
      <c r="B158" s="69"/>
      <c r="C158" s="69"/>
      <c r="D158" s="69"/>
      <c r="E158" s="69"/>
      <c r="F158" s="69"/>
    </row>
    <row r="159" ht="15.75" customHeight="1">
      <c r="A159" s="68"/>
      <c r="B159" s="69"/>
      <c r="C159" s="69"/>
      <c r="D159" s="69"/>
      <c r="E159" s="69"/>
      <c r="F159" s="69"/>
    </row>
    <row r="160" ht="15.75" customHeight="1">
      <c r="A160" s="68"/>
      <c r="B160" s="69"/>
      <c r="C160" s="69"/>
      <c r="D160" s="69"/>
      <c r="E160" s="69"/>
      <c r="F160" s="69"/>
    </row>
    <row r="161" ht="15.75" customHeight="1">
      <c r="A161" s="68"/>
      <c r="B161" s="69"/>
      <c r="C161" s="69"/>
      <c r="D161" s="69"/>
      <c r="E161" s="69"/>
      <c r="F161" s="69"/>
    </row>
    <row r="162" ht="15.75" customHeight="1">
      <c r="A162" s="68"/>
      <c r="B162" s="69"/>
      <c r="C162" s="69"/>
      <c r="D162" s="69"/>
      <c r="E162" s="69"/>
      <c r="F162" s="69"/>
    </row>
    <row r="163" ht="15.75" customHeight="1">
      <c r="A163" s="68"/>
      <c r="B163" s="69"/>
      <c r="C163" s="69"/>
      <c r="D163" s="69"/>
      <c r="E163" s="69"/>
      <c r="F163" s="69"/>
    </row>
    <row r="164" ht="15.75" customHeight="1">
      <c r="A164" s="68"/>
      <c r="B164" s="69"/>
      <c r="C164" s="69"/>
      <c r="D164" s="69"/>
      <c r="E164" s="69"/>
      <c r="F164" s="69"/>
    </row>
    <row r="165" ht="15.75" customHeight="1">
      <c r="A165" s="68"/>
      <c r="B165" s="69"/>
      <c r="C165" s="69"/>
      <c r="D165" s="69"/>
      <c r="E165" s="69"/>
      <c r="F165" s="69"/>
    </row>
    <row r="166" ht="15.75" customHeight="1">
      <c r="A166" s="68"/>
      <c r="B166" s="69"/>
      <c r="C166" s="69"/>
      <c r="D166" s="69"/>
      <c r="E166" s="69"/>
      <c r="F166" s="69"/>
    </row>
    <row r="167" ht="15.75" customHeight="1">
      <c r="A167" s="68"/>
      <c r="B167" s="69"/>
      <c r="C167" s="69"/>
      <c r="D167" s="69"/>
      <c r="E167" s="69"/>
      <c r="F167" s="69"/>
    </row>
    <row r="168" ht="15.75" customHeight="1">
      <c r="A168" s="68"/>
      <c r="B168" s="69"/>
      <c r="C168" s="69"/>
      <c r="D168" s="69"/>
      <c r="E168" s="69"/>
      <c r="F168" s="69"/>
    </row>
    <row r="169" ht="15.75" customHeight="1">
      <c r="A169" s="68"/>
      <c r="B169" s="69"/>
      <c r="C169" s="69"/>
      <c r="D169" s="69"/>
      <c r="E169" s="69"/>
      <c r="F169" s="69"/>
    </row>
    <row r="170" ht="15.75" customHeight="1">
      <c r="A170" s="68"/>
      <c r="B170" s="69"/>
      <c r="C170" s="69"/>
      <c r="D170" s="69"/>
      <c r="E170" s="69"/>
      <c r="F170" s="69"/>
    </row>
    <row r="171" ht="15.75" customHeight="1">
      <c r="A171" s="68"/>
      <c r="B171" s="69"/>
      <c r="C171" s="69"/>
      <c r="D171" s="69"/>
      <c r="E171" s="69"/>
      <c r="F171" s="69"/>
    </row>
    <row r="172" ht="15.75" customHeight="1">
      <c r="A172" s="68"/>
      <c r="B172" s="69"/>
      <c r="C172" s="69"/>
      <c r="D172" s="69"/>
      <c r="E172" s="69"/>
      <c r="F172" s="69"/>
    </row>
    <row r="173" ht="15.75" customHeight="1">
      <c r="A173" s="68"/>
      <c r="B173" s="69"/>
      <c r="C173" s="69"/>
      <c r="D173" s="69"/>
      <c r="E173" s="69"/>
      <c r="F173" s="69"/>
    </row>
    <row r="174" ht="15.75" customHeight="1">
      <c r="A174" s="68"/>
      <c r="B174" s="69"/>
      <c r="C174" s="69"/>
      <c r="D174" s="69"/>
      <c r="E174" s="69"/>
      <c r="F174" s="69"/>
    </row>
    <row r="175" ht="15.75" customHeight="1">
      <c r="A175" s="68"/>
      <c r="B175" s="69"/>
      <c r="C175" s="69"/>
      <c r="D175" s="69"/>
      <c r="E175" s="69"/>
      <c r="F175" s="69"/>
    </row>
    <row r="176" ht="15.75" customHeight="1">
      <c r="A176" s="68"/>
      <c r="B176" s="69"/>
      <c r="C176" s="69"/>
      <c r="D176" s="69"/>
      <c r="E176" s="69"/>
      <c r="F176" s="69"/>
    </row>
    <row r="177" ht="15.75" customHeight="1">
      <c r="A177" s="68"/>
      <c r="B177" s="69"/>
      <c r="C177" s="69"/>
      <c r="D177" s="69"/>
      <c r="E177" s="69"/>
      <c r="F177" s="69"/>
    </row>
    <row r="178" ht="15.75" customHeight="1">
      <c r="A178" s="68"/>
      <c r="B178" s="69"/>
      <c r="C178" s="69"/>
      <c r="D178" s="69"/>
      <c r="E178" s="69"/>
      <c r="F178" s="69"/>
    </row>
    <row r="179" ht="15.75" customHeight="1">
      <c r="A179" s="68"/>
      <c r="B179" s="69"/>
      <c r="C179" s="69"/>
      <c r="D179" s="69"/>
      <c r="E179" s="69"/>
      <c r="F179" s="69"/>
    </row>
    <row r="180" ht="15.75" customHeight="1">
      <c r="A180" s="68"/>
      <c r="B180" s="69"/>
      <c r="C180" s="69"/>
      <c r="D180" s="69"/>
      <c r="E180" s="69"/>
      <c r="F180" s="69"/>
    </row>
    <row r="181" ht="15.75" customHeight="1">
      <c r="A181" s="68"/>
      <c r="B181" s="69"/>
      <c r="C181" s="69"/>
      <c r="D181" s="69"/>
      <c r="E181" s="69"/>
      <c r="F181" s="69"/>
    </row>
    <row r="182" ht="15.75" customHeight="1">
      <c r="A182" s="68"/>
      <c r="B182" s="69"/>
      <c r="C182" s="69"/>
      <c r="D182" s="69"/>
      <c r="E182" s="69"/>
      <c r="F182" s="69"/>
    </row>
    <row r="183" ht="15.75" customHeight="1">
      <c r="A183" s="68"/>
      <c r="B183" s="69"/>
      <c r="C183" s="69"/>
      <c r="D183" s="69"/>
      <c r="E183" s="69"/>
      <c r="F183" s="69"/>
    </row>
    <row r="184" ht="15.75" customHeight="1">
      <c r="A184" s="68"/>
      <c r="B184" s="69"/>
      <c r="C184" s="69"/>
      <c r="D184" s="69"/>
      <c r="E184" s="69"/>
      <c r="F184" s="69"/>
    </row>
    <row r="185" ht="15.75" customHeight="1">
      <c r="A185" s="68"/>
      <c r="B185" s="69"/>
      <c r="C185" s="69"/>
      <c r="D185" s="69"/>
      <c r="E185" s="69"/>
      <c r="F185" s="69"/>
    </row>
    <row r="186" ht="15.75" customHeight="1">
      <c r="A186" s="68"/>
      <c r="B186" s="69"/>
      <c r="C186" s="69"/>
      <c r="D186" s="69"/>
      <c r="E186" s="69"/>
      <c r="F186" s="69"/>
    </row>
    <row r="187" ht="15.75" customHeight="1">
      <c r="A187" s="68"/>
      <c r="B187" s="69"/>
      <c r="C187" s="69"/>
      <c r="D187" s="69"/>
      <c r="E187" s="69"/>
      <c r="F187" s="69"/>
    </row>
    <row r="188" ht="15.75" customHeight="1">
      <c r="A188" s="68"/>
      <c r="B188" s="69"/>
      <c r="C188" s="69"/>
      <c r="D188" s="69"/>
      <c r="E188" s="69"/>
      <c r="F188" s="69"/>
    </row>
    <row r="189" ht="15.75" customHeight="1">
      <c r="A189" s="68"/>
      <c r="B189" s="69"/>
      <c r="C189" s="69"/>
      <c r="D189" s="69"/>
      <c r="E189" s="69"/>
      <c r="F189" s="69"/>
    </row>
    <row r="190" ht="15.75" customHeight="1">
      <c r="A190" s="68"/>
      <c r="B190" s="69"/>
      <c r="C190" s="69"/>
      <c r="D190" s="69"/>
      <c r="E190" s="69"/>
      <c r="F190" s="69"/>
    </row>
    <row r="191" ht="15.75" customHeight="1">
      <c r="A191" s="68"/>
      <c r="B191" s="69"/>
      <c r="C191" s="69"/>
      <c r="D191" s="69"/>
      <c r="E191" s="69"/>
      <c r="F191" s="69"/>
    </row>
    <row r="192" ht="15.75" customHeight="1">
      <c r="A192" s="68"/>
      <c r="B192" s="69"/>
      <c r="C192" s="69"/>
      <c r="D192" s="69"/>
      <c r="E192" s="69"/>
      <c r="F192" s="69"/>
    </row>
    <row r="193" ht="15.75" customHeight="1">
      <c r="A193" s="68"/>
      <c r="B193" s="69"/>
      <c r="C193" s="69"/>
      <c r="D193" s="69"/>
      <c r="E193" s="69"/>
      <c r="F193" s="69"/>
    </row>
    <row r="194" ht="15.75" customHeight="1">
      <c r="A194" s="68"/>
      <c r="B194" s="69"/>
      <c r="C194" s="69"/>
      <c r="D194" s="69"/>
      <c r="E194" s="69"/>
      <c r="F194" s="69"/>
    </row>
    <row r="195" ht="15.75" customHeight="1">
      <c r="A195" s="68"/>
      <c r="B195" s="69"/>
      <c r="C195" s="69"/>
      <c r="D195" s="69"/>
      <c r="E195" s="69"/>
      <c r="F195" s="69"/>
    </row>
    <row r="196" ht="15.75" customHeight="1">
      <c r="A196" s="68"/>
      <c r="B196" s="69"/>
      <c r="C196" s="69"/>
      <c r="D196" s="69"/>
      <c r="E196" s="69"/>
      <c r="F196" s="69"/>
    </row>
    <row r="197" ht="15.75" customHeight="1">
      <c r="A197" s="68"/>
      <c r="B197" s="69"/>
      <c r="C197" s="69"/>
      <c r="D197" s="69"/>
      <c r="E197" s="69"/>
      <c r="F197" s="69"/>
    </row>
    <row r="198" ht="15.75" customHeight="1">
      <c r="A198" s="68"/>
      <c r="B198" s="69"/>
      <c r="C198" s="69"/>
      <c r="D198" s="69"/>
      <c r="E198" s="69"/>
      <c r="F198" s="69"/>
    </row>
    <row r="199" ht="15.75" customHeight="1">
      <c r="A199" s="68"/>
      <c r="B199" s="69"/>
      <c r="C199" s="69"/>
      <c r="D199" s="69"/>
      <c r="E199" s="69"/>
      <c r="F199" s="69"/>
    </row>
    <row r="200" ht="15.75" customHeight="1">
      <c r="A200" s="68"/>
      <c r="B200" s="69"/>
      <c r="C200" s="69"/>
      <c r="D200" s="69"/>
      <c r="E200" s="69"/>
      <c r="F200" s="69"/>
    </row>
    <row r="201" ht="15.75" customHeight="1">
      <c r="A201" s="68"/>
      <c r="B201" s="69"/>
      <c r="C201" s="69"/>
      <c r="D201" s="69"/>
      <c r="E201" s="69"/>
      <c r="F201" s="69"/>
    </row>
    <row r="202" ht="15.75" customHeight="1">
      <c r="A202" s="68"/>
      <c r="B202" s="69"/>
      <c r="C202" s="69"/>
      <c r="D202" s="69"/>
      <c r="E202" s="69"/>
      <c r="F202" s="69"/>
    </row>
    <row r="203" ht="15.75" customHeight="1">
      <c r="A203" s="68"/>
      <c r="B203" s="69"/>
      <c r="C203" s="69"/>
      <c r="D203" s="69"/>
      <c r="E203" s="69"/>
      <c r="F203" s="69"/>
    </row>
    <row r="204" ht="15.75" customHeight="1">
      <c r="A204" s="68"/>
      <c r="B204" s="69"/>
      <c r="C204" s="69"/>
      <c r="D204" s="69"/>
      <c r="E204" s="69"/>
      <c r="F204" s="69"/>
    </row>
    <row r="205" ht="15.75" customHeight="1">
      <c r="A205" s="68"/>
      <c r="B205" s="69"/>
      <c r="C205" s="69"/>
      <c r="D205" s="69"/>
      <c r="E205" s="69"/>
      <c r="F205" s="69"/>
    </row>
    <row r="206" ht="15.75" customHeight="1">
      <c r="A206" s="68"/>
      <c r="B206" s="69"/>
      <c r="C206" s="69"/>
      <c r="D206" s="69"/>
      <c r="E206" s="69"/>
      <c r="F206" s="69"/>
    </row>
    <row r="207" ht="15.75" customHeight="1">
      <c r="A207" s="68"/>
      <c r="B207" s="69"/>
      <c r="C207" s="69"/>
      <c r="D207" s="69"/>
      <c r="E207" s="69"/>
      <c r="F207" s="69"/>
    </row>
    <row r="208" ht="15.75" customHeight="1">
      <c r="A208" s="68"/>
      <c r="B208" s="69"/>
      <c r="C208" s="69"/>
      <c r="D208" s="69"/>
      <c r="E208" s="69"/>
      <c r="F208" s="69"/>
    </row>
    <row r="209" ht="15.75" customHeight="1">
      <c r="A209" s="68"/>
      <c r="B209" s="69"/>
      <c r="C209" s="69"/>
      <c r="D209" s="69"/>
      <c r="E209" s="69"/>
      <c r="F209" s="69"/>
    </row>
    <row r="210" ht="15.75" customHeight="1">
      <c r="A210" s="68"/>
      <c r="B210" s="69"/>
      <c r="C210" s="69"/>
      <c r="D210" s="69"/>
      <c r="E210" s="69"/>
      <c r="F210" s="69"/>
    </row>
    <row r="211" ht="15.75" customHeight="1">
      <c r="A211" s="68"/>
      <c r="B211" s="69"/>
      <c r="C211" s="69"/>
      <c r="D211" s="69"/>
      <c r="E211" s="69"/>
      <c r="F211" s="69"/>
    </row>
    <row r="212" ht="15.75" customHeight="1">
      <c r="A212" s="68"/>
      <c r="B212" s="69"/>
      <c r="C212" s="69"/>
      <c r="D212" s="69"/>
      <c r="E212" s="69"/>
      <c r="F212" s="69"/>
    </row>
    <row r="213" ht="15.75" customHeight="1">
      <c r="A213" s="68"/>
      <c r="B213" s="69"/>
      <c r="C213" s="69"/>
      <c r="D213" s="69"/>
      <c r="E213" s="69"/>
      <c r="F213" s="69"/>
    </row>
    <row r="214" ht="15.75" customHeight="1">
      <c r="A214" s="68"/>
      <c r="B214" s="69"/>
      <c r="C214" s="69"/>
      <c r="D214" s="69"/>
      <c r="E214" s="69"/>
      <c r="F214" s="69"/>
    </row>
    <row r="215" ht="15.75" customHeight="1">
      <c r="A215" s="68"/>
      <c r="B215" s="69"/>
      <c r="C215" s="69"/>
      <c r="D215" s="69"/>
      <c r="E215" s="69"/>
      <c r="F215" s="69"/>
    </row>
    <row r="216" ht="15.75" customHeight="1">
      <c r="A216" s="68"/>
      <c r="B216" s="69"/>
      <c r="C216" s="69"/>
      <c r="D216" s="69"/>
      <c r="E216" s="69"/>
      <c r="F216" s="69"/>
    </row>
    <row r="217" ht="15.75" customHeight="1">
      <c r="A217" s="68"/>
      <c r="B217" s="69"/>
      <c r="C217" s="69"/>
      <c r="D217" s="69"/>
      <c r="E217" s="69"/>
      <c r="F217" s="69"/>
    </row>
    <row r="218" ht="15.75" customHeight="1">
      <c r="A218" s="68"/>
      <c r="B218" s="69"/>
      <c r="C218" s="69"/>
      <c r="D218" s="69"/>
      <c r="E218" s="69"/>
      <c r="F218" s="69"/>
    </row>
    <row r="219" ht="15.75" customHeight="1">
      <c r="A219" s="68"/>
      <c r="B219" s="69"/>
      <c r="C219" s="69"/>
      <c r="D219" s="69"/>
      <c r="E219" s="69"/>
      <c r="F219" s="69"/>
    </row>
    <row r="220" ht="15.75" customHeight="1">
      <c r="A220" s="68"/>
      <c r="B220" s="69"/>
      <c r="C220" s="69"/>
      <c r="D220" s="69"/>
      <c r="E220" s="69"/>
      <c r="F220" s="69"/>
    </row>
    <row r="221" ht="15.75" customHeight="1">
      <c r="A221" s="68"/>
      <c r="B221" s="69"/>
      <c r="C221" s="69"/>
      <c r="D221" s="69"/>
      <c r="E221" s="69"/>
      <c r="F221" s="69"/>
    </row>
    <row r="222" ht="15.75" customHeight="1">
      <c r="A222" s="68"/>
      <c r="B222" s="69"/>
      <c r="C222" s="69"/>
      <c r="D222" s="69"/>
      <c r="E222" s="69"/>
      <c r="F222" s="69"/>
    </row>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2:F22"/>
  </mergeCells>
  <hyperlinks>
    <hyperlink r:id="rId1" ref="D14"/>
  </hyperlinks>
  <printOptions/>
  <pageMargins bottom="0.75" footer="0.0" header="0.0" left="0.7" right="0.7" top="0.75"/>
  <pageSetup orientation="landscape"/>
  <drawing r:id="rId2"/>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22.71"/>
    <col customWidth="1" min="5" max="5" width="17.71"/>
    <col customWidth="1" min="6" max="6" width="26.43"/>
    <col customWidth="1" min="7" max="9" width="13.71"/>
    <col customWidth="1" min="10" max="26" width="8.0"/>
  </cols>
  <sheetData>
    <row r="1">
      <c r="A1" s="68"/>
      <c r="B1" s="68"/>
      <c r="C1" s="69"/>
      <c r="D1" s="69"/>
      <c r="E1" s="69"/>
      <c r="F1" s="69"/>
      <c r="G1" s="70"/>
      <c r="H1" s="70"/>
      <c r="I1" s="70"/>
    </row>
    <row r="2" ht="15.75" customHeight="1">
      <c r="A2" s="582" t="s">
        <v>10480</v>
      </c>
      <c r="B2" s="72"/>
      <c r="C2" s="72"/>
      <c r="D2" s="72"/>
      <c r="E2" s="72"/>
      <c r="F2" s="73"/>
      <c r="G2" s="1651"/>
      <c r="H2" s="1651"/>
      <c r="I2" s="1651"/>
      <c r="J2" s="75"/>
      <c r="K2" s="75"/>
      <c r="L2" s="75"/>
      <c r="M2" s="75"/>
      <c r="N2" s="75"/>
      <c r="O2" s="75"/>
      <c r="P2" s="75"/>
      <c r="Q2" s="75"/>
      <c r="R2" s="75"/>
      <c r="S2" s="75"/>
      <c r="T2" s="75"/>
      <c r="U2" s="75"/>
      <c r="V2" s="75"/>
      <c r="W2" s="75"/>
      <c r="X2" s="75"/>
      <c r="Y2" s="75"/>
      <c r="Z2" s="75"/>
    </row>
    <row r="3" ht="15.75" customHeight="1">
      <c r="A3" s="614"/>
      <c r="B3" s="614"/>
      <c r="C3" s="614"/>
      <c r="D3" s="614"/>
      <c r="E3" s="614"/>
      <c r="F3" s="1652"/>
      <c r="G3" s="1651"/>
      <c r="H3" s="1651"/>
      <c r="I3" s="1651"/>
      <c r="J3" s="75"/>
      <c r="K3" s="75"/>
      <c r="L3" s="75"/>
      <c r="M3" s="75"/>
      <c r="N3" s="75"/>
      <c r="O3" s="75"/>
      <c r="P3" s="75"/>
      <c r="Q3" s="75"/>
      <c r="R3" s="75"/>
      <c r="S3" s="75"/>
      <c r="T3" s="75"/>
      <c r="U3" s="75"/>
      <c r="V3" s="75"/>
      <c r="W3" s="75"/>
      <c r="X3" s="75"/>
      <c r="Y3" s="75"/>
      <c r="Z3" s="75"/>
    </row>
    <row r="4" ht="14.25" customHeight="1">
      <c r="A4" s="593" t="s">
        <v>10481</v>
      </c>
      <c r="B4" s="72"/>
      <c r="C4" s="72"/>
      <c r="D4" s="72"/>
      <c r="E4" s="72"/>
      <c r="F4" s="73"/>
      <c r="G4" s="1651"/>
      <c r="H4" s="1651"/>
      <c r="I4" s="1651"/>
      <c r="J4" s="75"/>
      <c r="K4" s="75"/>
      <c r="L4" s="75"/>
      <c r="M4" s="75"/>
      <c r="N4" s="75"/>
      <c r="O4" s="75"/>
      <c r="P4" s="75"/>
      <c r="Q4" s="75"/>
      <c r="R4" s="75"/>
      <c r="S4" s="75"/>
      <c r="T4" s="75"/>
      <c r="U4" s="75"/>
      <c r="V4" s="75"/>
      <c r="W4" s="75"/>
      <c r="X4" s="75"/>
      <c r="Y4" s="75"/>
      <c r="Z4" s="75"/>
    </row>
    <row r="5" ht="16.5" customHeight="1">
      <c r="A5" s="1070" t="s">
        <v>10482</v>
      </c>
      <c r="B5" s="72"/>
      <c r="C5" s="72"/>
      <c r="D5" s="72"/>
      <c r="E5" s="72"/>
      <c r="F5" s="73"/>
      <c r="G5" s="1651"/>
      <c r="H5" s="1651"/>
      <c r="I5" s="1651"/>
      <c r="J5" s="75"/>
      <c r="K5" s="75"/>
      <c r="L5" s="75"/>
      <c r="M5" s="75"/>
      <c r="N5" s="75"/>
      <c r="O5" s="75"/>
      <c r="P5" s="75"/>
      <c r="Q5" s="75"/>
      <c r="R5" s="75"/>
      <c r="S5" s="75"/>
      <c r="T5" s="75"/>
      <c r="U5" s="75"/>
      <c r="V5" s="75"/>
      <c r="W5" s="75"/>
      <c r="X5" s="75"/>
      <c r="Y5" s="75"/>
      <c r="Z5" s="75"/>
    </row>
    <row r="6" ht="16.5" customHeight="1">
      <c r="A6" s="1070" t="s">
        <v>10483</v>
      </c>
      <c r="B6" s="72"/>
      <c r="C6" s="72"/>
      <c r="D6" s="72"/>
      <c r="E6" s="72"/>
      <c r="F6" s="73"/>
      <c r="G6" s="1651"/>
      <c r="H6" s="1651"/>
      <c r="I6" s="1651"/>
      <c r="J6" s="75"/>
      <c r="K6" s="75"/>
      <c r="L6" s="75"/>
      <c r="M6" s="75"/>
      <c r="N6" s="75"/>
      <c r="O6" s="75"/>
      <c r="P6" s="75"/>
      <c r="Q6" s="75"/>
      <c r="R6" s="75"/>
      <c r="S6" s="75"/>
      <c r="T6" s="75"/>
      <c r="U6" s="75"/>
      <c r="V6" s="75"/>
      <c r="W6" s="75"/>
      <c r="X6" s="75"/>
      <c r="Y6" s="75"/>
      <c r="Z6" s="75"/>
    </row>
    <row r="7" ht="17.25" customHeight="1">
      <c r="A7" s="1070" t="s">
        <v>10484</v>
      </c>
      <c r="B7" s="72"/>
      <c r="C7" s="72"/>
      <c r="D7" s="72"/>
      <c r="E7" s="72"/>
      <c r="F7" s="73"/>
      <c r="G7" s="1651"/>
      <c r="H7" s="1651"/>
      <c r="I7" s="1651"/>
      <c r="J7" s="75"/>
      <c r="K7" s="75"/>
      <c r="L7" s="75"/>
      <c r="M7" s="75"/>
      <c r="N7" s="75"/>
      <c r="O7" s="75"/>
      <c r="P7" s="75"/>
      <c r="Q7" s="75"/>
      <c r="R7" s="75"/>
      <c r="S7" s="75"/>
      <c r="T7" s="75"/>
      <c r="U7" s="75"/>
      <c r="V7" s="75"/>
      <c r="W7" s="75"/>
      <c r="X7" s="75"/>
      <c r="Y7" s="75"/>
      <c r="Z7" s="75"/>
    </row>
    <row r="8" ht="30.0" customHeight="1">
      <c r="A8" s="1070" t="s">
        <v>10485</v>
      </c>
      <c r="B8" s="72"/>
      <c r="C8" s="72"/>
      <c r="D8" s="72"/>
      <c r="E8" s="72"/>
      <c r="F8" s="73"/>
      <c r="G8" s="1651"/>
      <c r="H8" s="1651"/>
      <c r="I8" s="1651"/>
      <c r="J8" s="75"/>
      <c r="K8" s="75"/>
      <c r="L8" s="75"/>
      <c r="M8" s="75"/>
      <c r="N8" s="75"/>
      <c r="O8" s="75"/>
      <c r="P8" s="75"/>
      <c r="Q8" s="75"/>
      <c r="R8" s="75"/>
      <c r="S8" s="75"/>
      <c r="T8" s="75"/>
      <c r="U8" s="75"/>
      <c r="V8" s="75"/>
      <c r="W8" s="75"/>
      <c r="X8" s="75"/>
      <c r="Y8" s="75"/>
      <c r="Z8" s="75"/>
    </row>
    <row r="9" ht="57.0" customHeight="1">
      <c r="A9" s="1070" t="s">
        <v>10486</v>
      </c>
      <c r="B9" s="72"/>
      <c r="C9" s="72"/>
      <c r="D9" s="72"/>
      <c r="E9" s="72"/>
      <c r="F9" s="73"/>
      <c r="G9" s="1651"/>
      <c r="H9" s="1651"/>
      <c r="I9" s="1651"/>
      <c r="J9" s="75"/>
      <c r="K9" s="75"/>
      <c r="L9" s="75"/>
      <c r="M9" s="75"/>
      <c r="N9" s="75"/>
      <c r="O9" s="75"/>
      <c r="P9" s="75"/>
      <c r="Q9" s="75"/>
      <c r="R9" s="75"/>
      <c r="S9" s="75"/>
      <c r="T9" s="75"/>
      <c r="U9" s="75"/>
      <c r="V9" s="75"/>
      <c r="W9" s="75"/>
      <c r="X9" s="75"/>
      <c r="Y9" s="75"/>
      <c r="Z9" s="75"/>
    </row>
    <row r="10">
      <c r="A10" s="80"/>
      <c r="B10" s="80"/>
      <c r="C10" s="81"/>
      <c r="D10" s="81"/>
      <c r="E10" s="81"/>
      <c r="F10" s="81"/>
      <c r="G10" s="80"/>
      <c r="H10" s="80"/>
      <c r="I10" s="80"/>
      <c r="J10" s="75"/>
      <c r="K10" s="75"/>
      <c r="L10" s="75"/>
      <c r="M10" s="75"/>
      <c r="N10" s="75"/>
      <c r="O10" s="75"/>
      <c r="P10" s="75"/>
      <c r="Q10" s="75"/>
      <c r="R10" s="75"/>
      <c r="S10" s="75"/>
      <c r="T10" s="75"/>
      <c r="U10" s="75"/>
      <c r="V10" s="75"/>
      <c r="W10" s="75"/>
      <c r="X10" s="75"/>
      <c r="Y10" s="75"/>
      <c r="Z10" s="75"/>
    </row>
    <row r="11" ht="61.5" customHeight="1">
      <c r="A11" s="1071" t="s">
        <v>7076</v>
      </c>
      <c r="B11" s="84" t="s">
        <v>8</v>
      </c>
      <c r="C11" s="1071" t="s">
        <v>10487</v>
      </c>
      <c r="D11" s="83" t="s">
        <v>10488</v>
      </c>
      <c r="E11" s="596" t="s">
        <v>249</v>
      </c>
      <c r="F11" s="596" t="s">
        <v>253</v>
      </c>
      <c r="G11" s="86" t="s">
        <v>2051</v>
      </c>
      <c r="J11" s="75"/>
      <c r="K11" s="75"/>
      <c r="L11" s="75"/>
      <c r="M11" s="75"/>
      <c r="N11" s="75"/>
      <c r="O11" s="75"/>
      <c r="P11" s="75"/>
      <c r="Q11" s="75"/>
      <c r="R11" s="75"/>
      <c r="S11" s="75"/>
      <c r="T11" s="75"/>
      <c r="U11" s="75"/>
      <c r="V11" s="75"/>
      <c r="W11" s="75"/>
      <c r="X11" s="75"/>
      <c r="Y11" s="75"/>
      <c r="Z11" s="75"/>
    </row>
    <row r="12">
      <c r="A12" s="162"/>
      <c r="B12" s="348"/>
      <c r="C12" s="348"/>
      <c r="D12" s="161"/>
      <c r="E12" s="164"/>
      <c r="F12" s="1483"/>
    </row>
    <row r="13">
      <c r="A13" s="162"/>
      <c r="B13" s="348"/>
      <c r="C13" s="348"/>
      <c r="D13" s="161"/>
      <c r="E13" s="178"/>
      <c r="F13" s="1483"/>
    </row>
    <row r="14">
      <c r="A14" s="162"/>
      <c r="B14" s="348"/>
      <c r="C14" s="348"/>
      <c r="D14" s="161"/>
      <c r="E14" s="164"/>
      <c r="F14" s="1483"/>
    </row>
    <row r="15">
      <c r="A15" s="162"/>
      <c r="B15" s="348"/>
      <c r="C15" s="348"/>
      <c r="D15" s="161"/>
      <c r="E15" s="178"/>
      <c r="F15" s="1483"/>
    </row>
    <row r="16">
      <c r="A16" s="162"/>
      <c r="B16" s="348"/>
      <c r="C16" s="348"/>
      <c r="D16" s="161"/>
      <c r="E16" s="178"/>
      <c r="F16" s="1483"/>
    </row>
    <row r="17">
      <c r="A17" s="162"/>
      <c r="B17" s="348"/>
      <c r="C17" s="348"/>
      <c r="D17" s="161"/>
      <c r="E17" s="178"/>
      <c r="F17" s="1483"/>
    </row>
    <row r="18">
      <c r="A18" s="81"/>
      <c r="B18" s="918"/>
      <c r="C18" s="918"/>
      <c r="D18" s="918"/>
      <c r="E18" s="1611"/>
      <c r="F18" s="1611">
        <f>SUM(F12:F17)</f>
        <v>0</v>
      </c>
    </row>
    <row r="19">
      <c r="A19" s="68"/>
      <c r="B19" s="68"/>
      <c r="C19" s="69"/>
      <c r="D19" s="69"/>
      <c r="E19" s="69"/>
      <c r="F19" s="69"/>
      <c r="G19" s="70"/>
      <c r="H19" s="70"/>
      <c r="I19" s="70"/>
    </row>
    <row r="20">
      <c r="A20" s="585" t="s">
        <v>2052</v>
      </c>
      <c r="B20" s="586"/>
      <c r="C20" s="586"/>
      <c r="D20" s="586"/>
      <c r="E20" s="586"/>
      <c r="F20" s="586"/>
      <c r="G20" s="586"/>
      <c r="H20" s="586"/>
      <c r="I20" s="587"/>
      <c r="J20" s="68"/>
      <c r="K20" s="68"/>
      <c r="L20" s="68"/>
      <c r="M20" s="68"/>
      <c r="N20" s="68"/>
      <c r="O20" s="68"/>
      <c r="P20" s="68"/>
      <c r="Q20" s="68"/>
      <c r="R20" s="68"/>
      <c r="S20" s="68"/>
      <c r="T20" s="68"/>
      <c r="U20" s="68"/>
      <c r="V20" s="68"/>
      <c r="W20" s="68"/>
      <c r="X20" s="68"/>
      <c r="Y20" s="68"/>
      <c r="Z20" s="68"/>
    </row>
    <row r="21" ht="15.75" customHeight="1">
      <c r="A21" s="68"/>
      <c r="B21" s="68"/>
      <c r="C21" s="69"/>
      <c r="D21" s="69"/>
      <c r="E21" s="69"/>
      <c r="F21" s="70"/>
      <c r="G21" s="70"/>
      <c r="H21" s="70"/>
      <c r="I21" s="70"/>
    </row>
    <row r="22" ht="15.75" customHeight="1">
      <c r="A22" s="68"/>
      <c r="B22" s="68"/>
      <c r="C22" s="69"/>
      <c r="D22" s="69"/>
      <c r="E22" s="69"/>
      <c r="F22" s="69"/>
      <c r="G22" s="70"/>
      <c r="H22" s="70"/>
      <c r="I22" s="70"/>
    </row>
    <row r="23" ht="15.75" customHeight="1">
      <c r="A23" s="68"/>
      <c r="B23" s="68"/>
      <c r="C23" s="69"/>
      <c r="D23" s="69"/>
      <c r="E23" s="69"/>
      <c r="F23" s="70"/>
      <c r="G23" s="70"/>
      <c r="H23" s="70"/>
      <c r="I23" s="70"/>
    </row>
    <row r="24" ht="15.75" customHeight="1">
      <c r="A24" s="68"/>
      <c r="B24" s="68"/>
      <c r="C24" s="69"/>
      <c r="D24" s="69"/>
      <c r="E24" s="69"/>
      <c r="F24" s="69"/>
      <c r="G24" s="70"/>
      <c r="H24" s="70"/>
      <c r="I24" s="70"/>
    </row>
    <row r="25" ht="15.75" customHeight="1">
      <c r="A25" s="68"/>
      <c r="B25" s="68"/>
      <c r="C25" s="69"/>
      <c r="D25" s="69"/>
      <c r="E25" s="69"/>
      <c r="F25" s="69"/>
      <c r="G25" s="70"/>
      <c r="H25" s="70"/>
      <c r="I25" s="70"/>
    </row>
    <row r="26" ht="15.75" customHeight="1">
      <c r="A26" s="68"/>
      <c r="B26" s="68"/>
      <c r="C26" s="69"/>
      <c r="D26" s="69"/>
      <c r="E26" s="69"/>
      <c r="F26" s="69"/>
      <c r="G26" s="70"/>
      <c r="H26" s="70"/>
      <c r="I26" s="70"/>
    </row>
    <row r="27" ht="15.75" customHeight="1">
      <c r="A27" s="68"/>
      <c r="B27" s="68"/>
      <c r="C27" s="69"/>
      <c r="D27" s="69"/>
      <c r="E27" s="69"/>
      <c r="F27" s="69"/>
      <c r="G27" s="70"/>
      <c r="H27" s="70"/>
      <c r="I27" s="70"/>
    </row>
    <row r="28" ht="15.75" customHeight="1">
      <c r="A28" s="68"/>
      <c r="B28" s="68"/>
      <c r="C28" s="69"/>
      <c r="D28" s="69"/>
      <c r="E28" s="69"/>
      <c r="F28" s="69"/>
      <c r="G28" s="70"/>
      <c r="H28" s="70"/>
      <c r="I28" s="70"/>
    </row>
    <row r="29" ht="15.75" customHeight="1">
      <c r="A29" s="68"/>
      <c r="B29" s="68"/>
      <c r="C29" s="69"/>
      <c r="D29" s="69"/>
      <c r="E29" s="69"/>
      <c r="F29" s="69"/>
      <c r="G29" s="70"/>
      <c r="H29" s="70"/>
      <c r="I29" s="70"/>
    </row>
    <row r="30" ht="15.75" customHeight="1">
      <c r="A30" s="68"/>
      <c r="B30" s="68"/>
      <c r="C30" s="69"/>
      <c r="D30" s="69"/>
      <c r="E30" s="69"/>
      <c r="F30" s="69"/>
      <c r="G30" s="70"/>
      <c r="H30" s="70"/>
      <c r="I30" s="70"/>
    </row>
    <row r="31" ht="15.75" customHeight="1">
      <c r="A31" s="68"/>
      <c r="B31" s="68"/>
      <c r="C31" s="69"/>
      <c r="D31" s="69"/>
      <c r="E31" s="69"/>
      <c r="F31" s="69"/>
      <c r="G31" s="70"/>
      <c r="H31" s="70"/>
      <c r="I31" s="70"/>
    </row>
    <row r="32" ht="15.75" customHeight="1">
      <c r="A32" s="68"/>
      <c r="B32" s="68"/>
      <c r="C32" s="69"/>
      <c r="D32" s="69"/>
      <c r="E32" s="69"/>
      <c r="F32" s="69"/>
      <c r="G32" s="70"/>
      <c r="H32" s="70"/>
      <c r="I32" s="70"/>
    </row>
    <row r="33" ht="15.75" customHeight="1">
      <c r="A33" s="68"/>
      <c r="B33" s="68"/>
      <c r="C33" s="69"/>
      <c r="D33" s="69"/>
      <c r="E33" s="69"/>
      <c r="F33" s="69"/>
      <c r="G33" s="70"/>
      <c r="H33" s="70"/>
      <c r="I33" s="70"/>
    </row>
    <row r="34" ht="15.75" customHeight="1">
      <c r="A34" s="68"/>
      <c r="B34" s="68"/>
      <c r="C34" s="69"/>
      <c r="D34" s="69"/>
      <c r="E34" s="69"/>
      <c r="F34" s="69"/>
      <c r="G34" s="70"/>
      <c r="H34" s="70"/>
      <c r="I34" s="70"/>
    </row>
    <row r="35" ht="15.75" customHeight="1">
      <c r="A35" s="68"/>
      <c r="B35" s="68"/>
      <c r="C35" s="69"/>
      <c r="D35" s="69"/>
      <c r="E35" s="69"/>
      <c r="F35" s="69"/>
      <c r="G35" s="70"/>
      <c r="H35" s="70"/>
      <c r="I35" s="70"/>
    </row>
    <row r="36" ht="15.75" customHeight="1">
      <c r="A36" s="68"/>
      <c r="B36" s="68"/>
      <c r="C36" s="69"/>
      <c r="D36" s="69"/>
      <c r="E36" s="69"/>
      <c r="F36" s="69"/>
      <c r="G36" s="70"/>
      <c r="H36" s="70"/>
      <c r="I36" s="70"/>
    </row>
    <row r="37" ht="15.75" customHeight="1">
      <c r="A37" s="68"/>
      <c r="B37" s="68"/>
      <c r="C37" s="69"/>
      <c r="D37" s="69"/>
      <c r="E37" s="69"/>
      <c r="F37" s="69"/>
      <c r="G37" s="70"/>
      <c r="H37" s="70"/>
      <c r="I37" s="70"/>
    </row>
    <row r="38" ht="15.75" customHeight="1">
      <c r="A38" s="68"/>
      <c r="B38" s="68"/>
      <c r="C38" s="69"/>
      <c r="D38" s="69"/>
      <c r="E38" s="69"/>
      <c r="F38" s="69"/>
      <c r="G38" s="70"/>
      <c r="H38" s="70"/>
      <c r="I38" s="70"/>
    </row>
    <row r="39" ht="15.75" customHeight="1">
      <c r="A39" s="68"/>
      <c r="B39" s="68"/>
      <c r="C39" s="69"/>
      <c r="D39" s="69"/>
      <c r="E39" s="69"/>
      <c r="F39" s="69"/>
      <c r="G39" s="70"/>
      <c r="H39" s="70"/>
      <c r="I39" s="70"/>
    </row>
    <row r="40" ht="15.75" customHeight="1">
      <c r="A40" s="68"/>
      <c r="B40" s="68"/>
      <c r="C40" s="69"/>
      <c r="D40" s="69"/>
      <c r="E40" s="69"/>
      <c r="F40" s="69"/>
      <c r="G40" s="70"/>
      <c r="H40" s="70"/>
      <c r="I40" s="70"/>
    </row>
    <row r="41" ht="15.75" customHeight="1">
      <c r="A41" s="68"/>
      <c r="B41" s="68"/>
      <c r="C41" s="69"/>
      <c r="D41" s="69"/>
      <c r="E41" s="69"/>
      <c r="F41" s="69"/>
      <c r="G41" s="70"/>
      <c r="H41" s="70"/>
      <c r="I41" s="70"/>
    </row>
    <row r="42" ht="15.75" customHeight="1">
      <c r="A42" s="68"/>
      <c r="B42" s="68"/>
      <c r="C42" s="69"/>
      <c r="D42" s="69"/>
      <c r="E42" s="69"/>
      <c r="F42" s="69"/>
      <c r="G42" s="70"/>
      <c r="H42" s="70"/>
      <c r="I42" s="70"/>
    </row>
    <row r="43" ht="15.75" customHeight="1">
      <c r="A43" s="68"/>
      <c r="B43" s="68"/>
      <c r="C43" s="69"/>
      <c r="D43" s="69"/>
      <c r="E43" s="69"/>
      <c r="F43" s="69"/>
      <c r="G43" s="70"/>
      <c r="H43" s="70"/>
      <c r="I43" s="70"/>
    </row>
    <row r="44" ht="15.75" customHeight="1">
      <c r="A44" s="68"/>
      <c r="B44" s="68"/>
      <c r="C44" s="69"/>
      <c r="D44" s="69"/>
      <c r="E44" s="69"/>
      <c r="F44" s="69"/>
      <c r="G44" s="70"/>
      <c r="H44" s="70"/>
      <c r="I44" s="70"/>
    </row>
    <row r="45" ht="15.75" customHeight="1">
      <c r="A45" s="68"/>
      <c r="B45" s="68"/>
      <c r="C45" s="69"/>
      <c r="D45" s="69"/>
      <c r="E45" s="69"/>
      <c r="F45" s="69"/>
      <c r="G45" s="70"/>
      <c r="H45" s="70"/>
      <c r="I45" s="70"/>
    </row>
    <row r="46" ht="15.75" customHeight="1">
      <c r="A46" s="68"/>
      <c r="B46" s="68"/>
      <c r="C46" s="69"/>
      <c r="D46" s="69"/>
      <c r="E46" s="69"/>
      <c r="F46" s="69"/>
      <c r="G46" s="70"/>
      <c r="H46" s="70"/>
      <c r="I46" s="70"/>
    </row>
    <row r="47" ht="15.75" customHeight="1">
      <c r="A47" s="68"/>
      <c r="B47" s="68"/>
      <c r="C47" s="69"/>
      <c r="D47" s="69"/>
      <c r="E47" s="69"/>
      <c r="F47" s="69"/>
      <c r="G47" s="70"/>
      <c r="H47" s="70"/>
      <c r="I47" s="70"/>
    </row>
    <row r="48" ht="15.75" customHeight="1">
      <c r="A48" s="68"/>
      <c r="B48" s="68"/>
      <c r="C48" s="69"/>
      <c r="D48" s="69"/>
      <c r="E48" s="69"/>
      <c r="F48" s="69"/>
      <c r="G48" s="70"/>
      <c r="H48" s="70"/>
      <c r="I48" s="70"/>
    </row>
    <row r="49" ht="15.75" customHeight="1">
      <c r="A49" s="68"/>
      <c r="B49" s="68"/>
      <c r="C49" s="69"/>
      <c r="D49" s="69"/>
      <c r="E49" s="69"/>
      <c r="F49" s="69"/>
      <c r="G49" s="70"/>
      <c r="H49" s="70"/>
      <c r="I49" s="70"/>
    </row>
    <row r="50" ht="15.75" customHeight="1">
      <c r="A50" s="68"/>
      <c r="B50" s="68"/>
      <c r="C50" s="69"/>
      <c r="D50" s="69"/>
      <c r="E50" s="69"/>
      <c r="F50" s="69"/>
      <c r="G50" s="70"/>
      <c r="H50" s="70"/>
      <c r="I50" s="70"/>
    </row>
    <row r="51" ht="15.75" customHeight="1">
      <c r="A51" s="68"/>
      <c r="B51" s="68"/>
      <c r="C51" s="69"/>
      <c r="D51" s="69"/>
      <c r="E51" s="69"/>
      <c r="F51" s="69"/>
      <c r="G51" s="70"/>
      <c r="H51" s="70"/>
      <c r="I51" s="70"/>
    </row>
    <row r="52" ht="15.75" customHeight="1">
      <c r="A52" s="68"/>
      <c r="B52" s="68"/>
      <c r="C52" s="69"/>
      <c r="D52" s="69"/>
      <c r="E52" s="69"/>
      <c r="F52" s="69"/>
      <c r="G52" s="70"/>
      <c r="H52" s="70"/>
      <c r="I52" s="70"/>
    </row>
    <row r="53" ht="15.75" customHeight="1">
      <c r="A53" s="68"/>
      <c r="B53" s="68"/>
      <c r="C53" s="69"/>
      <c r="D53" s="69"/>
      <c r="E53" s="69"/>
      <c r="F53" s="69"/>
      <c r="G53" s="70"/>
      <c r="H53" s="70"/>
      <c r="I53" s="70"/>
    </row>
    <row r="54" ht="15.75" customHeight="1">
      <c r="A54" s="68"/>
      <c r="B54" s="68"/>
      <c r="C54" s="69"/>
      <c r="D54" s="69"/>
      <c r="E54" s="69"/>
      <c r="F54" s="69"/>
      <c r="G54" s="70"/>
      <c r="H54" s="70"/>
      <c r="I54" s="70"/>
    </row>
    <row r="55" ht="15.75" customHeight="1">
      <c r="A55" s="68"/>
      <c r="B55" s="68"/>
      <c r="C55" s="69"/>
      <c r="D55" s="69"/>
      <c r="E55" s="69"/>
      <c r="F55" s="69"/>
      <c r="G55" s="70"/>
      <c r="H55" s="70"/>
      <c r="I55" s="70"/>
    </row>
    <row r="56" ht="15.75" customHeight="1">
      <c r="A56" s="68"/>
      <c r="B56" s="68"/>
      <c r="C56" s="69"/>
      <c r="D56" s="69"/>
      <c r="E56" s="69"/>
      <c r="F56" s="69"/>
      <c r="G56" s="70"/>
      <c r="H56" s="70"/>
      <c r="I56" s="70"/>
    </row>
    <row r="57" ht="15.75" customHeight="1">
      <c r="A57" s="68"/>
      <c r="B57" s="68"/>
      <c r="C57" s="69"/>
      <c r="D57" s="69"/>
      <c r="E57" s="69"/>
      <c r="F57" s="69"/>
      <c r="G57" s="70"/>
      <c r="H57" s="70"/>
      <c r="I57" s="70"/>
    </row>
    <row r="58" ht="15.75" customHeight="1">
      <c r="A58" s="68"/>
      <c r="B58" s="68"/>
      <c r="C58" s="69"/>
      <c r="D58" s="69"/>
      <c r="E58" s="69"/>
      <c r="F58" s="69"/>
      <c r="G58" s="70"/>
      <c r="H58" s="70"/>
      <c r="I58" s="70"/>
    </row>
    <row r="59" ht="15.75" customHeight="1">
      <c r="A59" s="68"/>
      <c r="B59" s="68"/>
      <c r="C59" s="69"/>
      <c r="D59" s="69"/>
      <c r="E59" s="69"/>
      <c r="F59" s="69"/>
      <c r="G59" s="70"/>
      <c r="H59" s="70"/>
      <c r="I59" s="70"/>
    </row>
    <row r="60" ht="15.75" customHeight="1">
      <c r="A60" s="68"/>
      <c r="B60" s="68"/>
      <c r="C60" s="69"/>
      <c r="D60" s="69"/>
      <c r="E60" s="69"/>
      <c r="F60" s="69"/>
      <c r="G60" s="70"/>
      <c r="H60" s="70"/>
      <c r="I60" s="70"/>
    </row>
    <row r="61" ht="15.75" customHeight="1">
      <c r="A61" s="68"/>
      <c r="B61" s="68"/>
      <c r="C61" s="69"/>
      <c r="D61" s="69"/>
      <c r="E61" s="69"/>
      <c r="F61" s="69"/>
      <c r="G61" s="70"/>
      <c r="H61" s="70"/>
      <c r="I61" s="70"/>
    </row>
    <row r="62" ht="15.75" customHeight="1">
      <c r="A62" s="68"/>
      <c r="B62" s="68"/>
      <c r="C62" s="69"/>
      <c r="D62" s="69"/>
      <c r="E62" s="69"/>
      <c r="F62" s="69"/>
      <c r="G62" s="70"/>
      <c r="H62" s="70"/>
      <c r="I62" s="70"/>
    </row>
    <row r="63" ht="15.75" customHeight="1">
      <c r="A63" s="68"/>
      <c r="B63" s="68"/>
      <c r="C63" s="69"/>
      <c r="D63" s="69"/>
      <c r="E63" s="69"/>
      <c r="F63" s="69"/>
      <c r="G63" s="70"/>
      <c r="H63" s="70"/>
      <c r="I63" s="70"/>
    </row>
    <row r="64" ht="15.75" customHeight="1">
      <c r="A64" s="68"/>
      <c r="B64" s="68"/>
      <c r="C64" s="69"/>
      <c r="D64" s="69"/>
      <c r="E64" s="69"/>
      <c r="F64" s="69"/>
      <c r="G64" s="70"/>
      <c r="H64" s="70"/>
      <c r="I64" s="70"/>
    </row>
    <row r="65" ht="15.75" customHeight="1">
      <c r="A65" s="68"/>
      <c r="B65" s="68"/>
      <c r="C65" s="69"/>
      <c r="D65" s="69"/>
      <c r="E65" s="69"/>
      <c r="F65" s="69"/>
      <c r="G65" s="70"/>
      <c r="H65" s="70"/>
      <c r="I65" s="70"/>
    </row>
    <row r="66" ht="15.75" customHeight="1">
      <c r="A66" s="68"/>
      <c r="B66" s="68"/>
      <c r="C66" s="69"/>
      <c r="D66" s="69"/>
      <c r="E66" s="69"/>
      <c r="F66" s="69"/>
      <c r="G66" s="70"/>
      <c r="H66" s="70"/>
      <c r="I66" s="70"/>
    </row>
    <row r="67" ht="15.75" customHeight="1">
      <c r="A67" s="68"/>
      <c r="B67" s="68"/>
      <c r="C67" s="69"/>
      <c r="D67" s="69"/>
      <c r="E67" s="69"/>
      <c r="F67" s="69"/>
      <c r="G67" s="70"/>
      <c r="H67" s="70"/>
      <c r="I67" s="70"/>
    </row>
    <row r="68" ht="15.75" customHeight="1">
      <c r="A68" s="68"/>
      <c r="B68" s="68"/>
      <c r="C68" s="69"/>
      <c r="D68" s="69"/>
      <c r="E68" s="69"/>
      <c r="F68" s="69"/>
      <c r="G68" s="70"/>
      <c r="H68" s="70"/>
      <c r="I68" s="70"/>
    </row>
    <row r="69" ht="15.75" customHeight="1">
      <c r="A69" s="68"/>
      <c r="B69" s="68"/>
      <c r="C69" s="69"/>
      <c r="D69" s="69"/>
      <c r="E69" s="69"/>
      <c r="F69" s="69"/>
      <c r="G69" s="70"/>
      <c r="H69" s="70"/>
      <c r="I69" s="70"/>
    </row>
    <row r="70" ht="15.75" customHeight="1">
      <c r="A70" s="68"/>
      <c r="B70" s="68"/>
      <c r="C70" s="69"/>
      <c r="D70" s="69"/>
      <c r="E70" s="69"/>
      <c r="F70" s="69"/>
      <c r="G70" s="70"/>
      <c r="H70" s="70"/>
      <c r="I70" s="70"/>
    </row>
    <row r="71" ht="15.75" customHeight="1">
      <c r="A71" s="68"/>
      <c r="B71" s="68"/>
      <c r="C71" s="69"/>
      <c r="D71" s="69"/>
      <c r="E71" s="69"/>
      <c r="F71" s="69"/>
      <c r="G71" s="70"/>
      <c r="H71" s="70"/>
      <c r="I71" s="70"/>
    </row>
    <row r="72" ht="15.75" customHeight="1">
      <c r="A72" s="68"/>
      <c r="B72" s="68"/>
      <c r="C72" s="69"/>
      <c r="D72" s="69"/>
      <c r="E72" s="69"/>
      <c r="F72" s="69"/>
      <c r="G72" s="70"/>
      <c r="H72" s="70"/>
      <c r="I72" s="70"/>
    </row>
    <row r="73" ht="15.75" customHeight="1">
      <c r="A73" s="68"/>
      <c r="B73" s="68"/>
      <c r="C73" s="69"/>
      <c r="D73" s="69"/>
      <c r="E73" s="69"/>
      <c r="F73" s="69"/>
      <c r="G73" s="70"/>
      <c r="H73" s="70"/>
      <c r="I73" s="70"/>
    </row>
    <row r="74" ht="15.75" customHeight="1">
      <c r="A74" s="68"/>
      <c r="B74" s="68"/>
      <c r="C74" s="69"/>
      <c r="D74" s="69"/>
      <c r="E74" s="69"/>
      <c r="F74" s="69"/>
      <c r="G74" s="70"/>
      <c r="H74" s="70"/>
      <c r="I74" s="70"/>
    </row>
    <row r="75" ht="15.75" customHeight="1">
      <c r="A75" s="68"/>
      <c r="B75" s="68"/>
      <c r="C75" s="69"/>
      <c r="D75" s="69"/>
      <c r="E75" s="69"/>
      <c r="F75" s="69"/>
      <c r="G75" s="70"/>
      <c r="H75" s="70"/>
      <c r="I75" s="70"/>
    </row>
    <row r="76" ht="15.75" customHeight="1">
      <c r="A76" s="68"/>
      <c r="B76" s="68"/>
      <c r="C76" s="69"/>
      <c r="D76" s="69"/>
      <c r="E76" s="69"/>
      <c r="F76" s="69"/>
      <c r="G76" s="70"/>
      <c r="H76" s="70"/>
      <c r="I76" s="70"/>
    </row>
    <row r="77" ht="15.75" customHeight="1">
      <c r="A77" s="68"/>
      <c r="B77" s="68"/>
      <c r="C77" s="69"/>
      <c r="D77" s="69"/>
      <c r="E77" s="69"/>
      <c r="F77" s="69"/>
      <c r="G77" s="70"/>
      <c r="H77" s="70"/>
      <c r="I77" s="70"/>
    </row>
    <row r="78" ht="15.75" customHeight="1">
      <c r="A78" s="68"/>
      <c r="B78" s="68"/>
      <c r="C78" s="69"/>
      <c r="D78" s="69"/>
      <c r="E78" s="69"/>
      <c r="F78" s="69"/>
      <c r="G78" s="70"/>
      <c r="H78" s="70"/>
      <c r="I78" s="70"/>
    </row>
    <row r="79" ht="15.75" customHeight="1">
      <c r="A79" s="68"/>
      <c r="B79" s="68"/>
      <c r="C79" s="69"/>
      <c r="D79" s="69"/>
      <c r="E79" s="69"/>
      <c r="F79" s="69"/>
      <c r="G79" s="70"/>
      <c r="H79" s="70"/>
      <c r="I79" s="70"/>
    </row>
    <row r="80" ht="15.75" customHeight="1">
      <c r="A80" s="68"/>
      <c r="B80" s="68"/>
      <c r="C80" s="69"/>
      <c r="D80" s="69"/>
      <c r="E80" s="69"/>
      <c r="F80" s="69"/>
      <c r="G80" s="70"/>
      <c r="H80" s="70"/>
      <c r="I80" s="70"/>
    </row>
    <row r="81" ht="15.75" customHeight="1">
      <c r="A81" s="68"/>
      <c r="B81" s="68"/>
      <c r="C81" s="69"/>
      <c r="D81" s="69"/>
      <c r="E81" s="69"/>
      <c r="F81" s="69"/>
      <c r="G81" s="70"/>
      <c r="H81" s="70"/>
      <c r="I81" s="70"/>
    </row>
    <row r="82" ht="15.75" customHeight="1">
      <c r="A82" s="68"/>
      <c r="B82" s="68"/>
      <c r="C82" s="69"/>
      <c r="D82" s="69"/>
      <c r="E82" s="69"/>
      <c r="F82" s="69"/>
      <c r="G82" s="70"/>
      <c r="H82" s="70"/>
      <c r="I82" s="70"/>
    </row>
    <row r="83" ht="15.75" customHeight="1">
      <c r="A83" s="68"/>
      <c r="B83" s="68"/>
      <c r="C83" s="69"/>
      <c r="D83" s="69"/>
      <c r="E83" s="69"/>
      <c r="F83" s="69"/>
      <c r="G83" s="70"/>
      <c r="H83" s="70"/>
      <c r="I83" s="70"/>
    </row>
    <row r="84" ht="15.75" customHeight="1">
      <c r="A84" s="68"/>
      <c r="B84" s="68"/>
      <c r="C84" s="69"/>
      <c r="D84" s="69"/>
      <c r="E84" s="69"/>
      <c r="F84" s="69"/>
      <c r="G84" s="70"/>
      <c r="H84" s="70"/>
      <c r="I84" s="70"/>
    </row>
    <row r="85" ht="15.75" customHeight="1">
      <c r="A85" s="68"/>
      <c r="B85" s="68"/>
      <c r="C85" s="69"/>
      <c r="D85" s="69"/>
      <c r="E85" s="69"/>
      <c r="F85" s="69"/>
      <c r="G85" s="70"/>
      <c r="H85" s="70"/>
      <c r="I85" s="70"/>
    </row>
    <row r="86" ht="15.75" customHeight="1">
      <c r="A86" s="68"/>
      <c r="B86" s="68"/>
      <c r="C86" s="69"/>
      <c r="D86" s="69"/>
      <c r="E86" s="69"/>
      <c r="F86" s="69"/>
      <c r="G86" s="70"/>
      <c r="H86" s="70"/>
      <c r="I86" s="70"/>
    </row>
    <row r="87" ht="15.75" customHeight="1">
      <c r="A87" s="68"/>
      <c r="B87" s="68"/>
      <c r="C87" s="69"/>
      <c r="D87" s="69"/>
      <c r="E87" s="69"/>
      <c r="F87" s="69"/>
      <c r="G87" s="70"/>
      <c r="H87" s="70"/>
      <c r="I87" s="70"/>
    </row>
    <row r="88" ht="15.75" customHeight="1">
      <c r="A88" s="68"/>
      <c r="B88" s="68"/>
      <c r="C88" s="69"/>
      <c r="D88" s="69"/>
      <c r="E88" s="69"/>
      <c r="F88" s="69"/>
      <c r="G88" s="70"/>
      <c r="H88" s="70"/>
      <c r="I88" s="70"/>
    </row>
    <row r="89" ht="15.75" customHeight="1">
      <c r="A89" s="68"/>
      <c r="B89" s="68"/>
      <c r="C89" s="69"/>
      <c r="D89" s="69"/>
      <c r="E89" s="69"/>
      <c r="F89" s="69"/>
      <c r="G89" s="70"/>
      <c r="H89" s="70"/>
      <c r="I89" s="70"/>
    </row>
    <row r="90" ht="15.75" customHeight="1">
      <c r="A90" s="68"/>
      <c r="B90" s="68"/>
      <c r="C90" s="69"/>
      <c r="D90" s="69"/>
      <c r="E90" s="69"/>
      <c r="F90" s="69"/>
      <c r="G90" s="70"/>
      <c r="H90" s="70"/>
      <c r="I90" s="70"/>
    </row>
    <row r="91" ht="15.75" customHeight="1">
      <c r="A91" s="68"/>
      <c r="B91" s="68"/>
      <c r="C91" s="69"/>
      <c r="D91" s="69"/>
      <c r="E91" s="69"/>
      <c r="F91" s="69"/>
      <c r="G91" s="70"/>
      <c r="H91" s="70"/>
      <c r="I91" s="70"/>
    </row>
    <row r="92" ht="15.75" customHeight="1">
      <c r="A92" s="68"/>
      <c r="B92" s="68"/>
      <c r="C92" s="69"/>
      <c r="D92" s="69"/>
      <c r="E92" s="69"/>
      <c r="F92" s="69"/>
      <c r="G92" s="70"/>
      <c r="H92" s="70"/>
      <c r="I92" s="70"/>
    </row>
    <row r="93" ht="15.75" customHeight="1">
      <c r="A93" s="68"/>
      <c r="B93" s="68"/>
      <c r="C93" s="69"/>
      <c r="D93" s="69"/>
      <c r="E93" s="69"/>
      <c r="F93" s="69"/>
      <c r="G93" s="70"/>
      <c r="H93" s="70"/>
      <c r="I93" s="70"/>
    </row>
    <row r="94" ht="15.75" customHeight="1">
      <c r="A94" s="68"/>
      <c r="B94" s="68"/>
      <c r="C94" s="69"/>
      <c r="D94" s="69"/>
      <c r="E94" s="69"/>
      <c r="F94" s="69"/>
      <c r="G94" s="70"/>
      <c r="H94" s="70"/>
      <c r="I94" s="70"/>
    </row>
    <row r="95" ht="15.75" customHeight="1">
      <c r="A95" s="68"/>
      <c r="B95" s="68"/>
      <c r="C95" s="69"/>
      <c r="D95" s="69"/>
      <c r="E95" s="69"/>
      <c r="F95" s="69"/>
      <c r="G95" s="70"/>
      <c r="H95" s="70"/>
      <c r="I95" s="70"/>
    </row>
    <row r="96" ht="15.75" customHeight="1">
      <c r="A96" s="68"/>
      <c r="B96" s="68"/>
      <c r="C96" s="69"/>
      <c r="D96" s="69"/>
      <c r="E96" s="69"/>
      <c r="F96" s="69"/>
      <c r="G96" s="70"/>
      <c r="H96" s="70"/>
      <c r="I96" s="70"/>
    </row>
    <row r="97" ht="15.75" customHeight="1">
      <c r="A97" s="68"/>
      <c r="B97" s="68"/>
      <c r="C97" s="69"/>
      <c r="D97" s="69"/>
      <c r="E97" s="69"/>
      <c r="F97" s="69"/>
      <c r="G97" s="70"/>
      <c r="H97" s="70"/>
      <c r="I97" s="70"/>
    </row>
    <row r="98" ht="15.75" customHeight="1">
      <c r="A98" s="68"/>
      <c r="B98" s="68"/>
      <c r="C98" s="69"/>
      <c r="D98" s="69"/>
      <c r="E98" s="69"/>
      <c r="F98" s="69"/>
      <c r="G98" s="70"/>
      <c r="H98" s="70"/>
      <c r="I98" s="70"/>
    </row>
    <row r="99" ht="15.75" customHeight="1">
      <c r="A99" s="68"/>
      <c r="B99" s="68"/>
      <c r="C99" s="69"/>
      <c r="D99" s="69"/>
      <c r="E99" s="69"/>
      <c r="F99" s="69"/>
      <c r="G99" s="70"/>
      <c r="H99" s="70"/>
      <c r="I99" s="70"/>
    </row>
    <row r="100" ht="15.75" customHeight="1">
      <c r="A100" s="68"/>
      <c r="B100" s="68"/>
      <c r="C100" s="69"/>
      <c r="D100" s="69"/>
      <c r="E100" s="69"/>
      <c r="F100" s="69"/>
      <c r="G100" s="70"/>
      <c r="H100" s="70"/>
      <c r="I100" s="70"/>
    </row>
    <row r="101" ht="15.75" customHeight="1">
      <c r="A101" s="68"/>
      <c r="B101" s="68"/>
      <c r="C101" s="69"/>
      <c r="D101" s="69"/>
      <c r="E101" s="69"/>
      <c r="F101" s="69"/>
      <c r="G101" s="70"/>
      <c r="H101" s="70"/>
      <c r="I101" s="70"/>
    </row>
    <row r="102" ht="15.75" customHeight="1">
      <c r="A102" s="68"/>
      <c r="B102" s="68"/>
      <c r="C102" s="69"/>
      <c r="D102" s="69"/>
      <c r="E102" s="69"/>
      <c r="F102" s="69"/>
      <c r="G102" s="70"/>
      <c r="H102" s="70"/>
      <c r="I102" s="70"/>
    </row>
    <row r="103" ht="15.75" customHeight="1">
      <c r="A103" s="68"/>
      <c r="B103" s="68"/>
      <c r="C103" s="69"/>
      <c r="D103" s="69"/>
      <c r="E103" s="69"/>
      <c r="F103" s="69"/>
      <c r="G103" s="70"/>
      <c r="H103" s="70"/>
      <c r="I103" s="70"/>
    </row>
    <row r="104" ht="15.75" customHeight="1">
      <c r="A104" s="68"/>
      <c r="B104" s="68"/>
      <c r="C104" s="69"/>
      <c r="D104" s="69"/>
      <c r="E104" s="69"/>
      <c r="F104" s="69"/>
      <c r="G104" s="70"/>
      <c r="H104" s="70"/>
      <c r="I104" s="70"/>
    </row>
    <row r="105" ht="15.75" customHeight="1">
      <c r="A105" s="68"/>
      <c r="B105" s="68"/>
      <c r="C105" s="69"/>
      <c r="D105" s="69"/>
      <c r="E105" s="69"/>
      <c r="F105" s="69"/>
      <c r="G105" s="70"/>
      <c r="H105" s="70"/>
      <c r="I105" s="70"/>
    </row>
    <row r="106" ht="15.75" customHeight="1">
      <c r="A106" s="68"/>
      <c r="B106" s="68"/>
      <c r="C106" s="69"/>
      <c r="D106" s="69"/>
      <c r="E106" s="69"/>
      <c r="F106" s="69"/>
      <c r="G106" s="70"/>
      <c r="H106" s="70"/>
      <c r="I106" s="70"/>
    </row>
    <row r="107" ht="15.75" customHeight="1">
      <c r="A107" s="68"/>
      <c r="B107" s="68"/>
      <c r="C107" s="69"/>
      <c r="D107" s="69"/>
      <c r="E107" s="69"/>
      <c r="F107" s="69"/>
      <c r="G107" s="70"/>
      <c r="H107" s="70"/>
      <c r="I107" s="70"/>
    </row>
    <row r="108" ht="15.75" customHeight="1">
      <c r="A108" s="68"/>
      <c r="B108" s="68"/>
      <c r="C108" s="69"/>
      <c r="D108" s="69"/>
      <c r="E108" s="69"/>
      <c r="F108" s="69"/>
      <c r="G108" s="70"/>
      <c r="H108" s="70"/>
      <c r="I108" s="70"/>
    </row>
    <row r="109" ht="15.75" customHeight="1">
      <c r="A109" s="68"/>
      <c r="B109" s="68"/>
      <c r="C109" s="69"/>
      <c r="D109" s="69"/>
      <c r="E109" s="69"/>
      <c r="F109" s="69"/>
      <c r="G109" s="70"/>
      <c r="H109" s="70"/>
      <c r="I109" s="70"/>
    </row>
    <row r="110" ht="15.75" customHeight="1">
      <c r="A110" s="68"/>
      <c r="B110" s="68"/>
      <c r="C110" s="69"/>
      <c r="D110" s="69"/>
      <c r="E110" s="69"/>
      <c r="F110" s="69"/>
      <c r="G110" s="70"/>
      <c r="H110" s="70"/>
      <c r="I110" s="70"/>
    </row>
    <row r="111" ht="15.75" customHeight="1">
      <c r="A111" s="68"/>
      <c r="B111" s="68"/>
      <c r="C111" s="69"/>
      <c r="D111" s="69"/>
      <c r="E111" s="69"/>
      <c r="F111" s="69"/>
      <c r="G111" s="70"/>
      <c r="H111" s="70"/>
      <c r="I111" s="70"/>
    </row>
    <row r="112" ht="15.75" customHeight="1">
      <c r="A112" s="68"/>
      <c r="B112" s="68"/>
      <c r="C112" s="69"/>
      <c r="D112" s="69"/>
      <c r="E112" s="69"/>
      <c r="F112" s="69"/>
      <c r="G112" s="70"/>
      <c r="H112" s="70"/>
      <c r="I112" s="70"/>
    </row>
    <row r="113" ht="15.75" customHeight="1">
      <c r="A113" s="68"/>
      <c r="B113" s="68"/>
      <c r="C113" s="69"/>
      <c r="D113" s="69"/>
      <c r="E113" s="69"/>
      <c r="F113" s="69"/>
      <c r="G113" s="70"/>
      <c r="H113" s="70"/>
      <c r="I113" s="70"/>
    </row>
    <row r="114" ht="15.75" customHeight="1">
      <c r="A114" s="68"/>
      <c r="B114" s="68"/>
      <c r="C114" s="69"/>
      <c r="D114" s="69"/>
      <c r="E114" s="69"/>
      <c r="F114" s="69"/>
      <c r="G114" s="70"/>
      <c r="H114" s="70"/>
      <c r="I114" s="70"/>
    </row>
    <row r="115" ht="15.75" customHeight="1">
      <c r="A115" s="68"/>
      <c r="B115" s="68"/>
      <c r="C115" s="69"/>
      <c r="D115" s="69"/>
      <c r="E115" s="69"/>
      <c r="F115" s="69"/>
      <c r="G115" s="70"/>
      <c r="H115" s="70"/>
      <c r="I115" s="70"/>
    </row>
    <row r="116" ht="15.75" customHeight="1">
      <c r="A116" s="68"/>
      <c r="B116" s="68"/>
      <c r="C116" s="69"/>
      <c r="D116" s="69"/>
      <c r="E116" s="69"/>
      <c r="F116" s="69"/>
      <c r="G116" s="70"/>
      <c r="H116" s="70"/>
      <c r="I116" s="70"/>
    </row>
    <row r="117" ht="15.75" customHeight="1">
      <c r="A117" s="68"/>
      <c r="B117" s="68"/>
      <c r="C117" s="69"/>
      <c r="D117" s="69"/>
      <c r="E117" s="69"/>
      <c r="F117" s="69"/>
      <c r="G117" s="70"/>
      <c r="H117" s="70"/>
      <c r="I117" s="70"/>
    </row>
    <row r="118" ht="15.75" customHeight="1">
      <c r="A118" s="68"/>
      <c r="B118" s="68"/>
      <c r="C118" s="69"/>
      <c r="D118" s="69"/>
      <c r="E118" s="69"/>
      <c r="F118" s="69"/>
      <c r="G118" s="70"/>
      <c r="H118" s="70"/>
      <c r="I118" s="70"/>
    </row>
    <row r="119" ht="15.75" customHeight="1">
      <c r="A119" s="68"/>
      <c r="B119" s="68"/>
      <c r="C119" s="69"/>
      <c r="D119" s="69"/>
      <c r="E119" s="69"/>
      <c r="F119" s="69"/>
      <c r="G119" s="70"/>
      <c r="H119" s="70"/>
      <c r="I119" s="70"/>
    </row>
    <row r="120" ht="15.75" customHeight="1">
      <c r="A120" s="68"/>
      <c r="B120" s="68"/>
      <c r="C120" s="69"/>
      <c r="D120" s="69"/>
      <c r="E120" s="69"/>
      <c r="F120" s="69"/>
      <c r="G120" s="70"/>
      <c r="H120" s="70"/>
      <c r="I120" s="70"/>
    </row>
    <row r="121" ht="15.75" customHeight="1">
      <c r="A121" s="68"/>
      <c r="B121" s="68"/>
      <c r="C121" s="69"/>
      <c r="D121" s="69"/>
      <c r="E121" s="69"/>
      <c r="F121" s="69"/>
      <c r="G121" s="70"/>
      <c r="H121" s="70"/>
      <c r="I121" s="70"/>
    </row>
    <row r="122" ht="15.75" customHeight="1">
      <c r="A122" s="68"/>
      <c r="B122" s="68"/>
      <c r="C122" s="69"/>
      <c r="D122" s="69"/>
      <c r="E122" s="69"/>
      <c r="F122" s="69"/>
      <c r="G122" s="70"/>
      <c r="H122" s="70"/>
      <c r="I122" s="70"/>
    </row>
    <row r="123" ht="15.75" customHeight="1">
      <c r="A123" s="68"/>
      <c r="B123" s="68"/>
      <c r="C123" s="69"/>
      <c r="D123" s="69"/>
      <c r="E123" s="69"/>
      <c r="F123" s="69"/>
      <c r="G123" s="70"/>
      <c r="H123" s="70"/>
      <c r="I123" s="70"/>
    </row>
    <row r="124" ht="15.75" customHeight="1">
      <c r="A124" s="68"/>
      <c r="B124" s="68"/>
      <c r="C124" s="69"/>
      <c r="D124" s="69"/>
      <c r="E124" s="69"/>
      <c r="F124" s="69"/>
      <c r="G124" s="70"/>
      <c r="H124" s="70"/>
      <c r="I124" s="70"/>
    </row>
    <row r="125" ht="15.75" customHeight="1">
      <c r="A125" s="68"/>
      <c r="B125" s="68"/>
      <c r="C125" s="69"/>
      <c r="D125" s="69"/>
      <c r="E125" s="69"/>
      <c r="F125" s="69"/>
      <c r="G125" s="70"/>
      <c r="H125" s="70"/>
      <c r="I125" s="70"/>
    </row>
    <row r="126" ht="15.75" customHeight="1">
      <c r="A126" s="68"/>
      <c r="B126" s="68"/>
      <c r="C126" s="69"/>
      <c r="D126" s="69"/>
      <c r="E126" s="69"/>
      <c r="F126" s="69"/>
      <c r="G126" s="70"/>
      <c r="H126" s="70"/>
      <c r="I126" s="70"/>
    </row>
    <row r="127" ht="15.75" customHeight="1">
      <c r="A127" s="68"/>
      <c r="B127" s="68"/>
      <c r="C127" s="69"/>
      <c r="D127" s="69"/>
      <c r="E127" s="69"/>
      <c r="F127" s="69"/>
      <c r="G127" s="70"/>
      <c r="H127" s="70"/>
      <c r="I127" s="70"/>
    </row>
    <row r="128" ht="15.75" customHeight="1">
      <c r="A128" s="68"/>
      <c r="B128" s="68"/>
      <c r="C128" s="69"/>
      <c r="D128" s="69"/>
      <c r="E128" s="69"/>
      <c r="F128" s="69"/>
      <c r="G128" s="70"/>
      <c r="H128" s="70"/>
      <c r="I128" s="70"/>
    </row>
    <row r="129" ht="15.75" customHeight="1">
      <c r="A129" s="68"/>
      <c r="B129" s="68"/>
      <c r="C129" s="69"/>
      <c r="D129" s="69"/>
      <c r="E129" s="69"/>
      <c r="F129" s="69"/>
      <c r="G129" s="70"/>
      <c r="H129" s="70"/>
      <c r="I129" s="70"/>
    </row>
    <row r="130" ht="15.75" customHeight="1">
      <c r="A130" s="68"/>
      <c r="B130" s="68"/>
      <c r="C130" s="69"/>
      <c r="D130" s="69"/>
      <c r="E130" s="69"/>
      <c r="F130" s="69"/>
      <c r="G130" s="70"/>
      <c r="H130" s="70"/>
      <c r="I130" s="70"/>
    </row>
    <row r="131" ht="15.75" customHeight="1">
      <c r="A131" s="68"/>
      <c r="B131" s="68"/>
      <c r="C131" s="69"/>
      <c r="D131" s="69"/>
      <c r="E131" s="69"/>
      <c r="F131" s="69"/>
      <c r="G131" s="70"/>
      <c r="H131" s="70"/>
      <c r="I131" s="70"/>
    </row>
    <row r="132" ht="15.75" customHeight="1">
      <c r="A132" s="68"/>
      <c r="B132" s="68"/>
      <c r="C132" s="69"/>
      <c r="D132" s="69"/>
      <c r="E132" s="69"/>
      <c r="F132" s="69"/>
      <c r="G132" s="70"/>
      <c r="H132" s="70"/>
      <c r="I132" s="70"/>
    </row>
    <row r="133" ht="15.75" customHeight="1">
      <c r="A133" s="68"/>
      <c r="B133" s="68"/>
      <c r="C133" s="69"/>
      <c r="D133" s="69"/>
      <c r="E133" s="69"/>
      <c r="F133" s="69"/>
      <c r="G133" s="70"/>
      <c r="H133" s="70"/>
      <c r="I133" s="70"/>
    </row>
    <row r="134" ht="15.75" customHeight="1">
      <c r="A134" s="68"/>
      <c r="B134" s="68"/>
      <c r="C134" s="69"/>
      <c r="D134" s="69"/>
      <c r="E134" s="69"/>
      <c r="F134" s="69"/>
      <c r="G134" s="70"/>
      <c r="H134" s="70"/>
      <c r="I134" s="70"/>
    </row>
    <row r="135" ht="15.75" customHeight="1">
      <c r="A135" s="68"/>
      <c r="B135" s="68"/>
      <c r="C135" s="69"/>
      <c r="D135" s="69"/>
      <c r="E135" s="69"/>
      <c r="F135" s="69"/>
      <c r="G135" s="70"/>
      <c r="H135" s="70"/>
      <c r="I135" s="70"/>
    </row>
    <row r="136" ht="15.75" customHeight="1">
      <c r="A136" s="68"/>
      <c r="B136" s="68"/>
      <c r="C136" s="69"/>
      <c r="D136" s="69"/>
      <c r="E136" s="69"/>
      <c r="F136" s="69"/>
      <c r="G136" s="70"/>
      <c r="H136" s="70"/>
      <c r="I136" s="70"/>
    </row>
    <row r="137" ht="15.75" customHeight="1">
      <c r="A137" s="68"/>
      <c r="B137" s="68"/>
      <c r="C137" s="69"/>
      <c r="D137" s="69"/>
      <c r="E137" s="69"/>
      <c r="F137" s="69"/>
      <c r="G137" s="70"/>
      <c r="H137" s="70"/>
      <c r="I137" s="70"/>
    </row>
    <row r="138" ht="15.75" customHeight="1">
      <c r="A138" s="68"/>
      <c r="B138" s="68"/>
      <c r="C138" s="69"/>
      <c r="D138" s="69"/>
      <c r="E138" s="69"/>
      <c r="F138" s="69"/>
      <c r="G138" s="70"/>
      <c r="H138" s="70"/>
      <c r="I138" s="70"/>
    </row>
    <row r="139" ht="15.75" customHeight="1">
      <c r="A139" s="68"/>
      <c r="B139" s="68"/>
      <c r="C139" s="69"/>
      <c r="D139" s="69"/>
      <c r="E139" s="69"/>
      <c r="F139" s="69"/>
      <c r="G139" s="70"/>
      <c r="H139" s="70"/>
      <c r="I139" s="70"/>
    </row>
    <row r="140" ht="15.75" customHeight="1">
      <c r="A140" s="68"/>
      <c r="B140" s="68"/>
      <c r="C140" s="69"/>
      <c r="D140" s="69"/>
      <c r="E140" s="69"/>
      <c r="F140" s="69"/>
      <c r="G140" s="70"/>
      <c r="H140" s="70"/>
      <c r="I140" s="70"/>
    </row>
    <row r="141" ht="15.75" customHeight="1">
      <c r="A141" s="68"/>
      <c r="B141" s="68"/>
      <c r="C141" s="69"/>
      <c r="D141" s="69"/>
      <c r="E141" s="69"/>
      <c r="F141" s="69"/>
      <c r="G141" s="70"/>
      <c r="H141" s="70"/>
      <c r="I141" s="70"/>
    </row>
    <row r="142" ht="15.75" customHeight="1">
      <c r="A142" s="68"/>
      <c r="B142" s="68"/>
      <c r="C142" s="69"/>
      <c r="D142" s="69"/>
      <c r="E142" s="69"/>
      <c r="F142" s="69"/>
      <c r="G142" s="70"/>
      <c r="H142" s="70"/>
      <c r="I142" s="70"/>
    </row>
    <row r="143" ht="15.75" customHeight="1">
      <c r="A143" s="68"/>
      <c r="B143" s="68"/>
      <c r="C143" s="69"/>
      <c r="D143" s="69"/>
      <c r="E143" s="69"/>
      <c r="F143" s="69"/>
      <c r="G143" s="70"/>
      <c r="H143" s="70"/>
      <c r="I143" s="70"/>
    </row>
    <row r="144" ht="15.75" customHeight="1">
      <c r="A144" s="68"/>
      <c r="B144" s="68"/>
      <c r="C144" s="69"/>
      <c r="D144" s="69"/>
      <c r="E144" s="69"/>
      <c r="F144" s="69"/>
      <c r="G144" s="70"/>
      <c r="H144" s="70"/>
      <c r="I144" s="70"/>
    </row>
    <row r="145" ht="15.75" customHeight="1">
      <c r="A145" s="68"/>
      <c r="B145" s="68"/>
      <c r="C145" s="69"/>
      <c r="D145" s="69"/>
      <c r="E145" s="69"/>
      <c r="F145" s="69"/>
      <c r="G145" s="70"/>
      <c r="H145" s="70"/>
      <c r="I145" s="70"/>
    </row>
    <row r="146" ht="15.75" customHeight="1">
      <c r="A146" s="68"/>
      <c r="B146" s="68"/>
      <c r="C146" s="69"/>
      <c r="D146" s="69"/>
      <c r="E146" s="69"/>
      <c r="F146" s="69"/>
      <c r="G146" s="70"/>
      <c r="H146" s="70"/>
      <c r="I146" s="70"/>
    </row>
    <row r="147" ht="15.75" customHeight="1">
      <c r="A147" s="68"/>
      <c r="B147" s="68"/>
      <c r="C147" s="69"/>
      <c r="D147" s="69"/>
      <c r="E147" s="69"/>
      <c r="F147" s="69"/>
      <c r="G147" s="70"/>
      <c r="H147" s="70"/>
      <c r="I147" s="70"/>
    </row>
    <row r="148" ht="15.75" customHeight="1">
      <c r="A148" s="68"/>
      <c r="B148" s="68"/>
      <c r="C148" s="69"/>
      <c r="D148" s="69"/>
      <c r="E148" s="69"/>
      <c r="F148" s="69"/>
      <c r="G148" s="70"/>
      <c r="H148" s="70"/>
      <c r="I148" s="70"/>
    </row>
    <row r="149" ht="15.75" customHeight="1">
      <c r="A149" s="68"/>
      <c r="B149" s="68"/>
      <c r="C149" s="69"/>
      <c r="D149" s="69"/>
      <c r="E149" s="69"/>
      <c r="F149" s="69"/>
      <c r="G149" s="70"/>
      <c r="H149" s="70"/>
      <c r="I149" s="70"/>
    </row>
    <row r="150" ht="15.75" customHeight="1">
      <c r="A150" s="68"/>
      <c r="B150" s="68"/>
      <c r="C150" s="69"/>
      <c r="D150" s="69"/>
      <c r="E150" s="69"/>
      <c r="F150" s="69"/>
      <c r="G150" s="70"/>
      <c r="H150" s="70"/>
      <c r="I150" s="70"/>
    </row>
    <row r="151" ht="15.75" customHeight="1">
      <c r="A151" s="68"/>
      <c r="B151" s="68"/>
      <c r="C151" s="69"/>
      <c r="D151" s="69"/>
      <c r="E151" s="69"/>
      <c r="F151" s="69"/>
      <c r="G151" s="70"/>
      <c r="H151" s="70"/>
      <c r="I151" s="70"/>
    </row>
    <row r="152" ht="15.75" customHeight="1">
      <c r="A152" s="68"/>
      <c r="B152" s="68"/>
      <c r="C152" s="69"/>
      <c r="D152" s="69"/>
      <c r="E152" s="69"/>
      <c r="F152" s="69"/>
      <c r="G152" s="70"/>
      <c r="H152" s="70"/>
      <c r="I152" s="70"/>
    </row>
    <row r="153" ht="15.75" customHeight="1">
      <c r="A153" s="68"/>
      <c r="B153" s="68"/>
      <c r="C153" s="69"/>
      <c r="D153" s="69"/>
      <c r="E153" s="69"/>
      <c r="F153" s="69"/>
      <c r="G153" s="70"/>
      <c r="H153" s="70"/>
      <c r="I153" s="70"/>
    </row>
    <row r="154" ht="15.75" customHeight="1">
      <c r="A154" s="68"/>
      <c r="B154" s="68"/>
      <c r="C154" s="69"/>
      <c r="D154" s="69"/>
      <c r="E154" s="69"/>
      <c r="F154" s="69"/>
      <c r="G154" s="70"/>
      <c r="H154" s="70"/>
      <c r="I154" s="70"/>
    </row>
    <row r="155" ht="15.75" customHeight="1">
      <c r="A155" s="68"/>
      <c r="B155" s="68"/>
      <c r="C155" s="69"/>
      <c r="D155" s="69"/>
      <c r="E155" s="69"/>
      <c r="F155" s="69"/>
      <c r="G155" s="70"/>
      <c r="H155" s="70"/>
      <c r="I155" s="70"/>
    </row>
    <row r="156" ht="15.75" customHeight="1">
      <c r="A156" s="68"/>
      <c r="B156" s="68"/>
      <c r="C156" s="69"/>
      <c r="D156" s="69"/>
      <c r="E156" s="69"/>
      <c r="F156" s="69"/>
      <c r="G156" s="70"/>
      <c r="H156" s="70"/>
      <c r="I156" s="70"/>
    </row>
    <row r="157" ht="15.75" customHeight="1">
      <c r="A157" s="68"/>
      <c r="B157" s="68"/>
      <c r="C157" s="69"/>
      <c r="D157" s="69"/>
      <c r="E157" s="69"/>
      <c r="F157" s="69"/>
      <c r="G157" s="70"/>
      <c r="H157" s="70"/>
      <c r="I157" s="70"/>
    </row>
    <row r="158" ht="15.75" customHeight="1">
      <c r="A158" s="68"/>
      <c r="B158" s="68"/>
      <c r="C158" s="69"/>
      <c r="D158" s="69"/>
      <c r="E158" s="69"/>
      <c r="F158" s="69"/>
      <c r="G158" s="70"/>
      <c r="H158" s="70"/>
      <c r="I158" s="70"/>
    </row>
    <row r="159" ht="15.75" customHeight="1">
      <c r="A159" s="68"/>
      <c r="B159" s="68"/>
      <c r="C159" s="69"/>
      <c r="D159" s="69"/>
      <c r="E159" s="69"/>
      <c r="F159" s="69"/>
      <c r="G159" s="70"/>
      <c r="H159" s="70"/>
      <c r="I159" s="70"/>
    </row>
    <row r="160" ht="15.75" customHeight="1">
      <c r="A160" s="68"/>
      <c r="B160" s="68"/>
      <c r="C160" s="69"/>
      <c r="D160" s="69"/>
      <c r="E160" s="69"/>
      <c r="F160" s="69"/>
      <c r="G160" s="70"/>
      <c r="H160" s="70"/>
      <c r="I160" s="70"/>
    </row>
    <row r="161" ht="15.75" customHeight="1">
      <c r="A161" s="68"/>
      <c r="B161" s="68"/>
      <c r="C161" s="69"/>
      <c r="D161" s="69"/>
      <c r="E161" s="69"/>
      <c r="F161" s="69"/>
      <c r="G161" s="70"/>
      <c r="H161" s="70"/>
      <c r="I161" s="70"/>
    </row>
    <row r="162" ht="15.75" customHeight="1">
      <c r="A162" s="68"/>
      <c r="B162" s="68"/>
      <c r="C162" s="69"/>
      <c r="D162" s="69"/>
      <c r="E162" s="69"/>
      <c r="F162" s="69"/>
      <c r="G162" s="70"/>
      <c r="H162" s="70"/>
      <c r="I162" s="70"/>
    </row>
    <row r="163" ht="15.75" customHeight="1">
      <c r="A163" s="68"/>
      <c r="B163" s="68"/>
      <c r="C163" s="69"/>
      <c r="D163" s="69"/>
      <c r="E163" s="69"/>
      <c r="F163" s="69"/>
      <c r="G163" s="70"/>
      <c r="H163" s="70"/>
      <c r="I163" s="70"/>
    </row>
    <row r="164" ht="15.75" customHeight="1">
      <c r="A164" s="68"/>
      <c r="B164" s="68"/>
      <c r="C164" s="69"/>
      <c r="D164" s="69"/>
      <c r="E164" s="69"/>
      <c r="F164" s="69"/>
      <c r="G164" s="70"/>
      <c r="H164" s="70"/>
      <c r="I164" s="70"/>
    </row>
    <row r="165" ht="15.75" customHeight="1">
      <c r="A165" s="68"/>
      <c r="B165" s="68"/>
      <c r="C165" s="69"/>
      <c r="D165" s="69"/>
      <c r="E165" s="69"/>
      <c r="F165" s="69"/>
      <c r="G165" s="70"/>
      <c r="H165" s="70"/>
      <c r="I165" s="70"/>
    </row>
    <row r="166" ht="15.75" customHeight="1">
      <c r="A166" s="68"/>
      <c r="B166" s="68"/>
      <c r="C166" s="69"/>
      <c r="D166" s="69"/>
      <c r="E166" s="69"/>
      <c r="F166" s="69"/>
      <c r="G166" s="70"/>
      <c r="H166" s="70"/>
      <c r="I166" s="70"/>
    </row>
    <row r="167" ht="15.75" customHeight="1">
      <c r="A167" s="68"/>
      <c r="B167" s="68"/>
      <c r="C167" s="69"/>
      <c r="D167" s="69"/>
      <c r="E167" s="69"/>
      <c r="F167" s="69"/>
      <c r="G167" s="70"/>
      <c r="H167" s="70"/>
      <c r="I167" s="70"/>
    </row>
    <row r="168" ht="15.75" customHeight="1">
      <c r="A168" s="68"/>
      <c r="B168" s="68"/>
      <c r="C168" s="69"/>
      <c r="D168" s="69"/>
      <c r="E168" s="69"/>
      <c r="F168" s="69"/>
      <c r="G168" s="70"/>
      <c r="H168" s="70"/>
      <c r="I168" s="70"/>
    </row>
    <row r="169" ht="15.75" customHeight="1">
      <c r="A169" s="68"/>
      <c r="B169" s="68"/>
      <c r="C169" s="69"/>
      <c r="D169" s="69"/>
      <c r="E169" s="69"/>
      <c r="F169" s="69"/>
      <c r="G169" s="70"/>
      <c r="H169" s="70"/>
      <c r="I169" s="70"/>
    </row>
    <row r="170" ht="15.75" customHeight="1">
      <c r="A170" s="68"/>
      <c r="B170" s="68"/>
      <c r="C170" s="69"/>
      <c r="D170" s="69"/>
      <c r="E170" s="69"/>
      <c r="F170" s="69"/>
      <c r="G170" s="70"/>
      <c r="H170" s="70"/>
      <c r="I170" s="70"/>
    </row>
    <row r="171" ht="15.75" customHeight="1">
      <c r="A171" s="68"/>
      <c r="B171" s="68"/>
      <c r="C171" s="69"/>
      <c r="D171" s="69"/>
      <c r="E171" s="69"/>
      <c r="F171" s="69"/>
      <c r="G171" s="70"/>
      <c r="H171" s="70"/>
      <c r="I171" s="70"/>
    </row>
    <row r="172" ht="15.75" customHeight="1">
      <c r="A172" s="68"/>
      <c r="B172" s="68"/>
      <c r="C172" s="69"/>
      <c r="D172" s="69"/>
      <c r="E172" s="69"/>
      <c r="F172" s="69"/>
      <c r="G172" s="70"/>
      <c r="H172" s="70"/>
      <c r="I172" s="70"/>
    </row>
    <row r="173" ht="15.75" customHeight="1">
      <c r="A173" s="68"/>
      <c r="B173" s="68"/>
      <c r="C173" s="69"/>
      <c r="D173" s="69"/>
      <c r="E173" s="69"/>
      <c r="F173" s="69"/>
      <c r="G173" s="70"/>
      <c r="H173" s="70"/>
      <c r="I173" s="70"/>
    </row>
    <row r="174" ht="15.75" customHeight="1">
      <c r="A174" s="68"/>
      <c r="B174" s="68"/>
      <c r="C174" s="69"/>
      <c r="D174" s="69"/>
      <c r="E174" s="69"/>
      <c r="F174" s="69"/>
      <c r="G174" s="70"/>
      <c r="H174" s="70"/>
      <c r="I174" s="70"/>
    </row>
    <row r="175" ht="15.75" customHeight="1">
      <c r="A175" s="68"/>
      <c r="B175" s="68"/>
      <c r="C175" s="69"/>
      <c r="D175" s="69"/>
      <c r="E175" s="69"/>
      <c r="F175" s="69"/>
      <c r="G175" s="70"/>
      <c r="H175" s="70"/>
      <c r="I175" s="70"/>
    </row>
    <row r="176" ht="15.75" customHeight="1">
      <c r="A176" s="68"/>
      <c r="B176" s="68"/>
      <c r="C176" s="69"/>
      <c r="D176" s="69"/>
      <c r="E176" s="69"/>
      <c r="F176" s="69"/>
      <c r="G176" s="70"/>
      <c r="H176" s="70"/>
      <c r="I176" s="70"/>
    </row>
    <row r="177" ht="15.75" customHeight="1">
      <c r="A177" s="68"/>
      <c r="B177" s="68"/>
      <c r="C177" s="69"/>
      <c r="D177" s="69"/>
      <c r="E177" s="69"/>
      <c r="F177" s="69"/>
      <c r="G177" s="70"/>
      <c r="H177" s="70"/>
      <c r="I177" s="70"/>
    </row>
    <row r="178" ht="15.75" customHeight="1">
      <c r="A178" s="68"/>
      <c r="B178" s="68"/>
      <c r="C178" s="69"/>
      <c r="D178" s="69"/>
      <c r="E178" s="69"/>
      <c r="F178" s="69"/>
      <c r="G178" s="70"/>
      <c r="H178" s="70"/>
      <c r="I178" s="70"/>
    </row>
    <row r="179" ht="15.75" customHeight="1">
      <c r="A179" s="68"/>
      <c r="B179" s="68"/>
      <c r="C179" s="69"/>
      <c r="D179" s="69"/>
      <c r="E179" s="69"/>
      <c r="F179" s="69"/>
      <c r="G179" s="70"/>
      <c r="H179" s="70"/>
      <c r="I179" s="70"/>
    </row>
    <row r="180" ht="15.75" customHeight="1">
      <c r="A180" s="68"/>
      <c r="B180" s="68"/>
      <c r="C180" s="69"/>
      <c r="D180" s="69"/>
      <c r="E180" s="69"/>
      <c r="F180" s="69"/>
      <c r="G180" s="70"/>
      <c r="H180" s="70"/>
      <c r="I180" s="70"/>
    </row>
    <row r="181" ht="15.75" customHeight="1">
      <c r="A181" s="68"/>
      <c r="B181" s="68"/>
      <c r="C181" s="69"/>
      <c r="D181" s="69"/>
      <c r="E181" s="69"/>
      <c r="F181" s="69"/>
      <c r="G181" s="70"/>
      <c r="H181" s="70"/>
      <c r="I181" s="70"/>
    </row>
    <row r="182" ht="15.75" customHeight="1">
      <c r="A182" s="68"/>
      <c r="B182" s="68"/>
      <c r="C182" s="69"/>
      <c r="D182" s="69"/>
      <c r="E182" s="69"/>
      <c r="F182" s="69"/>
      <c r="G182" s="70"/>
      <c r="H182" s="70"/>
      <c r="I182" s="70"/>
    </row>
    <row r="183" ht="15.75" customHeight="1">
      <c r="A183" s="68"/>
      <c r="B183" s="68"/>
      <c r="C183" s="69"/>
      <c r="D183" s="69"/>
      <c r="E183" s="69"/>
      <c r="F183" s="69"/>
      <c r="G183" s="70"/>
      <c r="H183" s="70"/>
      <c r="I183" s="70"/>
    </row>
    <row r="184" ht="15.75" customHeight="1">
      <c r="A184" s="68"/>
      <c r="B184" s="68"/>
      <c r="C184" s="69"/>
      <c r="D184" s="69"/>
      <c r="E184" s="69"/>
      <c r="F184" s="69"/>
      <c r="G184" s="70"/>
      <c r="H184" s="70"/>
      <c r="I184" s="70"/>
    </row>
    <row r="185" ht="15.75" customHeight="1">
      <c r="A185" s="68"/>
      <c r="B185" s="68"/>
      <c r="C185" s="69"/>
      <c r="D185" s="69"/>
      <c r="E185" s="69"/>
      <c r="F185" s="69"/>
      <c r="G185" s="70"/>
      <c r="H185" s="70"/>
      <c r="I185" s="70"/>
    </row>
    <row r="186" ht="15.75" customHeight="1">
      <c r="A186" s="68"/>
      <c r="B186" s="68"/>
      <c r="C186" s="69"/>
      <c r="D186" s="69"/>
      <c r="E186" s="69"/>
      <c r="F186" s="69"/>
      <c r="G186" s="70"/>
      <c r="H186" s="70"/>
      <c r="I186" s="70"/>
    </row>
    <row r="187" ht="15.75" customHeight="1">
      <c r="A187" s="68"/>
      <c r="B187" s="68"/>
      <c r="C187" s="69"/>
      <c r="D187" s="69"/>
      <c r="E187" s="69"/>
      <c r="F187" s="69"/>
      <c r="G187" s="70"/>
      <c r="H187" s="70"/>
      <c r="I187" s="70"/>
    </row>
    <row r="188" ht="15.75" customHeight="1">
      <c r="A188" s="68"/>
      <c r="B188" s="68"/>
      <c r="C188" s="69"/>
      <c r="D188" s="69"/>
      <c r="E188" s="69"/>
      <c r="F188" s="69"/>
      <c r="G188" s="70"/>
      <c r="H188" s="70"/>
      <c r="I188" s="70"/>
    </row>
    <row r="189" ht="15.75" customHeight="1">
      <c r="A189" s="68"/>
      <c r="B189" s="68"/>
      <c r="C189" s="69"/>
      <c r="D189" s="69"/>
      <c r="E189" s="69"/>
      <c r="F189" s="69"/>
      <c r="G189" s="70"/>
      <c r="H189" s="70"/>
      <c r="I189" s="70"/>
    </row>
    <row r="190" ht="15.75" customHeight="1">
      <c r="A190" s="68"/>
      <c r="B190" s="68"/>
      <c r="C190" s="69"/>
      <c r="D190" s="69"/>
      <c r="E190" s="69"/>
      <c r="F190" s="69"/>
      <c r="G190" s="70"/>
      <c r="H190" s="70"/>
      <c r="I190" s="70"/>
    </row>
    <row r="191" ht="15.75" customHeight="1">
      <c r="A191" s="68"/>
      <c r="B191" s="68"/>
      <c r="C191" s="69"/>
      <c r="D191" s="69"/>
      <c r="E191" s="69"/>
      <c r="F191" s="69"/>
      <c r="G191" s="70"/>
      <c r="H191" s="70"/>
      <c r="I191" s="70"/>
    </row>
    <row r="192" ht="15.75" customHeight="1">
      <c r="A192" s="68"/>
      <c r="B192" s="68"/>
      <c r="C192" s="69"/>
      <c r="D192" s="69"/>
      <c r="E192" s="69"/>
      <c r="F192" s="69"/>
      <c r="G192" s="70"/>
      <c r="H192" s="70"/>
      <c r="I192" s="70"/>
    </row>
    <row r="193" ht="15.75" customHeight="1">
      <c r="A193" s="68"/>
      <c r="B193" s="68"/>
      <c r="C193" s="69"/>
      <c r="D193" s="69"/>
      <c r="E193" s="69"/>
      <c r="F193" s="69"/>
      <c r="G193" s="70"/>
      <c r="H193" s="70"/>
      <c r="I193" s="70"/>
    </row>
    <row r="194" ht="15.75" customHeight="1">
      <c r="A194" s="68"/>
      <c r="B194" s="68"/>
      <c r="C194" s="69"/>
      <c r="D194" s="69"/>
      <c r="E194" s="69"/>
      <c r="F194" s="69"/>
      <c r="G194" s="70"/>
      <c r="H194" s="70"/>
      <c r="I194" s="70"/>
    </row>
    <row r="195" ht="15.75" customHeight="1">
      <c r="A195" s="68"/>
      <c r="B195" s="68"/>
      <c r="C195" s="69"/>
      <c r="D195" s="69"/>
      <c r="E195" s="69"/>
      <c r="F195" s="69"/>
      <c r="G195" s="70"/>
      <c r="H195" s="70"/>
      <c r="I195" s="70"/>
    </row>
    <row r="196" ht="15.75" customHeight="1">
      <c r="A196" s="68"/>
      <c r="B196" s="68"/>
      <c r="C196" s="69"/>
      <c r="D196" s="69"/>
      <c r="E196" s="69"/>
      <c r="F196" s="69"/>
      <c r="G196" s="70"/>
      <c r="H196" s="70"/>
      <c r="I196" s="70"/>
    </row>
    <row r="197" ht="15.75" customHeight="1">
      <c r="A197" s="68"/>
      <c r="B197" s="68"/>
      <c r="C197" s="69"/>
      <c r="D197" s="69"/>
      <c r="E197" s="69"/>
      <c r="F197" s="69"/>
      <c r="G197" s="70"/>
      <c r="H197" s="70"/>
      <c r="I197" s="70"/>
    </row>
    <row r="198" ht="15.75" customHeight="1">
      <c r="A198" s="68"/>
      <c r="B198" s="68"/>
      <c r="C198" s="69"/>
      <c r="D198" s="69"/>
      <c r="E198" s="69"/>
      <c r="F198" s="69"/>
      <c r="G198" s="70"/>
      <c r="H198" s="70"/>
      <c r="I198" s="70"/>
    </row>
    <row r="199" ht="15.75" customHeight="1">
      <c r="A199" s="68"/>
      <c r="B199" s="68"/>
      <c r="C199" s="69"/>
      <c r="D199" s="69"/>
      <c r="E199" s="69"/>
      <c r="F199" s="69"/>
      <c r="G199" s="70"/>
      <c r="H199" s="70"/>
      <c r="I199" s="70"/>
    </row>
    <row r="200" ht="15.75" customHeight="1">
      <c r="A200" s="68"/>
      <c r="B200" s="68"/>
      <c r="C200" s="69"/>
      <c r="D200" s="69"/>
      <c r="E200" s="69"/>
      <c r="F200" s="69"/>
      <c r="G200" s="70"/>
      <c r="H200" s="70"/>
      <c r="I200" s="70"/>
    </row>
    <row r="201" ht="15.75" customHeight="1">
      <c r="A201" s="68"/>
      <c r="B201" s="68"/>
      <c r="C201" s="69"/>
      <c r="D201" s="69"/>
      <c r="E201" s="69"/>
      <c r="F201" s="69"/>
      <c r="G201" s="70"/>
      <c r="H201" s="70"/>
      <c r="I201" s="70"/>
    </row>
    <row r="202" ht="15.75" customHeight="1">
      <c r="A202" s="68"/>
      <c r="B202" s="68"/>
      <c r="C202" s="69"/>
      <c r="D202" s="69"/>
      <c r="E202" s="69"/>
      <c r="F202" s="69"/>
      <c r="G202" s="70"/>
      <c r="H202" s="70"/>
      <c r="I202" s="70"/>
    </row>
    <row r="203" ht="15.75" customHeight="1">
      <c r="A203" s="68"/>
      <c r="B203" s="68"/>
      <c r="C203" s="69"/>
      <c r="D203" s="69"/>
      <c r="E203" s="69"/>
      <c r="F203" s="69"/>
      <c r="G203" s="70"/>
      <c r="H203" s="70"/>
      <c r="I203" s="70"/>
    </row>
    <row r="204" ht="15.75" customHeight="1">
      <c r="A204" s="68"/>
      <c r="B204" s="68"/>
      <c r="C204" s="69"/>
      <c r="D204" s="69"/>
      <c r="E204" s="69"/>
      <c r="F204" s="69"/>
      <c r="G204" s="70"/>
      <c r="H204" s="70"/>
      <c r="I204" s="70"/>
    </row>
    <row r="205" ht="15.75" customHeight="1">
      <c r="A205" s="68"/>
      <c r="B205" s="68"/>
      <c r="C205" s="69"/>
      <c r="D205" s="69"/>
      <c r="E205" s="69"/>
      <c r="F205" s="69"/>
      <c r="G205" s="70"/>
      <c r="H205" s="70"/>
      <c r="I205" s="70"/>
    </row>
    <row r="206" ht="15.75" customHeight="1">
      <c r="A206" s="68"/>
      <c r="B206" s="68"/>
      <c r="C206" s="69"/>
      <c r="D206" s="69"/>
      <c r="E206" s="69"/>
      <c r="F206" s="69"/>
      <c r="G206" s="70"/>
      <c r="H206" s="70"/>
      <c r="I206" s="70"/>
    </row>
    <row r="207" ht="15.75" customHeight="1">
      <c r="A207" s="68"/>
      <c r="B207" s="68"/>
      <c r="C207" s="69"/>
      <c r="D207" s="69"/>
      <c r="E207" s="69"/>
      <c r="F207" s="69"/>
      <c r="G207" s="70"/>
      <c r="H207" s="70"/>
      <c r="I207" s="70"/>
    </row>
    <row r="208" ht="15.75" customHeight="1">
      <c r="A208" s="68"/>
      <c r="B208" s="68"/>
      <c r="C208" s="69"/>
      <c r="D208" s="69"/>
      <c r="E208" s="69"/>
      <c r="F208" s="69"/>
      <c r="G208" s="70"/>
      <c r="H208" s="70"/>
      <c r="I208" s="70"/>
    </row>
    <row r="209" ht="15.75" customHeight="1">
      <c r="A209" s="68"/>
      <c r="B209" s="68"/>
      <c r="C209" s="69"/>
      <c r="D209" s="69"/>
      <c r="E209" s="69"/>
      <c r="F209" s="69"/>
      <c r="G209" s="70"/>
      <c r="H209" s="70"/>
      <c r="I209" s="70"/>
    </row>
    <row r="210" ht="15.75" customHeight="1">
      <c r="A210" s="68"/>
      <c r="B210" s="68"/>
      <c r="C210" s="69"/>
      <c r="D210" s="69"/>
      <c r="E210" s="69"/>
      <c r="F210" s="69"/>
      <c r="G210" s="70"/>
      <c r="H210" s="70"/>
      <c r="I210" s="70"/>
    </row>
    <row r="211" ht="15.75" customHeight="1">
      <c r="A211" s="68"/>
      <c r="B211" s="68"/>
      <c r="C211" s="69"/>
      <c r="D211" s="69"/>
      <c r="E211" s="69"/>
      <c r="F211" s="69"/>
      <c r="G211" s="70"/>
      <c r="H211" s="70"/>
      <c r="I211" s="70"/>
    </row>
    <row r="212" ht="15.75" customHeight="1">
      <c r="A212" s="68"/>
      <c r="B212" s="68"/>
      <c r="C212" s="69"/>
      <c r="D212" s="69"/>
      <c r="E212" s="69"/>
      <c r="F212" s="69"/>
      <c r="G212" s="70"/>
      <c r="H212" s="70"/>
      <c r="I212" s="70"/>
    </row>
    <row r="213" ht="15.75" customHeight="1">
      <c r="A213" s="68"/>
      <c r="B213" s="68"/>
      <c r="C213" s="69"/>
      <c r="D213" s="69"/>
      <c r="E213" s="69"/>
      <c r="F213" s="69"/>
      <c r="G213" s="70"/>
      <c r="H213" s="70"/>
      <c r="I213" s="70"/>
    </row>
    <row r="214" ht="15.75" customHeight="1">
      <c r="A214" s="68"/>
      <c r="B214" s="68"/>
      <c r="C214" s="69"/>
      <c r="D214" s="69"/>
      <c r="E214" s="69"/>
      <c r="F214" s="69"/>
      <c r="G214" s="70"/>
      <c r="H214" s="70"/>
      <c r="I214" s="70"/>
    </row>
    <row r="215" ht="15.75" customHeight="1">
      <c r="A215" s="68"/>
      <c r="B215" s="68"/>
      <c r="C215" s="69"/>
      <c r="D215" s="69"/>
      <c r="E215" s="69"/>
      <c r="F215" s="69"/>
      <c r="G215" s="70"/>
      <c r="H215" s="70"/>
      <c r="I215" s="70"/>
    </row>
    <row r="216" ht="15.75" customHeight="1">
      <c r="A216" s="68"/>
      <c r="B216" s="68"/>
      <c r="C216" s="69"/>
      <c r="D216" s="69"/>
      <c r="E216" s="69"/>
      <c r="F216" s="69"/>
      <c r="G216" s="70"/>
      <c r="H216" s="70"/>
      <c r="I216" s="70"/>
    </row>
    <row r="217" ht="15.75" customHeight="1">
      <c r="A217" s="68"/>
      <c r="B217" s="68"/>
      <c r="C217" s="69"/>
      <c r="D217" s="69"/>
      <c r="E217" s="69"/>
      <c r="F217" s="69"/>
      <c r="G217" s="70"/>
      <c r="H217" s="70"/>
      <c r="I217" s="70"/>
    </row>
    <row r="218" ht="15.75" customHeight="1">
      <c r="A218" s="68"/>
      <c r="B218" s="68"/>
      <c r="C218" s="69"/>
      <c r="D218" s="69"/>
      <c r="E218" s="69"/>
      <c r="F218" s="69"/>
      <c r="G218" s="70"/>
      <c r="H218" s="70"/>
      <c r="I218" s="70"/>
    </row>
    <row r="219" ht="15.75" customHeight="1">
      <c r="A219" s="68"/>
      <c r="B219" s="68"/>
      <c r="C219" s="69"/>
      <c r="D219" s="69"/>
      <c r="E219" s="69"/>
      <c r="F219" s="69"/>
      <c r="G219" s="70"/>
      <c r="H219" s="70"/>
      <c r="I219" s="70"/>
    </row>
    <row r="220" ht="15.75" customHeight="1">
      <c r="A220" s="68"/>
      <c r="B220" s="68"/>
      <c r="C220" s="69"/>
      <c r="D220" s="69"/>
      <c r="E220" s="69"/>
      <c r="F220" s="69"/>
      <c r="G220" s="70"/>
      <c r="H220" s="70"/>
      <c r="I220" s="7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F2"/>
    <mergeCell ref="A4:F4"/>
    <mergeCell ref="A5:F5"/>
    <mergeCell ref="A6:F6"/>
    <mergeCell ref="A7:F7"/>
    <mergeCell ref="A8:F8"/>
    <mergeCell ref="A9:F9"/>
    <mergeCell ref="A20:I20"/>
  </mergeCells>
  <printOptions/>
  <pageMargins bottom="0.75" footer="0.0" header="0.0" left="0.7" right="0.7" top="0.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68"/>
      <c r="B1" s="68"/>
      <c r="C1" s="69"/>
      <c r="D1" s="69"/>
      <c r="E1" s="69"/>
      <c r="F1" s="70"/>
      <c r="G1" s="70"/>
      <c r="H1" s="70"/>
    </row>
    <row r="2" ht="15.75" customHeight="1">
      <c r="A2" s="582" t="s">
        <v>10489</v>
      </c>
      <c r="B2" s="72"/>
      <c r="C2" s="72"/>
      <c r="D2" s="72"/>
      <c r="E2" s="73"/>
      <c r="F2" s="1651"/>
      <c r="G2" s="1651"/>
      <c r="H2" s="1651"/>
      <c r="I2" s="75"/>
      <c r="J2" s="75"/>
      <c r="K2" s="75"/>
      <c r="L2" s="75"/>
      <c r="M2" s="75"/>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14.25" customHeight="1">
      <c r="A4" s="593" t="s">
        <v>10490</v>
      </c>
      <c r="B4" s="72"/>
      <c r="C4" s="72"/>
      <c r="D4" s="72"/>
      <c r="E4" s="73"/>
      <c r="F4" s="1651"/>
      <c r="G4" s="1651"/>
      <c r="H4" s="1651"/>
      <c r="I4" s="75"/>
      <c r="J4" s="75"/>
      <c r="K4" s="75"/>
      <c r="L4" s="75"/>
      <c r="M4" s="75"/>
      <c r="N4" s="75"/>
      <c r="O4" s="75"/>
      <c r="P4" s="75"/>
      <c r="Q4" s="75"/>
      <c r="R4" s="75"/>
      <c r="S4" s="75"/>
      <c r="T4" s="75"/>
      <c r="U4" s="75"/>
      <c r="V4" s="75"/>
      <c r="W4" s="75"/>
      <c r="X4" s="75"/>
      <c r="Y4" s="75"/>
    </row>
    <row r="5" ht="16.5" customHeight="1">
      <c r="A5" s="1070" t="s">
        <v>10491</v>
      </c>
      <c r="B5" s="72"/>
      <c r="C5" s="72"/>
      <c r="D5" s="72"/>
      <c r="E5" s="73"/>
      <c r="F5" s="1651"/>
      <c r="G5" s="1651"/>
      <c r="H5" s="1651"/>
      <c r="I5" s="75"/>
      <c r="J5" s="75"/>
      <c r="K5" s="75"/>
      <c r="L5" s="75"/>
      <c r="M5" s="75"/>
      <c r="N5" s="75"/>
      <c r="O5" s="75"/>
      <c r="P5" s="75"/>
      <c r="Q5" s="75"/>
      <c r="R5" s="75"/>
      <c r="S5" s="75"/>
      <c r="T5" s="75"/>
      <c r="U5" s="75"/>
      <c r="V5" s="75"/>
      <c r="W5" s="75"/>
      <c r="X5" s="75"/>
      <c r="Y5" s="75"/>
    </row>
    <row r="6" ht="27.0" customHeight="1">
      <c r="A6" s="1653" t="s">
        <v>10492</v>
      </c>
      <c r="B6" s="72"/>
      <c r="C6" s="72"/>
      <c r="D6" s="72"/>
      <c r="E6" s="73"/>
      <c r="F6" s="1651"/>
      <c r="G6" s="1651"/>
      <c r="H6" s="1651"/>
      <c r="I6" s="75"/>
      <c r="J6" s="75"/>
      <c r="K6" s="75"/>
      <c r="L6" s="75"/>
      <c r="M6" s="75"/>
      <c r="N6" s="75"/>
      <c r="O6" s="75"/>
      <c r="P6" s="75"/>
      <c r="Q6" s="75"/>
      <c r="R6" s="75"/>
      <c r="S6" s="75"/>
      <c r="T6" s="75"/>
      <c r="U6" s="75"/>
      <c r="V6" s="75"/>
      <c r="W6" s="75"/>
      <c r="X6" s="75"/>
      <c r="Y6" s="75"/>
    </row>
    <row r="7">
      <c r="A7" s="80"/>
      <c r="B7" s="80"/>
      <c r="C7" s="81"/>
      <c r="D7" s="81"/>
      <c r="E7" s="81"/>
      <c r="F7" s="80"/>
      <c r="G7" s="80"/>
      <c r="H7" s="80"/>
      <c r="I7" s="75"/>
      <c r="J7" s="75"/>
      <c r="K7" s="75"/>
      <c r="L7" s="75"/>
      <c r="M7" s="75"/>
      <c r="N7" s="75"/>
      <c r="O7" s="75"/>
      <c r="P7" s="75"/>
      <c r="Q7" s="75"/>
      <c r="R7" s="75"/>
      <c r="S7" s="75"/>
      <c r="T7" s="75"/>
      <c r="U7" s="75"/>
      <c r="V7" s="75"/>
      <c r="W7" s="75"/>
      <c r="X7" s="75"/>
      <c r="Y7" s="75"/>
    </row>
    <row r="8" ht="61.5" customHeight="1">
      <c r="A8" s="596" t="s">
        <v>7076</v>
      </c>
      <c r="B8" s="84" t="s">
        <v>8</v>
      </c>
      <c r="C8" s="596" t="s">
        <v>10493</v>
      </c>
      <c r="D8" s="596" t="s">
        <v>249</v>
      </c>
      <c r="E8" s="596" t="s">
        <v>253</v>
      </c>
      <c r="F8" s="86" t="s">
        <v>2051</v>
      </c>
      <c r="I8" s="75"/>
      <c r="J8" s="75"/>
      <c r="K8" s="75"/>
      <c r="L8" s="75"/>
      <c r="M8" s="75"/>
      <c r="N8" s="75"/>
      <c r="O8" s="75"/>
      <c r="P8" s="75"/>
      <c r="Q8" s="75"/>
      <c r="R8" s="75"/>
      <c r="S8" s="75"/>
      <c r="T8" s="75"/>
      <c r="U8" s="75"/>
      <c r="V8" s="75"/>
      <c r="W8" s="75"/>
      <c r="X8" s="75"/>
      <c r="Y8" s="75"/>
    </row>
    <row r="9">
      <c r="A9" s="162" t="s">
        <v>8520</v>
      </c>
      <c r="B9" s="348" t="s">
        <v>52</v>
      </c>
      <c r="C9" s="162">
        <v>10.0</v>
      </c>
      <c r="D9" s="178">
        <v>280.0</v>
      </c>
      <c r="E9" s="161">
        <v>280.0</v>
      </c>
      <c r="F9" s="162" t="s">
        <v>8520</v>
      </c>
    </row>
    <row r="10">
      <c r="A10" s="162" t="s">
        <v>8553</v>
      </c>
      <c r="B10" s="348" t="s">
        <v>52</v>
      </c>
      <c r="C10" s="162">
        <v>11.0</v>
      </c>
      <c r="D10" s="178">
        <v>308.0</v>
      </c>
      <c r="E10" s="161">
        <v>308.0</v>
      </c>
      <c r="F10" s="162" t="s">
        <v>8553</v>
      </c>
    </row>
    <row r="11">
      <c r="A11" s="162" t="s">
        <v>70</v>
      </c>
      <c r="B11" s="348" t="s">
        <v>52</v>
      </c>
      <c r="C11" s="162">
        <v>10.0</v>
      </c>
      <c r="D11" s="178">
        <v>280.0</v>
      </c>
      <c r="E11" s="161">
        <v>280.0</v>
      </c>
      <c r="F11" s="162" t="s">
        <v>70</v>
      </c>
    </row>
    <row r="12" ht="17.25" customHeight="1">
      <c r="A12" s="162" t="s">
        <v>10494</v>
      </c>
      <c r="B12" s="348" t="s">
        <v>52</v>
      </c>
      <c r="C12" s="162">
        <v>13.0</v>
      </c>
      <c r="D12" s="178">
        <v>364.0</v>
      </c>
      <c r="E12" s="161">
        <v>364.0</v>
      </c>
      <c r="F12" s="162" t="s">
        <v>10494</v>
      </c>
    </row>
    <row r="13">
      <c r="A13" s="162" t="s">
        <v>72</v>
      </c>
      <c r="B13" s="348" t="s">
        <v>52</v>
      </c>
      <c r="C13" s="162">
        <v>10.25</v>
      </c>
      <c r="D13" s="178">
        <v>287.0</v>
      </c>
      <c r="E13" s="161">
        <v>287.0</v>
      </c>
      <c r="F13" s="162" t="s">
        <v>72</v>
      </c>
    </row>
    <row r="14">
      <c r="A14" s="162" t="s">
        <v>73</v>
      </c>
      <c r="B14" s="511" t="s">
        <v>52</v>
      </c>
      <c r="C14" s="731">
        <v>12.0</v>
      </c>
      <c r="D14" s="528">
        <v>336.0</v>
      </c>
      <c r="E14" s="511">
        <v>336.0</v>
      </c>
      <c r="F14" s="162" t="s">
        <v>73</v>
      </c>
    </row>
    <row r="15">
      <c r="A15" s="162" t="s">
        <v>10495</v>
      </c>
      <c r="B15" s="348" t="s">
        <v>52</v>
      </c>
      <c r="C15" s="162">
        <v>12.0</v>
      </c>
      <c r="D15" s="178">
        <v>336.0</v>
      </c>
      <c r="E15" s="161">
        <v>336.0</v>
      </c>
      <c r="F15" s="162" t="s">
        <v>10495</v>
      </c>
    </row>
    <row r="16">
      <c r="A16" s="162" t="s">
        <v>9327</v>
      </c>
      <c r="B16" s="348" t="s">
        <v>52</v>
      </c>
      <c r="C16" s="162">
        <v>12.5</v>
      </c>
      <c r="D16" s="178" t="s">
        <v>10496</v>
      </c>
      <c r="E16" s="161">
        <v>350.0</v>
      </c>
      <c r="F16" s="162" t="s">
        <v>9327</v>
      </c>
      <c r="G16" s="70"/>
      <c r="H16" s="70"/>
    </row>
    <row r="17" ht="14.25" customHeight="1">
      <c r="A17" s="511" t="s">
        <v>385</v>
      </c>
      <c r="B17" s="348" t="s">
        <v>52</v>
      </c>
      <c r="C17" s="162">
        <v>11.5</v>
      </c>
      <c r="D17" s="178">
        <f>11.5*28</f>
        <v>322</v>
      </c>
      <c r="E17" s="161">
        <v>322.0</v>
      </c>
      <c r="F17" s="511" t="s">
        <v>385</v>
      </c>
      <c r="G17" s="374"/>
      <c r="H17" s="374"/>
      <c r="I17" s="68"/>
      <c r="J17" s="68"/>
      <c r="K17" s="68"/>
      <c r="L17" s="68"/>
      <c r="M17" s="68"/>
      <c r="N17" s="68"/>
      <c r="O17" s="68"/>
      <c r="P17" s="68"/>
      <c r="Q17" s="68"/>
      <c r="R17" s="68"/>
      <c r="S17" s="68"/>
      <c r="T17" s="68"/>
      <c r="U17" s="68"/>
      <c r="V17" s="68"/>
      <c r="W17" s="68"/>
      <c r="X17" s="68"/>
      <c r="Y17" s="68"/>
    </row>
    <row r="18" ht="24.0" customHeight="1">
      <c r="A18" s="162" t="s">
        <v>60</v>
      </c>
      <c r="B18" s="348" t="s">
        <v>52</v>
      </c>
      <c r="C18" s="162" t="s">
        <v>10497</v>
      </c>
      <c r="D18" s="178">
        <v>448.0</v>
      </c>
      <c r="E18" s="161">
        <v>224.0</v>
      </c>
      <c r="F18" s="162" t="s">
        <v>60</v>
      </c>
      <c r="G18" s="70"/>
      <c r="H18" s="70"/>
    </row>
    <row r="19" ht="18.0" customHeight="1">
      <c r="A19" s="162" t="s">
        <v>10498</v>
      </c>
      <c r="B19" s="1654" t="s">
        <v>52</v>
      </c>
      <c r="C19" s="162">
        <v>9.0</v>
      </c>
      <c r="D19" s="178">
        <v>252.0</v>
      </c>
      <c r="E19" s="161">
        <v>252.0</v>
      </c>
      <c r="F19" s="162" t="s">
        <v>10498</v>
      </c>
      <c r="G19" s="70"/>
      <c r="H19" s="70"/>
    </row>
    <row r="20" ht="15.75" customHeight="1">
      <c r="A20" s="162" t="s">
        <v>10499</v>
      </c>
      <c r="B20" s="348" t="s">
        <v>52</v>
      </c>
      <c r="C20" s="162">
        <v>8.5</v>
      </c>
      <c r="D20" s="178">
        <v>448.0</v>
      </c>
      <c r="E20" s="161">
        <v>238.0</v>
      </c>
      <c r="F20" s="162" t="s">
        <v>10499</v>
      </c>
      <c r="G20" s="70"/>
      <c r="H20" s="70"/>
    </row>
    <row r="21" ht="15.75" customHeight="1">
      <c r="A21" s="162" t="s">
        <v>10500</v>
      </c>
      <c r="B21" s="348" t="s">
        <v>52</v>
      </c>
      <c r="C21" s="162" t="s">
        <v>10501</v>
      </c>
      <c r="D21" s="178" t="s">
        <v>10502</v>
      </c>
      <c r="E21" s="161">
        <v>378.0</v>
      </c>
      <c r="F21" s="162" t="s">
        <v>10500</v>
      </c>
      <c r="G21" s="70"/>
      <c r="H21" s="70"/>
    </row>
    <row r="22" ht="15.75" customHeight="1">
      <c r="A22" s="162" t="s">
        <v>76</v>
      </c>
      <c r="B22" s="348" t="s">
        <v>52</v>
      </c>
      <c r="C22" s="162">
        <v>10.0</v>
      </c>
      <c r="D22" s="178">
        <v>280.0</v>
      </c>
      <c r="E22" s="178">
        <f>D22</f>
        <v>280</v>
      </c>
      <c r="F22" s="162" t="s">
        <v>76</v>
      </c>
      <c r="G22" s="70"/>
      <c r="H22" s="70"/>
    </row>
    <row r="23" ht="15.75" customHeight="1">
      <c r="A23" s="162" t="s">
        <v>10503</v>
      </c>
      <c r="B23" s="348" t="s">
        <v>52</v>
      </c>
      <c r="C23" s="162">
        <v>8.0</v>
      </c>
      <c r="D23" s="178" t="s">
        <v>10504</v>
      </c>
      <c r="E23" s="161">
        <v>287.0</v>
      </c>
      <c r="F23" s="162" t="s">
        <v>10503</v>
      </c>
      <c r="G23" s="70"/>
      <c r="H23" s="70"/>
    </row>
    <row r="24" ht="15.75" customHeight="1">
      <c r="A24" s="162" t="s">
        <v>77</v>
      </c>
      <c r="B24" s="348" t="s">
        <v>52</v>
      </c>
      <c r="C24" s="162">
        <v>10.0</v>
      </c>
      <c r="D24" s="178">
        <v>280.0</v>
      </c>
      <c r="E24" s="178">
        <f>D24</f>
        <v>280</v>
      </c>
      <c r="F24" s="162" t="s">
        <v>77</v>
      </c>
      <c r="G24" s="70"/>
      <c r="H24" s="70"/>
    </row>
    <row r="25" ht="15.75" customHeight="1">
      <c r="A25" s="162" t="s">
        <v>51</v>
      </c>
      <c r="B25" s="348" t="s">
        <v>52</v>
      </c>
      <c r="C25" s="162">
        <v>7.0</v>
      </c>
      <c r="D25" s="178">
        <v>28.0</v>
      </c>
      <c r="E25" s="161">
        <v>196.0</v>
      </c>
      <c r="F25" s="162" t="s">
        <v>51</v>
      </c>
      <c r="G25" s="70"/>
      <c r="H25" s="70"/>
    </row>
    <row r="26" ht="15.75" customHeight="1">
      <c r="A26" s="162" t="s">
        <v>64</v>
      </c>
      <c r="B26" s="348" t="s">
        <v>52</v>
      </c>
      <c r="C26" s="162" t="s">
        <v>10505</v>
      </c>
      <c r="D26" s="178" t="s">
        <v>10506</v>
      </c>
      <c r="E26" s="161">
        <v>224.0</v>
      </c>
      <c r="F26" s="162" t="s">
        <v>64</v>
      </c>
      <c r="G26" s="70"/>
      <c r="H26" s="70"/>
    </row>
    <row r="27" ht="15.75" customHeight="1">
      <c r="A27" s="162" t="s">
        <v>10507</v>
      </c>
      <c r="B27" s="348" t="s">
        <v>52</v>
      </c>
      <c r="C27" s="162">
        <v>10.5</v>
      </c>
      <c r="D27" s="178">
        <v>294.0</v>
      </c>
      <c r="E27" s="161">
        <v>294.0</v>
      </c>
      <c r="F27" s="162" t="s">
        <v>10507</v>
      </c>
      <c r="G27" s="70"/>
      <c r="H27" s="70"/>
    </row>
    <row r="28" ht="15.75" customHeight="1">
      <c r="A28" s="162" t="s">
        <v>439</v>
      </c>
      <c r="B28" s="348" t="s">
        <v>52</v>
      </c>
      <c r="C28" s="162">
        <v>12.5</v>
      </c>
      <c r="D28" s="178">
        <v>350.0</v>
      </c>
      <c r="E28" s="161">
        <v>350.0</v>
      </c>
      <c r="F28" s="162" t="s">
        <v>439</v>
      </c>
      <c r="G28" s="70"/>
      <c r="H28" s="70"/>
    </row>
    <row r="29" ht="15.75" customHeight="1">
      <c r="A29" s="162" t="s">
        <v>78</v>
      </c>
      <c r="B29" s="348" t="s">
        <v>52</v>
      </c>
      <c r="C29" s="162">
        <v>10.0</v>
      </c>
      <c r="D29" s="178">
        <v>280.0</v>
      </c>
      <c r="E29" s="178">
        <f>D29</f>
        <v>280</v>
      </c>
      <c r="F29" s="162" t="s">
        <v>78</v>
      </c>
      <c r="G29" s="70"/>
      <c r="H29" s="70"/>
    </row>
    <row r="30" ht="15.75" customHeight="1">
      <c r="A30" s="162" t="s">
        <v>54</v>
      </c>
      <c r="B30" s="348" t="s">
        <v>52</v>
      </c>
      <c r="C30" s="162">
        <v>8.0</v>
      </c>
      <c r="D30" s="178" t="s">
        <v>10506</v>
      </c>
      <c r="E30" s="161">
        <v>224.0</v>
      </c>
      <c r="F30" s="162" t="s">
        <v>54</v>
      </c>
      <c r="G30" s="70"/>
      <c r="H30" s="70"/>
    </row>
    <row r="31" ht="15.75" customHeight="1">
      <c r="A31" s="162" t="s">
        <v>56</v>
      </c>
      <c r="B31" s="348" t="s">
        <v>609</v>
      </c>
      <c r="C31" s="162">
        <v>7.0</v>
      </c>
      <c r="D31" s="178" t="s">
        <v>10508</v>
      </c>
      <c r="E31" s="161">
        <v>196.0</v>
      </c>
      <c r="F31" s="162" t="s">
        <v>56</v>
      </c>
      <c r="G31" s="70"/>
      <c r="H31" s="70"/>
    </row>
    <row r="32" ht="15.75" customHeight="1">
      <c r="A32" s="162" t="s">
        <v>10509</v>
      </c>
      <c r="B32" s="348" t="s">
        <v>52</v>
      </c>
      <c r="C32" s="162">
        <v>10.75</v>
      </c>
      <c r="D32" s="178">
        <v>28.0</v>
      </c>
      <c r="E32" s="161">
        <v>301.0</v>
      </c>
      <c r="F32" s="162" t="s">
        <v>10509</v>
      </c>
      <c r="G32" s="70"/>
      <c r="H32" s="70"/>
    </row>
    <row r="33" ht="15.75" customHeight="1">
      <c r="A33" s="162" t="s">
        <v>10510</v>
      </c>
      <c r="B33" s="348" t="s">
        <v>52</v>
      </c>
      <c r="C33" s="162">
        <v>10.5</v>
      </c>
      <c r="D33" s="178">
        <v>28.0</v>
      </c>
      <c r="E33" s="161">
        <v>294.0</v>
      </c>
      <c r="F33" s="162" t="s">
        <v>10510</v>
      </c>
      <c r="G33" s="70"/>
      <c r="H33" s="70"/>
    </row>
    <row r="34" ht="15.75" customHeight="1">
      <c r="A34" s="162" t="s">
        <v>57</v>
      </c>
      <c r="B34" s="348" t="s">
        <v>52</v>
      </c>
      <c r="C34" s="162">
        <v>9.0</v>
      </c>
      <c r="D34" s="178" t="s">
        <v>10511</v>
      </c>
      <c r="E34" s="161">
        <v>252.0</v>
      </c>
      <c r="F34" s="162" t="s">
        <v>57</v>
      </c>
      <c r="G34" s="70"/>
      <c r="H34" s="70"/>
    </row>
    <row r="35" ht="15.75" customHeight="1">
      <c r="A35" s="162" t="s">
        <v>9261</v>
      </c>
      <c r="B35" s="348" t="s">
        <v>52</v>
      </c>
      <c r="C35" s="162">
        <v>10.0</v>
      </c>
      <c r="D35" s="178">
        <v>280.0</v>
      </c>
      <c r="E35" s="178">
        <f t="shared" ref="E35:E36" si="1">D35</f>
        <v>280</v>
      </c>
      <c r="F35" s="162" t="s">
        <v>9261</v>
      </c>
      <c r="G35" s="70"/>
      <c r="H35" s="70"/>
    </row>
    <row r="36" ht="15.75" customHeight="1">
      <c r="A36" s="162" t="s">
        <v>8734</v>
      </c>
      <c r="B36" s="348" t="s">
        <v>52</v>
      </c>
      <c r="C36" s="162" t="s">
        <v>10512</v>
      </c>
      <c r="D36" s="178">
        <f>13*14</f>
        <v>182</v>
      </c>
      <c r="E36" s="178">
        <f t="shared" si="1"/>
        <v>182</v>
      </c>
      <c r="F36" s="162" t="s">
        <v>8734</v>
      </c>
      <c r="G36" s="70"/>
      <c r="H36" s="70"/>
    </row>
    <row r="37" ht="15.75" customHeight="1">
      <c r="A37" s="162" t="s">
        <v>8734</v>
      </c>
      <c r="B37" s="348" t="s">
        <v>52</v>
      </c>
      <c r="C37" s="162" t="s">
        <v>10513</v>
      </c>
      <c r="D37" s="178">
        <f t="shared" ref="D37:E37" si="2">10*14</f>
        <v>140</v>
      </c>
      <c r="E37" s="161">
        <f t="shared" si="2"/>
        <v>140</v>
      </c>
      <c r="F37" s="162" t="s">
        <v>8734</v>
      </c>
      <c r="G37" s="70"/>
      <c r="H37" s="70"/>
    </row>
    <row r="38" ht="15.75" customHeight="1">
      <c r="A38" s="162" t="s">
        <v>9315</v>
      </c>
      <c r="B38" s="1655" t="s">
        <v>52</v>
      </c>
      <c r="C38" s="162">
        <v>12.0</v>
      </c>
      <c r="D38" s="178">
        <v>336.0</v>
      </c>
      <c r="E38" s="161">
        <v>336.0</v>
      </c>
      <c r="F38" s="162" t="s">
        <v>9315</v>
      </c>
      <c r="G38" s="70"/>
      <c r="H38" s="70"/>
    </row>
    <row r="39" ht="15.75" customHeight="1">
      <c r="A39" s="162" t="s">
        <v>10514</v>
      </c>
      <c r="B39" s="348" t="s">
        <v>52</v>
      </c>
      <c r="C39" s="162">
        <v>13.25</v>
      </c>
      <c r="D39" s="178">
        <v>371.0</v>
      </c>
      <c r="E39" s="161">
        <v>371.0</v>
      </c>
      <c r="F39" s="162" t="s">
        <v>10514</v>
      </c>
      <c r="G39" s="70"/>
      <c r="H39" s="70"/>
    </row>
    <row r="40" ht="15.75" customHeight="1">
      <c r="A40" s="162" t="s">
        <v>10515</v>
      </c>
      <c r="B40" s="348" t="s">
        <v>52</v>
      </c>
      <c r="C40" s="162">
        <v>11.0</v>
      </c>
      <c r="D40" s="178">
        <v>308.0</v>
      </c>
      <c r="E40" s="161">
        <v>308.0</v>
      </c>
      <c r="F40" s="162" t="s">
        <v>10515</v>
      </c>
      <c r="G40" s="70"/>
      <c r="H40" s="70"/>
    </row>
    <row r="41" ht="15.75" customHeight="1">
      <c r="A41" s="162" t="s">
        <v>10516</v>
      </c>
      <c r="B41" s="348" t="s">
        <v>52</v>
      </c>
      <c r="C41" s="162">
        <v>9.0</v>
      </c>
      <c r="D41" s="178">
        <v>252.0</v>
      </c>
      <c r="E41" s="161">
        <v>252.0</v>
      </c>
      <c r="F41" s="162" t="s">
        <v>10516</v>
      </c>
      <c r="G41" s="70"/>
      <c r="H41" s="70"/>
    </row>
    <row r="42" ht="15.75" customHeight="1">
      <c r="A42" s="162" t="s">
        <v>533</v>
      </c>
      <c r="B42" s="348" t="s">
        <v>52</v>
      </c>
      <c r="C42" s="162">
        <v>10.0</v>
      </c>
      <c r="D42" s="178">
        <v>280.0</v>
      </c>
      <c r="E42" s="161">
        <v>280.0</v>
      </c>
      <c r="F42" s="162" t="s">
        <v>533</v>
      </c>
      <c r="G42" s="70"/>
      <c r="H42" s="70"/>
    </row>
    <row r="43" ht="15.75" customHeight="1">
      <c r="A43" s="162" t="s">
        <v>67</v>
      </c>
      <c r="B43" s="348" t="s">
        <v>52</v>
      </c>
      <c r="C43" s="162">
        <v>4.0</v>
      </c>
      <c r="D43" s="178">
        <v>448.0</v>
      </c>
      <c r="E43" s="161">
        <v>112.0</v>
      </c>
      <c r="F43" s="162" t="s">
        <v>67</v>
      </c>
      <c r="G43" s="70"/>
      <c r="H43" s="70"/>
    </row>
    <row r="44" ht="15.75" customHeight="1">
      <c r="A44" s="162" t="s">
        <v>10433</v>
      </c>
      <c r="B44" s="348" t="s">
        <v>52</v>
      </c>
      <c r="C44" s="162" t="s">
        <v>10517</v>
      </c>
      <c r="D44" s="178">
        <v>322.0</v>
      </c>
      <c r="E44" s="161">
        <v>322.0</v>
      </c>
      <c r="F44" s="162" t="s">
        <v>10433</v>
      </c>
      <c r="G44" s="70"/>
      <c r="H44" s="70"/>
    </row>
    <row r="45" ht="15.75" customHeight="1">
      <c r="A45" s="162" t="s">
        <v>10518</v>
      </c>
      <c r="B45" s="348" t="s">
        <v>52</v>
      </c>
      <c r="C45" s="162">
        <v>13.5</v>
      </c>
      <c r="D45" s="178">
        <v>378.0</v>
      </c>
      <c r="E45" s="161">
        <v>378.0</v>
      </c>
      <c r="F45" s="162" t="s">
        <v>10518</v>
      </c>
      <c r="G45" s="70"/>
      <c r="H45" s="70"/>
    </row>
    <row r="46" ht="15.75" customHeight="1">
      <c r="A46" s="162" t="s">
        <v>9273</v>
      </c>
      <c r="B46" s="348" t="s">
        <v>52</v>
      </c>
      <c r="C46" s="162" t="s">
        <v>10501</v>
      </c>
      <c r="D46" s="178" t="s">
        <v>10519</v>
      </c>
      <c r="E46" s="161">
        <v>378.0</v>
      </c>
      <c r="F46" s="162" t="s">
        <v>9273</v>
      </c>
      <c r="G46" s="70"/>
      <c r="H46" s="70"/>
    </row>
    <row r="47" ht="15.75" customHeight="1">
      <c r="A47" s="162" t="s">
        <v>8753</v>
      </c>
      <c r="B47" s="348" t="s">
        <v>52</v>
      </c>
      <c r="C47" s="162">
        <v>10.0</v>
      </c>
      <c r="D47" s="178">
        <v>280.0</v>
      </c>
      <c r="E47" s="161">
        <v>280.0</v>
      </c>
      <c r="F47" s="162" t="s">
        <v>8753</v>
      </c>
      <c r="G47" s="70"/>
      <c r="H47" s="70"/>
    </row>
    <row r="48" ht="15.75" customHeight="1">
      <c r="A48" s="162" t="s">
        <v>99</v>
      </c>
      <c r="B48" s="348" t="s">
        <v>52</v>
      </c>
      <c r="C48" s="162">
        <v>13.0</v>
      </c>
      <c r="D48" s="178">
        <v>364.0</v>
      </c>
      <c r="E48" s="161">
        <v>364.0</v>
      </c>
      <c r="F48" s="162" t="s">
        <v>99</v>
      </c>
      <c r="G48" s="70"/>
      <c r="H48" s="70"/>
    </row>
    <row r="49" ht="15.75" customHeight="1">
      <c r="A49" s="162" t="s">
        <v>3614</v>
      </c>
      <c r="B49" s="348" t="s">
        <v>52</v>
      </c>
      <c r="C49" s="162">
        <v>8.5</v>
      </c>
      <c r="D49" s="178">
        <f>8.5*28</f>
        <v>238</v>
      </c>
      <c r="E49" s="178">
        <f>D49</f>
        <v>238</v>
      </c>
      <c r="F49" s="162" t="s">
        <v>3614</v>
      </c>
      <c r="G49" s="70"/>
      <c r="H49" s="70"/>
    </row>
    <row r="50" ht="15.75" customHeight="1">
      <c r="A50" s="162" t="s">
        <v>75</v>
      </c>
      <c r="B50" s="348" t="s">
        <v>52</v>
      </c>
      <c r="C50" s="162">
        <v>12.0</v>
      </c>
      <c r="D50" s="178" t="s">
        <v>10520</v>
      </c>
      <c r="E50" s="1483">
        <v>336.0</v>
      </c>
      <c r="F50" s="162" t="s">
        <v>75</v>
      </c>
      <c r="G50" s="70"/>
      <c r="H50" s="70"/>
    </row>
    <row r="51" ht="15.0" customHeight="1">
      <c r="A51" s="162" t="s">
        <v>103</v>
      </c>
      <c r="B51" s="348" t="s">
        <v>101</v>
      </c>
      <c r="C51" s="348" t="s">
        <v>10506</v>
      </c>
      <c r="D51" s="164" t="s">
        <v>10521</v>
      </c>
      <c r="E51" s="1483">
        <v>224.0</v>
      </c>
      <c r="F51" s="168" t="s">
        <v>103</v>
      </c>
    </row>
    <row r="52" ht="15.0" customHeight="1">
      <c r="A52" s="162" t="s">
        <v>129</v>
      </c>
      <c r="B52" s="348" t="s">
        <v>101</v>
      </c>
      <c r="C52" s="348">
        <v>13.0</v>
      </c>
      <c r="D52" s="164" t="s">
        <v>10522</v>
      </c>
      <c r="E52" s="1483">
        <v>364.0</v>
      </c>
      <c r="F52" s="168" t="s">
        <v>129</v>
      </c>
    </row>
    <row r="53" ht="15.0" customHeight="1">
      <c r="A53" s="162" t="s">
        <v>729</v>
      </c>
      <c r="B53" s="161" t="s">
        <v>101</v>
      </c>
      <c r="C53" s="511">
        <v>8.0</v>
      </c>
      <c r="D53" s="522"/>
      <c r="E53" s="711">
        <f>8*28</f>
        <v>224</v>
      </c>
      <c r="F53" s="168" t="s">
        <v>729</v>
      </c>
    </row>
    <row r="54" ht="15.0" customHeight="1">
      <c r="A54" s="162" t="s">
        <v>10523</v>
      </c>
      <c r="B54" s="1655" t="s">
        <v>101</v>
      </c>
      <c r="C54" s="348">
        <v>14.0</v>
      </c>
      <c r="D54" s="164">
        <v>392.0</v>
      </c>
      <c r="E54" s="1483">
        <v>394.0</v>
      </c>
      <c r="F54" s="168" t="s">
        <v>132</v>
      </c>
    </row>
    <row r="55" ht="15.0" customHeight="1">
      <c r="A55" s="162" t="s">
        <v>10524</v>
      </c>
      <c r="B55" s="348" t="s">
        <v>101</v>
      </c>
      <c r="C55" s="348" t="s">
        <v>10525</v>
      </c>
      <c r="D55" s="164">
        <v>336.0</v>
      </c>
      <c r="E55" s="1483">
        <v>336.0</v>
      </c>
      <c r="F55" s="168" t="s">
        <v>122</v>
      </c>
    </row>
    <row r="56" ht="15.0" customHeight="1">
      <c r="A56" s="162" t="s">
        <v>9470</v>
      </c>
      <c r="B56" s="348" t="s">
        <v>101</v>
      </c>
      <c r="C56" s="348">
        <v>10.0</v>
      </c>
      <c r="D56" s="164">
        <v>280.0</v>
      </c>
      <c r="E56" s="1483">
        <v>280.0</v>
      </c>
      <c r="F56" s="168" t="s">
        <v>114</v>
      </c>
    </row>
    <row r="57" ht="15.0" customHeight="1">
      <c r="A57" s="162" t="s">
        <v>9512</v>
      </c>
      <c r="B57" s="348" t="s">
        <v>101</v>
      </c>
      <c r="C57" s="348">
        <v>12.0</v>
      </c>
      <c r="D57" s="164">
        <v>336.0</v>
      </c>
      <c r="E57" s="1483">
        <v>336.0</v>
      </c>
      <c r="F57" s="168" t="s">
        <v>118</v>
      </c>
    </row>
    <row r="58" ht="15.0" customHeight="1">
      <c r="A58" s="161" t="s">
        <v>9525</v>
      </c>
      <c r="B58" s="161" t="s">
        <v>101</v>
      </c>
      <c r="C58" s="161" t="s">
        <v>10526</v>
      </c>
      <c r="D58" s="164">
        <v>392.0</v>
      </c>
      <c r="E58" s="1483">
        <v>392.0</v>
      </c>
      <c r="F58" s="168" t="s">
        <v>137</v>
      </c>
    </row>
    <row r="59" ht="15.0" customHeight="1">
      <c r="A59" s="162" t="s">
        <v>112</v>
      </c>
      <c r="B59" s="348" t="s">
        <v>101</v>
      </c>
      <c r="C59" s="348">
        <v>12.0</v>
      </c>
      <c r="D59" s="164" t="s">
        <v>10527</v>
      </c>
      <c r="E59" s="1483">
        <v>336.0</v>
      </c>
      <c r="F59" s="168" t="s">
        <v>112</v>
      </c>
    </row>
    <row r="60" ht="15.0" customHeight="1">
      <c r="A60" s="162" t="s">
        <v>119</v>
      </c>
      <c r="B60" s="348" t="s">
        <v>101</v>
      </c>
      <c r="C60" s="348">
        <v>12.0</v>
      </c>
      <c r="D60" s="164" t="s">
        <v>10528</v>
      </c>
      <c r="E60" s="1483">
        <v>336.0</v>
      </c>
      <c r="F60" s="168" t="s">
        <v>119</v>
      </c>
    </row>
    <row r="61" ht="15.0" customHeight="1">
      <c r="A61" s="200" t="s">
        <v>10529</v>
      </c>
      <c r="B61" s="314" t="s">
        <v>101</v>
      </c>
      <c r="C61" s="421">
        <v>8.0</v>
      </c>
      <c r="D61" s="315">
        <f>8*28</f>
        <v>224</v>
      </c>
      <c r="E61" s="1169">
        <f>D61</f>
        <v>224</v>
      </c>
      <c r="F61" s="168" t="s">
        <v>107</v>
      </c>
    </row>
    <row r="62" ht="15.0" customHeight="1">
      <c r="A62" s="162" t="s">
        <v>108</v>
      </c>
      <c r="B62" s="348" t="s">
        <v>101</v>
      </c>
      <c r="C62" s="348">
        <v>10.0</v>
      </c>
      <c r="D62" s="178" t="s">
        <v>10530</v>
      </c>
      <c r="E62" s="697">
        <v>280.0</v>
      </c>
      <c r="F62" s="168" t="s">
        <v>108</v>
      </c>
    </row>
    <row r="63" ht="15.0" customHeight="1">
      <c r="A63" s="162" t="s">
        <v>9600</v>
      </c>
      <c r="B63" s="348" t="s">
        <v>4122</v>
      </c>
      <c r="C63" s="348">
        <v>12.0</v>
      </c>
      <c r="D63" s="164">
        <v>336.0</v>
      </c>
      <c r="E63" s="1483">
        <v>336.0</v>
      </c>
      <c r="F63" s="168" t="s">
        <v>115</v>
      </c>
    </row>
    <row r="64" ht="15.0" customHeight="1">
      <c r="A64" s="162" t="s">
        <v>134</v>
      </c>
      <c r="B64" s="348" t="s">
        <v>101</v>
      </c>
      <c r="C64" s="348">
        <v>12.5</v>
      </c>
      <c r="D64" s="164" t="s">
        <v>10531</v>
      </c>
      <c r="E64" s="1483">
        <v>350.0</v>
      </c>
      <c r="F64" s="168" t="s">
        <v>134</v>
      </c>
    </row>
    <row r="65" ht="15.0" customHeight="1">
      <c r="A65" s="162" t="s">
        <v>105</v>
      </c>
      <c r="B65" s="348" t="s">
        <v>101</v>
      </c>
      <c r="C65" s="348">
        <v>10.0</v>
      </c>
      <c r="D65" s="164">
        <v>28.0</v>
      </c>
      <c r="E65" s="1483">
        <v>280.0</v>
      </c>
      <c r="F65" s="168" t="s">
        <v>105</v>
      </c>
    </row>
    <row r="66" ht="15.0" customHeight="1">
      <c r="A66" s="162" t="s">
        <v>113</v>
      </c>
      <c r="B66" s="348" t="s">
        <v>101</v>
      </c>
      <c r="C66" s="348">
        <v>8.0</v>
      </c>
      <c r="D66" s="164" t="s">
        <v>10506</v>
      </c>
      <c r="E66" s="1483">
        <v>224.0</v>
      </c>
      <c r="F66" s="168" t="s">
        <v>113</v>
      </c>
    </row>
    <row r="67" ht="15.0" customHeight="1">
      <c r="A67" s="162" t="s">
        <v>1040</v>
      </c>
      <c r="B67" s="348" t="s">
        <v>101</v>
      </c>
      <c r="C67" s="161">
        <v>12.0</v>
      </c>
      <c r="D67" s="164">
        <v>392.0</v>
      </c>
      <c r="E67" s="1483">
        <v>392.0</v>
      </c>
      <c r="F67" s="168" t="s">
        <v>121</v>
      </c>
    </row>
    <row r="68" ht="15.0" customHeight="1">
      <c r="A68" s="162" t="s">
        <v>10532</v>
      </c>
      <c r="B68" s="348" t="s">
        <v>101</v>
      </c>
      <c r="C68" s="348">
        <v>14.0</v>
      </c>
      <c r="D68" s="164">
        <v>392.0</v>
      </c>
      <c r="E68" s="1483">
        <v>392.0</v>
      </c>
      <c r="F68" s="168" t="s">
        <v>120</v>
      </c>
    </row>
    <row r="69" ht="15.0" customHeight="1">
      <c r="A69" s="162" t="s">
        <v>124</v>
      </c>
      <c r="B69" s="348" t="s">
        <v>101</v>
      </c>
      <c r="C69" s="348">
        <v>12.0</v>
      </c>
      <c r="D69" s="164">
        <v>336.0</v>
      </c>
      <c r="E69" s="1483">
        <v>336.0</v>
      </c>
      <c r="F69" s="168" t="s">
        <v>124</v>
      </c>
    </row>
    <row r="70" ht="15.0" customHeight="1">
      <c r="A70" s="162" t="s">
        <v>10533</v>
      </c>
      <c r="B70" s="348" t="s">
        <v>101</v>
      </c>
      <c r="C70" s="348">
        <v>336.0</v>
      </c>
      <c r="D70" s="164"/>
      <c r="E70" s="1483">
        <v>336.0</v>
      </c>
      <c r="F70" s="168" t="s">
        <v>128</v>
      </c>
    </row>
    <row r="71" ht="15.0" customHeight="1">
      <c r="A71" s="200" t="s">
        <v>9677</v>
      </c>
      <c r="B71" s="421" t="s">
        <v>52</v>
      </c>
      <c r="C71" s="1464">
        <v>12.11</v>
      </c>
      <c r="D71" s="315">
        <v>28.0</v>
      </c>
      <c r="E71" s="1169">
        <v>340.0</v>
      </c>
      <c r="F71" s="168" t="s">
        <v>135</v>
      </c>
    </row>
    <row r="72" ht="15.0" customHeight="1">
      <c r="A72" s="162" t="s">
        <v>100</v>
      </c>
      <c r="B72" s="348" t="s">
        <v>101</v>
      </c>
      <c r="C72" s="348">
        <v>9.0</v>
      </c>
      <c r="D72" s="164" t="s">
        <v>10534</v>
      </c>
      <c r="E72" s="1483">
        <v>252.0</v>
      </c>
      <c r="F72" s="168" t="s">
        <v>100</v>
      </c>
    </row>
    <row r="73" ht="15.0" customHeight="1">
      <c r="A73" s="162" t="s">
        <v>123</v>
      </c>
      <c r="B73" s="348" t="s">
        <v>101</v>
      </c>
      <c r="C73" s="348" t="s">
        <v>10535</v>
      </c>
      <c r="D73" s="164">
        <v>392.0</v>
      </c>
      <c r="E73" s="1483">
        <v>392.0</v>
      </c>
      <c r="F73" s="168" t="s">
        <v>123</v>
      </c>
    </row>
    <row r="74" ht="15.0" customHeight="1">
      <c r="A74" s="162" t="s">
        <v>10536</v>
      </c>
      <c r="B74" s="348" t="s">
        <v>101</v>
      </c>
      <c r="C74" s="348">
        <v>13.5</v>
      </c>
      <c r="D74" s="164" t="s">
        <v>10537</v>
      </c>
      <c r="E74" s="1483">
        <v>378.0</v>
      </c>
      <c r="F74" s="168" t="s">
        <v>133</v>
      </c>
    </row>
    <row r="75" ht="15.0" customHeight="1">
      <c r="A75" s="162" t="s">
        <v>10538</v>
      </c>
      <c r="B75" s="348" t="s">
        <v>101</v>
      </c>
      <c r="C75" s="348">
        <v>13.0</v>
      </c>
      <c r="D75" s="164">
        <v>364.0</v>
      </c>
      <c r="E75" s="1483">
        <v>364.0</v>
      </c>
      <c r="F75" s="168" t="s">
        <v>131</v>
      </c>
    </row>
    <row r="76" ht="15.0" customHeight="1">
      <c r="A76" s="162" t="s">
        <v>10539</v>
      </c>
      <c r="B76" s="348" t="s">
        <v>101</v>
      </c>
      <c r="C76" s="348" t="s">
        <v>59</v>
      </c>
      <c r="D76" s="178" t="s">
        <v>10506</v>
      </c>
      <c r="E76" s="697">
        <v>224.0</v>
      </c>
      <c r="F76" s="168" t="s">
        <v>111</v>
      </c>
    </row>
    <row r="77" ht="15.0" customHeight="1">
      <c r="A77" s="162" t="s">
        <v>110</v>
      </c>
      <c r="B77" s="348" t="s">
        <v>101</v>
      </c>
      <c r="C77" s="348" t="s">
        <v>10540</v>
      </c>
      <c r="D77" s="178" t="s">
        <v>10506</v>
      </c>
      <c r="E77" s="697">
        <v>224.0</v>
      </c>
      <c r="F77" s="168" t="s">
        <v>110</v>
      </c>
    </row>
    <row r="78" ht="15.0" customHeight="1">
      <c r="A78" s="162" t="s">
        <v>10541</v>
      </c>
      <c r="B78" s="348" t="s">
        <v>101</v>
      </c>
      <c r="C78" s="348">
        <v>196.0</v>
      </c>
      <c r="D78" s="164">
        <v>196.0</v>
      </c>
      <c r="E78" s="1483">
        <v>196.0</v>
      </c>
      <c r="F78" s="168" t="s">
        <v>102</v>
      </c>
    </row>
    <row r="79" ht="15.0" customHeight="1">
      <c r="A79" s="162" t="s">
        <v>10542</v>
      </c>
      <c r="B79" s="348" t="s">
        <v>101</v>
      </c>
      <c r="C79" s="348">
        <v>14.0</v>
      </c>
      <c r="D79" s="164" t="s">
        <v>10543</v>
      </c>
      <c r="E79" s="1483">
        <v>392.0</v>
      </c>
      <c r="F79" s="168" t="s">
        <v>125</v>
      </c>
    </row>
    <row r="80" ht="15.75" customHeight="1">
      <c r="A80" s="162" t="s">
        <v>10544</v>
      </c>
      <c r="B80" s="348" t="s">
        <v>101</v>
      </c>
      <c r="C80" s="348">
        <v>13.0</v>
      </c>
      <c r="D80" s="164">
        <v>364.0</v>
      </c>
      <c r="E80" s="1483">
        <v>364.0</v>
      </c>
      <c r="F80" s="75" t="s">
        <v>8096</v>
      </c>
    </row>
    <row r="81" ht="12.0" customHeight="1">
      <c r="A81" s="162" t="s">
        <v>10545</v>
      </c>
      <c r="B81" s="348" t="s">
        <v>139</v>
      </c>
      <c r="C81" s="348">
        <v>12.5</v>
      </c>
      <c r="D81" s="164">
        <v>350.0</v>
      </c>
      <c r="E81" s="178">
        <v>350.0</v>
      </c>
      <c r="F81" s="503" t="s">
        <v>10546</v>
      </c>
    </row>
    <row r="82" ht="12.0" customHeight="1">
      <c r="A82" s="162" t="s">
        <v>148</v>
      </c>
      <c r="B82" s="348" t="s">
        <v>139</v>
      </c>
      <c r="C82" s="348">
        <v>13.0</v>
      </c>
      <c r="D82" s="164">
        <f t="shared" ref="D82:E82" si="3">13*28</f>
        <v>364</v>
      </c>
      <c r="E82" s="164">
        <f t="shared" si="3"/>
        <v>364</v>
      </c>
      <c r="F82" s="374" t="s">
        <v>148</v>
      </c>
    </row>
    <row r="83" ht="12.0" customHeight="1">
      <c r="A83" s="162" t="s">
        <v>149</v>
      </c>
      <c r="B83" s="348" t="s">
        <v>139</v>
      </c>
      <c r="C83" s="348">
        <v>12.0</v>
      </c>
      <c r="D83" s="164">
        <f>12*28</f>
        <v>336</v>
      </c>
      <c r="E83" s="1483">
        <v>336.0</v>
      </c>
      <c r="F83" s="374" t="s">
        <v>149</v>
      </c>
    </row>
    <row r="84" ht="12.0" customHeight="1">
      <c r="A84" s="162" t="s">
        <v>10547</v>
      </c>
      <c r="B84" s="348" t="s">
        <v>139</v>
      </c>
      <c r="C84" s="348">
        <v>12.0</v>
      </c>
      <c r="D84" s="164" t="s">
        <v>10528</v>
      </c>
      <c r="E84" s="1483">
        <v>336.0</v>
      </c>
      <c r="F84" s="374" t="s">
        <v>150</v>
      </c>
    </row>
    <row r="85" ht="12.0" customHeight="1">
      <c r="A85" s="162" t="s">
        <v>141</v>
      </c>
      <c r="B85" s="348" t="s">
        <v>139</v>
      </c>
      <c r="C85" s="348"/>
      <c r="D85" s="164">
        <v>16.0</v>
      </c>
      <c r="E85" s="1483">
        <v>448.0</v>
      </c>
      <c r="F85" s="162" t="s">
        <v>141</v>
      </c>
    </row>
    <row r="86" ht="12.0" customHeight="1">
      <c r="A86" s="162" t="s">
        <v>9843</v>
      </c>
      <c r="B86" s="348" t="s">
        <v>139</v>
      </c>
      <c r="C86" s="348">
        <v>12.0</v>
      </c>
      <c r="D86" s="164">
        <f t="shared" ref="D86:E86" si="4">12*28</f>
        <v>336</v>
      </c>
      <c r="E86" s="164">
        <f t="shared" si="4"/>
        <v>336</v>
      </c>
      <c r="F86" s="374" t="s">
        <v>151</v>
      </c>
    </row>
    <row r="87" ht="12.0" customHeight="1">
      <c r="A87" s="162" t="s">
        <v>1428</v>
      </c>
      <c r="B87" s="348" t="s">
        <v>139</v>
      </c>
      <c r="C87" s="348">
        <v>9.0</v>
      </c>
      <c r="D87" s="164">
        <f t="shared" ref="D87:E87" si="5">9*28</f>
        <v>252</v>
      </c>
      <c r="E87" s="164">
        <f t="shared" si="5"/>
        <v>252</v>
      </c>
      <c r="F87" s="374" t="s">
        <v>142</v>
      </c>
    </row>
    <row r="88" ht="12.0" customHeight="1">
      <c r="A88" s="162" t="s">
        <v>1443</v>
      </c>
      <c r="B88" s="348" t="s">
        <v>139</v>
      </c>
      <c r="C88" s="348">
        <v>12.5</v>
      </c>
      <c r="D88" s="164">
        <v>350.0</v>
      </c>
      <c r="E88" s="1483">
        <v>350.0</v>
      </c>
      <c r="F88" s="374" t="s">
        <v>152</v>
      </c>
    </row>
    <row r="89" ht="12.0" customHeight="1">
      <c r="A89" s="162" t="s">
        <v>7610</v>
      </c>
      <c r="B89" s="348" t="s">
        <v>139</v>
      </c>
      <c r="C89" s="348">
        <v>10.0</v>
      </c>
      <c r="D89" s="178">
        <v>280.0</v>
      </c>
      <c r="E89" s="1483">
        <v>280.0</v>
      </c>
      <c r="F89" s="162" t="s">
        <v>7610</v>
      </c>
    </row>
    <row r="90" ht="12.0" customHeight="1">
      <c r="A90" s="162" t="s">
        <v>1449</v>
      </c>
      <c r="B90" s="348" t="s">
        <v>139</v>
      </c>
      <c r="C90" s="348">
        <v>9.0</v>
      </c>
      <c r="D90" s="164">
        <f t="shared" ref="D90:E90" si="6">9*28</f>
        <v>252</v>
      </c>
      <c r="E90" s="164">
        <f t="shared" si="6"/>
        <v>252</v>
      </c>
      <c r="F90" s="374" t="s">
        <v>1449</v>
      </c>
    </row>
    <row r="91" ht="12.0" customHeight="1">
      <c r="A91" s="162" t="s">
        <v>1451</v>
      </c>
      <c r="B91" s="348" t="s">
        <v>139</v>
      </c>
      <c r="C91" s="348">
        <v>15.0</v>
      </c>
      <c r="D91" s="164">
        <f t="shared" ref="D91:E91" si="7">15*28</f>
        <v>420</v>
      </c>
      <c r="E91" s="164">
        <f t="shared" si="7"/>
        <v>420</v>
      </c>
      <c r="F91" s="162" t="s">
        <v>1451</v>
      </c>
    </row>
    <row r="92" ht="12.0" customHeight="1">
      <c r="A92" s="162" t="s">
        <v>1454</v>
      </c>
      <c r="B92" s="348" t="s">
        <v>139</v>
      </c>
      <c r="C92" s="348">
        <v>8.0</v>
      </c>
      <c r="D92" s="164">
        <f t="shared" ref="D92:E92" si="8">8*28</f>
        <v>224</v>
      </c>
      <c r="E92" s="164">
        <f t="shared" si="8"/>
        <v>224</v>
      </c>
      <c r="F92" s="162" t="s">
        <v>1454</v>
      </c>
    </row>
    <row r="93" ht="12.0" customHeight="1">
      <c r="A93" s="162" t="s">
        <v>157</v>
      </c>
      <c r="B93" s="348" t="s">
        <v>139</v>
      </c>
      <c r="C93" s="348">
        <v>14.0</v>
      </c>
      <c r="D93" s="164">
        <f>14*28</f>
        <v>392</v>
      </c>
      <c r="E93" s="1483">
        <v>392.0</v>
      </c>
      <c r="F93" s="162" t="s">
        <v>157</v>
      </c>
    </row>
    <row r="94" ht="12.0" customHeight="1">
      <c r="A94" s="200" t="s">
        <v>158</v>
      </c>
      <c r="B94" s="421" t="s">
        <v>139</v>
      </c>
      <c r="C94" s="421">
        <v>12.0</v>
      </c>
      <c r="D94" s="315">
        <v>336.0</v>
      </c>
      <c r="E94" s="1169">
        <v>336.0</v>
      </c>
      <c r="F94" s="200" t="s">
        <v>158</v>
      </c>
    </row>
    <row r="95" ht="12.0" customHeight="1">
      <c r="A95" s="1656" t="s">
        <v>145</v>
      </c>
      <c r="B95" s="1657" t="s">
        <v>6497</v>
      </c>
      <c r="C95" s="1657" t="s">
        <v>10548</v>
      </c>
      <c r="D95" s="1658">
        <v>280.0</v>
      </c>
      <c r="E95" s="1659">
        <v>280.0</v>
      </c>
      <c r="F95" s="1656" t="s">
        <v>145</v>
      </c>
      <c r="G95" s="609"/>
      <c r="H95" s="609"/>
      <c r="I95" s="609"/>
      <c r="J95" s="609"/>
      <c r="K95" s="609"/>
      <c r="L95" s="609"/>
      <c r="M95" s="609"/>
      <c r="N95" s="609"/>
      <c r="O95" s="609"/>
      <c r="P95" s="609"/>
      <c r="Q95" s="609"/>
      <c r="R95" s="609"/>
      <c r="S95" s="609"/>
      <c r="T95" s="609"/>
      <c r="U95" s="609"/>
      <c r="V95" s="609"/>
      <c r="W95" s="609"/>
      <c r="X95" s="609"/>
      <c r="Y95" s="609"/>
    </row>
    <row r="96" ht="12.0" customHeight="1">
      <c r="A96" s="162" t="s">
        <v>10549</v>
      </c>
      <c r="B96" s="348" t="s">
        <v>139</v>
      </c>
      <c r="C96" s="348">
        <v>16.0</v>
      </c>
      <c r="D96" s="164">
        <v>28.0</v>
      </c>
      <c r="E96" s="1483">
        <v>448.0</v>
      </c>
      <c r="F96" s="162" t="s">
        <v>10549</v>
      </c>
    </row>
    <row r="97" ht="12.0" customHeight="1">
      <c r="A97" s="162" t="s">
        <v>171</v>
      </c>
      <c r="B97" s="348" t="s">
        <v>139</v>
      </c>
      <c r="C97" s="348">
        <v>11.0</v>
      </c>
      <c r="D97" s="164">
        <v>308.0</v>
      </c>
      <c r="E97" s="1483">
        <v>308.0</v>
      </c>
      <c r="F97" s="162" t="s">
        <v>171</v>
      </c>
    </row>
    <row r="98" ht="12.0" customHeight="1">
      <c r="A98" s="200" t="s">
        <v>1586</v>
      </c>
      <c r="B98" s="421" t="s">
        <v>139</v>
      </c>
      <c r="C98" s="421">
        <v>7.0</v>
      </c>
      <c r="D98" s="315">
        <v>28.0</v>
      </c>
      <c r="E98" s="1169">
        <v>196.0</v>
      </c>
      <c r="F98" s="200" t="s">
        <v>1586</v>
      </c>
    </row>
    <row r="99" ht="13.5" customHeight="1">
      <c r="A99" s="456" t="s">
        <v>155</v>
      </c>
      <c r="B99" s="931" t="s">
        <v>139</v>
      </c>
      <c r="C99" s="421">
        <v>12.0</v>
      </c>
      <c r="D99" s="315">
        <f>12*28</f>
        <v>336</v>
      </c>
      <c r="E99" s="1169">
        <v>336.0</v>
      </c>
      <c r="F99" s="1551" t="s">
        <v>9962</v>
      </c>
      <c r="G99" s="609"/>
      <c r="H99" s="609"/>
      <c r="I99" s="609"/>
      <c r="J99" s="609"/>
      <c r="K99" s="609"/>
      <c r="L99" s="609"/>
      <c r="M99" s="609"/>
      <c r="N99" s="609"/>
      <c r="O99" s="609"/>
      <c r="P99" s="609"/>
      <c r="Q99" s="609"/>
      <c r="R99" s="609"/>
      <c r="S99" s="609"/>
      <c r="T99" s="609"/>
      <c r="U99" s="609"/>
      <c r="V99" s="609"/>
      <c r="W99" s="609"/>
      <c r="X99" s="609"/>
      <c r="Y99" s="609"/>
    </row>
    <row r="100" ht="14.25" customHeight="1">
      <c r="A100" s="456" t="s">
        <v>156</v>
      </c>
      <c r="B100" s="931" t="s">
        <v>139</v>
      </c>
      <c r="C100" s="421">
        <v>11.0</v>
      </c>
      <c r="D100" s="315">
        <f>11*28</f>
        <v>308</v>
      </c>
      <c r="E100" s="1169">
        <v>308.0</v>
      </c>
      <c r="F100" s="1660" t="s">
        <v>10550</v>
      </c>
      <c r="G100" s="1661"/>
      <c r="H100" s="1661"/>
      <c r="I100" s="1661"/>
      <c r="J100" s="1661"/>
      <c r="K100" s="1661"/>
      <c r="L100" s="1661"/>
      <c r="M100" s="1661"/>
      <c r="N100" s="1661"/>
      <c r="O100" s="1661"/>
      <c r="P100" s="1661"/>
      <c r="Q100" s="1661"/>
      <c r="R100" s="1661"/>
      <c r="S100" s="1661"/>
      <c r="T100" s="1661"/>
      <c r="U100" s="1661"/>
      <c r="V100" s="1661"/>
      <c r="W100" s="1661"/>
      <c r="X100" s="1661"/>
      <c r="Y100" s="1661"/>
    </row>
    <row r="101" ht="15.75" customHeight="1">
      <c r="A101" s="162" t="s">
        <v>160</v>
      </c>
      <c r="B101" s="348" t="s">
        <v>139</v>
      </c>
      <c r="C101" s="348">
        <v>11.5</v>
      </c>
      <c r="D101" s="164">
        <v>322.0</v>
      </c>
      <c r="E101" s="1483">
        <v>322.0</v>
      </c>
      <c r="F101" s="503" t="s">
        <v>1621</v>
      </c>
    </row>
    <row r="102" ht="13.5" customHeight="1">
      <c r="A102" s="456" t="s">
        <v>143</v>
      </c>
      <c r="B102" s="931" t="s">
        <v>6497</v>
      </c>
      <c r="C102" s="931" t="s">
        <v>10548</v>
      </c>
      <c r="D102" s="315">
        <v>280.0</v>
      </c>
      <c r="E102" s="1169">
        <v>280.0</v>
      </c>
      <c r="F102" s="1551" t="s">
        <v>1652</v>
      </c>
      <c r="G102" s="609"/>
      <c r="H102" s="609"/>
      <c r="I102" s="609"/>
      <c r="J102" s="609"/>
      <c r="K102" s="609"/>
      <c r="L102" s="609"/>
      <c r="M102" s="609"/>
      <c r="N102" s="609"/>
      <c r="O102" s="609"/>
      <c r="P102" s="609"/>
      <c r="Q102" s="609"/>
      <c r="R102" s="609"/>
      <c r="S102" s="609"/>
      <c r="T102" s="609"/>
      <c r="U102" s="609"/>
      <c r="V102" s="609"/>
      <c r="W102" s="609"/>
      <c r="X102" s="609"/>
      <c r="Y102" s="609"/>
    </row>
    <row r="103" ht="14.25" customHeight="1">
      <c r="A103" s="162" t="s">
        <v>140</v>
      </c>
      <c r="B103" s="348" t="s">
        <v>139</v>
      </c>
      <c r="C103" s="348">
        <v>10.5</v>
      </c>
      <c r="D103" s="164">
        <v>294.0</v>
      </c>
      <c r="E103" s="1483">
        <v>294.0</v>
      </c>
      <c r="F103" s="162" t="s">
        <v>140</v>
      </c>
    </row>
    <row r="104" ht="15.75" customHeight="1">
      <c r="A104" s="68" t="s">
        <v>146</v>
      </c>
      <c r="B104" s="68" t="s">
        <v>139</v>
      </c>
      <c r="C104" s="415">
        <v>10.0</v>
      </c>
      <c r="D104" s="918">
        <v>280.0</v>
      </c>
      <c r="E104" s="918">
        <v>280.0</v>
      </c>
      <c r="F104" s="70" t="s">
        <v>146</v>
      </c>
      <c r="G104" s="70"/>
      <c r="H104" s="70"/>
    </row>
    <row r="105" ht="15.75" customHeight="1">
      <c r="A105" s="68" t="s">
        <v>172</v>
      </c>
      <c r="B105" s="68" t="s">
        <v>139</v>
      </c>
      <c r="C105" s="415">
        <v>12.0</v>
      </c>
      <c r="D105" s="918">
        <v>12.0</v>
      </c>
      <c r="E105" s="918">
        <v>336.0</v>
      </c>
      <c r="F105" s="70" t="s">
        <v>172</v>
      </c>
      <c r="G105" s="70"/>
      <c r="H105" s="70"/>
    </row>
    <row r="106" ht="15.75" customHeight="1">
      <c r="A106" s="162" t="s">
        <v>164</v>
      </c>
      <c r="B106" s="348" t="s">
        <v>139</v>
      </c>
      <c r="C106" s="161">
        <v>12.5</v>
      </c>
      <c r="D106" s="164">
        <v>350.0</v>
      </c>
      <c r="E106" s="1483">
        <v>350.0</v>
      </c>
      <c r="F106" s="374" t="s">
        <v>1802</v>
      </c>
    </row>
    <row r="107" ht="15.75" customHeight="1">
      <c r="A107" s="162" t="s">
        <v>166</v>
      </c>
      <c r="B107" s="348" t="s">
        <v>139</v>
      </c>
      <c r="C107" s="348">
        <v>11.0</v>
      </c>
      <c r="D107" s="164">
        <f>11*28</f>
        <v>308</v>
      </c>
      <c r="E107" s="1483">
        <v>308.0</v>
      </c>
      <c r="F107" s="374" t="s">
        <v>10551</v>
      </c>
    </row>
    <row r="108" ht="15.75" customHeight="1">
      <c r="A108" s="162" t="s">
        <v>8945</v>
      </c>
      <c r="B108" s="506" t="s">
        <v>174</v>
      </c>
      <c r="C108" s="348">
        <v>12.5</v>
      </c>
      <c r="D108" s="164">
        <v>350.0</v>
      </c>
      <c r="E108" s="1483">
        <v>350.0</v>
      </c>
      <c r="F108" s="555" t="s">
        <v>1841</v>
      </c>
    </row>
    <row r="109" ht="15.75" customHeight="1">
      <c r="A109" s="162" t="s">
        <v>8953</v>
      </c>
      <c r="B109" s="348" t="s">
        <v>174</v>
      </c>
      <c r="C109" s="348">
        <v>12.0</v>
      </c>
      <c r="D109" s="164">
        <v>336.0</v>
      </c>
      <c r="E109" s="1483">
        <v>336.0</v>
      </c>
      <c r="F109" s="75" t="s">
        <v>206</v>
      </c>
    </row>
    <row r="110" ht="15.75" customHeight="1">
      <c r="A110" s="162" t="s">
        <v>8954</v>
      </c>
      <c r="B110" s="348" t="s">
        <v>174</v>
      </c>
      <c r="C110" s="348" t="s">
        <v>10552</v>
      </c>
      <c r="D110" s="164">
        <f t="shared" ref="D110:E110" si="9">10*28</f>
        <v>280</v>
      </c>
      <c r="E110" s="1483">
        <f t="shared" si="9"/>
        <v>280</v>
      </c>
      <c r="F110" s="988" t="s">
        <v>6613</v>
      </c>
    </row>
    <row r="111" ht="15.75" customHeight="1">
      <c r="A111" s="162" t="s">
        <v>10100</v>
      </c>
      <c r="B111" s="348" t="s">
        <v>174</v>
      </c>
      <c r="C111" s="348">
        <v>9.0</v>
      </c>
      <c r="D111" s="164">
        <v>252.0</v>
      </c>
      <c r="E111" s="1483">
        <v>252.0</v>
      </c>
      <c r="F111" s="988" t="s">
        <v>6647</v>
      </c>
    </row>
    <row r="112" ht="15.75" customHeight="1">
      <c r="A112" s="162" t="s">
        <v>10109</v>
      </c>
      <c r="B112" s="348" t="s">
        <v>174</v>
      </c>
      <c r="C112" s="348">
        <v>9.0</v>
      </c>
      <c r="D112" s="164">
        <v>252.0</v>
      </c>
      <c r="E112" s="1483">
        <v>252.0</v>
      </c>
      <c r="F112" s="988" t="s">
        <v>6666</v>
      </c>
    </row>
    <row r="113" ht="15.75" customHeight="1">
      <c r="A113" s="162" t="s">
        <v>181</v>
      </c>
      <c r="B113" s="348" t="s">
        <v>2010</v>
      </c>
      <c r="C113" s="348">
        <v>12.5</v>
      </c>
      <c r="D113" s="164">
        <v>350.0</v>
      </c>
      <c r="E113" s="1483">
        <v>350.0</v>
      </c>
      <c r="F113" s="75" t="s">
        <v>181</v>
      </c>
    </row>
    <row r="114" ht="15.75" customHeight="1">
      <c r="A114" s="200" t="s">
        <v>7636</v>
      </c>
      <c r="B114" s="1128" t="s">
        <v>174</v>
      </c>
      <c r="C114" s="1128">
        <v>10.0</v>
      </c>
      <c r="D114" s="1132">
        <v>280.0</v>
      </c>
      <c r="E114" s="1662">
        <v>280.0</v>
      </c>
      <c r="F114" s="75" t="s">
        <v>182</v>
      </c>
      <c r="G114" s="555"/>
      <c r="H114" s="555"/>
      <c r="I114" s="555"/>
      <c r="J114" s="555"/>
      <c r="K114" s="555"/>
      <c r="L114" s="555"/>
      <c r="M114" s="555"/>
      <c r="N114" s="555"/>
      <c r="O114" s="555"/>
      <c r="P114" s="555"/>
      <c r="Q114" s="555"/>
      <c r="R114" s="555"/>
      <c r="S114" s="555"/>
      <c r="T114" s="555"/>
      <c r="U114" s="555"/>
      <c r="V114" s="555"/>
      <c r="W114" s="555"/>
      <c r="X114" s="555"/>
      <c r="Y114" s="555"/>
    </row>
    <row r="115" ht="15.75" customHeight="1">
      <c r="A115" s="162" t="s">
        <v>10129</v>
      </c>
      <c r="B115" s="348" t="s">
        <v>174</v>
      </c>
      <c r="C115" s="348">
        <v>12.0</v>
      </c>
      <c r="D115" s="164">
        <f>12*28</f>
        <v>336</v>
      </c>
      <c r="E115" s="1483">
        <v>336.0</v>
      </c>
      <c r="F115" s="555" t="s">
        <v>191</v>
      </c>
    </row>
    <row r="116" ht="15.75" customHeight="1">
      <c r="A116" s="162" t="s">
        <v>1884</v>
      </c>
      <c r="B116" s="348" t="s">
        <v>174</v>
      </c>
      <c r="C116" s="348">
        <v>12.0</v>
      </c>
      <c r="D116" s="164" t="s">
        <v>10520</v>
      </c>
      <c r="E116" s="1483">
        <v>336.0</v>
      </c>
      <c r="F116" s="555" t="s">
        <v>1884</v>
      </c>
    </row>
    <row r="117" ht="15.75" customHeight="1">
      <c r="A117" s="200" t="s">
        <v>10147</v>
      </c>
      <c r="B117" s="1128" t="s">
        <v>10553</v>
      </c>
      <c r="C117" s="1128">
        <v>14.0</v>
      </c>
      <c r="D117" s="1132" t="s">
        <v>10543</v>
      </c>
      <c r="E117" s="1662">
        <v>392.0</v>
      </c>
      <c r="F117" s="555" t="s">
        <v>192</v>
      </c>
      <c r="G117" s="555"/>
      <c r="H117" s="555"/>
      <c r="I117" s="555"/>
      <c r="J117" s="555"/>
      <c r="K117" s="555"/>
      <c r="L117" s="555"/>
      <c r="M117" s="555"/>
      <c r="N117" s="555"/>
      <c r="O117" s="555"/>
      <c r="P117" s="555"/>
      <c r="Q117" s="555"/>
      <c r="R117" s="555"/>
      <c r="S117" s="555"/>
      <c r="T117" s="555"/>
      <c r="U117" s="555"/>
      <c r="V117" s="555"/>
      <c r="W117" s="555"/>
      <c r="X117" s="555"/>
      <c r="Y117" s="555"/>
    </row>
    <row r="118" ht="15.75" customHeight="1">
      <c r="A118" s="162" t="s">
        <v>8961</v>
      </c>
      <c r="B118" s="348" t="s">
        <v>174</v>
      </c>
      <c r="C118" s="348">
        <v>13.5</v>
      </c>
      <c r="D118" s="164">
        <v>378.0</v>
      </c>
      <c r="E118" s="1483">
        <v>378.0</v>
      </c>
      <c r="F118" s="75" t="s">
        <v>208</v>
      </c>
    </row>
    <row r="119" ht="15.75" customHeight="1">
      <c r="A119" s="162" t="s">
        <v>8962</v>
      </c>
      <c r="B119" s="348" t="s">
        <v>174</v>
      </c>
      <c r="C119" s="511">
        <v>8.75</v>
      </c>
      <c r="D119" s="164">
        <v>245.0</v>
      </c>
      <c r="E119" s="1483">
        <v>245.0</v>
      </c>
      <c r="F119" s="555" t="s">
        <v>175</v>
      </c>
    </row>
    <row r="120" ht="15.75" customHeight="1">
      <c r="A120" s="162" t="s">
        <v>10554</v>
      </c>
      <c r="B120" s="348" t="s">
        <v>7116</v>
      </c>
      <c r="C120" s="348">
        <v>13.0</v>
      </c>
      <c r="D120" s="164">
        <v>364.0</v>
      </c>
      <c r="E120" s="1483">
        <v>364.0</v>
      </c>
      <c r="F120" s="75" t="s">
        <v>209</v>
      </c>
    </row>
    <row r="121" ht="15.75" customHeight="1">
      <c r="A121" s="162" t="s">
        <v>10161</v>
      </c>
      <c r="B121" s="348" t="s">
        <v>174</v>
      </c>
      <c r="C121" s="348">
        <v>12.0</v>
      </c>
      <c r="D121" s="164">
        <v>336.0</v>
      </c>
      <c r="E121" s="1483">
        <v>336.0</v>
      </c>
      <c r="F121" s="555" t="s">
        <v>6734</v>
      </c>
    </row>
    <row r="122" ht="15.75" customHeight="1">
      <c r="A122" s="162" t="s">
        <v>183</v>
      </c>
      <c r="B122" s="348" t="s">
        <v>174</v>
      </c>
      <c r="C122" s="348" t="s">
        <v>10555</v>
      </c>
      <c r="D122" s="164">
        <v>350.0</v>
      </c>
      <c r="E122" s="1483">
        <v>350.0</v>
      </c>
      <c r="F122" s="555" t="s">
        <v>10164</v>
      </c>
    </row>
    <row r="123" ht="15.75" customHeight="1">
      <c r="A123" s="555" t="s">
        <v>1913</v>
      </c>
      <c r="B123" s="348" t="s">
        <v>10556</v>
      </c>
      <c r="C123" s="348">
        <v>10.0</v>
      </c>
      <c r="D123" s="164">
        <v>280.0</v>
      </c>
      <c r="E123" s="1483">
        <v>280.0</v>
      </c>
      <c r="F123" s="555" t="s">
        <v>1913</v>
      </c>
    </row>
    <row r="124" ht="15.75" customHeight="1">
      <c r="A124" s="162" t="s">
        <v>194</v>
      </c>
      <c r="B124" s="348" t="s">
        <v>174</v>
      </c>
      <c r="C124" s="348">
        <v>11.0</v>
      </c>
      <c r="D124" s="164">
        <v>308.0</v>
      </c>
      <c r="E124" s="1483">
        <v>308.0</v>
      </c>
      <c r="F124" s="546" t="s">
        <v>194</v>
      </c>
    </row>
    <row r="125" ht="15.75" customHeight="1">
      <c r="A125" s="162" t="s">
        <v>10557</v>
      </c>
      <c r="B125" s="348" t="s">
        <v>174</v>
      </c>
      <c r="C125" s="348">
        <v>12.0</v>
      </c>
      <c r="D125" s="164">
        <f>12*28</f>
        <v>336</v>
      </c>
      <c r="E125" s="1483">
        <v>336.0</v>
      </c>
      <c r="F125" s="200" t="s">
        <v>10186</v>
      </c>
    </row>
    <row r="126" ht="15.75" customHeight="1">
      <c r="A126" s="162" t="s">
        <v>8976</v>
      </c>
      <c r="B126" s="348" t="s">
        <v>174</v>
      </c>
      <c r="C126" s="348" t="s">
        <v>10558</v>
      </c>
      <c r="D126" s="164" t="s">
        <v>10559</v>
      </c>
      <c r="E126" s="1483">
        <v>56.0</v>
      </c>
      <c r="F126" s="75" t="s">
        <v>1935</v>
      </c>
    </row>
    <row r="127" ht="15.75" customHeight="1">
      <c r="A127" s="162" t="s">
        <v>8976</v>
      </c>
      <c r="B127" s="348" t="s">
        <v>174</v>
      </c>
      <c r="C127" s="348" t="s">
        <v>10560</v>
      </c>
      <c r="D127" s="178" t="s">
        <v>10561</v>
      </c>
      <c r="E127" s="1483">
        <v>28.0</v>
      </c>
      <c r="F127" s="75" t="s">
        <v>1935</v>
      </c>
    </row>
    <row r="128" ht="15.75" customHeight="1">
      <c r="A128" s="162" t="s">
        <v>8976</v>
      </c>
      <c r="B128" s="348" t="s">
        <v>174</v>
      </c>
      <c r="C128" s="348" t="s">
        <v>10562</v>
      </c>
      <c r="D128" s="164" t="s">
        <v>10559</v>
      </c>
      <c r="E128" s="1483">
        <v>56.0</v>
      </c>
      <c r="F128" s="75" t="s">
        <v>1935</v>
      </c>
    </row>
    <row r="129" ht="15.75" customHeight="1">
      <c r="A129" s="162" t="s">
        <v>8976</v>
      </c>
      <c r="B129" s="348" t="s">
        <v>174</v>
      </c>
      <c r="C129" s="348" t="s">
        <v>10563</v>
      </c>
      <c r="D129" s="178" t="s">
        <v>10559</v>
      </c>
      <c r="E129" s="1483">
        <v>56.0</v>
      </c>
      <c r="F129" s="75" t="s">
        <v>1935</v>
      </c>
    </row>
    <row r="130" ht="15.75" customHeight="1">
      <c r="A130" s="162" t="s">
        <v>10195</v>
      </c>
      <c r="B130" s="348" t="s">
        <v>174</v>
      </c>
      <c r="C130" s="161">
        <v>14.0</v>
      </c>
      <c r="D130" s="164">
        <v>392.0</v>
      </c>
      <c r="E130" s="1483">
        <v>392.0</v>
      </c>
      <c r="F130" s="75" t="s">
        <v>8390</v>
      </c>
    </row>
    <row r="131" ht="15.75" customHeight="1">
      <c r="A131" s="162" t="s">
        <v>197</v>
      </c>
      <c r="B131" s="348" t="s">
        <v>174</v>
      </c>
      <c r="C131" s="348" t="s">
        <v>10564</v>
      </c>
      <c r="D131" s="164">
        <f>28*12.5</f>
        <v>350</v>
      </c>
      <c r="E131" s="1483">
        <f>D131</f>
        <v>350</v>
      </c>
      <c r="F131" s="555" t="s">
        <v>197</v>
      </c>
    </row>
    <row r="132" ht="15.75" customHeight="1">
      <c r="A132" s="162" t="s">
        <v>10565</v>
      </c>
      <c r="B132" s="348" t="s">
        <v>174</v>
      </c>
      <c r="C132" s="348">
        <v>12.0</v>
      </c>
      <c r="D132" s="164">
        <v>336.0</v>
      </c>
      <c r="E132" s="1483">
        <v>336.0</v>
      </c>
      <c r="F132" s="555" t="s">
        <v>1959</v>
      </c>
    </row>
    <row r="133" ht="15.75" customHeight="1">
      <c r="A133" s="162" t="s">
        <v>9041</v>
      </c>
      <c r="B133" s="348" t="s">
        <v>174</v>
      </c>
      <c r="C133" s="1663">
        <v>45423.0</v>
      </c>
      <c r="D133" s="164">
        <v>322.0</v>
      </c>
      <c r="E133" s="1483">
        <v>322.0</v>
      </c>
      <c r="F133" s="555" t="s">
        <v>1970</v>
      </c>
    </row>
    <row r="134" ht="15.75" customHeight="1">
      <c r="A134" s="162" t="s">
        <v>10566</v>
      </c>
      <c r="B134" s="348" t="s">
        <v>174</v>
      </c>
      <c r="C134" s="348">
        <v>10.0</v>
      </c>
      <c r="D134" s="164">
        <v>280.0</v>
      </c>
      <c r="E134" s="1483">
        <v>280.0</v>
      </c>
      <c r="F134" s="555" t="s">
        <v>1973</v>
      </c>
    </row>
    <row r="135" ht="15.75" customHeight="1">
      <c r="A135" s="162" t="s">
        <v>10567</v>
      </c>
      <c r="B135" s="348" t="s">
        <v>1962</v>
      </c>
      <c r="C135" s="348">
        <v>12.0</v>
      </c>
      <c r="D135" s="164">
        <v>336.0</v>
      </c>
      <c r="E135" s="1483">
        <v>336.0</v>
      </c>
      <c r="F135" s="563" t="s">
        <v>199</v>
      </c>
    </row>
    <row r="136" ht="15.75" customHeight="1">
      <c r="A136" s="162" t="s">
        <v>9044</v>
      </c>
      <c r="B136" s="348" t="s">
        <v>174</v>
      </c>
      <c r="C136" s="348" t="s">
        <v>10568</v>
      </c>
      <c r="D136" s="164" t="s">
        <v>10569</v>
      </c>
      <c r="E136" s="1483">
        <v>371.0</v>
      </c>
      <c r="F136" s="555" t="s">
        <v>9049</v>
      </c>
    </row>
    <row r="137" ht="15.75" customHeight="1">
      <c r="A137" s="162" t="s">
        <v>9050</v>
      </c>
      <c r="B137" s="348" t="s">
        <v>174</v>
      </c>
      <c r="C137" s="348">
        <v>10.0</v>
      </c>
      <c r="D137" s="164">
        <v>280.0</v>
      </c>
      <c r="E137" s="1483">
        <v>280.0</v>
      </c>
      <c r="F137" s="1020" t="s">
        <v>186</v>
      </c>
    </row>
    <row r="138" ht="15.75" customHeight="1">
      <c r="A138" s="162" t="s">
        <v>10288</v>
      </c>
      <c r="B138" s="348" t="s">
        <v>174</v>
      </c>
      <c r="C138" s="348">
        <v>12.5</v>
      </c>
      <c r="D138" s="164">
        <v>350.0</v>
      </c>
      <c r="E138" s="1483">
        <v>350.0</v>
      </c>
      <c r="F138" s="1601" t="s">
        <v>211</v>
      </c>
    </row>
    <row r="139" ht="15.75" customHeight="1">
      <c r="A139" s="162" t="s">
        <v>10570</v>
      </c>
      <c r="B139" s="348" t="s">
        <v>174</v>
      </c>
      <c r="C139" s="161">
        <v>13.0</v>
      </c>
      <c r="D139" s="164">
        <v>364.0</v>
      </c>
      <c r="E139" s="1483">
        <v>364.0</v>
      </c>
      <c r="F139" s="1023" t="s">
        <v>201</v>
      </c>
    </row>
    <row r="140" ht="15.75" customHeight="1">
      <c r="A140" s="162" t="s">
        <v>202</v>
      </c>
      <c r="B140" s="348" t="s">
        <v>174</v>
      </c>
      <c r="C140" s="1664">
        <v>12.0</v>
      </c>
      <c r="D140" s="164">
        <f>C140*28</f>
        <v>336</v>
      </c>
      <c r="E140" s="1483">
        <v>336.0</v>
      </c>
      <c r="F140" s="1023" t="s">
        <v>202</v>
      </c>
    </row>
    <row r="141" ht="15.75" customHeight="1">
      <c r="A141" s="162" t="s">
        <v>212</v>
      </c>
      <c r="B141" s="348" t="s">
        <v>174</v>
      </c>
      <c r="C141" s="348">
        <v>12.5</v>
      </c>
      <c r="D141" s="164">
        <f>12.5*28</f>
        <v>350</v>
      </c>
      <c r="E141" s="1483">
        <v>350.0</v>
      </c>
      <c r="F141" s="1023" t="s">
        <v>212</v>
      </c>
    </row>
    <row r="142" ht="15.75" customHeight="1">
      <c r="A142" s="162" t="s">
        <v>10571</v>
      </c>
      <c r="B142" s="348" t="s">
        <v>10556</v>
      </c>
      <c r="C142" s="348">
        <v>13.0</v>
      </c>
      <c r="D142" s="164">
        <v>364.0</v>
      </c>
      <c r="E142" s="1483">
        <v>364.0</v>
      </c>
      <c r="F142" s="1023" t="s">
        <v>214</v>
      </c>
    </row>
    <row r="143" ht="15.75" customHeight="1">
      <c r="A143" s="162" t="s">
        <v>10304</v>
      </c>
      <c r="B143" s="348" t="s">
        <v>174</v>
      </c>
      <c r="C143" s="348">
        <v>13.0</v>
      </c>
      <c r="D143" s="164">
        <v>364.0</v>
      </c>
      <c r="E143" s="1483">
        <v>364.0</v>
      </c>
      <c r="F143" s="555" t="s">
        <v>10306</v>
      </c>
      <c r="G143" s="374"/>
    </row>
    <row r="144" ht="15.75" customHeight="1">
      <c r="A144" s="162" t="s">
        <v>10307</v>
      </c>
      <c r="B144" s="348" t="s">
        <v>174</v>
      </c>
      <c r="C144" s="348">
        <v>13.0</v>
      </c>
      <c r="D144" s="164">
        <v>448.0</v>
      </c>
      <c r="E144" s="164">
        <v>364.0</v>
      </c>
      <c r="F144" s="1023" t="s">
        <v>216</v>
      </c>
    </row>
    <row r="145" ht="15.75" customHeight="1">
      <c r="A145" s="1038" t="s">
        <v>2031</v>
      </c>
      <c r="B145" s="348" t="s">
        <v>2010</v>
      </c>
      <c r="C145" s="348">
        <v>10.0</v>
      </c>
      <c r="D145" s="164">
        <f t="shared" ref="D145:D146" si="10">10*28</f>
        <v>280</v>
      </c>
      <c r="E145" s="1483">
        <v>280.0</v>
      </c>
      <c r="F145" s="1038" t="s">
        <v>2031</v>
      </c>
    </row>
    <row r="146" ht="15.75" customHeight="1">
      <c r="A146" s="162" t="s">
        <v>2038</v>
      </c>
      <c r="B146" s="348" t="s">
        <v>174</v>
      </c>
      <c r="C146" s="348" t="s">
        <v>10572</v>
      </c>
      <c r="D146" s="164">
        <f t="shared" si="10"/>
        <v>280</v>
      </c>
      <c r="E146" s="1483">
        <f>10*28</f>
        <v>280</v>
      </c>
      <c r="F146" s="1041" t="s">
        <v>2038</v>
      </c>
    </row>
    <row r="147" ht="15.75" customHeight="1">
      <c r="A147" s="162" t="s">
        <v>10332</v>
      </c>
      <c r="B147" s="348" t="s">
        <v>174</v>
      </c>
      <c r="C147" s="348">
        <v>11.0</v>
      </c>
      <c r="D147" s="164">
        <v>308.0</v>
      </c>
      <c r="E147" s="1483">
        <v>308.0</v>
      </c>
      <c r="F147" s="988" t="s">
        <v>7043</v>
      </c>
    </row>
    <row r="148" ht="15.75" customHeight="1">
      <c r="A148" s="162" t="s">
        <v>10573</v>
      </c>
      <c r="B148" s="348" t="s">
        <v>174</v>
      </c>
      <c r="C148" s="348" t="s">
        <v>10574</v>
      </c>
      <c r="D148" s="164">
        <v>392.0</v>
      </c>
      <c r="E148" s="1483">
        <v>392.0</v>
      </c>
      <c r="F148" s="231" t="s">
        <v>10338</v>
      </c>
    </row>
    <row r="149" ht="15.75" customHeight="1">
      <c r="A149" s="162" t="s">
        <v>10575</v>
      </c>
      <c r="B149" s="348" t="s">
        <v>174</v>
      </c>
      <c r="C149" s="348">
        <v>16.0</v>
      </c>
      <c r="D149" s="164">
        <f t="shared" ref="D149:D150" si="11">C149*28</f>
        <v>448</v>
      </c>
      <c r="E149" s="1483">
        <v>448.0</v>
      </c>
      <c r="F149" s="162" t="s">
        <v>10575</v>
      </c>
    </row>
    <row r="150" ht="15.75" customHeight="1">
      <c r="A150" s="231" t="s">
        <v>205</v>
      </c>
      <c r="B150" s="348" t="s">
        <v>174</v>
      </c>
      <c r="C150" s="348">
        <v>13.0</v>
      </c>
      <c r="D150" s="164">
        <f t="shared" si="11"/>
        <v>364</v>
      </c>
      <c r="E150" s="1483">
        <v>364.0</v>
      </c>
      <c r="F150" s="231" t="s">
        <v>205</v>
      </c>
    </row>
    <row r="151" ht="15.75" customHeight="1">
      <c r="A151" s="424"/>
      <c r="B151" s="424"/>
      <c r="C151" s="200"/>
      <c r="D151" s="200"/>
      <c r="E151" s="200"/>
      <c r="F151" s="167"/>
      <c r="G151" s="70"/>
      <c r="H151" s="70"/>
    </row>
    <row r="152" ht="15.75" customHeight="1">
      <c r="A152" s="68"/>
      <c r="B152" s="68"/>
      <c r="C152" s="69"/>
      <c r="D152" s="69"/>
      <c r="E152" s="1547">
        <f>SUM(E9:E151)</f>
        <v>43378</v>
      </c>
      <c r="F152" s="70"/>
      <c r="G152" s="70"/>
      <c r="H152" s="70"/>
    </row>
    <row r="153" ht="15.75" customHeight="1">
      <c r="A153" s="68"/>
      <c r="B153" s="68"/>
      <c r="C153" s="69"/>
      <c r="D153" s="69"/>
      <c r="E153" s="69"/>
      <c r="F153" s="70"/>
      <c r="G153" s="70"/>
      <c r="H153" s="70"/>
    </row>
    <row r="154" ht="15.75" customHeight="1">
      <c r="A154" s="68"/>
      <c r="B154" s="68"/>
      <c r="C154" s="69"/>
      <c r="D154" s="69"/>
      <c r="E154" s="69"/>
      <c r="F154" s="70"/>
      <c r="G154" s="70"/>
      <c r="H154" s="70"/>
    </row>
    <row r="155" ht="15.75" customHeight="1">
      <c r="A155" s="68"/>
      <c r="B155" s="68"/>
      <c r="C155" s="69"/>
      <c r="D155" s="69"/>
      <c r="E155" s="69"/>
      <c r="F155" s="70"/>
      <c r="G155" s="70"/>
      <c r="H155" s="70"/>
    </row>
    <row r="156" ht="15.75" customHeight="1">
      <c r="A156" s="68"/>
      <c r="B156" s="68"/>
      <c r="C156" s="69"/>
      <c r="D156" s="69"/>
      <c r="E156" s="69"/>
      <c r="F156" s="70"/>
      <c r="G156" s="70"/>
      <c r="H156" s="70"/>
    </row>
    <row r="157" ht="15.75" customHeight="1">
      <c r="A157" s="68"/>
      <c r="B157" s="68"/>
      <c r="C157" s="69"/>
      <c r="D157" s="69"/>
      <c r="E157" s="69"/>
      <c r="F157" s="70"/>
      <c r="G157" s="70"/>
      <c r="H157" s="70"/>
    </row>
    <row r="158" ht="15.75" customHeight="1">
      <c r="A158" s="68"/>
      <c r="B158" s="68"/>
      <c r="C158" s="69"/>
      <c r="D158" s="69"/>
      <c r="E158" s="69"/>
      <c r="F158" s="70"/>
      <c r="G158" s="70"/>
      <c r="H158" s="70"/>
    </row>
    <row r="159" ht="15.75" customHeight="1">
      <c r="A159" s="68"/>
      <c r="B159" s="68"/>
      <c r="C159" s="69"/>
      <c r="D159" s="69"/>
      <c r="E159" s="69"/>
      <c r="F159" s="70"/>
      <c r="G159" s="70"/>
      <c r="H159" s="70"/>
    </row>
    <row r="160" ht="15.75" customHeight="1">
      <c r="A160" s="68"/>
      <c r="B160" s="68"/>
      <c r="C160" s="69"/>
      <c r="D160" s="69"/>
      <c r="E160" s="69"/>
      <c r="F160" s="70"/>
      <c r="G160" s="70"/>
      <c r="H160" s="70"/>
    </row>
    <row r="161" ht="15.75" customHeight="1">
      <c r="A161" s="68"/>
      <c r="B161" s="68"/>
      <c r="C161" s="69"/>
      <c r="D161" s="69"/>
      <c r="E161" s="69"/>
      <c r="F161" s="70"/>
      <c r="G161" s="70"/>
      <c r="H161" s="70"/>
    </row>
    <row r="162" ht="15.75" customHeight="1">
      <c r="A162" s="68"/>
      <c r="B162" s="68"/>
      <c r="C162" s="69"/>
      <c r="D162" s="69"/>
      <c r="E162" s="69"/>
      <c r="F162" s="70"/>
      <c r="G162" s="70"/>
      <c r="H162" s="70"/>
    </row>
    <row r="163" ht="15.75" customHeight="1">
      <c r="A163" s="68"/>
      <c r="B163" s="68"/>
      <c r="C163" s="69"/>
      <c r="D163" s="69"/>
      <c r="E163" s="69"/>
      <c r="F163" s="70"/>
      <c r="G163" s="70"/>
      <c r="H163" s="70"/>
    </row>
    <row r="164" ht="15.75" customHeight="1">
      <c r="A164" s="68"/>
      <c r="B164" s="68"/>
      <c r="C164" s="69"/>
      <c r="D164" s="69"/>
      <c r="E164" s="69"/>
      <c r="F164" s="70"/>
      <c r="G164" s="70"/>
      <c r="H164" s="70"/>
    </row>
    <row r="165" ht="15.75" customHeight="1">
      <c r="A165" s="68"/>
      <c r="B165" s="68"/>
      <c r="C165" s="69"/>
      <c r="D165" s="69"/>
      <c r="E165" s="69"/>
      <c r="F165" s="70"/>
      <c r="G165" s="70"/>
      <c r="H165" s="70"/>
    </row>
    <row r="166" ht="15.75" customHeight="1">
      <c r="A166" s="68"/>
      <c r="B166" s="68"/>
      <c r="C166" s="69"/>
      <c r="D166" s="69"/>
      <c r="E166" s="69"/>
      <c r="F166" s="70"/>
      <c r="G166" s="70"/>
      <c r="H166" s="70"/>
    </row>
    <row r="167" ht="15.75" customHeight="1">
      <c r="A167" s="68"/>
      <c r="B167" s="68"/>
      <c r="C167" s="69"/>
      <c r="D167" s="69"/>
      <c r="E167" s="69"/>
      <c r="F167" s="70"/>
      <c r="G167" s="70"/>
      <c r="H167" s="70"/>
    </row>
    <row r="168" ht="15.75" customHeight="1">
      <c r="A168" s="68"/>
      <c r="B168" s="68"/>
      <c r="C168" s="69"/>
      <c r="D168" s="69"/>
      <c r="E168" s="69"/>
      <c r="F168" s="70"/>
      <c r="G168" s="70"/>
      <c r="H168" s="70"/>
    </row>
    <row r="169" ht="15.75" customHeight="1">
      <c r="A169" s="68"/>
      <c r="B169" s="68"/>
      <c r="C169" s="69"/>
      <c r="D169" s="69"/>
      <c r="E169" s="69"/>
      <c r="F169" s="70"/>
      <c r="G169" s="70"/>
      <c r="H169" s="70"/>
    </row>
    <row r="170" ht="15.75" customHeight="1">
      <c r="A170" s="68"/>
      <c r="B170" s="68"/>
      <c r="C170" s="69"/>
      <c r="D170" s="69"/>
      <c r="E170" s="69"/>
      <c r="F170" s="70"/>
      <c r="G170" s="70"/>
      <c r="H170" s="70"/>
    </row>
    <row r="171" ht="15.75" customHeight="1">
      <c r="A171" s="68"/>
      <c r="B171" s="68"/>
      <c r="C171" s="69"/>
      <c r="D171" s="69"/>
      <c r="E171" s="69"/>
      <c r="F171" s="70"/>
      <c r="G171" s="70"/>
      <c r="H171" s="70"/>
    </row>
    <row r="172" ht="15.75" customHeight="1">
      <c r="A172" s="68"/>
      <c r="B172" s="68"/>
      <c r="C172" s="69"/>
      <c r="D172" s="69"/>
      <c r="E172" s="69"/>
      <c r="F172" s="70"/>
      <c r="G172" s="70"/>
      <c r="H172" s="70"/>
    </row>
    <row r="173" ht="15.75" customHeight="1">
      <c r="A173" s="68"/>
      <c r="B173" s="68"/>
      <c r="C173" s="69"/>
      <c r="D173" s="69"/>
      <c r="E173" s="69"/>
      <c r="F173" s="70"/>
      <c r="G173" s="70"/>
      <c r="H173" s="70"/>
    </row>
    <row r="174" ht="15.75" customHeight="1">
      <c r="A174" s="68"/>
      <c r="B174" s="68"/>
      <c r="C174" s="69"/>
      <c r="D174" s="69"/>
      <c r="E174" s="69"/>
      <c r="F174" s="70"/>
      <c r="G174" s="70"/>
      <c r="H174" s="70"/>
    </row>
    <row r="175" ht="15.75" customHeight="1">
      <c r="A175" s="68"/>
      <c r="B175" s="68"/>
      <c r="C175" s="69"/>
      <c r="D175" s="69"/>
      <c r="E175" s="69"/>
      <c r="F175" s="70"/>
      <c r="G175" s="70"/>
      <c r="H175" s="70"/>
    </row>
    <row r="176" ht="15.75" customHeight="1">
      <c r="A176" s="68"/>
      <c r="B176" s="68"/>
      <c r="C176" s="69"/>
      <c r="D176" s="69"/>
      <c r="E176" s="69"/>
      <c r="F176" s="70"/>
      <c r="G176" s="70"/>
      <c r="H176" s="70"/>
    </row>
    <row r="177" ht="15.75" customHeight="1">
      <c r="A177" s="68"/>
      <c r="B177" s="68"/>
      <c r="C177" s="69"/>
      <c r="D177" s="69"/>
      <c r="E177" s="69"/>
      <c r="F177" s="70"/>
      <c r="G177" s="70"/>
      <c r="H177" s="70"/>
    </row>
    <row r="178" ht="15.75" customHeight="1">
      <c r="A178" s="68"/>
      <c r="B178" s="68"/>
      <c r="C178" s="69"/>
      <c r="D178" s="69"/>
      <c r="E178" s="69"/>
      <c r="F178" s="70"/>
      <c r="G178" s="70"/>
      <c r="H178" s="70"/>
    </row>
    <row r="179" ht="15.75" customHeight="1">
      <c r="A179" s="68"/>
      <c r="B179" s="68"/>
      <c r="C179" s="69"/>
      <c r="D179" s="69"/>
      <c r="E179" s="69"/>
      <c r="F179" s="70"/>
      <c r="G179" s="70"/>
      <c r="H179" s="70"/>
    </row>
    <row r="180" ht="15.75" customHeight="1">
      <c r="A180" s="68"/>
      <c r="B180" s="68"/>
      <c r="C180" s="69"/>
      <c r="D180" s="69"/>
      <c r="E180" s="69"/>
      <c r="F180" s="70"/>
      <c r="G180" s="70"/>
      <c r="H180" s="70"/>
    </row>
    <row r="181" ht="15.75" customHeight="1">
      <c r="A181" s="68"/>
      <c r="B181" s="68"/>
      <c r="C181" s="69"/>
      <c r="D181" s="69"/>
      <c r="E181" s="69"/>
      <c r="F181" s="70"/>
      <c r="G181" s="70"/>
      <c r="H181" s="70"/>
    </row>
    <row r="182" ht="15.75" customHeight="1">
      <c r="A182" s="68"/>
      <c r="B182" s="68"/>
      <c r="C182" s="69"/>
      <c r="D182" s="69"/>
      <c r="E182" s="69"/>
      <c r="F182" s="70"/>
      <c r="G182" s="70"/>
      <c r="H182" s="70"/>
    </row>
    <row r="183" ht="15.75" customHeight="1">
      <c r="A183" s="68"/>
      <c r="B183" s="68"/>
      <c r="C183" s="69"/>
      <c r="D183" s="69"/>
      <c r="E183" s="69"/>
      <c r="F183" s="70"/>
      <c r="G183" s="70"/>
      <c r="H183" s="70"/>
    </row>
    <row r="184" ht="15.75" customHeight="1">
      <c r="A184" s="68"/>
      <c r="B184" s="68"/>
      <c r="C184" s="69"/>
      <c r="D184" s="69"/>
      <c r="E184" s="69"/>
      <c r="F184" s="70"/>
      <c r="G184" s="70"/>
      <c r="H184" s="70"/>
    </row>
    <row r="185" ht="15.75" customHeight="1">
      <c r="A185" s="68"/>
      <c r="B185" s="68"/>
      <c r="C185" s="69"/>
      <c r="D185" s="69"/>
      <c r="E185" s="69"/>
      <c r="F185" s="70"/>
      <c r="G185" s="70"/>
      <c r="H185" s="70"/>
    </row>
    <row r="186" ht="15.75" customHeight="1">
      <c r="A186" s="68"/>
      <c r="B186" s="68"/>
      <c r="C186" s="69"/>
      <c r="D186" s="69"/>
      <c r="E186" s="69"/>
      <c r="F186" s="70"/>
      <c r="G186" s="70"/>
      <c r="H186" s="70"/>
    </row>
    <row r="187" ht="15.75" customHeight="1">
      <c r="A187" s="68"/>
      <c r="B187" s="68"/>
      <c r="C187" s="69"/>
      <c r="D187" s="69"/>
      <c r="E187" s="69"/>
      <c r="F187" s="70"/>
      <c r="G187" s="70"/>
      <c r="H187" s="70"/>
    </row>
    <row r="188" ht="15.75" customHeight="1">
      <c r="A188" s="68"/>
      <c r="B188" s="68"/>
      <c r="C188" s="69"/>
      <c r="D188" s="69"/>
      <c r="E188" s="69"/>
      <c r="F188" s="70"/>
      <c r="G188" s="70"/>
      <c r="H188" s="70"/>
    </row>
    <row r="189" ht="15.75" customHeight="1">
      <c r="A189" s="68"/>
      <c r="B189" s="68"/>
      <c r="C189" s="69"/>
      <c r="D189" s="69"/>
      <c r="E189" s="69"/>
      <c r="F189" s="70"/>
      <c r="G189" s="70"/>
      <c r="H189" s="70"/>
    </row>
    <row r="190" ht="15.75" customHeight="1">
      <c r="A190" s="68"/>
      <c r="B190" s="68"/>
      <c r="C190" s="69"/>
      <c r="D190" s="69"/>
      <c r="E190" s="69"/>
      <c r="F190" s="70"/>
      <c r="G190" s="70"/>
      <c r="H190" s="70"/>
    </row>
    <row r="191" ht="15.75" customHeight="1">
      <c r="A191" s="68"/>
      <c r="B191" s="68"/>
      <c r="C191" s="69"/>
      <c r="D191" s="69"/>
      <c r="E191" s="69"/>
      <c r="F191" s="70"/>
      <c r="G191" s="70"/>
      <c r="H191" s="70"/>
    </row>
    <row r="192" ht="15.75" customHeight="1">
      <c r="A192" s="68"/>
      <c r="B192" s="68"/>
      <c r="C192" s="69"/>
      <c r="D192" s="69"/>
      <c r="E192" s="69"/>
      <c r="F192" s="70"/>
      <c r="G192" s="70"/>
      <c r="H192" s="70"/>
    </row>
    <row r="193" ht="15.75" customHeight="1">
      <c r="A193" s="68"/>
      <c r="B193" s="68"/>
      <c r="C193" s="69"/>
      <c r="D193" s="69"/>
      <c r="E193" s="69"/>
      <c r="F193" s="70"/>
      <c r="G193" s="70"/>
      <c r="H193" s="70"/>
    </row>
    <row r="194" ht="15.75" customHeight="1">
      <c r="A194" s="68"/>
      <c r="B194" s="68"/>
      <c r="C194" s="69"/>
      <c r="D194" s="69"/>
      <c r="E194" s="69"/>
      <c r="F194" s="70"/>
      <c r="G194" s="70"/>
      <c r="H194" s="70"/>
    </row>
    <row r="195" ht="15.75" customHeight="1">
      <c r="A195" s="68"/>
      <c r="B195" s="68"/>
      <c r="C195" s="69"/>
      <c r="D195" s="69"/>
      <c r="E195" s="69"/>
      <c r="F195" s="70"/>
      <c r="G195" s="70"/>
      <c r="H195" s="70"/>
    </row>
    <row r="196" ht="15.75" customHeight="1">
      <c r="A196" s="68"/>
      <c r="B196" s="68"/>
      <c r="C196" s="69"/>
      <c r="D196" s="69"/>
      <c r="E196" s="69"/>
      <c r="F196" s="70"/>
      <c r="G196" s="70"/>
      <c r="H196" s="70"/>
    </row>
    <row r="197" ht="15.75" customHeight="1">
      <c r="A197" s="68"/>
      <c r="B197" s="68"/>
      <c r="C197" s="69"/>
      <c r="D197" s="69"/>
      <c r="E197" s="69"/>
      <c r="F197" s="70"/>
      <c r="G197" s="70"/>
      <c r="H197" s="70"/>
    </row>
    <row r="198" ht="15.75" customHeight="1">
      <c r="A198" s="68"/>
      <c r="B198" s="68"/>
      <c r="C198" s="69"/>
      <c r="D198" s="69"/>
      <c r="E198" s="69"/>
      <c r="F198" s="70"/>
      <c r="G198" s="70"/>
      <c r="H198" s="70"/>
    </row>
    <row r="199" ht="15.75" customHeight="1">
      <c r="A199" s="68"/>
      <c r="B199" s="68"/>
      <c r="C199" s="69"/>
      <c r="D199" s="69"/>
      <c r="E199" s="69"/>
      <c r="F199" s="70"/>
      <c r="G199" s="70"/>
      <c r="H199" s="70"/>
    </row>
    <row r="200" ht="15.75" customHeight="1">
      <c r="A200" s="68"/>
      <c r="B200" s="68"/>
      <c r="C200" s="69"/>
      <c r="D200" s="69"/>
      <c r="E200" s="69"/>
      <c r="F200" s="70"/>
      <c r="G200" s="70"/>
      <c r="H200" s="70"/>
    </row>
    <row r="201" ht="15.75" customHeight="1">
      <c r="A201" s="68"/>
      <c r="B201" s="68"/>
      <c r="C201" s="69"/>
      <c r="D201" s="69"/>
      <c r="E201" s="69"/>
      <c r="F201" s="70"/>
      <c r="G201" s="70"/>
      <c r="H201" s="70"/>
    </row>
    <row r="202" ht="15.75" customHeight="1">
      <c r="A202" s="68"/>
      <c r="B202" s="68"/>
      <c r="C202" s="69"/>
      <c r="D202" s="69"/>
      <c r="E202" s="69"/>
      <c r="F202" s="70"/>
      <c r="G202" s="70"/>
      <c r="H202" s="70"/>
    </row>
    <row r="203" ht="15.75" customHeight="1">
      <c r="A203" s="68"/>
      <c r="B203" s="68"/>
      <c r="C203" s="69"/>
      <c r="D203" s="69"/>
      <c r="E203" s="69"/>
      <c r="F203" s="70"/>
      <c r="G203" s="70"/>
      <c r="H203" s="70"/>
    </row>
    <row r="204" ht="15.75" customHeight="1">
      <c r="A204" s="68"/>
      <c r="B204" s="68"/>
      <c r="C204" s="69"/>
      <c r="D204" s="69"/>
      <c r="E204" s="69"/>
      <c r="F204" s="70"/>
      <c r="G204" s="70"/>
      <c r="H204" s="70"/>
    </row>
    <row r="205" ht="15.75" customHeight="1">
      <c r="A205" s="68"/>
      <c r="B205" s="68"/>
      <c r="C205" s="69"/>
      <c r="D205" s="69"/>
      <c r="E205" s="69"/>
      <c r="F205" s="70"/>
      <c r="G205" s="70"/>
      <c r="H205" s="70"/>
    </row>
    <row r="206" ht="15.75" customHeight="1">
      <c r="A206" s="68"/>
      <c r="B206" s="68"/>
      <c r="C206" s="69"/>
      <c r="D206" s="69"/>
      <c r="E206" s="69"/>
      <c r="F206" s="70"/>
      <c r="G206" s="70"/>
      <c r="H206" s="70"/>
    </row>
    <row r="207" ht="15.75" customHeight="1">
      <c r="A207" s="68"/>
      <c r="B207" s="68"/>
      <c r="C207" s="69"/>
      <c r="D207" s="69"/>
      <c r="E207" s="69"/>
      <c r="F207" s="70"/>
      <c r="G207" s="70"/>
      <c r="H207" s="70"/>
    </row>
    <row r="208" ht="15.75" customHeight="1">
      <c r="A208" s="68"/>
      <c r="B208" s="68"/>
      <c r="C208" s="69"/>
      <c r="D208" s="69"/>
      <c r="E208" s="69"/>
      <c r="F208" s="70"/>
      <c r="G208" s="70"/>
      <c r="H208" s="70"/>
    </row>
    <row r="209" ht="15.75" customHeight="1">
      <c r="A209" s="68"/>
      <c r="B209" s="68"/>
      <c r="C209" s="69"/>
      <c r="D209" s="69"/>
      <c r="E209" s="69"/>
      <c r="F209" s="70"/>
      <c r="G209" s="70"/>
      <c r="H209" s="70"/>
    </row>
    <row r="210" ht="15.75" customHeight="1">
      <c r="A210" s="68"/>
      <c r="B210" s="68"/>
      <c r="C210" s="69"/>
      <c r="D210" s="69"/>
      <c r="E210" s="69"/>
      <c r="F210" s="70"/>
      <c r="G210" s="70"/>
      <c r="H210" s="70"/>
    </row>
    <row r="211" ht="15.75" customHeight="1">
      <c r="A211" s="68"/>
      <c r="B211" s="68"/>
      <c r="C211" s="69"/>
      <c r="D211" s="69"/>
      <c r="E211" s="69"/>
      <c r="F211" s="70"/>
      <c r="G211" s="70"/>
      <c r="H211" s="70"/>
    </row>
    <row r="212" ht="15.75" customHeight="1">
      <c r="A212" s="68"/>
      <c r="B212" s="68"/>
      <c r="C212" s="69"/>
      <c r="D212" s="69"/>
      <c r="E212" s="69"/>
      <c r="F212" s="70"/>
      <c r="G212" s="70"/>
      <c r="H212" s="70"/>
    </row>
    <row r="213" ht="15.75" customHeight="1">
      <c r="A213" s="68"/>
      <c r="B213" s="68"/>
      <c r="C213" s="69"/>
      <c r="D213" s="69"/>
      <c r="E213" s="69"/>
      <c r="F213" s="70"/>
      <c r="G213" s="70"/>
      <c r="H213" s="70"/>
    </row>
    <row r="214" ht="15.75" customHeight="1">
      <c r="A214" s="68"/>
      <c r="B214" s="68"/>
      <c r="C214" s="69"/>
      <c r="D214" s="69"/>
      <c r="E214" s="69"/>
      <c r="F214" s="70"/>
      <c r="G214" s="70"/>
      <c r="H214" s="70"/>
    </row>
    <row r="215" ht="15.75" customHeight="1">
      <c r="A215" s="68"/>
      <c r="B215" s="68"/>
      <c r="C215" s="69"/>
      <c r="D215" s="69"/>
      <c r="E215" s="69"/>
      <c r="F215" s="70"/>
      <c r="G215" s="70"/>
      <c r="H215" s="70"/>
    </row>
    <row r="216" ht="15.75" customHeight="1">
      <c r="A216" s="68"/>
      <c r="B216" s="68"/>
      <c r="C216" s="69"/>
      <c r="D216" s="69"/>
      <c r="E216" s="69"/>
      <c r="F216" s="70"/>
      <c r="G216" s="70"/>
      <c r="H216" s="70"/>
    </row>
    <row r="217" ht="15.75" customHeight="1">
      <c r="A217" s="68"/>
      <c r="B217" s="68"/>
      <c r="C217" s="69"/>
      <c r="D217" s="69"/>
      <c r="E217" s="69"/>
      <c r="F217" s="70"/>
      <c r="G217" s="70"/>
      <c r="H217" s="70"/>
    </row>
    <row r="218" ht="15.75" customHeight="1">
      <c r="A218" s="68"/>
      <c r="B218" s="68"/>
      <c r="C218" s="69"/>
      <c r="D218" s="69"/>
      <c r="E218" s="69"/>
      <c r="F218" s="70"/>
      <c r="G218" s="70"/>
      <c r="H218" s="70"/>
    </row>
    <row r="219" ht="15.75" customHeight="1">
      <c r="A219" s="68"/>
      <c r="B219" s="68"/>
      <c r="C219" s="69"/>
      <c r="D219" s="69"/>
      <c r="E219" s="69"/>
      <c r="F219" s="70"/>
      <c r="G219" s="70"/>
      <c r="H219" s="70"/>
    </row>
    <row r="220" ht="15.75" customHeight="1">
      <c r="A220" s="68"/>
      <c r="B220" s="68"/>
      <c r="C220" s="69"/>
      <c r="D220" s="69"/>
      <c r="E220" s="69"/>
      <c r="F220" s="70"/>
      <c r="G220" s="70"/>
      <c r="H220" s="70"/>
    </row>
    <row r="221" ht="15.75" customHeight="1">
      <c r="A221" s="68"/>
      <c r="B221" s="68"/>
      <c r="C221" s="69"/>
      <c r="D221" s="69"/>
      <c r="E221" s="69"/>
      <c r="F221" s="70"/>
      <c r="G221" s="70"/>
      <c r="H221" s="70"/>
    </row>
    <row r="222" ht="15.75" customHeight="1">
      <c r="A222" s="68"/>
      <c r="B222" s="68"/>
      <c r="C222" s="69"/>
      <c r="D222" s="69"/>
      <c r="E222" s="69"/>
      <c r="F222" s="70"/>
      <c r="G222" s="70"/>
      <c r="H222" s="70"/>
    </row>
    <row r="223" ht="15.75" customHeight="1">
      <c r="A223" s="68"/>
      <c r="B223" s="68"/>
      <c r="C223" s="69"/>
      <c r="D223" s="69"/>
      <c r="E223" s="69"/>
      <c r="F223" s="70"/>
      <c r="G223" s="70"/>
      <c r="H223" s="70"/>
    </row>
    <row r="224" ht="15.75" customHeight="1">
      <c r="A224" s="68"/>
      <c r="B224" s="68"/>
      <c r="C224" s="69"/>
      <c r="D224" s="69"/>
      <c r="E224" s="69"/>
      <c r="F224" s="70"/>
      <c r="G224" s="70"/>
      <c r="H224" s="70"/>
    </row>
    <row r="225" ht="15.75" customHeight="1">
      <c r="A225" s="68"/>
      <c r="B225" s="68"/>
      <c r="C225" s="69"/>
      <c r="D225" s="69"/>
      <c r="E225" s="69"/>
      <c r="F225" s="70"/>
      <c r="G225" s="70"/>
      <c r="H225" s="70"/>
    </row>
    <row r="226" ht="15.75" customHeight="1">
      <c r="A226" s="68"/>
      <c r="B226" s="68"/>
      <c r="C226" s="69"/>
      <c r="D226" s="69"/>
      <c r="E226" s="69"/>
      <c r="F226" s="70"/>
      <c r="G226" s="70"/>
      <c r="H226" s="70"/>
    </row>
    <row r="227" ht="15.75" customHeight="1">
      <c r="A227" s="68"/>
      <c r="B227" s="68"/>
      <c r="C227" s="69"/>
      <c r="D227" s="69"/>
      <c r="E227" s="69"/>
      <c r="F227" s="70"/>
      <c r="G227" s="70"/>
      <c r="H227" s="70"/>
    </row>
    <row r="228" ht="15.75" customHeight="1">
      <c r="A228" s="68"/>
      <c r="B228" s="68"/>
      <c r="C228" s="69"/>
      <c r="D228" s="69"/>
      <c r="E228" s="69"/>
      <c r="F228" s="70"/>
      <c r="G228" s="70"/>
      <c r="H228" s="70"/>
    </row>
    <row r="229" ht="15.75" customHeight="1">
      <c r="A229" s="68"/>
      <c r="B229" s="68"/>
      <c r="C229" s="69"/>
      <c r="D229" s="69"/>
      <c r="E229" s="69"/>
      <c r="F229" s="70"/>
      <c r="G229" s="70"/>
      <c r="H229" s="70"/>
    </row>
    <row r="230" ht="15.75" customHeight="1">
      <c r="A230" s="68"/>
      <c r="B230" s="68"/>
      <c r="C230" s="69"/>
      <c r="D230" s="69"/>
      <c r="E230" s="69"/>
      <c r="F230" s="70"/>
      <c r="G230" s="70"/>
      <c r="H230" s="70"/>
    </row>
    <row r="231" ht="15.75" customHeight="1">
      <c r="A231" s="68"/>
      <c r="B231" s="68"/>
      <c r="C231" s="69"/>
      <c r="D231" s="69"/>
      <c r="E231" s="69"/>
      <c r="F231" s="70"/>
      <c r="G231" s="70"/>
      <c r="H231" s="70"/>
    </row>
    <row r="232" ht="15.75" customHeight="1">
      <c r="A232" s="68"/>
      <c r="B232" s="68"/>
      <c r="C232" s="69"/>
      <c r="D232" s="69"/>
      <c r="E232" s="69"/>
      <c r="F232" s="70"/>
      <c r="G232" s="70"/>
      <c r="H232" s="70"/>
    </row>
    <row r="233" ht="15.75" customHeight="1">
      <c r="A233" s="68"/>
      <c r="B233" s="68"/>
      <c r="C233" s="69"/>
      <c r="D233" s="69"/>
      <c r="E233" s="69"/>
      <c r="F233" s="70"/>
      <c r="G233" s="70"/>
      <c r="H233" s="70"/>
    </row>
    <row r="234" ht="15.75" customHeight="1">
      <c r="A234" s="68"/>
      <c r="B234" s="68"/>
      <c r="C234" s="69"/>
      <c r="D234" s="69"/>
      <c r="E234" s="69"/>
      <c r="F234" s="70"/>
      <c r="G234" s="70"/>
      <c r="H234" s="70"/>
    </row>
    <row r="235" ht="15.75" customHeight="1">
      <c r="A235" s="68"/>
      <c r="B235" s="68"/>
      <c r="C235" s="69"/>
      <c r="D235" s="69"/>
      <c r="E235" s="69"/>
      <c r="F235" s="70"/>
      <c r="G235" s="70"/>
      <c r="H235" s="70"/>
    </row>
    <row r="236" ht="15.75" customHeight="1">
      <c r="A236" s="68"/>
      <c r="B236" s="68"/>
      <c r="C236" s="69"/>
      <c r="D236" s="69"/>
      <c r="E236" s="69"/>
      <c r="F236" s="70"/>
      <c r="G236" s="70"/>
      <c r="H236" s="70"/>
    </row>
    <row r="237" ht="15.75" customHeight="1">
      <c r="A237" s="68"/>
      <c r="B237" s="68"/>
      <c r="C237" s="69"/>
      <c r="D237" s="69"/>
      <c r="E237" s="69"/>
      <c r="F237" s="70"/>
      <c r="G237" s="70"/>
      <c r="H237" s="70"/>
    </row>
    <row r="238" ht="15.75" customHeight="1">
      <c r="A238" s="68"/>
      <c r="B238" s="68"/>
      <c r="C238" s="69"/>
      <c r="D238" s="69"/>
      <c r="E238" s="69"/>
      <c r="F238" s="70"/>
      <c r="G238" s="70"/>
      <c r="H238" s="70"/>
    </row>
    <row r="239" ht="15.75" customHeight="1">
      <c r="A239" s="68"/>
      <c r="B239" s="68"/>
      <c r="C239" s="69"/>
      <c r="D239" s="69"/>
      <c r="E239" s="69"/>
      <c r="F239" s="70"/>
      <c r="G239" s="70"/>
      <c r="H239" s="70"/>
    </row>
    <row r="240" ht="15.75" customHeight="1">
      <c r="A240" s="68"/>
      <c r="B240" s="68"/>
      <c r="C240" s="69"/>
      <c r="D240" s="69"/>
      <c r="E240" s="69"/>
      <c r="F240" s="70"/>
      <c r="G240" s="70"/>
      <c r="H240" s="70"/>
    </row>
    <row r="241" ht="15.75" customHeight="1">
      <c r="A241" s="68"/>
      <c r="B241" s="68"/>
      <c r="C241" s="69"/>
      <c r="D241" s="69"/>
      <c r="E241" s="69"/>
      <c r="F241" s="70"/>
      <c r="G241" s="70"/>
      <c r="H241" s="70"/>
    </row>
    <row r="242" ht="15.75" customHeight="1">
      <c r="A242" s="68"/>
      <c r="B242" s="68"/>
      <c r="C242" s="69"/>
      <c r="D242" s="69"/>
      <c r="E242" s="69"/>
      <c r="F242" s="70"/>
      <c r="G242" s="70"/>
      <c r="H242" s="70"/>
    </row>
    <row r="243" ht="15.75" customHeight="1">
      <c r="A243" s="68"/>
      <c r="B243" s="68"/>
      <c r="C243" s="69"/>
      <c r="D243" s="69"/>
      <c r="E243" s="69"/>
      <c r="F243" s="70"/>
      <c r="G243" s="70"/>
      <c r="H243" s="70"/>
    </row>
    <row r="244" ht="15.75" customHeight="1">
      <c r="A244" s="68"/>
      <c r="B244" s="68"/>
      <c r="C244" s="69"/>
      <c r="D244" s="69"/>
      <c r="E244" s="69"/>
      <c r="F244" s="70"/>
      <c r="G244" s="70"/>
      <c r="H244" s="70"/>
    </row>
    <row r="245" ht="15.75" customHeight="1">
      <c r="A245" s="68"/>
      <c r="B245" s="68"/>
      <c r="C245" s="69"/>
      <c r="D245" s="69"/>
      <c r="E245" s="69"/>
      <c r="F245" s="70"/>
      <c r="G245" s="70"/>
      <c r="H245" s="70"/>
    </row>
    <row r="246" ht="15.75" customHeight="1">
      <c r="A246" s="68"/>
      <c r="B246" s="68"/>
      <c r="C246" s="69"/>
      <c r="D246" s="69"/>
      <c r="E246" s="69"/>
      <c r="F246" s="70"/>
      <c r="G246" s="70"/>
      <c r="H246" s="70"/>
    </row>
    <row r="247" ht="15.75" customHeight="1">
      <c r="A247" s="68"/>
      <c r="B247" s="68"/>
      <c r="C247" s="69"/>
      <c r="D247" s="69"/>
      <c r="E247" s="69"/>
      <c r="F247" s="70"/>
      <c r="G247" s="70"/>
      <c r="H247" s="70"/>
    </row>
    <row r="248" ht="15.75" customHeight="1">
      <c r="A248" s="68"/>
      <c r="B248" s="68"/>
      <c r="C248" s="69"/>
      <c r="D248" s="69"/>
      <c r="E248" s="69"/>
      <c r="F248" s="70"/>
      <c r="G248" s="70"/>
      <c r="H248" s="70"/>
    </row>
    <row r="249" ht="15.75" customHeight="1">
      <c r="A249" s="68"/>
      <c r="B249" s="68"/>
      <c r="C249" s="69"/>
      <c r="D249" s="69"/>
      <c r="E249" s="69"/>
      <c r="F249" s="70"/>
      <c r="G249" s="70"/>
      <c r="H249" s="70"/>
    </row>
    <row r="250" ht="15.75" customHeight="1">
      <c r="A250" s="68"/>
      <c r="B250" s="68"/>
      <c r="C250" s="69"/>
      <c r="D250" s="69"/>
      <c r="E250" s="69"/>
      <c r="F250" s="70"/>
      <c r="G250" s="70"/>
      <c r="H250" s="70"/>
    </row>
    <row r="251" ht="15.75" customHeight="1">
      <c r="A251" s="68"/>
      <c r="B251" s="68"/>
      <c r="C251" s="69"/>
      <c r="D251" s="69"/>
      <c r="E251" s="69"/>
      <c r="F251" s="70"/>
      <c r="G251" s="70"/>
      <c r="H251" s="70"/>
    </row>
    <row r="252" ht="15.75" customHeight="1">
      <c r="A252" s="68"/>
      <c r="B252" s="68"/>
      <c r="C252" s="69"/>
      <c r="D252" s="69"/>
      <c r="E252" s="69"/>
      <c r="F252" s="70"/>
      <c r="G252" s="70"/>
      <c r="H252" s="70"/>
    </row>
    <row r="253" ht="15.75" customHeight="1">
      <c r="A253" s="68"/>
      <c r="B253" s="68"/>
      <c r="C253" s="69"/>
      <c r="D253" s="69"/>
      <c r="E253" s="69"/>
      <c r="F253" s="70"/>
      <c r="G253" s="70"/>
      <c r="H253" s="70"/>
    </row>
    <row r="254" ht="15.75" customHeight="1">
      <c r="A254" s="68"/>
      <c r="B254" s="68"/>
      <c r="C254" s="69"/>
      <c r="D254" s="69"/>
      <c r="E254" s="69"/>
      <c r="F254" s="70"/>
      <c r="G254" s="70"/>
      <c r="H254" s="70"/>
    </row>
    <row r="255" ht="15.75" customHeight="1">
      <c r="A255" s="68"/>
      <c r="B255" s="68"/>
      <c r="C255" s="69"/>
      <c r="D255" s="69"/>
      <c r="E255" s="69"/>
      <c r="F255" s="70"/>
      <c r="G255" s="70"/>
      <c r="H255" s="70"/>
    </row>
    <row r="256" ht="15.75" customHeight="1">
      <c r="A256" s="68"/>
      <c r="B256" s="68"/>
      <c r="C256" s="69"/>
      <c r="D256" s="69"/>
      <c r="E256" s="69"/>
      <c r="F256" s="70"/>
      <c r="G256" s="70"/>
      <c r="H256" s="70"/>
    </row>
    <row r="257" ht="15.75" customHeight="1">
      <c r="A257" s="68"/>
      <c r="B257" s="68"/>
      <c r="C257" s="69"/>
      <c r="D257" s="69"/>
      <c r="E257" s="69"/>
      <c r="F257" s="70"/>
      <c r="G257" s="70"/>
      <c r="H257" s="70"/>
    </row>
    <row r="258" ht="15.75" customHeight="1">
      <c r="A258" s="68"/>
      <c r="B258" s="68"/>
      <c r="C258" s="69"/>
      <c r="D258" s="69"/>
      <c r="E258" s="69"/>
      <c r="F258" s="70"/>
      <c r="G258" s="70"/>
      <c r="H258" s="70"/>
    </row>
    <row r="259" ht="15.75" customHeight="1">
      <c r="A259" s="68"/>
      <c r="B259" s="68"/>
      <c r="C259" s="69"/>
      <c r="D259" s="69"/>
      <c r="E259" s="69"/>
      <c r="F259" s="70"/>
      <c r="G259" s="70"/>
      <c r="H259" s="70"/>
    </row>
    <row r="260" ht="15.75" customHeight="1">
      <c r="A260" s="68"/>
      <c r="B260" s="68"/>
      <c r="C260" s="69"/>
      <c r="D260" s="69"/>
      <c r="E260" s="69"/>
      <c r="F260" s="70"/>
      <c r="G260" s="70"/>
      <c r="H260" s="70"/>
    </row>
    <row r="261" ht="15.75" customHeight="1">
      <c r="A261" s="68"/>
      <c r="B261" s="68"/>
      <c r="C261" s="69"/>
      <c r="D261" s="69"/>
      <c r="E261" s="69"/>
      <c r="F261" s="70"/>
      <c r="G261" s="70"/>
      <c r="H261" s="70"/>
    </row>
    <row r="262" ht="15.75" customHeight="1">
      <c r="A262" s="68"/>
      <c r="B262" s="68"/>
      <c r="C262" s="69"/>
      <c r="D262" s="69"/>
      <c r="E262" s="69"/>
      <c r="F262" s="70"/>
      <c r="G262" s="70"/>
      <c r="H262" s="70"/>
    </row>
    <row r="263" ht="15.75" customHeight="1">
      <c r="A263" s="68"/>
      <c r="B263" s="68"/>
      <c r="C263" s="69"/>
      <c r="D263" s="69"/>
      <c r="E263" s="69"/>
      <c r="F263" s="70"/>
      <c r="G263" s="70"/>
      <c r="H263" s="70"/>
    </row>
    <row r="264" ht="15.75" customHeight="1">
      <c r="A264" s="68"/>
      <c r="B264" s="68"/>
      <c r="C264" s="69"/>
      <c r="D264" s="69"/>
      <c r="E264" s="69"/>
      <c r="F264" s="70"/>
      <c r="G264" s="70"/>
      <c r="H264" s="70"/>
    </row>
    <row r="265" ht="15.75" customHeight="1">
      <c r="A265" s="68"/>
      <c r="B265" s="68"/>
      <c r="C265" s="69"/>
      <c r="D265" s="69"/>
      <c r="E265" s="69"/>
      <c r="F265" s="70"/>
      <c r="G265" s="70"/>
      <c r="H265" s="70"/>
    </row>
    <row r="266" ht="15.75" customHeight="1">
      <c r="A266" s="68"/>
      <c r="B266" s="68"/>
      <c r="C266" s="69"/>
      <c r="D266" s="69"/>
      <c r="E266" s="69"/>
      <c r="F266" s="70"/>
      <c r="G266" s="70"/>
      <c r="H266" s="70"/>
    </row>
    <row r="267" ht="15.75" customHeight="1">
      <c r="A267" s="68"/>
      <c r="B267" s="68"/>
      <c r="C267" s="69"/>
      <c r="D267" s="69"/>
      <c r="E267" s="69"/>
      <c r="F267" s="70"/>
      <c r="G267" s="70"/>
      <c r="H267" s="70"/>
    </row>
    <row r="268" ht="15.75" customHeight="1">
      <c r="A268" s="68"/>
      <c r="B268" s="68"/>
      <c r="C268" s="69"/>
      <c r="D268" s="69"/>
      <c r="E268" s="69"/>
      <c r="F268" s="70"/>
      <c r="G268" s="70"/>
      <c r="H268" s="70"/>
    </row>
    <row r="269" ht="15.75" customHeight="1">
      <c r="A269" s="68"/>
      <c r="B269" s="68"/>
      <c r="C269" s="69"/>
      <c r="D269" s="69"/>
      <c r="E269" s="69"/>
      <c r="F269" s="70"/>
      <c r="G269" s="70"/>
      <c r="H269" s="70"/>
    </row>
    <row r="270" ht="15.75" customHeight="1">
      <c r="A270" s="68"/>
      <c r="B270" s="68"/>
      <c r="C270" s="69"/>
      <c r="D270" s="69"/>
      <c r="E270" s="69"/>
      <c r="F270" s="70"/>
      <c r="G270" s="70"/>
      <c r="H270" s="70"/>
    </row>
    <row r="271" ht="15.75" customHeight="1">
      <c r="A271" s="68"/>
      <c r="B271" s="68"/>
      <c r="C271" s="69"/>
      <c r="D271" s="69"/>
      <c r="E271" s="69"/>
      <c r="F271" s="70"/>
      <c r="G271" s="70"/>
      <c r="H271" s="70"/>
    </row>
    <row r="272" ht="15.75" customHeight="1">
      <c r="A272" s="68"/>
      <c r="B272" s="68"/>
      <c r="C272" s="69"/>
      <c r="D272" s="69"/>
      <c r="E272" s="69"/>
      <c r="F272" s="70"/>
      <c r="G272" s="70"/>
      <c r="H272" s="70"/>
    </row>
    <row r="273" ht="15.75" customHeight="1">
      <c r="A273" s="68"/>
      <c r="B273" s="68"/>
      <c r="C273" s="69"/>
      <c r="D273" s="69"/>
      <c r="E273" s="69"/>
      <c r="F273" s="70"/>
      <c r="G273" s="70"/>
      <c r="H273" s="70"/>
    </row>
    <row r="274" ht="15.75" customHeight="1">
      <c r="A274" s="68"/>
      <c r="B274" s="68"/>
      <c r="C274" s="69"/>
      <c r="D274" s="69"/>
      <c r="E274" s="69"/>
      <c r="F274" s="70"/>
      <c r="G274" s="70"/>
      <c r="H274" s="70"/>
    </row>
    <row r="275" ht="15.75" customHeight="1">
      <c r="A275" s="68"/>
      <c r="B275" s="68"/>
      <c r="C275" s="69"/>
      <c r="D275" s="69"/>
      <c r="E275" s="69"/>
      <c r="F275" s="70"/>
      <c r="G275" s="70"/>
      <c r="H275" s="70"/>
    </row>
    <row r="276" ht="15.75" customHeight="1">
      <c r="A276" s="68"/>
      <c r="B276" s="68"/>
      <c r="C276" s="69"/>
      <c r="D276" s="69"/>
      <c r="E276" s="69"/>
      <c r="F276" s="70"/>
      <c r="G276" s="70"/>
      <c r="H276" s="70"/>
    </row>
    <row r="277" ht="15.75" customHeight="1">
      <c r="A277" s="68"/>
      <c r="B277" s="68"/>
      <c r="C277" s="69"/>
      <c r="D277" s="69"/>
      <c r="E277" s="69"/>
      <c r="F277" s="70"/>
      <c r="G277" s="70"/>
      <c r="H277" s="70"/>
    </row>
    <row r="278" ht="15.75" customHeight="1">
      <c r="A278" s="68"/>
      <c r="B278" s="68"/>
      <c r="C278" s="69"/>
      <c r="D278" s="69"/>
      <c r="E278" s="69"/>
      <c r="F278" s="70"/>
      <c r="G278" s="70"/>
      <c r="H278" s="70"/>
    </row>
    <row r="279" ht="15.75" customHeight="1">
      <c r="A279" s="68"/>
      <c r="B279" s="68"/>
      <c r="C279" s="69"/>
      <c r="D279" s="69"/>
      <c r="E279" s="69"/>
      <c r="F279" s="70"/>
      <c r="G279" s="70"/>
      <c r="H279" s="70"/>
    </row>
    <row r="280" ht="15.75" customHeight="1">
      <c r="A280" s="68"/>
      <c r="B280" s="68"/>
      <c r="C280" s="69"/>
      <c r="D280" s="69"/>
      <c r="E280" s="69"/>
      <c r="F280" s="70"/>
      <c r="G280" s="70"/>
      <c r="H280" s="70"/>
    </row>
    <row r="281" ht="15.75" customHeight="1">
      <c r="A281" s="68"/>
      <c r="B281" s="68"/>
      <c r="C281" s="69"/>
      <c r="D281" s="69"/>
      <c r="E281" s="69"/>
      <c r="F281" s="70"/>
      <c r="G281" s="70"/>
      <c r="H281" s="70"/>
    </row>
    <row r="282" ht="15.75" customHeight="1">
      <c r="A282" s="68"/>
      <c r="B282" s="68"/>
      <c r="C282" s="69"/>
      <c r="D282" s="69"/>
      <c r="E282" s="69"/>
      <c r="F282" s="70"/>
      <c r="G282" s="70"/>
      <c r="H282" s="70"/>
    </row>
    <row r="283" ht="15.75" customHeight="1">
      <c r="A283" s="68"/>
      <c r="B283" s="68"/>
      <c r="C283" s="69"/>
      <c r="D283" s="69"/>
      <c r="E283" s="69"/>
      <c r="F283" s="70"/>
      <c r="G283" s="70"/>
      <c r="H283" s="70"/>
    </row>
    <row r="284" ht="15.75" customHeight="1">
      <c r="A284" s="68"/>
      <c r="B284" s="68"/>
      <c r="C284" s="69"/>
      <c r="D284" s="69"/>
      <c r="E284" s="69"/>
      <c r="F284" s="70"/>
      <c r="G284" s="70"/>
      <c r="H284" s="70"/>
    </row>
    <row r="285" ht="15.75" customHeight="1">
      <c r="A285" s="68"/>
      <c r="B285" s="68"/>
      <c r="C285" s="69"/>
      <c r="D285" s="69"/>
      <c r="E285" s="69"/>
      <c r="F285" s="70"/>
      <c r="G285" s="70"/>
      <c r="H285" s="70"/>
    </row>
    <row r="286" ht="15.75" customHeight="1">
      <c r="A286" s="68"/>
      <c r="B286" s="68"/>
      <c r="C286" s="69"/>
      <c r="D286" s="69"/>
      <c r="E286" s="69"/>
      <c r="F286" s="70"/>
      <c r="G286" s="70"/>
      <c r="H286" s="70"/>
    </row>
    <row r="287" ht="15.75" customHeight="1">
      <c r="A287" s="68"/>
      <c r="B287" s="68"/>
      <c r="C287" s="69"/>
      <c r="D287" s="69"/>
      <c r="E287" s="69"/>
      <c r="F287" s="70"/>
      <c r="G287" s="70"/>
      <c r="H287" s="70"/>
    </row>
    <row r="288" ht="15.75" customHeight="1">
      <c r="A288" s="68"/>
      <c r="B288" s="68"/>
      <c r="C288" s="69"/>
      <c r="D288" s="69"/>
      <c r="E288" s="69"/>
      <c r="F288" s="70"/>
      <c r="G288" s="70"/>
      <c r="H288" s="70"/>
    </row>
    <row r="289" ht="15.75" customHeight="1">
      <c r="A289" s="68"/>
      <c r="B289" s="68"/>
      <c r="C289" s="69"/>
      <c r="D289" s="69"/>
      <c r="E289" s="69"/>
      <c r="F289" s="70"/>
      <c r="G289" s="70"/>
      <c r="H289" s="70"/>
    </row>
    <row r="290" ht="15.75" customHeight="1">
      <c r="A290" s="68"/>
      <c r="B290" s="68"/>
      <c r="C290" s="69"/>
      <c r="D290" s="69"/>
      <c r="E290" s="69"/>
      <c r="F290" s="70"/>
      <c r="G290" s="70"/>
      <c r="H290" s="70"/>
    </row>
    <row r="291" ht="15.75" customHeight="1">
      <c r="A291" s="68"/>
      <c r="B291" s="68"/>
      <c r="C291" s="69"/>
      <c r="D291" s="69"/>
      <c r="E291" s="69"/>
      <c r="F291" s="70"/>
      <c r="G291" s="70"/>
      <c r="H291" s="70"/>
    </row>
    <row r="292" ht="15.75" customHeight="1">
      <c r="A292" s="68"/>
      <c r="B292" s="68"/>
      <c r="C292" s="69"/>
      <c r="D292" s="69"/>
      <c r="E292" s="69"/>
      <c r="F292" s="70"/>
      <c r="G292" s="70"/>
      <c r="H292" s="70"/>
    </row>
    <row r="293" ht="15.75" customHeight="1">
      <c r="A293" s="68"/>
      <c r="B293" s="68"/>
      <c r="C293" s="69"/>
      <c r="D293" s="69"/>
      <c r="E293" s="69"/>
      <c r="F293" s="70"/>
      <c r="G293" s="70"/>
      <c r="H293" s="70"/>
    </row>
    <row r="294" ht="15.75" customHeight="1">
      <c r="A294" s="68"/>
      <c r="B294" s="68"/>
      <c r="C294" s="69"/>
      <c r="D294" s="69"/>
      <c r="E294" s="69"/>
      <c r="F294" s="70"/>
      <c r="G294" s="70"/>
      <c r="H294" s="70"/>
    </row>
    <row r="295" ht="15.75" customHeight="1">
      <c r="A295" s="68"/>
      <c r="B295" s="68"/>
      <c r="C295" s="69"/>
      <c r="D295" s="69"/>
      <c r="E295" s="69"/>
      <c r="F295" s="70"/>
      <c r="G295" s="70"/>
      <c r="H295" s="70"/>
    </row>
    <row r="296" ht="15.75" customHeight="1">
      <c r="A296" s="68"/>
      <c r="B296" s="68"/>
      <c r="C296" s="69"/>
      <c r="D296" s="69"/>
      <c r="E296" s="69"/>
      <c r="F296" s="70"/>
      <c r="G296" s="70"/>
      <c r="H296" s="70"/>
    </row>
    <row r="297" ht="15.75" customHeight="1">
      <c r="A297" s="68"/>
      <c r="B297" s="68"/>
      <c r="C297" s="69"/>
      <c r="D297" s="69"/>
      <c r="E297" s="69"/>
      <c r="F297" s="70"/>
      <c r="G297" s="70"/>
      <c r="H297" s="70"/>
    </row>
    <row r="298" ht="15.75" customHeight="1">
      <c r="A298" s="68"/>
      <c r="B298" s="68"/>
      <c r="C298" s="69"/>
      <c r="D298" s="69"/>
      <c r="E298" s="69"/>
      <c r="F298" s="70"/>
      <c r="G298" s="70"/>
      <c r="H298" s="70"/>
    </row>
    <row r="299" ht="15.75" customHeight="1">
      <c r="A299" s="68"/>
      <c r="B299" s="68"/>
      <c r="C299" s="69"/>
      <c r="D299" s="69"/>
      <c r="E299" s="69"/>
      <c r="F299" s="70"/>
      <c r="G299" s="70"/>
      <c r="H299" s="70"/>
    </row>
    <row r="300" ht="15.75" customHeight="1">
      <c r="A300" s="68"/>
      <c r="B300" s="68"/>
      <c r="C300" s="69"/>
      <c r="D300" s="69"/>
      <c r="E300" s="69"/>
      <c r="F300" s="70"/>
      <c r="G300" s="70"/>
      <c r="H300" s="70"/>
    </row>
    <row r="301" ht="15.75" customHeight="1">
      <c r="A301" s="68"/>
      <c r="B301" s="68"/>
      <c r="C301" s="69"/>
      <c r="D301" s="69"/>
      <c r="E301" s="69"/>
      <c r="F301" s="70"/>
      <c r="G301" s="70"/>
      <c r="H301" s="70"/>
    </row>
    <row r="302" ht="15.75" customHeight="1">
      <c r="A302" s="68"/>
      <c r="B302" s="68"/>
      <c r="C302" s="69"/>
      <c r="D302" s="69"/>
      <c r="E302" s="69"/>
      <c r="F302" s="70"/>
      <c r="G302" s="70"/>
      <c r="H302" s="70"/>
    </row>
    <row r="303" ht="15.75" customHeight="1">
      <c r="A303" s="68"/>
      <c r="B303" s="68"/>
      <c r="C303" s="69"/>
      <c r="D303" s="69"/>
      <c r="E303" s="69"/>
      <c r="F303" s="70"/>
      <c r="G303" s="70"/>
      <c r="H303" s="70"/>
    </row>
    <row r="304" ht="15.75" customHeight="1">
      <c r="A304" s="68"/>
      <c r="B304" s="68"/>
      <c r="C304" s="69"/>
      <c r="D304" s="69"/>
      <c r="E304" s="69"/>
      <c r="F304" s="70"/>
      <c r="G304" s="70"/>
      <c r="H304" s="70"/>
    </row>
    <row r="305" ht="15.75" customHeight="1">
      <c r="A305" s="68"/>
      <c r="B305" s="68"/>
      <c r="C305" s="69"/>
      <c r="D305" s="69"/>
      <c r="E305" s="69"/>
      <c r="F305" s="70"/>
      <c r="G305" s="70"/>
      <c r="H305" s="70"/>
    </row>
    <row r="306" ht="15.75" customHeight="1">
      <c r="A306" s="68"/>
      <c r="B306" s="68"/>
      <c r="C306" s="69"/>
      <c r="D306" s="69"/>
      <c r="E306" s="69"/>
      <c r="F306" s="70"/>
      <c r="G306" s="70"/>
      <c r="H306" s="70"/>
    </row>
    <row r="307" ht="15.75" customHeight="1">
      <c r="A307" s="68"/>
      <c r="B307" s="68"/>
      <c r="C307" s="69"/>
      <c r="D307" s="69"/>
      <c r="E307" s="69"/>
      <c r="F307" s="70"/>
      <c r="G307" s="70"/>
      <c r="H307" s="70"/>
    </row>
    <row r="308" ht="15.75" customHeight="1">
      <c r="A308" s="68"/>
      <c r="B308" s="68"/>
      <c r="C308" s="69"/>
      <c r="D308" s="69"/>
      <c r="E308" s="69"/>
      <c r="F308" s="70"/>
      <c r="G308" s="70"/>
      <c r="H308" s="70"/>
    </row>
    <row r="309" ht="15.75" customHeight="1">
      <c r="A309" s="68"/>
      <c r="B309" s="68"/>
      <c r="C309" s="69"/>
      <c r="D309" s="69"/>
      <c r="E309" s="69"/>
      <c r="F309" s="70"/>
      <c r="G309" s="70"/>
      <c r="H309" s="70"/>
    </row>
    <row r="310" ht="15.75" customHeight="1">
      <c r="A310" s="68"/>
      <c r="B310" s="68"/>
      <c r="C310" s="69"/>
      <c r="D310" s="69"/>
      <c r="E310" s="69"/>
      <c r="F310" s="70"/>
      <c r="G310" s="70"/>
      <c r="H310" s="70"/>
    </row>
    <row r="311" ht="15.75" customHeight="1">
      <c r="A311" s="68"/>
      <c r="B311" s="68"/>
      <c r="C311" s="69"/>
      <c r="D311" s="69"/>
      <c r="E311" s="69"/>
      <c r="F311" s="70"/>
      <c r="G311" s="70"/>
      <c r="H311" s="70"/>
    </row>
    <row r="312" ht="15.75" customHeight="1">
      <c r="A312" s="68"/>
      <c r="B312" s="68"/>
      <c r="C312" s="69"/>
      <c r="D312" s="69"/>
      <c r="E312" s="69"/>
      <c r="F312" s="70"/>
      <c r="G312" s="70"/>
      <c r="H312" s="70"/>
    </row>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6:E6"/>
  </mergeCell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68"/>
      <c r="B1" s="68"/>
      <c r="C1" s="69"/>
      <c r="D1" s="69"/>
      <c r="E1" s="69"/>
      <c r="F1" s="70"/>
      <c r="G1" s="70"/>
      <c r="H1" s="70"/>
    </row>
    <row r="2" ht="15.75" customHeight="1">
      <c r="A2" s="582" t="s">
        <v>10576</v>
      </c>
      <c r="B2" s="72"/>
      <c r="C2" s="72"/>
      <c r="D2" s="72"/>
      <c r="E2" s="73"/>
      <c r="F2" s="1651"/>
      <c r="G2" s="1651"/>
      <c r="H2" s="1651"/>
      <c r="I2" s="75"/>
      <c r="J2" s="75"/>
      <c r="K2" s="75"/>
      <c r="L2" s="75"/>
      <c r="M2" s="75"/>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14.25" customHeight="1">
      <c r="A4" s="593" t="s">
        <v>10577</v>
      </c>
      <c r="B4" s="72"/>
      <c r="C4" s="72"/>
      <c r="D4" s="72"/>
      <c r="E4" s="73"/>
      <c r="F4" s="1651"/>
      <c r="G4" s="1651"/>
      <c r="H4" s="1651"/>
      <c r="I4" s="75"/>
      <c r="J4" s="75"/>
      <c r="K4" s="75"/>
      <c r="L4" s="75"/>
      <c r="M4" s="75"/>
      <c r="N4" s="75"/>
      <c r="O4" s="75"/>
      <c r="P4" s="75"/>
      <c r="Q4" s="75"/>
      <c r="R4" s="75"/>
      <c r="S4" s="75"/>
      <c r="T4" s="75"/>
      <c r="U4" s="75"/>
      <c r="V4" s="75"/>
      <c r="W4" s="75"/>
      <c r="X4" s="75"/>
      <c r="Y4" s="75"/>
    </row>
    <row r="5" ht="16.5" customHeight="1">
      <c r="A5" s="1070" t="s">
        <v>10491</v>
      </c>
      <c r="B5" s="72"/>
      <c r="C5" s="72"/>
      <c r="D5" s="72"/>
      <c r="E5" s="73"/>
      <c r="F5" s="1651"/>
      <c r="G5" s="1651"/>
      <c r="H5" s="1651"/>
      <c r="I5" s="75"/>
      <c r="J5" s="75"/>
      <c r="K5" s="75"/>
      <c r="L5" s="75"/>
      <c r="M5" s="75"/>
      <c r="N5" s="75"/>
      <c r="O5" s="75"/>
      <c r="P5" s="75"/>
      <c r="Q5" s="75"/>
      <c r="R5" s="75"/>
      <c r="S5" s="75"/>
      <c r="T5" s="75"/>
      <c r="U5" s="75"/>
      <c r="V5" s="75"/>
      <c r="W5" s="75"/>
      <c r="X5" s="75"/>
      <c r="Y5" s="75"/>
    </row>
    <row r="6" ht="27.0" customHeight="1">
      <c r="A6" s="1653" t="s">
        <v>10578</v>
      </c>
      <c r="B6" s="72"/>
      <c r="C6" s="72"/>
      <c r="D6" s="72"/>
      <c r="E6" s="73"/>
      <c r="F6" s="1651"/>
      <c r="G6" s="1651"/>
      <c r="H6" s="1651"/>
      <c r="I6" s="75"/>
      <c r="J6" s="75"/>
      <c r="K6" s="75"/>
      <c r="L6" s="75"/>
      <c r="M6" s="75"/>
      <c r="N6" s="75"/>
      <c r="O6" s="75"/>
      <c r="P6" s="75"/>
      <c r="Q6" s="75"/>
      <c r="R6" s="75"/>
      <c r="S6" s="75"/>
      <c r="T6" s="75"/>
      <c r="U6" s="75"/>
      <c r="V6" s="75"/>
      <c r="W6" s="75"/>
      <c r="X6" s="75"/>
      <c r="Y6" s="75"/>
    </row>
    <row r="7">
      <c r="A7" s="80"/>
      <c r="B7" s="80"/>
      <c r="C7" s="81"/>
      <c r="D7" s="81"/>
      <c r="E7" s="81"/>
      <c r="F7" s="80"/>
      <c r="G7" s="80"/>
      <c r="H7" s="80"/>
      <c r="I7" s="75"/>
      <c r="J7" s="75"/>
      <c r="K7" s="75"/>
      <c r="L7" s="75"/>
      <c r="M7" s="75"/>
      <c r="N7" s="75"/>
      <c r="O7" s="75"/>
      <c r="P7" s="75"/>
      <c r="Q7" s="75"/>
      <c r="R7" s="75"/>
      <c r="S7" s="75"/>
      <c r="T7" s="75"/>
      <c r="U7" s="75"/>
      <c r="V7" s="75"/>
      <c r="W7" s="75"/>
      <c r="X7" s="75"/>
      <c r="Y7" s="75"/>
    </row>
    <row r="8" ht="61.5" customHeight="1">
      <c r="A8" s="1071" t="s">
        <v>7076</v>
      </c>
      <c r="B8" s="84" t="s">
        <v>8</v>
      </c>
      <c r="C8" s="1071" t="s">
        <v>10493</v>
      </c>
      <c r="D8" s="596" t="s">
        <v>249</v>
      </c>
      <c r="E8" s="596" t="s">
        <v>253</v>
      </c>
      <c r="F8" s="86" t="s">
        <v>2051</v>
      </c>
      <c r="I8" s="75"/>
      <c r="J8" s="75"/>
      <c r="K8" s="75"/>
      <c r="L8" s="75"/>
      <c r="M8" s="75"/>
      <c r="N8" s="75"/>
      <c r="O8" s="75"/>
      <c r="P8" s="75"/>
      <c r="Q8" s="75"/>
      <c r="R8" s="75"/>
      <c r="S8" s="75"/>
      <c r="T8" s="75"/>
      <c r="U8" s="75"/>
      <c r="V8" s="75"/>
      <c r="W8" s="75"/>
      <c r="X8" s="75"/>
      <c r="Y8" s="75"/>
    </row>
    <row r="9">
      <c r="A9" s="162" t="s">
        <v>8520</v>
      </c>
      <c r="B9" s="162" t="s">
        <v>52</v>
      </c>
      <c r="C9" s="348">
        <v>10.0</v>
      </c>
      <c r="D9" s="674">
        <v>280.0</v>
      </c>
      <c r="E9" s="720">
        <f>280*2</f>
        <v>560</v>
      </c>
      <c r="F9" s="162" t="s">
        <v>8520</v>
      </c>
    </row>
    <row r="10">
      <c r="A10" s="162" t="s">
        <v>8553</v>
      </c>
      <c r="B10" s="162" t="s">
        <v>52</v>
      </c>
      <c r="C10" s="348">
        <v>11.0</v>
      </c>
      <c r="D10" s="674">
        <v>308.0</v>
      </c>
      <c r="E10" s="720">
        <f>308*2</f>
        <v>616</v>
      </c>
      <c r="F10" s="162" t="s">
        <v>8553</v>
      </c>
    </row>
    <row r="11">
      <c r="A11" s="162" t="s">
        <v>10579</v>
      </c>
      <c r="B11" s="162" t="s">
        <v>52</v>
      </c>
      <c r="C11" s="348">
        <v>10.0</v>
      </c>
      <c r="D11" s="674">
        <v>280.0</v>
      </c>
      <c r="E11" s="720">
        <v>560.0</v>
      </c>
      <c r="F11" s="162" t="s">
        <v>10579</v>
      </c>
    </row>
    <row r="12" ht="20.25" customHeight="1">
      <c r="A12" s="162" t="s">
        <v>10494</v>
      </c>
      <c r="B12" s="162" t="s">
        <v>52</v>
      </c>
      <c r="C12" s="348">
        <v>13.0</v>
      </c>
      <c r="D12" s="674">
        <v>364.0</v>
      </c>
      <c r="E12" s="720">
        <f>364*2</f>
        <v>728</v>
      </c>
      <c r="F12" s="162" t="s">
        <v>10494</v>
      </c>
    </row>
    <row r="13">
      <c r="A13" s="162" t="s">
        <v>72</v>
      </c>
      <c r="B13" s="162" t="s">
        <v>52</v>
      </c>
      <c r="C13" s="348">
        <v>10.25</v>
      </c>
      <c r="D13" s="674" t="s">
        <v>10580</v>
      </c>
      <c r="E13" s="720">
        <f>2*287</f>
        <v>574</v>
      </c>
      <c r="F13" s="162" t="s">
        <v>72</v>
      </c>
    </row>
    <row r="14">
      <c r="A14" s="162" t="s">
        <v>73</v>
      </c>
      <c r="B14" s="162" t="s">
        <v>52</v>
      </c>
      <c r="C14" s="348">
        <v>12.0</v>
      </c>
      <c r="D14" s="674">
        <v>336.0</v>
      </c>
      <c r="E14" s="720">
        <v>672.0</v>
      </c>
      <c r="F14" s="162" t="s">
        <v>73</v>
      </c>
    </row>
    <row r="15">
      <c r="A15" s="162" t="s">
        <v>10495</v>
      </c>
      <c r="B15" s="162" t="s">
        <v>52</v>
      </c>
      <c r="C15" s="348">
        <v>12.0</v>
      </c>
      <c r="D15" s="674">
        <v>336.0</v>
      </c>
      <c r="E15" s="720">
        <v>672.0</v>
      </c>
      <c r="F15" s="162" t="s">
        <v>10495</v>
      </c>
    </row>
    <row r="16">
      <c r="A16" s="162" t="s">
        <v>9327</v>
      </c>
      <c r="B16" s="162" t="s">
        <v>52</v>
      </c>
      <c r="C16" s="348">
        <v>12.5</v>
      </c>
      <c r="D16" s="674">
        <v>350.0</v>
      </c>
      <c r="E16" s="720">
        <v>700.0</v>
      </c>
      <c r="F16" s="162" t="s">
        <v>9327</v>
      </c>
      <c r="G16" s="70"/>
      <c r="H16" s="70"/>
    </row>
    <row r="17" ht="14.25" customHeight="1">
      <c r="A17" s="162" t="s">
        <v>385</v>
      </c>
      <c r="B17" s="162" t="s">
        <v>52</v>
      </c>
      <c r="C17" s="348">
        <v>11.5</v>
      </c>
      <c r="D17" s="674">
        <f>11.5*28</f>
        <v>322</v>
      </c>
      <c r="E17" s="720">
        <v>644.0</v>
      </c>
      <c r="F17" s="162" t="s">
        <v>385</v>
      </c>
      <c r="G17" s="374"/>
      <c r="H17" s="374"/>
      <c r="I17" s="68"/>
      <c r="J17" s="68"/>
      <c r="K17" s="68"/>
      <c r="L17" s="68"/>
      <c r="M17" s="68"/>
      <c r="N17" s="68"/>
      <c r="O17" s="68"/>
      <c r="P17" s="68"/>
      <c r="Q17" s="68"/>
      <c r="R17" s="68"/>
      <c r="S17" s="68"/>
      <c r="T17" s="68"/>
      <c r="U17" s="68"/>
      <c r="V17" s="68"/>
      <c r="W17" s="68"/>
      <c r="X17" s="68"/>
      <c r="Y17" s="68"/>
    </row>
    <row r="18" ht="21.0" customHeight="1">
      <c r="A18" s="162" t="s">
        <v>60</v>
      </c>
      <c r="B18" s="162" t="s">
        <v>52</v>
      </c>
      <c r="C18" s="348" t="s">
        <v>10497</v>
      </c>
      <c r="D18" s="674" t="s">
        <v>10581</v>
      </c>
      <c r="E18" s="720">
        <v>448.0</v>
      </c>
      <c r="F18" s="162" t="s">
        <v>60</v>
      </c>
      <c r="G18" s="70"/>
      <c r="H18" s="70"/>
    </row>
    <row r="19" ht="15.0" customHeight="1">
      <c r="A19" s="162" t="s">
        <v>10498</v>
      </c>
      <c r="B19" s="1665" t="s">
        <v>52</v>
      </c>
      <c r="C19" s="348">
        <v>9.0</v>
      </c>
      <c r="D19" s="674">
        <v>252.0</v>
      </c>
      <c r="E19" s="720">
        <f>2*252</f>
        <v>504</v>
      </c>
      <c r="F19" s="162" t="s">
        <v>10498</v>
      </c>
      <c r="G19" s="70"/>
      <c r="H19" s="70"/>
    </row>
    <row r="20" ht="15.75" customHeight="1">
      <c r="A20" s="162" t="s">
        <v>10499</v>
      </c>
      <c r="B20" s="162" t="s">
        <v>52</v>
      </c>
      <c r="C20" s="348">
        <v>8.5</v>
      </c>
      <c r="D20" s="674" t="s">
        <v>10582</v>
      </c>
      <c r="E20" s="720">
        <f>2*238</f>
        <v>476</v>
      </c>
      <c r="F20" s="162" t="s">
        <v>10499</v>
      </c>
      <c r="G20" s="70"/>
      <c r="H20" s="70"/>
    </row>
    <row r="21" ht="15.75" customHeight="1">
      <c r="A21" s="162" t="s">
        <v>10500</v>
      </c>
      <c r="B21" s="162" t="s">
        <v>52</v>
      </c>
      <c r="C21" s="348" t="s">
        <v>10501</v>
      </c>
      <c r="D21" s="674" t="s">
        <v>10502</v>
      </c>
      <c r="E21" s="720">
        <f>2*378</f>
        <v>756</v>
      </c>
      <c r="F21" s="162" t="s">
        <v>10500</v>
      </c>
      <c r="G21" s="70"/>
      <c r="H21" s="70"/>
    </row>
    <row r="22" ht="15.75" customHeight="1">
      <c r="A22" s="162" t="s">
        <v>76</v>
      </c>
      <c r="B22" s="162" t="s">
        <v>52</v>
      </c>
      <c r="C22" s="348">
        <v>10.0</v>
      </c>
      <c r="D22" s="674">
        <v>280.0</v>
      </c>
      <c r="E22" s="720">
        <v>560.0</v>
      </c>
      <c r="F22" s="162" t="s">
        <v>76</v>
      </c>
      <c r="G22" s="70"/>
      <c r="H22" s="70"/>
    </row>
    <row r="23" ht="15.75" customHeight="1">
      <c r="A23" s="162" t="s">
        <v>10503</v>
      </c>
      <c r="B23" s="162" t="s">
        <v>52</v>
      </c>
      <c r="C23" s="348">
        <v>8.0</v>
      </c>
      <c r="D23" s="674" t="s">
        <v>10504</v>
      </c>
      <c r="E23" s="720">
        <f>287*2</f>
        <v>574</v>
      </c>
      <c r="F23" s="162" t="s">
        <v>10503</v>
      </c>
      <c r="G23" s="70"/>
      <c r="H23" s="70"/>
    </row>
    <row r="24" ht="15.75" customHeight="1">
      <c r="A24" s="162" t="s">
        <v>77</v>
      </c>
      <c r="B24" s="162" t="s">
        <v>52</v>
      </c>
      <c r="C24" s="348">
        <v>10.0</v>
      </c>
      <c r="D24" s="674">
        <v>280.0</v>
      </c>
      <c r="E24" s="720">
        <v>560.0</v>
      </c>
      <c r="F24" s="162" t="s">
        <v>77</v>
      </c>
      <c r="G24" s="70"/>
      <c r="H24" s="70"/>
    </row>
    <row r="25" ht="15.75" customHeight="1">
      <c r="A25" s="162" t="s">
        <v>51</v>
      </c>
      <c r="B25" s="162" t="s">
        <v>52</v>
      </c>
      <c r="C25" s="348">
        <v>7.0</v>
      </c>
      <c r="D25" s="674" t="s">
        <v>10583</v>
      </c>
      <c r="E25" s="720">
        <v>392.0</v>
      </c>
      <c r="F25" s="162" t="s">
        <v>51</v>
      </c>
      <c r="G25" s="70"/>
      <c r="H25" s="70"/>
    </row>
    <row r="26" ht="15.75" customHeight="1">
      <c r="A26" s="162" t="s">
        <v>64</v>
      </c>
      <c r="B26" s="162" t="s">
        <v>52</v>
      </c>
      <c r="C26" s="348" t="s">
        <v>10505</v>
      </c>
      <c r="D26" s="674" t="s">
        <v>10506</v>
      </c>
      <c r="E26" s="720">
        <v>448.0</v>
      </c>
      <c r="F26" s="162" t="s">
        <v>64</v>
      </c>
      <c r="G26" s="70"/>
      <c r="H26" s="70"/>
    </row>
    <row r="27" ht="15.75" customHeight="1">
      <c r="A27" s="162" t="s">
        <v>10507</v>
      </c>
      <c r="B27" s="162" t="s">
        <v>52</v>
      </c>
      <c r="C27" s="348">
        <v>10.5</v>
      </c>
      <c r="D27" s="674">
        <v>294.0</v>
      </c>
      <c r="E27" s="720">
        <f>2*294</f>
        <v>588</v>
      </c>
      <c r="F27" s="162" t="s">
        <v>10507</v>
      </c>
      <c r="G27" s="70"/>
      <c r="H27" s="70"/>
    </row>
    <row r="28" ht="15.75" customHeight="1">
      <c r="A28" s="162" t="s">
        <v>439</v>
      </c>
      <c r="B28" s="162" t="s">
        <v>52</v>
      </c>
      <c r="C28" s="348">
        <v>12.5</v>
      </c>
      <c r="D28" s="674">
        <v>350.0</v>
      </c>
      <c r="E28" s="720">
        <v>700.0</v>
      </c>
      <c r="F28" s="162" t="s">
        <v>439</v>
      </c>
      <c r="G28" s="70"/>
      <c r="H28" s="70"/>
    </row>
    <row r="29" ht="15.75" customHeight="1">
      <c r="A29" s="162" t="s">
        <v>78</v>
      </c>
      <c r="B29" s="162" t="s">
        <v>52</v>
      </c>
      <c r="C29" s="348">
        <v>10.0</v>
      </c>
      <c r="D29" s="674">
        <v>280.0</v>
      </c>
      <c r="E29" s="720">
        <v>560.0</v>
      </c>
      <c r="F29" s="162" t="s">
        <v>78</v>
      </c>
      <c r="G29" s="70"/>
      <c r="H29" s="70"/>
    </row>
    <row r="30" ht="15.75" customHeight="1">
      <c r="A30" s="162" t="s">
        <v>54</v>
      </c>
      <c r="B30" s="162" t="s">
        <v>52</v>
      </c>
      <c r="C30" s="348">
        <v>8.0</v>
      </c>
      <c r="D30" s="674" t="s">
        <v>10584</v>
      </c>
      <c r="E30" s="720">
        <v>448.0</v>
      </c>
      <c r="F30" s="162" t="s">
        <v>54</v>
      </c>
      <c r="G30" s="70"/>
      <c r="H30" s="70"/>
    </row>
    <row r="31" ht="15.75" customHeight="1">
      <c r="A31" s="162" t="s">
        <v>56</v>
      </c>
      <c r="B31" s="162" t="s">
        <v>609</v>
      </c>
      <c r="C31" s="348">
        <v>7.0</v>
      </c>
      <c r="D31" s="674" t="s">
        <v>10585</v>
      </c>
      <c r="E31" s="720">
        <v>392.0</v>
      </c>
      <c r="F31" s="162" t="s">
        <v>56</v>
      </c>
      <c r="G31" s="70"/>
      <c r="H31" s="70"/>
    </row>
    <row r="32" ht="15.75" customHeight="1">
      <c r="A32" s="162" t="s">
        <v>10509</v>
      </c>
      <c r="B32" s="162" t="s">
        <v>52</v>
      </c>
      <c r="C32" s="348">
        <v>10.75</v>
      </c>
      <c r="D32" s="674">
        <v>28.0</v>
      </c>
      <c r="E32" s="720">
        <v>602.0</v>
      </c>
      <c r="F32" s="162" t="s">
        <v>10509</v>
      </c>
      <c r="G32" s="70"/>
      <c r="H32" s="70"/>
    </row>
    <row r="33" ht="15.75" customHeight="1">
      <c r="A33" s="162" t="s">
        <v>10510</v>
      </c>
      <c r="B33" s="162" t="s">
        <v>52</v>
      </c>
      <c r="C33" s="348">
        <v>10.5</v>
      </c>
      <c r="D33" s="674">
        <v>28.0</v>
      </c>
      <c r="E33" s="720">
        <v>588.0</v>
      </c>
      <c r="F33" s="162" t="s">
        <v>10510</v>
      </c>
      <c r="G33" s="70"/>
      <c r="H33" s="70"/>
    </row>
    <row r="34" ht="15.75" customHeight="1">
      <c r="A34" s="162" t="s">
        <v>57</v>
      </c>
      <c r="B34" s="162" t="s">
        <v>52</v>
      </c>
      <c r="C34" s="348">
        <v>9.0</v>
      </c>
      <c r="D34" s="674" t="s">
        <v>10511</v>
      </c>
      <c r="E34" s="720">
        <v>504.0</v>
      </c>
      <c r="F34" s="162" t="s">
        <v>57</v>
      </c>
      <c r="G34" s="70"/>
      <c r="H34" s="70"/>
    </row>
    <row r="35" ht="15.75" customHeight="1">
      <c r="A35" s="162" t="s">
        <v>9261</v>
      </c>
      <c r="B35" s="162" t="s">
        <v>52</v>
      </c>
      <c r="C35" s="348">
        <v>10.0</v>
      </c>
      <c r="D35" s="674">
        <v>280.0</v>
      </c>
      <c r="E35" s="720">
        <v>560.0</v>
      </c>
      <c r="F35" s="162" t="s">
        <v>9261</v>
      </c>
      <c r="G35" s="70"/>
      <c r="H35" s="70"/>
    </row>
    <row r="36" ht="15.75" customHeight="1">
      <c r="A36" s="162" t="s">
        <v>8734</v>
      </c>
      <c r="B36" s="162" t="s">
        <v>52</v>
      </c>
      <c r="C36" s="348" t="s">
        <v>10512</v>
      </c>
      <c r="D36" s="674">
        <v>322.0</v>
      </c>
      <c r="E36" s="720">
        <v>644.0</v>
      </c>
      <c r="F36" s="162" t="s">
        <v>8734</v>
      </c>
      <c r="G36" s="70"/>
      <c r="H36" s="70"/>
    </row>
    <row r="37" ht="15.75" customHeight="1">
      <c r="A37" s="162" t="s">
        <v>9315</v>
      </c>
      <c r="B37" s="1666" t="s">
        <v>52</v>
      </c>
      <c r="C37" s="348">
        <v>12.0</v>
      </c>
      <c r="D37" s="674">
        <v>336.0</v>
      </c>
      <c r="E37" s="720">
        <v>672.0</v>
      </c>
      <c r="F37" s="162" t="s">
        <v>9315</v>
      </c>
      <c r="G37" s="70"/>
      <c r="H37" s="70"/>
    </row>
    <row r="38" ht="15.75" customHeight="1">
      <c r="A38" s="162" t="s">
        <v>10514</v>
      </c>
      <c r="B38" s="162" t="s">
        <v>52</v>
      </c>
      <c r="C38" s="348">
        <v>13.25</v>
      </c>
      <c r="D38" s="674">
        <v>371.0</v>
      </c>
      <c r="E38" s="720">
        <v>742.0</v>
      </c>
      <c r="F38" s="162" t="s">
        <v>10514</v>
      </c>
      <c r="G38" s="70"/>
      <c r="H38" s="70"/>
    </row>
    <row r="39" ht="15.75" customHeight="1">
      <c r="A39" s="162" t="s">
        <v>10586</v>
      </c>
      <c r="B39" s="162" t="s">
        <v>52</v>
      </c>
      <c r="C39" s="348">
        <v>11.0</v>
      </c>
      <c r="D39" s="674">
        <v>308.0</v>
      </c>
      <c r="E39" s="720">
        <v>616.0</v>
      </c>
      <c r="F39" s="162" t="s">
        <v>10586</v>
      </c>
      <c r="G39" s="70"/>
      <c r="H39" s="70"/>
    </row>
    <row r="40" ht="15.75" customHeight="1">
      <c r="A40" s="162" t="s">
        <v>10516</v>
      </c>
      <c r="B40" s="162" t="s">
        <v>52</v>
      </c>
      <c r="C40" s="348">
        <v>9.0</v>
      </c>
      <c r="D40" s="674">
        <v>252.0</v>
      </c>
      <c r="E40" s="720">
        <v>504.0</v>
      </c>
      <c r="F40" s="162" t="s">
        <v>10587</v>
      </c>
      <c r="G40" s="70"/>
      <c r="H40" s="70"/>
    </row>
    <row r="41" ht="15.75" customHeight="1">
      <c r="A41" s="162" t="s">
        <v>533</v>
      </c>
      <c r="B41" s="162" t="s">
        <v>52</v>
      </c>
      <c r="C41" s="348">
        <v>10.0</v>
      </c>
      <c r="D41" s="674">
        <v>280.0</v>
      </c>
      <c r="E41" s="720">
        <v>560.0</v>
      </c>
      <c r="F41" s="162" t="s">
        <v>533</v>
      </c>
      <c r="G41" s="70"/>
      <c r="H41" s="70"/>
    </row>
    <row r="42" ht="15.75" customHeight="1">
      <c r="A42" s="162" t="s">
        <v>67</v>
      </c>
      <c r="B42" s="162" t="s">
        <v>52</v>
      </c>
      <c r="C42" s="348">
        <v>4.0</v>
      </c>
      <c r="D42" s="674">
        <v>112.0</v>
      </c>
      <c r="E42" s="720">
        <v>224.0</v>
      </c>
      <c r="F42" s="162" t="s">
        <v>67</v>
      </c>
      <c r="G42" s="70"/>
      <c r="H42" s="70"/>
    </row>
    <row r="43" ht="15.75" customHeight="1">
      <c r="A43" s="162" t="s">
        <v>10433</v>
      </c>
      <c r="B43" s="162" t="s">
        <v>52</v>
      </c>
      <c r="C43" s="348" t="s">
        <v>10517</v>
      </c>
      <c r="D43" s="674">
        <v>322.0</v>
      </c>
      <c r="E43" s="720">
        <v>644.0</v>
      </c>
      <c r="F43" s="162" t="s">
        <v>10433</v>
      </c>
      <c r="G43" s="70"/>
      <c r="H43" s="70"/>
    </row>
    <row r="44" ht="15.75" customHeight="1">
      <c r="A44" s="162" t="s">
        <v>10518</v>
      </c>
      <c r="B44" s="162" t="s">
        <v>52</v>
      </c>
      <c r="C44" s="348">
        <v>13.5</v>
      </c>
      <c r="D44" s="674">
        <v>378.0</v>
      </c>
      <c r="E44" s="720">
        <v>756.0</v>
      </c>
      <c r="F44" s="162" t="s">
        <v>10518</v>
      </c>
      <c r="G44" s="70"/>
      <c r="H44" s="70"/>
    </row>
    <row r="45" ht="15.75" customHeight="1">
      <c r="A45" s="162" t="s">
        <v>9273</v>
      </c>
      <c r="B45" s="162" t="s">
        <v>52</v>
      </c>
      <c r="C45" s="348" t="s">
        <v>10501</v>
      </c>
      <c r="D45" s="674" t="s">
        <v>10519</v>
      </c>
      <c r="E45" s="720">
        <v>756.0</v>
      </c>
      <c r="F45" s="162" t="s">
        <v>9273</v>
      </c>
      <c r="G45" s="70"/>
      <c r="H45" s="70"/>
    </row>
    <row r="46" ht="15.75" customHeight="1">
      <c r="A46" s="162" t="s">
        <v>8753</v>
      </c>
      <c r="B46" s="162" t="s">
        <v>52</v>
      </c>
      <c r="C46" s="348">
        <v>10.0</v>
      </c>
      <c r="D46" s="674">
        <v>280.0</v>
      </c>
      <c r="E46" s="720">
        <v>560.0</v>
      </c>
      <c r="F46" s="162" t="s">
        <v>8753</v>
      </c>
      <c r="G46" s="70"/>
      <c r="H46" s="70"/>
    </row>
    <row r="47" ht="15.75" customHeight="1">
      <c r="A47" s="162" t="s">
        <v>99</v>
      </c>
      <c r="B47" s="162" t="s">
        <v>52</v>
      </c>
      <c r="C47" s="348">
        <v>13.0</v>
      </c>
      <c r="D47" s="674">
        <v>364.0</v>
      </c>
      <c r="E47" s="720">
        <v>728.0</v>
      </c>
      <c r="F47" s="162" t="s">
        <v>99</v>
      </c>
      <c r="G47" s="70"/>
      <c r="H47" s="70"/>
    </row>
    <row r="48" ht="15.75" customHeight="1">
      <c r="A48" s="162" t="s">
        <v>3614</v>
      </c>
      <c r="B48" s="162" t="s">
        <v>52</v>
      </c>
      <c r="C48" s="348">
        <v>8.5</v>
      </c>
      <c r="D48" s="674">
        <f>8.5*28</f>
        <v>238</v>
      </c>
      <c r="E48" s="720">
        <v>476.0</v>
      </c>
      <c r="F48" s="162" t="s">
        <v>3614</v>
      </c>
      <c r="G48" s="70"/>
      <c r="H48" s="70"/>
    </row>
    <row r="49" ht="15.75" customHeight="1">
      <c r="A49" s="162" t="s">
        <v>75</v>
      </c>
      <c r="B49" s="162" t="s">
        <v>52</v>
      </c>
      <c r="C49" s="348">
        <v>12.0</v>
      </c>
      <c r="D49" s="674" t="s">
        <v>10588</v>
      </c>
      <c r="E49" s="720">
        <v>672.0</v>
      </c>
      <c r="F49" s="162" t="s">
        <v>75</v>
      </c>
      <c r="G49" s="70"/>
      <c r="H49" s="70"/>
    </row>
    <row r="50" ht="15.0" customHeight="1">
      <c r="A50" s="162" t="s">
        <v>103</v>
      </c>
      <c r="B50" s="348" t="s">
        <v>101</v>
      </c>
      <c r="C50" s="348" t="s">
        <v>10506</v>
      </c>
      <c r="D50" s="164" t="s">
        <v>10589</v>
      </c>
      <c r="E50" s="1667">
        <f>2*224</f>
        <v>448</v>
      </c>
      <c r="F50" s="168" t="s">
        <v>103</v>
      </c>
    </row>
    <row r="51" ht="15.0" customHeight="1">
      <c r="A51" s="162" t="s">
        <v>129</v>
      </c>
      <c r="B51" s="348" t="s">
        <v>101</v>
      </c>
      <c r="C51" s="348">
        <v>13.0</v>
      </c>
      <c r="D51" s="164" t="s">
        <v>10590</v>
      </c>
      <c r="E51" s="1483">
        <v>728.0</v>
      </c>
      <c r="F51" s="168" t="s">
        <v>129</v>
      </c>
    </row>
    <row r="52" ht="15.0" customHeight="1">
      <c r="A52" s="162" t="s">
        <v>729</v>
      </c>
      <c r="B52" s="161" t="s">
        <v>101</v>
      </c>
      <c r="C52" s="511">
        <v>8.0</v>
      </c>
      <c r="D52" s="164"/>
      <c r="E52" s="697">
        <f>8*2*28</f>
        <v>448</v>
      </c>
      <c r="F52" s="168" t="s">
        <v>729</v>
      </c>
    </row>
    <row r="53" ht="15.0" customHeight="1">
      <c r="A53" s="162" t="s">
        <v>10523</v>
      </c>
      <c r="B53" s="1655" t="s">
        <v>101</v>
      </c>
      <c r="C53" s="348">
        <v>14.0</v>
      </c>
      <c r="D53" s="164">
        <v>784.0</v>
      </c>
      <c r="E53" s="1483">
        <v>784.0</v>
      </c>
      <c r="F53" s="168" t="s">
        <v>132</v>
      </c>
    </row>
    <row r="54" ht="15.0" customHeight="1">
      <c r="A54" s="162" t="s">
        <v>10524</v>
      </c>
      <c r="B54" s="348" t="s">
        <v>101</v>
      </c>
      <c r="C54" s="348" t="s">
        <v>10591</v>
      </c>
      <c r="D54" s="164">
        <v>672.0</v>
      </c>
      <c r="E54" s="1483">
        <v>672.0</v>
      </c>
      <c r="F54" s="168" t="s">
        <v>122</v>
      </c>
    </row>
    <row r="55" ht="15.0" customHeight="1">
      <c r="A55" s="162" t="s">
        <v>9470</v>
      </c>
      <c r="B55" s="348" t="s">
        <v>101</v>
      </c>
      <c r="C55" s="348">
        <v>10.0</v>
      </c>
      <c r="D55" s="164" t="s">
        <v>10592</v>
      </c>
      <c r="E55" s="1483">
        <v>560.0</v>
      </c>
      <c r="F55" s="168" t="s">
        <v>114</v>
      </c>
    </row>
    <row r="56" ht="15.0" customHeight="1">
      <c r="A56" s="162" t="s">
        <v>9512</v>
      </c>
      <c r="B56" s="348" t="s">
        <v>101</v>
      </c>
      <c r="C56" s="348">
        <v>12.0</v>
      </c>
      <c r="D56" s="164">
        <v>672.0</v>
      </c>
      <c r="E56" s="1483">
        <v>672.0</v>
      </c>
      <c r="F56" s="168" t="s">
        <v>118</v>
      </c>
    </row>
    <row r="57" ht="15.0" customHeight="1">
      <c r="A57" s="161" t="s">
        <v>9525</v>
      </c>
      <c r="B57" s="161" t="s">
        <v>101</v>
      </c>
      <c r="C57" s="161" t="s">
        <v>10593</v>
      </c>
      <c r="D57" s="164">
        <v>784.0</v>
      </c>
      <c r="E57" s="1483">
        <v>784.0</v>
      </c>
      <c r="F57" s="168" t="s">
        <v>137</v>
      </c>
    </row>
    <row r="58" ht="15.0" customHeight="1">
      <c r="A58" s="162" t="s">
        <v>112</v>
      </c>
      <c r="B58" s="348" t="s">
        <v>101</v>
      </c>
      <c r="C58" s="348">
        <v>12.0</v>
      </c>
      <c r="D58" s="164" t="s">
        <v>10594</v>
      </c>
      <c r="E58" s="1483">
        <v>672.0</v>
      </c>
      <c r="F58" s="168" t="s">
        <v>112</v>
      </c>
    </row>
    <row r="59" ht="15.0" customHeight="1">
      <c r="A59" s="162" t="s">
        <v>119</v>
      </c>
      <c r="B59" s="348" t="s">
        <v>101</v>
      </c>
      <c r="C59" s="348">
        <v>12.0</v>
      </c>
      <c r="D59" s="164" t="s">
        <v>10591</v>
      </c>
      <c r="E59" s="1483">
        <v>672.0</v>
      </c>
      <c r="F59" s="168" t="s">
        <v>119</v>
      </c>
    </row>
    <row r="60" ht="15.0" customHeight="1">
      <c r="A60" s="200" t="s">
        <v>10529</v>
      </c>
      <c r="B60" s="314" t="s">
        <v>101</v>
      </c>
      <c r="C60" s="314">
        <v>8.0</v>
      </c>
      <c r="D60" s="315">
        <f>8*28*2</f>
        <v>448</v>
      </c>
      <c r="E60" s="1169">
        <v>448.0</v>
      </c>
      <c r="F60" s="168" t="s">
        <v>107</v>
      </c>
    </row>
    <row r="61" ht="15.0" customHeight="1">
      <c r="A61" s="162" t="s">
        <v>108</v>
      </c>
      <c r="B61" s="348" t="s">
        <v>101</v>
      </c>
      <c r="C61" s="348">
        <v>10.0</v>
      </c>
      <c r="D61" s="178" t="s">
        <v>10595</v>
      </c>
      <c r="E61" s="697">
        <v>560.0</v>
      </c>
      <c r="F61" s="168" t="s">
        <v>108</v>
      </c>
    </row>
    <row r="62" ht="15.0" customHeight="1">
      <c r="A62" s="162" t="s">
        <v>9600</v>
      </c>
      <c r="B62" s="348" t="s">
        <v>4122</v>
      </c>
      <c r="C62" s="348">
        <v>12.0</v>
      </c>
      <c r="D62" s="164" t="s">
        <v>10596</v>
      </c>
      <c r="E62" s="1483">
        <v>672.0</v>
      </c>
      <c r="F62" s="168" t="s">
        <v>115</v>
      </c>
    </row>
    <row r="63" ht="15.0" customHeight="1">
      <c r="A63" s="162" t="s">
        <v>134</v>
      </c>
      <c r="B63" s="348" t="s">
        <v>101</v>
      </c>
      <c r="C63" s="348">
        <v>12.5</v>
      </c>
      <c r="D63" s="164" t="s">
        <v>10597</v>
      </c>
      <c r="E63" s="1483">
        <v>700.0</v>
      </c>
      <c r="F63" s="168" t="s">
        <v>134</v>
      </c>
    </row>
    <row r="64" ht="15.0" customHeight="1">
      <c r="A64" s="162" t="s">
        <v>105</v>
      </c>
      <c r="B64" s="348" t="s">
        <v>101</v>
      </c>
      <c r="C64" s="1464">
        <v>10.0</v>
      </c>
      <c r="D64" s="164">
        <v>56.0</v>
      </c>
      <c r="E64" s="1668">
        <v>560.0</v>
      </c>
      <c r="F64" s="168" t="s">
        <v>105</v>
      </c>
    </row>
    <row r="65" ht="15.0" customHeight="1">
      <c r="A65" s="162" t="s">
        <v>113</v>
      </c>
      <c r="B65" s="348" t="s">
        <v>101</v>
      </c>
      <c r="C65" s="348">
        <v>8.0</v>
      </c>
      <c r="D65" s="164" t="s">
        <v>10598</v>
      </c>
      <c r="E65" s="1483">
        <v>448.0</v>
      </c>
      <c r="F65" s="168" t="s">
        <v>113</v>
      </c>
    </row>
    <row r="66" ht="15.0" customHeight="1">
      <c r="A66" s="162" t="s">
        <v>1040</v>
      </c>
      <c r="B66" s="348" t="s">
        <v>101</v>
      </c>
      <c r="C66" s="161">
        <v>14.0</v>
      </c>
      <c r="D66" s="164">
        <v>784.0</v>
      </c>
      <c r="E66" s="1483">
        <v>784.0</v>
      </c>
      <c r="F66" s="168" t="s">
        <v>121</v>
      </c>
    </row>
    <row r="67" ht="15.0" customHeight="1">
      <c r="A67" s="162" t="s">
        <v>10532</v>
      </c>
      <c r="B67" s="348" t="s">
        <v>101</v>
      </c>
      <c r="C67" s="348">
        <v>14.0</v>
      </c>
      <c r="D67" s="164">
        <v>784.0</v>
      </c>
      <c r="E67" s="1483">
        <v>784.0</v>
      </c>
      <c r="F67" s="168" t="s">
        <v>120</v>
      </c>
    </row>
    <row r="68" ht="15.0" customHeight="1">
      <c r="A68" s="162" t="s">
        <v>124</v>
      </c>
      <c r="B68" s="348" t="s">
        <v>101</v>
      </c>
      <c r="C68" s="348">
        <v>12.0</v>
      </c>
      <c r="D68" s="164">
        <v>672.0</v>
      </c>
      <c r="E68" s="1483">
        <v>672.0</v>
      </c>
      <c r="F68" s="168" t="s">
        <v>124</v>
      </c>
    </row>
    <row r="69" ht="15.0" customHeight="1">
      <c r="A69" s="162" t="s">
        <v>10533</v>
      </c>
      <c r="B69" s="348" t="s">
        <v>101</v>
      </c>
      <c r="C69" s="348">
        <v>672.0</v>
      </c>
      <c r="D69" s="164">
        <v>672.0</v>
      </c>
      <c r="E69" s="1483">
        <v>672.0</v>
      </c>
      <c r="F69" s="168" t="s">
        <v>128</v>
      </c>
    </row>
    <row r="70" ht="15.0" customHeight="1">
      <c r="A70" s="200" t="s">
        <v>10599</v>
      </c>
      <c r="B70" s="421" t="s">
        <v>10600</v>
      </c>
      <c r="C70" s="1464">
        <v>12.11</v>
      </c>
      <c r="D70" s="315">
        <v>28.0</v>
      </c>
      <c r="E70" s="1169">
        <v>680.0</v>
      </c>
      <c r="F70" s="168" t="s">
        <v>135</v>
      </c>
    </row>
    <row r="71" ht="15.0" customHeight="1">
      <c r="A71" s="162" t="s">
        <v>100</v>
      </c>
      <c r="B71" s="348" t="s">
        <v>101</v>
      </c>
      <c r="C71" s="348">
        <v>9.0</v>
      </c>
      <c r="D71" s="164" t="s">
        <v>10601</v>
      </c>
      <c r="E71" s="1483">
        <v>504.0</v>
      </c>
      <c r="F71" s="168" t="s">
        <v>100</v>
      </c>
    </row>
    <row r="72" ht="15.0" customHeight="1">
      <c r="A72" s="162" t="s">
        <v>123</v>
      </c>
      <c r="B72" s="348" t="s">
        <v>101</v>
      </c>
      <c r="C72" s="348" t="s">
        <v>10602</v>
      </c>
      <c r="D72" s="164">
        <v>672.0</v>
      </c>
      <c r="E72" s="1483">
        <v>672.0</v>
      </c>
      <c r="F72" s="168" t="s">
        <v>123</v>
      </c>
    </row>
    <row r="73" ht="15.0" customHeight="1">
      <c r="A73" s="162" t="s">
        <v>10603</v>
      </c>
      <c r="B73" s="348" t="s">
        <v>101</v>
      </c>
      <c r="C73" s="348">
        <v>13.5</v>
      </c>
      <c r="D73" s="164" t="s">
        <v>10604</v>
      </c>
      <c r="E73" s="1483">
        <v>756.0</v>
      </c>
      <c r="F73" s="168" t="s">
        <v>133</v>
      </c>
    </row>
    <row r="74" ht="15.0" customHeight="1">
      <c r="A74" s="162" t="s">
        <v>10538</v>
      </c>
      <c r="B74" s="348" t="s">
        <v>101</v>
      </c>
      <c r="C74" s="348">
        <v>13.0</v>
      </c>
      <c r="D74" s="164">
        <v>728.0</v>
      </c>
      <c r="E74" s="1483">
        <v>728.0</v>
      </c>
      <c r="F74" s="168" t="s">
        <v>131</v>
      </c>
    </row>
    <row r="75" ht="15.0" customHeight="1">
      <c r="A75" s="162" t="s">
        <v>111</v>
      </c>
      <c r="B75" s="348" t="s">
        <v>101</v>
      </c>
      <c r="C75" s="348" t="s">
        <v>59</v>
      </c>
      <c r="D75" s="178" t="s">
        <v>10598</v>
      </c>
      <c r="E75" s="697">
        <v>448.0</v>
      </c>
      <c r="F75" s="168" t="s">
        <v>111</v>
      </c>
    </row>
    <row r="76" ht="15.0" customHeight="1">
      <c r="A76" s="162" t="s">
        <v>110</v>
      </c>
      <c r="B76" s="348" t="s">
        <v>101</v>
      </c>
      <c r="C76" s="348" t="s">
        <v>10540</v>
      </c>
      <c r="D76" s="178" t="s">
        <v>10598</v>
      </c>
      <c r="E76" s="697">
        <v>448.0</v>
      </c>
      <c r="F76" s="168" t="s">
        <v>110</v>
      </c>
    </row>
    <row r="77" ht="15.0" customHeight="1">
      <c r="A77" s="162" t="s">
        <v>10541</v>
      </c>
      <c r="B77" s="348" t="s">
        <v>101</v>
      </c>
      <c r="C77" s="348">
        <v>196.0</v>
      </c>
      <c r="D77" s="164">
        <v>392.0</v>
      </c>
      <c r="E77" s="1483">
        <v>392.0</v>
      </c>
      <c r="F77" s="168" t="s">
        <v>102</v>
      </c>
    </row>
    <row r="78" ht="15.75" customHeight="1">
      <c r="A78" s="162" t="s">
        <v>10544</v>
      </c>
      <c r="B78" s="348" t="s">
        <v>101</v>
      </c>
      <c r="C78" s="348">
        <v>13.0</v>
      </c>
      <c r="D78" s="164">
        <v>728.0</v>
      </c>
      <c r="E78" s="1483">
        <v>728.0</v>
      </c>
      <c r="F78" s="75" t="s">
        <v>8096</v>
      </c>
    </row>
    <row r="79" ht="15.0" customHeight="1">
      <c r="A79" s="162" t="s">
        <v>10542</v>
      </c>
      <c r="B79" s="348" t="s">
        <v>101</v>
      </c>
      <c r="C79" s="348">
        <v>14.0</v>
      </c>
      <c r="D79" s="164" t="s">
        <v>10605</v>
      </c>
      <c r="E79" s="1483">
        <v>784.0</v>
      </c>
      <c r="F79" s="168" t="s">
        <v>125</v>
      </c>
    </row>
    <row r="80" ht="15.75" customHeight="1">
      <c r="A80" s="162" t="s">
        <v>10545</v>
      </c>
      <c r="B80" s="348" t="s">
        <v>139</v>
      </c>
      <c r="C80" s="348">
        <v>12.5</v>
      </c>
      <c r="D80" s="164">
        <v>700.0</v>
      </c>
      <c r="E80" s="178">
        <v>700.0</v>
      </c>
      <c r="F80" s="503" t="s">
        <v>10546</v>
      </c>
    </row>
    <row r="81" ht="15.75" customHeight="1">
      <c r="A81" s="162" t="s">
        <v>148</v>
      </c>
      <c r="B81" s="348" t="s">
        <v>139</v>
      </c>
      <c r="C81" s="348">
        <v>13.0</v>
      </c>
      <c r="D81" s="164">
        <f t="shared" ref="D81:E81" si="1">13*28*2</f>
        <v>728</v>
      </c>
      <c r="E81" s="164">
        <f t="shared" si="1"/>
        <v>728</v>
      </c>
      <c r="F81" s="374" t="s">
        <v>148</v>
      </c>
    </row>
    <row r="82" ht="15.75" customHeight="1">
      <c r="A82" s="162" t="s">
        <v>149</v>
      </c>
      <c r="B82" s="348" t="s">
        <v>139</v>
      </c>
      <c r="C82" s="348">
        <v>12.0</v>
      </c>
      <c r="D82" s="164">
        <f>12*2*28</f>
        <v>672</v>
      </c>
      <c r="E82" s="1483">
        <v>672.0</v>
      </c>
      <c r="F82" s="374" t="s">
        <v>149</v>
      </c>
    </row>
    <row r="83" ht="15.75" customHeight="1">
      <c r="A83" s="162" t="s">
        <v>10547</v>
      </c>
      <c r="B83" s="348" t="s">
        <v>139</v>
      </c>
      <c r="C83" s="348">
        <v>12.0</v>
      </c>
      <c r="D83" s="164" t="s">
        <v>10591</v>
      </c>
      <c r="E83" s="1483">
        <v>672.0</v>
      </c>
      <c r="F83" s="374" t="s">
        <v>150</v>
      </c>
    </row>
    <row r="84" ht="15.75" customHeight="1">
      <c r="A84" s="162" t="s">
        <v>141</v>
      </c>
      <c r="B84" s="348" t="s">
        <v>139</v>
      </c>
      <c r="C84" s="348">
        <v>16.0</v>
      </c>
      <c r="D84" s="164">
        <v>16.0</v>
      </c>
      <c r="E84" s="1483">
        <v>896.0</v>
      </c>
      <c r="F84" s="162" t="s">
        <v>141</v>
      </c>
    </row>
    <row r="85" ht="15.75" customHeight="1">
      <c r="A85" s="162" t="s">
        <v>9843</v>
      </c>
      <c r="B85" s="348" t="s">
        <v>139</v>
      </c>
      <c r="C85" s="348">
        <v>12.0</v>
      </c>
      <c r="D85" s="164">
        <f t="shared" ref="D85:E85" si="2">12*28*2</f>
        <v>672</v>
      </c>
      <c r="E85" s="164">
        <f t="shared" si="2"/>
        <v>672</v>
      </c>
      <c r="F85" s="374" t="s">
        <v>151</v>
      </c>
    </row>
    <row r="86" ht="15.75" customHeight="1">
      <c r="A86" s="162" t="s">
        <v>7253</v>
      </c>
      <c r="B86" s="348" t="s">
        <v>139</v>
      </c>
      <c r="C86" s="348">
        <v>9.0</v>
      </c>
      <c r="D86" s="164" t="s">
        <v>10606</v>
      </c>
      <c r="E86" s="1483">
        <v>504.0</v>
      </c>
      <c r="F86" s="374" t="s">
        <v>142</v>
      </c>
    </row>
    <row r="87" ht="15.75" customHeight="1">
      <c r="A87" s="162" t="s">
        <v>1443</v>
      </c>
      <c r="B87" s="348" t="s">
        <v>139</v>
      </c>
      <c r="C87" s="348">
        <v>12.5</v>
      </c>
      <c r="D87" s="164">
        <v>700.0</v>
      </c>
      <c r="E87" s="1483">
        <v>700.0</v>
      </c>
      <c r="F87" s="374" t="s">
        <v>152</v>
      </c>
    </row>
    <row r="88" ht="15.75" customHeight="1">
      <c r="A88" s="162" t="s">
        <v>7610</v>
      </c>
      <c r="B88" s="348" t="s">
        <v>139</v>
      </c>
      <c r="C88" s="348">
        <v>10.0</v>
      </c>
      <c r="D88" s="164">
        <f>10*2*28</f>
        <v>560</v>
      </c>
      <c r="E88" s="1483">
        <v>560.0</v>
      </c>
      <c r="F88" s="374" t="s">
        <v>7610</v>
      </c>
    </row>
    <row r="89" ht="15.75" customHeight="1">
      <c r="A89" s="162" t="s">
        <v>1449</v>
      </c>
      <c r="B89" s="348" t="s">
        <v>139</v>
      </c>
      <c r="C89" s="348">
        <v>9.0</v>
      </c>
      <c r="D89" s="164">
        <f t="shared" ref="D89:E89" si="3">9*28*2</f>
        <v>504</v>
      </c>
      <c r="E89" s="164">
        <f t="shared" si="3"/>
        <v>504</v>
      </c>
      <c r="F89" s="374" t="s">
        <v>1449</v>
      </c>
    </row>
    <row r="90" ht="16.5" customHeight="1">
      <c r="A90" s="162" t="s">
        <v>1451</v>
      </c>
      <c r="B90" s="348" t="s">
        <v>10607</v>
      </c>
      <c r="C90" s="348">
        <v>15.0</v>
      </c>
      <c r="D90" s="164">
        <f t="shared" ref="D90:E90" si="4">15*28*2</f>
        <v>840</v>
      </c>
      <c r="E90" s="164">
        <f t="shared" si="4"/>
        <v>840</v>
      </c>
      <c r="F90" s="162" t="s">
        <v>1451</v>
      </c>
    </row>
    <row r="91" ht="15.75" customHeight="1">
      <c r="A91" s="162" t="s">
        <v>1454</v>
      </c>
      <c r="B91" s="348" t="s">
        <v>139</v>
      </c>
      <c r="C91" s="348">
        <v>8.0</v>
      </c>
      <c r="D91" s="164">
        <f t="shared" ref="D91:E91" si="5">8*28*2</f>
        <v>448</v>
      </c>
      <c r="E91" s="164">
        <f t="shared" si="5"/>
        <v>448</v>
      </c>
      <c r="F91" s="162" t="s">
        <v>1454</v>
      </c>
    </row>
    <row r="92" ht="15.75" customHeight="1">
      <c r="A92" s="162" t="s">
        <v>157</v>
      </c>
      <c r="B92" s="348" t="s">
        <v>139</v>
      </c>
      <c r="C92" s="348">
        <v>14.0</v>
      </c>
      <c r="D92" s="164">
        <f>14*2*28</f>
        <v>784</v>
      </c>
      <c r="E92" s="1483">
        <v>784.0</v>
      </c>
      <c r="F92" s="162" t="s">
        <v>157</v>
      </c>
    </row>
    <row r="93" ht="15.75" customHeight="1">
      <c r="A93" s="200" t="s">
        <v>1500</v>
      </c>
      <c r="B93" s="421" t="s">
        <v>139</v>
      </c>
      <c r="C93" s="421">
        <v>12.0</v>
      </c>
      <c r="D93" s="315">
        <v>672.0</v>
      </c>
      <c r="E93" s="1169">
        <v>672.0</v>
      </c>
      <c r="F93" s="200" t="s">
        <v>1500</v>
      </c>
    </row>
    <row r="94" ht="13.5" customHeight="1">
      <c r="A94" s="1656" t="s">
        <v>145</v>
      </c>
      <c r="B94" s="1657" t="s">
        <v>6497</v>
      </c>
      <c r="C94" s="1657" t="s">
        <v>10548</v>
      </c>
      <c r="D94" s="1658">
        <v>280.0</v>
      </c>
      <c r="E94" s="1669">
        <f>280*2</f>
        <v>560</v>
      </c>
      <c r="F94" s="1656" t="s">
        <v>145</v>
      </c>
      <c r="G94" s="1670"/>
      <c r="H94" s="1670"/>
      <c r="I94" s="1670"/>
      <c r="J94" s="1670"/>
      <c r="K94" s="1670"/>
      <c r="L94" s="1670"/>
      <c r="M94" s="1670"/>
      <c r="N94" s="1670"/>
      <c r="O94" s="1670"/>
      <c r="P94" s="1670"/>
      <c r="Q94" s="1670"/>
      <c r="R94" s="1670"/>
      <c r="S94" s="1670"/>
      <c r="T94" s="1670"/>
      <c r="U94" s="1670"/>
      <c r="V94" s="1670"/>
      <c r="W94" s="1670"/>
      <c r="X94" s="1670"/>
      <c r="Y94" s="1670"/>
      <c r="Z94" s="1671"/>
    </row>
    <row r="95" ht="15.75" customHeight="1">
      <c r="A95" s="162" t="s">
        <v>159</v>
      </c>
      <c r="B95" s="348" t="s">
        <v>139</v>
      </c>
      <c r="C95" s="348">
        <v>16.0</v>
      </c>
      <c r="D95" s="164">
        <v>56.0</v>
      </c>
      <c r="E95" s="1483">
        <v>896.0</v>
      </c>
      <c r="F95" s="162" t="s">
        <v>159</v>
      </c>
    </row>
    <row r="96" ht="15.75" customHeight="1">
      <c r="A96" s="162" t="s">
        <v>10608</v>
      </c>
      <c r="B96" s="348" t="s">
        <v>139</v>
      </c>
      <c r="C96" s="348">
        <v>11.0</v>
      </c>
      <c r="D96" s="164">
        <v>616.0</v>
      </c>
      <c r="E96" s="1483">
        <v>616.0</v>
      </c>
      <c r="F96" s="162" t="s">
        <v>10608</v>
      </c>
    </row>
    <row r="97" ht="15.75" customHeight="1">
      <c r="A97" s="200" t="s">
        <v>1586</v>
      </c>
      <c r="B97" s="421" t="s">
        <v>139</v>
      </c>
      <c r="C97" s="421">
        <v>7.0</v>
      </c>
      <c r="D97" s="315">
        <v>28.0</v>
      </c>
      <c r="E97" s="1169">
        <v>392.0</v>
      </c>
      <c r="F97" s="200" t="s">
        <v>1586</v>
      </c>
    </row>
    <row r="98" ht="13.5" customHeight="1">
      <c r="A98" s="456" t="s">
        <v>155</v>
      </c>
      <c r="B98" s="931" t="s">
        <v>139</v>
      </c>
      <c r="C98" s="421">
        <v>12.0</v>
      </c>
      <c r="D98" s="315">
        <f>12*2*28</f>
        <v>672</v>
      </c>
      <c r="E98" s="1169">
        <v>672.0</v>
      </c>
      <c r="F98" s="1551" t="s">
        <v>9962</v>
      </c>
      <c r="G98" s="609"/>
      <c r="H98" s="609"/>
      <c r="I98" s="609"/>
      <c r="J98" s="609"/>
      <c r="K98" s="609"/>
      <c r="L98" s="609"/>
      <c r="M98" s="609"/>
      <c r="N98" s="609"/>
      <c r="O98" s="609"/>
      <c r="P98" s="609"/>
      <c r="Q98" s="609"/>
      <c r="R98" s="609"/>
      <c r="S98" s="609"/>
      <c r="T98" s="609"/>
      <c r="U98" s="609"/>
      <c r="V98" s="609"/>
      <c r="W98" s="609"/>
      <c r="X98" s="609"/>
      <c r="Y98" s="609"/>
    </row>
    <row r="99" ht="14.25" customHeight="1">
      <c r="A99" s="456" t="s">
        <v>156</v>
      </c>
      <c r="B99" s="931" t="s">
        <v>139</v>
      </c>
      <c r="C99" s="421">
        <v>11.0</v>
      </c>
      <c r="D99" s="315">
        <f>11*2*28</f>
        <v>616</v>
      </c>
      <c r="E99" s="1169">
        <v>616.0</v>
      </c>
      <c r="F99" s="1660" t="s">
        <v>10550</v>
      </c>
      <c r="G99" s="1661"/>
      <c r="H99" s="1661"/>
      <c r="I99" s="1661"/>
      <c r="J99" s="1661"/>
      <c r="K99" s="1661"/>
      <c r="L99" s="1661"/>
      <c r="M99" s="1661"/>
      <c r="N99" s="1661"/>
      <c r="O99" s="1661"/>
      <c r="P99" s="1661"/>
      <c r="Q99" s="1661"/>
      <c r="R99" s="1661"/>
      <c r="S99" s="1661"/>
      <c r="T99" s="1661"/>
      <c r="U99" s="1661"/>
      <c r="V99" s="1661"/>
      <c r="W99" s="1661"/>
      <c r="X99" s="1661"/>
      <c r="Y99" s="1661"/>
    </row>
    <row r="100" ht="15.75" customHeight="1">
      <c r="A100" s="162" t="s">
        <v>160</v>
      </c>
      <c r="B100" s="348" t="s">
        <v>139</v>
      </c>
      <c r="C100" s="348">
        <v>11.5</v>
      </c>
      <c r="D100" s="164">
        <v>644.0</v>
      </c>
      <c r="E100" s="1483">
        <v>644.0</v>
      </c>
      <c r="F100" s="503" t="s">
        <v>1621</v>
      </c>
    </row>
    <row r="101" ht="13.5" customHeight="1">
      <c r="A101" s="456" t="s">
        <v>143</v>
      </c>
      <c r="B101" s="931" t="s">
        <v>6497</v>
      </c>
      <c r="C101" s="931" t="s">
        <v>10548</v>
      </c>
      <c r="D101" s="315">
        <f>10*2*28</f>
        <v>560</v>
      </c>
      <c r="E101" s="1169">
        <v>560.0</v>
      </c>
      <c r="F101" s="1551" t="s">
        <v>1652</v>
      </c>
      <c r="G101" s="609"/>
      <c r="H101" s="609"/>
      <c r="I101" s="609"/>
      <c r="J101" s="609"/>
      <c r="K101" s="609"/>
      <c r="L101" s="609"/>
      <c r="M101" s="609"/>
      <c r="N101" s="609"/>
      <c r="O101" s="609"/>
      <c r="P101" s="609"/>
      <c r="Q101" s="609"/>
      <c r="R101" s="609"/>
      <c r="S101" s="609"/>
      <c r="T101" s="609"/>
      <c r="U101" s="609"/>
      <c r="V101" s="609"/>
      <c r="W101" s="609"/>
      <c r="X101" s="609"/>
      <c r="Y101" s="609"/>
    </row>
    <row r="102" ht="15.0" customHeight="1">
      <c r="A102" s="162" t="s">
        <v>140</v>
      </c>
      <c r="B102" s="348" t="s">
        <v>139</v>
      </c>
      <c r="C102" s="348">
        <v>10.5</v>
      </c>
      <c r="D102" s="164">
        <v>588.0</v>
      </c>
      <c r="E102" s="1483">
        <v>588.0</v>
      </c>
      <c r="F102" s="162" t="s">
        <v>140</v>
      </c>
    </row>
    <row r="103" ht="15.75" customHeight="1">
      <c r="A103" s="200" t="s">
        <v>146</v>
      </c>
      <c r="B103" s="1128" t="s">
        <v>139</v>
      </c>
      <c r="C103" s="1128">
        <v>10.0</v>
      </c>
      <c r="D103" s="164">
        <f>10*2*28</f>
        <v>560</v>
      </c>
      <c r="E103" s="1483">
        <v>560.0</v>
      </c>
      <c r="F103" s="374" t="s">
        <v>146</v>
      </c>
    </row>
    <row r="104" ht="15.75" customHeight="1">
      <c r="A104" s="162" t="s">
        <v>10609</v>
      </c>
      <c r="B104" s="348" t="s">
        <v>139</v>
      </c>
      <c r="C104" s="348">
        <v>12.0</v>
      </c>
      <c r="D104" s="164" t="s">
        <v>10610</v>
      </c>
      <c r="E104" s="1483">
        <f>12*2*28</f>
        <v>672</v>
      </c>
      <c r="F104" s="374" t="s">
        <v>172</v>
      </c>
    </row>
    <row r="105" ht="15.75" customHeight="1">
      <c r="A105" s="162" t="s">
        <v>1802</v>
      </c>
      <c r="B105" s="348" t="s">
        <v>139</v>
      </c>
      <c r="C105" s="348">
        <v>12.5</v>
      </c>
      <c r="D105" s="164">
        <v>700.0</v>
      </c>
      <c r="E105" s="1483">
        <v>700.0</v>
      </c>
      <c r="F105" s="374" t="s">
        <v>1802</v>
      </c>
    </row>
    <row r="106" ht="15.75" customHeight="1">
      <c r="A106" s="162" t="s">
        <v>166</v>
      </c>
      <c r="B106" s="348" t="s">
        <v>139</v>
      </c>
      <c r="C106" s="348">
        <v>11.0</v>
      </c>
      <c r="D106" s="164">
        <f>11*2*28</f>
        <v>616</v>
      </c>
      <c r="E106" s="1483">
        <v>616.0</v>
      </c>
      <c r="F106" s="374" t="s">
        <v>10551</v>
      </c>
    </row>
    <row r="107" ht="15.75" customHeight="1">
      <c r="A107" s="162" t="s">
        <v>8945</v>
      </c>
      <c r="B107" s="506" t="s">
        <v>174</v>
      </c>
      <c r="C107" s="348">
        <v>12.5</v>
      </c>
      <c r="D107" s="164">
        <v>700.0</v>
      </c>
      <c r="E107" s="1483">
        <v>700.0</v>
      </c>
      <c r="F107" s="555" t="s">
        <v>1841</v>
      </c>
    </row>
    <row r="108" ht="15.75" customHeight="1">
      <c r="A108" s="162" t="s">
        <v>10077</v>
      </c>
      <c r="B108" s="348" t="s">
        <v>10611</v>
      </c>
      <c r="C108" s="348">
        <v>12.0</v>
      </c>
      <c r="D108" s="164">
        <v>672.0</v>
      </c>
      <c r="E108" s="1483">
        <v>672.0</v>
      </c>
      <c r="F108" s="75" t="s">
        <v>206</v>
      </c>
    </row>
    <row r="109" ht="15.75" customHeight="1">
      <c r="A109" s="162" t="s">
        <v>8954</v>
      </c>
      <c r="B109" s="348" t="s">
        <v>174</v>
      </c>
      <c r="C109" s="348" t="s">
        <v>10552</v>
      </c>
      <c r="D109" s="164">
        <f t="shared" ref="D109:E109" si="6">10*2*28</f>
        <v>560</v>
      </c>
      <c r="E109" s="1483">
        <f t="shared" si="6"/>
        <v>560</v>
      </c>
      <c r="F109" s="988" t="s">
        <v>6613</v>
      </c>
    </row>
    <row r="110" ht="15.75" customHeight="1">
      <c r="A110" s="162" t="s">
        <v>10100</v>
      </c>
      <c r="B110" s="348" t="s">
        <v>174</v>
      </c>
      <c r="C110" s="348">
        <v>9.0</v>
      </c>
      <c r="D110" s="164">
        <v>504.0</v>
      </c>
      <c r="E110" s="1483">
        <v>504.0</v>
      </c>
      <c r="F110" s="988" t="s">
        <v>6647</v>
      </c>
    </row>
    <row r="111" ht="15.75" customHeight="1">
      <c r="A111" s="162" t="s">
        <v>10109</v>
      </c>
      <c r="B111" s="348" t="s">
        <v>174</v>
      </c>
      <c r="C111" s="348">
        <v>9.0</v>
      </c>
      <c r="D111" s="164">
        <v>504.0</v>
      </c>
      <c r="E111" s="1483">
        <v>504.0</v>
      </c>
      <c r="F111" s="988" t="s">
        <v>6666</v>
      </c>
    </row>
    <row r="112" ht="15.75" customHeight="1">
      <c r="A112" s="162" t="s">
        <v>181</v>
      </c>
      <c r="B112" s="348" t="s">
        <v>2010</v>
      </c>
      <c r="C112" s="348">
        <v>12.5</v>
      </c>
      <c r="D112" s="164">
        <v>700.0</v>
      </c>
      <c r="E112" s="1483">
        <v>700.0</v>
      </c>
      <c r="F112" s="75" t="s">
        <v>181</v>
      </c>
    </row>
    <row r="113" ht="15.75" customHeight="1">
      <c r="A113" s="200" t="s">
        <v>7636</v>
      </c>
      <c r="B113" s="1128" t="s">
        <v>174</v>
      </c>
      <c r="C113" s="1128">
        <v>10.0</v>
      </c>
      <c r="D113" s="1132">
        <v>560.0</v>
      </c>
      <c r="E113" s="1662">
        <v>560.0</v>
      </c>
      <c r="F113" s="75" t="s">
        <v>182</v>
      </c>
      <c r="G113" s="555"/>
      <c r="H113" s="555"/>
      <c r="I113" s="555"/>
      <c r="J113" s="555"/>
      <c r="K113" s="555"/>
      <c r="L113" s="555"/>
      <c r="M113" s="555"/>
      <c r="N113" s="555"/>
      <c r="O113" s="555"/>
      <c r="P113" s="555"/>
      <c r="Q113" s="555"/>
      <c r="R113" s="555"/>
      <c r="S113" s="555"/>
      <c r="T113" s="555"/>
      <c r="U113" s="555"/>
      <c r="V113" s="555"/>
      <c r="W113" s="555"/>
      <c r="X113" s="555"/>
      <c r="Y113" s="555"/>
    </row>
    <row r="114" ht="15.75" customHeight="1">
      <c r="A114" s="162" t="s">
        <v>10129</v>
      </c>
      <c r="B114" s="348" t="s">
        <v>174</v>
      </c>
      <c r="C114" s="348">
        <v>12.0</v>
      </c>
      <c r="D114" s="164">
        <f>12*28*2</f>
        <v>672</v>
      </c>
      <c r="E114" s="1483">
        <v>672.0</v>
      </c>
      <c r="F114" s="555" t="s">
        <v>191</v>
      </c>
    </row>
    <row r="115" ht="15.75" customHeight="1">
      <c r="A115" s="162" t="s">
        <v>1884</v>
      </c>
      <c r="B115" s="348" t="s">
        <v>174</v>
      </c>
      <c r="C115" s="348">
        <v>12.0</v>
      </c>
      <c r="D115" s="164">
        <v>672.0</v>
      </c>
      <c r="E115" s="1483">
        <v>672.0</v>
      </c>
      <c r="F115" s="555" t="s">
        <v>1884</v>
      </c>
    </row>
    <row r="116" ht="15.75" customHeight="1">
      <c r="A116" s="555" t="s">
        <v>192</v>
      </c>
      <c r="B116" s="314" t="s">
        <v>10553</v>
      </c>
      <c r="C116" s="1129">
        <v>14.0</v>
      </c>
      <c r="D116" s="1129" t="s">
        <v>10605</v>
      </c>
      <c r="E116" s="1662">
        <v>784.0</v>
      </c>
      <c r="F116" s="555" t="s">
        <v>192</v>
      </c>
      <c r="G116" s="555"/>
      <c r="H116" s="555"/>
      <c r="I116" s="555"/>
      <c r="J116" s="555"/>
      <c r="K116" s="555"/>
      <c r="L116" s="555"/>
      <c r="M116" s="555"/>
      <c r="N116" s="555"/>
      <c r="O116" s="555"/>
      <c r="P116" s="555"/>
      <c r="Q116" s="555"/>
      <c r="R116" s="555"/>
      <c r="S116" s="555"/>
      <c r="T116" s="555"/>
      <c r="U116" s="555"/>
      <c r="V116" s="555"/>
      <c r="W116" s="555"/>
      <c r="X116" s="555"/>
      <c r="Y116" s="555"/>
    </row>
    <row r="117" ht="15.75" customHeight="1">
      <c r="A117" s="162" t="s">
        <v>8961</v>
      </c>
      <c r="B117" s="348" t="s">
        <v>174</v>
      </c>
      <c r="C117" s="348">
        <v>13.5</v>
      </c>
      <c r="D117" s="164">
        <v>756.0</v>
      </c>
      <c r="E117" s="1483">
        <v>756.0</v>
      </c>
      <c r="F117" s="555" t="s">
        <v>208</v>
      </c>
    </row>
    <row r="118" ht="15.75" customHeight="1">
      <c r="A118" s="162" t="s">
        <v>8962</v>
      </c>
      <c r="B118" s="348" t="s">
        <v>174</v>
      </c>
      <c r="C118" s="511">
        <v>8.75</v>
      </c>
      <c r="D118" s="164">
        <v>490.0</v>
      </c>
      <c r="E118" s="1483">
        <v>490.0</v>
      </c>
      <c r="F118" s="555" t="s">
        <v>175</v>
      </c>
    </row>
    <row r="119" ht="13.5" customHeight="1">
      <c r="A119" s="162" t="s">
        <v>209</v>
      </c>
      <c r="B119" s="348" t="s">
        <v>174</v>
      </c>
      <c r="C119" s="348">
        <v>13.0</v>
      </c>
      <c r="D119" s="164">
        <v>728.0</v>
      </c>
      <c r="E119" s="1483">
        <v>728.0</v>
      </c>
      <c r="F119" s="75" t="s">
        <v>209</v>
      </c>
    </row>
    <row r="120" ht="15.75" customHeight="1">
      <c r="A120" s="162" t="s">
        <v>10161</v>
      </c>
      <c r="B120" s="348" t="s">
        <v>174</v>
      </c>
      <c r="C120" s="348">
        <v>12.0</v>
      </c>
      <c r="D120" s="164">
        <v>672.0</v>
      </c>
      <c r="E120" s="1483">
        <v>672.0</v>
      </c>
      <c r="F120" s="555" t="s">
        <v>6734</v>
      </c>
    </row>
    <row r="121" ht="15.0" customHeight="1">
      <c r="A121" s="162" t="s">
        <v>183</v>
      </c>
      <c r="B121" s="348" t="s">
        <v>174</v>
      </c>
      <c r="C121" s="348" t="s">
        <v>10555</v>
      </c>
      <c r="D121" s="164">
        <v>700.0</v>
      </c>
      <c r="E121" s="1483">
        <v>700.0</v>
      </c>
      <c r="F121" s="555" t="s">
        <v>10164</v>
      </c>
    </row>
    <row r="122" ht="15.75" customHeight="1">
      <c r="A122" s="162" t="s">
        <v>8969</v>
      </c>
      <c r="B122" s="348" t="s">
        <v>10556</v>
      </c>
      <c r="C122" s="348">
        <v>10.0</v>
      </c>
      <c r="D122" s="164">
        <v>560.0</v>
      </c>
      <c r="E122" s="1483">
        <v>560.0</v>
      </c>
      <c r="F122" s="555" t="s">
        <v>1913</v>
      </c>
    </row>
    <row r="123" ht="15.75" customHeight="1">
      <c r="A123" s="162" t="s">
        <v>194</v>
      </c>
      <c r="B123" s="348" t="s">
        <v>174</v>
      </c>
      <c r="C123" s="348">
        <v>11.0</v>
      </c>
      <c r="D123" s="164">
        <v>616.0</v>
      </c>
      <c r="E123" s="1483">
        <v>616.0</v>
      </c>
      <c r="F123" s="546" t="s">
        <v>194</v>
      </c>
    </row>
    <row r="124" ht="15.75" customHeight="1">
      <c r="A124" s="162" t="s">
        <v>10557</v>
      </c>
      <c r="B124" s="348" t="s">
        <v>174</v>
      </c>
      <c r="C124" s="348">
        <v>12.0</v>
      </c>
      <c r="D124" s="164">
        <f>12*2*28</f>
        <v>672</v>
      </c>
      <c r="E124" s="1483">
        <v>672.0</v>
      </c>
      <c r="F124" s="200" t="s">
        <v>10186</v>
      </c>
    </row>
    <row r="125" ht="15.75" customHeight="1">
      <c r="A125" s="162" t="s">
        <v>8976</v>
      </c>
      <c r="B125" s="348" t="s">
        <v>174</v>
      </c>
      <c r="C125" s="348" t="s">
        <v>10612</v>
      </c>
      <c r="D125" s="164" t="s">
        <v>10613</v>
      </c>
      <c r="E125" s="1483">
        <v>112.0</v>
      </c>
      <c r="F125" s="75" t="s">
        <v>1935</v>
      </c>
    </row>
    <row r="126" ht="15.75" customHeight="1">
      <c r="A126" s="162" t="s">
        <v>8976</v>
      </c>
      <c r="B126" s="348" t="s">
        <v>174</v>
      </c>
      <c r="C126" s="348" t="s">
        <v>10614</v>
      </c>
      <c r="D126" s="178" t="s">
        <v>10615</v>
      </c>
      <c r="E126" s="1483">
        <v>56.0</v>
      </c>
      <c r="F126" s="75" t="s">
        <v>1935</v>
      </c>
    </row>
    <row r="127" ht="15.75" customHeight="1">
      <c r="A127" s="162" t="s">
        <v>8976</v>
      </c>
      <c r="B127" s="348" t="s">
        <v>174</v>
      </c>
      <c r="C127" s="348" t="s">
        <v>10616</v>
      </c>
      <c r="D127" s="164" t="s">
        <v>10613</v>
      </c>
      <c r="E127" s="1483">
        <v>112.0</v>
      </c>
      <c r="F127" s="75" t="s">
        <v>1935</v>
      </c>
    </row>
    <row r="128" ht="15.75" customHeight="1">
      <c r="A128" s="162" t="s">
        <v>8976</v>
      </c>
      <c r="B128" s="348" t="s">
        <v>174</v>
      </c>
      <c r="C128" s="348" t="s">
        <v>10617</v>
      </c>
      <c r="D128" s="178" t="s">
        <v>10613</v>
      </c>
      <c r="E128" s="1483">
        <v>112.0</v>
      </c>
      <c r="F128" s="75" t="s">
        <v>1935</v>
      </c>
    </row>
    <row r="129" ht="15.75" customHeight="1">
      <c r="A129" s="162" t="s">
        <v>10195</v>
      </c>
      <c r="B129" s="348" t="s">
        <v>174</v>
      </c>
      <c r="C129" s="161">
        <v>14.0</v>
      </c>
      <c r="D129" s="178">
        <v>784.0</v>
      </c>
      <c r="E129" s="1483">
        <v>784.0</v>
      </c>
      <c r="F129" s="75" t="s">
        <v>8390</v>
      </c>
    </row>
    <row r="130" ht="15.75" customHeight="1">
      <c r="A130" s="162" t="s">
        <v>197</v>
      </c>
      <c r="B130" s="348" t="s">
        <v>174</v>
      </c>
      <c r="C130" s="348" t="s">
        <v>10564</v>
      </c>
      <c r="D130" s="164">
        <f>2*28*12.5</f>
        <v>700</v>
      </c>
      <c r="E130" s="1483">
        <f>D130</f>
        <v>700</v>
      </c>
      <c r="F130" s="555" t="s">
        <v>197</v>
      </c>
    </row>
    <row r="131" ht="15.75" customHeight="1">
      <c r="A131" s="162" t="s">
        <v>10211</v>
      </c>
      <c r="B131" s="348" t="s">
        <v>1962</v>
      </c>
      <c r="C131" s="348">
        <v>12.0</v>
      </c>
      <c r="D131" s="164">
        <v>672.0</v>
      </c>
      <c r="E131" s="1483">
        <v>672.0</v>
      </c>
      <c r="F131" s="555" t="s">
        <v>1959</v>
      </c>
    </row>
    <row r="132" ht="15.75" customHeight="1">
      <c r="A132" s="162" t="s">
        <v>9041</v>
      </c>
      <c r="B132" s="348" t="s">
        <v>174</v>
      </c>
      <c r="C132" s="1663">
        <v>45423.0</v>
      </c>
      <c r="D132" s="164">
        <v>644.0</v>
      </c>
      <c r="E132" s="1483">
        <v>644.0</v>
      </c>
      <c r="F132" s="555" t="s">
        <v>1970</v>
      </c>
    </row>
    <row r="133" ht="15.75" customHeight="1">
      <c r="A133" s="162" t="s">
        <v>10566</v>
      </c>
      <c r="B133" s="348" t="s">
        <v>174</v>
      </c>
      <c r="C133" s="348">
        <v>10.0</v>
      </c>
      <c r="D133" s="164">
        <v>560.0</v>
      </c>
      <c r="E133" s="1483">
        <v>560.0</v>
      </c>
      <c r="F133" s="555" t="s">
        <v>10618</v>
      </c>
    </row>
    <row r="134" ht="15.75" customHeight="1">
      <c r="A134" s="162" t="s">
        <v>10567</v>
      </c>
      <c r="B134" s="348" t="s">
        <v>1962</v>
      </c>
      <c r="C134" s="348">
        <v>12.0</v>
      </c>
      <c r="D134" s="164">
        <v>672.0</v>
      </c>
      <c r="E134" s="1483">
        <v>672.0</v>
      </c>
      <c r="F134" s="563" t="s">
        <v>199</v>
      </c>
    </row>
    <row r="135" ht="15.75" customHeight="1">
      <c r="A135" s="162" t="s">
        <v>9044</v>
      </c>
      <c r="B135" s="348" t="s">
        <v>174</v>
      </c>
      <c r="C135" s="348" t="s">
        <v>10568</v>
      </c>
      <c r="D135" s="164" t="s">
        <v>10619</v>
      </c>
      <c r="E135" s="1483">
        <v>742.0</v>
      </c>
      <c r="F135" s="555" t="s">
        <v>9049</v>
      </c>
    </row>
    <row r="136" ht="15.75" customHeight="1">
      <c r="A136" s="162" t="s">
        <v>9050</v>
      </c>
      <c r="B136" s="348" t="s">
        <v>174</v>
      </c>
      <c r="C136" s="348">
        <v>10.0</v>
      </c>
      <c r="D136" s="164">
        <v>560.0</v>
      </c>
      <c r="E136" s="1483">
        <v>560.0</v>
      </c>
      <c r="F136" s="1020" t="s">
        <v>186</v>
      </c>
    </row>
    <row r="137" ht="15.75" customHeight="1">
      <c r="A137" s="162" t="s">
        <v>10620</v>
      </c>
      <c r="B137" s="348" t="s">
        <v>174</v>
      </c>
      <c r="C137" s="348">
        <v>12.5</v>
      </c>
      <c r="D137" s="164">
        <v>700.0</v>
      </c>
      <c r="E137" s="1483">
        <v>700.0</v>
      </c>
      <c r="F137" s="1601" t="s">
        <v>211</v>
      </c>
    </row>
    <row r="138" ht="15.75" customHeight="1">
      <c r="A138" s="162" t="s">
        <v>10570</v>
      </c>
      <c r="B138" s="348" t="s">
        <v>174</v>
      </c>
      <c r="C138" s="161">
        <v>13.0</v>
      </c>
      <c r="D138" s="164">
        <v>728.0</v>
      </c>
      <c r="E138" s="1483">
        <v>728.0</v>
      </c>
      <c r="F138" s="1023" t="s">
        <v>201</v>
      </c>
    </row>
    <row r="139" ht="15.75" customHeight="1">
      <c r="A139" s="162" t="s">
        <v>202</v>
      </c>
      <c r="B139" s="348" t="s">
        <v>174</v>
      </c>
      <c r="C139" s="648">
        <v>12.0</v>
      </c>
      <c r="D139" s="164">
        <v>672.0</v>
      </c>
      <c r="E139" s="1483">
        <v>672.0</v>
      </c>
      <c r="F139" s="1023" t="s">
        <v>202</v>
      </c>
    </row>
    <row r="140" ht="15.75" customHeight="1">
      <c r="A140" s="162" t="s">
        <v>212</v>
      </c>
      <c r="B140" s="348" t="s">
        <v>174</v>
      </c>
      <c r="C140" s="348">
        <v>12.5</v>
      </c>
      <c r="D140" s="164">
        <f>12.5*2*28</f>
        <v>700</v>
      </c>
      <c r="E140" s="1483">
        <v>700.0</v>
      </c>
      <c r="F140" s="1023" t="s">
        <v>212</v>
      </c>
    </row>
    <row r="141" ht="15.75" customHeight="1">
      <c r="A141" s="162" t="s">
        <v>10571</v>
      </c>
      <c r="B141" s="348" t="s">
        <v>10556</v>
      </c>
      <c r="C141" s="348">
        <v>13.0</v>
      </c>
      <c r="D141" s="164">
        <v>728.0</v>
      </c>
      <c r="E141" s="1483">
        <v>728.0</v>
      </c>
      <c r="F141" s="1023" t="s">
        <v>214</v>
      </c>
    </row>
    <row r="142" ht="15.75" customHeight="1">
      <c r="A142" s="162" t="s">
        <v>10304</v>
      </c>
      <c r="B142" s="348" t="s">
        <v>174</v>
      </c>
      <c r="C142" s="348">
        <v>13.0</v>
      </c>
      <c r="D142" s="164">
        <f>2*13*28</f>
        <v>728</v>
      </c>
      <c r="E142" s="1483">
        <f>2*364</f>
        <v>728</v>
      </c>
      <c r="F142" s="555" t="s">
        <v>10306</v>
      </c>
    </row>
    <row r="143" ht="15.75" customHeight="1">
      <c r="A143" s="162" t="s">
        <v>10307</v>
      </c>
      <c r="B143" s="348" t="s">
        <v>174</v>
      </c>
      <c r="C143" s="348">
        <v>13.0</v>
      </c>
      <c r="D143" s="164">
        <v>896.0</v>
      </c>
      <c r="E143" s="164">
        <v>728.0</v>
      </c>
      <c r="F143" s="1023" t="s">
        <v>216</v>
      </c>
    </row>
    <row r="144" ht="15.75" customHeight="1">
      <c r="A144" s="162" t="s">
        <v>10621</v>
      </c>
      <c r="B144" s="348" t="s">
        <v>10556</v>
      </c>
      <c r="C144" s="348">
        <v>10.0</v>
      </c>
      <c r="D144" s="164">
        <v>560.0</v>
      </c>
      <c r="E144" s="1483">
        <v>560.0</v>
      </c>
      <c r="F144" s="1038" t="s">
        <v>2031</v>
      </c>
    </row>
    <row r="145" ht="15.75" customHeight="1">
      <c r="A145" s="162" t="s">
        <v>2038</v>
      </c>
      <c r="B145" s="348" t="s">
        <v>174</v>
      </c>
      <c r="C145" s="348" t="s">
        <v>10572</v>
      </c>
      <c r="D145" s="164">
        <f t="shared" ref="D145:E145" si="7">10*2*28</f>
        <v>560</v>
      </c>
      <c r="E145" s="1483">
        <f t="shared" si="7"/>
        <v>560</v>
      </c>
      <c r="F145" s="1041" t="s">
        <v>2038</v>
      </c>
    </row>
    <row r="146" ht="15.75" customHeight="1">
      <c r="A146" s="162" t="s">
        <v>10332</v>
      </c>
      <c r="B146" s="348" t="s">
        <v>174</v>
      </c>
      <c r="C146" s="348">
        <v>11.0</v>
      </c>
      <c r="D146" s="164">
        <v>616.0</v>
      </c>
      <c r="E146" s="1483">
        <v>616.0</v>
      </c>
      <c r="F146" s="988" t="s">
        <v>7043</v>
      </c>
    </row>
    <row r="147" ht="15.75" customHeight="1">
      <c r="A147" s="162" t="s">
        <v>10338</v>
      </c>
      <c r="B147" s="348" t="s">
        <v>174</v>
      </c>
      <c r="C147" s="348" t="s">
        <v>10622</v>
      </c>
      <c r="D147" s="164">
        <v>784.0</v>
      </c>
      <c r="E147" s="1483">
        <v>784.0</v>
      </c>
      <c r="F147" s="231" t="s">
        <v>10338</v>
      </c>
    </row>
    <row r="148" ht="15.75" customHeight="1">
      <c r="A148" s="200" t="s">
        <v>10575</v>
      </c>
      <c r="B148" s="348" t="s">
        <v>174</v>
      </c>
      <c r="C148" s="648">
        <v>16.0</v>
      </c>
      <c r="D148" s="164">
        <v>896.0</v>
      </c>
      <c r="E148" s="1483">
        <v>896.0</v>
      </c>
      <c r="F148" s="200" t="s">
        <v>10575</v>
      </c>
    </row>
    <row r="149" ht="15.75" customHeight="1">
      <c r="A149" s="231" t="s">
        <v>205</v>
      </c>
      <c r="B149" s="348" t="s">
        <v>174</v>
      </c>
      <c r="C149" s="648">
        <v>13.0</v>
      </c>
      <c r="D149" s="164">
        <v>728.0</v>
      </c>
      <c r="E149" s="1483">
        <v>728.0</v>
      </c>
      <c r="F149" s="231" t="s">
        <v>205</v>
      </c>
    </row>
    <row r="150" ht="15.75" customHeight="1">
      <c r="A150" s="68"/>
      <c r="B150" s="68"/>
      <c r="C150" s="69"/>
      <c r="D150" s="69"/>
      <c r="E150" s="69"/>
      <c r="F150" s="70"/>
      <c r="G150" s="70"/>
      <c r="H150" s="70"/>
    </row>
    <row r="151" ht="15.75" customHeight="1">
      <c r="A151" s="68"/>
      <c r="B151" s="68"/>
      <c r="C151" s="69"/>
      <c r="D151" s="69"/>
      <c r="E151" s="69"/>
      <c r="F151" s="70"/>
      <c r="G151" s="70"/>
      <c r="H151" s="70"/>
    </row>
    <row r="152" ht="15.75" customHeight="1">
      <c r="A152" s="68"/>
      <c r="B152" s="68"/>
      <c r="C152" s="69"/>
      <c r="D152" s="69"/>
      <c r="E152" s="69"/>
      <c r="F152" s="70"/>
      <c r="G152" s="70"/>
      <c r="H152" s="70"/>
    </row>
    <row r="153" ht="15.75" customHeight="1">
      <c r="A153" s="68"/>
      <c r="B153" s="68"/>
      <c r="C153" s="69"/>
      <c r="D153" s="69"/>
      <c r="E153" s="69"/>
      <c r="F153" s="70"/>
      <c r="G153" s="70"/>
      <c r="H153" s="70"/>
    </row>
    <row r="154" ht="15.75" customHeight="1">
      <c r="A154" s="68"/>
      <c r="B154" s="68"/>
      <c r="C154" s="69"/>
      <c r="D154" s="69"/>
      <c r="E154" s="1547">
        <f>SUM(E9:E149)</f>
        <v>86640</v>
      </c>
      <c r="F154" s="70"/>
      <c r="G154" s="70"/>
      <c r="H154" s="70"/>
    </row>
    <row r="155" ht="15.75" customHeight="1">
      <c r="A155" s="68"/>
      <c r="B155" s="68"/>
      <c r="C155" s="69"/>
      <c r="D155" s="69"/>
      <c r="E155" s="69"/>
      <c r="F155" s="70"/>
      <c r="G155" s="70"/>
      <c r="H155" s="70"/>
    </row>
    <row r="156" ht="15.75" customHeight="1">
      <c r="A156" s="68"/>
      <c r="B156" s="68"/>
      <c r="C156" s="69"/>
      <c r="D156" s="69"/>
      <c r="E156" s="69"/>
      <c r="F156" s="70"/>
      <c r="G156" s="70"/>
      <c r="H156" s="70"/>
    </row>
    <row r="157" ht="15.75" customHeight="1">
      <c r="A157" s="68"/>
      <c r="B157" s="68"/>
      <c r="C157" s="69"/>
      <c r="D157" s="69"/>
      <c r="E157" s="69"/>
      <c r="F157" s="70"/>
      <c r="G157" s="70"/>
      <c r="H157" s="70"/>
    </row>
    <row r="158" ht="15.75" customHeight="1">
      <c r="A158" s="68"/>
      <c r="B158" s="68"/>
      <c r="C158" s="69"/>
      <c r="D158" s="69"/>
      <c r="E158" s="69"/>
      <c r="F158" s="70"/>
      <c r="G158" s="70"/>
      <c r="H158" s="70"/>
    </row>
    <row r="159" ht="15.75" customHeight="1">
      <c r="A159" s="68"/>
      <c r="B159" s="68"/>
      <c r="C159" s="69"/>
      <c r="D159" s="69"/>
      <c r="E159" s="69"/>
      <c r="F159" s="70"/>
      <c r="G159" s="70"/>
      <c r="H159" s="70"/>
    </row>
    <row r="160" ht="15.75" customHeight="1">
      <c r="A160" s="68"/>
      <c r="B160" s="68"/>
      <c r="C160" s="69"/>
      <c r="D160" s="69"/>
      <c r="E160" s="69"/>
      <c r="F160" s="70"/>
      <c r="G160" s="70"/>
      <c r="H160" s="70"/>
    </row>
    <row r="161" ht="15.75" customHeight="1">
      <c r="A161" s="68"/>
      <c r="B161" s="68"/>
      <c r="C161" s="69"/>
      <c r="D161" s="69"/>
      <c r="E161" s="69"/>
      <c r="F161" s="70"/>
      <c r="G161" s="70"/>
      <c r="H161" s="70"/>
    </row>
    <row r="162" ht="15.75" customHeight="1">
      <c r="A162" s="68"/>
      <c r="B162" s="68"/>
      <c r="C162" s="69"/>
      <c r="D162" s="69"/>
      <c r="E162" s="69"/>
      <c r="F162" s="70"/>
      <c r="G162" s="70"/>
      <c r="H162" s="70"/>
    </row>
    <row r="163" ht="15.75" customHeight="1">
      <c r="A163" s="68"/>
      <c r="B163" s="68"/>
      <c r="C163" s="69"/>
      <c r="D163" s="69"/>
      <c r="E163" s="69"/>
      <c r="F163" s="70"/>
      <c r="G163" s="70"/>
      <c r="H163" s="70"/>
    </row>
    <row r="164" ht="15.75" customHeight="1">
      <c r="A164" s="68"/>
      <c r="B164" s="68"/>
      <c r="C164" s="69"/>
      <c r="D164" s="69"/>
      <c r="E164" s="69"/>
      <c r="F164" s="70"/>
      <c r="G164" s="70"/>
      <c r="H164" s="70"/>
    </row>
    <row r="165" ht="15.75" customHeight="1">
      <c r="A165" s="68"/>
      <c r="B165" s="68"/>
      <c r="C165" s="69"/>
      <c r="D165" s="69"/>
      <c r="E165" s="69"/>
      <c r="F165" s="70"/>
      <c r="G165" s="70"/>
      <c r="H165" s="70"/>
    </row>
    <row r="166" ht="15.75" customHeight="1">
      <c r="A166" s="68"/>
      <c r="B166" s="68"/>
      <c r="C166" s="69"/>
      <c r="D166" s="69"/>
      <c r="E166" s="69"/>
      <c r="F166" s="70"/>
      <c r="G166" s="70"/>
      <c r="H166" s="70"/>
    </row>
    <row r="167" ht="15.75" customHeight="1">
      <c r="A167" s="68"/>
      <c r="B167" s="68"/>
      <c r="C167" s="69"/>
      <c r="D167" s="69"/>
      <c r="E167" s="69"/>
      <c r="F167" s="70"/>
      <c r="G167" s="70"/>
      <c r="H167" s="70"/>
    </row>
    <row r="168" ht="15.75" customHeight="1">
      <c r="A168" s="68"/>
      <c r="B168" s="68"/>
      <c r="C168" s="69"/>
      <c r="D168" s="69"/>
      <c r="E168" s="69"/>
      <c r="F168" s="70"/>
      <c r="G168" s="70"/>
      <c r="H168" s="70"/>
    </row>
    <row r="169" ht="15.75" customHeight="1">
      <c r="A169" s="68"/>
      <c r="B169" s="68"/>
      <c r="C169" s="69"/>
      <c r="D169" s="69"/>
      <c r="E169" s="69"/>
      <c r="F169" s="70"/>
      <c r="G169" s="70"/>
      <c r="H169" s="70"/>
    </row>
    <row r="170" ht="15.75" customHeight="1">
      <c r="A170" s="68"/>
      <c r="B170" s="68"/>
      <c r="C170" s="69"/>
      <c r="D170" s="69"/>
      <c r="E170" s="69"/>
      <c r="F170" s="70"/>
      <c r="G170" s="70"/>
      <c r="H170" s="70"/>
    </row>
    <row r="171" ht="15.75" customHeight="1">
      <c r="A171" s="68"/>
      <c r="B171" s="68"/>
      <c r="C171" s="69"/>
      <c r="D171" s="69"/>
      <c r="E171" s="69"/>
      <c r="F171" s="70"/>
      <c r="G171" s="70"/>
      <c r="H171" s="70"/>
    </row>
    <row r="172" ht="15.75" customHeight="1">
      <c r="A172" s="68"/>
      <c r="B172" s="68"/>
      <c r="C172" s="69"/>
      <c r="D172" s="69"/>
      <c r="E172" s="69"/>
      <c r="F172" s="70"/>
      <c r="G172" s="70"/>
      <c r="H172" s="70"/>
    </row>
    <row r="173" ht="15.75" customHeight="1">
      <c r="A173" s="68"/>
      <c r="B173" s="68"/>
      <c r="C173" s="69"/>
      <c r="D173" s="69"/>
      <c r="E173" s="69"/>
      <c r="F173" s="70"/>
      <c r="G173" s="70"/>
      <c r="H173" s="70"/>
    </row>
    <row r="174" ht="15.75" customHeight="1">
      <c r="A174" s="68"/>
      <c r="B174" s="68"/>
      <c r="C174" s="69"/>
      <c r="D174" s="69"/>
      <c r="E174" s="69"/>
      <c r="F174" s="70"/>
      <c r="G174" s="70"/>
      <c r="H174" s="70"/>
    </row>
    <row r="175" ht="15.75" customHeight="1">
      <c r="A175" s="68"/>
      <c r="B175" s="68"/>
      <c r="C175" s="69"/>
      <c r="D175" s="69"/>
      <c r="E175" s="69"/>
      <c r="F175" s="70"/>
      <c r="G175" s="70"/>
      <c r="H175" s="70"/>
    </row>
    <row r="176" ht="15.75" customHeight="1">
      <c r="A176" s="68"/>
      <c r="B176" s="68"/>
      <c r="C176" s="69"/>
      <c r="D176" s="69"/>
      <c r="E176" s="69"/>
      <c r="F176" s="70"/>
      <c r="G176" s="70"/>
      <c r="H176" s="70"/>
    </row>
    <row r="177" ht="15.75" customHeight="1">
      <c r="A177" s="68"/>
      <c r="B177" s="68"/>
      <c r="C177" s="69"/>
      <c r="D177" s="69"/>
      <c r="E177" s="69"/>
      <c r="F177" s="70"/>
      <c r="G177" s="70"/>
      <c r="H177" s="70"/>
    </row>
    <row r="178" ht="15.75" customHeight="1">
      <c r="A178" s="68"/>
      <c r="B178" s="68"/>
      <c r="C178" s="69"/>
      <c r="D178" s="69"/>
      <c r="E178" s="69"/>
      <c r="F178" s="70"/>
      <c r="G178" s="70"/>
      <c r="H178" s="70"/>
    </row>
    <row r="179" ht="15.75" customHeight="1">
      <c r="A179" s="68"/>
      <c r="B179" s="68"/>
      <c r="C179" s="69"/>
      <c r="D179" s="69"/>
      <c r="E179" s="69"/>
      <c r="F179" s="70"/>
      <c r="G179" s="70"/>
      <c r="H179" s="70"/>
    </row>
    <row r="180" ht="15.75" customHeight="1">
      <c r="A180" s="68"/>
      <c r="B180" s="68"/>
      <c r="C180" s="69"/>
      <c r="D180" s="69"/>
      <c r="E180" s="69"/>
      <c r="F180" s="70"/>
      <c r="G180" s="70"/>
      <c r="H180" s="70"/>
    </row>
    <row r="181" ht="15.75" customHeight="1">
      <c r="A181" s="68"/>
      <c r="B181" s="68"/>
      <c r="C181" s="69"/>
      <c r="D181" s="69"/>
      <c r="E181" s="69"/>
      <c r="F181" s="70"/>
      <c r="G181" s="70"/>
      <c r="H181" s="70"/>
    </row>
    <row r="182" ht="15.75" customHeight="1">
      <c r="A182" s="68"/>
      <c r="B182" s="68"/>
      <c r="C182" s="69"/>
      <c r="D182" s="69"/>
      <c r="E182" s="69"/>
      <c r="F182" s="70"/>
      <c r="G182" s="70"/>
      <c r="H182" s="70"/>
    </row>
    <row r="183" ht="15.75" customHeight="1">
      <c r="A183" s="68"/>
      <c r="B183" s="68"/>
      <c r="C183" s="69"/>
      <c r="D183" s="69"/>
      <c r="E183" s="69"/>
      <c r="F183" s="70"/>
      <c r="G183" s="70"/>
      <c r="H183" s="70"/>
    </row>
    <row r="184" ht="15.75" customHeight="1">
      <c r="A184" s="68"/>
      <c r="B184" s="68"/>
      <c r="C184" s="69"/>
      <c r="D184" s="69"/>
      <c r="E184" s="69"/>
      <c r="F184" s="70"/>
      <c r="G184" s="70"/>
      <c r="H184" s="70"/>
    </row>
    <row r="185" ht="15.75" customHeight="1">
      <c r="A185" s="68"/>
      <c r="B185" s="68"/>
      <c r="C185" s="69"/>
      <c r="D185" s="69"/>
      <c r="E185" s="69"/>
      <c r="F185" s="70"/>
      <c r="G185" s="70"/>
      <c r="H185" s="70"/>
    </row>
    <row r="186" ht="15.75" customHeight="1">
      <c r="A186" s="68"/>
      <c r="B186" s="68"/>
      <c r="C186" s="69"/>
      <c r="D186" s="69"/>
      <c r="E186" s="69"/>
      <c r="F186" s="70"/>
      <c r="G186" s="70"/>
      <c r="H186" s="70"/>
    </row>
    <row r="187" ht="15.75" customHeight="1">
      <c r="A187" s="68"/>
      <c r="B187" s="68"/>
      <c r="C187" s="69"/>
      <c r="D187" s="69"/>
      <c r="E187" s="69"/>
      <c r="F187" s="70"/>
      <c r="G187" s="70"/>
      <c r="H187" s="70"/>
    </row>
    <row r="188" ht="15.75" customHeight="1">
      <c r="A188" s="68"/>
      <c r="B188" s="68"/>
      <c r="C188" s="69"/>
      <c r="D188" s="69"/>
      <c r="E188" s="69"/>
      <c r="F188" s="70"/>
      <c r="G188" s="70"/>
      <c r="H188" s="70"/>
    </row>
    <row r="189" ht="15.75" customHeight="1">
      <c r="A189" s="68"/>
      <c r="B189" s="68"/>
      <c r="C189" s="69"/>
      <c r="D189" s="69"/>
      <c r="E189" s="69"/>
      <c r="F189" s="70"/>
      <c r="G189" s="70"/>
      <c r="H189" s="70"/>
    </row>
    <row r="190" ht="15.75" customHeight="1">
      <c r="A190" s="68"/>
      <c r="B190" s="68"/>
      <c r="C190" s="69"/>
      <c r="D190" s="69"/>
      <c r="E190" s="69"/>
      <c r="F190" s="70"/>
      <c r="G190" s="70"/>
      <c r="H190" s="70"/>
    </row>
    <row r="191" ht="15.75" customHeight="1">
      <c r="A191" s="68"/>
      <c r="B191" s="68"/>
      <c r="C191" s="69"/>
      <c r="D191" s="69"/>
      <c r="E191" s="69"/>
      <c r="F191" s="70"/>
      <c r="G191" s="70"/>
      <c r="H191" s="70"/>
    </row>
    <row r="192" ht="15.75" customHeight="1">
      <c r="A192" s="68"/>
      <c r="B192" s="68"/>
      <c r="C192" s="69"/>
      <c r="D192" s="69"/>
      <c r="E192" s="69"/>
      <c r="F192" s="70"/>
      <c r="G192" s="70"/>
      <c r="H192" s="70"/>
    </row>
    <row r="193" ht="15.75" customHeight="1">
      <c r="A193" s="68"/>
      <c r="B193" s="68"/>
      <c r="C193" s="69"/>
      <c r="D193" s="69"/>
      <c r="E193" s="69"/>
      <c r="F193" s="70"/>
      <c r="G193" s="70"/>
      <c r="H193" s="70"/>
    </row>
    <row r="194" ht="15.75" customHeight="1">
      <c r="A194" s="68"/>
      <c r="B194" s="68"/>
      <c r="C194" s="69"/>
      <c r="D194" s="69"/>
      <c r="E194" s="69"/>
      <c r="F194" s="70"/>
      <c r="G194" s="70"/>
      <c r="H194" s="70"/>
    </row>
    <row r="195" ht="15.75" customHeight="1">
      <c r="A195" s="68"/>
      <c r="B195" s="68"/>
      <c r="C195" s="69"/>
      <c r="D195" s="69"/>
      <c r="E195" s="69"/>
      <c r="F195" s="70"/>
      <c r="G195" s="70"/>
      <c r="H195" s="70"/>
    </row>
    <row r="196" ht="15.75" customHeight="1">
      <c r="A196" s="68"/>
      <c r="B196" s="68"/>
      <c r="C196" s="69"/>
      <c r="D196" s="69"/>
      <c r="E196" s="69"/>
      <c r="F196" s="70"/>
      <c r="G196" s="70"/>
      <c r="H196" s="70"/>
    </row>
    <row r="197" ht="15.75" customHeight="1">
      <c r="A197" s="68"/>
      <c r="B197" s="68"/>
      <c r="C197" s="69"/>
      <c r="D197" s="69"/>
      <c r="E197" s="69"/>
      <c r="F197" s="70"/>
      <c r="G197" s="70"/>
      <c r="H197" s="70"/>
    </row>
    <row r="198" ht="15.75" customHeight="1">
      <c r="A198" s="68"/>
      <c r="B198" s="68"/>
      <c r="C198" s="69"/>
      <c r="D198" s="69"/>
      <c r="E198" s="69"/>
      <c r="F198" s="70"/>
      <c r="G198" s="70"/>
      <c r="H198" s="70"/>
    </row>
    <row r="199" ht="15.75" customHeight="1">
      <c r="A199" s="68"/>
      <c r="B199" s="68"/>
      <c r="C199" s="69"/>
      <c r="D199" s="69"/>
      <c r="E199" s="69"/>
      <c r="F199" s="70"/>
      <c r="G199" s="70"/>
      <c r="H199" s="70"/>
    </row>
    <row r="200" ht="15.75" customHeight="1">
      <c r="A200" s="68"/>
      <c r="B200" s="68"/>
      <c r="C200" s="69"/>
      <c r="D200" s="69"/>
      <c r="E200" s="69"/>
      <c r="F200" s="70"/>
      <c r="G200" s="70"/>
      <c r="H200" s="70"/>
    </row>
    <row r="201" ht="15.75" customHeight="1">
      <c r="A201" s="68"/>
      <c r="B201" s="68"/>
      <c r="C201" s="69"/>
      <c r="D201" s="69"/>
      <c r="E201" s="69"/>
      <c r="F201" s="70"/>
      <c r="G201" s="70"/>
      <c r="H201" s="70"/>
    </row>
    <row r="202" ht="15.75" customHeight="1">
      <c r="A202" s="68"/>
      <c r="B202" s="68"/>
      <c r="C202" s="69"/>
      <c r="D202" s="69"/>
      <c r="E202" s="69"/>
      <c r="F202" s="70"/>
      <c r="G202" s="70"/>
      <c r="H202" s="70"/>
    </row>
    <row r="203" ht="15.75" customHeight="1">
      <c r="A203" s="68"/>
      <c r="B203" s="68"/>
      <c r="C203" s="69"/>
      <c r="D203" s="69"/>
      <c r="E203" s="69"/>
      <c r="F203" s="70"/>
      <c r="G203" s="70"/>
      <c r="H203" s="70"/>
    </row>
    <row r="204" ht="15.75" customHeight="1">
      <c r="A204" s="68"/>
      <c r="B204" s="68"/>
      <c r="C204" s="69"/>
      <c r="D204" s="69"/>
      <c r="E204" s="69"/>
      <c r="F204" s="70"/>
      <c r="G204" s="70"/>
      <c r="H204" s="70"/>
    </row>
    <row r="205" ht="15.75" customHeight="1">
      <c r="A205" s="68"/>
      <c r="B205" s="68"/>
      <c r="C205" s="69"/>
      <c r="D205" s="69"/>
      <c r="E205" s="69"/>
      <c r="F205" s="70"/>
      <c r="G205" s="70"/>
      <c r="H205" s="70"/>
    </row>
    <row r="206" ht="15.75" customHeight="1">
      <c r="A206" s="68"/>
      <c r="B206" s="68"/>
      <c r="C206" s="69"/>
      <c r="D206" s="69"/>
      <c r="E206" s="69"/>
      <c r="F206" s="70"/>
      <c r="G206" s="70"/>
      <c r="H206" s="70"/>
    </row>
    <row r="207" ht="15.75" customHeight="1">
      <c r="A207" s="68"/>
      <c r="B207" s="68"/>
      <c r="C207" s="69"/>
      <c r="D207" s="69"/>
      <c r="E207" s="69"/>
      <c r="F207" s="70"/>
      <c r="G207" s="70"/>
      <c r="H207" s="70"/>
    </row>
    <row r="208" ht="15.75" customHeight="1">
      <c r="A208" s="68"/>
      <c r="B208" s="68"/>
      <c r="C208" s="69"/>
      <c r="D208" s="69"/>
      <c r="E208" s="69"/>
      <c r="F208" s="70"/>
      <c r="G208" s="70"/>
      <c r="H208" s="70"/>
    </row>
    <row r="209" ht="15.75" customHeight="1">
      <c r="A209" s="68"/>
      <c r="B209" s="68"/>
      <c r="C209" s="69"/>
      <c r="D209" s="69"/>
      <c r="E209" s="69"/>
      <c r="F209" s="70"/>
      <c r="G209" s="70"/>
      <c r="H209" s="70"/>
    </row>
    <row r="210" ht="15.75" customHeight="1">
      <c r="A210" s="68"/>
      <c r="B210" s="68"/>
      <c r="C210" s="69"/>
      <c r="D210" s="69"/>
      <c r="E210" s="69"/>
      <c r="F210" s="70"/>
      <c r="G210" s="70"/>
      <c r="H210" s="70"/>
    </row>
    <row r="211" ht="15.75" customHeight="1">
      <c r="A211" s="68"/>
      <c r="B211" s="68"/>
      <c r="C211" s="69"/>
      <c r="D211" s="69"/>
      <c r="E211" s="69"/>
      <c r="F211" s="70"/>
      <c r="G211" s="70"/>
      <c r="H211" s="70"/>
    </row>
    <row r="212" ht="15.75" customHeight="1">
      <c r="A212" s="68"/>
      <c r="B212" s="68"/>
      <c r="C212" s="69"/>
      <c r="D212" s="69"/>
      <c r="E212" s="69"/>
      <c r="F212" s="70"/>
      <c r="G212" s="70"/>
      <c r="H212" s="70"/>
    </row>
    <row r="213" ht="15.75" customHeight="1">
      <c r="A213" s="68"/>
      <c r="B213" s="68"/>
      <c r="C213" s="69"/>
      <c r="D213" s="69"/>
      <c r="E213" s="69"/>
      <c r="F213" s="70"/>
      <c r="G213" s="70"/>
      <c r="H213" s="70"/>
    </row>
    <row r="214" ht="15.75" customHeight="1">
      <c r="A214" s="68"/>
      <c r="B214" s="68"/>
      <c r="C214" s="69"/>
      <c r="D214" s="69"/>
      <c r="E214" s="69"/>
      <c r="F214" s="70"/>
      <c r="G214" s="70"/>
      <c r="H214" s="70"/>
    </row>
    <row r="215" ht="15.75" customHeight="1">
      <c r="A215" s="68"/>
      <c r="B215" s="68"/>
      <c r="C215" s="69"/>
      <c r="D215" s="69"/>
      <c r="E215" s="69"/>
      <c r="F215" s="70"/>
      <c r="G215" s="70"/>
      <c r="H215" s="70"/>
    </row>
    <row r="216" ht="15.75" customHeight="1">
      <c r="A216" s="68"/>
      <c r="B216" s="68"/>
      <c r="C216" s="69"/>
      <c r="D216" s="69"/>
      <c r="E216" s="69"/>
      <c r="F216" s="70"/>
      <c r="G216" s="70"/>
      <c r="H216" s="70"/>
    </row>
    <row r="217" ht="15.75" customHeight="1">
      <c r="A217" s="68"/>
      <c r="B217" s="68"/>
      <c r="C217" s="69"/>
      <c r="D217" s="69"/>
      <c r="E217" s="69"/>
      <c r="F217" s="70"/>
      <c r="G217" s="70"/>
      <c r="H217" s="70"/>
    </row>
    <row r="218" ht="15.75" customHeight="1">
      <c r="A218" s="68"/>
      <c r="B218" s="68"/>
      <c r="C218" s="69"/>
      <c r="D218" s="69"/>
      <c r="E218" s="69"/>
      <c r="F218" s="70"/>
      <c r="G218" s="70"/>
      <c r="H218" s="70"/>
    </row>
    <row r="219" ht="15.75" customHeight="1">
      <c r="A219" s="68"/>
      <c r="B219" s="68"/>
      <c r="C219" s="69"/>
      <c r="D219" s="69"/>
      <c r="E219" s="69"/>
      <c r="F219" s="70"/>
      <c r="G219" s="70"/>
      <c r="H219" s="70"/>
    </row>
    <row r="220" ht="15.75" customHeight="1">
      <c r="A220" s="68"/>
      <c r="B220" s="68"/>
      <c r="C220" s="69"/>
      <c r="D220" s="69"/>
      <c r="E220" s="69"/>
      <c r="F220" s="70"/>
      <c r="G220" s="70"/>
      <c r="H220" s="70"/>
    </row>
    <row r="221" ht="15.75" customHeight="1">
      <c r="A221" s="68"/>
      <c r="B221" s="68"/>
      <c r="C221" s="69"/>
      <c r="D221" s="69"/>
      <c r="E221" s="69"/>
      <c r="F221" s="70"/>
      <c r="G221" s="70"/>
      <c r="H221" s="70"/>
    </row>
    <row r="222" ht="15.75" customHeight="1">
      <c r="A222" s="68"/>
      <c r="B222" s="68"/>
      <c r="C222" s="69"/>
      <c r="D222" s="69"/>
      <c r="E222" s="69"/>
      <c r="F222" s="70"/>
      <c r="G222" s="70"/>
      <c r="H222" s="70"/>
    </row>
    <row r="223" ht="15.75" customHeight="1">
      <c r="A223" s="68"/>
      <c r="B223" s="68"/>
      <c r="C223" s="69"/>
      <c r="D223" s="69"/>
      <c r="E223" s="69"/>
      <c r="F223" s="70"/>
      <c r="G223" s="70"/>
      <c r="H223" s="70"/>
    </row>
    <row r="224" ht="15.75" customHeight="1">
      <c r="A224" s="68"/>
      <c r="B224" s="68"/>
      <c r="C224" s="69"/>
      <c r="D224" s="69"/>
      <c r="E224" s="69"/>
      <c r="F224" s="70"/>
      <c r="G224" s="70"/>
      <c r="H224" s="70"/>
    </row>
    <row r="225" ht="15.75" customHeight="1">
      <c r="A225" s="68"/>
      <c r="B225" s="68"/>
      <c r="C225" s="69"/>
      <c r="D225" s="69"/>
      <c r="E225" s="69"/>
      <c r="F225" s="70"/>
      <c r="G225" s="70"/>
      <c r="H225" s="70"/>
    </row>
    <row r="226" ht="15.75" customHeight="1">
      <c r="A226" s="68"/>
      <c r="B226" s="68"/>
      <c r="C226" s="69"/>
      <c r="D226" s="69"/>
      <c r="E226" s="69"/>
      <c r="F226" s="70"/>
      <c r="G226" s="70"/>
      <c r="H226" s="70"/>
    </row>
    <row r="227" ht="15.75" customHeight="1">
      <c r="A227" s="68"/>
      <c r="B227" s="68"/>
      <c r="C227" s="69"/>
      <c r="D227" s="69"/>
      <c r="E227" s="69"/>
      <c r="F227" s="70"/>
      <c r="G227" s="70"/>
      <c r="H227" s="70"/>
    </row>
    <row r="228" ht="15.75" customHeight="1">
      <c r="A228" s="68"/>
      <c r="B228" s="68"/>
      <c r="C228" s="69"/>
      <c r="D228" s="69"/>
      <c r="E228" s="69"/>
      <c r="F228" s="70"/>
      <c r="G228" s="70"/>
      <c r="H228" s="70"/>
    </row>
    <row r="229" ht="15.75" customHeight="1">
      <c r="A229" s="68"/>
      <c r="B229" s="68"/>
      <c r="C229" s="69"/>
      <c r="D229" s="69"/>
      <c r="E229" s="69"/>
      <c r="F229" s="70"/>
      <c r="G229" s="70"/>
      <c r="H229" s="70"/>
    </row>
    <row r="230" ht="15.75" customHeight="1">
      <c r="A230" s="68"/>
      <c r="B230" s="68"/>
      <c r="C230" s="69"/>
      <c r="D230" s="69"/>
      <c r="E230" s="69"/>
      <c r="F230" s="70"/>
      <c r="G230" s="70"/>
      <c r="H230" s="70"/>
    </row>
    <row r="231" ht="15.75" customHeight="1">
      <c r="A231" s="68"/>
      <c r="B231" s="68"/>
      <c r="C231" s="69"/>
      <c r="D231" s="69"/>
      <c r="E231" s="69"/>
      <c r="F231" s="70"/>
      <c r="G231" s="70"/>
      <c r="H231" s="70"/>
    </row>
    <row r="232" ht="15.75" customHeight="1">
      <c r="A232" s="68"/>
      <c r="B232" s="68"/>
      <c r="C232" s="69"/>
      <c r="D232" s="69"/>
      <c r="E232" s="69"/>
      <c r="F232" s="70"/>
      <c r="G232" s="70"/>
      <c r="H232" s="70"/>
    </row>
    <row r="233" ht="15.75" customHeight="1">
      <c r="A233" s="68"/>
      <c r="B233" s="68"/>
      <c r="C233" s="69"/>
      <c r="D233" s="69"/>
      <c r="E233" s="69"/>
      <c r="F233" s="70"/>
      <c r="G233" s="70"/>
      <c r="H233" s="70"/>
    </row>
    <row r="234" ht="15.75" customHeight="1">
      <c r="A234" s="68"/>
      <c r="B234" s="68"/>
      <c r="C234" s="69"/>
      <c r="D234" s="69"/>
      <c r="E234" s="69"/>
      <c r="F234" s="70"/>
      <c r="G234" s="70"/>
      <c r="H234" s="70"/>
    </row>
    <row r="235" ht="15.75" customHeight="1">
      <c r="A235" s="68"/>
      <c r="B235" s="68"/>
      <c r="C235" s="69"/>
      <c r="D235" s="69"/>
      <c r="E235" s="69"/>
      <c r="F235" s="70"/>
      <c r="G235" s="70"/>
      <c r="H235" s="70"/>
    </row>
    <row r="236" ht="15.75" customHeight="1">
      <c r="A236" s="68"/>
      <c r="B236" s="68"/>
      <c r="C236" s="69"/>
      <c r="D236" s="69"/>
      <c r="E236" s="69"/>
      <c r="F236" s="70"/>
      <c r="G236" s="70"/>
      <c r="H236" s="70"/>
    </row>
    <row r="237" ht="15.75" customHeight="1">
      <c r="A237" s="68"/>
      <c r="B237" s="68"/>
      <c r="C237" s="69"/>
      <c r="D237" s="69"/>
      <c r="E237" s="69"/>
      <c r="F237" s="70"/>
      <c r="G237" s="70"/>
      <c r="H237" s="70"/>
    </row>
    <row r="238" ht="15.75" customHeight="1">
      <c r="A238" s="68"/>
      <c r="B238" s="68"/>
      <c r="C238" s="69"/>
      <c r="D238" s="69"/>
      <c r="E238" s="69"/>
      <c r="F238" s="70"/>
      <c r="G238" s="70"/>
      <c r="H238" s="70"/>
    </row>
    <row r="239" ht="15.75" customHeight="1">
      <c r="A239" s="68"/>
      <c r="B239" s="68"/>
      <c r="C239" s="69"/>
      <c r="D239" s="69"/>
      <c r="E239" s="69"/>
      <c r="F239" s="70"/>
      <c r="G239" s="70"/>
      <c r="H239" s="70"/>
    </row>
    <row r="240" ht="15.75" customHeight="1">
      <c r="A240" s="68"/>
      <c r="B240" s="68"/>
      <c r="C240" s="69"/>
      <c r="D240" s="69"/>
      <c r="E240" s="69"/>
      <c r="F240" s="70"/>
      <c r="G240" s="70"/>
      <c r="H240" s="70"/>
    </row>
    <row r="241" ht="15.75" customHeight="1">
      <c r="A241" s="68"/>
      <c r="B241" s="68"/>
      <c r="C241" s="69"/>
      <c r="D241" s="69"/>
      <c r="E241" s="69"/>
      <c r="F241" s="70"/>
      <c r="G241" s="70"/>
      <c r="H241" s="70"/>
    </row>
    <row r="242" ht="15.75" customHeight="1">
      <c r="A242" s="68"/>
      <c r="B242" s="68"/>
      <c r="C242" s="69"/>
      <c r="D242" s="69"/>
      <c r="E242" s="69"/>
      <c r="F242" s="70"/>
      <c r="G242" s="70"/>
      <c r="H242" s="70"/>
    </row>
    <row r="243" ht="15.75" customHeight="1">
      <c r="A243" s="68"/>
      <c r="B243" s="68"/>
      <c r="C243" s="69"/>
      <c r="D243" s="69"/>
      <c r="E243" s="69"/>
      <c r="F243" s="70"/>
      <c r="G243" s="70"/>
      <c r="H243" s="70"/>
    </row>
    <row r="244" ht="15.75" customHeight="1">
      <c r="A244" s="68"/>
      <c r="B244" s="68"/>
      <c r="C244" s="69"/>
      <c r="D244" s="69"/>
      <c r="E244" s="69"/>
      <c r="F244" s="70"/>
      <c r="G244" s="70"/>
      <c r="H244" s="70"/>
    </row>
    <row r="245" ht="15.75" customHeight="1">
      <c r="A245" s="68"/>
      <c r="B245" s="68"/>
      <c r="C245" s="69"/>
      <c r="D245" s="69"/>
      <c r="E245" s="69"/>
      <c r="F245" s="70"/>
      <c r="G245" s="70"/>
      <c r="H245" s="70"/>
    </row>
    <row r="246" ht="15.75" customHeight="1">
      <c r="A246" s="68"/>
      <c r="B246" s="68"/>
      <c r="C246" s="69"/>
      <c r="D246" s="69"/>
      <c r="E246" s="69"/>
      <c r="F246" s="70"/>
      <c r="G246" s="70"/>
      <c r="H246" s="70"/>
    </row>
    <row r="247" ht="15.75" customHeight="1">
      <c r="A247" s="68"/>
      <c r="B247" s="68"/>
      <c r="C247" s="69"/>
      <c r="D247" s="69"/>
      <c r="E247" s="69"/>
      <c r="F247" s="70"/>
      <c r="G247" s="70"/>
      <c r="H247" s="70"/>
    </row>
    <row r="248" ht="15.75" customHeight="1">
      <c r="A248" s="68"/>
      <c r="B248" s="68"/>
      <c r="C248" s="69"/>
      <c r="D248" s="69"/>
      <c r="E248" s="69"/>
      <c r="F248" s="70"/>
      <c r="G248" s="70"/>
      <c r="H248" s="70"/>
    </row>
    <row r="249" ht="15.75" customHeight="1">
      <c r="A249" s="68"/>
      <c r="B249" s="68"/>
      <c r="C249" s="69"/>
      <c r="D249" s="69"/>
      <c r="E249" s="69"/>
      <c r="F249" s="70"/>
      <c r="G249" s="70"/>
      <c r="H249" s="70"/>
    </row>
    <row r="250" ht="15.75" customHeight="1">
      <c r="A250" s="68"/>
      <c r="B250" s="68"/>
      <c r="C250" s="69"/>
      <c r="D250" s="69"/>
      <c r="E250" s="69"/>
      <c r="F250" s="70"/>
      <c r="G250" s="70"/>
      <c r="H250" s="70"/>
    </row>
    <row r="251" ht="15.75" customHeight="1">
      <c r="A251" s="68"/>
      <c r="B251" s="68"/>
      <c r="C251" s="69"/>
      <c r="D251" s="69"/>
      <c r="E251" s="69"/>
      <c r="F251" s="70"/>
      <c r="G251" s="70"/>
      <c r="H251" s="70"/>
    </row>
    <row r="252" ht="15.75" customHeight="1">
      <c r="A252" s="68"/>
      <c r="B252" s="68"/>
      <c r="C252" s="69"/>
      <c r="D252" s="69"/>
      <c r="E252" s="69"/>
      <c r="F252" s="70"/>
      <c r="G252" s="70"/>
      <c r="H252" s="70"/>
    </row>
    <row r="253" ht="15.75" customHeight="1">
      <c r="A253" s="68"/>
      <c r="B253" s="68"/>
      <c r="C253" s="69"/>
      <c r="D253" s="69"/>
      <c r="E253" s="69"/>
      <c r="F253" s="70"/>
      <c r="G253" s="70"/>
      <c r="H253" s="70"/>
    </row>
    <row r="254" ht="15.75" customHeight="1">
      <c r="A254" s="68"/>
      <c r="B254" s="68"/>
      <c r="C254" s="69"/>
      <c r="D254" s="69"/>
      <c r="E254" s="69"/>
      <c r="F254" s="70"/>
      <c r="G254" s="70"/>
      <c r="H254" s="70"/>
    </row>
    <row r="255" ht="15.75" customHeight="1">
      <c r="A255" s="68"/>
      <c r="B255" s="68"/>
      <c r="C255" s="69"/>
      <c r="D255" s="69"/>
      <c r="E255" s="69"/>
      <c r="F255" s="70"/>
      <c r="G255" s="70"/>
      <c r="H255" s="70"/>
    </row>
    <row r="256" ht="15.75" customHeight="1">
      <c r="A256" s="68"/>
      <c r="B256" s="68"/>
      <c r="C256" s="69"/>
      <c r="D256" s="69"/>
      <c r="E256" s="69"/>
      <c r="F256" s="70"/>
      <c r="G256" s="70"/>
      <c r="H256" s="70"/>
    </row>
    <row r="257" ht="15.75" customHeight="1">
      <c r="A257" s="68"/>
      <c r="B257" s="68"/>
      <c r="C257" s="69"/>
      <c r="D257" s="69"/>
      <c r="E257" s="69"/>
      <c r="F257" s="70"/>
      <c r="G257" s="70"/>
      <c r="H257" s="70"/>
    </row>
    <row r="258" ht="15.75" customHeight="1">
      <c r="A258" s="68"/>
      <c r="B258" s="68"/>
      <c r="C258" s="69"/>
      <c r="D258" s="69"/>
      <c r="E258" s="69"/>
      <c r="F258" s="70"/>
      <c r="G258" s="70"/>
      <c r="H258" s="70"/>
    </row>
    <row r="259" ht="15.75" customHeight="1">
      <c r="A259" s="68"/>
      <c r="B259" s="68"/>
      <c r="C259" s="69"/>
      <c r="D259" s="69"/>
      <c r="E259" s="69"/>
      <c r="F259" s="70"/>
      <c r="G259" s="70"/>
      <c r="H259" s="70"/>
    </row>
    <row r="260" ht="15.75" customHeight="1">
      <c r="A260" s="68"/>
      <c r="B260" s="68"/>
      <c r="C260" s="69"/>
      <c r="D260" s="69"/>
      <c r="E260" s="69"/>
      <c r="F260" s="70"/>
      <c r="G260" s="70"/>
      <c r="H260" s="70"/>
    </row>
    <row r="261" ht="15.75" customHeight="1">
      <c r="A261" s="68"/>
      <c r="B261" s="68"/>
      <c r="C261" s="69"/>
      <c r="D261" s="69"/>
      <c r="E261" s="69"/>
      <c r="F261" s="70"/>
      <c r="G261" s="70"/>
      <c r="H261" s="70"/>
    </row>
    <row r="262" ht="15.75" customHeight="1">
      <c r="A262" s="68"/>
      <c r="B262" s="68"/>
      <c r="C262" s="69"/>
      <c r="D262" s="69"/>
      <c r="E262" s="69"/>
      <c r="F262" s="70"/>
      <c r="G262" s="70"/>
      <c r="H262" s="70"/>
    </row>
    <row r="263" ht="15.75" customHeight="1">
      <c r="A263" s="68"/>
      <c r="B263" s="68"/>
      <c r="C263" s="69"/>
      <c r="D263" s="69"/>
      <c r="E263" s="69"/>
      <c r="F263" s="70"/>
      <c r="G263" s="70"/>
      <c r="H263" s="70"/>
    </row>
    <row r="264" ht="15.75" customHeight="1">
      <c r="A264" s="68"/>
      <c r="B264" s="68"/>
      <c r="C264" s="69"/>
      <c r="D264" s="69"/>
      <c r="E264" s="69"/>
      <c r="F264" s="70"/>
      <c r="G264" s="70"/>
      <c r="H264" s="70"/>
    </row>
    <row r="265" ht="15.75" customHeight="1">
      <c r="A265" s="68"/>
      <c r="B265" s="68"/>
      <c r="C265" s="69"/>
      <c r="D265" s="69"/>
      <c r="E265" s="69"/>
      <c r="F265" s="70"/>
      <c r="G265" s="70"/>
      <c r="H265" s="70"/>
    </row>
    <row r="266" ht="15.75" customHeight="1">
      <c r="A266" s="68"/>
      <c r="B266" s="68"/>
      <c r="C266" s="69"/>
      <c r="D266" s="69"/>
      <c r="E266" s="69"/>
      <c r="F266" s="70"/>
      <c r="G266" s="70"/>
      <c r="H266" s="70"/>
    </row>
    <row r="267" ht="15.75" customHeight="1">
      <c r="A267" s="68"/>
      <c r="B267" s="68"/>
      <c r="C267" s="69"/>
      <c r="D267" s="69"/>
      <c r="E267" s="69"/>
      <c r="F267" s="70"/>
      <c r="G267" s="70"/>
      <c r="H267" s="70"/>
    </row>
    <row r="268" ht="15.75" customHeight="1">
      <c r="A268" s="68"/>
      <c r="B268" s="68"/>
      <c r="C268" s="69"/>
      <c r="D268" s="69"/>
      <c r="E268" s="69"/>
      <c r="F268" s="70"/>
      <c r="G268" s="70"/>
      <c r="H268" s="70"/>
    </row>
    <row r="269" ht="15.75" customHeight="1">
      <c r="A269" s="68"/>
      <c r="B269" s="68"/>
      <c r="C269" s="69"/>
      <c r="D269" s="69"/>
      <c r="E269" s="69"/>
      <c r="F269" s="70"/>
      <c r="G269" s="70"/>
      <c r="H269" s="70"/>
    </row>
    <row r="270" ht="15.75" customHeight="1">
      <c r="A270" s="68"/>
      <c r="B270" s="68"/>
      <c r="C270" s="69"/>
      <c r="D270" s="69"/>
      <c r="E270" s="69"/>
      <c r="F270" s="70"/>
      <c r="G270" s="70"/>
      <c r="H270" s="70"/>
    </row>
    <row r="271" ht="15.75" customHeight="1">
      <c r="A271" s="68"/>
      <c r="B271" s="68"/>
      <c r="C271" s="69"/>
      <c r="D271" s="69"/>
      <c r="E271" s="69"/>
      <c r="F271" s="70"/>
      <c r="G271" s="70"/>
      <c r="H271" s="70"/>
    </row>
    <row r="272" ht="15.75" customHeight="1">
      <c r="A272" s="68"/>
      <c r="B272" s="68"/>
      <c r="C272" s="69"/>
      <c r="D272" s="69"/>
      <c r="E272" s="69"/>
      <c r="F272" s="70"/>
      <c r="G272" s="70"/>
      <c r="H272" s="70"/>
    </row>
    <row r="273" ht="15.75" customHeight="1">
      <c r="A273" s="68"/>
      <c r="B273" s="68"/>
      <c r="C273" s="69"/>
      <c r="D273" s="69"/>
      <c r="E273" s="69"/>
      <c r="F273" s="70"/>
      <c r="G273" s="70"/>
      <c r="H273" s="70"/>
    </row>
    <row r="274" ht="15.75" customHeight="1">
      <c r="A274" s="68"/>
      <c r="B274" s="68"/>
      <c r="C274" s="69"/>
      <c r="D274" s="69"/>
      <c r="E274" s="69"/>
      <c r="F274" s="70"/>
      <c r="G274" s="70"/>
      <c r="H274" s="70"/>
    </row>
    <row r="275" ht="15.75" customHeight="1">
      <c r="A275" s="68"/>
      <c r="B275" s="68"/>
      <c r="C275" s="69"/>
      <c r="D275" s="69"/>
      <c r="E275" s="69"/>
      <c r="F275" s="70"/>
      <c r="G275" s="70"/>
      <c r="H275" s="70"/>
    </row>
    <row r="276" ht="15.75" customHeight="1">
      <c r="A276" s="68"/>
      <c r="B276" s="68"/>
      <c r="C276" s="69"/>
      <c r="D276" s="69"/>
      <c r="E276" s="69"/>
      <c r="F276" s="70"/>
      <c r="G276" s="70"/>
      <c r="H276" s="70"/>
    </row>
    <row r="277" ht="15.75" customHeight="1">
      <c r="A277" s="68"/>
      <c r="B277" s="68"/>
      <c r="C277" s="69"/>
      <c r="D277" s="69"/>
      <c r="E277" s="69"/>
      <c r="F277" s="70"/>
      <c r="G277" s="70"/>
      <c r="H277" s="70"/>
    </row>
    <row r="278" ht="15.75" customHeight="1">
      <c r="A278" s="68"/>
      <c r="B278" s="68"/>
      <c r="C278" s="69"/>
      <c r="D278" s="69"/>
      <c r="E278" s="69"/>
      <c r="F278" s="70"/>
      <c r="G278" s="70"/>
      <c r="H278" s="70"/>
    </row>
    <row r="279" ht="15.75" customHeight="1">
      <c r="A279" s="68"/>
      <c r="B279" s="68"/>
      <c r="C279" s="69"/>
      <c r="D279" s="69"/>
      <c r="E279" s="69"/>
      <c r="F279" s="70"/>
      <c r="G279" s="70"/>
      <c r="H279" s="70"/>
    </row>
    <row r="280" ht="15.75" customHeight="1">
      <c r="A280" s="68"/>
      <c r="B280" s="68"/>
      <c r="C280" s="69"/>
      <c r="D280" s="69"/>
      <c r="E280" s="69"/>
      <c r="F280" s="70"/>
      <c r="G280" s="70"/>
      <c r="H280" s="70"/>
    </row>
    <row r="281" ht="15.75" customHeight="1">
      <c r="A281" s="68"/>
      <c r="B281" s="68"/>
      <c r="C281" s="69"/>
      <c r="D281" s="69"/>
      <c r="E281" s="69"/>
      <c r="F281" s="70"/>
      <c r="G281" s="70"/>
      <c r="H281" s="70"/>
    </row>
    <row r="282" ht="15.75" customHeight="1">
      <c r="A282" s="68"/>
      <c r="B282" s="68"/>
      <c r="C282" s="69"/>
      <c r="D282" s="69"/>
      <c r="E282" s="69"/>
      <c r="F282" s="70"/>
      <c r="G282" s="70"/>
      <c r="H282" s="70"/>
    </row>
    <row r="283" ht="15.75" customHeight="1">
      <c r="A283" s="68"/>
      <c r="B283" s="68"/>
      <c r="C283" s="69"/>
      <c r="D283" s="69"/>
      <c r="E283" s="69"/>
      <c r="F283" s="70"/>
      <c r="G283" s="70"/>
      <c r="H283" s="70"/>
    </row>
    <row r="284" ht="15.75" customHeight="1">
      <c r="A284" s="68"/>
      <c r="B284" s="68"/>
      <c r="C284" s="69"/>
      <c r="D284" s="69"/>
      <c r="E284" s="69"/>
      <c r="F284" s="70"/>
      <c r="G284" s="70"/>
      <c r="H284" s="70"/>
    </row>
    <row r="285" ht="15.75" customHeight="1">
      <c r="A285" s="68"/>
      <c r="B285" s="68"/>
      <c r="C285" s="69"/>
      <c r="D285" s="69"/>
      <c r="E285" s="69"/>
      <c r="F285" s="70"/>
      <c r="G285" s="70"/>
      <c r="H285" s="70"/>
    </row>
    <row r="286" ht="15.75" customHeight="1">
      <c r="A286" s="68"/>
      <c r="B286" s="68"/>
      <c r="C286" s="69"/>
      <c r="D286" s="69"/>
      <c r="E286" s="69"/>
      <c r="F286" s="70"/>
      <c r="G286" s="70"/>
      <c r="H286" s="70"/>
    </row>
    <row r="287" ht="15.75" customHeight="1">
      <c r="A287" s="68"/>
      <c r="B287" s="68"/>
      <c r="C287" s="69"/>
      <c r="D287" s="69"/>
      <c r="E287" s="69"/>
      <c r="F287" s="70"/>
      <c r="G287" s="70"/>
      <c r="H287" s="70"/>
    </row>
    <row r="288" ht="15.75" customHeight="1">
      <c r="A288" s="68"/>
      <c r="B288" s="68"/>
      <c r="C288" s="69"/>
      <c r="D288" s="69"/>
      <c r="E288" s="69"/>
      <c r="F288" s="70"/>
      <c r="G288" s="70"/>
      <c r="H288" s="70"/>
    </row>
    <row r="289" ht="15.75" customHeight="1">
      <c r="A289" s="68"/>
      <c r="B289" s="68"/>
      <c r="C289" s="69"/>
      <c r="D289" s="69"/>
      <c r="E289" s="69"/>
      <c r="F289" s="70"/>
      <c r="G289" s="70"/>
      <c r="H289" s="70"/>
    </row>
    <row r="290" ht="15.75" customHeight="1">
      <c r="A290" s="68"/>
      <c r="B290" s="68"/>
      <c r="C290" s="69"/>
      <c r="D290" s="69"/>
      <c r="E290" s="69"/>
      <c r="F290" s="70"/>
      <c r="G290" s="70"/>
      <c r="H290" s="70"/>
    </row>
    <row r="291" ht="15.75" customHeight="1">
      <c r="A291" s="68"/>
      <c r="B291" s="68"/>
      <c r="C291" s="69"/>
      <c r="D291" s="69"/>
      <c r="E291" s="69"/>
      <c r="F291" s="70"/>
      <c r="G291" s="70"/>
      <c r="H291" s="70"/>
    </row>
    <row r="292" ht="15.75" customHeight="1">
      <c r="A292" s="68"/>
      <c r="B292" s="68"/>
      <c r="C292" s="69"/>
      <c r="D292" s="69"/>
      <c r="E292" s="69"/>
      <c r="F292" s="70"/>
      <c r="G292" s="70"/>
      <c r="H292" s="70"/>
    </row>
    <row r="293" ht="15.75" customHeight="1">
      <c r="A293" s="68"/>
      <c r="B293" s="68"/>
      <c r="C293" s="69"/>
      <c r="D293" s="69"/>
      <c r="E293" s="69"/>
      <c r="F293" s="70"/>
      <c r="G293" s="70"/>
      <c r="H293" s="70"/>
    </row>
    <row r="294" ht="15.75" customHeight="1">
      <c r="A294" s="68"/>
      <c r="B294" s="68"/>
      <c r="C294" s="69"/>
      <c r="D294" s="69"/>
      <c r="E294" s="69"/>
      <c r="F294" s="70"/>
      <c r="G294" s="70"/>
      <c r="H294" s="70"/>
    </row>
    <row r="295" ht="15.75" customHeight="1">
      <c r="A295" s="68"/>
      <c r="B295" s="68"/>
      <c r="C295" s="69"/>
      <c r="D295" s="69"/>
      <c r="E295" s="69"/>
      <c r="F295" s="70"/>
      <c r="G295" s="70"/>
      <c r="H295" s="70"/>
    </row>
    <row r="296" ht="15.75" customHeight="1">
      <c r="A296" s="68"/>
      <c r="B296" s="68"/>
      <c r="C296" s="69"/>
      <c r="D296" s="69"/>
      <c r="E296" s="69"/>
      <c r="F296" s="70"/>
      <c r="G296" s="70"/>
      <c r="H296" s="70"/>
    </row>
    <row r="297" ht="15.75" customHeight="1">
      <c r="A297" s="68"/>
      <c r="B297" s="68"/>
      <c r="C297" s="69"/>
      <c r="D297" s="69"/>
      <c r="E297" s="69"/>
      <c r="F297" s="70"/>
      <c r="G297" s="70"/>
      <c r="H297" s="70"/>
    </row>
    <row r="298" ht="15.75" customHeight="1">
      <c r="A298" s="68"/>
      <c r="B298" s="68"/>
      <c r="C298" s="69"/>
      <c r="D298" s="69"/>
      <c r="E298" s="69"/>
      <c r="F298" s="70"/>
      <c r="G298" s="70"/>
      <c r="H298" s="70"/>
    </row>
    <row r="299" ht="15.75" customHeight="1">
      <c r="A299" s="68"/>
      <c r="B299" s="68"/>
      <c r="C299" s="69"/>
      <c r="D299" s="69"/>
      <c r="E299" s="69"/>
      <c r="F299" s="70"/>
      <c r="G299" s="70"/>
      <c r="H299" s="70"/>
    </row>
    <row r="300" ht="15.75" customHeight="1">
      <c r="A300" s="68"/>
      <c r="B300" s="68"/>
      <c r="C300" s="69"/>
      <c r="D300" s="69"/>
      <c r="E300" s="69"/>
      <c r="F300" s="70"/>
      <c r="G300" s="70"/>
      <c r="H300" s="70"/>
    </row>
    <row r="301" ht="15.75" customHeight="1">
      <c r="A301" s="68"/>
      <c r="B301" s="68"/>
      <c r="C301" s="69"/>
      <c r="D301" s="69"/>
      <c r="E301" s="69"/>
      <c r="F301" s="70"/>
      <c r="G301" s="70"/>
      <c r="H301" s="70"/>
    </row>
    <row r="302" ht="15.75" customHeight="1">
      <c r="A302" s="68"/>
      <c r="B302" s="68"/>
      <c r="C302" s="69"/>
      <c r="D302" s="69"/>
      <c r="E302" s="69"/>
      <c r="F302" s="70"/>
      <c r="G302" s="70"/>
      <c r="H302" s="70"/>
    </row>
    <row r="303" ht="15.75" customHeight="1">
      <c r="A303" s="68"/>
      <c r="B303" s="68"/>
      <c r="C303" s="69"/>
      <c r="D303" s="69"/>
      <c r="E303" s="69"/>
      <c r="F303" s="70"/>
      <c r="G303" s="70"/>
      <c r="H303" s="70"/>
    </row>
    <row r="304" ht="15.75" customHeight="1">
      <c r="A304" s="68"/>
      <c r="B304" s="68"/>
      <c r="C304" s="69"/>
      <c r="D304" s="69"/>
      <c r="E304" s="69"/>
      <c r="F304" s="70"/>
      <c r="G304" s="70"/>
      <c r="H304" s="70"/>
    </row>
    <row r="305" ht="15.75" customHeight="1">
      <c r="A305" s="68"/>
      <c r="B305" s="68"/>
      <c r="C305" s="69"/>
      <c r="D305" s="69"/>
      <c r="E305" s="69"/>
      <c r="F305" s="70"/>
      <c r="G305" s="70"/>
      <c r="H305" s="70"/>
    </row>
    <row r="306" ht="15.75" customHeight="1">
      <c r="A306" s="68"/>
      <c r="B306" s="68"/>
      <c r="C306" s="69"/>
      <c r="D306" s="69"/>
      <c r="E306" s="69"/>
      <c r="F306" s="70"/>
      <c r="G306" s="70"/>
      <c r="H306" s="70"/>
    </row>
    <row r="307" ht="15.75" customHeight="1">
      <c r="A307" s="68"/>
      <c r="B307" s="68"/>
      <c r="C307" s="69"/>
      <c r="D307" s="69"/>
      <c r="E307" s="69"/>
      <c r="F307" s="70"/>
      <c r="G307" s="70"/>
      <c r="H307" s="70"/>
    </row>
    <row r="308" ht="15.75" customHeight="1">
      <c r="A308" s="68"/>
      <c r="B308" s="68"/>
      <c r="C308" s="69"/>
      <c r="D308" s="69"/>
      <c r="E308" s="69"/>
      <c r="F308" s="70"/>
      <c r="G308" s="70"/>
      <c r="H308" s="70"/>
    </row>
    <row r="309" ht="15.75" customHeight="1">
      <c r="A309" s="68"/>
      <c r="B309" s="68"/>
      <c r="C309" s="69"/>
      <c r="D309" s="69"/>
      <c r="E309" s="69"/>
      <c r="F309" s="70"/>
      <c r="G309" s="70"/>
      <c r="H309" s="70"/>
    </row>
    <row r="310" ht="15.75" customHeight="1">
      <c r="A310" s="68"/>
      <c r="B310" s="68"/>
      <c r="C310" s="69"/>
      <c r="D310" s="69"/>
      <c r="E310" s="69"/>
      <c r="F310" s="70"/>
      <c r="G310" s="70"/>
      <c r="H310" s="70"/>
    </row>
    <row r="311" ht="15.75" customHeight="1">
      <c r="A311" s="68"/>
      <c r="B311" s="68"/>
      <c r="C311" s="69"/>
      <c r="D311" s="69"/>
      <c r="E311" s="69"/>
      <c r="F311" s="70"/>
      <c r="G311" s="70"/>
      <c r="H311" s="70"/>
    </row>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6:E6"/>
  </mergeCell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4.57"/>
    <col customWidth="1" min="3" max="3" width="37.86"/>
    <col customWidth="1" min="4" max="5" width="34.43"/>
    <col customWidth="1" min="6" max="6" width="36.0"/>
    <col customWidth="1" min="7" max="7" width="19.0"/>
    <col customWidth="1" min="8" max="9" width="13.71"/>
    <col customWidth="1" min="10" max="26" width="8.0"/>
  </cols>
  <sheetData>
    <row r="1">
      <c r="A1" s="68"/>
      <c r="B1" s="68"/>
      <c r="C1" s="69"/>
      <c r="D1" s="69"/>
      <c r="E1" s="69"/>
      <c r="F1" s="1547"/>
      <c r="G1" s="70"/>
      <c r="H1" s="70"/>
      <c r="I1" s="70"/>
      <c r="J1" s="374"/>
      <c r="K1" s="374"/>
      <c r="L1" s="374"/>
    </row>
    <row r="2" ht="15.75" customHeight="1">
      <c r="A2" s="582" t="s">
        <v>10623</v>
      </c>
      <c r="B2" s="72"/>
      <c r="C2" s="72"/>
      <c r="D2" s="72"/>
      <c r="E2" s="72"/>
      <c r="F2" s="588"/>
      <c r="G2" s="1651"/>
      <c r="H2" s="1651"/>
      <c r="I2" s="1651"/>
      <c r="J2" s="75"/>
      <c r="K2" s="75"/>
      <c r="L2" s="75"/>
      <c r="M2" s="75"/>
      <c r="N2" s="75"/>
      <c r="O2" s="75"/>
      <c r="P2" s="75"/>
      <c r="Q2" s="75"/>
      <c r="R2" s="75"/>
      <c r="S2" s="75"/>
      <c r="T2" s="75"/>
      <c r="U2" s="75"/>
      <c r="V2" s="75"/>
      <c r="W2" s="75"/>
      <c r="X2" s="75"/>
      <c r="Y2" s="75"/>
      <c r="Z2" s="75"/>
    </row>
    <row r="3" ht="15.75" customHeight="1">
      <c r="A3" s="614"/>
      <c r="B3" s="614"/>
      <c r="C3" s="614"/>
      <c r="D3" s="614"/>
      <c r="E3" s="614"/>
      <c r="F3" s="615"/>
      <c r="G3" s="1651"/>
      <c r="H3" s="1651"/>
      <c r="I3" s="1651"/>
      <c r="J3" s="75"/>
      <c r="K3" s="75"/>
      <c r="L3" s="75"/>
      <c r="M3" s="75"/>
      <c r="N3" s="75"/>
      <c r="O3" s="75"/>
      <c r="P3" s="75"/>
      <c r="Q3" s="75"/>
      <c r="R3" s="75"/>
      <c r="S3" s="75"/>
      <c r="T3" s="75"/>
      <c r="U3" s="75"/>
      <c r="V3" s="75"/>
      <c r="W3" s="75"/>
      <c r="X3" s="75"/>
      <c r="Y3" s="75"/>
      <c r="Z3" s="75"/>
    </row>
    <row r="4" ht="18.0" customHeight="1">
      <c r="A4" s="1070" t="s">
        <v>10624</v>
      </c>
      <c r="B4" s="72"/>
      <c r="C4" s="72"/>
      <c r="D4" s="72"/>
      <c r="E4" s="72"/>
      <c r="F4" s="588"/>
      <c r="G4" s="1651"/>
      <c r="H4" s="1651"/>
      <c r="I4" s="1651"/>
      <c r="J4" s="75"/>
      <c r="K4" s="75"/>
      <c r="L4" s="75"/>
      <c r="M4" s="75"/>
      <c r="N4" s="75"/>
      <c r="O4" s="75"/>
      <c r="P4" s="75"/>
      <c r="Q4" s="75"/>
      <c r="R4" s="75"/>
      <c r="S4" s="75"/>
      <c r="T4" s="75"/>
      <c r="U4" s="75"/>
      <c r="V4" s="75"/>
      <c r="W4" s="75"/>
      <c r="X4" s="75"/>
      <c r="Y4" s="75"/>
      <c r="Z4" s="75"/>
    </row>
    <row r="5" ht="16.5" customHeight="1">
      <c r="A5" s="1070" t="s">
        <v>10625</v>
      </c>
      <c r="B5" s="72"/>
      <c r="C5" s="72"/>
      <c r="D5" s="72"/>
      <c r="E5" s="72"/>
      <c r="F5" s="588"/>
      <c r="G5" s="1651"/>
      <c r="H5" s="1651"/>
      <c r="I5" s="1651"/>
      <c r="J5" s="75"/>
      <c r="K5" s="75"/>
      <c r="L5" s="75"/>
      <c r="M5" s="75"/>
      <c r="N5" s="75"/>
      <c r="O5" s="75"/>
      <c r="P5" s="75"/>
      <c r="Q5" s="75"/>
      <c r="R5" s="75"/>
      <c r="S5" s="75"/>
      <c r="T5" s="75"/>
      <c r="U5" s="75"/>
      <c r="V5" s="75"/>
      <c r="W5" s="75"/>
      <c r="X5" s="75"/>
      <c r="Y5" s="75"/>
      <c r="Z5" s="75"/>
    </row>
    <row r="6" ht="21.75" customHeight="1">
      <c r="A6" s="1070" t="s">
        <v>10626</v>
      </c>
      <c r="B6" s="72"/>
      <c r="C6" s="72"/>
      <c r="D6" s="72"/>
      <c r="E6" s="72"/>
      <c r="F6" s="588"/>
      <c r="G6" s="1651"/>
      <c r="H6" s="1651"/>
      <c r="I6" s="1651"/>
      <c r="J6" s="75"/>
      <c r="K6" s="75"/>
      <c r="L6" s="75"/>
      <c r="M6" s="75"/>
      <c r="N6" s="75"/>
      <c r="O6" s="75"/>
      <c r="P6" s="75"/>
      <c r="Q6" s="75"/>
      <c r="R6" s="75"/>
      <c r="S6" s="75"/>
      <c r="T6" s="75"/>
      <c r="U6" s="75"/>
      <c r="V6" s="75"/>
      <c r="W6" s="75"/>
      <c r="X6" s="75"/>
      <c r="Y6" s="75"/>
      <c r="Z6" s="75"/>
    </row>
    <row r="7" ht="21.75" customHeight="1">
      <c r="A7" s="1070" t="s">
        <v>10627</v>
      </c>
      <c r="B7" s="72"/>
      <c r="C7" s="72"/>
      <c r="D7" s="72"/>
      <c r="E7" s="72"/>
      <c r="F7" s="588"/>
      <c r="G7" s="1651"/>
      <c r="H7" s="1651"/>
      <c r="I7" s="1651"/>
      <c r="J7" s="75"/>
      <c r="K7" s="75"/>
      <c r="L7" s="75"/>
      <c r="M7" s="75"/>
      <c r="N7" s="75"/>
      <c r="O7" s="75"/>
      <c r="P7" s="75"/>
      <c r="Q7" s="75"/>
      <c r="R7" s="75"/>
      <c r="S7" s="75"/>
      <c r="T7" s="75"/>
      <c r="U7" s="75"/>
      <c r="V7" s="75"/>
      <c r="W7" s="75"/>
      <c r="X7" s="75"/>
      <c r="Y7" s="75"/>
      <c r="Z7" s="75"/>
    </row>
    <row r="8" ht="21.75" customHeight="1">
      <c r="A8" s="1070" t="s">
        <v>10628</v>
      </c>
      <c r="B8" s="72"/>
      <c r="C8" s="72"/>
      <c r="D8" s="72"/>
      <c r="E8" s="72"/>
      <c r="F8" s="588"/>
      <c r="G8" s="1651"/>
      <c r="H8" s="1651"/>
      <c r="I8" s="1651"/>
      <c r="J8" s="75"/>
      <c r="K8" s="75"/>
      <c r="L8" s="75"/>
      <c r="M8" s="75"/>
      <c r="N8" s="75"/>
      <c r="O8" s="75"/>
      <c r="P8" s="75"/>
      <c r="Q8" s="75"/>
      <c r="R8" s="75"/>
      <c r="S8" s="75"/>
      <c r="T8" s="75"/>
      <c r="U8" s="75"/>
      <c r="V8" s="75"/>
      <c r="W8" s="75"/>
      <c r="X8" s="75"/>
      <c r="Y8" s="75"/>
      <c r="Z8" s="75"/>
    </row>
    <row r="9" ht="17.25" customHeight="1">
      <c r="A9" s="1070" t="s">
        <v>10629</v>
      </c>
      <c r="B9" s="72"/>
      <c r="C9" s="72"/>
      <c r="D9" s="72"/>
      <c r="E9" s="72"/>
      <c r="F9" s="588"/>
      <c r="G9" s="1651"/>
      <c r="H9" s="1651"/>
      <c r="I9" s="1651"/>
      <c r="J9" s="75"/>
      <c r="K9" s="75"/>
      <c r="L9" s="75"/>
      <c r="M9" s="75"/>
      <c r="N9" s="75"/>
      <c r="O9" s="75"/>
      <c r="P9" s="75"/>
      <c r="Q9" s="75"/>
      <c r="R9" s="75"/>
      <c r="S9" s="75"/>
      <c r="T9" s="75"/>
      <c r="U9" s="75"/>
      <c r="V9" s="75"/>
      <c r="W9" s="75"/>
      <c r="X9" s="75"/>
      <c r="Y9" s="75"/>
      <c r="Z9" s="75"/>
    </row>
    <row r="10" ht="18.75" customHeight="1">
      <c r="A10" s="1070" t="s">
        <v>10630</v>
      </c>
      <c r="B10" s="72"/>
      <c r="C10" s="72"/>
      <c r="D10" s="72"/>
      <c r="E10" s="72"/>
      <c r="F10" s="588"/>
      <c r="G10" s="1651"/>
      <c r="H10" s="1651"/>
      <c r="I10" s="1651"/>
      <c r="J10" s="75"/>
      <c r="K10" s="75"/>
      <c r="L10" s="75"/>
      <c r="M10" s="75"/>
      <c r="N10" s="75"/>
      <c r="O10" s="75"/>
      <c r="P10" s="75"/>
      <c r="Q10" s="75"/>
      <c r="R10" s="75"/>
      <c r="S10" s="75"/>
      <c r="T10" s="75"/>
      <c r="U10" s="75"/>
      <c r="V10" s="75"/>
      <c r="W10" s="75"/>
      <c r="X10" s="75"/>
      <c r="Y10" s="75"/>
      <c r="Z10" s="75"/>
    </row>
    <row r="11" ht="27.0" customHeight="1">
      <c r="A11" s="1672" t="s">
        <v>10631</v>
      </c>
      <c r="B11" s="72"/>
      <c r="C11" s="72"/>
      <c r="D11" s="72"/>
      <c r="E11" s="72"/>
      <c r="F11" s="588"/>
      <c r="G11" s="1651"/>
      <c r="H11" s="1651"/>
      <c r="I11" s="1651"/>
      <c r="J11" s="75"/>
      <c r="K11" s="75"/>
      <c r="L11" s="75"/>
      <c r="M11" s="75"/>
      <c r="N11" s="75"/>
      <c r="O11" s="75"/>
      <c r="P11" s="75"/>
      <c r="Q11" s="75"/>
      <c r="R11" s="75"/>
      <c r="S11" s="75"/>
      <c r="T11" s="75"/>
      <c r="U11" s="75"/>
      <c r="V11" s="75"/>
      <c r="W11" s="75"/>
      <c r="X11" s="75"/>
      <c r="Y11" s="75"/>
      <c r="Z11" s="75"/>
    </row>
    <row r="12" ht="21.75" customHeight="1">
      <c r="A12" s="1672" t="s">
        <v>10632</v>
      </c>
      <c r="B12" s="72"/>
      <c r="C12" s="72"/>
      <c r="D12" s="72"/>
      <c r="E12" s="72"/>
      <c r="F12" s="588"/>
      <c r="G12" s="1651"/>
      <c r="H12" s="1651"/>
      <c r="I12" s="1651"/>
      <c r="J12" s="75"/>
      <c r="K12" s="75"/>
      <c r="L12" s="75"/>
      <c r="M12" s="75"/>
      <c r="N12" s="75"/>
      <c r="O12" s="75"/>
      <c r="P12" s="75"/>
      <c r="Q12" s="75"/>
      <c r="R12" s="75"/>
      <c r="S12" s="75"/>
      <c r="T12" s="75"/>
      <c r="U12" s="75"/>
      <c r="V12" s="75"/>
      <c r="W12" s="75"/>
      <c r="X12" s="75"/>
      <c r="Y12" s="75"/>
      <c r="Z12" s="75"/>
    </row>
    <row r="13" ht="99.75" customHeight="1">
      <c r="A13" s="1673" t="s">
        <v>10633</v>
      </c>
      <c r="B13" s="72"/>
      <c r="C13" s="72"/>
      <c r="D13" s="72"/>
      <c r="E13" s="72"/>
      <c r="F13" s="588"/>
      <c r="G13" s="1651"/>
      <c r="H13" s="1651"/>
      <c r="I13" s="1651"/>
      <c r="J13" s="75"/>
      <c r="K13" s="75"/>
      <c r="L13" s="75"/>
      <c r="M13" s="75"/>
      <c r="N13" s="75"/>
      <c r="O13" s="75"/>
      <c r="P13" s="75"/>
      <c r="Q13" s="75"/>
      <c r="R13" s="75"/>
      <c r="S13" s="75"/>
      <c r="T13" s="75"/>
      <c r="U13" s="75"/>
      <c r="V13" s="75"/>
      <c r="W13" s="75"/>
      <c r="X13" s="75"/>
      <c r="Y13" s="75"/>
      <c r="Z13" s="75"/>
    </row>
    <row r="14">
      <c r="A14" s="80"/>
      <c r="B14" s="80"/>
      <c r="C14" s="81"/>
      <c r="D14" s="81"/>
      <c r="E14" s="81"/>
      <c r="F14" s="1674"/>
      <c r="G14" s="80"/>
      <c r="H14" s="80"/>
      <c r="I14" s="80"/>
      <c r="J14" s="75"/>
      <c r="K14" s="75"/>
      <c r="L14" s="75"/>
      <c r="M14" s="75"/>
      <c r="N14" s="75"/>
      <c r="O14" s="75"/>
      <c r="P14" s="75"/>
      <c r="Q14" s="75"/>
      <c r="R14" s="75"/>
      <c r="S14" s="75"/>
      <c r="T14" s="75"/>
      <c r="U14" s="75"/>
      <c r="V14" s="75"/>
      <c r="W14" s="75"/>
      <c r="X14" s="75"/>
      <c r="Y14" s="75"/>
      <c r="Z14" s="75"/>
    </row>
    <row r="15" ht="61.5" customHeight="1">
      <c r="A15" s="596" t="s">
        <v>7076</v>
      </c>
      <c r="B15" s="84" t="s">
        <v>8</v>
      </c>
      <c r="C15" s="84" t="s">
        <v>10634</v>
      </c>
      <c r="D15" s="84" t="s">
        <v>10635</v>
      </c>
      <c r="E15" s="596" t="s">
        <v>249</v>
      </c>
      <c r="F15" s="1675" t="s">
        <v>253</v>
      </c>
      <c r="G15" s="86" t="s">
        <v>2051</v>
      </c>
      <c r="H15" s="374"/>
      <c r="I15" s="374"/>
      <c r="J15" s="75"/>
      <c r="K15" s="75"/>
      <c r="L15" s="75"/>
      <c r="M15" s="75"/>
      <c r="N15" s="75"/>
      <c r="O15" s="75"/>
      <c r="P15" s="75"/>
      <c r="Q15" s="75"/>
      <c r="R15" s="75"/>
      <c r="S15" s="75"/>
      <c r="T15" s="75"/>
      <c r="U15" s="75"/>
      <c r="V15" s="75"/>
      <c r="W15" s="75"/>
      <c r="X15" s="75"/>
      <c r="Y15" s="75"/>
      <c r="Z15" s="75"/>
    </row>
    <row r="16">
      <c r="A16" s="95" t="s">
        <v>8520</v>
      </c>
      <c r="B16" s="126" t="s">
        <v>52</v>
      </c>
      <c r="C16" s="1676" t="s">
        <v>10636</v>
      </c>
      <c r="D16" s="99" t="s">
        <v>10637</v>
      </c>
      <c r="E16" s="1463" t="s">
        <v>10638</v>
      </c>
      <c r="F16" s="1463">
        <v>424.0</v>
      </c>
      <c r="G16" s="95" t="s">
        <v>8520</v>
      </c>
      <c r="H16" s="374"/>
      <c r="I16" s="374"/>
      <c r="J16" s="374"/>
      <c r="K16" s="374"/>
      <c r="L16" s="374"/>
    </row>
    <row r="17">
      <c r="A17" s="95" t="s">
        <v>8520</v>
      </c>
      <c r="B17" s="126" t="s">
        <v>52</v>
      </c>
      <c r="C17" s="126" t="s">
        <v>10639</v>
      </c>
      <c r="D17" s="99" t="s">
        <v>10637</v>
      </c>
      <c r="E17" s="1463" t="s">
        <v>10640</v>
      </c>
      <c r="F17" s="1463">
        <v>48.66</v>
      </c>
      <c r="G17" s="95" t="s">
        <v>8520</v>
      </c>
      <c r="H17" s="374"/>
      <c r="I17" s="374"/>
      <c r="J17" s="374"/>
      <c r="K17" s="374"/>
      <c r="L17" s="374"/>
    </row>
    <row r="18">
      <c r="A18" s="95" t="s">
        <v>8520</v>
      </c>
      <c r="B18" s="126" t="s">
        <v>52</v>
      </c>
      <c r="C18" s="126" t="s">
        <v>10641</v>
      </c>
      <c r="D18" s="99" t="s">
        <v>10637</v>
      </c>
      <c r="E18" s="1463" t="s">
        <v>10642</v>
      </c>
      <c r="F18" s="1463">
        <v>49.0</v>
      </c>
      <c r="G18" s="95" t="s">
        <v>8520</v>
      </c>
      <c r="H18" s="374"/>
      <c r="I18" s="374"/>
      <c r="J18" s="374"/>
      <c r="K18" s="374"/>
      <c r="L18" s="374"/>
    </row>
    <row r="19">
      <c r="A19" s="95" t="s">
        <v>8520</v>
      </c>
      <c r="B19" s="126" t="s">
        <v>52</v>
      </c>
      <c r="C19" s="126" t="s">
        <v>10643</v>
      </c>
      <c r="D19" s="99" t="s">
        <v>10637</v>
      </c>
      <c r="E19" s="1463" t="s">
        <v>10644</v>
      </c>
      <c r="F19" s="1463">
        <v>11.0</v>
      </c>
      <c r="G19" s="95" t="s">
        <v>8520</v>
      </c>
      <c r="H19" s="374"/>
      <c r="I19" s="374"/>
      <c r="J19" s="374"/>
      <c r="K19" s="374"/>
      <c r="L19" s="374"/>
    </row>
    <row r="20">
      <c r="A20" s="95" t="s">
        <v>8520</v>
      </c>
      <c r="B20" s="126" t="s">
        <v>52</v>
      </c>
      <c r="C20" s="126" t="s">
        <v>10645</v>
      </c>
      <c r="D20" s="99" t="s">
        <v>10637</v>
      </c>
      <c r="E20" s="1463" t="s">
        <v>10644</v>
      </c>
      <c r="F20" s="1463">
        <v>11.0</v>
      </c>
      <c r="G20" s="95" t="s">
        <v>8520</v>
      </c>
      <c r="H20" s="374"/>
      <c r="I20" s="374"/>
      <c r="J20" s="374"/>
      <c r="K20" s="374"/>
      <c r="L20" s="374"/>
    </row>
    <row r="21" ht="15.75" customHeight="1">
      <c r="A21" s="95" t="s">
        <v>8520</v>
      </c>
      <c r="B21" s="126" t="s">
        <v>52</v>
      </c>
      <c r="C21" s="126" t="s">
        <v>10646</v>
      </c>
      <c r="D21" s="99" t="s">
        <v>10637</v>
      </c>
      <c r="E21" s="1463" t="s">
        <v>10647</v>
      </c>
      <c r="F21" s="1463">
        <v>15.0</v>
      </c>
      <c r="G21" s="95" t="s">
        <v>8520</v>
      </c>
      <c r="H21" s="374"/>
      <c r="I21" s="374"/>
      <c r="J21" s="374"/>
      <c r="K21" s="374"/>
      <c r="L21" s="374"/>
    </row>
    <row r="22" ht="15.75" customHeight="1">
      <c r="A22" s="95" t="s">
        <v>8520</v>
      </c>
      <c r="B22" s="1677" t="s">
        <v>52</v>
      </c>
      <c r="C22" s="126" t="s">
        <v>10648</v>
      </c>
      <c r="D22" s="99" t="s">
        <v>10637</v>
      </c>
      <c r="E22" s="1463" t="s">
        <v>10642</v>
      </c>
      <c r="F22" s="1463">
        <v>49.0</v>
      </c>
      <c r="G22" s="95" t="s">
        <v>8520</v>
      </c>
      <c r="H22" s="374"/>
      <c r="I22" s="374"/>
      <c r="J22" s="374"/>
      <c r="K22" s="374"/>
      <c r="L22" s="374"/>
    </row>
    <row r="23" ht="15.75" customHeight="1">
      <c r="A23" s="95" t="s">
        <v>8520</v>
      </c>
      <c r="B23" s="126" t="s">
        <v>52</v>
      </c>
      <c r="C23" s="126" t="s">
        <v>10649</v>
      </c>
      <c r="D23" s="99" t="s">
        <v>10637</v>
      </c>
      <c r="E23" s="1463" t="s">
        <v>10642</v>
      </c>
      <c r="F23" s="1463">
        <v>49.0</v>
      </c>
      <c r="G23" s="95" t="s">
        <v>8520</v>
      </c>
      <c r="H23" s="374"/>
      <c r="I23" s="374"/>
      <c r="J23" s="374"/>
      <c r="K23" s="374"/>
      <c r="L23" s="374"/>
    </row>
    <row r="24" ht="15.75" customHeight="1">
      <c r="A24" s="95" t="s">
        <v>8520</v>
      </c>
      <c r="B24" s="126" t="s">
        <v>52</v>
      </c>
      <c r="C24" s="126" t="s">
        <v>10650</v>
      </c>
      <c r="D24" s="99" t="s">
        <v>10637</v>
      </c>
      <c r="E24" s="1463" t="s">
        <v>10651</v>
      </c>
      <c r="F24" s="1463">
        <v>30.0</v>
      </c>
      <c r="G24" s="95" t="s">
        <v>8520</v>
      </c>
      <c r="H24" s="374"/>
      <c r="I24" s="374"/>
      <c r="J24" s="374"/>
      <c r="K24" s="374"/>
      <c r="L24" s="374"/>
    </row>
    <row r="25" ht="15.75" customHeight="1">
      <c r="A25" s="95" t="s">
        <v>8520</v>
      </c>
      <c r="B25" s="126" t="s">
        <v>52</v>
      </c>
      <c r="C25" s="126" t="s">
        <v>10652</v>
      </c>
      <c r="D25" s="99" t="s">
        <v>10637</v>
      </c>
      <c r="E25" s="1463" t="s">
        <v>10644</v>
      </c>
      <c r="F25" s="1463">
        <v>49.0</v>
      </c>
      <c r="G25" s="95" t="s">
        <v>8520</v>
      </c>
      <c r="H25" s="374"/>
      <c r="I25" s="374"/>
      <c r="J25" s="374"/>
      <c r="K25" s="374"/>
      <c r="L25" s="374"/>
    </row>
    <row r="26" ht="15.75" customHeight="1">
      <c r="A26" s="95" t="s">
        <v>8520</v>
      </c>
      <c r="B26" s="126" t="s">
        <v>52</v>
      </c>
      <c r="C26" s="126" t="s">
        <v>10653</v>
      </c>
      <c r="D26" s="99" t="s">
        <v>10637</v>
      </c>
      <c r="E26" s="1463" t="s">
        <v>10644</v>
      </c>
      <c r="F26" s="1463">
        <v>11.0</v>
      </c>
      <c r="G26" s="95" t="s">
        <v>8520</v>
      </c>
      <c r="H26" s="374"/>
      <c r="I26" s="374"/>
      <c r="J26" s="374"/>
      <c r="K26" s="374"/>
      <c r="L26" s="374"/>
    </row>
    <row r="27" ht="15.75" customHeight="1">
      <c r="A27" s="95" t="s">
        <v>8520</v>
      </c>
      <c r="B27" s="126" t="s">
        <v>52</v>
      </c>
      <c r="C27" s="126" t="s">
        <v>10654</v>
      </c>
      <c r="D27" s="99" t="s">
        <v>10637</v>
      </c>
      <c r="E27" s="1463" t="s">
        <v>10647</v>
      </c>
      <c r="F27" s="1463">
        <v>15.0</v>
      </c>
      <c r="G27" s="95" t="s">
        <v>8520</v>
      </c>
      <c r="H27" s="374"/>
      <c r="I27" s="374"/>
      <c r="J27" s="374"/>
      <c r="K27" s="374"/>
      <c r="L27" s="374"/>
    </row>
    <row r="28" ht="15.75" customHeight="1">
      <c r="A28" s="95" t="s">
        <v>8520</v>
      </c>
      <c r="B28" s="126" t="s">
        <v>52</v>
      </c>
      <c r="C28" s="126" t="s">
        <v>10655</v>
      </c>
      <c r="D28" s="99" t="s">
        <v>10637</v>
      </c>
      <c r="E28" s="1463" t="s">
        <v>10656</v>
      </c>
      <c r="F28" s="1463">
        <v>12.0</v>
      </c>
      <c r="G28" s="95" t="s">
        <v>8520</v>
      </c>
      <c r="H28" s="374"/>
      <c r="I28" s="374"/>
      <c r="J28" s="374"/>
      <c r="K28" s="374"/>
      <c r="L28" s="374"/>
    </row>
    <row r="29" ht="15.75" customHeight="1">
      <c r="A29" s="95" t="s">
        <v>8520</v>
      </c>
      <c r="B29" s="126" t="s">
        <v>52</v>
      </c>
      <c r="C29" s="126" t="s">
        <v>10657</v>
      </c>
      <c r="D29" s="99" t="s">
        <v>10637</v>
      </c>
      <c r="E29" s="1463" t="s">
        <v>10656</v>
      </c>
      <c r="F29" s="1463">
        <v>12.0</v>
      </c>
      <c r="G29" s="95" t="s">
        <v>8520</v>
      </c>
      <c r="H29" s="374"/>
      <c r="I29" s="374"/>
      <c r="J29" s="374"/>
      <c r="K29" s="374"/>
      <c r="L29" s="374"/>
    </row>
    <row r="30" ht="15.75" customHeight="1">
      <c r="A30" s="95" t="s">
        <v>8520</v>
      </c>
      <c r="B30" s="126" t="s">
        <v>52</v>
      </c>
      <c r="C30" s="126" t="s">
        <v>10658</v>
      </c>
      <c r="D30" s="99" t="s">
        <v>10637</v>
      </c>
      <c r="E30" s="1463" t="s">
        <v>10659</v>
      </c>
      <c r="F30" s="1463">
        <v>3.0</v>
      </c>
      <c r="G30" s="95" t="s">
        <v>8520</v>
      </c>
      <c r="H30" s="374"/>
      <c r="I30" s="374"/>
      <c r="J30" s="374"/>
      <c r="K30" s="374"/>
      <c r="L30" s="374"/>
    </row>
    <row r="31" ht="15.75" customHeight="1">
      <c r="A31" s="95" t="s">
        <v>8520</v>
      </c>
      <c r="B31" s="126" t="s">
        <v>52</v>
      </c>
      <c r="C31" s="126" t="s">
        <v>10660</v>
      </c>
      <c r="D31" s="99" t="s">
        <v>10637</v>
      </c>
      <c r="E31" s="1463" t="s">
        <v>10659</v>
      </c>
      <c r="F31" s="1463">
        <v>3.0</v>
      </c>
      <c r="G31" s="95" t="s">
        <v>8520</v>
      </c>
      <c r="H31" s="374"/>
      <c r="I31" s="374"/>
      <c r="J31" s="374"/>
      <c r="K31" s="374"/>
      <c r="L31" s="374"/>
    </row>
    <row r="32" ht="15.75" customHeight="1">
      <c r="A32" s="95" t="s">
        <v>8520</v>
      </c>
      <c r="B32" s="126" t="s">
        <v>52</v>
      </c>
      <c r="C32" s="126" t="s">
        <v>10661</v>
      </c>
      <c r="D32" s="99" t="s">
        <v>10637</v>
      </c>
      <c r="E32" s="1463" t="s">
        <v>10662</v>
      </c>
      <c r="F32" s="1463">
        <v>10.0</v>
      </c>
      <c r="G32" s="95" t="s">
        <v>8520</v>
      </c>
      <c r="H32" s="374"/>
      <c r="I32" s="374"/>
      <c r="J32" s="374"/>
      <c r="K32" s="374"/>
      <c r="L32" s="374"/>
    </row>
    <row r="33" ht="15.75" customHeight="1">
      <c r="A33" s="95" t="s">
        <v>8520</v>
      </c>
      <c r="B33" s="126" t="s">
        <v>52</v>
      </c>
      <c r="C33" s="126" t="s">
        <v>10663</v>
      </c>
      <c r="D33" s="99" t="s">
        <v>10637</v>
      </c>
      <c r="E33" s="1463" t="s">
        <v>10664</v>
      </c>
      <c r="F33" s="1463">
        <v>5.0</v>
      </c>
      <c r="G33" s="95" t="s">
        <v>8520</v>
      </c>
      <c r="H33" s="374"/>
      <c r="I33" s="374"/>
      <c r="J33" s="374"/>
      <c r="K33" s="374"/>
      <c r="L33" s="374"/>
    </row>
    <row r="34" ht="15.75" customHeight="1">
      <c r="A34" s="95" t="s">
        <v>8520</v>
      </c>
      <c r="B34" s="126" t="s">
        <v>52</v>
      </c>
      <c r="C34" s="126" t="s">
        <v>10665</v>
      </c>
      <c r="D34" s="99" t="s">
        <v>10637</v>
      </c>
      <c r="E34" s="1463" t="s">
        <v>10666</v>
      </c>
      <c r="F34" s="1463">
        <v>1.0</v>
      </c>
      <c r="G34" s="95" t="s">
        <v>8520</v>
      </c>
      <c r="H34" s="374"/>
      <c r="I34" s="374"/>
      <c r="J34" s="374"/>
      <c r="K34" s="374"/>
      <c r="L34" s="374"/>
    </row>
    <row r="35" ht="15.75" customHeight="1">
      <c r="A35" s="95" t="s">
        <v>8520</v>
      </c>
      <c r="B35" s="126" t="s">
        <v>52</v>
      </c>
      <c r="C35" s="126" t="s">
        <v>10667</v>
      </c>
      <c r="D35" s="99" t="s">
        <v>10637</v>
      </c>
      <c r="E35" s="1463" t="s">
        <v>10666</v>
      </c>
      <c r="F35" s="1463">
        <v>1.0</v>
      </c>
      <c r="G35" s="95" t="s">
        <v>8520</v>
      </c>
      <c r="H35" s="374"/>
      <c r="I35" s="374"/>
      <c r="J35" s="374"/>
      <c r="K35" s="374"/>
      <c r="L35" s="374"/>
    </row>
    <row r="36" ht="15.75" customHeight="1">
      <c r="A36" s="95" t="s">
        <v>8520</v>
      </c>
      <c r="B36" s="126" t="s">
        <v>52</v>
      </c>
      <c r="C36" s="126" t="s">
        <v>10668</v>
      </c>
      <c r="D36" s="99" t="s">
        <v>10637</v>
      </c>
      <c r="E36" s="1463" t="s">
        <v>10669</v>
      </c>
      <c r="F36" s="1463">
        <v>2.0</v>
      </c>
      <c r="G36" s="95" t="s">
        <v>8520</v>
      </c>
      <c r="H36" s="374"/>
      <c r="I36" s="374"/>
      <c r="J36" s="374"/>
      <c r="K36" s="374"/>
      <c r="L36" s="374"/>
    </row>
    <row r="37" ht="15.75" customHeight="1">
      <c r="A37" s="95" t="s">
        <v>8520</v>
      </c>
      <c r="B37" s="126" t="s">
        <v>52</v>
      </c>
      <c r="C37" s="126" t="s">
        <v>10670</v>
      </c>
      <c r="D37" s="99" t="s">
        <v>10637</v>
      </c>
      <c r="E37" s="1463" t="s">
        <v>10671</v>
      </c>
      <c r="F37" s="1463">
        <v>25.0</v>
      </c>
      <c r="G37" s="95" t="s">
        <v>8520</v>
      </c>
      <c r="H37" s="374"/>
      <c r="I37" s="374"/>
      <c r="J37" s="374"/>
      <c r="K37" s="374"/>
      <c r="L37" s="374"/>
    </row>
    <row r="38" ht="15.75" customHeight="1">
      <c r="A38" s="95" t="s">
        <v>8520</v>
      </c>
      <c r="B38" s="126" t="s">
        <v>52</v>
      </c>
      <c r="C38" s="126" t="s">
        <v>10672</v>
      </c>
      <c r="D38" s="99" t="s">
        <v>10637</v>
      </c>
      <c r="E38" s="1463" t="s">
        <v>10673</v>
      </c>
      <c r="F38" s="1463">
        <v>8.0</v>
      </c>
      <c r="G38" s="95" t="s">
        <v>8520</v>
      </c>
      <c r="H38" s="374"/>
      <c r="I38" s="374"/>
      <c r="J38" s="374"/>
      <c r="K38" s="374"/>
      <c r="L38" s="374"/>
    </row>
    <row r="39" ht="15.75" customHeight="1">
      <c r="A39" s="95" t="s">
        <v>8520</v>
      </c>
      <c r="B39" s="126" t="s">
        <v>52</v>
      </c>
      <c r="C39" s="126" t="s">
        <v>10674</v>
      </c>
      <c r="D39" s="99" t="s">
        <v>10637</v>
      </c>
      <c r="E39" s="1463" t="s">
        <v>10647</v>
      </c>
      <c r="F39" s="1463">
        <v>15.0</v>
      </c>
      <c r="G39" s="95" t="s">
        <v>8520</v>
      </c>
      <c r="H39" s="374"/>
      <c r="I39" s="374"/>
      <c r="J39" s="374"/>
      <c r="K39" s="374"/>
      <c r="L39" s="374"/>
    </row>
    <row r="40" ht="15.75" customHeight="1">
      <c r="A40" s="95" t="s">
        <v>8520</v>
      </c>
      <c r="B40" s="126" t="s">
        <v>52</v>
      </c>
      <c r="C40" s="126" t="s">
        <v>10675</v>
      </c>
      <c r="D40" s="99" t="s">
        <v>10637</v>
      </c>
      <c r="E40" s="1463" t="s">
        <v>10644</v>
      </c>
      <c r="F40" s="1463">
        <v>11.0</v>
      </c>
      <c r="G40" s="95" t="s">
        <v>8520</v>
      </c>
      <c r="H40" s="374"/>
      <c r="I40" s="374"/>
      <c r="J40" s="374"/>
      <c r="K40" s="374"/>
      <c r="L40" s="374"/>
    </row>
    <row r="41" ht="15.75" customHeight="1">
      <c r="A41" s="95" t="s">
        <v>8520</v>
      </c>
      <c r="B41" s="126" t="s">
        <v>52</v>
      </c>
      <c r="C41" s="126" t="s">
        <v>10676</v>
      </c>
      <c r="D41" s="99" t="s">
        <v>10637</v>
      </c>
      <c r="E41" s="1463" t="s">
        <v>10677</v>
      </c>
      <c r="F41" s="1463">
        <v>6.0</v>
      </c>
      <c r="G41" s="95" t="s">
        <v>8520</v>
      </c>
      <c r="H41" s="374"/>
      <c r="I41" s="374"/>
      <c r="J41" s="374"/>
      <c r="K41" s="374"/>
      <c r="L41" s="374"/>
    </row>
    <row r="42" ht="15.75" customHeight="1">
      <c r="A42" s="95" t="s">
        <v>8520</v>
      </c>
      <c r="B42" s="126" t="s">
        <v>52</v>
      </c>
      <c r="C42" s="126" t="s">
        <v>10678</v>
      </c>
      <c r="D42" s="99" t="s">
        <v>10637</v>
      </c>
      <c r="E42" s="1463" t="s">
        <v>10679</v>
      </c>
      <c r="F42" s="1463">
        <v>2.0</v>
      </c>
      <c r="G42" s="95" t="s">
        <v>8520</v>
      </c>
      <c r="H42" s="374"/>
      <c r="I42" s="374"/>
      <c r="J42" s="374"/>
      <c r="K42" s="374"/>
      <c r="L42" s="374"/>
    </row>
    <row r="43" ht="15.75" customHeight="1">
      <c r="A43" s="95" t="s">
        <v>8520</v>
      </c>
      <c r="B43" s="126" t="s">
        <v>52</v>
      </c>
      <c r="C43" s="126" t="s">
        <v>10680</v>
      </c>
      <c r="D43" s="99" t="s">
        <v>10637</v>
      </c>
      <c r="E43" s="1463" t="s">
        <v>10662</v>
      </c>
      <c r="F43" s="1463">
        <v>12.0</v>
      </c>
      <c r="G43" s="95" t="s">
        <v>8520</v>
      </c>
      <c r="H43" s="374"/>
      <c r="I43" s="374"/>
      <c r="J43" s="374"/>
      <c r="K43" s="374"/>
      <c r="L43" s="374"/>
    </row>
    <row r="44" ht="15.75" customHeight="1">
      <c r="A44" s="95" t="s">
        <v>8520</v>
      </c>
      <c r="B44" s="126" t="s">
        <v>52</v>
      </c>
      <c r="C44" s="126" t="s">
        <v>10681</v>
      </c>
      <c r="D44" s="99" t="s">
        <v>10637</v>
      </c>
      <c r="E44" s="1463" t="s">
        <v>10659</v>
      </c>
      <c r="F44" s="1463">
        <v>3.0</v>
      </c>
      <c r="G44" s="95" t="s">
        <v>8520</v>
      </c>
      <c r="H44" s="374"/>
      <c r="I44" s="374"/>
      <c r="J44" s="374"/>
      <c r="K44" s="374"/>
      <c r="L44" s="374"/>
    </row>
    <row r="45" ht="15.75" customHeight="1">
      <c r="A45" s="95" t="s">
        <v>8520</v>
      </c>
      <c r="B45" s="126" t="s">
        <v>52</v>
      </c>
      <c r="C45" s="126" t="s">
        <v>10682</v>
      </c>
      <c r="D45" s="99" t="s">
        <v>10637</v>
      </c>
      <c r="E45" s="1463" t="s">
        <v>10683</v>
      </c>
      <c r="F45" s="1463">
        <v>10.0</v>
      </c>
      <c r="G45" s="95" t="s">
        <v>8520</v>
      </c>
      <c r="H45" s="374"/>
      <c r="I45" s="374"/>
      <c r="J45" s="374"/>
      <c r="K45" s="374"/>
      <c r="L45" s="374"/>
    </row>
    <row r="46" ht="15.75" customHeight="1">
      <c r="A46" s="95" t="s">
        <v>8520</v>
      </c>
      <c r="B46" s="126" t="s">
        <v>52</v>
      </c>
      <c r="C46" s="126" t="s">
        <v>10684</v>
      </c>
      <c r="D46" s="99" t="s">
        <v>10685</v>
      </c>
      <c r="E46" s="1463" t="s">
        <v>10686</v>
      </c>
      <c r="F46" s="1463">
        <v>5.0</v>
      </c>
      <c r="G46" s="95" t="s">
        <v>8520</v>
      </c>
      <c r="H46" s="374"/>
      <c r="I46" s="374"/>
      <c r="J46" s="374"/>
      <c r="K46" s="374"/>
      <c r="L46" s="374"/>
    </row>
    <row r="47" ht="15.75" customHeight="1">
      <c r="A47" s="95" t="s">
        <v>8520</v>
      </c>
      <c r="B47" s="126" t="s">
        <v>52</v>
      </c>
      <c r="C47" s="126" t="s">
        <v>10687</v>
      </c>
      <c r="D47" s="99" t="s">
        <v>10685</v>
      </c>
      <c r="E47" s="1463" t="s">
        <v>10688</v>
      </c>
      <c r="F47" s="1463">
        <v>24.0</v>
      </c>
      <c r="G47" s="95" t="s">
        <v>8520</v>
      </c>
      <c r="H47" s="374"/>
      <c r="I47" s="374"/>
      <c r="J47" s="374"/>
      <c r="K47" s="374"/>
      <c r="L47" s="374"/>
    </row>
    <row r="48" ht="15.75" customHeight="1">
      <c r="A48" s="95" t="s">
        <v>8520</v>
      </c>
      <c r="B48" s="126" t="s">
        <v>52</v>
      </c>
      <c r="C48" s="1678" t="s">
        <v>10689</v>
      </c>
      <c r="D48" s="99" t="s">
        <v>10685</v>
      </c>
      <c r="E48" s="1679" t="s">
        <v>10690</v>
      </c>
      <c r="F48" s="1463">
        <v>12.0</v>
      </c>
      <c r="G48" s="95" t="s">
        <v>8520</v>
      </c>
      <c r="H48" s="374"/>
      <c r="I48" s="374"/>
      <c r="J48" s="374"/>
      <c r="K48" s="374"/>
      <c r="L48" s="374"/>
    </row>
    <row r="49" ht="15.75" customHeight="1">
      <c r="A49" s="95" t="s">
        <v>8520</v>
      </c>
      <c r="B49" s="126" t="s">
        <v>52</v>
      </c>
      <c r="C49" s="1678" t="s">
        <v>10691</v>
      </c>
      <c r="D49" s="99" t="s">
        <v>10685</v>
      </c>
      <c r="E49" s="1679" t="s">
        <v>10692</v>
      </c>
      <c r="F49" s="1463">
        <v>7.0</v>
      </c>
      <c r="G49" s="95" t="s">
        <v>8520</v>
      </c>
      <c r="H49" s="374"/>
      <c r="I49" s="374"/>
      <c r="J49" s="374"/>
      <c r="K49" s="374"/>
      <c r="L49" s="374"/>
    </row>
    <row r="50" ht="15.75" customHeight="1">
      <c r="A50" s="95" t="s">
        <v>8520</v>
      </c>
      <c r="B50" s="126" t="s">
        <v>52</v>
      </c>
      <c r="C50" s="1678" t="s">
        <v>10693</v>
      </c>
      <c r="D50" s="99" t="s">
        <v>10685</v>
      </c>
      <c r="E50" s="1679" t="s">
        <v>10694</v>
      </c>
      <c r="F50" s="1463">
        <v>4.0</v>
      </c>
      <c r="G50" s="95" t="s">
        <v>8520</v>
      </c>
      <c r="H50" s="374"/>
      <c r="I50" s="374"/>
      <c r="J50" s="374"/>
      <c r="K50" s="374"/>
      <c r="L50" s="374"/>
    </row>
    <row r="51" ht="15.75" customHeight="1">
      <c r="A51" s="95" t="s">
        <v>8520</v>
      </c>
      <c r="B51" s="126" t="s">
        <v>52</v>
      </c>
      <c r="C51" s="1678" t="s">
        <v>10695</v>
      </c>
      <c r="D51" s="99" t="s">
        <v>10685</v>
      </c>
      <c r="E51" s="1679" t="s">
        <v>10696</v>
      </c>
      <c r="F51" s="1463">
        <v>5.5</v>
      </c>
      <c r="G51" s="95" t="s">
        <v>8520</v>
      </c>
      <c r="H51" s="374"/>
      <c r="I51" s="374"/>
      <c r="J51" s="374"/>
      <c r="K51" s="374"/>
      <c r="L51" s="374"/>
    </row>
    <row r="52" ht="15.75" customHeight="1">
      <c r="A52" s="95" t="s">
        <v>8520</v>
      </c>
      <c r="B52" s="126" t="s">
        <v>52</v>
      </c>
      <c r="C52" s="1678" t="s">
        <v>10697</v>
      </c>
      <c r="D52" s="99" t="s">
        <v>10685</v>
      </c>
      <c r="E52" s="1679" t="s">
        <v>10696</v>
      </c>
      <c r="F52" s="1463">
        <v>5.5</v>
      </c>
      <c r="G52" s="95" t="s">
        <v>8520</v>
      </c>
      <c r="H52" s="374"/>
      <c r="I52" s="374"/>
      <c r="J52" s="374"/>
      <c r="K52" s="374"/>
      <c r="L52" s="374"/>
    </row>
    <row r="53" ht="15.75" customHeight="1">
      <c r="A53" s="95" t="s">
        <v>8520</v>
      </c>
      <c r="B53" s="421" t="s">
        <v>52</v>
      </c>
      <c r="C53" s="126" t="s">
        <v>10698</v>
      </c>
      <c r="D53" s="99" t="s">
        <v>10685</v>
      </c>
      <c r="E53" s="1680" t="s">
        <v>10699</v>
      </c>
      <c r="F53" s="679">
        <v>5.5</v>
      </c>
      <c r="G53" s="95" t="s">
        <v>8520</v>
      </c>
      <c r="H53" s="374"/>
      <c r="I53" s="374"/>
      <c r="J53" s="374"/>
      <c r="K53" s="374"/>
      <c r="L53" s="374"/>
    </row>
    <row r="54" ht="15.75" customHeight="1">
      <c r="A54" s="162" t="str">
        <f>[2]ID10!A16</f>
        <v>#ERROR!</v>
      </c>
      <c r="B54" s="348" t="str">
        <f>[2]ID10!B16</f>
        <v>#ERROR!</v>
      </c>
      <c r="C54" s="348" t="str">
        <f>[2]ID10!C16</f>
        <v>#ERROR!</v>
      </c>
      <c r="D54" s="164" t="str">
        <f>[2]ID10!D16</f>
        <v>#ERROR!</v>
      </c>
      <c r="E54" s="666" t="str">
        <f>[2]ID10!E16</f>
        <v>#ERROR!</v>
      </c>
      <c r="F54" s="628" t="str">
        <f>[2]ID10!F16</f>
        <v>#ERROR!</v>
      </c>
      <c r="G54" s="162" t="str">
        <f>[2]ID10!G16</f>
        <v>#ERROR!</v>
      </c>
      <c r="H54" s="374"/>
      <c r="I54" s="374"/>
      <c r="J54" s="374"/>
      <c r="K54" s="374"/>
      <c r="L54" s="374"/>
    </row>
    <row r="55" ht="15.75" customHeight="1">
      <c r="A55" s="162" t="str">
        <f>[2]ID10!A16</f>
        <v>#ERROR!</v>
      </c>
      <c r="B55" s="348" t="str">
        <f>[2]ID10!B16</f>
        <v>#ERROR!</v>
      </c>
      <c r="C55" s="348" t="str">
        <f>[2]ID10!C16</f>
        <v>#ERROR!</v>
      </c>
      <c r="D55" s="164" t="str">
        <f>[2]ID10!D16</f>
        <v>#ERROR!</v>
      </c>
      <c r="E55" s="666">
        <v>9.0</v>
      </c>
      <c r="F55" s="628">
        <v>9.0</v>
      </c>
      <c r="G55" s="162" t="str">
        <f>[2]ID10!G16</f>
        <v>#ERROR!</v>
      </c>
      <c r="H55" s="374"/>
      <c r="I55" s="374"/>
      <c r="J55" s="374"/>
      <c r="K55" s="374"/>
      <c r="L55" s="374"/>
    </row>
    <row r="56" ht="15.75" customHeight="1">
      <c r="A56" s="162" t="str">
        <f>[2]ID10!A17</f>
        <v>#ERROR!</v>
      </c>
      <c r="B56" s="348" t="str">
        <f>[2]ID10!B17</f>
        <v>#ERROR!</v>
      </c>
      <c r="C56" s="348" t="str">
        <f>[2]ID10!C17</f>
        <v>#ERROR!</v>
      </c>
      <c r="D56" s="164" t="str">
        <f>[2]ID10!D17</f>
        <v>#ERROR!</v>
      </c>
      <c r="E56" s="666" t="str">
        <f>[2]ID10!E17</f>
        <v>#ERROR!</v>
      </c>
      <c r="F56" s="628" t="str">
        <f>[2]ID10!F17</f>
        <v>#ERROR!</v>
      </c>
      <c r="G56" s="162" t="str">
        <f>[2]ID10!G17</f>
        <v>#ERROR!</v>
      </c>
      <c r="H56" s="374"/>
      <c r="I56" s="374"/>
      <c r="J56" s="374"/>
      <c r="K56" s="374"/>
      <c r="L56" s="374"/>
    </row>
    <row r="57" ht="15.75" customHeight="1">
      <c r="A57" s="162" t="str">
        <f>[2]ID10!A18</f>
        <v>#ERROR!</v>
      </c>
      <c r="B57" s="348" t="str">
        <f>[2]ID10!B18</f>
        <v>#ERROR!</v>
      </c>
      <c r="C57" s="348" t="str">
        <f>[2]ID10!C18</f>
        <v>#ERROR!</v>
      </c>
      <c r="D57" s="164" t="str">
        <f>[2]ID10!D18</f>
        <v>#ERROR!</v>
      </c>
      <c r="E57" s="666" t="str">
        <f>[2]ID10!E18</f>
        <v>#ERROR!</v>
      </c>
      <c r="F57" s="628" t="str">
        <f>[2]ID10!F18</f>
        <v>#ERROR!</v>
      </c>
      <c r="G57" s="162" t="str">
        <f>[2]ID10!G18</f>
        <v>#ERROR!</v>
      </c>
      <c r="H57" s="374"/>
      <c r="I57" s="374"/>
      <c r="J57" s="374"/>
      <c r="K57" s="374"/>
      <c r="L57" s="374"/>
    </row>
    <row r="58" ht="15.75" customHeight="1">
      <c r="A58" s="162" t="str">
        <f>[2]ID10!A19</f>
        <v>#ERROR!</v>
      </c>
      <c r="B58" s="348" t="str">
        <f>[2]ID10!B19</f>
        <v>#ERROR!</v>
      </c>
      <c r="C58" s="348" t="str">
        <f>[2]ID10!C19</f>
        <v>#ERROR!</v>
      </c>
      <c r="D58" s="164" t="str">
        <f>[2]ID10!D19</f>
        <v>#ERROR!</v>
      </c>
      <c r="E58" s="666" t="str">
        <f>[2]ID10!E19</f>
        <v>#ERROR!</v>
      </c>
      <c r="F58" s="628" t="str">
        <f>[2]ID10!F19</f>
        <v>#ERROR!</v>
      </c>
      <c r="G58" s="162" t="str">
        <f>[2]ID10!G19</f>
        <v>#ERROR!</v>
      </c>
      <c r="H58" s="374"/>
      <c r="I58" s="374"/>
      <c r="J58" s="374"/>
      <c r="K58" s="374"/>
      <c r="L58" s="374"/>
    </row>
    <row r="59" ht="15.75" customHeight="1">
      <c r="A59" s="162" t="str">
        <f>[2]ID10!A20</f>
        <v>#ERROR!</v>
      </c>
      <c r="B59" s="348" t="str">
        <f>[2]ID10!B20</f>
        <v>#ERROR!</v>
      </c>
      <c r="C59" s="348" t="str">
        <f>[2]ID10!C20</f>
        <v>#ERROR!</v>
      </c>
      <c r="D59" s="164" t="str">
        <f>[2]ID10!D20</f>
        <v>#ERROR!</v>
      </c>
      <c r="E59" s="666" t="str">
        <f>[2]ID10!E20</f>
        <v>#ERROR!</v>
      </c>
      <c r="F59" s="628" t="str">
        <f>[2]ID10!F20</f>
        <v>#ERROR!</v>
      </c>
      <c r="G59" s="162" t="str">
        <f>[2]ID10!G20</f>
        <v>#ERROR!</v>
      </c>
      <c r="H59" s="374"/>
      <c r="I59" s="374"/>
      <c r="J59" s="374"/>
      <c r="K59" s="374"/>
      <c r="L59" s="374"/>
    </row>
    <row r="60" ht="15.75" customHeight="1">
      <c r="A60" s="162" t="str">
        <f>[2]ID10!A21</f>
        <v>#ERROR!</v>
      </c>
      <c r="B60" s="348" t="str">
        <f>[2]ID10!B21</f>
        <v>#ERROR!</v>
      </c>
      <c r="C60" s="348" t="str">
        <f>[2]ID10!C21</f>
        <v>#ERROR!</v>
      </c>
      <c r="D60" s="164" t="str">
        <f>[2]ID10!D21</f>
        <v>#ERROR!</v>
      </c>
      <c r="E60" s="666" t="str">
        <f>[2]ID10!E21</f>
        <v>#ERROR!</v>
      </c>
      <c r="F60" s="628" t="str">
        <f>[2]ID10!F21</f>
        <v>#ERROR!</v>
      </c>
      <c r="G60" s="162" t="str">
        <f>[2]ID10!G21</f>
        <v>#ERROR!</v>
      </c>
      <c r="H60" s="374"/>
      <c r="I60" s="374"/>
      <c r="J60" s="374"/>
      <c r="K60" s="374"/>
      <c r="L60" s="374"/>
    </row>
    <row r="61" ht="15.75" customHeight="1">
      <c r="A61" s="162" t="str">
        <f>[2]ID10!A22</f>
        <v>#ERROR!</v>
      </c>
      <c r="B61" s="348" t="str">
        <f>[2]ID10!B22</f>
        <v>#ERROR!</v>
      </c>
      <c r="C61" s="348" t="str">
        <f>[2]ID10!C22</f>
        <v>#ERROR!</v>
      </c>
      <c r="D61" s="178" t="str">
        <f>[2]ID10!D22</f>
        <v>#ERROR!</v>
      </c>
      <c r="E61" s="628" t="str">
        <f>[2]ID10!E22</f>
        <v>#ERROR!</v>
      </c>
      <c r="F61" s="628" t="str">
        <f>[2]ID10!F22</f>
        <v>#ERROR!</v>
      </c>
      <c r="G61" s="162" t="str">
        <f>[2]ID10!G22</f>
        <v>#ERROR!</v>
      </c>
      <c r="H61" s="374"/>
      <c r="I61" s="374"/>
      <c r="J61" s="374"/>
      <c r="K61" s="374"/>
      <c r="L61" s="374"/>
    </row>
    <row r="62" ht="15.75" customHeight="1">
      <c r="A62" s="162" t="str">
        <f>[2]ID10!A23</f>
        <v>#ERROR!</v>
      </c>
      <c r="B62" s="348" t="str">
        <f>[2]ID10!B23</f>
        <v>#ERROR!</v>
      </c>
      <c r="C62" s="348" t="str">
        <f>[2]ID10!C23</f>
        <v>#ERROR!</v>
      </c>
      <c r="D62" s="164" t="str">
        <f>[2]ID10!D23</f>
        <v>#ERROR!</v>
      </c>
      <c r="E62" s="666" t="str">
        <f>[2]ID10!E23</f>
        <v>#ERROR!</v>
      </c>
      <c r="F62" s="628" t="str">
        <f>[2]ID10!F23</f>
        <v>#ERROR!</v>
      </c>
      <c r="G62" s="162" t="str">
        <f>[2]ID10!G23</f>
        <v>#ERROR!</v>
      </c>
      <c r="H62" s="374"/>
      <c r="I62" s="374"/>
      <c r="J62" s="374"/>
      <c r="K62" s="374"/>
      <c r="L62" s="374"/>
    </row>
    <row r="63" ht="15.75" customHeight="1">
      <c r="A63" s="162" t="str">
        <f>[2]ID10!A24</f>
        <v>#ERROR!</v>
      </c>
      <c r="B63" s="348" t="str">
        <f>[2]ID10!B24</f>
        <v>#ERROR!</v>
      </c>
      <c r="C63" s="348" t="str">
        <f>[2]ID10!C24</f>
        <v>#ERROR!</v>
      </c>
      <c r="D63" s="178" t="str">
        <f>[2]ID10!D24</f>
        <v>#ERROR!</v>
      </c>
      <c r="E63" s="628" t="str">
        <f>[2]ID10!E24</f>
        <v>#ERROR!</v>
      </c>
      <c r="F63" s="628" t="str">
        <f>[2]ID10!F24</f>
        <v>#ERROR!</v>
      </c>
      <c r="G63" s="162" t="str">
        <f>[2]ID10!G24</f>
        <v>#ERROR!</v>
      </c>
      <c r="H63" s="374"/>
      <c r="I63" s="374"/>
      <c r="J63" s="374"/>
      <c r="K63" s="374"/>
      <c r="L63" s="374"/>
    </row>
    <row r="64" ht="15.75" customHeight="1">
      <c r="A64" s="162" t="str">
        <f>[2]ID10!A25</f>
        <v>#ERROR!</v>
      </c>
      <c r="B64" s="348" t="str">
        <f>[2]ID10!B25</f>
        <v>#ERROR!</v>
      </c>
      <c r="C64" s="348" t="str">
        <f>[2]ID10!C25</f>
        <v>#ERROR!</v>
      </c>
      <c r="D64" s="178" t="str">
        <f>[2]ID10!D25</f>
        <v>#ERROR!</v>
      </c>
      <c r="E64" s="628" t="str">
        <f>[2]ID10!E25</f>
        <v>#ERROR!</v>
      </c>
      <c r="F64" s="628" t="str">
        <f>[2]ID10!F25</f>
        <v>#ERROR!</v>
      </c>
      <c r="G64" s="162" t="str">
        <f>[2]ID10!G25</f>
        <v>#ERROR!</v>
      </c>
      <c r="H64" s="374"/>
      <c r="I64" s="374"/>
      <c r="J64" s="374"/>
      <c r="K64" s="374"/>
      <c r="L64" s="374"/>
    </row>
    <row r="65" ht="15.75" customHeight="1">
      <c r="A65" s="162" t="str">
        <f>[2]ID10!A26</f>
        <v>#ERROR!</v>
      </c>
      <c r="B65" s="348" t="str">
        <f>[2]ID10!B26</f>
        <v>#ERROR!</v>
      </c>
      <c r="C65" s="348" t="str">
        <f>[2]ID10!C26</f>
        <v>#ERROR!</v>
      </c>
      <c r="D65" s="178" t="str">
        <f>[2]ID10!D26</f>
        <v>#ERROR!</v>
      </c>
      <c r="E65" s="628" t="str">
        <f>[2]ID10!E26</f>
        <v>#ERROR!</v>
      </c>
      <c r="F65" s="628" t="str">
        <f>[2]ID10!F26</f>
        <v>#ERROR!</v>
      </c>
      <c r="G65" s="162" t="str">
        <f>[2]ID10!G26</f>
        <v>#ERROR!</v>
      </c>
      <c r="H65" s="374"/>
      <c r="I65" s="374"/>
      <c r="J65" s="374"/>
      <c r="K65" s="374"/>
      <c r="L65" s="374"/>
    </row>
    <row r="66" ht="15.75" customHeight="1">
      <c r="A66" s="1681" t="str">
        <f>[2]ID10!A27</f>
        <v>#ERROR!</v>
      </c>
      <c r="B66" s="314" t="str">
        <f>[2]ID10!B27</f>
        <v>#ERROR!</v>
      </c>
      <c r="C66" s="314" t="str">
        <f>[2]ID10!C27</f>
        <v>#ERROR!</v>
      </c>
      <c r="D66" s="725" t="str">
        <f>[2]ID10!D27</f>
        <v>#ERROR!</v>
      </c>
      <c r="E66" s="1682" t="str">
        <f>[2]ID10!E27</f>
        <v>#ERROR!</v>
      </c>
      <c r="F66" s="1682" t="str">
        <f>[2]ID10!F27</f>
        <v>#ERROR!</v>
      </c>
      <c r="G66" s="1681" t="str">
        <f>[2]ID10!G27</f>
        <v>#ERROR!</v>
      </c>
      <c r="H66" s="374"/>
      <c r="I66" s="374"/>
      <c r="J66" s="374"/>
      <c r="K66" s="374"/>
      <c r="L66" s="374"/>
    </row>
    <row r="67" ht="15.75" customHeight="1">
      <c r="A67" s="424" t="str">
        <f>[2]ID10!A28</f>
        <v>#ERROR!</v>
      </c>
      <c r="B67" s="424" t="str">
        <f>[2]ID10!B28</f>
        <v>#ERROR!</v>
      </c>
      <c r="C67" s="200" t="str">
        <f>[2]ID10!C28</f>
        <v>#ERROR!</v>
      </c>
      <c r="D67" s="200" t="str">
        <f>[2]ID10!D28</f>
        <v>#ERROR!</v>
      </c>
      <c r="E67" s="679" t="str">
        <f>[2]ID10!E28</f>
        <v>#ERROR!</v>
      </c>
      <c r="F67" s="679" t="str">
        <f>[2]ID10!F28</f>
        <v>#ERROR!</v>
      </c>
      <c r="G67" s="424" t="str">
        <f>[2]ID10!G28</f>
        <v>#ERROR!</v>
      </c>
      <c r="H67" s="70"/>
      <c r="I67" s="70"/>
      <c r="J67" s="374"/>
      <c r="K67" s="374"/>
      <c r="L67" s="374"/>
    </row>
    <row r="68" ht="15.75" customHeight="1">
      <c r="A68" s="424" t="s">
        <v>70</v>
      </c>
      <c r="B68" s="424" t="str">
        <f>[3]ID10!B16</f>
        <v>#ERROR!</v>
      </c>
      <c r="C68" s="200" t="str">
        <f>[3]ID10!C16</f>
        <v>#ERROR!</v>
      </c>
      <c r="D68" s="200" t="str">
        <f>[3]ID10!D16</f>
        <v>#ERROR!</v>
      </c>
      <c r="E68" s="679" t="str">
        <f>[3]ID10!E16</f>
        <v>#ERROR!</v>
      </c>
      <c r="F68" s="1683" t="str">
        <f>[3]ID10!F16</f>
        <v>#ERROR!</v>
      </c>
      <c r="G68" s="424" t="s">
        <v>70</v>
      </c>
      <c r="H68" s="70"/>
      <c r="I68" s="70"/>
      <c r="J68" s="374"/>
      <c r="K68" s="374"/>
      <c r="L68" s="374"/>
    </row>
    <row r="69" ht="15.75" customHeight="1">
      <c r="A69" s="424" t="s">
        <v>70</v>
      </c>
      <c r="B69" s="424" t="str">
        <f>[3]ID10!B17</f>
        <v>#ERROR!</v>
      </c>
      <c r="C69" s="200" t="str">
        <f>[3]ID10!C17</f>
        <v>#ERROR!</v>
      </c>
      <c r="D69" s="200" t="str">
        <f>[3]ID10!D17</f>
        <v>#ERROR!</v>
      </c>
      <c r="E69" s="679" t="str">
        <f>[3]ID10!E17</f>
        <v>#ERROR!</v>
      </c>
      <c r="F69" s="679" t="str">
        <f>[3]ID10!F17</f>
        <v>#ERROR!</v>
      </c>
      <c r="G69" s="424" t="s">
        <v>70</v>
      </c>
      <c r="H69" s="70"/>
      <c r="I69" s="70"/>
      <c r="J69" s="374"/>
      <c r="K69" s="374"/>
      <c r="L69" s="374"/>
    </row>
    <row r="70" ht="15.75" customHeight="1">
      <c r="A70" s="424" t="s">
        <v>70</v>
      </c>
      <c r="B70" s="424" t="str">
        <f>[3]ID10!B18</f>
        <v>#ERROR!</v>
      </c>
      <c r="C70" s="200" t="str">
        <f>[3]ID10!C18</f>
        <v>#ERROR!</v>
      </c>
      <c r="D70" s="200" t="str">
        <f>[3]ID10!D18</f>
        <v>#ERROR!</v>
      </c>
      <c r="E70" s="679" t="str">
        <f>[3]ID10!E18</f>
        <v>#ERROR!</v>
      </c>
      <c r="F70" s="1683" t="str">
        <f>[3]ID10!F18</f>
        <v>#ERROR!</v>
      </c>
      <c r="G70" s="424" t="s">
        <v>70</v>
      </c>
      <c r="H70" s="70"/>
      <c r="I70" s="70"/>
      <c r="J70" s="374"/>
      <c r="K70" s="374"/>
      <c r="L70" s="374"/>
    </row>
    <row r="71" ht="15.75" customHeight="1">
      <c r="A71" s="424" t="s">
        <v>70</v>
      </c>
      <c r="B71" s="424" t="str">
        <f>[3]ID10!B19</f>
        <v>#ERROR!</v>
      </c>
      <c r="C71" s="200" t="str">
        <f>[3]ID10!C19</f>
        <v>#ERROR!</v>
      </c>
      <c r="D71" s="200" t="str">
        <f>[3]ID10!D19</f>
        <v>#ERROR!</v>
      </c>
      <c r="E71" s="679" t="str">
        <f>[3]ID10!E19</f>
        <v>#ERROR!</v>
      </c>
      <c r="F71" s="679" t="str">
        <f>[3]ID10!F19</f>
        <v>#ERROR!</v>
      </c>
      <c r="G71" s="424" t="s">
        <v>70</v>
      </c>
      <c r="H71" s="70"/>
      <c r="I71" s="70"/>
      <c r="J71" s="374"/>
      <c r="K71" s="374"/>
      <c r="L71" s="374"/>
    </row>
    <row r="72" ht="15.75" customHeight="1">
      <c r="A72" s="424" t="s">
        <v>70</v>
      </c>
      <c r="B72" s="424" t="str">
        <f>[3]ID10!B20</f>
        <v>#ERROR!</v>
      </c>
      <c r="C72" s="200" t="str">
        <f>[3]ID10!C20</f>
        <v>#ERROR!</v>
      </c>
      <c r="D72" s="200" t="str">
        <f>[3]ID10!D20</f>
        <v>#ERROR!</v>
      </c>
      <c r="E72" s="679" t="str">
        <f>[3]ID10!E20</f>
        <v>#ERROR!</v>
      </c>
      <c r="F72" s="679" t="str">
        <f>[3]ID10!F20</f>
        <v>#ERROR!</v>
      </c>
      <c r="G72" s="424" t="s">
        <v>70</v>
      </c>
      <c r="H72" s="70"/>
      <c r="I72" s="70"/>
      <c r="J72" s="374"/>
      <c r="K72" s="374"/>
      <c r="L72" s="374"/>
    </row>
    <row r="73" ht="15.75" customHeight="1">
      <c r="A73" s="424" t="s">
        <v>70</v>
      </c>
      <c r="B73" s="424" t="str">
        <f>[3]ID10!B21</f>
        <v>#ERROR!</v>
      </c>
      <c r="C73" s="200" t="str">
        <f>[3]ID10!C21</f>
        <v>#ERROR!</v>
      </c>
      <c r="D73" s="200" t="str">
        <f>[3]ID10!D21</f>
        <v>#ERROR!</v>
      </c>
      <c r="E73" s="679" t="str">
        <f>[3]ID10!E21</f>
        <v>#ERROR!</v>
      </c>
      <c r="F73" s="679" t="str">
        <f>[3]ID10!F21</f>
        <v>#ERROR!</v>
      </c>
      <c r="G73" s="424" t="s">
        <v>70</v>
      </c>
      <c r="H73" s="70"/>
      <c r="I73" s="70"/>
      <c r="J73" s="374"/>
      <c r="K73" s="374"/>
      <c r="L73" s="374"/>
    </row>
    <row r="74" ht="15.75" customHeight="1">
      <c r="A74" s="424" t="s">
        <v>10494</v>
      </c>
      <c r="B74" s="424" t="s">
        <v>52</v>
      </c>
      <c r="C74" s="200" t="s">
        <v>10700</v>
      </c>
      <c r="D74" s="200" t="s">
        <v>10685</v>
      </c>
      <c r="E74" s="679">
        <v>15.0</v>
      </c>
      <c r="F74" s="679">
        <v>15.0</v>
      </c>
      <c r="G74" s="424" t="s">
        <v>10494</v>
      </c>
      <c r="H74" s="70"/>
      <c r="I74" s="70"/>
      <c r="J74" s="374"/>
      <c r="K74" s="374"/>
      <c r="L74" s="374"/>
    </row>
    <row r="75" ht="15.75" customHeight="1">
      <c r="A75" s="424" t="s">
        <v>10494</v>
      </c>
      <c r="B75" s="424" t="s">
        <v>52</v>
      </c>
      <c r="C75" s="200" t="s">
        <v>10700</v>
      </c>
      <c r="D75" s="200" t="s">
        <v>10685</v>
      </c>
      <c r="E75" s="679">
        <v>2.0</v>
      </c>
      <c r="F75" s="679">
        <v>2.0</v>
      </c>
      <c r="G75" s="424" t="s">
        <v>10494</v>
      </c>
      <c r="H75" s="70"/>
      <c r="I75" s="70"/>
      <c r="J75" s="374"/>
      <c r="K75" s="374"/>
      <c r="L75" s="374"/>
    </row>
    <row r="76" ht="15.75" customHeight="1">
      <c r="A76" s="424" t="s">
        <v>10494</v>
      </c>
      <c r="B76" s="424" t="s">
        <v>52</v>
      </c>
      <c r="C76" s="200" t="s">
        <v>10700</v>
      </c>
      <c r="D76" s="200" t="s">
        <v>10685</v>
      </c>
      <c r="E76" s="679">
        <v>1.0</v>
      </c>
      <c r="F76" s="679">
        <v>1.0</v>
      </c>
      <c r="G76" s="424" t="s">
        <v>10494</v>
      </c>
      <c r="H76" s="70"/>
      <c r="I76" s="70"/>
      <c r="J76" s="374"/>
      <c r="K76" s="374"/>
      <c r="L76" s="374"/>
    </row>
    <row r="77" ht="15.75" customHeight="1">
      <c r="A77" s="424" t="s">
        <v>10494</v>
      </c>
      <c r="B77" s="424" t="s">
        <v>52</v>
      </c>
      <c r="C77" s="200" t="s">
        <v>10700</v>
      </c>
      <c r="D77" s="200" t="s">
        <v>10685</v>
      </c>
      <c r="E77" s="679">
        <v>20.0</v>
      </c>
      <c r="F77" s="679">
        <v>20.0</v>
      </c>
      <c r="G77" s="424" t="s">
        <v>10494</v>
      </c>
      <c r="H77" s="70"/>
      <c r="I77" s="70"/>
      <c r="J77" s="374"/>
      <c r="K77" s="374"/>
      <c r="L77" s="374"/>
    </row>
    <row r="78" ht="15.75" customHeight="1">
      <c r="A78" s="424" t="s">
        <v>10494</v>
      </c>
      <c r="B78" s="424" t="s">
        <v>52</v>
      </c>
      <c r="C78" s="200" t="s">
        <v>10700</v>
      </c>
      <c r="D78" s="200" t="s">
        <v>10685</v>
      </c>
      <c r="E78" s="679">
        <v>2.5</v>
      </c>
      <c r="F78" s="679">
        <v>2.5</v>
      </c>
      <c r="G78" s="424" t="s">
        <v>10494</v>
      </c>
      <c r="H78" s="70"/>
      <c r="I78" s="70"/>
      <c r="J78" s="374"/>
      <c r="K78" s="374"/>
      <c r="L78" s="374"/>
    </row>
    <row r="79" ht="15.75" customHeight="1">
      <c r="A79" s="424" t="s">
        <v>10494</v>
      </c>
      <c r="B79" s="424" t="s">
        <v>52</v>
      </c>
      <c r="C79" s="200" t="s">
        <v>10700</v>
      </c>
      <c r="D79" s="200" t="s">
        <v>10685</v>
      </c>
      <c r="E79" s="679">
        <v>12.0</v>
      </c>
      <c r="F79" s="679">
        <v>12.0</v>
      </c>
      <c r="G79" s="424" t="s">
        <v>10494</v>
      </c>
      <c r="H79" s="70"/>
      <c r="I79" s="70"/>
      <c r="J79" s="374"/>
      <c r="K79" s="374"/>
      <c r="L79" s="374"/>
    </row>
    <row r="80" ht="15.75" customHeight="1">
      <c r="A80" s="424" t="s">
        <v>10494</v>
      </c>
      <c r="B80" s="424" t="s">
        <v>52</v>
      </c>
      <c r="C80" s="200" t="s">
        <v>10700</v>
      </c>
      <c r="D80" s="200" t="s">
        <v>10685</v>
      </c>
      <c r="E80" s="679">
        <v>1.5</v>
      </c>
      <c r="F80" s="679">
        <v>1.5</v>
      </c>
      <c r="G80" s="424" t="s">
        <v>10494</v>
      </c>
      <c r="H80" s="70"/>
      <c r="I80" s="70"/>
      <c r="J80" s="374"/>
      <c r="K80" s="374"/>
      <c r="L80" s="374"/>
    </row>
    <row r="81" ht="15.75" customHeight="1">
      <c r="A81" s="424" t="s">
        <v>10494</v>
      </c>
      <c r="B81" s="424" t="s">
        <v>52</v>
      </c>
      <c r="C81" s="200" t="s">
        <v>10700</v>
      </c>
      <c r="D81" s="200" t="s">
        <v>10685</v>
      </c>
      <c r="E81" s="679">
        <v>0.5</v>
      </c>
      <c r="F81" s="679">
        <v>0.5</v>
      </c>
      <c r="G81" s="424" t="s">
        <v>10494</v>
      </c>
      <c r="H81" s="70"/>
      <c r="I81" s="70"/>
      <c r="J81" s="374"/>
      <c r="K81" s="374"/>
      <c r="L81" s="374"/>
    </row>
    <row r="82" ht="15.75" customHeight="1">
      <c r="A82" s="424" t="s">
        <v>10494</v>
      </c>
      <c r="B82" s="424" t="s">
        <v>52</v>
      </c>
      <c r="C82" s="200" t="s">
        <v>10700</v>
      </c>
      <c r="D82" s="200" t="s">
        <v>10685</v>
      </c>
      <c r="E82" s="679">
        <v>2.5</v>
      </c>
      <c r="F82" s="679">
        <v>2.5</v>
      </c>
      <c r="G82" s="424" t="s">
        <v>10494</v>
      </c>
      <c r="H82" s="70"/>
      <c r="I82" s="70"/>
      <c r="J82" s="374"/>
      <c r="K82" s="374"/>
      <c r="L82" s="374"/>
    </row>
    <row r="83" ht="15.75" customHeight="1">
      <c r="A83" s="424" t="s">
        <v>10494</v>
      </c>
      <c r="B83" s="424" t="s">
        <v>52</v>
      </c>
      <c r="C83" s="200" t="s">
        <v>10700</v>
      </c>
      <c r="D83" s="200" t="s">
        <v>10685</v>
      </c>
      <c r="E83" s="679">
        <v>2.5</v>
      </c>
      <c r="F83" s="679">
        <v>2.5</v>
      </c>
      <c r="G83" s="424" t="s">
        <v>10494</v>
      </c>
      <c r="H83" s="70"/>
      <c r="I83" s="70"/>
      <c r="J83" s="374"/>
      <c r="K83" s="374"/>
      <c r="L83" s="374"/>
    </row>
    <row r="84" ht="15.75" customHeight="1">
      <c r="A84" s="424" t="s">
        <v>10494</v>
      </c>
      <c r="B84" s="424" t="s">
        <v>52</v>
      </c>
      <c r="C84" s="200" t="s">
        <v>10700</v>
      </c>
      <c r="D84" s="200" t="s">
        <v>10685</v>
      </c>
      <c r="E84" s="679">
        <v>2.5</v>
      </c>
      <c r="F84" s="679">
        <v>2.5</v>
      </c>
      <c r="G84" s="424" t="s">
        <v>10494</v>
      </c>
      <c r="H84" s="70"/>
      <c r="I84" s="70"/>
      <c r="J84" s="374"/>
      <c r="K84" s="374"/>
      <c r="L84" s="374"/>
    </row>
    <row r="85" ht="15.75" customHeight="1">
      <c r="A85" s="424" t="s">
        <v>10494</v>
      </c>
      <c r="B85" s="424" t="s">
        <v>52</v>
      </c>
      <c r="C85" s="200" t="s">
        <v>10701</v>
      </c>
      <c r="D85" s="200" t="s">
        <v>10685</v>
      </c>
      <c r="E85" s="679">
        <v>496.65</v>
      </c>
      <c r="F85" s="679">
        <v>424.0</v>
      </c>
      <c r="G85" s="424" t="s">
        <v>10494</v>
      </c>
      <c r="H85" s="70"/>
      <c r="I85" s="70"/>
      <c r="J85" s="374"/>
      <c r="K85" s="374"/>
      <c r="L85" s="374"/>
    </row>
    <row r="86" ht="15.75" customHeight="1">
      <c r="A86" s="424" t="s">
        <v>72</v>
      </c>
      <c r="B86" s="424" t="s">
        <v>52</v>
      </c>
      <c r="C86" s="200" t="s">
        <v>10702</v>
      </c>
      <c r="D86" s="200" t="s">
        <v>10703</v>
      </c>
      <c r="E86" s="679">
        <v>10.0</v>
      </c>
      <c r="F86" s="679">
        <v>10.0</v>
      </c>
      <c r="G86" s="424" t="s">
        <v>72</v>
      </c>
      <c r="H86" s="70"/>
      <c r="I86" s="70"/>
      <c r="J86" s="374"/>
      <c r="K86" s="374"/>
      <c r="L86" s="374"/>
    </row>
    <row r="87" ht="15.75" customHeight="1">
      <c r="A87" s="424" t="s">
        <v>72</v>
      </c>
      <c r="B87" s="424" t="s">
        <v>52</v>
      </c>
      <c r="C87" s="200" t="s">
        <v>10704</v>
      </c>
      <c r="D87" s="200" t="s">
        <v>10703</v>
      </c>
      <c r="E87" s="679">
        <v>37.33</v>
      </c>
      <c r="F87" s="679">
        <v>37.33</v>
      </c>
      <c r="G87" s="424" t="s">
        <v>72</v>
      </c>
      <c r="H87" s="70"/>
      <c r="I87" s="70"/>
      <c r="J87" s="374"/>
      <c r="K87" s="374"/>
      <c r="L87" s="374"/>
    </row>
    <row r="88" ht="15.75" customHeight="1">
      <c r="A88" s="424" t="s">
        <v>72</v>
      </c>
      <c r="B88" s="424" t="s">
        <v>52</v>
      </c>
      <c r="C88" s="200" t="s">
        <v>10705</v>
      </c>
      <c r="D88" s="200" t="s">
        <v>10703</v>
      </c>
      <c r="E88" s="679">
        <v>2.5</v>
      </c>
      <c r="F88" s="679" t="s">
        <v>10706</v>
      </c>
      <c r="G88" s="424" t="s">
        <v>72</v>
      </c>
      <c r="H88" s="70"/>
      <c r="I88" s="70"/>
      <c r="J88" s="374"/>
      <c r="K88" s="374"/>
      <c r="L88" s="374"/>
    </row>
    <row r="89" ht="15.75" customHeight="1">
      <c r="A89" s="424" t="s">
        <v>72</v>
      </c>
      <c r="B89" s="424" t="s">
        <v>52</v>
      </c>
      <c r="C89" s="200" t="s">
        <v>10707</v>
      </c>
      <c r="D89" s="200" t="s">
        <v>10703</v>
      </c>
      <c r="E89" s="679">
        <v>9.33</v>
      </c>
      <c r="F89" s="679">
        <v>9.33</v>
      </c>
      <c r="G89" s="424" t="s">
        <v>72</v>
      </c>
      <c r="H89" s="70"/>
      <c r="I89" s="70"/>
      <c r="J89" s="374"/>
      <c r="K89" s="374"/>
      <c r="L89" s="374"/>
    </row>
    <row r="90" ht="15.75" customHeight="1">
      <c r="A90" s="424" t="s">
        <v>72</v>
      </c>
      <c r="B90" s="424" t="s">
        <v>52</v>
      </c>
      <c r="C90" s="200" t="s">
        <v>10708</v>
      </c>
      <c r="D90" s="200" t="s">
        <v>10703</v>
      </c>
      <c r="E90" s="679">
        <v>80.66</v>
      </c>
      <c r="F90" s="679">
        <v>80.66</v>
      </c>
      <c r="G90" s="424" t="s">
        <v>72</v>
      </c>
      <c r="H90" s="70"/>
      <c r="I90" s="70"/>
      <c r="J90" s="374"/>
      <c r="K90" s="374"/>
      <c r="L90" s="374"/>
    </row>
    <row r="91" ht="15.75" customHeight="1">
      <c r="A91" s="424" t="s">
        <v>72</v>
      </c>
      <c r="B91" s="424" t="s">
        <v>52</v>
      </c>
      <c r="C91" s="200" t="s">
        <v>10709</v>
      </c>
      <c r="D91" s="200" t="s">
        <v>10703</v>
      </c>
      <c r="E91" s="679">
        <v>53.33</v>
      </c>
      <c r="F91" s="679">
        <v>53.33</v>
      </c>
      <c r="G91" s="424" t="s">
        <v>72</v>
      </c>
      <c r="H91" s="70"/>
      <c r="I91" s="70"/>
      <c r="J91" s="374"/>
      <c r="K91" s="374"/>
      <c r="L91" s="374"/>
    </row>
    <row r="92" ht="15.75" customHeight="1">
      <c r="A92" s="424" t="s">
        <v>72</v>
      </c>
      <c r="B92" s="424" t="s">
        <v>52</v>
      </c>
      <c r="C92" s="200" t="s">
        <v>10710</v>
      </c>
      <c r="D92" s="200" t="s">
        <v>10703</v>
      </c>
      <c r="E92" s="679">
        <v>424.0</v>
      </c>
      <c r="F92" s="679">
        <v>424.0</v>
      </c>
      <c r="G92" s="424" t="s">
        <v>72</v>
      </c>
      <c r="H92" s="70"/>
      <c r="I92" s="70"/>
      <c r="J92" s="374"/>
      <c r="K92" s="374"/>
      <c r="L92" s="374"/>
    </row>
    <row r="93" ht="15.75" customHeight="1">
      <c r="A93" s="424" t="s">
        <v>73</v>
      </c>
      <c r="B93" s="424" t="s">
        <v>52</v>
      </c>
      <c r="C93" s="200" t="s">
        <v>10711</v>
      </c>
      <c r="D93" s="200" t="s">
        <v>10637</v>
      </c>
      <c r="E93" s="679">
        <v>12.0</v>
      </c>
      <c r="F93" s="679">
        <v>24.0</v>
      </c>
      <c r="G93" s="424" t="s">
        <v>73</v>
      </c>
      <c r="H93" s="70"/>
      <c r="I93" s="70"/>
      <c r="J93" s="374"/>
      <c r="K93" s="374"/>
      <c r="L93" s="374"/>
    </row>
    <row r="94" ht="15.75" customHeight="1">
      <c r="A94" s="424" t="s">
        <v>73</v>
      </c>
      <c r="B94" s="424" t="s">
        <v>52</v>
      </c>
      <c r="C94" s="200" t="s">
        <v>10712</v>
      </c>
      <c r="D94" s="200" t="s">
        <v>10637</v>
      </c>
      <c r="E94" s="679">
        <v>12.0</v>
      </c>
      <c r="F94" s="679">
        <v>24.0</v>
      </c>
      <c r="G94" s="424" t="s">
        <v>73</v>
      </c>
      <c r="H94" s="70"/>
      <c r="I94" s="70"/>
      <c r="J94" s="374"/>
      <c r="K94" s="374"/>
      <c r="L94" s="374"/>
    </row>
    <row r="95" ht="15.75" customHeight="1">
      <c r="A95" s="424" t="s">
        <v>73</v>
      </c>
      <c r="B95" s="424" t="s">
        <v>52</v>
      </c>
      <c r="C95" s="200" t="s">
        <v>10713</v>
      </c>
      <c r="D95" s="200" t="s">
        <v>10637</v>
      </c>
      <c r="E95" s="679">
        <v>2.0</v>
      </c>
      <c r="F95" s="679">
        <v>4.0</v>
      </c>
      <c r="G95" s="424" t="s">
        <v>73</v>
      </c>
      <c r="H95" s="70"/>
      <c r="I95" s="70"/>
      <c r="J95" s="374"/>
      <c r="K95" s="374"/>
      <c r="L95" s="374"/>
    </row>
    <row r="96" ht="15.75" customHeight="1">
      <c r="A96" s="424" t="s">
        <v>73</v>
      </c>
      <c r="B96" s="424" t="s">
        <v>52</v>
      </c>
      <c r="C96" s="200" t="s">
        <v>10714</v>
      </c>
      <c r="D96" s="200" t="s">
        <v>10637</v>
      </c>
      <c r="E96" s="679">
        <v>12.0</v>
      </c>
      <c r="F96" s="679">
        <v>23.33</v>
      </c>
      <c r="G96" s="424" t="s">
        <v>73</v>
      </c>
      <c r="H96" s="70"/>
      <c r="I96" s="70"/>
      <c r="J96" s="374"/>
      <c r="K96" s="374"/>
      <c r="L96" s="374"/>
    </row>
    <row r="97" ht="15.75" customHeight="1">
      <c r="A97" s="424" t="s">
        <v>73</v>
      </c>
      <c r="B97" s="424" t="s">
        <v>52</v>
      </c>
      <c r="C97" s="200" t="s">
        <v>10715</v>
      </c>
      <c r="D97" s="200" t="s">
        <v>10637</v>
      </c>
      <c r="E97" s="679">
        <v>10.0</v>
      </c>
      <c r="F97" s="679">
        <v>20.0</v>
      </c>
      <c r="G97" s="424" t="s">
        <v>73</v>
      </c>
      <c r="H97" s="70"/>
      <c r="I97" s="70"/>
      <c r="J97" s="374"/>
      <c r="K97" s="374"/>
      <c r="L97" s="374"/>
    </row>
    <row r="98" ht="15.75" customHeight="1">
      <c r="A98" s="424" t="s">
        <v>73</v>
      </c>
      <c r="B98" s="424" t="s">
        <v>52</v>
      </c>
      <c r="C98" s="200" t="s">
        <v>10716</v>
      </c>
      <c r="D98" s="200" t="s">
        <v>10637</v>
      </c>
      <c r="E98" s="679">
        <v>2.0</v>
      </c>
      <c r="F98" s="679">
        <v>4.0</v>
      </c>
      <c r="G98" s="424" t="s">
        <v>73</v>
      </c>
      <c r="H98" s="70"/>
      <c r="I98" s="70"/>
      <c r="J98" s="374"/>
      <c r="K98" s="374"/>
      <c r="L98" s="374"/>
    </row>
    <row r="99" ht="15.75" customHeight="1">
      <c r="A99" s="424" t="s">
        <v>73</v>
      </c>
      <c r="B99" s="424" t="s">
        <v>52</v>
      </c>
      <c r="C99" s="200" t="s">
        <v>10710</v>
      </c>
      <c r="D99" s="200" t="s">
        <v>10637</v>
      </c>
      <c r="E99" s="679">
        <v>495.0</v>
      </c>
      <c r="F99" s="679">
        <v>424.0</v>
      </c>
      <c r="G99" s="424" t="s">
        <v>73</v>
      </c>
      <c r="H99" s="70"/>
      <c r="I99" s="70"/>
      <c r="J99" s="374"/>
      <c r="K99" s="374"/>
      <c r="L99" s="374"/>
    </row>
    <row r="100" ht="15.75" customHeight="1">
      <c r="A100" s="162" t="s">
        <v>10495</v>
      </c>
      <c r="B100" s="348" t="s">
        <v>52</v>
      </c>
      <c r="C100" s="348" t="s">
        <v>10717</v>
      </c>
      <c r="D100" s="164" t="s">
        <v>10703</v>
      </c>
      <c r="E100" s="664">
        <v>49.66</v>
      </c>
      <c r="F100" s="628">
        <v>49.66</v>
      </c>
      <c r="G100" s="162" t="s">
        <v>10495</v>
      </c>
      <c r="H100" s="70"/>
      <c r="I100" s="70"/>
      <c r="J100" s="374"/>
      <c r="K100" s="374"/>
      <c r="L100" s="374"/>
    </row>
    <row r="101" ht="15.75" customHeight="1">
      <c r="A101" s="162" t="s">
        <v>10495</v>
      </c>
      <c r="B101" s="348" t="s">
        <v>52</v>
      </c>
      <c r="C101" s="348" t="s">
        <v>10718</v>
      </c>
      <c r="D101" s="164" t="s">
        <v>10703</v>
      </c>
      <c r="E101" s="628">
        <v>49.66</v>
      </c>
      <c r="F101" s="628">
        <v>49.66</v>
      </c>
      <c r="G101" s="162" t="s">
        <v>10495</v>
      </c>
      <c r="H101" s="70"/>
      <c r="I101" s="70"/>
      <c r="J101" s="374"/>
      <c r="K101" s="374"/>
      <c r="L101" s="374"/>
    </row>
    <row r="102" ht="15.75" customHeight="1">
      <c r="A102" s="162" t="s">
        <v>10495</v>
      </c>
      <c r="B102" s="348" t="s">
        <v>52</v>
      </c>
      <c r="C102" s="348" t="s">
        <v>10719</v>
      </c>
      <c r="D102" s="164" t="s">
        <v>10703</v>
      </c>
      <c r="E102" s="348">
        <v>49.66</v>
      </c>
      <c r="F102" s="628">
        <v>49.66</v>
      </c>
      <c r="G102" s="162" t="s">
        <v>10495</v>
      </c>
      <c r="H102" s="70"/>
      <c r="I102" s="70"/>
      <c r="J102" s="374"/>
      <c r="K102" s="374"/>
      <c r="L102" s="374"/>
    </row>
    <row r="103" ht="15.75" customHeight="1">
      <c r="A103" s="162" t="s">
        <v>10495</v>
      </c>
      <c r="B103" s="348" t="s">
        <v>52</v>
      </c>
      <c r="C103" s="348" t="s">
        <v>10720</v>
      </c>
      <c r="D103" s="164" t="s">
        <v>10703</v>
      </c>
      <c r="E103" s="666">
        <v>49.66</v>
      </c>
      <c r="F103" s="628">
        <v>49.66</v>
      </c>
      <c r="G103" s="162" t="s">
        <v>10495</v>
      </c>
      <c r="H103" s="70"/>
      <c r="I103" s="70"/>
      <c r="J103" s="374"/>
      <c r="K103" s="374"/>
      <c r="L103" s="374"/>
    </row>
    <row r="104" ht="15.75" customHeight="1">
      <c r="A104" s="94" t="s">
        <v>10495</v>
      </c>
      <c r="B104" s="348" t="s">
        <v>52</v>
      </c>
      <c r="C104" s="348" t="s">
        <v>10721</v>
      </c>
      <c r="D104" s="164" t="s">
        <v>10703</v>
      </c>
      <c r="E104" s="664">
        <v>37.25</v>
      </c>
      <c r="F104" s="628">
        <v>37.25</v>
      </c>
      <c r="G104" s="134" t="s">
        <v>10495</v>
      </c>
      <c r="H104" s="70"/>
      <c r="I104" s="70"/>
      <c r="J104" s="374"/>
      <c r="K104" s="374"/>
      <c r="L104" s="374"/>
    </row>
    <row r="105" ht="15.75" customHeight="1">
      <c r="A105" s="162" t="s">
        <v>10495</v>
      </c>
      <c r="B105" s="348" t="s">
        <v>52</v>
      </c>
      <c r="C105" s="348" t="s">
        <v>10722</v>
      </c>
      <c r="D105" s="164" t="s">
        <v>10703</v>
      </c>
      <c r="E105" s="348">
        <v>37.25</v>
      </c>
      <c r="F105" s="628">
        <v>37.25</v>
      </c>
      <c r="G105" s="162" t="s">
        <v>10495</v>
      </c>
      <c r="H105" s="70"/>
      <c r="I105" s="70"/>
      <c r="J105" s="374"/>
      <c r="K105" s="374"/>
      <c r="L105" s="374"/>
    </row>
    <row r="106" ht="15.75" customHeight="1">
      <c r="A106" s="162" t="s">
        <v>10495</v>
      </c>
      <c r="B106" s="348" t="s">
        <v>52</v>
      </c>
      <c r="C106" s="348" t="s">
        <v>10701</v>
      </c>
      <c r="D106" s="178"/>
      <c r="E106" s="628">
        <v>424.0</v>
      </c>
      <c r="F106" s="628">
        <v>424.0</v>
      </c>
      <c r="G106" s="162" t="s">
        <v>10495</v>
      </c>
      <c r="H106" s="70"/>
      <c r="I106" s="70"/>
      <c r="J106" s="374"/>
      <c r="K106" s="374"/>
      <c r="L106" s="374"/>
    </row>
    <row r="107" ht="15.75" customHeight="1">
      <c r="A107" s="424" t="s">
        <v>9327</v>
      </c>
      <c r="B107" s="424" t="s">
        <v>52</v>
      </c>
      <c r="C107" s="200" t="s">
        <v>10723</v>
      </c>
      <c r="D107" s="200" t="s">
        <v>10724</v>
      </c>
      <c r="E107" s="679" t="s">
        <v>10725</v>
      </c>
      <c r="F107" s="679">
        <v>18.5</v>
      </c>
      <c r="G107" s="424" t="s">
        <v>9327</v>
      </c>
      <c r="H107" s="70"/>
      <c r="I107" s="70"/>
      <c r="J107" s="374"/>
      <c r="K107" s="374"/>
      <c r="L107" s="374"/>
    </row>
    <row r="108" ht="15.75" customHeight="1">
      <c r="A108" s="424" t="s">
        <v>9327</v>
      </c>
      <c r="B108" s="424" t="s">
        <v>52</v>
      </c>
      <c r="C108" s="200" t="s">
        <v>10726</v>
      </c>
      <c r="D108" s="200" t="s">
        <v>10724</v>
      </c>
      <c r="E108" s="679" t="s">
        <v>10727</v>
      </c>
      <c r="F108" s="679">
        <v>5.0</v>
      </c>
      <c r="G108" s="424" t="s">
        <v>9327</v>
      </c>
      <c r="H108" s="70"/>
      <c r="I108" s="70"/>
      <c r="J108" s="374"/>
      <c r="K108" s="374"/>
      <c r="L108" s="374"/>
    </row>
    <row r="109" ht="15.75" customHeight="1">
      <c r="A109" s="424" t="s">
        <v>9327</v>
      </c>
      <c r="B109" s="424" t="s">
        <v>52</v>
      </c>
      <c r="C109" s="200" t="s">
        <v>10728</v>
      </c>
      <c r="D109" s="200" t="s">
        <v>10724</v>
      </c>
      <c r="E109" s="679" t="s">
        <v>10729</v>
      </c>
      <c r="F109" s="679">
        <v>8.4</v>
      </c>
      <c r="G109" s="424" t="s">
        <v>9327</v>
      </c>
      <c r="H109" s="70"/>
      <c r="I109" s="70"/>
      <c r="J109" s="374"/>
      <c r="K109" s="374"/>
      <c r="L109" s="374"/>
    </row>
    <row r="110" ht="15.75" customHeight="1">
      <c r="A110" s="424" t="s">
        <v>9327</v>
      </c>
      <c r="B110" s="424" t="s">
        <v>52</v>
      </c>
      <c r="C110" s="200" t="s">
        <v>10730</v>
      </c>
      <c r="D110" s="200" t="s">
        <v>10724</v>
      </c>
      <c r="E110" s="679" t="s">
        <v>10731</v>
      </c>
      <c r="F110" s="679">
        <v>24.66</v>
      </c>
      <c r="G110" s="424" t="s">
        <v>9327</v>
      </c>
      <c r="H110" s="70"/>
      <c r="I110" s="70"/>
      <c r="J110" s="374"/>
      <c r="K110" s="374"/>
      <c r="L110" s="374"/>
    </row>
    <row r="111" ht="15.75" customHeight="1">
      <c r="A111" s="424" t="s">
        <v>9327</v>
      </c>
      <c r="B111" s="424" t="s">
        <v>52</v>
      </c>
      <c r="C111" s="200" t="s">
        <v>10732</v>
      </c>
      <c r="D111" s="200" t="s">
        <v>10724</v>
      </c>
      <c r="E111" s="679" t="s">
        <v>10733</v>
      </c>
      <c r="F111" s="679">
        <v>7.0</v>
      </c>
      <c r="G111" s="424" t="s">
        <v>9327</v>
      </c>
      <c r="H111" s="70"/>
      <c r="I111" s="70"/>
      <c r="J111" s="374"/>
      <c r="K111" s="374"/>
      <c r="L111" s="374"/>
    </row>
    <row r="112" ht="15.75" customHeight="1">
      <c r="A112" s="424" t="s">
        <v>9327</v>
      </c>
      <c r="B112" s="424" t="s">
        <v>52</v>
      </c>
      <c r="C112" s="200" t="s">
        <v>10734</v>
      </c>
      <c r="D112" s="200" t="s">
        <v>10724</v>
      </c>
      <c r="E112" s="679" t="s">
        <v>10735</v>
      </c>
      <c r="F112" s="679">
        <v>13.6</v>
      </c>
      <c r="G112" s="424" t="s">
        <v>9327</v>
      </c>
      <c r="H112" s="70"/>
      <c r="I112" s="70"/>
      <c r="J112" s="374"/>
      <c r="K112" s="374"/>
      <c r="L112" s="374"/>
    </row>
    <row r="113" ht="15.75" customHeight="1">
      <c r="A113" s="424" t="s">
        <v>385</v>
      </c>
      <c r="B113" s="424" t="s">
        <v>52</v>
      </c>
      <c r="C113" s="200" t="s">
        <v>10736</v>
      </c>
      <c r="D113" s="200" t="s">
        <v>10637</v>
      </c>
      <c r="E113" s="679">
        <v>12.0</v>
      </c>
      <c r="F113" s="679">
        <v>12.0</v>
      </c>
      <c r="G113" s="424" t="s">
        <v>385</v>
      </c>
      <c r="H113" s="70"/>
      <c r="I113" s="70"/>
      <c r="J113" s="374"/>
      <c r="K113" s="374"/>
      <c r="L113" s="374"/>
    </row>
    <row r="114" ht="15.75" customHeight="1">
      <c r="A114" s="424" t="s">
        <v>385</v>
      </c>
      <c r="B114" s="424" t="s">
        <v>52</v>
      </c>
      <c r="C114" s="200" t="s">
        <v>10737</v>
      </c>
      <c r="D114" s="200" t="s">
        <v>10637</v>
      </c>
      <c r="E114" s="679">
        <v>12.0</v>
      </c>
      <c r="F114" s="679">
        <v>12.0</v>
      </c>
      <c r="G114" s="424" t="s">
        <v>385</v>
      </c>
      <c r="H114" s="70"/>
      <c r="I114" s="70"/>
      <c r="J114" s="374"/>
      <c r="K114" s="374"/>
      <c r="L114" s="374"/>
    </row>
    <row r="115" ht="15.75" customHeight="1">
      <c r="A115" s="424" t="s">
        <v>385</v>
      </c>
      <c r="B115" s="424" t="s">
        <v>101</v>
      </c>
      <c r="C115" s="200" t="s">
        <v>10738</v>
      </c>
      <c r="D115" s="200" t="s">
        <v>10637</v>
      </c>
      <c r="E115" s="679">
        <v>8.0</v>
      </c>
      <c r="F115" s="679">
        <v>8.0</v>
      </c>
      <c r="G115" s="424" t="s">
        <v>385</v>
      </c>
      <c r="H115" s="70"/>
      <c r="I115" s="70"/>
      <c r="J115" s="374"/>
      <c r="K115" s="374"/>
      <c r="L115" s="374"/>
    </row>
    <row r="116" ht="15.75" customHeight="1">
      <c r="A116" s="424" t="s">
        <v>385</v>
      </c>
      <c r="B116" s="424" t="s">
        <v>52</v>
      </c>
      <c r="C116" s="200" t="s">
        <v>10739</v>
      </c>
      <c r="D116" s="200" t="s">
        <v>10637</v>
      </c>
      <c r="E116" s="679">
        <v>12.0</v>
      </c>
      <c r="F116" s="679">
        <v>12.0</v>
      </c>
      <c r="G116" s="424" t="s">
        <v>385</v>
      </c>
      <c r="H116" s="70"/>
      <c r="I116" s="70"/>
      <c r="J116" s="374"/>
      <c r="K116" s="374"/>
      <c r="L116" s="374"/>
    </row>
    <row r="117" ht="15.75" customHeight="1">
      <c r="A117" s="424" t="s">
        <v>385</v>
      </c>
      <c r="B117" s="424" t="s">
        <v>52</v>
      </c>
      <c r="C117" s="200" t="s">
        <v>10740</v>
      </c>
      <c r="D117" s="200" t="s">
        <v>10637</v>
      </c>
      <c r="E117" s="679">
        <v>12.0</v>
      </c>
      <c r="F117" s="679">
        <v>12.0</v>
      </c>
      <c r="G117" s="424" t="s">
        <v>385</v>
      </c>
      <c r="H117" s="70"/>
      <c r="I117" s="70"/>
      <c r="J117" s="374"/>
      <c r="K117" s="374"/>
      <c r="L117" s="374"/>
    </row>
    <row r="118" ht="15.75" customHeight="1">
      <c r="A118" s="424" t="s">
        <v>385</v>
      </c>
      <c r="B118" s="424" t="s">
        <v>52</v>
      </c>
      <c r="C118" s="200" t="s">
        <v>10738</v>
      </c>
      <c r="D118" s="200" t="s">
        <v>10637</v>
      </c>
      <c r="E118" s="679">
        <v>8.0</v>
      </c>
      <c r="F118" s="679">
        <v>8.0</v>
      </c>
      <c r="G118" s="424" t="s">
        <v>385</v>
      </c>
      <c r="H118" s="70"/>
      <c r="I118" s="70"/>
      <c r="J118" s="374"/>
      <c r="K118" s="374"/>
      <c r="L118" s="374"/>
    </row>
    <row r="119" ht="15.75" customHeight="1">
      <c r="A119" s="424" t="s">
        <v>385</v>
      </c>
      <c r="B119" s="424" t="s">
        <v>52</v>
      </c>
      <c r="C119" s="200" t="s">
        <v>10741</v>
      </c>
      <c r="D119" s="200" t="s">
        <v>10637</v>
      </c>
      <c r="E119" s="679">
        <v>9.0</v>
      </c>
      <c r="F119" s="679">
        <v>4.67</v>
      </c>
      <c r="G119" s="424" t="s">
        <v>385</v>
      </c>
      <c r="H119" s="70"/>
      <c r="I119" s="70"/>
      <c r="J119" s="374"/>
      <c r="K119" s="374"/>
      <c r="L119" s="374"/>
    </row>
    <row r="120" ht="15.75" customHeight="1">
      <c r="A120" s="424" t="s">
        <v>385</v>
      </c>
      <c r="B120" s="424" t="s">
        <v>52</v>
      </c>
      <c r="C120" s="200" t="s">
        <v>10404</v>
      </c>
      <c r="D120" s="200" t="s">
        <v>10637</v>
      </c>
      <c r="E120" s="679">
        <v>17.0</v>
      </c>
      <c r="F120" s="679">
        <v>34.67</v>
      </c>
      <c r="G120" s="424" t="s">
        <v>385</v>
      </c>
      <c r="H120" s="70"/>
      <c r="I120" s="70"/>
      <c r="J120" s="374"/>
      <c r="K120" s="374"/>
      <c r="L120" s="374"/>
    </row>
    <row r="121" ht="15.75" customHeight="1">
      <c r="A121" s="424" t="s">
        <v>60</v>
      </c>
      <c r="B121" s="424" t="s">
        <v>52</v>
      </c>
      <c r="C121" s="200" t="s">
        <v>10742</v>
      </c>
      <c r="D121" s="200" t="s">
        <v>10703</v>
      </c>
      <c r="E121" s="679">
        <v>44.0</v>
      </c>
      <c r="F121" s="679">
        <v>44.0</v>
      </c>
      <c r="G121" s="424" t="s">
        <v>60</v>
      </c>
      <c r="H121" s="70"/>
      <c r="I121" s="70"/>
      <c r="J121" s="374"/>
      <c r="K121" s="374"/>
      <c r="L121" s="374"/>
    </row>
    <row r="122" ht="15.75" customHeight="1">
      <c r="A122" s="424" t="s">
        <v>60</v>
      </c>
      <c r="B122" s="424" t="s">
        <v>52</v>
      </c>
      <c r="C122" s="200" t="s">
        <v>10743</v>
      </c>
      <c r="D122" s="200" t="s">
        <v>10703</v>
      </c>
      <c r="E122" s="679">
        <v>44.0</v>
      </c>
      <c r="F122" s="679">
        <v>44.0</v>
      </c>
      <c r="G122" s="424" t="s">
        <v>60</v>
      </c>
      <c r="H122" s="70"/>
      <c r="I122" s="70"/>
      <c r="J122" s="374"/>
      <c r="K122" s="374"/>
      <c r="L122" s="374"/>
    </row>
    <row r="123" ht="15.75" customHeight="1">
      <c r="A123" s="424" t="s">
        <v>60</v>
      </c>
      <c r="B123" s="424" t="s">
        <v>52</v>
      </c>
      <c r="C123" s="200" t="s">
        <v>10744</v>
      </c>
      <c r="D123" s="200" t="s">
        <v>10703</v>
      </c>
      <c r="E123" s="679">
        <v>10.66</v>
      </c>
      <c r="F123" s="679">
        <v>10.66</v>
      </c>
      <c r="G123" s="424" t="s">
        <v>60</v>
      </c>
      <c r="H123" s="70"/>
      <c r="I123" s="70"/>
      <c r="J123" s="374"/>
      <c r="K123" s="374"/>
      <c r="L123" s="374"/>
    </row>
    <row r="124" ht="15.75" customHeight="1">
      <c r="A124" s="424" t="s">
        <v>60</v>
      </c>
      <c r="B124" s="424" t="s">
        <v>52</v>
      </c>
      <c r="C124" s="200" t="s">
        <v>10745</v>
      </c>
      <c r="D124" s="200" t="s">
        <v>10703</v>
      </c>
      <c r="E124" s="679">
        <v>11.66</v>
      </c>
      <c r="F124" s="679">
        <v>11.66</v>
      </c>
      <c r="G124" s="424" t="s">
        <v>60</v>
      </c>
      <c r="H124" s="70"/>
      <c r="I124" s="70"/>
      <c r="J124" s="374"/>
      <c r="K124" s="374"/>
      <c r="L124" s="374"/>
    </row>
    <row r="125" ht="15.75" customHeight="1">
      <c r="A125" s="424" t="s">
        <v>60</v>
      </c>
      <c r="B125" s="424" t="s">
        <v>52</v>
      </c>
      <c r="C125" s="200" t="s">
        <v>10746</v>
      </c>
      <c r="D125" s="200" t="s">
        <v>10703</v>
      </c>
      <c r="E125" s="679">
        <v>11.66</v>
      </c>
      <c r="F125" s="679">
        <v>11.66</v>
      </c>
      <c r="G125" s="424" t="s">
        <v>60</v>
      </c>
      <c r="H125" s="70"/>
      <c r="I125" s="70"/>
      <c r="J125" s="374"/>
      <c r="K125" s="374"/>
      <c r="L125" s="374"/>
    </row>
    <row r="126" ht="15.75" customHeight="1">
      <c r="A126" s="424" t="s">
        <v>60</v>
      </c>
      <c r="B126" s="424" t="s">
        <v>52</v>
      </c>
      <c r="C126" s="200" t="s">
        <v>10747</v>
      </c>
      <c r="D126" s="200" t="s">
        <v>10703</v>
      </c>
      <c r="E126" s="679">
        <v>3.0</v>
      </c>
      <c r="F126" s="679">
        <v>3.0</v>
      </c>
      <c r="G126" s="424" t="s">
        <v>60</v>
      </c>
      <c r="H126" s="70"/>
      <c r="I126" s="70"/>
      <c r="J126" s="374"/>
      <c r="K126" s="374"/>
      <c r="L126" s="374"/>
    </row>
    <row r="127" ht="15.75" customHeight="1">
      <c r="A127" s="424" t="s">
        <v>60</v>
      </c>
      <c r="B127" s="424" t="s">
        <v>52</v>
      </c>
      <c r="C127" s="200" t="s">
        <v>10748</v>
      </c>
      <c r="D127" s="200" t="s">
        <v>10703</v>
      </c>
      <c r="E127" s="679">
        <v>1.16</v>
      </c>
      <c r="F127" s="679">
        <v>1.16</v>
      </c>
      <c r="G127" s="424" t="s">
        <v>60</v>
      </c>
      <c r="H127" s="70"/>
      <c r="I127" s="70"/>
      <c r="J127" s="374"/>
      <c r="K127" s="374"/>
      <c r="L127" s="374"/>
    </row>
    <row r="128" ht="15.75" customHeight="1">
      <c r="A128" s="424" t="s">
        <v>60</v>
      </c>
      <c r="B128" s="424" t="s">
        <v>52</v>
      </c>
      <c r="C128" s="200" t="s">
        <v>10749</v>
      </c>
      <c r="D128" s="200" t="s">
        <v>10703</v>
      </c>
      <c r="E128" s="679">
        <v>11.66</v>
      </c>
      <c r="F128" s="679">
        <v>11.66</v>
      </c>
      <c r="G128" s="424" t="s">
        <v>60</v>
      </c>
      <c r="H128" s="70"/>
      <c r="I128" s="70"/>
      <c r="J128" s="374"/>
      <c r="K128" s="374"/>
      <c r="L128" s="374"/>
    </row>
    <row r="129" ht="15.75" customHeight="1">
      <c r="A129" s="424" t="s">
        <v>60</v>
      </c>
      <c r="B129" s="424" t="s">
        <v>52</v>
      </c>
      <c r="C129" s="200" t="s">
        <v>10750</v>
      </c>
      <c r="D129" s="200" t="s">
        <v>10703</v>
      </c>
      <c r="E129" s="679">
        <v>11.66</v>
      </c>
      <c r="F129" s="679">
        <v>11.66</v>
      </c>
      <c r="G129" s="424" t="s">
        <v>60</v>
      </c>
      <c r="H129" s="70"/>
      <c r="I129" s="70"/>
      <c r="J129" s="374"/>
      <c r="K129" s="374"/>
      <c r="L129" s="374"/>
    </row>
    <row r="130" ht="15.75" customHeight="1">
      <c r="A130" s="424" t="s">
        <v>60</v>
      </c>
      <c r="B130" s="424" t="s">
        <v>52</v>
      </c>
      <c r="C130" s="200" t="s">
        <v>10751</v>
      </c>
      <c r="D130" s="200" t="s">
        <v>10703</v>
      </c>
      <c r="E130" s="679">
        <v>3.0</v>
      </c>
      <c r="F130" s="679">
        <v>3.0</v>
      </c>
      <c r="G130" s="424" t="s">
        <v>60</v>
      </c>
      <c r="H130" s="70"/>
      <c r="I130" s="70"/>
      <c r="J130" s="374"/>
      <c r="K130" s="374"/>
      <c r="L130" s="374"/>
    </row>
    <row r="131" ht="15.75" customHeight="1">
      <c r="A131" s="424" t="s">
        <v>60</v>
      </c>
      <c r="B131" s="424" t="s">
        <v>52</v>
      </c>
      <c r="C131" s="200" t="s">
        <v>10752</v>
      </c>
      <c r="D131" s="200" t="s">
        <v>10703</v>
      </c>
      <c r="E131" s="679">
        <v>1.16</v>
      </c>
      <c r="F131" s="679">
        <v>1.16</v>
      </c>
      <c r="G131" s="424" t="s">
        <v>60</v>
      </c>
      <c r="H131" s="70"/>
      <c r="I131" s="70"/>
      <c r="J131" s="374"/>
      <c r="K131" s="374"/>
      <c r="L131" s="374"/>
    </row>
    <row r="132" ht="15.75" customHeight="1">
      <c r="A132" s="424" t="s">
        <v>60</v>
      </c>
      <c r="B132" s="424" t="s">
        <v>52</v>
      </c>
      <c r="C132" s="200" t="s">
        <v>10708</v>
      </c>
      <c r="D132" s="200" t="s">
        <v>10703</v>
      </c>
      <c r="E132" s="679">
        <v>80.66</v>
      </c>
      <c r="F132" s="679">
        <v>80.66</v>
      </c>
      <c r="G132" s="424" t="s">
        <v>60</v>
      </c>
      <c r="H132" s="70"/>
      <c r="I132" s="70"/>
      <c r="J132" s="374"/>
      <c r="K132" s="374"/>
      <c r="L132" s="374"/>
    </row>
    <row r="133" ht="15.75" customHeight="1">
      <c r="A133" s="424" t="s">
        <v>60</v>
      </c>
      <c r="B133" s="424" t="s">
        <v>52</v>
      </c>
      <c r="C133" s="200" t="s">
        <v>10709</v>
      </c>
      <c r="D133" s="200" t="s">
        <v>10703</v>
      </c>
      <c r="E133" s="679">
        <v>53.33</v>
      </c>
      <c r="F133" s="679">
        <v>53.33</v>
      </c>
      <c r="G133" s="424" t="s">
        <v>60</v>
      </c>
      <c r="H133" s="70"/>
      <c r="I133" s="70"/>
      <c r="J133" s="374"/>
      <c r="K133" s="374"/>
      <c r="L133" s="374"/>
    </row>
    <row r="134" ht="15.75" customHeight="1">
      <c r="A134" s="424" t="s">
        <v>60</v>
      </c>
      <c r="B134" s="424" t="s">
        <v>52</v>
      </c>
      <c r="C134" s="200" t="s">
        <v>10710</v>
      </c>
      <c r="D134" s="200" t="s">
        <v>10703</v>
      </c>
      <c r="E134" s="679">
        <v>424.0</v>
      </c>
      <c r="F134" s="679">
        <v>424.0</v>
      </c>
      <c r="G134" s="424" t="s">
        <v>60</v>
      </c>
      <c r="H134" s="70"/>
      <c r="I134" s="70"/>
      <c r="J134" s="374"/>
      <c r="K134" s="374"/>
      <c r="L134" s="374"/>
    </row>
    <row r="135" ht="15.75" customHeight="1">
      <c r="A135" s="424" t="s">
        <v>61</v>
      </c>
      <c r="B135" s="424" t="s">
        <v>52</v>
      </c>
      <c r="C135" s="200" t="s">
        <v>10753</v>
      </c>
      <c r="D135" s="200" t="s">
        <v>10637</v>
      </c>
      <c r="E135" s="679">
        <v>10.0</v>
      </c>
      <c r="F135" s="679">
        <v>10.0</v>
      </c>
      <c r="G135" s="424" t="s">
        <v>61</v>
      </c>
      <c r="H135" s="70"/>
      <c r="I135" s="70"/>
      <c r="J135" s="374"/>
      <c r="K135" s="374"/>
      <c r="L135" s="374"/>
    </row>
    <row r="136" ht="15.75" customHeight="1">
      <c r="A136" s="424" t="s">
        <v>61</v>
      </c>
      <c r="B136" s="424" t="s">
        <v>52</v>
      </c>
      <c r="C136" s="200" t="s">
        <v>10754</v>
      </c>
      <c r="D136" s="200" t="s">
        <v>10637</v>
      </c>
      <c r="E136" s="679">
        <v>10.0</v>
      </c>
      <c r="F136" s="679">
        <v>10.0</v>
      </c>
      <c r="G136" s="424" t="s">
        <v>61</v>
      </c>
      <c r="H136" s="70"/>
      <c r="I136" s="70"/>
      <c r="J136" s="374"/>
      <c r="K136" s="374"/>
      <c r="L136" s="374"/>
    </row>
    <row r="137" ht="15.75" customHeight="1">
      <c r="A137" s="424" t="s">
        <v>61</v>
      </c>
      <c r="B137" s="424" t="s">
        <v>52</v>
      </c>
      <c r="C137" s="200" t="s">
        <v>10755</v>
      </c>
      <c r="D137" s="200" t="s">
        <v>10637</v>
      </c>
      <c r="E137" s="679" t="s">
        <v>10756</v>
      </c>
      <c r="F137" s="679" t="s">
        <v>10756</v>
      </c>
      <c r="G137" s="424" t="s">
        <v>61</v>
      </c>
      <c r="H137" s="70"/>
      <c r="I137" s="70"/>
      <c r="J137" s="374"/>
      <c r="K137" s="374"/>
      <c r="L137" s="374"/>
    </row>
    <row r="138" ht="15.75" customHeight="1">
      <c r="A138" s="424" t="s">
        <v>61</v>
      </c>
      <c r="B138" s="424" t="s">
        <v>52</v>
      </c>
      <c r="C138" s="200" t="s">
        <v>10757</v>
      </c>
      <c r="D138" s="200" t="s">
        <v>10637</v>
      </c>
      <c r="E138" s="679" t="s">
        <v>10756</v>
      </c>
      <c r="F138" s="679" t="s">
        <v>10756</v>
      </c>
      <c r="G138" s="424" t="s">
        <v>61</v>
      </c>
      <c r="H138" s="70"/>
      <c r="I138" s="70"/>
      <c r="J138" s="374"/>
      <c r="K138" s="374"/>
      <c r="L138" s="374"/>
    </row>
    <row r="139" ht="15.75" customHeight="1">
      <c r="A139" s="424" t="s">
        <v>61</v>
      </c>
      <c r="B139" s="424" t="s">
        <v>52</v>
      </c>
      <c r="C139" s="200" t="s">
        <v>10758</v>
      </c>
      <c r="D139" s="200" t="s">
        <v>10637</v>
      </c>
      <c r="E139" s="679">
        <v>3.0</v>
      </c>
      <c r="F139" s="679">
        <v>3.0</v>
      </c>
      <c r="G139" s="424" t="s">
        <v>61</v>
      </c>
      <c r="H139" s="70"/>
      <c r="I139" s="70"/>
      <c r="J139" s="374"/>
      <c r="K139" s="374"/>
      <c r="L139" s="374"/>
    </row>
    <row r="140" ht="15.75" customHeight="1">
      <c r="A140" s="424" t="s">
        <v>61</v>
      </c>
      <c r="B140" s="424" t="s">
        <v>52</v>
      </c>
      <c r="C140" s="200" t="s">
        <v>10759</v>
      </c>
      <c r="D140" s="200" t="s">
        <v>10637</v>
      </c>
      <c r="E140" s="679">
        <v>3.0</v>
      </c>
      <c r="F140" s="679">
        <v>3.0</v>
      </c>
      <c r="G140" s="424" t="s">
        <v>61</v>
      </c>
      <c r="H140" s="70"/>
      <c r="I140" s="70"/>
      <c r="J140" s="374"/>
      <c r="K140" s="374"/>
      <c r="L140" s="374"/>
    </row>
    <row r="141" ht="15.75" customHeight="1">
      <c r="A141" s="424" t="s">
        <v>61</v>
      </c>
      <c r="B141" s="424" t="s">
        <v>52</v>
      </c>
      <c r="C141" s="200" t="s">
        <v>10404</v>
      </c>
      <c r="D141" s="200" t="s">
        <v>10637</v>
      </c>
      <c r="E141" s="679">
        <v>28.8</v>
      </c>
      <c r="F141" s="679">
        <v>28.8</v>
      </c>
      <c r="G141" s="424" t="s">
        <v>61</v>
      </c>
      <c r="H141" s="70"/>
      <c r="I141" s="70"/>
      <c r="J141" s="374"/>
      <c r="K141" s="374"/>
      <c r="L141" s="374"/>
    </row>
    <row r="142" ht="15.75" customHeight="1">
      <c r="A142" s="424" t="s">
        <v>61</v>
      </c>
      <c r="B142" s="424" t="s">
        <v>52</v>
      </c>
      <c r="C142" s="200" t="s">
        <v>10760</v>
      </c>
      <c r="D142" s="200" t="s">
        <v>10637</v>
      </c>
      <c r="E142" s="679" t="s">
        <v>10761</v>
      </c>
      <c r="F142" s="679">
        <v>424.0</v>
      </c>
      <c r="G142" s="424" t="s">
        <v>61</v>
      </c>
      <c r="H142" s="70"/>
      <c r="I142" s="70"/>
      <c r="J142" s="374"/>
      <c r="K142" s="374"/>
      <c r="L142" s="374"/>
    </row>
    <row r="143" ht="15.75" customHeight="1">
      <c r="A143" s="424" t="s">
        <v>75</v>
      </c>
      <c r="B143" s="424" t="s">
        <v>52</v>
      </c>
      <c r="C143" s="200" t="s">
        <v>10762</v>
      </c>
      <c r="D143" s="200" t="s">
        <v>10703</v>
      </c>
      <c r="E143" s="679" t="s">
        <v>10763</v>
      </c>
      <c r="F143" s="679">
        <v>26.67</v>
      </c>
      <c r="G143" s="424" t="s">
        <v>75</v>
      </c>
      <c r="H143" s="70"/>
      <c r="I143" s="70"/>
      <c r="J143" s="374"/>
      <c r="K143" s="374"/>
      <c r="L143" s="374"/>
    </row>
    <row r="144" ht="15.75" customHeight="1">
      <c r="A144" s="424" t="s">
        <v>75</v>
      </c>
      <c r="B144" s="424" t="s">
        <v>52</v>
      </c>
      <c r="C144" s="200" t="s">
        <v>10764</v>
      </c>
      <c r="D144" s="200" t="s">
        <v>10703</v>
      </c>
      <c r="E144" s="679" t="s">
        <v>10765</v>
      </c>
      <c r="F144" s="679">
        <v>10.0</v>
      </c>
      <c r="G144" s="424" t="s">
        <v>75</v>
      </c>
      <c r="H144" s="70"/>
      <c r="I144" s="70"/>
      <c r="J144" s="374"/>
      <c r="K144" s="374"/>
      <c r="L144" s="374"/>
    </row>
    <row r="145" ht="15.75" customHeight="1">
      <c r="A145" s="424" t="s">
        <v>75</v>
      </c>
      <c r="B145" s="424" t="s">
        <v>52</v>
      </c>
      <c r="C145" s="200" t="s">
        <v>10766</v>
      </c>
      <c r="D145" s="200" t="s">
        <v>10703</v>
      </c>
      <c r="E145" s="679" t="s">
        <v>10767</v>
      </c>
      <c r="F145" s="679">
        <v>43.33</v>
      </c>
      <c r="G145" s="424" t="s">
        <v>75</v>
      </c>
      <c r="H145" s="70"/>
      <c r="I145" s="70"/>
      <c r="J145" s="374"/>
      <c r="K145" s="374"/>
      <c r="L145" s="374"/>
    </row>
    <row r="146" ht="15.75" customHeight="1">
      <c r="A146" s="424" t="s">
        <v>10499</v>
      </c>
      <c r="B146" s="424" t="s">
        <v>52</v>
      </c>
      <c r="C146" s="200" t="s">
        <v>10768</v>
      </c>
      <c r="D146" s="200" t="s">
        <v>10703</v>
      </c>
      <c r="E146" s="679">
        <v>51.0</v>
      </c>
      <c r="F146" s="679">
        <v>51.0</v>
      </c>
      <c r="G146" s="424" t="s">
        <v>10499</v>
      </c>
      <c r="H146" s="70"/>
      <c r="I146" s="70"/>
      <c r="J146" s="374"/>
      <c r="K146" s="374"/>
      <c r="L146" s="374"/>
    </row>
    <row r="147" ht="15.75" customHeight="1">
      <c r="A147" s="424" t="s">
        <v>10499</v>
      </c>
      <c r="B147" s="424" t="s">
        <v>52</v>
      </c>
      <c r="C147" s="200" t="s">
        <v>10769</v>
      </c>
      <c r="D147" s="200" t="s">
        <v>10703</v>
      </c>
      <c r="E147" s="679">
        <v>51.0</v>
      </c>
      <c r="F147" s="679">
        <v>51.0</v>
      </c>
      <c r="G147" s="424" t="s">
        <v>10499</v>
      </c>
      <c r="H147" s="70"/>
      <c r="I147" s="70"/>
      <c r="J147" s="374"/>
      <c r="K147" s="374"/>
      <c r="L147" s="374"/>
    </row>
    <row r="148" ht="15.75" customHeight="1">
      <c r="A148" s="424" t="s">
        <v>10499</v>
      </c>
      <c r="B148" s="424" t="s">
        <v>52</v>
      </c>
      <c r="C148" s="200" t="s">
        <v>10770</v>
      </c>
      <c r="D148" s="200" t="s">
        <v>10703</v>
      </c>
      <c r="E148" s="679">
        <v>12.66</v>
      </c>
      <c r="F148" s="679">
        <v>12.66</v>
      </c>
      <c r="G148" s="424" t="s">
        <v>10499</v>
      </c>
      <c r="H148" s="70"/>
      <c r="I148" s="70"/>
      <c r="J148" s="374"/>
      <c r="K148" s="374"/>
      <c r="L148" s="374"/>
    </row>
    <row r="149" ht="15.75" customHeight="1">
      <c r="A149" s="424" t="s">
        <v>10499</v>
      </c>
      <c r="B149" s="424" t="s">
        <v>52</v>
      </c>
      <c r="C149" s="200" t="s">
        <v>10771</v>
      </c>
      <c r="D149" s="200" t="s">
        <v>10703</v>
      </c>
      <c r="E149" s="679">
        <v>14.0</v>
      </c>
      <c r="F149" s="679">
        <v>14.0</v>
      </c>
      <c r="G149" s="424" t="s">
        <v>10499</v>
      </c>
      <c r="H149" s="70"/>
      <c r="I149" s="70"/>
      <c r="J149" s="374"/>
      <c r="K149" s="374"/>
      <c r="L149" s="374"/>
    </row>
    <row r="150" ht="15.75" customHeight="1">
      <c r="A150" s="424" t="s">
        <v>10499</v>
      </c>
      <c r="B150" s="424" t="s">
        <v>52</v>
      </c>
      <c r="C150" s="200" t="s">
        <v>10772</v>
      </c>
      <c r="D150" s="200" t="s">
        <v>10703</v>
      </c>
      <c r="E150" s="679">
        <v>14.0</v>
      </c>
      <c r="F150" s="679">
        <v>14.0</v>
      </c>
      <c r="G150" s="424" t="s">
        <v>10499</v>
      </c>
      <c r="H150" s="70"/>
      <c r="I150" s="70"/>
      <c r="J150" s="374"/>
      <c r="K150" s="374"/>
      <c r="L150" s="374"/>
    </row>
    <row r="151" ht="15.75" customHeight="1">
      <c r="A151" s="424" t="s">
        <v>10499</v>
      </c>
      <c r="B151" s="424" t="s">
        <v>52</v>
      </c>
      <c r="C151" s="200" t="s">
        <v>10773</v>
      </c>
      <c r="D151" s="200" t="s">
        <v>10703</v>
      </c>
      <c r="E151" s="679">
        <v>3.5</v>
      </c>
      <c r="F151" s="679">
        <v>3.5</v>
      </c>
      <c r="G151" s="424" t="s">
        <v>10499</v>
      </c>
      <c r="H151" s="70"/>
      <c r="I151" s="70"/>
      <c r="J151" s="374"/>
      <c r="K151" s="374"/>
      <c r="L151" s="374"/>
    </row>
    <row r="152" ht="15.75" customHeight="1">
      <c r="A152" s="424" t="s">
        <v>10499</v>
      </c>
      <c r="B152" s="424" t="s">
        <v>52</v>
      </c>
      <c r="C152" s="200" t="s">
        <v>10774</v>
      </c>
      <c r="D152" s="200" t="s">
        <v>10703</v>
      </c>
      <c r="E152" s="679">
        <v>41.0</v>
      </c>
      <c r="F152" s="679">
        <v>41.0</v>
      </c>
      <c r="G152" s="424" t="s">
        <v>10499</v>
      </c>
      <c r="H152" s="70"/>
      <c r="I152" s="70"/>
      <c r="J152" s="374"/>
      <c r="K152" s="374"/>
      <c r="L152" s="374"/>
    </row>
    <row r="153" ht="15.75" customHeight="1">
      <c r="A153" s="424" t="s">
        <v>10499</v>
      </c>
      <c r="B153" s="424" t="s">
        <v>52</v>
      </c>
      <c r="C153" s="200" t="s">
        <v>10775</v>
      </c>
      <c r="D153" s="200" t="s">
        <v>10703</v>
      </c>
      <c r="E153" s="679">
        <v>41.0</v>
      </c>
      <c r="F153" s="679">
        <v>41.0</v>
      </c>
      <c r="G153" s="424" t="s">
        <v>10499</v>
      </c>
      <c r="H153" s="70"/>
      <c r="I153" s="70"/>
      <c r="J153" s="374"/>
      <c r="K153" s="374"/>
      <c r="L153" s="374"/>
    </row>
    <row r="154" ht="15.75" customHeight="1">
      <c r="A154" s="424" t="s">
        <v>10499</v>
      </c>
      <c r="B154" s="424" t="s">
        <v>52</v>
      </c>
      <c r="C154" s="200" t="s">
        <v>10776</v>
      </c>
      <c r="D154" s="200" t="s">
        <v>10703</v>
      </c>
      <c r="E154" s="679">
        <v>10.25</v>
      </c>
      <c r="F154" s="679">
        <v>10.25</v>
      </c>
      <c r="G154" s="424" t="s">
        <v>10499</v>
      </c>
      <c r="H154" s="70"/>
      <c r="I154" s="70"/>
      <c r="J154" s="374"/>
      <c r="K154" s="374"/>
      <c r="L154" s="374"/>
    </row>
    <row r="155" ht="15.75" customHeight="1">
      <c r="A155" s="424" t="s">
        <v>10499</v>
      </c>
      <c r="B155" s="424" t="s">
        <v>52</v>
      </c>
      <c r="C155" s="200" t="s">
        <v>10777</v>
      </c>
      <c r="D155" s="200" t="s">
        <v>10703</v>
      </c>
      <c r="E155" s="679">
        <v>14.66</v>
      </c>
      <c r="F155" s="679">
        <v>14.66</v>
      </c>
      <c r="G155" s="424" t="s">
        <v>10499</v>
      </c>
      <c r="H155" s="70"/>
      <c r="I155" s="70"/>
      <c r="J155" s="374"/>
      <c r="K155" s="374"/>
      <c r="L155" s="374"/>
    </row>
    <row r="156" ht="15.75" customHeight="1">
      <c r="A156" s="424" t="s">
        <v>10499</v>
      </c>
      <c r="B156" s="424" t="s">
        <v>52</v>
      </c>
      <c r="C156" s="200" t="s">
        <v>10778</v>
      </c>
      <c r="D156" s="200" t="s">
        <v>10703</v>
      </c>
      <c r="E156" s="679">
        <v>14.66</v>
      </c>
      <c r="F156" s="679">
        <v>14.66</v>
      </c>
      <c r="G156" s="424" t="s">
        <v>10499</v>
      </c>
      <c r="H156" s="70"/>
      <c r="I156" s="70"/>
      <c r="J156" s="374"/>
      <c r="K156" s="374"/>
      <c r="L156" s="374"/>
    </row>
    <row r="157" ht="15.75" customHeight="1">
      <c r="A157" s="424" t="s">
        <v>10499</v>
      </c>
      <c r="B157" s="424" t="s">
        <v>52</v>
      </c>
      <c r="C157" s="200" t="s">
        <v>10779</v>
      </c>
      <c r="D157" s="200" t="s">
        <v>10703</v>
      </c>
      <c r="E157" s="679">
        <v>3.66</v>
      </c>
      <c r="F157" s="679">
        <v>3.66</v>
      </c>
      <c r="G157" s="424" t="s">
        <v>10499</v>
      </c>
      <c r="H157" s="70"/>
      <c r="I157" s="70"/>
      <c r="J157" s="374"/>
      <c r="K157" s="374"/>
      <c r="L157" s="374"/>
    </row>
    <row r="158" ht="15.75" customHeight="1">
      <c r="A158" s="424" t="s">
        <v>10499</v>
      </c>
      <c r="B158" s="424" t="s">
        <v>10780</v>
      </c>
      <c r="C158" s="200" t="s">
        <v>10708</v>
      </c>
      <c r="D158" s="200" t="s">
        <v>10703</v>
      </c>
      <c r="E158" s="679">
        <v>80.66</v>
      </c>
      <c r="F158" s="679">
        <v>80.66</v>
      </c>
      <c r="G158" s="424" t="s">
        <v>10499</v>
      </c>
      <c r="H158" s="70"/>
      <c r="I158" s="70"/>
      <c r="J158" s="374"/>
      <c r="K158" s="374"/>
      <c r="L158" s="374"/>
    </row>
    <row r="159" ht="15.75" customHeight="1">
      <c r="A159" s="424" t="s">
        <v>10499</v>
      </c>
      <c r="B159" s="424" t="s">
        <v>52</v>
      </c>
      <c r="C159" s="200" t="s">
        <v>10709</v>
      </c>
      <c r="D159" s="200" t="s">
        <v>10703</v>
      </c>
      <c r="E159" s="679">
        <v>53.33</v>
      </c>
      <c r="F159" s="679">
        <v>53.33</v>
      </c>
      <c r="G159" s="424" t="s">
        <v>10499</v>
      </c>
      <c r="H159" s="70"/>
      <c r="I159" s="70"/>
      <c r="J159" s="374"/>
      <c r="K159" s="374"/>
      <c r="L159" s="374"/>
    </row>
    <row r="160" ht="15.75" customHeight="1">
      <c r="A160" s="424" t="s">
        <v>10499</v>
      </c>
      <c r="B160" s="424" t="s">
        <v>52</v>
      </c>
      <c r="C160" s="200" t="s">
        <v>10710</v>
      </c>
      <c r="D160" s="200" t="s">
        <v>10703</v>
      </c>
      <c r="E160" s="679">
        <v>424.0</v>
      </c>
      <c r="F160" s="679">
        <v>424.0</v>
      </c>
      <c r="G160" s="424" t="s">
        <v>10499</v>
      </c>
      <c r="H160" s="70"/>
      <c r="I160" s="70"/>
      <c r="J160" s="374"/>
      <c r="K160" s="374"/>
      <c r="L160" s="374"/>
    </row>
    <row r="161" ht="15.75" customHeight="1">
      <c r="A161" s="200" t="s">
        <v>10500</v>
      </c>
      <c r="B161" s="424" t="s">
        <v>52</v>
      </c>
      <c r="C161" s="200" t="s">
        <v>10781</v>
      </c>
      <c r="D161" s="200" t="s">
        <v>10782</v>
      </c>
      <c r="E161" s="679">
        <v>15.0</v>
      </c>
      <c r="F161" s="679">
        <v>15.0</v>
      </c>
      <c r="G161" s="200" t="s">
        <v>10500</v>
      </c>
      <c r="H161" s="70"/>
      <c r="I161" s="70"/>
      <c r="J161" s="374"/>
      <c r="K161" s="374"/>
      <c r="L161" s="374"/>
    </row>
    <row r="162" ht="15.75" customHeight="1">
      <c r="A162" s="200" t="s">
        <v>10500</v>
      </c>
      <c r="B162" s="424" t="s">
        <v>52</v>
      </c>
      <c r="C162" s="200" t="s">
        <v>10783</v>
      </c>
      <c r="D162" s="200" t="s">
        <v>10782</v>
      </c>
      <c r="E162" s="679">
        <v>15.0</v>
      </c>
      <c r="F162" s="679">
        <v>15.0</v>
      </c>
      <c r="G162" s="200" t="s">
        <v>10500</v>
      </c>
      <c r="H162" s="70"/>
      <c r="I162" s="70"/>
      <c r="J162" s="374"/>
      <c r="K162" s="374"/>
      <c r="L162" s="374"/>
    </row>
    <row r="163" ht="15.75" customHeight="1">
      <c r="A163" s="200" t="s">
        <v>10500</v>
      </c>
      <c r="B163" s="424" t="s">
        <v>52</v>
      </c>
      <c r="C163" s="200" t="s">
        <v>10784</v>
      </c>
      <c r="D163" s="200" t="s">
        <v>10782</v>
      </c>
      <c r="E163" s="679">
        <v>35.0</v>
      </c>
      <c r="F163" s="679">
        <v>35.0</v>
      </c>
      <c r="G163" s="200" t="s">
        <v>10500</v>
      </c>
      <c r="H163" s="70"/>
      <c r="I163" s="70"/>
      <c r="J163" s="374"/>
      <c r="K163" s="374"/>
      <c r="L163" s="374"/>
    </row>
    <row r="164" ht="15.75" customHeight="1">
      <c r="A164" s="200" t="s">
        <v>10500</v>
      </c>
      <c r="B164" s="424" t="s">
        <v>52</v>
      </c>
      <c r="C164" s="200" t="s">
        <v>10785</v>
      </c>
      <c r="D164" s="200" t="s">
        <v>10782</v>
      </c>
      <c r="E164" s="679">
        <v>35.0</v>
      </c>
      <c r="F164" s="679">
        <v>35.0</v>
      </c>
      <c r="G164" s="200" t="s">
        <v>10500</v>
      </c>
      <c r="H164" s="70"/>
      <c r="I164" s="70"/>
      <c r="J164" s="374"/>
      <c r="K164" s="374"/>
      <c r="L164" s="374"/>
    </row>
    <row r="165" ht="15.75" customHeight="1">
      <c r="A165" s="200" t="s">
        <v>10500</v>
      </c>
      <c r="B165" s="424" t="s">
        <v>52</v>
      </c>
      <c r="C165" s="200" t="s">
        <v>10786</v>
      </c>
      <c r="D165" s="200" t="s">
        <v>10782</v>
      </c>
      <c r="E165" s="679">
        <v>15.0</v>
      </c>
      <c r="F165" s="679">
        <v>15.0</v>
      </c>
      <c r="G165" s="200" t="s">
        <v>10500</v>
      </c>
      <c r="H165" s="70"/>
      <c r="I165" s="70"/>
      <c r="J165" s="374"/>
      <c r="K165" s="374"/>
      <c r="L165" s="374"/>
    </row>
    <row r="166" ht="15.75" customHeight="1">
      <c r="A166" s="424" t="s">
        <v>10787</v>
      </c>
      <c r="B166" s="424" t="s">
        <v>2010</v>
      </c>
      <c r="C166" s="200" t="s">
        <v>10788</v>
      </c>
      <c r="D166" s="200" t="s">
        <v>10782</v>
      </c>
      <c r="E166" s="679">
        <v>424.0</v>
      </c>
      <c r="F166" s="679">
        <v>424.0</v>
      </c>
      <c r="G166" s="424" t="s">
        <v>10787</v>
      </c>
      <c r="H166" s="70"/>
      <c r="I166" s="70"/>
      <c r="J166" s="374"/>
      <c r="K166" s="374"/>
      <c r="L166" s="374"/>
    </row>
    <row r="167" ht="15.75" customHeight="1">
      <c r="A167" s="200" t="s">
        <v>76</v>
      </c>
      <c r="B167" s="424" t="s">
        <v>52</v>
      </c>
      <c r="C167" s="200" t="s">
        <v>10789</v>
      </c>
      <c r="D167" s="200" t="s">
        <v>10637</v>
      </c>
      <c r="E167" s="679">
        <v>29.0</v>
      </c>
      <c r="F167" s="679">
        <v>57.6</v>
      </c>
      <c r="G167" s="200" t="s">
        <v>76</v>
      </c>
      <c r="H167" s="70"/>
      <c r="I167" s="70"/>
      <c r="J167" s="374"/>
      <c r="K167" s="374"/>
      <c r="L167" s="374"/>
    </row>
    <row r="168" ht="15.75" customHeight="1">
      <c r="A168" s="200" t="s">
        <v>76</v>
      </c>
      <c r="B168" s="424" t="s">
        <v>52</v>
      </c>
      <c r="C168" s="200" t="s">
        <v>10790</v>
      </c>
      <c r="D168" s="200" t="s">
        <v>10637</v>
      </c>
      <c r="E168" s="679">
        <v>12.0</v>
      </c>
      <c r="F168" s="679">
        <v>11.67</v>
      </c>
      <c r="G168" s="200" t="s">
        <v>76</v>
      </c>
      <c r="H168" s="70"/>
      <c r="I168" s="70"/>
      <c r="J168" s="374"/>
      <c r="K168" s="374"/>
      <c r="L168" s="374"/>
    </row>
    <row r="169" ht="15.75" customHeight="1">
      <c r="A169" s="200" t="s">
        <v>76</v>
      </c>
      <c r="B169" s="424" t="s">
        <v>52</v>
      </c>
      <c r="C169" s="200" t="s">
        <v>10791</v>
      </c>
      <c r="D169" s="200" t="s">
        <v>10637</v>
      </c>
      <c r="E169" s="679">
        <v>12.0</v>
      </c>
      <c r="F169" s="679">
        <v>11.67</v>
      </c>
      <c r="G169" s="200" t="s">
        <v>76</v>
      </c>
      <c r="H169" s="70"/>
      <c r="I169" s="70"/>
      <c r="J169" s="374"/>
      <c r="K169" s="374"/>
      <c r="L169" s="374"/>
    </row>
    <row r="170" ht="15.75" customHeight="1">
      <c r="A170" s="200" t="s">
        <v>76</v>
      </c>
      <c r="B170" s="424" t="s">
        <v>52</v>
      </c>
      <c r="C170" s="200" t="s">
        <v>10792</v>
      </c>
      <c r="D170" s="200" t="s">
        <v>10637</v>
      </c>
      <c r="E170" s="679">
        <v>12.0</v>
      </c>
      <c r="F170" s="679">
        <v>11.67</v>
      </c>
      <c r="G170" s="200" t="s">
        <v>76</v>
      </c>
      <c r="H170" s="70"/>
      <c r="I170" s="70"/>
      <c r="J170" s="374"/>
      <c r="K170" s="374"/>
      <c r="L170" s="374"/>
    </row>
    <row r="171" ht="15.75" customHeight="1">
      <c r="A171" s="200" t="s">
        <v>76</v>
      </c>
      <c r="B171" s="424" t="s">
        <v>52</v>
      </c>
      <c r="C171" s="200" t="s">
        <v>10793</v>
      </c>
      <c r="D171" s="200" t="s">
        <v>10637</v>
      </c>
      <c r="E171" s="679">
        <v>12.0</v>
      </c>
      <c r="F171" s="679">
        <v>11.67</v>
      </c>
      <c r="G171" s="200" t="s">
        <v>76</v>
      </c>
      <c r="H171" s="70"/>
      <c r="I171" s="70"/>
      <c r="J171" s="374"/>
      <c r="K171" s="374"/>
      <c r="L171" s="374"/>
    </row>
    <row r="172" ht="15.75" customHeight="1">
      <c r="A172" s="200" t="s">
        <v>76</v>
      </c>
      <c r="B172" s="424" t="s">
        <v>52</v>
      </c>
      <c r="C172" s="200" t="s">
        <v>10794</v>
      </c>
      <c r="D172" s="200" t="s">
        <v>10637</v>
      </c>
      <c r="E172" s="679">
        <v>8.0</v>
      </c>
      <c r="F172" s="679">
        <v>7.67</v>
      </c>
      <c r="G172" s="200" t="s">
        <v>76</v>
      </c>
      <c r="H172" s="70"/>
      <c r="I172" s="70"/>
      <c r="J172" s="374"/>
      <c r="K172" s="374"/>
      <c r="L172" s="374"/>
    </row>
    <row r="173" ht="15.75" customHeight="1">
      <c r="A173" s="200" t="s">
        <v>76</v>
      </c>
      <c r="B173" s="424" t="s">
        <v>52</v>
      </c>
      <c r="C173" s="200" t="s">
        <v>10795</v>
      </c>
      <c r="D173" s="200" t="s">
        <v>162</v>
      </c>
      <c r="E173" s="679">
        <v>9.0</v>
      </c>
      <c r="F173" s="679">
        <v>4.67</v>
      </c>
      <c r="G173" s="200" t="s">
        <v>76</v>
      </c>
      <c r="H173" s="70"/>
      <c r="I173" s="70"/>
      <c r="J173" s="374"/>
      <c r="K173" s="374"/>
      <c r="L173" s="374"/>
    </row>
    <row r="174" ht="15.75" customHeight="1">
      <c r="A174" s="424" t="s">
        <v>76</v>
      </c>
      <c r="B174" s="424" t="s">
        <v>52</v>
      </c>
      <c r="C174" s="200" t="s">
        <v>10796</v>
      </c>
      <c r="D174" s="200" t="s">
        <v>162</v>
      </c>
      <c r="E174" s="679">
        <v>9.0</v>
      </c>
      <c r="F174" s="679">
        <v>4.67</v>
      </c>
      <c r="G174" s="424" t="s">
        <v>76</v>
      </c>
      <c r="H174" s="70"/>
      <c r="I174" s="70"/>
      <c r="J174" s="374"/>
      <c r="K174" s="374"/>
      <c r="L174" s="374"/>
    </row>
    <row r="175" ht="15.75" customHeight="1">
      <c r="A175" s="424" t="s">
        <v>76</v>
      </c>
      <c r="B175" s="424" t="s">
        <v>52</v>
      </c>
      <c r="C175" s="200" t="s">
        <v>10797</v>
      </c>
      <c r="D175" s="200" t="s">
        <v>162</v>
      </c>
      <c r="E175" s="679">
        <v>10.0</v>
      </c>
      <c r="F175" s="679">
        <v>10.0</v>
      </c>
      <c r="G175" s="424" t="s">
        <v>76</v>
      </c>
      <c r="H175" s="70"/>
      <c r="I175" s="70"/>
      <c r="J175" s="374"/>
      <c r="K175" s="374"/>
      <c r="L175" s="374"/>
    </row>
    <row r="176" ht="15.75" customHeight="1">
      <c r="A176" s="424" t="s">
        <v>10503</v>
      </c>
      <c r="B176" s="424" t="s">
        <v>52</v>
      </c>
      <c r="C176" s="200" t="s">
        <v>10798</v>
      </c>
      <c r="D176" s="200" t="s">
        <v>10637</v>
      </c>
      <c r="E176" s="679" t="s">
        <v>10799</v>
      </c>
      <c r="F176" s="679">
        <v>50.0</v>
      </c>
      <c r="G176" s="424" t="s">
        <v>10503</v>
      </c>
      <c r="H176" s="70"/>
      <c r="I176" s="70"/>
      <c r="J176" s="374"/>
      <c r="K176" s="374"/>
      <c r="L176" s="374"/>
    </row>
    <row r="177" ht="15.75" customHeight="1">
      <c r="A177" s="424" t="s">
        <v>10503</v>
      </c>
      <c r="B177" s="424" t="s">
        <v>52</v>
      </c>
      <c r="C177" s="200" t="s">
        <v>10800</v>
      </c>
      <c r="D177" s="200" t="s">
        <v>10637</v>
      </c>
      <c r="E177" s="679" t="s">
        <v>10683</v>
      </c>
      <c r="F177" s="679">
        <v>30.0</v>
      </c>
      <c r="G177" s="424" t="s">
        <v>10503</v>
      </c>
      <c r="H177" s="70"/>
      <c r="I177" s="70"/>
      <c r="J177" s="374"/>
      <c r="K177" s="374"/>
      <c r="L177" s="374"/>
    </row>
    <row r="178" ht="15.75" customHeight="1">
      <c r="A178" s="424" t="s">
        <v>10503</v>
      </c>
      <c r="B178" s="424" t="s">
        <v>52</v>
      </c>
      <c r="C178" s="200" t="s">
        <v>10801</v>
      </c>
      <c r="D178" s="200" t="s">
        <v>10637</v>
      </c>
      <c r="E178" s="679" t="s">
        <v>10647</v>
      </c>
      <c r="F178" s="679">
        <v>15.0</v>
      </c>
      <c r="G178" s="424" t="s">
        <v>10503</v>
      </c>
      <c r="H178" s="70"/>
      <c r="I178" s="70"/>
      <c r="J178" s="374"/>
      <c r="K178" s="374"/>
      <c r="L178" s="374"/>
    </row>
    <row r="179" ht="15.75" customHeight="1">
      <c r="A179" s="424" t="s">
        <v>10503</v>
      </c>
      <c r="B179" s="424" t="s">
        <v>52</v>
      </c>
      <c r="C179" s="200" t="s">
        <v>10802</v>
      </c>
      <c r="D179" s="200" t="s">
        <v>10637</v>
      </c>
      <c r="E179" s="679" t="s">
        <v>10647</v>
      </c>
      <c r="F179" s="679">
        <v>15.0</v>
      </c>
      <c r="G179" s="424" t="s">
        <v>10503</v>
      </c>
      <c r="H179" s="70"/>
      <c r="I179" s="70"/>
      <c r="J179" s="374"/>
      <c r="K179" s="374"/>
      <c r="L179" s="374"/>
    </row>
    <row r="180" ht="15.75" customHeight="1">
      <c r="A180" s="424" t="s">
        <v>10503</v>
      </c>
      <c r="B180" s="424" t="s">
        <v>52</v>
      </c>
      <c r="C180" s="200" t="s">
        <v>10803</v>
      </c>
      <c r="D180" s="200" t="s">
        <v>10637</v>
      </c>
      <c r="E180" s="679" t="s">
        <v>10683</v>
      </c>
      <c r="F180" s="679">
        <v>10.0</v>
      </c>
      <c r="G180" s="424" t="s">
        <v>10503</v>
      </c>
      <c r="H180" s="70"/>
      <c r="I180" s="70"/>
      <c r="J180" s="374"/>
      <c r="K180" s="374"/>
      <c r="L180" s="374"/>
    </row>
    <row r="181" ht="15.75" customHeight="1">
      <c r="A181" s="424" t="s">
        <v>10503</v>
      </c>
      <c r="B181" s="424" t="s">
        <v>52</v>
      </c>
      <c r="C181" s="200" t="s">
        <v>10804</v>
      </c>
      <c r="D181" s="200" t="s">
        <v>10637</v>
      </c>
      <c r="E181" s="679" t="s">
        <v>10805</v>
      </c>
      <c r="F181" s="679">
        <v>6.0</v>
      </c>
      <c r="G181" s="424" t="s">
        <v>10503</v>
      </c>
      <c r="H181" s="70"/>
      <c r="I181" s="70"/>
      <c r="J181" s="374"/>
      <c r="K181" s="374"/>
      <c r="L181" s="374"/>
    </row>
    <row r="182" ht="15.75" customHeight="1">
      <c r="A182" s="424" t="s">
        <v>10503</v>
      </c>
      <c r="B182" s="424" t="s">
        <v>52</v>
      </c>
      <c r="C182" s="200" t="s">
        <v>10806</v>
      </c>
      <c r="D182" s="200" t="s">
        <v>10637</v>
      </c>
      <c r="E182" s="679" t="s">
        <v>10671</v>
      </c>
      <c r="F182" s="679">
        <v>25.0</v>
      </c>
      <c r="G182" s="424" t="s">
        <v>10503</v>
      </c>
      <c r="H182" s="70"/>
      <c r="I182" s="70"/>
      <c r="J182" s="374"/>
      <c r="K182" s="374"/>
      <c r="L182" s="374"/>
    </row>
    <row r="183" ht="15.75" customHeight="1">
      <c r="A183" s="424" t="s">
        <v>10503</v>
      </c>
      <c r="B183" s="424" t="s">
        <v>52</v>
      </c>
      <c r="C183" s="200" t="s">
        <v>10807</v>
      </c>
      <c r="D183" s="200" t="s">
        <v>10637</v>
      </c>
      <c r="E183" s="679">
        <v>25.0</v>
      </c>
      <c r="F183" s="679">
        <v>25.0</v>
      </c>
      <c r="G183" s="424" t="s">
        <v>10503</v>
      </c>
      <c r="H183" s="70"/>
      <c r="I183" s="70"/>
      <c r="J183" s="374"/>
      <c r="K183" s="374"/>
      <c r="L183" s="374"/>
    </row>
    <row r="184" ht="15.75" customHeight="1">
      <c r="A184" s="424" t="s">
        <v>10503</v>
      </c>
      <c r="B184" s="424" t="s">
        <v>52</v>
      </c>
      <c r="C184" s="200" t="s">
        <v>10808</v>
      </c>
      <c r="D184" s="200" t="s">
        <v>10637</v>
      </c>
      <c r="E184" s="679" t="s">
        <v>10809</v>
      </c>
      <c r="F184" s="679">
        <v>35.0</v>
      </c>
      <c r="G184" s="424" t="s">
        <v>10503</v>
      </c>
      <c r="H184" s="70"/>
      <c r="I184" s="70"/>
      <c r="J184" s="374"/>
      <c r="K184" s="374"/>
      <c r="L184" s="374"/>
    </row>
    <row r="185" ht="15.75" customHeight="1">
      <c r="A185" s="424" t="s">
        <v>10503</v>
      </c>
      <c r="B185" s="424" t="s">
        <v>52</v>
      </c>
      <c r="C185" s="200" t="s">
        <v>10808</v>
      </c>
      <c r="D185" s="200" t="s">
        <v>10637</v>
      </c>
      <c r="E185" s="679" t="s">
        <v>10810</v>
      </c>
      <c r="F185" s="679">
        <v>14.0</v>
      </c>
      <c r="G185" s="424" t="s">
        <v>10503</v>
      </c>
      <c r="H185" s="70"/>
      <c r="I185" s="70"/>
      <c r="J185" s="374"/>
      <c r="K185" s="374"/>
      <c r="L185" s="374"/>
    </row>
    <row r="186" ht="15.75" customHeight="1">
      <c r="A186" s="424" t="s">
        <v>10503</v>
      </c>
      <c r="B186" s="424" t="s">
        <v>52</v>
      </c>
      <c r="C186" s="200" t="s">
        <v>10811</v>
      </c>
      <c r="D186" s="200" t="s">
        <v>10637</v>
      </c>
      <c r="E186" s="679">
        <v>424.0</v>
      </c>
      <c r="F186" s="679">
        <v>424.0</v>
      </c>
      <c r="G186" s="424" t="s">
        <v>10503</v>
      </c>
      <c r="H186" s="70"/>
      <c r="I186" s="70"/>
      <c r="J186" s="374"/>
      <c r="K186" s="374"/>
      <c r="L186" s="374"/>
    </row>
    <row r="187" ht="15.75" customHeight="1">
      <c r="A187" s="424" t="s">
        <v>77</v>
      </c>
      <c r="B187" s="424" t="s">
        <v>52</v>
      </c>
      <c r="C187" s="200" t="s">
        <v>10812</v>
      </c>
      <c r="D187" s="200" t="s">
        <v>10637</v>
      </c>
      <c r="E187" s="679">
        <v>29.0</v>
      </c>
      <c r="F187" s="679">
        <v>58.0</v>
      </c>
      <c r="G187" s="424" t="s">
        <v>77</v>
      </c>
      <c r="H187" s="70"/>
      <c r="I187" s="70"/>
      <c r="J187" s="374"/>
      <c r="K187" s="374"/>
      <c r="L187" s="374"/>
    </row>
    <row r="188" ht="15.75" customHeight="1">
      <c r="A188" s="424" t="s">
        <v>77</v>
      </c>
      <c r="B188" s="424" t="s">
        <v>52</v>
      </c>
      <c r="C188" s="200" t="s">
        <v>10813</v>
      </c>
      <c r="D188" s="200" t="s">
        <v>162</v>
      </c>
      <c r="E188" s="679">
        <v>12.0</v>
      </c>
      <c r="F188" s="679">
        <v>5.83</v>
      </c>
      <c r="G188" s="424" t="s">
        <v>77</v>
      </c>
      <c r="H188" s="70"/>
      <c r="I188" s="70"/>
      <c r="J188" s="374"/>
      <c r="K188" s="374"/>
      <c r="L188" s="374"/>
    </row>
    <row r="189" ht="15.75" customHeight="1">
      <c r="A189" s="424" t="s">
        <v>77</v>
      </c>
      <c r="B189" s="424" t="s">
        <v>52</v>
      </c>
      <c r="C189" s="200" t="s">
        <v>10814</v>
      </c>
      <c r="D189" s="200" t="s">
        <v>162</v>
      </c>
      <c r="E189" s="679">
        <v>12.0</v>
      </c>
      <c r="F189" s="679">
        <v>5.83</v>
      </c>
      <c r="G189" s="424" t="s">
        <v>77</v>
      </c>
      <c r="H189" s="70"/>
      <c r="I189" s="70"/>
      <c r="J189" s="374"/>
      <c r="K189" s="374"/>
      <c r="L189" s="374"/>
    </row>
    <row r="190" ht="15.75" customHeight="1">
      <c r="A190" s="424" t="s">
        <v>77</v>
      </c>
      <c r="B190" s="424" t="s">
        <v>52</v>
      </c>
      <c r="C190" s="200" t="s">
        <v>10815</v>
      </c>
      <c r="D190" s="200" t="s">
        <v>162</v>
      </c>
      <c r="E190" s="679">
        <v>12.0</v>
      </c>
      <c r="F190" s="679">
        <v>5.83</v>
      </c>
      <c r="G190" s="424" t="s">
        <v>77</v>
      </c>
      <c r="H190" s="70"/>
      <c r="I190" s="70"/>
      <c r="J190" s="374"/>
      <c r="K190" s="374"/>
      <c r="L190" s="374"/>
    </row>
    <row r="191" ht="15.75" customHeight="1">
      <c r="A191" s="424" t="s">
        <v>77</v>
      </c>
      <c r="B191" s="424" t="s">
        <v>52</v>
      </c>
      <c r="C191" s="200" t="s">
        <v>10816</v>
      </c>
      <c r="D191" s="200" t="s">
        <v>162</v>
      </c>
      <c r="E191" s="679">
        <v>12.0</v>
      </c>
      <c r="F191" s="679">
        <v>5.83</v>
      </c>
      <c r="G191" s="424" t="s">
        <v>77</v>
      </c>
      <c r="H191" s="70"/>
      <c r="I191" s="70"/>
      <c r="J191" s="374"/>
      <c r="K191" s="374"/>
      <c r="L191" s="374"/>
    </row>
    <row r="192" ht="15.75" customHeight="1">
      <c r="A192" s="424" t="s">
        <v>77</v>
      </c>
      <c r="B192" s="424" t="s">
        <v>52</v>
      </c>
      <c r="C192" s="200" t="s">
        <v>10817</v>
      </c>
      <c r="D192" s="200" t="s">
        <v>10637</v>
      </c>
      <c r="E192" s="679">
        <v>10.0</v>
      </c>
      <c r="F192" s="679">
        <v>10.0</v>
      </c>
      <c r="G192" s="424" t="s">
        <v>77</v>
      </c>
      <c r="H192" s="70"/>
      <c r="I192" s="70"/>
      <c r="J192" s="374"/>
      <c r="K192" s="374"/>
      <c r="L192" s="374"/>
    </row>
    <row r="193" ht="15.75" customHeight="1">
      <c r="A193" s="424" t="s">
        <v>77</v>
      </c>
      <c r="B193" s="424" t="s">
        <v>52</v>
      </c>
      <c r="C193" s="200" t="s">
        <v>10818</v>
      </c>
      <c r="D193" s="200" t="s">
        <v>10637</v>
      </c>
      <c r="E193" s="679">
        <v>9.0</v>
      </c>
      <c r="F193" s="679">
        <v>9.33</v>
      </c>
      <c r="G193" s="424" t="s">
        <v>77</v>
      </c>
      <c r="H193" s="70"/>
      <c r="I193" s="70"/>
      <c r="J193" s="374"/>
      <c r="K193" s="374"/>
      <c r="L193" s="374"/>
    </row>
    <row r="194" ht="15.75" customHeight="1">
      <c r="A194" s="424" t="s">
        <v>77</v>
      </c>
      <c r="B194" s="424" t="s">
        <v>52</v>
      </c>
      <c r="C194" s="200" t="s">
        <v>10819</v>
      </c>
      <c r="D194" s="200" t="s">
        <v>10637</v>
      </c>
      <c r="E194" s="679">
        <v>9.0</v>
      </c>
      <c r="F194" s="679">
        <v>9.33</v>
      </c>
      <c r="G194" s="424" t="s">
        <v>77</v>
      </c>
      <c r="H194" s="70"/>
      <c r="I194" s="70"/>
      <c r="J194" s="374"/>
      <c r="K194" s="374"/>
      <c r="L194" s="374"/>
    </row>
    <row r="195" ht="15.75" customHeight="1">
      <c r="A195" s="424" t="s">
        <v>77</v>
      </c>
      <c r="B195" s="424" t="s">
        <v>52</v>
      </c>
      <c r="C195" s="200" t="s">
        <v>10820</v>
      </c>
      <c r="D195" s="200" t="s">
        <v>10637</v>
      </c>
      <c r="E195" s="679">
        <v>9.0</v>
      </c>
      <c r="F195" s="679">
        <v>9.33</v>
      </c>
      <c r="G195" s="424" t="s">
        <v>77</v>
      </c>
      <c r="H195" s="70"/>
      <c r="I195" s="70"/>
      <c r="J195" s="374"/>
      <c r="K195" s="374"/>
      <c r="L195" s="374"/>
    </row>
    <row r="196" ht="15.75" customHeight="1">
      <c r="A196" s="424" t="s">
        <v>77</v>
      </c>
      <c r="B196" s="424" t="s">
        <v>52</v>
      </c>
      <c r="C196" s="200" t="s">
        <v>10821</v>
      </c>
      <c r="D196" s="200" t="s">
        <v>10637</v>
      </c>
      <c r="E196" s="679">
        <v>9.0</v>
      </c>
      <c r="F196" s="679">
        <v>9.33</v>
      </c>
      <c r="G196" s="424" t="s">
        <v>77</v>
      </c>
      <c r="H196" s="70"/>
      <c r="I196" s="70"/>
      <c r="J196" s="374"/>
      <c r="K196" s="374"/>
      <c r="L196" s="374"/>
    </row>
    <row r="197" ht="15.75" customHeight="1">
      <c r="A197" s="424" t="s">
        <v>77</v>
      </c>
      <c r="B197" s="424" t="s">
        <v>52</v>
      </c>
      <c r="C197" s="200" t="s">
        <v>10822</v>
      </c>
      <c r="D197" s="200" t="s">
        <v>10637</v>
      </c>
      <c r="E197" s="679">
        <v>8.0</v>
      </c>
      <c r="F197" s="679">
        <v>7.67</v>
      </c>
      <c r="G197" s="424" t="s">
        <v>77</v>
      </c>
      <c r="H197" s="70"/>
      <c r="I197" s="70"/>
      <c r="J197" s="374"/>
      <c r="K197" s="374"/>
      <c r="L197" s="374"/>
    </row>
    <row r="198" ht="15.75" customHeight="1">
      <c r="A198" s="424" t="s">
        <v>77</v>
      </c>
      <c r="B198" s="424" t="s">
        <v>52</v>
      </c>
      <c r="C198" s="200" t="s">
        <v>10823</v>
      </c>
      <c r="D198" s="200" t="s">
        <v>10637</v>
      </c>
      <c r="E198" s="679">
        <v>8.0</v>
      </c>
      <c r="F198" s="679">
        <v>7.67</v>
      </c>
      <c r="G198" s="424" t="s">
        <v>77</v>
      </c>
      <c r="H198" s="70"/>
      <c r="I198" s="70"/>
      <c r="J198" s="374"/>
      <c r="K198" s="374"/>
      <c r="L198" s="374"/>
    </row>
    <row r="199" ht="15.75" customHeight="1">
      <c r="A199" s="424" t="s">
        <v>51</v>
      </c>
      <c r="B199" s="424" t="s">
        <v>52</v>
      </c>
      <c r="C199" s="200" t="s">
        <v>10824</v>
      </c>
      <c r="D199" s="200" t="s">
        <v>10703</v>
      </c>
      <c r="E199" s="679">
        <v>107.0</v>
      </c>
      <c r="F199" s="679">
        <v>107.0</v>
      </c>
      <c r="G199" s="424" t="s">
        <v>51</v>
      </c>
      <c r="H199" s="70"/>
      <c r="I199" s="70"/>
      <c r="J199" s="374"/>
      <c r="K199" s="374"/>
      <c r="L199" s="374"/>
    </row>
    <row r="200" ht="15.75" customHeight="1">
      <c r="A200" s="424" t="s">
        <v>51</v>
      </c>
      <c r="B200" s="424" t="s">
        <v>52</v>
      </c>
      <c r="C200" s="200" t="s">
        <v>10825</v>
      </c>
      <c r="D200" s="200" t="s">
        <v>10703</v>
      </c>
      <c r="E200" s="679">
        <v>107.0</v>
      </c>
      <c r="F200" s="679">
        <v>107.0</v>
      </c>
      <c r="G200" s="424" t="s">
        <v>51</v>
      </c>
      <c r="H200" s="70"/>
      <c r="I200" s="70"/>
      <c r="J200" s="374"/>
      <c r="K200" s="374"/>
      <c r="L200" s="374"/>
    </row>
    <row r="201" ht="15.75" customHeight="1">
      <c r="A201" s="424" t="s">
        <v>51</v>
      </c>
      <c r="B201" s="424" t="s">
        <v>52</v>
      </c>
      <c r="C201" s="200" t="s">
        <v>10826</v>
      </c>
      <c r="D201" s="200" t="s">
        <v>10703</v>
      </c>
      <c r="E201" s="679">
        <v>25.0</v>
      </c>
      <c r="F201" s="679">
        <v>25.0</v>
      </c>
      <c r="G201" s="424" t="s">
        <v>51</v>
      </c>
      <c r="H201" s="70"/>
      <c r="I201" s="70"/>
      <c r="J201" s="374"/>
      <c r="K201" s="374"/>
      <c r="L201" s="374"/>
    </row>
    <row r="202" ht="15.75" customHeight="1">
      <c r="A202" s="424" t="s">
        <v>51</v>
      </c>
      <c r="B202" s="424" t="s">
        <v>52</v>
      </c>
      <c r="C202" s="200" t="s">
        <v>10812</v>
      </c>
      <c r="D202" s="200" t="s">
        <v>10703</v>
      </c>
      <c r="E202" s="679">
        <v>12.0</v>
      </c>
      <c r="F202" s="679">
        <v>24.0</v>
      </c>
      <c r="G202" s="424" t="s">
        <v>51</v>
      </c>
      <c r="H202" s="70"/>
      <c r="I202" s="70"/>
      <c r="J202" s="374"/>
      <c r="K202" s="374"/>
      <c r="L202" s="374"/>
    </row>
    <row r="203" ht="15.75" customHeight="1">
      <c r="A203" s="424" t="s">
        <v>51</v>
      </c>
      <c r="B203" s="424" t="s">
        <v>52</v>
      </c>
      <c r="C203" s="200" t="s">
        <v>10827</v>
      </c>
      <c r="D203" s="200" t="s">
        <v>10703</v>
      </c>
      <c r="E203" s="679">
        <v>173.0</v>
      </c>
      <c r="F203" s="679">
        <v>346.0</v>
      </c>
      <c r="G203" s="424" t="s">
        <v>51</v>
      </c>
      <c r="H203" s="70"/>
      <c r="I203" s="70"/>
      <c r="J203" s="374"/>
      <c r="K203" s="374"/>
      <c r="L203" s="374"/>
    </row>
    <row r="204" ht="15.75" customHeight="1">
      <c r="A204" s="424" t="s">
        <v>64</v>
      </c>
      <c r="B204" s="424" t="s">
        <v>52</v>
      </c>
      <c r="C204" s="200" t="s">
        <v>10828</v>
      </c>
      <c r="D204" s="200" t="s">
        <v>10829</v>
      </c>
      <c r="E204" s="679">
        <v>50.0</v>
      </c>
      <c r="F204" s="679">
        <v>50.0</v>
      </c>
      <c r="G204" s="424" t="s">
        <v>64</v>
      </c>
      <c r="H204" s="70"/>
      <c r="I204" s="70"/>
      <c r="J204" s="374"/>
      <c r="K204" s="374"/>
      <c r="L204" s="374"/>
    </row>
    <row r="205" ht="15.75" customHeight="1">
      <c r="A205" s="424" t="s">
        <v>64</v>
      </c>
      <c r="B205" s="424" t="s">
        <v>52</v>
      </c>
      <c r="C205" s="200" t="s">
        <v>10828</v>
      </c>
      <c r="D205" s="200" t="s">
        <v>10830</v>
      </c>
      <c r="E205" s="679">
        <v>40.0</v>
      </c>
      <c r="F205" s="679">
        <v>40.0</v>
      </c>
      <c r="G205" s="424" t="s">
        <v>64</v>
      </c>
      <c r="H205" s="70"/>
      <c r="I205" s="70"/>
      <c r="J205" s="374"/>
      <c r="K205" s="374"/>
      <c r="L205" s="374"/>
    </row>
    <row r="206" ht="15.75" customHeight="1">
      <c r="A206" s="424" t="s">
        <v>64</v>
      </c>
      <c r="B206" s="424" t="s">
        <v>52</v>
      </c>
      <c r="C206" s="200" t="s">
        <v>10831</v>
      </c>
      <c r="D206" s="200" t="s">
        <v>10829</v>
      </c>
      <c r="E206" s="679">
        <v>50.0</v>
      </c>
      <c r="F206" s="679">
        <v>50.0</v>
      </c>
      <c r="G206" s="424" t="s">
        <v>64</v>
      </c>
      <c r="H206" s="70"/>
      <c r="I206" s="70"/>
      <c r="J206" s="374"/>
      <c r="K206" s="374"/>
      <c r="L206" s="374"/>
    </row>
    <row r="207" ht="15.75" customHeight="1">
      <c r="A207" s="424" t="s">
        <v>64</v>
      </c>
      <c r="B207" s="424" t="s">
        <v>52</v>
      </c>
      <c r="C207" s="200" t="s">
        <v>10831</v>
      </c>
      <c r="D207" s="200" t="s">
        <v>10830</v>
      </c>
      <c r="E207" s="679">
        <v>40.0</v>
      </c>
      <c r="F207" s="679">
        <v>40.0</v>
      </c>
      <c r="G207" s="424" t="s">
        <v>64</v>
      </c>
      <c r="H207" s="70"/>
      <c r="I207" s="70"/>
      <c r="J207" s="374"/>
      <c r="K207" s="374"/>
      <c r="L207" s="374"/>
    </row>
    <row r="208" ht="15.75" customHeight="1">
      <c r="A208" s="424" t="s">
        <v>64</v>
      </c>
      <c r="B208" s="424" t="s">
        <v>52</v>
      </c>
      <c r="C208" s="200" t="s">
        <v>10832</v>
      </c>
      <c r="D208" s="200" t="s">
        <v>10829</v>
      </c>
      <c r="E208" s="679">
        <v>50.0</v>
      </c>
      <c r="F208" s="679">
        <v>50.0</v>
      </c>
      <c r="G208" s="424" t="s">
        <v>64</v>
      </c>
      <c r="H208" s="70"/>
      <c r="I208" s="70"/>
      <c r="J208" s="374"/>
      <c r="K208" s="374"/>
      <c r="L208" s="374"/>
    </row>
    <row r="209" ht="15.75" customHeight="1">
      <c r="A209" s="424" t="s">
        <v>64</v>
      </c>
      <c r="B209" s="424" t="s">
        <v>52</v>
      </c>
      <c r="C209" s="200" t="s">
        <v>10832</v>
      </c>
      <c r="D209" s="200" t="s">
        <v>10830</v>
      </c>
      <c r="E209" s="679">
        <v>40.0</v>
      </c>
      <c r="F209" s="679">
        <v>40.0</v>
      </c>
      <c r="G209" s="424" t="s">
        <v>64</v>
      </c>
      <c r="H209" s="70"/>
      <c r="I209" s="70"/>
      <c r="J209" s="374"/>
      <c r="K209" s="374"/>
      <c r="L209" s="374"/>
    </row>
    <row r="210" ht="15.75" customHeight="1">
      <c r="A210" s="424" t="s">
        <v>64</v>
      </c>
      <c r="B210" s="424" t="s">
        <v>52</v>
      </c>
      <c r="C210" s="200" t="s">
        <v>10828</v>
      </c>
      <c r="D210" s="200" t="s">
        <v>10833</v>
      </c>
      <c r="E210" s="679">
        <v>25.0</v>
      </c>
      <c r="F210" s="679">
        <v>25.0</v>
      </c>
      <c r="G210" s="424" t="s">
        <v>64</v>
      </c>
      <c r="H210" s="70"/>
      <c r="I210" s="70"/>
      <c r="J210" s="374"/>
      <c r="K210" s="374"/>
      <c r="L210" s="374"/>
    </row>
    <row r="211" ht="15.75" customHeight="1">
      <c r="A211" s="424" t="s">
        <v>64</v>
      </c>
      <c r="B211" s="424" t="s">
        <v>52</v>
      </c>
      <c r="C211" s="200" t="s">
        <v>10831</v>
      </c>
      <c r="D211" s="200" t="s">
        <v>10833</v>
      </c>
      <c r="E211" s="679">
        <v>25.0</v>
      </c>
      <c r="F211" s="679">
        <v>25.0</v>
      </c>
      <c r="G211" s="424" t="s">
        <v>64</v>
      </c>
      <c r="H211" s="70"/>
      <c r="I211" s="70"/>
      <c r="J211" s="374"/>
      <c r="K211" s="374"/>
      <c r="L211" s="374"/>
    </row>
    <row r="212" ht="15.75" customHeight="1">
      <c r="A212" s="424" t="s">
        <v>64</v>
      </c>
      <c r="B212" s="424" t="s">
        <v>52</v>
      </c>
      <c r="C212" s="200" t="s">
        <v>10832</v>
      </c>
      <c r="D212" s="200" t="s">
        <v>10833</v>
      </c>
      <c r="E212" s="679">
        <v>25.0</v>
      </c>
      <c r="F212" s="679">
        <v>25.0</v>
      </c>
      <c r="G212" s="424" t="s">
        <v>64</v>
      </c>
      <c r="H212" s="70"/>
      <c r="I212" s="70"/>
      <c r="J212" s="374"/>
      <c r="K212" s="374"/>
      <c r="L212" s="374"/>
    </row>
    <row r="213" ht="15.75" customHeight="1">
      <c r="A213" s="424" t="s">
        <v>64</v>
      </c>
      <c r="B213" s="424" t="s">
        <v>52</v>
      </c>
      <c r="C213" s="200" t="s">
        <v>10828</v>
      </c>
      <c r="D213" s="200" t="s">
        <v>10834</v>
      </c>
      <c r="E213" s="679">
        <v>15.0</v>
      </c>
      <c r="F213" s="679">
        <v>15.0</v>
      </c>
      <c r="G213" s="424" t="s">
        <v>64</v>
      </c>
      <c r="H213" s="70"/>
      <c r="I213" s="70"/>
      <c r="J213" s="374"/>
      <c r="K213" s="374"/>
      <c r="L213" s="374"/>
    </row>
    <row r="214" ht="15.75" customHeight="1">
      <c r="A214" s="424" t="s">
        <v>64</v>
      </c>
      <c r="B214" s="424" t="s">
        <v>52</v>
      </c>
      <c r="C214" s="200" t="s">
        <v>10831</v>
      </c>
      <c r="D214" s="200" t="s">
        <v>10834</v>
      </c>
      <c r="E214" s="679">
        <v>15.0</v>
      </c>
      <c r="F214" s="679">
        <v>15.0</v>
      </c>
      <c r="G214" s="424" t="s">
        <v>64</v>
      </c>
      <c r="H214" s="70"/>
      <c r="I214" s="70"/>
      <c r="J214" s="374"/>
      <c r="K214" s="374"/>
      <c r="L214" s="374"/>
    </row>
    <row r="215" ht="15.75" customHeight="1">
      <c r="A215" s="424" t="s">
        <v>64</v>
      </c>
      <c r="B215" s="424" t="s">
        <v>52</v>
      </c>
      <c r="C215" s="200" t="s">
        <v>10832</v>
      </c>
      <c r="D215" s="200" t="s">
        <v>10834</v>
      </c>
      <c r="E215" s="679">
        <v>15.0</v>
      </c>
      <c r="F215" s="679">
        <v>15.0</v>
      </c>
      <c r="G215" s="424" t="s">
        <v>64</v>
      </c>
      <c r="H215" s="70"/>
      <c r="I215" s="70"/>
      <c r="J215" s="374"/>
      <c r="K215" s="374"/>
      <c r="L215" s="374"/>
    </row>
    <row r="216" ht="15.75" customHeight="1">
      <c r="A216" s="424" t="s">
        <v>64</v>
      </c>
      <c r="B216" s="424" t="s">
        <v>52</v>
      </c>
      <c r="C216" s="200" t="s">
        <v>10828</v>
      </c>
      <c r="D216" s="200" t="s">
        <v>10835</v>
      </c>
      <c r="E216" s="679">
        <v>8.0</v>
      </c>
      <c r="F216" s="679">
        <v>8.0</v>
      </c>
      <c r="G216" s="424" t="s">
        <v>64</v>
      </c>
      <c r="H216" s="70"/>
      <c r="I216" s="70"/>
      <c r="J216" s="374"/>
      <c r="K216" s="374"/>
      <c r="L216" s="374"/>
    </row>
    <row r="217" ht="15.75" customHeight="1">
      <c r="A217" s="424" t="s">
        <v>64</v>
      </c>
      <c r="B217" s="424" t="s">
        <v>52</v>
      </c>
      <c r="C217" s="200" t="s">
        <v>10831</v>
      </c>
      <c r="D217" s="200" t="s">
        <v>10835</v>
      </c>
      <c r="E217" s="679">
        <v>8.0</v>
      </c>
      <c r="F217" s="679">
        <v>8.0</v>
      </c>
      <c r="G217" s="424" t="s">
        <v>64</v>
      </c>
      <c r="H217" s="70"/>
      <c r="I217" s="70"/>
      <c r="J217" s="374"/>
      <c r="K217" s="374"/>
      <c r="L217" s="374"/>
    </row>
    <row r="218" ht="15.75" customHeight="1">
      <c r="A218" s="424" t="s">
        <v>64</v>
      </c>
      <c r="B218" s="424" t="s">
        <v>52</v>
      </c>
      <c r="C218" s="200" t="s">
        <v>10832</v>
      </c>
      <c r="D218" s="200" t="s">
        <v>10835</v>
      </c>
      <c r="E218" s="679">
        <v>8.0</v>
      </c>
      <c r="F218" s="679">
        <v>8.0</v>
      </c>
      <c r="G218" s="424" t="s">
        <v>64</v>
      </c>
      <c r="H218" s="70"/>
      <c r="I218" s="70"/>
      <c r="J218" s="374"/>
      <c r="K218" s="374"/>
      <c r="L218" s="374"/>
    </row>
    <row r="219" ht="15.75" customHeight="1">
      <c r="A219" s="424" t="s">
        <v>10507</v>
      </c>
      <c r="B219" s="424" t="s">
        <v>52</v>
      </c>
      <c r="C219" s="200" t="s">
        <v>10836</v>
      </c>
      <c r="D219" s="200" t="s">
        <v>10782</v>
      </c>
      <c r="E219" s="679"/>
      <c r="F219" s="679">
        <v>424.0</v>
      </c>
      <c r="G219" s="424" t="s">
        <v>10507</v>
      </c>
      <c r="H219" s="70"/>
      <c r="I219" s="70"/>
      <c r="J219" s="374"/>
      <c r="K219" s="374"/>
      <c r="L219" s="374"/>
    </row>
    <row r="220" ht="15.75" customHeight="1">
      <c r="A220" s="424" t="s">
        <v>10507</v>
      </c>
      <c r="B220" s="424" t="s">
        <v>52</v>
      </c>
      <c r="C220" s="200" t="s">
        <v>10837</v>
      </c>
      <c r="D220" s="200" t="s">
        <v>10782</v>
      </c>
      <c r="E220" s="679" t="s">
        <v>10838</v>
      </c>
      <c r="F220" s="679">
        <v>237.0</v>
      </c>
      <c r="G220" s="424" t="s">
        <v>10507</v>
      </c>
      <c r="H220" s="70"/>
      <c r="I220" s="70"/>
      <c r="J220" s="374"/>
      <c r="K220" s="374"/>
      <c r="L220" s="374"/>
    </row>
    <row r="221" ht="15.75" customHeight="1">
      <c r="A221" s="424" t="s">
        <v>10839</v>
      </c>
      <c r="B221" s="424" t="s">
        <v>52</v>
      </c>
      <c r="C221" s="200" t="s">
        <v>10840</v>
      </c>
      <c r="D221" s="200" t="s">
        <v>10782</v>
      </c>
      <c r="E221" s="679"/>
      <c r="F221" s="679">
        <v>424.0</v>
      </c>
      <c r="G221" s="424" t="s">
        <v>10839</v>
      </c>
      <c r="H221" s="70"/>
      <c r="I221" s="70"/>
      <c r="J221" s="374"/>
      <c r="K221" s="374"/>
      <c r="L221" s="374"/>
    </row>
    <row r="222" ht="15.75" customHeight="1">
      <c r="A222" s="424" t="s">
        <v>78</v>
      </c>
      <c r="B222" s="424" t="s">
        <v>52</v>
      </c>
      <c r="C222" s="200" t="s">
        <v>10812</v>
      </c>
      <c r="D222" s="200" t="s">
        <v>10637</v>
      </c>
      <c r="E222" s="679">
        <v>12.33</v>
      </c>
      <c r="F222" s="679">
        <v>24.67</v>
      </c>
      <c r="G222" s="424" t="s">
        <v>78</v>
      </c>
      <c r="H222" s="70"/>
      <c r="I222" s="70"/>
      <c r="J222" s="374"/>
      <c r="K222" s="374"/>
      <c r="L222" s="374"/>
    </row>
    <row r="223" ht="15.75" customHeight="1">
      <c r="A223" s="424" t="s">
        <v>78</v>
      </c>
      <c r="B223" s="424" t="s">
        <v>52</v>
      </c>
      <c r="C223" s="200" t="s">
        <v>10841</v>
      </c>
      <c r="D223" s="200" t="s">
        <v>10637</v>
      </c>
      <c r="E223" s="679">
        <v>3.66</v>
      </c>
      <c r="F223" s="679">
        <v>7.33</v>
      </c>
      <c r="G223" s="424" t="s">
        <v>78</v>
      </c>
      <c r="H223" s="70"/>
      <c r="I223" s="70"/>
      <c r="J223" s="374"/>
      <c r="K223" s="374"/>
      <c r="L223" s="374"/>
    </row>
    <row r="224" ht="15.75" customHeight="1">
      <c r="A224" s="424" t="s">
        <v>78</v>
      </c>
      <c r="B224" s="424" t="s">
        <v>52</v>
      </c>
      <c r="C224" s="200" t="s">
        <v>10842</v>
      </c>
      <c r="D224" s="200" t="s">
        <v>10637</v>
      </c>
      <c r="E224" s="679">
        <v>12.33</v>
      </c>
      <c r="F224" s="679">
        <v>24.67</v>
      </c>
      <c r="G224" s="424" t="s">
        <v>78</v>
      </c>
      <c r="H224" s="70"/>
      <c r="I224" s="70"/>
      <c r="J224" s="374"/>
      <c r="K224" s="374"/>
      <c r="L224" s="374"/>
    </row>
    <row r="225" ht="15.75" customHeight="1">
      <c r="A225" s="424" t="s">
        <v>78</v>
      </c>
      <c r="B225" s="424" t="s">
        <v>52</v>
      </c>
      <c r="C225" s="200" t="s">
        <v>10843</v>
      </c>
      <c r="D225" s="200" t="s">
        <v>10637</v>
      </c>
      <c r="E225" s="679">
        <v>12.33</v>
      </c>
      <c r="F225" s="679">
        <v>24.67</v>
      </c>
      <c r="G225" s="424" t="s">
        <v>78</v>
      </c>
      <c r="H225" s="70"/>
      <c r="I225" s="70"/>
      <c r="J225" s="374"/>
      <c r="K225" s="374"/>
      <c r="L225" s="374"/>
    </row>
    <row r="226" ht="15.75" customHeight="1">
      <c r="A226" s="424" t="s">
        <v>78</v>
      </c>
      <c r="B226" s="424" t="s">
        <v>52</v>
      </c>
      <c r="C226" s="200" t="s">
        <v>10844</v>
      </c>
      <c r="D226" s="200" t="s">
        <v>10637</v>
      </c>
      <c r="E226" s="679">
        <v>12.33</v>
      </c>
      <c r="F226" s="679">
        <v>24.67</v>
      </c>
      <c r="G226" s="424" t="s">
        <v>78</v>
      </c>
      <c r="H226" s="70"/>
      <c r="I226" s="70"/>
      <c r="J226" s="374"/>
      <c r="K226" s="374"/>
      <c r="L226" s="374"/>
    </row>
    <row r="227" ht="15.75" customHeight="1">
      <c r="A227" s="424" t="s">
        <v>78</v>
      </c>
      <c r="B227" s="424" t="s">
        <v>52</v>
      </c>
      <c r="C227" s="200" t="s">
        <v>10845</v>
      </c>
      <c r="D227" s="200" t="s">
        <v>10637</v>
      </c>
      <c r="E227" s="679">
        <v>12.33</v>
      </c>
      <c r="F227" s="679">
        <v>24.67</v>
      </c>
      <c r="G227" s="424" t="s">
        <v>78</v>
      </c>
      <c r="H227" s="70"/>
      <c r="I227" s="70"/>
      <c r="J227" s="374"/>
      <c r="K227" s="374"/>
      <c r="L227" s="374"/>
    </row>
    <row r="228" ht="15.75" customHeight="1">
      <c r="A228" s="424" t="s">
        <v>78</v>
      </c>
      <c r="B228" s="424" t="s">
        <v>52</v>
      </c>
      <c r="C228" s="200" t="s">
        <v>10846</v>
      </c>
      <c r="D228" s="200" t="s">
        <v>10637</v>
      </c>
      <c r="E228" s="679">
        <v>12.33</v>
      </c>
      <c r="F228" s="679">
        <v>24.67</v>
      </c>
      <c r="G228" s="424" t="s">
        <v>78</v>
      </c>
      <c r="H228" s="70"/>
      <c r="I228" s="70"/>
      <c r="J228" s="374"/>
      <c r="K228" s="374"/>
      <c r="L228" s="374"/>
    </row>
    <row r="229" ht="15.75" customHeight="1">
      <c r="A229" s="424" t="s">
        <v>78</v>
      </c>
      <c r="B229" s="424" t="s">
        <v>52</v>
      </c>
      <c r="C229" s="200" t="s">
        <v>10847</v>
      </c>
      <c r="D229" s="200" t="s">
        <v>10848</v>
      </c>
      <c r="E229" s="679">
        <v>10.0</v>
      </c>
      <c r="F229" s="679">
        <v>10.0</v>
      </c>
      <c r="G229" s="424" t="s">
        <v>78</v>
      </c>
      <c r="H229" s="70"/>
      <c r="I229" s="70"/>
      <c r="J229" s="374"/>
      <c r="K229" s="374"/>
      <c r="L229" s="374"/>
    </row>
    <row r="230" ht="15.75" customHeight="1">
      <c r="A230" s="424" t="s">
        <v>54</v>
      </c>
      <c r="B230" s="424" t="s">
        <v>52</v>
      </c>
      <c r="C230" s="200" t="s">
        <v>10849</v>
      </c>
      <c r="D230" s="200" t="s">
        <v>10637</v>
      </c>
      <c r="E230" s="679">
        <v>50.0</v>
      </c>
      <c r="F230" s="679">
        <v>50.0</v>
      </c>
      <c r="G230" s="424" t="s">
        <v>54</v>
      </c>
      <c r="H230" s="70"/>
      <c r="I230" s="70"/>
      <c r="J230" s="374"/>
      <c r="K230" s="374"/>
      <c r="L230" s="374"/>
    </row>
    <row r="231" ht="15.75" customHeight="1">
      <c r="A231" s="424" t="s">
        <v>54</v>
      </c>
      <c r="B231" s="424" t="s">
        <v>52</v>
      </c>
      <c r="C231" s="200" t="s">
        <v>10850</v>
      </c>
      <c r="D231" s="200" t="s">
        <v>10637</v>
      </c>
      <c r="E231" s="679">
        <v>50.0</v>
      </c>
      <c r="F231" s="679">
        <v>50.0</v>
      </c>
      <c r="G231" s="424" t="s">
        <v>54</v>
      </c>
      <c r="H231" s="70"/>
      <c r="I231" s="70"/>
      <c r="J231" s="374"/>
      <c r="K231" s="374"/>
      <c r="L231" s="374"/>
    </row>
    <row r="232" ht="15.75" customHeight="1">
      <c r="A232" s="424" t="s">
        <v>54</v>
      </c>
      <c r="B232" s="424" t="s">
        <v>52</v>
      </c>
      <c r="C232" s="200" t="s">
        <v>10851</v>
      </c>
      <c r="D232" s="200" t="s">
        <v>10637</v>
      </c>
      <c r="E232" s="679">
        <v>40.0</v>
      </c>
      <c r="F232" s="679">
        <v>40.0</v>
      </c>
      <c r="G232" s="424" t="s">
        <v>54</v>
      </c>
      <c r="H232" s="70"/>
      <c r="I232" s="70"/>
      <c r="J232" s="374"/>
      <c r="K232" s="374"/>
      <c r="L232" s="374"/>
    </row>
    <row r="233" ht="15.75" customHeight="1">
      <c r="A233" s="424" t="s">
        <v>54</v>
      </c>
      <c r="B233" s="424" t="s">
        <v>52</v>
      </c>
      <c r="C233" s="200" t="s">
        <v>10852</v>
      </c>
      <c r="D233" s="200" t="s">
        <v>10637</v>
      </c>
      <c r="E233" s="679">
        <v>13.0</v>
      </c>
      <c r="F233" s="679">
        <v>13.0</v>
      </c>
      <c r="G233" s="424" t="s">
        <v>54</v>
      </c>
      <c r="H233" s="70"/>
      <c r="I233" s="70"/>
      <c r="J233" s="374"/>
      <c r="K233" s="374"/>
      <c r="L233" s="374"/>
    </row>
    <row r="234" ht="15.75" customHeight="1">
      <c r="A234" s="424" t="s">
        <v>54</v>
      </c>
      <c r="B234" s="424" t="s">
        <v>52</v>
      </c>
      <c r="C234" s="200" t="s">
        <v>10853</v>
      </c>
      <c r="D234" s="200" t="s">
        <v>10637</v>
      </c>
      <c r="E234" s="679">
        <v>50.0</v>
      </c>
      <c r="F234" s="679">
        <v>50.0</v>
      </c>
      <c r="G234" s="424" t="s">
        <v>54</v>
      </c>
      <c r="H234" s="70"/>
      <c r="I234" s="70"/>
      <c r="J234" s="374"/>
      <c r="K234" s="374"/>
      <c r="L234" s="374"/>
    </row>
    <row r="235" ht="15.75" customHeight="1">
      <c r="A235" s="424" t="s">
        <v>54</v>
      </c>
      <c r="B235" s="424" t="s">
        <v>52</v>
      </c>
      <c r="C235" s="200" t="s">
        <v>10854</v>
      </c>
      <c r="D235" s="200" t="s">
        <v>10637</v>
      </c>
      <c r="E235" s="679">
        <v>50.0</v>
      </c>
      <c r="F235" s="679">
        <v>50.0</v>
      </c>
      <c r="G235" s="424" t="s">
        <v>54</v>
      </c>
      <c r="H235" s="70"/>
      <c r="I235" s="70"/>
      <c r="J235" s="374"/>
      <c r="K235" s="374"/>
      <c r="L235" s="374"/>
    </row>
    <row r="236" ht="15.75" customHeight="1">
      <c r="A236" s="424" t="s">
        <v>54</v>
      </c>
      <c r="B236" s="424" t="s">
        <v>52</v>
      </c>
      <c r="C236" s="200" t="s">
        <v>10855</v>
      </c>
      <c r="D236" s="200" t="s">
        <v>10637</v>
      </c>
      <c r="E236" s="679">
        <v>40.0</v>
      </c>
      <c r="F236" s="679">
        <v>40.0</v>
      </c>
      <c r="G236" s="424" t="s">
        <v>54</v>
      </c>
      <c r="H236" s="70"/>
      <c r="I236" s="70"/>
      <c r="J236" s="374"/>
      <c r="K236" s="374"/>
      <c r="L236" s="374"/>
    </row>
    <row r="237" ht="15.75" customHeight="1">
      <c r="A237" s="424" t="s">
        <v>54</v>
      </c>
      <c r="B237" s="424" t="s">
        <v>52</v>
      </c>
      <c r="C237" s="200" t="s">
        <v>10856</v>
      </c>
      <c r="D237" s="200" t="s">
        <v>10637</v>
      </c>
      <c r="E237" s="679">
        <v>13.0</v>
      </c>
      <c r="F237" s="679">
        <v>13.0</v>
      </c>
      <c r="G237" s="424" t="s">
        <v>54</v>
      </c>
      <c r="H237" s="70"/>
      <c r="I237" s="70"/>
      <c r="J237" s="374"/>
      <c r="K237" s="374"/>
      <c r="L237" s="374"/>
    </row>
    <row r="238" ht="15.75" customHeight="1">
      <c r="A238" s="424" t="s">
        <v>54</v>
      </c>
      <c r="B238" s="424" t="s">
        <v>52</v>
      </c>
      <c r="C238" s="200" t="s">
        <v>10857</v>
      </c>
      <c r="D238" s="200" t="s">
        <v>10637</v>
      </c>
      <c r="E238" s="679">
        <v>50.0</v>
      </c>
      <c r="F238" s="679">
        <v>50.0</v>
      </c>
      <c r="G238" s="424" t="s">
        <v>54</v>
      </c>
      <c r="H238" s="70"/>
      <c r="I238" s="70"/>
      <c r="J238" s="374"/>
      <c r="K238" s="374"/>
      <c r="L238" s="374"/>
    </row>
    <row r="239" ht="15.75" customHeight="1">
      <c r="A239" s="424" t="s">
        <v>54</v>
      </c>
      <c r="B239" s="424" t="s">
        <v>52</v>
      </c>
      <c r="C239" s="200" t="s">
        <v>10858</v>
      </c>
      <c r="D239" s="200" t="s">
        <v>10637</v>
      </c>
      <c r="E239" s="679">
        <v>50.0</v>
      </c>
      <c r="F239" s="679">
        <v>50.0</v>
      </c>
      <c r="G239" s="424" t="s">
        <v>54</v>
      </c>
      <c r="H239" s="70"/>
      <c r="I239" s="70"/>
      <c r="J239" s="374"/>
      <c r="K239" s="374"/>
      <c r="L239" s="374"/>
    </row>
    <row r="240" ht="15.75" customHeight="1">
      <c r="A240" s="424" t="s">
        <v>54</v>
      </c>
      <c r="B240" s="424" t="s">
        <v>52</v>
      </c>
      <c r="C240" s="200" t="s">
        <v>10859</v>
      </c>
      <c r="D240" s="200" t="s">
        <v>10637</v>
      </c>
      <c r="E240" s="679">
        <v>50.0</v>
      </c>
      <c r="F240" s="679">
        <v>50.0</v>
      </c>
      <c r="G240" s="424" t="s">
        <v>54</v>
      </c>
      <c r="H240" s="70"/>
      <c r="I240" s="70"/>
      <c r="J240" s="374"/>
      <c r="K240" s="374"/>
      <c r="L240" s="374"/>
    </row>
    <row r="241" ht="15.75" customHeight="1">
      <c r="A241" s="424" t="s">
        <v>54</v>
      </c>
      <c r="B241" s="424" t="s">
        <v>52</v>
      </c>
      <c r="C241" s="200" t="s">
        <v>10860</v>
      </c>
      <c r="D241" s="200" t="s">
        <v>10637</v>
      </c>
      <c r="E241" s="679">
        <v>13.0</v>
      </c>
      <c r="F241" s="679">
        <v>13.0</v>
      </c>
      <c r="G241" s="424" t="s">
        <v>54</v>
      </c>
      <c r="H241" s="70"/>
      <c r="I241" s="70"/>
      <c r="J241" s="374"/>
      <c r="K241" s="374"/>
      <c r="L241" s="374"/>
    </row>
    <row r="242" ht="15.75" customHeight="1">
      <c r="A242" s="424" t="s">
        <v>54</v>
      </c>
      <c r="B242" s="424" t="s">
        <v>52</v>
      </c>
      <c r="C242" s="200" t="s">
        <v>10861</v>
      </c>
      <c r="D242" s="200" t="s">
        <v>10637</v>
      </c>
      <c r="E242" s="679">
        <v>79.0</v>
      </c>
      <c r="F242" s="679">
        <v>79.33</v>
      </c>
      <c r="G242" s="424" t="s">
        <v>54</v>
      </c>
      <c r="H242" s="70"/>
      <c r="I242" s="70"/>
      <c r="J242" s="374"/>
      <c r="K242" s="374"/>
      <c r="L242" s="374"/>
    </row>
    <row r="243" ht="15.75" customHeight="1">
      <c r="A243" s="424" t="s">
        <v>54</v>
      </c>
      <c r="B243" s="424" t="s">
        <v>52</v>
      </c>
      <c r="C243" s="200" t="s">
        <v>10862</v>
      </c>
      <c r="D243" s="200" t="s">
        <v>10863</v>
      </c>
      <c r="E243" s="679">
        <v>13.0</v>
      </c>
      <c r="F243" s="679">
        <v>6.5</v>
      </c>
      <c r="G243" s="424" t="s">
        <v>54</v>
      </c>
      <c r="H243" s="70"/>
      <c r="I243" s="70"/>
      <c r="J243" s="374"/>
      <c r="K243" s="374"/>
      <c r="L243" s="374"/>
    </row>
    <row r="244" ht="15.75" customHeight="1">
      <c r="A244" s="424" t="s">
        <v>54</v>
      </c>
      <c r="B244" s="424" t="s">
        <v>52</v>
      </c>
      <c r="C244" s="200" t="s">
        <v>10864</v>
      </c>
      <c r="D244" s="200" t="s">
        <v>10863</v>
      </c>
      <c r="E244" s="679">
        <v>40.0</v>
      </c>
      <c r="F244" s="679">
        <v>20.0</v>
      </c>
      <c r="G244" s="424" t="s">
        <v>54</v>
      </c>
      <c r="H244" s="70"/>
      <c r="I244" s="70"/>
      <c r="J244" s="374"/>
      <c r="K244" s="374"/>
      <c r="L244" s="374"/>
    </row>
    <row r="245" ht="15.75" customHeight="1">
      <c r="A245" s="424" t="s">
        <v>54</v>
      </c>
      <c r="B245" s="424" t="s">
        <v>52</v>
      </c>
      <c r="C245" s="200" t="s">
        <v>10865</v>
      </c>
      <c r="D245" s="200" t="s">
        <v>10863</v>
      </c>
      <c r="E245" s="679">
        <v>50.0</v>
      </c>
      <c r="F245" s="679">
        <v>25.0</v>
      </c>
      <c r="G245" s="424" t="s">
        <v>54</v>
      </c>
      <c r="H245" s="70"/>
      <c r="I245" s="70"/>
      <c r="J245" s="374"/>
      <c r="K245" s="374"/>
      <c r="L245" s="374"/>
    </row>
    <row r="246" ht="15.75" customHeight="1">
      <c r="A246" s="424" t="s">
        <v>54</v>
      </c>
      <c r="B246" s="424" t="s">
        <v>52</v>
      </c>
      <c r="C246" s="200" t="s">
        <v>10862</v>
      </c>
      <c r="D246" s="200" t="s">
        <v>10863</v>
      </c>
      <c r="E246" s="679">
        <v>13.0</v>
      </c>
      <c r="F246" s="679">
        <v>6.5</v>
      </c>
      <c r="G246" s="424" t="s">
        <v>54</v>
      </c>
      <c r="H246" s="70"/>
      <c r="I246" s="70"/>
      <c r="J246" s="374"/>
      <c r="K246" s="374"/>
      <c r="L246" s="374"/>
    </row>
    <row r="247" ht="15.75" customHeight="1">
      <c r="A247" s="424" t="s">
        <v>54</v>
      </c>
      <c r="B247" s="424" t="s">
        <v>52</v>
      </c>
      <c r="C247" s="200" t="s">
        <v>10864</v>
      </c>
      <c r="D247" s="200" t="s">
        <v>10863</v>
      </c>
      <c r="E247" s="679">
        <v>40.0</v>
      </c>
      <c r="F247" s="679">
        <v>20.0</v>
      </c>
      <c r="G247" s="424" t="s">
        <v>54</v>
      </c>
      <c r="H247" s="70"/>
      <c r="I247" s="70"/>
      <c r="J247" s="374"/>
      <c r="K247" s="374"/>
      <c r="L247" s="374"/>
    </row>
    <row r="248" ht="15.75" customHeight="1">
      <c r="A248" s="424" t="s">
        <v>54</v>
      </c>
      <c r="B248" s="424" t="s">
        <v>52</v>
      </c>
      <c r="C248" s="200" t="s">
        <v>10862</v>
      </c>
      <c r="D248" s="200" t="s">
        <v>10863</v>
      </c>
      <c r="E248" s="679">
        <v>50.0</v>
      </c>
      <c r="F248" s="679">
        <v>25.0</v>
      </c>
      <c r="G248" s="424" t="s">
        <v>54</v>
      </c>
      <c r="H248" s="70"/>
      <c r="I248" s="70"/>
      <c r="J248" s="374"/>
      <c r="K248" s="374"/>
      <c r="L248" s="374"/>
    </row>
    <row r="249" ht="15.75" customHeight="1">
      <c r="A249" s="424" t="s">
        <v>54</v>
      </c>
      <c r="B249" s="424" t="s">
        <v>52</v>
      </c>
      <c r="C249" s="200" t="s">
        <v>10866</v>
      </c>
      <c r="D249" s="200" t="s">
        <v>10637</v>
      </c>
      <c r="E249" s="679" t="s">
        <v>10867</v>
      </c>
      <c r="F249" s="679">
        <v>494.66</v>
      </c>
      <c r="G249" s="424" t="s">
        <v>54</v>
      </c>
      <c r="H249" s="70"/>
      <c r="I249" s="70"/>
      <c r="J249" s="374"/>
      <c r="K249" s="374"/>
      <c r="L249" s="374"/>
    </row>
    <row r="250" ht="15.75" customHeight="1">
      <c r="A250" s="424" t="s">
        <v>56</v>
      </c>
      <c r="B250" s="424" t="s">
        <v>52</v>
      </c>
      <c r="C250" s="200" t="s">
        <v>10868</v>
      </c>
      <c r="D250" s="200" t="s">
        <v>10637</v>
      </c>
      <c r="E250" s="679">
        <v>40.0</v>
      </c>
      <c r="F250" s="679">
        <v>40.0</v>
      </c>
      <c r="G250" s="424" t="s">
        <v>56</v>
      </c>
      <c r="H250" s="70"/>
      <c r="I250" s="70"/>
      <c r="J250" s="374"/>
      <c r="K250" s="374"/>
      <c r="L250" s="374"/>
    </row>
    <row r="251" ht="15.75" customHeight="1">
      <c r="A251" s="424" t="s">
        <v>56</v>
      </c>
      <c r="B251" s="424" t="s">
        <v>52</v>
      </c>
      <c r="C251" s="200" t="s">
        <v>10869</v>
      </c>
      <c r="D251" s="200" t="s">
        <v>10637</v>
      </c>
      <c r="E251" s="679">
        <v>40.0</v>
      </c>
      <c r="F251" s="679">
        <v>40.0</v>
      </c>
      <c r="G251" s="424" t="s">
        <v>56</v>
      </c>
      <c r="H251" s="70"/>
      <c r="I251" s="70"/>
      <c r="J251" s="374"/>
      <c r="K251" s="374"/>
      <c r="L251" s="374"/>
    </row>
    <row r="252" ht="15.75" customHeight="1">
      <c r="A252" s="424" t="s">
        <v>56</v>
      </c>
      <c r="B252" s="424" t="s">
        <v>52</v>
      </c>
      <c r="C252" s="200" t="s">
        <v>10870</v>
      </c>
      <c r="D252" s="200" t="s">
        <v>10637</v>
      </c>
      <c r="E252" s="679">
        <v>40.0</v>
      </c>
      <c r="F252" s="679">
        <v>40.0</v>
      </c>
      <c r="G252" s="424" t="s">
        <v>56</v>
      </c>
      <c r="H252" s="70"/>
      <c r="I252" s="70"/>
      <c r="J252" s="374"/>
      <c r="K252" s="374"/>
      <c r="L252" s="374"/>
    </row>
    <row r="253" ht="15.75" customHeight="1">
      <c r="A253" s="424" t="s">
        <v>56</v>
      </c>
      <c r="B253" s="424" t="s">
        <v>52</v>
      </c>
      <c r="C253" s="200" t="s">
        <v>10871</v>
      </c>
      <c r="D253" s="200" t="s">
        <v>10637</v>
      </c>
      <c r="E253" s="679">
        <v>13.0</v>
      </c>
      <c r="F253" s="679">
        <v>13.0</v>
      </c>
      <c r="G253" s="424" t="s">
        <v>56</v>
      </c>
      <c r="H253" s="70"/>
      <c r="I253" s="70"/>
      <c r="J253" s="374"/>
      <c r="K253" s="374"/>
      <c r="L253" s="374"/>
    </row>
    <row r="254" ht="15.75" customHeight="1">
      <c r="A254" s="424" t="s">
        <v>56</v>
      </c>
      <c r="B254" s="424" t="s">
        <v>52</v>
      </c>
      <c r="C254" s="200" t="s">
        <v>10872</v>
      </c>
      <c r="D254" s="200" t="s">
        <v>10637</v>
      </c>
      <c r="E254" s="679">
        <v>13.0</v>
      </c>
      <c r="F254" s="679">
        <v>13.0</v>
      </c>
      <c r="G254" s="424" t="s">
        <v>56</v>
      </c>
      <c r="H254" s="70"/>
      <c r="I254" s="70"/>
      <c r="J254" s="374"/>
      <c r="K254" s="374"/>
      <c r="L254" s="374"/>
    </row>
    <row r="255" ht="15.75" customHeight="1">
      <c r="A255" s="424" t="s">
        <v>56</v>
      </c>
      <c r="B255" s="424" t="s">
        <v>52</v>
      </c>
      <c r="C255" s="200" t="s">
        <v>10873</v>
      </c>
      <c r="D255" s="200" t="s">
        <v>10637</v>
      </c>
      <c r="E255" s="679">
        <v>40.0</v>
      </c>
      <c r="F255" s="679">
        <v>40.0</v>
      </c>
      <c r="G255" s="424" t="s">
        <v>56</v>
      </c>
      <c r="H255" s="70"/>
      <c r="I255" s="70"/>
      <c r="J255" s="374"/>
      <c r="K255" s="374"/>
      <c r="L255" s="374"/>
    </row>
    <row r="256" ht="15.75" customHeight="1">
      <c r="A256" s="424" t="s">
        <v>56</v>
      </c>
      <c r="B256" s="424" t="s">
        <v>52</v>
      </c>
      <c r="C256" s="200" t="s">
        <v>10874</v>
      </c>
      <c r="D256" s="200" t="s">
        <v>10637</v>
      </c>
      <c r="E256" s="679">
        <v>40.0</v>
      </c>
      <c r="F256" s="679">
        <v>40.0</v>
      </c>
      <c r="G256" s="424" t="s">
        <v>56</v>
      </c>
      <c r="H256" s="70"/>
      <c r="I256" s="70"/>
      <c r="J256" s="374"/>
      <c r="K256" s="374"/>
      <c r="L256" s="374"/>
    </row>
    <row r="257" ht="15.75" customHeight="1">
      <c r="A257" s="424" t="s">
        <v>56</v>
      </c>
      <c r="B257" s="424" t="s">
        <v>52</v>
      </c>
      <c r="C257" s="200" t="s">
        <v>10875</v>
      </c>
      <c r="D257" s="200" t="s">
        <v>10637</v>
      </c>
      <c r="E257" s="679">
        <v>40.0</v>
      </c>
      <c r="F257" s="679">
        <v>40.0</v>
      </c>
      <c r="G257" s="424" t="s">
        <v>56</v>
      </c>
      <c r="H257" s="70"/>
      <c r="I257" s="70"/>
      <c r="J257" s="374"/>
      <c r="K257" s="374"/>
      <c r="L257" s="374"/>
    </row>
    <row r="258" ht="15.75" customHeight="1">
      <c r="A258" s="424" t="s">
        <v>56</v>
      </c>
      <c r="B258" s="424" t="s">
        <v>52</v>
      </c>
      <c r="C258" s="200" t="s">
        <v>10876</v>
      </c>
      <c r="D258" s="200" t="s">
        <v>10637</v>
      </c>
      <c r="E258" s="679">
        <v>13.0</v>
      </c>
      <c r="F258" s="679">
        <v>13.0</v>
      </c>
      <c r="G258" s="424" t="s">
        <v>56</v>
      </c>
      <c r="H258" s="70"/>
      <c r="I258" s="70"/>
      <c r="J258" s="374"/>
      <c r="K258" s="374"/>
      <c r="L258" s="374"/>
    </row>
    <row r="259" ht="15.75" customHeight="1">
      <c r="A259" s="424" t="s">
        <v>56</v>
      </c>
      <c r="B259" s="424" t="s">
        <v>52</v>
      </c>
      <c r="C259" s="200" t="s">
        <v>10877</v>
      </c>
      <c r="D259" s="200" t="s">
        <v>10637</v>
      </c>
      <c r="E259" s="679">
        <v>13.0</v>
      </c>
      <c r="F259" s="679">
        <v>13.0</v>
      </c>
      <c r="G259" s="424" t="s">
        <v>56</v>
      </c>
      <c r="H259" s="70"/>
      <c r="I259" s="70"/>
      <c r="J259" s="374"/>
      <c r="K259" s="374"/>
      <c r="L259" s="374"/>
    </row>
    <row r="260" ht="15.75" customHeight="1">
      <c r="A260" s="424" t="s">
        <v>56</v>
      </c>
      <c r="B260" s="424" t="s">
        <v>52</v>
      </c>
      <c r="C260" s="200" t="s">
        <v>10878</v>
      </c>
      <c r="D260" s="200" t="s">
        <v>10637</v>
      </c>
      <c r="E260" s="679">
        <v>30.0</v>
      </c>
      <c r="F260" s="679">
        <v>30.0</v>
      </c>
      <c r="G260" s="424" t="s">
        <v>56</v>
      </c>
      <c r="H260" s="70"/>
      <c r="I260" s="70"/>
      <c r="J260" s="374"/>
      <c r="K260" s="374"/>
      <c r="L260" s="374"/>
    </row>
    <row r="261" ht="15.75" customHeight="1">
      <c r="A261" s="424" t="s">
        <v>56</v>
      </c>
      <c r="B261" s="424" t="s">
        <v>52</v>
      </c>
      <c r="C261" s="200" t="s">
        <v>10879</v>
      </c>
      <c r="D261" s="200" t="s">
        <v>10637</v>
      </c>
      <c r="E261" s="679">
        <v>30.0</v>
      </c>
      <c r="F261" s="679">
        <v>30.0</v>
      </c>
      <c r="G261" s="424" t="s">
        <v>56</v>
      </c>
      <c r="H261" s="70"/>
      <c r="I261" s="70"/>
      <c r="J261" s="374"/>
      <c r="K261" s="374"/>
      <c r="L261" s="374"/>
    </row>
    <row r="262" ht="15.75" customHeight="1">
      <c r="A262" s="424" t="s">
        <v>56</v>
      </c>
      <c r="B262" s="424" t="s">
        <v>52</v>
      </c>
      <c r="C262" s="200" t="s">
        <v>10880</v>
      </c>
      <c r="D262" s="200" t="s">
        <v>10637</v>
      </c>
      <c r="E262" s="679">
        <v>30.0</v>
      </c>
      <c r="F262" s="679">
        <v>30.0</v>
      </c>
      <c r="G262" s="424" t="s">
        <v>56</v>
      </c>
      <c r="H262" s="70"/>
      <c r="I262" s="70"/>
      <c r="J262" s="374"/>
      <c r="K262" s="374"/>
      <c r="L262" s="374"/>
    </row>
    <row r="263" ht="15.75" customHeight="1">
      <c r="A263" s="424" t="s">
        <v>56</v>
      </c>
      <c r="B263" s="424" t="s">
        <v>52</v>
      </c>
      <c r="C263" s="200" t="s">
        <v>10881</v>
      </c>
      <c r="D263" s="200" t="s">
        <v>10637</v>
      </c>
      <c r="E263" s="679">
        <v>10.0</v>
      </c>
      <c r="F263" s="679">
        <v>10.0</v>
      </c>
      <c r="G263" s="424" t="s">
        <v>56</v>
      </c>
      <c r="H263" s="70"/>
      <c r="I263" s="70"/>
      <c r="J263" s="374"/>
      <c r="K263" s="374"/>
      <c r="L263" s="374"/>
    </row>
    <row r="264" ht="15.75" customHeight="1">
      <c r="A264" s="424" t="s">
        <v>56</v>
      </c>
      <c r="B264" s="424" t="s">
        <v>52</v>
      </c>
      <c r="C264" s="200" t="s">
        <v>10882</v>
      </c>
      <c r="D264" s="200" t="s">
        <v>10637</v>
      </c>
      <c r="E264" s="679">
        <v>10.0</v>
      </c>
      <c r="F264" s="679">
        <v>10.0</v>
      </c>
      <c r="G264" s="424" t="s">
        <v>56</v>
      </c>
      <c r="H264" s="70"/>
      <c r="I264" s="70"/>
      <c r="J264" s="374"/>
      <c r="K264" s="374"/>
      <c r="L264" s="374"/>
    </row>
    <row r="265" ht="15.75" customHeight="1">
      <c r="A265" s="424" t="s">
        <v>56</v>
      </c>
      <c r="B265" s="424" t="s">
        <v>52</v>
      </c>
      <c r="C265" s="200" t="s">
        <v>10866</v>
      </c>
      <c r="D265" s="200" t="s">
        <v>10703</v>
      </c>
      <c r="E265" s="679">
        <v>495.0</v>
      </c>
      <c r="F265" s="679">
        <v>494.66</v>
      </c>
      <c r="G265" s="424" t="s">
        <v>56</v>
      </c>
      <c r="H265" s="70"/>
      <c r="I265" s="70"/>
      <c r="J265" s="374"/>
      <c r="K265" s="374"/>
      <c r="L265" s="374"/>
    </row>
    <row r="266" ht="15.75" customHeight="1">
      <c r="A266" s="424" t="s">
        <v>56</v>
      </c>
      <c r="B266" s="424" t="s">
        <v>52</v>
      </c>
      <c r="C266" s="200" t="s">
        <v>10861</v>
      </c>
      <c r="D266" s="200" t="s">
        <v>10637</v>
      </c>
      <c r="E266" s="679" t="s">
        <v>10883</v>
      </c>
      <c r="F266" s="679">
        <v>79.33</v>
      </c>
      <c r="G266" s="424" t="s">
        <v>56</v>
      </c>
      <c r="H266" s="70"/>
      <c r="I266" s="70"/>
      <c r="J266" s="374"/>
      <c r="K266" s="374"/>
      <c r="L266" s="374"/>
    </row>
    <row r="267" ht="15.75" customHeight="1">
      <c r="A267" s="424" t="s">
        <v>56</v>
      </c>
      <c r="B267" s="424" t="s">
        <v>52</v>
      </c>
      <c r="C267" s="200" t="s">
        <v>10884</v>
      </c>
      <c r="D267" s="200" t="s">
        <v>10863</v>
      </c>
      <c r="E267" s="679">
        <v>22.0</v>
      </c>
      <c r="F267" s="679">
        <v>11.0</v>
      </c>
      <c r="G267" s="424" t="s">
        <v>56</v>
      </c>
      <c r="H267" s="70"/>
      <c r="I267" s="70"/>
      <c r="J267" s="374"/>
      <c r="K267" s="374"/>
      <c r="L267" s="374"/>
    </row>
    <row r="268" ht="15.75" customHeight="1">
      <c r="A268" s="94" t="s">
        <v>56</v>
      </c>
      <c r="B268" s="94" t="s">
        <v>52</v>
      </c>
      <c r="C268" s="94" t="s">
        <v>10885</v>
      </c>
      <c r="D268" s="94" t="s">
        <v>10863</v>
      </c>
      <c r="E268" s="1679">
        <v>9.0</v>
      </c>
      <c r="F268" s="1679">
        <v>4.66</v>
      </c>
      <c r="G268" s="134" t="s">
        <v>56</v>
      </c>
      <c r="H268" s="374"/>
      <c r="I268" s="374"/>
      <c r="J268" s="374"/>
      <c r="K268" s="374"/>
      <c r="L268" s="374"/>
    </row>
    <row r="269" ht="15.75" customHeight="1">
      <c r="A269" s="94" t="s">
        <v>56</v>
      </c>
      <c r="B269" s="94" t="s">
        <v>52</v>
      </c>
      <c r="C269" s="94" t="s">
        <v>10886</v>
      </c>
      <c r="D269" s="94" t="s">
        <v>10863</v>
      </c>
      <c r="E269" s="1679">
        <v>9.0</v>
      </c>
      <c r="F269" s="1679">
        <v>4.66</v>
      </c>
      <c r="G269" s="134" t="s">
        <v>56</v>
      </c>
      <c r="H269" s="374"/>
      <c r="I269" s="374"/>
      <c r="J269" s="374"/>
      <c r="K269" s="374"/>
      <c r="L269" s="374"/>
    </row>
    <row r="270" ht="15.75" customHeight="1">
      <c r="A270" s="94" t="s">
        <v>56</v>
      </c>
      <c r="B270" s="94" t="s">
        <v>52</v>
      </c>
      <c r="C270" s="94" t="s">
        <v>10887</v>
      </c>
      <c r="D270" s="94" t="s">
        <v>10863</v>
      </c>
      <c r="E270" s="1679">
        <v>27.0</v>
      </c>
      <c r="F270" s="1679">
        <v>13.33</v>
      </c>
      <c r="G270" s="134" t="s">
        <v>56</v>
      </c>
      <c r="H270" s="374"/>
      <c r="I270" s="374"/>
      <c r="J270" s="374"/>
      <c r="K270" s="374"/>
      <c r="L270" s="374"/>
    </row>
    <row r="271" ht="15.75" customHeight="1">
      <c r="A271" s="94" t="s">
        <v>56</v>
      </c>
      <c r="B271" s="94" t="s">
        <v>52</v>
      </c>
      <c r="C271" s="94" t="s">
        <v>10888</v>
      </c>
      <c r="D271" s="94" t="s">
        <v>10863</v>
      </c>
      <c r="E271" s="1679">
        <v>8.0</v>
      </c>
      <c r="F271" s="1679">
        <v>4.16</v>
      </c>
      <c r="G271" s="134" t="s">
        <v>56</v>
      </c>
      <c r="H271" s="374"/>
      <c r="I271" s="374"/>
      <c r="J271" s="374"/>
      <c r="K271" s="374"/>
      <c r="L271" s="374"/>
    </row>
    <row r="272" ht="15.75" customHeight="1">
      <c r="A272" s="94" t="s">
        <v>56</v>
      </c>
      <c r="B272" s="94" t="s">
        <v>52</v>
      </c>
      <c r="C272" s="94" t="s">
        <v>10889</v>
      </c>
      <c r="D272" s="94" t="s">
        <v>10863</v>
      </c>
      <c r="E272" s="1679">
        <v>10.0</v>
      </c>
      <c r="F272" s="1679">
        <v>5.0</v>
      </c>
      <c r="G272" s="134" t="s">
        <v>56</v>
      </c>
      <c r="H272" s="374"/>
      <c r="I272" s="374"/>
      <c r="J272" s="374"/>
      <c r="K272" s="374"/>
      <c r="L272" s="374"/>
    </row>
    <row r="273" ht="15.75" customHeight="1">
      <c r="A273" s="94" t="s">
        <v>56</v>
      </c>
      <c r="B273" s="94" t="s">
        <v>52</v>
      </c>
      <c r="C273" s="94" t="s">
        <v>10890</v>
      </c>
      <c r="D273" s="94" t="s">
        <v>10863</v>
      </c>
      <c r="E273" s="1679">
        <v>22.0</v>
      </c>
      <c r="F273" s="1679">
        <v>11.0</v>
      </c>
      <c r="G273" s="134" t="s">
        <v>56</v>
      </c>
      <c r="H273" s="374"/>
      <c r="I273" s="374"/>
      <c r="J273" s="374"/>
      <c r="K273" s="374"/>
      <c r="L273" s="374"/>
    </row>
    <row r="274" ht="15.75" customHeight="1">
      <c r="A274" s="94" t="s">
        <v>56</v>
      </c>
      <c r="B274" s="94" t="s">
        <v>52</v>
      </c>
      <c r="C274" s="94" t="s">
        <v>10891</v>
      </c>
      <c r="D274" s="94" t="s">
        <v>10863</v>
      </c>
      <c r="E274" s="1679">
        <v>9.0</v>
      </c>
      <c r="F274" s="1679">
        <v>4.66</v>
      </c>
      <c r="G274" s="134" t="s">
        <v>56</v>
      </c>
      <c r="H274" s="374"/>
      <c r="I274" s="374"/>
      <c r="J274" s="374"/>
      <c r="K274" s="374"/>
      <c r="L274" s="374"/>
    </row>
    <row r="275" ht="15.75" customHeight="1">
      <c r="A275" s="94" t="s">
        <v>56</v>
      </c>
      <c r="B275" s="94" t="s">
        <v>52</v>
      </c>
      <c r="C275" s="94" t="s">
        <v>10892</v>
      </c>
      <c r="D275" s="94" t="s">
        <v>10863</v>
      </c>
      <c r="E275" s="1679">
        <v>9.0</v>
      </c>
      <c r="F275" s="1679">
        <v>4.66</v>
      </c>
      <c r="G275" s="134" t="s">
        <v>56</v>
      </c>
      <c r="H275" s="374"/>
      <c r="I275" s="374"/>
      <c r="J275" s="374"/>
      <c r="K275" s="374"/>
      <c r="L275" s="374"/>
    </row>
    <row r="276" ht="15.75" customHeight="1">
      <c r="A276" s="94" t="s">
        <v>56</v>
      </c>
      <c r="B276" s="94" t="s">
        <v>52</v>
      </c>
      <c r="C276" s="94" t="s">
        <v>10893</v>
      </c>
      <c r="D276" s="94" t="s">
        <v>10863</v>
      </c>
      <c r="E276" s="1679">
        <v>27.0</v>
      </c>
      <c r="F276" s="1679">
        <v>13.33</v>
      </c>
      <c r="G276" s="134" t="s">
        <v>56</v>
      </c>
      <c r="H276" s="374"/>
      <c r="I276" s="374"/>
      <c r="J276" s="374"/>
      <c r="K276" s="374"/>
      <c r="L276" s="374"/>
    </row>
    <row r="277" ht="15.75" customHeight="1">
      <c r="A277" s="94" t="s">
        <v>56</v>
      </c>
      <c r="B277" s="94" t="s">
        <v>52</v>
      </c>
      <c r="C277" s="94" t="s">
        <v>10894</v>
      </c>
      <c r="D277" s="94" t="s">
        <v>10863</v>
      </c>
      <c r="E277" s="1679">
        <v>8.0</v>
      </c>
      <c r="F277" s="1679">
        <v>4.16</v>
      </c>
      <c r="G277" s="134" t="s">
        <v>56</v>
      </c>
      <c r="H277" s="374"/>
      <c r="I277" s="374"/>
      <c r="J277" s="374"/>
      <c r="K277" s="374"/>
      <c r="L277" s="374"/>
    </row>
    <row r="278" ht="15.75" customHeight="1">
      <c r="A278" s="94" t="s">
        <v>56</v>
      </c>
      <c r="B278" s="94" t="s">
        <v>52</v>
      </c>
      <c r="C278" s="94" t="s">
        <v>10895</v>
      </c>
      <c r="D278" s="94" t="s">
        <v>10863</v>
      </c>
      <c r="E278" s="1679">
        <v>10.0</v>
      </c>
      <c r="F278" s="1679">
        <v>5.0</v>
      </c>
      <c r="G278" s="134" t="s">
        <v>56</v>
      </c>
      <c r="H278" s="374"/>
      <c r="I278" s="374"/>
      <c r="J278" s="374"/>
      <c r="K278" s="374"/>
      <c r="L278" s="374"/>
    </row>
    <row r="279" ht="15.75" customHeight="1">
      <c r="A279" s="94" t="s">
        <v>56</v>
      </c>
      <c r="B279" s="94" t="s">
        <v>52</v>
      </c>
      <c r="C279" s="94" t="s">
        <v>10896</v>
      </c>
      <c r="D279" s="94" t="s">
        <v>10637</v>
      </c>
      <c r="E279" s="1679" t="s">
        <v>10897</v>
      </c>
      <c r="F279" s="1679">
        <v>48.66</v>
      </c>
      <c r="G279" s="134" t="s">
        <v>56</v>
      </c>
      <c r="H279" s="374"/>
      <c r="I279" s="374"/>
      <c r="J279" s="374"/>
      <c r="K279" s="374"/>
      <c r="L279" s="374"/>
    </row>
    <row r="280" ht="15.75" customHeight="1">
      <c r="A280" s="94" t="s">
        <v>79</v>
      </c>
      <c r="B280" s="94" t="s">
        <v>52</v>
      </c>
      <c r="C280" s="94" t="s">
        <v>10898</v>
      </c>
      <c r="D280" s="94" t="s">
        <v>10703</v>
      </c>
      <c r="E280" s="1679">
        <v>336.0</v>
      </c>
      <c r="F280" s="1679">
        <v>224.0</v>
      </c>
      <c r="G280" s="134" t="s">
        <v>79</v>
      </c>
      <c r="H280" s="374"/>
      <c r="I280" s="374"/>
      <c r="J280" s="374"/>
      <c r="K280" s="374"/>
      <c r="L280" s="374"/>
    </row>
    <row r="281" ht="15.75" customHeight="1">
      <c r="A281" s="94" t="s">
        <v>79</v>
      </c>
      <c r="B281" s="94" t="s">
        <v>52</v>
      </c>
      <c r="C281" s="94" t="s">
        <v>10419</v>
      </c>
      <c r="D281" s="94" t="s">
        <v>10703</v>
      </c>
      <c r="E281" s="1679">
        <v>193.0</v>
      </c>
      <c r="F281" s="1679">
        <v>193.0</v>
      </c>
      <c r="G281" s="134" t="s">
        <v>79</v>
      </c>
      <c r="H281" s="374"/>
      <c r="I281" s="374"/>
      <c r="J281" s="374"/>
      <c r="K281" s="374"/>
      <c r="L281" s="374"/>
    </row>
    <row r="282" ht="15.75" customHeight="1">
      <c r="A282" s="94" t="s">
        <v>79</v>
      </c>
      <c r="B282" s="94" t="s">
        <v>52</v>
      </c>
      <c r="C282" s="94" t="s">
        <v>10899</v>
      </c>
      <c r="D282" s="94" t="s">
        <v>10703</v>
      </c>
      <c r="E282" s="1679">
        <v>424.0</v>
      </c>
      <c r="F282" s="1679">
        <v>424.0</v>
      </c>
      <c r="G282" s="134" t="s">
        <v>79</v>
      </c>
      <c r="H282" s="374"/>
      <c r="I282" s="374"/>
      <c r="J282" s="374"/>
      <c r="K282" s="374"/>
      <c r="L282" s="374"/>
    </row>
    <row r="283" ht="15.75" customHeight="1">
      <c r="A283" s="94" t="s">
        <v>10510</v>
      </c>
      <c r="B283" s="94" t="s">
        <v>52</v>
      </c>
      <c r="C283" s="94" t="s">
        <v>10900</v>
      </c>
      <c r="D283" s="94" t="s">
        <v>10703</v>
      </c>
      <c r="E283" s="1679">
        <v>290.0</v>
      </c>
      <c r="F283" s="1679">
        <v>193.33</v>
      </c>
      <c r="G283" s="134" t="s">
        <v>10510</v>
      </c>
      <c r="H283" s="374"/>
      <c r="I283" s="374"/>
      <c r="J283" s="374"/>
      <c r="K283" s="374"/>
      <c r="L283" s="374"/>
    </row>
    <row r="284" ht="15.75" customHeight="1">
      <c r="A284" s="94" t="s">
        <v>10510</v>
      </c>
      <c r="B284" s="94" t="s">
        <v>52</v>
      </c>
      <c r="C284" s="94" t="s">
        <v>10419</v>
      </c>
      <c r="D284" s="94" t="s">
        <v>10703</v>
      </c>
      <c r="E284" s="1679">
        <v>193.0</v>
      </c>
      <c r="F284" s="1679">
        <v>193.0</v>
      </c>
      <c r="G284" s="134" t="s">
        <v>10510</v>
      </c>
      <c r="H284" s="374"/>
      <c r="I284" s="374"/>
      <c r="J284" s="374"/>
      <c r="K284" s="374"/>
      <c r="L284" s="374"/>
    </row>
    <row r="285" ht="15.75" customHeight="1">
      <c r="A285" s="94" t="s">
        <v>10510</v>
      </c>
      <c r="B285" s="94" t="s">
        <v>52</v>
      </c>
      <c r="C285" s="94" t="s">
        <v>10899</v>
      </c>
      <c r="D285" s="94" t="s">
        <v>10703</v>
      </c>
      <c r="E285" s="1679">
        <v>424.0</v>
      </c>
      <c r="F285" s="1679">
        <v>424.0</v>
      </c>
      <c r="G285" s="134" t="s">
        <v>10510</v>
      </c>
      <c r="H285" s="374"/>
      <c r="I285" s="374"/>
      <c r="J285" s="374"/>
      <c r="K285" s="374"/>
      <c r="L285" s="374"/>
    </row>
    <row r="286" ht="15.75" customHeight="1">
      <c r="A286" s="94" t="s">
        <v>57</v>
      </c>
      <c r="B286" s="94" t="s">
        <v>52</v>
      </c>
      <c r="C286" s="94" t="s">
        <v>10901</v>
      </c>
      <c r="D286" s="94" t="s">
        <v>10703</v>
      </c>
      <c r="E286" s="1679" t="s">
        <v>10902</v>
      </c>
      <c r="F286" s="1679">
        <v>40.33</v>
      </c>
      <c r="G286" s="134" t="s">
        <v>57</v>
      </c>
      <c r="H286" s="374"/>
      <c r="I286" s="374"/>
      <c r="J286" s="374"/>
      <c r="K286" s="374"/>
      <c r="L286" s="374"/>
    </row>
    <row r="287" ht="15.75" customHeight="1">
      <c r="A287" s="94" t="s">
        <v>57</v>
      </c>
      <c r="B287" s="94" t="s">
        <v>52</v>
      </c>
      <c r="C287" s="94" t="s">
        <v>10903</v>
      </c>
      <c r="D287" s="94" t="s">
        <v>10703</v>
      </c>
      <c r="E287" s="1679" t="s">
        <v>10904</v>
      </c>
      <c r="F287" s="1679">
        <v>44.0</v>
      </c>
      <c r="G287" s="134" t="s">
        <v>57</v>
      </c>
      <c r="H287" s="374"/>
      <c r="I287" s="374"/>
      <c r="J287" s="374"/>
      <c r="K287" s="374"/>
      <c r="L287" s="374"/>
    </row>
    <row r="288" ht="15.75" customHeight="1">
      <c r="A288" s="94" t="s">
        <v>57</v>
      </c>
      <c r="B288" s="94" t="s">
        <v>52</v>
      </c>
      <c r="C288" s="94" t="s">
        <v>10905</v>
      </c>
      <c r="D288" s="94" t="s">
        <v>10703</v>
      </c>
      <c r="E288" s="1679" t="s">
        <v>10906</v>
      </c>
      <c r="F288" s="1679">
        <v>11.67</v>
      </c>
      <c r="G288" s="134" t="s">
        <v>57</v>
      </c>
      <c r="H288" s="374"/>
      <c r="I288" s="374"/>
      <c r="J288" s="374"/>
      <c r="K288" s="374"/>
      <c r="L288" s="374"/>
    </row>
    <row r="289" ht="15.75" customHeight="1">
      <c r="A289" s="94" t="s">
        <v>57</v>
      </c>
      <c r="B289" s="94" t="s">
        <v>52</v>
      </c>
      <c r="C289" s="94" t="s">
        <v>10907</v>
      </c>
      <c r="D289" s="94" t="s">
        <v>10703</v>
      </c>
      <c r="E289" s="1679" t="s">
        <v>10908</v>
      </c>
      <c r="F289" s="1679">
        <v>26.67</v>
      </c>
      <c r="G289" s="134" t="s">
        <v>57</v>
      </c>
      <c r="H289" s="374"/>
      <c r="I289" s="374"/>
      <c r="J289" s="374"/>
      <c r="K289" s="374"/>
      <c r="L289" s="374"/>
    </row>
    <row r="290" ht="15.75" customHeight="1">
      <c r="A290" s="94" t="s">
        <v>57</v>
      </c>
      <c r="B290" s="94" t="s">
        <v>52</v>
      </c>
      <c r="C290" s="94" t="s">
        <v>10909</v>
      </c>
      <c r="D290" s="94" t="s">
        <v>10703</v>
      </c>
      <c r="E290" s="1679" t="s">
        <v>10910</v>
      </c>
      <c r="F290" s="1679">
        <v>9.67</v>
      </c>
      <c r="G290" s="134" t="s">
        <v>57</v>
      </c>
      <c r="H290" s="374"/>
      <c r="I290" s="374"/>
      <c r="J290" s="374"/>
      <c r="K290" s="374"/>
      <c r="L290" s="374"/>
    </row>
    <row r="291" ht="15.75" customHeight="1">
      <c r="A291" s="94" t="s">
        <v>57</v>
      </c>
      <c r="B291" s="94" t="s">
        <v>52</v>
      </c>
      <c r="C291" s="94" t="s">
        <v>10726</v>
      </c>
      <c r="D291" s="94" t="s">
        <v>10703</v>
      </c>
      <c r="E291" s="1679" t="s">
        <v>10765</v>
      </c>
      <c r="F291" s="1679">
        <v>10.0</v>
      </c>
      <c r="G291" s="134" t="s">
        <v>57</v>
      </c>
      <c r="H291" s="374"/>
      <c r="I291" s="374"/>
      <c r="J291" s="374"/>
      <c r="K291" s="374"/>
      <c r="L291" s="374"/>
    </row>
    <row r="292" ht="15.75" customHeight="1">
      <c r="A292" s="94" t="s">
        <v>57</v>
      </c>
      <c r="B292" s="94" t="s">
        <v>52</v>
      </c>
      <c r="C292" s="94" t="s">
        <v>10911</v>
      </c>
      <c r="D292" s="94" t="s">
        <v>10703</v>
      </c>
      <c r="E292" s="1679" t="s">
        <v>10765</v>
      </c>
      <c r="F292" s="1679">
        <v>10.0</v>
      </c>
      <c r="G292" s="134" t="s">
        <v>57</v>
      </c>
      <c r="H292" s="374"/>
      <c r="I292" s="374"/>
      <c r="J292" s="374"/>
      <c r="K292" s="374"/>
      <c r="L292" s="374"/>
    </row>
    <row r="293" ht="15.75" customHeight="1">
      <c r="A293" s="94" t="s">
        <v>57</v>
      </c>
      <c r="B293" s="94" t="s">
        <v>52</v>
      </c>
      <c r="C293" s="94" t="s">
        <v>10912</v>
      </c>
      <c r="D293" s="94" t="s">
        <v>10703</v>
      </c>
      <c r="E293" s="1679" t="s">
        <v>10913</v>
      </c>
      <c r="F293" s="1679">
        <v>18.0</v>
      </c>
      <c r="G293" s="134" t="s">
        <v>57</v>
      </c>
      <c r="H293" s="374"/>
      <c r="I293" s="374"/>
      <c r="J293" s="374"/>
      <c r="K293" s="374"/>
      <c r="L293" s="374"/>
    </row>
    <row r="294" ht="15.75" customHeight="1">
      <c r="A294" s="94" t="s">
        <v>57</v>
      </c>
      <c r="B294" s="94" t="s">
        <v>52</v>
      </c>
      <c r="C294" s="94" t="s">
        <v>10914</v>
      </c>
      <c r="D294" s="94" t="s">
        <v>10703</v>
      </c>
      <c r="E294" s="1679" t="s">
        <v>10915</v>
      </c>
      <c r="F294" s="1679">
        <v>6.67</v>
      </c>
      <c r="G294" s="134" t="s">
        <v>57</v>
      </c>
      <c r="H294" s="374"/>
      <c r="I294" s="374"/>
      <c r="J294" s="374"/>
      <c r="K294" s="374"/>
      <c r="L294" s="374"/>
    </row>
    <row r="295" ht="15.75" customHeight="1">
      <c r="A295" s="94" t="s">
        <v>57</v>
      </c>
      <c r="B295" s="94" t="s">
        <v>52</v>
      </c>
      <c r="C295" s="94" t="s">
        <v>10916</v>
      </c>
      <c r="D295" s="94" t="s">
        <v>10703</v>
      </c>
      <c r="E295" s="1679" t="s">
        <v>10917</v>
      </c>
      <c r="F295" s="1679">
        <v>14.0</v>
      </c>
      <c r="G295" s="134" t="s">
        <v>57</v>
      </c>
      <c r="H295" s="374"/>
      <c r="I295" s="374"/>
      <c r="J295" s="374"/>
      <c r="K295" s="374"/>
      <c r="L295" s="374"/>
    </row>
    <row r="296" ht="15.75" customHeight="1">
      <c r="A296" s="94" t="s">
        <v>57</v>
      </c>
      <c r="B296" s="94" t="s">
        <v>52</v>
      </c>
      <c r="C296" s="94" t="s">
        <v>10918</v>
      </c>
      <c r="D296" s="94" t="s">
        <v>10703</v>
      </c>
      <c r="E296" s="1679" t="s">
        <v>10919</v>
      </c>
      <c r="F296" s="1679">
        <v>54.0</v>
      </c>
      <c r="G296" s="134" t="s">
        <v>57</v>
      </c>
      <c r="H296" s="374"/>
      <c r="I296" s="374"/>
      <c r="J296" s="374"/>
      <c r="K296" s="374"/>
      <c r="L296" s="374"/>
    </row>
    <row r="297" ht="15.75" customHeight="1">
      <c r="A297" s="162" t="s">
        <v>9261</v>
      </c>
      <c r="B297" s="348" t="s">
        <v>52</v>
      </c>
      <c r="C297" s="348" t="s">
        <v>10812</v>
      </c>
      <c r="D297" s="178" t="s">
        <v>10637</v>
      </c>
      <c r="E297" s="628">
        <v>36.0</v>
      </c>
      <c r="F297" s="628">
        <f>E297*0.8</f>
        <v>28.8</v>
      </c>
      <c r="G297" s="162" t="s">
        <v>9261</v>
      </c>
      <c r="H297" s="374"/>
      <c r="I297" s="374"/>
      <c r="J297" s="374"/>
      <c r="K297" s="374"/>
      <c r="L297" s="374"/>
    </row>
    <row r="298" ht="15.75" customHeight="1">
      <c r="A298" s="162" t="s">
        <v>9261</v>
      </c>
      <c r="B298" s="348" t="s">
        <v>52</v>
      </c>
      <c r="C298" s="348" t="s">
        <v>10920</v>
      </c>
      <c r="D298" s="178" t="s">
        <v>10637</v>
      </c>
      <c r="E298" s="628">
        <v>12.0</v>
      </c>
      <c r="F298" s="628">
        <f t="shared" ref="F298:F299" si="1">E298</f>
        <v>12</v>
      </c>
      <c r="G298" s="162" t="s">
        <v>9261</v>
      </c>
      <c r="H298" s="374"/>
      <c r="I298" s="374"/>
      <c r="J298" s="374"/>
      <c r="K298" s="374"/>
      <c r="L298" s="374"/>
    </row>
    <row r="299" ht="15.75" customHeight="1">
      <c r="A299" s="162" t="s">
        <v>9261</v>
      </c>
      <c r="B299" s="348" t="s">
        <v>52</v>
      </c>
      <c r="C299" s="348" t="s">
        <v>10921</v>
      </c>
      <c r="D299" s="178" t="s">
        <v>10637</v>
      </c>
      <c r="E299" s="628">
        <v>12.0</v>
      </c>
      <c r="F299" s="628">
        <f t="shared" si="1"/>
        <v>12</v>
      </c>
      <c r="G299" s="162" t="s">
        <v>9261</v>
      </c>
      <c r="H299" s="374"/>
      <c r="I299" s="374"/>
      <c r="J299" s="374"/>
      <c r="K299" s="374"/>
      <c r="L299" s="374"/>
    </row>
    <row r="300" ht="15.75" customHeight="1">
      <c r="A300" s="162" t="s">
        <v>9261</v>
      </c>
      <c r="B300" s="348" t="s">
        <v>52</v>
      </c>
      <c r="C300" s="348" t="s">
        <v>10922</v>
      </c>
      <c r="D300" s="178" t="s">
        <v>10637</v>
      </c>
      <c r="E300" s="628">
        <f>35/3</f>
        <v>11.66666667</v>
      </c>
      <c r="F300" s="628">
        <v>12.0</v>
      </c>
      <c r="G300" s="162" t="s">
        <v>9261</v>
      </c>
    </row>
    <row r="301" ht="15.75" customHeight="1">
      <c r="A301" s="162" t="s">
        <v>9261</v>
      </c>
      <c r="B301" s="348" t="s">
        <v>52</v>
      </c>
      <c r="C301" s="348" t="s">
        <v>10923</v>
      </c>
      <c r="D301" s="178" t="s">
        <v>10637</v>
      </c>
      <c r="E301" s="628">
        <v>11.33</v>
      </c>
      <c r="F301" s="628">
        <v>11.33</v>
      </c>
      <c r="G301" s="162" t="s">
        <v>9261</v>
      </c>
    </row>
    <row r="302" ht="15.75" customHeight="1">
      <c r="A302" s="162" t="s">
        <v>9261</v>
      </c>
      <c r="B302" s="348" t="s">
        <v>52</v>
      </c>
      <c r="C302" s="348" t="s">
        <v>10924</v>
      </c>
      <c r="D302" s="178" t="s">
        <v>10637</v>
      </c>
      <c r="E302" s="628">
        <v>11.33</v>
      </c>
      <c r="F302" s="628">
        <v>11.33</v>
      </c>
      <c r="G302" s="162" t="s">
        <v>9261</v>
      </c>
    </row>
    <row r="303" ht="15.75" customHeight="1">
      <c r="A303" s="162" t="s">
        <v>9261</v>
      </c>
      <c r="B303" s="348" t="s">
        <v>52</v>
      </c>
      <c r="C303" s="348" t="s">
        <v>10925</v>
      </c>
      <c r="D303" s="178" t="s">
        <v>162</v>
      </c>
      <c r="E303" s="628">
        <v>11.333</v>
      </c>
      <c r="F303" s="628">
        <f t="shared" ref="F303:F304" si="2">E303/2</f>
        <v>5.6665</v>
      </c>
      <c r="G303" s="162" t="s">
        <v>9261</v>
      </c>
    </row>
    <row r="304" ht="15.75" customHeight="1">
      <c r="A304" s="162" t="s">
        <v>9261</v>
      </c>
      <c r="B304" s="348" t="s">
        <v>52</v>
      </c>
      <c r="C304" s="348" t="s">
        <v>10926</v>
      </c>
      <c r="D304" s="178" t="s">
        <v>162</v>
      </c>
      <c r="E304" s="628">
        <v>11.333</v>
      </c>
      <c r="F304" s="628">
        <f t="shared" si="2"/>
        <v>5.6665</v>
      </c>
      <c r="G304" s="162" t="s">
        <v>9261</v>
      </c>
    </row>
    <row r="305" ht="15.75" customHeight="1">
      <c r="A305" s="162" t="s">
        <v>9261</v>
      </c>
      <c r="B305" s="348" t="s">
        <v>52</v>
      </c>
      <c r="C305" s="348" t="s">
        <v>10927</v>
      </c>
      <c r="D305" s="178" t="s">
        <v>162</v>
      </c>
      <c r="E305" s="628">
        <v>12.0</v>
      </c>
      <c r="F305" s="628">
        <v>6.0</v>
      </c>
      <c r="G305" s="162" t="s">
        <v>9261</v>
      </c>
    </row>
    <row r="306" ht="15.75" customHeight="1">
      <c r="A306" s="162" t="s">
        <v>9261</v>
      </c>
      <c r="B306" s="348" t="s">
        <v>52</v>
      </c>
      <c r="C306" s="348" t="s">
        <v>10928</v>
      </c>
      <c r="D306" s="178" t="s">
        <v>162</v>
      </c>
      <c r="E306" s="628">
        <v>12.0</v>
      </c>
      <c r="F306" s="628">
        <v>6.0</v>
      </c>
      <c r="G306" s="162" t="s">
        <v>9261</v>
      </c>
    </row>
    <row r="307" ht="15.75" customHeight="1">
      <c r="A307" s="94" t="s">
        <v>9265</v>
      </c>
      <c r="B307" s="94" t="s">
        <v>52</v>
      </c>
      <c r="C307" s="94" t="s">
        <v>10929</v>
      </c>
      <c r="D307" s="94" t="s">
        <v>10637</v>
      </c>
      <c r="E307" s="1679">
        <v>12.0</v>
      </c>
      <c r="F307" s="1679">
        <v>24.0</v>
      </c>
      <c r="G307" s="134" t="s">
        <v>9265</v>
      </c>
    </row>
    <row r="308" ht="15.75" customHeight="1">
      <c r="A308" s="94" t="s">
        <v>8734</v>
      </c>
      <c r="B308" s="94" t="s">
        <v>52</v>
      </c>
      <c r="C308" s="94" t="s">
        <v>10930</v>
      </c>
      <c r="D308" s="94" t="s">
        <v>10637</v>
      </c>
      <c r="E308" s="1679">
        <v>495.0</v>
      </c>
      <c r="F308" s="1679">
        <v>424.0</v>
      </c>
      <c r="G308" s="134" t="s">
        <v>8734</v>
      </c>
    </row>
    <row r="309" ht="15.75" customHeight="1">
      <c r="A309" s="94" t="s">
        <v>9265</v>
      </c>
      <c r="B309" s="94" t="s">
        <v>52</v>
      </c>
      <c r="C309" s="94" t="s">
        <v>10931</v>
      </c>
      <c r="D309" s="94" t="s">
        <v>10637</v>
      </c>
      <c r="E309" s="1679">
        <v>9.33</v>
      </c>
      <c r="F309" s="1679">
        <v>9.33</v>
      </c>
      <c r="G309" s="134" t="s">
        <v>9265</v>
      </c>
    </row>
    <row r="310" ht="15.75" customHeight="1">
      <c r="A310" s="94" t="s">
        <v>9265</v>
      </c>
      <c r="B310" s="94" t="s">
        <v>52</v>
      </c>
      <c r="C310" s="94" t="s">
        <v>10932</v>
      </c>
      <c r="D310" s="94" t="s">
        <v>10637</v>
      </c>
      <c r="E310" s="1679">
        <v>9.33</v>
      </c>
      <c r="F310" s="1679">
        <v>9.33</v>
      </c>
      <c r="G310" s="134" t="s">
        <v>9265</v>
      </c>
    </row>
    <row r="311" ht="15.75" customHeight="1">
      <c r="A311" s="94" t="s">
        <v>9265</v>
      </c>
      <c r="B311" s="94" t="s">
        <v>52</v>
      </c>
      <c r="C311" s="94" t="s">
        <v>10933</v>
      </c>
      <c r="D311" s="94" t="s">
        <v>10637</v>
      </c>
      <c r="E311" s="1679">
        <v>11.67</v>
      </c>
      <c r="F311" s="1679">
        <v>11.67</v>
      </c>
      <c r="G311" s="134" t="s">
        <v>9265</v>
      </c>
    </row>
    <row r="312" ht="15.75" customHeight="1">
      <c r="A312" s="94" t="s">
        <v>9265</v>
      </c>
      <c r="B312" s="94" t="s">
        <v>52</v>
      </c>
      <c r="C312" s="94" t="s">
        <v>10934</v>
      </c>
      <c r="D312" s="94" t="s">
        <v>10637</v>
      </c>
      <c r="E312" s="1679">
        <v>11.67</v>
      </c>
      <c r="F312" s="1679">
        <v>11.67</v>
      </c>
      <c r="G312" s="134" t="s">
        <v>9265</v>
      </c>
    </row>
    <row r="313" ht="15.75" customHeight="1">
      <c r="A313" s="94" t="s">
        <v>9265</v>
      </c>
      <c r="B313" s="94" t="s">
        <v>52</v>
      </c>
      <c r="C313" s="94" t="s">
        <v>10935</v>
      </c>
      <c r="D313" s="94" t="s">
        <v>10637</v>
      </c>
      <c r="E313" s="1679">
        <v>11.67</v>
      </c>
      <c r="F313" s="1679">
        <v>11.67</v>
      </c>
      <c r="G313" s="134" t="s">
        <v>9265</v>
      </c>
    </row>
    <row r="314" ht="15.75" customHeight="1">
      <c r="A314" s="94" t="s">
        <v>9265</v>
      </c>
      <c r="B314" s="94" t="s">
        <v>52</v>
      </c>
      <c r="C314" s="94" t="s">
        <v>10936</v>
      </c>
      <c r="D314" s="94" t="s">
        <v>10637</v>
      </c>
      <c r="E314" s="1679">
        <v>0.67</v>
      </c>
      <c r="F314" s="1679">
        <v>0.67</v>
      </c>
      <c r="G314" s="134" t="s">
        <v>9265</v>
      </c>
    </row>
    <row r="315" ht="15.75" customHeight="1">
      <c r="A315" s="94" t="s">
        <v>9265</v>
      </c>
      <c r="B315" s="94" t="s">
        <v>52</v>
      </c>
      <c r="C315" s="94" t="s">
        <v>10937</v>
      </c>
      <c r="D315" s="94" t="s">
        <v>10637</v>
      </c>
      <c r="E315" s="1679">
        <v>1.33</v>
      </c>
      <c r="F315" s="1679">
        <v>0.67</v>
      </c>
      <c r="G315" s="134" t="s">
        <v>9265</v>
      </c>
    </row>
    <row r="316" ht="15.75" customHeight="1">
      <c r="A316" s="94" t="s">
        <v>9265</v>
      </c>
      <c r="B316" s="94" t="s">
        <v>52</v>
      </c>
      <c r="C316" s="94" t="s">
        <v>10938</v>
      </c>
      <c r="D316" s="94" t="s">
        <v>89</v>
      </c>
      <c r="E316" s="1679">
        <v>9.33</v>
      </c>
      <c r="F316" s="1679">
        <v>4.67</v>
      </c>
      <c r="G316" s="134" t="s">
        <v>9265</v>
      </c>
    </row>
    <row r="317" ht="15.75" customHeight="1">
      <c r="A317" s="94" t="s">
        <v>9265</v>
      </c>
      <c r="B317" s="94" t="s">
        <v>52</v>
      </c>
      <c r="C317" s="94" t="s">
        <v>10939</v>
      </c>
      <c r="D317" s="94" t="s">
        <v>10637</v>
      </c>
      <c r="E317" s="1679">
        <v>0.33</v>
      </c>
      <c r="F317" s="1679">
        <v>0.33</v>
      </c>
      <c r="G317" s="134" t="s">
        <v>9265</v>
      </c>
    </row>
    <row r="318" ht="15.75" customHeight="1">
      <c r="A318" s="94" t="s">
        <v>9265</v>
      </c>
      <c r="B318" s="94" t="s">
        <v>52</v>
      </c>
      <c r="C318" s="94" t="s">
        <v>10940</v>
      </c>
      <c r="D318" s="94" t="s">
        <v>89</v>
      </c>
      <c r="E318" s="1679">
        <v>0.33</v>
      </c>
      <c r="F318" s="1679">
        <v>0.17</v>
      </c>
      <c r="G318" s="134" t="s">
        <v>9265</v>
      </c>
    </row>
    <row r="319" ht="15.75" customHeight="1">
      <c r="A319" s="94" t="s">
        <v>9265</v>
      </c>
      <c r="B319" s="94" t="s">
        <v>52</v>
      </c>
      <c r="C319" s="94" t="s">
        <v>10941</v>
      </c>
      <c r="D319" s="94" t="s">
        <v>89</v>
      </c>
      <c r="E319" s="1679">
        <v>12.0</v>
      </c>
      <c r="F319" s="1679">
        <v>5.83</v>
      </c>
      <c r="G319" s="134" t="s">
        <v>9265</v>
      </c>
    </row>
    <row r="320" ht="15.75" customHeight="1">
      <c r="A320" s="94" t="s">
        <v>9265</v>
      </c>
      <c r="B320" s="94" t="s">
        <v>52</v>
      </c>
      <c r="C320" s="94" t="s">
        <v>10942</v>
      </c>
      <c r="D320" s="94" t="s">
        <v>10637</v>
      </c>
      <c r="E320" s="1679">
        <v>10.0</v>
      </c>
      <c r="F320" s="1679">
        <v>10.0</v>
      </c>
      <c r="G320" s="134" t="s">
        <v>9265</v>
      </c>
    </row>
    <row r="321" ht="15.75" customHeight="1">
      <c r="A321" s="94" t="s">
        <v>9265</v>
      </c>
      <c r="B321" s="94" t="s">
        <v>52</v>
      </c>
      <c r="C321" s="94" t="s">
        <v>10943</v>
      </c>
      <c r="D321" s="94" t="s">
        <v>89</v>
      </c>
      <c r="E321" s="1679">
        <v>14.0</v>
      </c>
      <c r="F321" s="1679">
        <v>6.83</v>
      </c>
      <c r="G321" s="134" t="s">
        <v>9265</v>
      </c>
    </row>
    <row r="322" ht="15.75" customHeight="1">
      <c r="A322" s="94" t="s">
        <v>9265</v>
      </c>
      <c r="B322" s="94" t="s">
        <v>52</v>
      </c>
      <c r="C322" s="94" t="s">
        <v>10944</v>
      </c>
      <c r="D322" s="94" t="s">
        <v>89</v>
      </c>
      <c r="E322" s="1679">
        <v>14.0</v>
      </c>
      <c r="F322" s="1679">
        <v>6.83</v>
      </c>
      <c r="G322" s="134" t="s">
        <v>9265</v>
      </c>
    </row>
    <row r="323" ht="15.75" customHeight="1">
      <c r="A323" s="94" t="s">
        <v>9315</v>
      </c>
      <c r="B323" s="94" t="s">
        <v>52</v>
      </c>
      <c r="C323" s="94" t="s">
        <v>10945</v>
      </c>
      <c r="D323" s="94" t="s">
        <v>10782</v>
      </c>
      <c r="E323" s="1679">
        <v>9.0</v>
      </c>
      <c r="F323" s="1679">
        <v>8.66</v>
      </c>
      <c r="G323" s="134" t="s">
        <v>9315</v>
      </c>
    </row>
    <row r="324" ht="15.75" customHeight="1">
      <c r="A324" s="94" t="s">
        <v>9315</v>
      </c>
      <c r="B324" s="94" t="s">
        <v>52</v>
      </c>
      <c r="C324" s="94" t="s">
        <v>10946</v>
      </c>
      <c r="D324" s="94" t="s">
        <v>10782</v>
      </c>
      <c r="E324" s="1679">
        <v>9.0</v>
      </c>
      <c r="F324" s="1679">
        <v>8.66</v>
      </c>
      <c r="G324" s="134" t="s">
        <v>9315</v>
      </c>
    </row>
    <row r="325" ht="15.75" customHeight="1">
      <c r="A325" s="94" t="s">
        <v>9315</v>
      </c>
      <c r="B325" s="94" t="s">
        <v>52</v>
      </c>
      <c r="C325" s="94" t="s">
        <v>10947</v>
      </c>
      <c r="D325" s="94" t="s">
        <v>10782</v>
      </c>
      <c r="E325" s="1679">
        <v>9.0</v>
      </c>
      <c r="F325" s="1679">
        <v>8.66</v>
      </c>
      <c r="G325" s="134" t="s">
        <v>9315</v>
      </c>
    </row>
    <row r="326" ht="15.75" customHeight="1">
      <c r="A326" s="94" t="s">
        <v>9315</v>
      </c>
      <c r="B326" s="94" t="s">
        <v>52</v>
      </c>
      <c r="C326" s="94" t="s">
        <v>10948</v>
      </c>
      <c r="D326" s="94" t="s">
        <v>10782</v>
      </c>
      <c r="E326" s="1679">
        <v>25.0</v>
      </c>
      <c r="F326" s="1679">
        <v>24.66</v>
      </c>
      <c r="G326" s="134" t="s">
        <v>9315</v>
      </c>
    </row>
    <row r="327" ht="15.75" customHeight="1">
      <c r="A327" s="94" t="s">
        <v>9315</v>
      </c>
      <c r="B327" s="94" t="s">
        <v>52</v>
      </c>
      <c r="C327" s="94" t="s">
        <v>10949</v>
      </c>
      <c r="D327" s="94" t="s">
        <v>10782</v>
      </c>
      <c r="E327" s="1679">
        <v>7.0</v>
      </c>
      <c r="F327" s="1679">
        <v>7.33</v>
      </c>
      <c r="G327" s="134" t="s">
        <v>9315</v>
      </c>
    </row>
    <row r="328" ht="15.75" customHeight="1">
      <c r="A328" s="94" t="s">
        <v>10514</v>
      </c>
      <c r="B328" s="94" t="s">
        <v>52</v>
      </c>
      <c r="C328" s="94" t="s">
        <v>10950</v>
      </c>
      <c r="D328" s="94" t="s">
        <v>10685</v>
      </c>
      <c r="E328" s="1679">
        <v>41.0</v>
      </c>
      <c r="F328" s="1679">
        <v>20.5</v>
      </c>
      <c r="G328" s="134" t="s">
        <v>10514</v>
      </c>
    </row>
    <row r="329" ht="15.75" customHeight="1">
      <c r="A329" s="94" t="s">
        <v>10514</v>
      </c>
      <c r="B329" s="94" t="s">
        <v>52</v>
      </c>
      <c r="C329" s="94" t="s">
        <v>10950</v>
      </c>
      <c r="D329" s="94" t="s">
        <v>10685</v>
      </c>
      <c r="E329" s="1679">
        <v>41.0</v>
      </c>
      <c r="F329" s="1679">
        <v>20.5</v>
      </c>
      <c r="G329" s="134" t="s">
        <v>10514</v>
      </c>
    </row>
    <row r="330" ht="15.75" customHeight="1">
      <c r="A330" s="94" t="s">
        <v>10514</v>
      </c>
      <c r="B330" s="94" t="s">
        <v>52</v>
      </c>
      <c r="C330" s="94" t="s">
        <v>10951</v>
      </c>
      <c r="D330" s="94" t="s">
        <v>10685</v>
      </c>
      <c r="E330" s="1679">
        <v>13.0</v>
      </c>
      <c r="F330" s="1679">
        <v>7.0</v>
      </c>
      <c r="G330" s="134" t="s">
        <v>10514</v>
      </c>
    </row>
    <row r="331" ht="15.75" customHeight="1">
      <c r="A331" s="94" t="s">
        <v>10514</v>
      </c>
      <c r="B331" s="94" t="s">
        <v>52</v>
      </c>
      <c r="C331" s="94" t="s">
        <v>10951</v>
      </c>
      <c r="D331" s="94" t="s">
        <v>10685</v>
      </c>
      <c r="E331" s="1679">
        <v>13.0</v>
      </c>
      <c r="F331" s="1679">
        <v>7.0</v>
      </c>
      <c r="G331" s="134" t="s">
        <v>10514</v>
      </c>
    </row>
    <row r="332" ht="15.75" customHeight="1">
      <c r="A332" s="94" t="s">
        <v>10514</v>
      </c>
      <c r="B332" s="94" t="s">
        <v>52</v>
      </c>
      <c r="C332" s="94" t="s">
        <v>10952</v>
      </c>
      <c r="D332" s="94" t="s">
        <v>10685</v>
      </c>
      <c r="E332" s="1679">
        <v>27.0</v>
      </c>
      <c r="F332" s="1679">
        <v>13.0</v>
      </c>
      <c r="G332" s="134" t="s">
        <v>10514</v>
      </c>
    </row>
    <row r="333" ht="15.75" customHeight="1">
      <c r="A333" s="94" t="s">
        <v>10514</v>
      </c>
      <c r="B333" s="94" t="s">
        <v>52</v>
      </c>
      <c r="C333" s="94" t="s">
        <v>10953</v>
      </c>
      <c r="D333" s="94" t="s">
        <v>10685</v>
      </c>
      <c r="E333" s="1679">
        <v>10.0</v>
      </c>
      <c r="F333" s="1679">
        <v>5.0</v>
      </c>
      <c r="G333" s="134" t="s">
        <v>10514</v>
      </c>
    </row>
    <row r="334" ht="15.75" customHeight="1">
      <c r="A334" s="94" t="s">
        <v>10514</v>
      </c>
      <c r="B334" s="94" t="s">
        <v>52</v>
      </c>
      <c r="C334" s="94" t="s">
        <v>10954</v>
      </c>
      <c r="D334" s="94" t="s">
        <v>10685</v>
      </c>
      <c r="E334" s="1679">
        <v>10.0</v>
      </c>
      <c r="F334" s="1679">
        <v>5.0</v>
      </c>
      <c r="G334" s="134" t="s">
        <v>10514</v>
      </c>
    </row>
    <row r="335" ht="15.75" customHeight="1">
      <c r="A335" s="94" t="s">
        <v>10514</v>
      </c>
      <c r="B335" s="94" t="s">
        <v>52</v>
      </c>
      <c r="C335" s="94" t="s">
        <v>10955</v>
      </c>
      <c r="D335" s="94"/>
      <c r="E335" s="1679" t="s">
        <v>10867</v>
      </c>
      <c r="F335" s="1679">
        <v>424.0</v>
      </c>
      <c r="G335" s="134" t="s">
        <v>10514</v>
      </c>
    </row>
    <row r="336" ht="15.75" customHeight="1">
      <c r="A336" s="94" t="s">
        <v>9267</v>
      </c>
      <c r="B336" s="94" t="s">
        <v>52</v>
      </c>
      <c r="C336" s="94" t="s">
        <v>10956</v>
      </c>
      <c r="D336" s="94" t="s">
        <v>10703</v>
      </c>
      <c r="E336" s="1679">
        <v>86.0</v>
      </c>
      <c r="F336" s="1679">
        <v>86.0</v>
      </c>
      <c r="G336" s="134" t="s">
        <v>9267</v>
      </c>
    </row>
    <row r="337" ht="15.75" customHeight="1">
      <c r="A337" s="94" t="s">
        <v>9267</v>
      </c>
      <c r="B337" s="94" t="s">
        <v>52</v>
      </c>
      <c r="C337" s="94" t="s">
        <v>10957</v>
      </c>
      <c r="D337" s="94" t="s">
        <v>10724</v>
      </c>
      <c r="E337" s="1679">
        <v>92.0</v>
      </c>
      <c r="F337" s="1679">
        <v>92.0</v>
      </c>
      <c r="G337" s="134" t="s">
        <v>9267</v>
      </c>
    </row>
    <row r="338" ht="15.75" customHeight="1">
      <c r="A338" s="94" t="s">
        <v>9267</v>
      </c>
      <c r="B338" s="94" t="s">
        <v>52</v>
      </c>
      <c r="C338" s="94" t="s">
        <v>10958</v>
      </c>
      <c r="D338" s="94" t="s">
        <v>10703</v>
      </c>
      <c r="E338" s="1679">
        <v>12.0</v>
      </c>
      <c r="F338" s="1679">
        <v>12.0</v>
      </c>
      <c r="G338" s="134" t="s">
        <v>9267</v>
      </c>
    </row>
    <row r="339" ht="15.75" customHeight="1">
      <c r="A339" s="94" t="s">
        <v>10515</v>
      </c>
      <c r="B339" s="94" t="s">
        <v>52</v>
      </c>
      <c r="C339" s="94" t="s">
        <v>10959</v>
      </c>
      <c r="D339" s="94" t="s">
        <v>10703</v>
      </c>
      <c r="E339" s="1679">
        <v>10.0</v>
      </c>
      <c r="F339" s="1679">
        <v>10.0</v>
      </c>
      <c r="G339" s="134" t="s">
        <v>10515</v>
      </c>
    </row>
    <row r="340" ht="15.75" customHeight="1">
      <c r="A340" s="94" t="s">
        <v>10515</v>
      </c>
      <c r="B340" s="94" t="s">
        <v>52</v>
      </c>
      <c r="C340" s="94" t="s">
        <v>10960</v>
      </c>
      <c r="D340" s="94" t="s">
        <v>10703</v>
      </c>
      <c r="E340" s="1679">
        <v>40.0</v>
      </c>
      <c r="F340" s="1679">
        <v>40.0</v>
      </c>
      <c r="G340" s="134" t="s">
        <v>10515</v>
      </c>
    </row>
    <row r="341" ht="15.75" customHeight="1">
      <c r="A341" s="94" t="s">
        <v>10515</v>
      </c>
      <c r="B341" s="94" t="s">
        <v>52</v>
      </c>
      <c r="C341" s="94" t="s">
        <v>10961</v>
      </c>
      <c r="D341" s="94" t="s">
        <v>10703</v>
      </c>
      <c r="E341" s="1679">
        <v>10.0</v>
      </c>
      <c r="F341" s="1679">
        <v>10.0</v>
      </c>
      <c r="G341" s="134" t="s">
        <v>10515</v>
      </c>
    </row>
    <row r="342" ht="15.75" customHeight="1">
      <c r="A342" s="94" t="s">
        <v>10515</v>
      </c>
      <c r="B342" s="94" t="s">
        <v>52</v>
      </c>
      <c r="C342" s="94" t="s">
        <v>10962</v>
      </c>
      <c r="D342" s="94" t="s">
        <v>10703</v>
      </c>
      <c r="E342" s="1679">
        <v>239.0</v>
      </c>
      <c r="F342" s="1679">
        <v>239.0</v>
      </c>
      <c r="G342" s="134" t="s">
        <v>10515</v>
      </c>
    </row>
    <row r="343" ht="15.75" customHeight="1">
      <c r="A343" s="94" t="s">
        <v>10515</v>
      </c>
      <c r="B343" s="94" t="s">
        <v>52</v>
      </c>
      <c r="C343" s="94" t="s">
        <v>10963</v>
      </c>
      <c r="D343" s="94" t="s">
        <v>10703</v>
      </c>
      <c r="E343" s="1679">
        <v>10.0</v>
      </c>
      <c r="F343" s="1679">
        <v>10.0</v>
      </c>
      <c r="G343" s="134" t="s">
        <v>10515</v>
      </c>
    </row>
    <row r="344" ht="15.75" customHeight="1">
      <c r="A344" s="94" t="s">
        <v>10515</v>
      </c>
      <c r="B344" s="94" t="s">
        <v>52</v>
      </c>
      <c r="C344" s="94" t="s">
        <v>10964</v>
      </c>
      <c r="D344" s="94" t="s">
        <v>10724</v>
      </c>
      <c r="E344" s="1679">
        <v>16.0</v>
      </c>
      <c r="F344" s="1679">
        <v>16.0</v>
      </c>
      <c r="G344" s="134" t="s">
        <v>10515</v>
      </c>
    </row>
    <row r="345" ht="15.75" customHeight="1">
      <c r="A345" s="94" t="s">
        <v>10515</v>
      </c>
      <c r="B345" s="94" t="s">
        <v>52</v>
      </c>
      <c r="C345" s="94" t="s">
        <v>10965</v>
      </c>
      <c r="D345" s="94" t="s">
        <v>10703</v>
      </c>
      <c r="E345" s="1679">
        <v>6.0</v>
      </c>
      <c r="F345" s="1679">
        <v>6.0</v>
      </c>
      <c r="G345" s="134" t="s">
        <v>10515</v>
      </c>
    </row>
    <row r="346" ht="15.75" customHeight="1">
      <c r="A346" s="94" t="s">
        <v>10966</v>
      </c>
      <c r="B346" s="94" t="s">
        <v>52</v>
      </c>
      <c r="C346" s="94" t="s">
        <v>10967</v>
      </c>
      <c r="D346" s="94" t="s">
        <v>10782</v>
      </c>
      <c r="E346" s="1679">
        <v>49.66</v>
      </c>
      <c r="F346" s="1679">
        <v>49.7</v>
      </c>
      <c r="G346" s="134" t="s">
        <v>10966</v>
      </c>
    </row>
    <row r="347" ht="15.75" customHeight="1">
      <c r="A347" s="94" t="s">
        <v>10966</v>
      </c>
      <c r="B347" s="94" t="s">
        <v>52</v>
      </c>
      <c r="C347" s="94" t="s">
        <v>10967</v>
      </c>
      <c r="D347" s="94" t="s">
        <v>10782</v>
      </c>
      <c r="E347" s="1679">
        <v>49.66</v>
      </c>
      <c r="F347" s="1679">
        <v>49.66</v>
      </c>
      <c r="G347" s="134" t="s">
        <v>10966</v>
      </c>
    </row>
    <row r="348" ht="15.75" customHeight="1">
      <c r="A348" s="94" t="s">
        <v>10966</v>
      </c>
      <c r="B348" s="94" t="s">
        <v>52</v>
      </c>
      <c r="C348" s="94" t="s">
        <v>10968</v>
      </c>
      <c r="D348" s="94" t="s">
        <v>10782</v>
      </c>
      <c r="E348" s="1679">
        <v>37.25</v>
      </c>
      <c r="F348" s="1679">
        <v>37.25</v>
      </c>
      <c r="G348" s="134" t="s">
        <v>10966</v>
      </c>
    </row>
    <row r="349" ht="15.75" customHeight="1">
      <c r="A349" s="94" t="s">
        <v>10966</v>
      </c>
      <c r="B349" s="94" t="s">
        <v>52</v>
      </c>
      <c r="C349" s="94" t="s">
        <v>10968</v>
      </c>
      <c r="D349" s="94" t="s">
        <v>10782</v>
      </c>
      <c r="E349" s="1679">
        <v>37.25</v>
      </c>
      <c r="F349" s="1679">
        <v>37.25</v>
      </c>
      <c r="G349" s="134" t="s">
        <v>10966</v>
      </c>
    </row>
    <row r="350" ht="15.75" customHeight="1">
      <c r="A350" s="94" t="s">
        <v>10966</v>
      </c>
      <c r="B350" s="94" t="s">
        <v>52</v>
      </c>
      <c r="C350" s="94" t="s">
        <v>10840</v>
      </c>
      <c r="D350" s="94" t="s">
        <v>10782</v>
      </c>
      <c r="E350" s="1679">
        <v>424.0</v>
      </c>
      <c r="F350" s="1679">
        <v>424.0</v>
      </c>
      <c r="G350" s="134" t="s">
        <v>10966</v>
      </c>
    </row>
    <row r="351" ht="15.75" customHeight="1">
      <c r="A351" s="94" t="s">
        <v>533</v>
      </c>
      <c r="B351" s="94" t="s">
        <v>52</v>
      </c>
      <c r="C351" s="94" t="s">
        <v>10969</v>
      </c>
      <c r="D351" s="94" t="s">
        <v>10637</v>
      </c>
      <c r="E351" s="1679">
        <v>495.0</v>
      </c>
      <c r="F351" s="1679">
        <v>494.66</v>
      </c>
      <c r="G351" s="134" t="s">
        <v>533</v>
      </c>
    </row>
    <row r="352" ht="15.75" customHeight="1">
      <c r="A352" s="94" t="s">
        <v>533</v>
      </c>
      <c r="B352" s="94" t="s">
        <v>52</v>
      </c>
      <c r="C352" s="94" t="s">
        <v>10970</v>
      </c>
      <c r="D352" s="94" t="s">
        <v>10637</v>
      </c>
      <c r="E352" s="1679">
        <v>9.66</v>
      </c>
      <c r="F352" s="1679" t="s">
        <v>10971</v>
      </c>
      <c r="G352" s="134" t="s">
        <v>533</v>
      </c>
    </row>
    <row r="353" ht="15.75" customHeight="1">
      <c r="A353" s="94" t="s">
        <v>533</v>
      </c>
      <c r="B353" s="94" t="s">
        <v>52</v>
      </c>
      <c r="C353" s="94" t="s">
        <v>10972</v>
      </c>
      <c r="D353" s="94" t="s">
        <v>10637</v>
      </c>
      <c r="E353" s="1679">
        <v>2.66</v>
      </c>
      <c r="F353" s="1679" t="s">
        <v>10973</v>
      </c>
      <c r="G353" s="134" t="s">
        <v>533</v>
      </c>
    </row>
    <row r="354" ht="15.75" customHeight="1">
      <c r="A354" s="94" t="s">
        <v>533</v>
      </c>
      <c r="B354" s="94" t="s">
        <v>52</v>
      </c>
      <c r="C354" s="94" t="s">
        <v>10974</v>
      </c>
      <c r="D354" s="94" t="s">
        <v>10637</v>
      </c>
      <c r="E354" s="1679">
        <v>9.66</v>
      </c>
      <c r="F354" s="1679" t="s">
        <v>10971</v>
      </c>
      <c r="G354" s="134" t="s">
        <v>533</v>
      </c>
    </row>
    <row r="355" ht="15.75" customHeight="1">
      <c r="A355" s="94" t="s">
        <v>533</v>
      </c>
      <c r="B355" s="94" t="s">
        <v>52</v>
      </c>
      <c r="C355" s="94" t="s">
        <v>10975</v>
      </c>
      <c r="D355" s="94" t="s">
        <v>10637</v>
      </c>
      <c r="E355" s="1679">
        <v>3.33</v>
      </c>
      <c r="F355" s="1679">
        <v>3.33</v>
      </c>
      <c r="G355" s="134" t="s">
        <v>533</v>
      </c>
    </row>
    <row r="356" ht="15.75" customHeight="1">
      <c r="A356" s="94" t="s">
        <v>67</v>
      </c>
      <c r="B356" s="94" t="s">
        <v>52</v>
      </c>
      <c r="C356" s="94" t="s">
        <v>10976</v>
      </c>
      <c r="D356" s="94" t="s">
        <v>10703</v>
      </c>
      <c r="E356" s="1679">
        <v>41.0</v>
      </c>
      <c r="F356" s="1679">
        <v>41.0</v>
      </c>
      <c r="G356" s="134" t="s">
        <v>67</v>
      </c>
    </row>
    <row r="357" ht="15.75" customHeight="1">
      <c r="A357" s="94" t="s">
        <v>67</v>
      </c>
      <c r="B357" s="94" t="s">
        <v>52</v>
      </c>
      <c r="C357" s="94" t="s">
        <v>10977</v>
      </c>
      <c r="D357" s="94" t="s">
        <v>10703</v>
      </c>
      <c r="E357" s="1679">
        <v>41.0</v>
      </c>
      <c r="F357" s="1679">
        <v>41.0</v>
      </c>
      <c r="G357" s="134" t="s">
        <v>67</v>
      </c>
    </row>
    <row r="358" ht="15.75" customHeight="1">
      <c r="A358" s="94" t="s">
        <v>10433</v>
      </c>
      <c r="B358" s="94" t="s">
        <v>52</v>
      </c>
      <c r="C358" s="94" t="s">
        <v>10978</v>
      </c>
      <c r="D358" s="94" t="s">
        <v>10703</v>
      </c>
      <c r="E358" s="1679">
        <v>34.0</v>
      </c>
      <c r="F358" s="1679">
        <v>34.0</v>
      </c>
      <c r="G358" s="134" t="s">
        <v>10433</v>
      </c>
    </row>
    <row r="359" ht="15.75" customHeight="1">
      <c r="A359" s="94" t="s">
        <v>10433</v>
      </c>
      <c r="B359" s="94" t="s">
        <v>52</v>
      </c>
      <c r="C359" s="94" t="s">
        <v>10978</v>
      </c>
      <c r="D359" s="94" t="s">
        <v>89</v>
      </c>
      <c r="E359" s="1679">
        <v>17.0</v>
      </c>
      <c r="F359" s="1679">
        <v>17.0</v>
      </c>
      <c r="G359" s="134" t="s">
        <v>10433</v>
      </c>
    </row>
    <row r="360" ht="15.75" customHeight="1">
      <c r="A360" s="94" t="s">
        <v>10433</v>
      </c>
      <c r="B360" s="94" t="s">
        <v>52</v>
      </c>
      <c r="C360" s="94" t="s">
        <v>10979</v>
      </c>
      <c r="D360" s="94" t="s">
        <v>89</v>
      </c>
      <c r="E360" s="1679">
        <v>4.0</v>
      </c>
      <c r="F360" s="1679">
        <v>4.25</v>
      </c>
      <c r="G360" s="134" t="s">
        <v>10433</v>
      </c>
    </row>
    <row r="361" ht="15.75" customHeight="1">
      <c r="A361" s="94" t="s">
        <v>10433</v>
      </c>
      <c r="B361" s="94" t="s">
        <v>52</v>
      </c>
      <c r="C361" s="94" t="s">
        <v>10899</v>
      </c>
      <c r="D361" s="94" t="s">
        <v>10703</v>
      </c>
      <c r="E361" s="1679">
        <v>473.0</v>
      </c>
      <c r="F361" s="1679">
        <v>473.0</v>
      </c>
      <c r="G361" s="134" t="s">
        <v>10433</v>
      </c>
    </row>
    <row r="362" ht="15.75" customHeight="1">
      <c r="A362" s="94" t="s">
        <v>10518</v>
      </c>
      <c r="B362" s="94" t="s">
        <v>52</v>
      </c>
      <c r="C362" s="94" t="s">
        <v>10980</v>
      </c>
      <c r="D362" s="94" t="s">
        <v>10981</v>
      </c>
      <c r="E362" s="1679" t="s">
        <v>9452</v>
      </c>
      <c r="F362" s="1679">
        <v>6.7</v>
      </c>
      <c r="G362" s="134" t="s">
        <v>10518</v>
      </c>
    </row>
    <row r="363" ht="15.75" customHeight="1">
      <c r="A363" s="94" t="s">
        <v>10518</v>
      </c>
      <c r="B363" s="94" t="s">
        <v>52</v>
      </c>
      <c r="C363" s="94" t="s">
        <v>10982</v>
      </c>
      <c r="D363" s="94" t="s">
        <v>10782</v>
      </c>
      <c r="E363" s="1679" t="s">
        <v>10983</v>
      </c>
      <c r="F363" s="1679">
        <v>13.33</v>
      </c>
      <c r="G363" s="134" t="s">
        <v>10518</v>
      </c>
    </row>
    <row r="364" ht="15.75" customHeight="1">
      <c r="A364" s="94" t="s">
        <v>10518</v>
      </c>
      <c r="B364" s="94" t="s">
        <v>52</v>
      </c>
      <c r="C364" s="94" t="s">
        <v>10984</v>
      </c>
      <c r="D364" s="94" t="s">
        <v>10782</v>
      </c>
      <c r="E364" s="1679" t="s">
        <v>10983</v>
      </c>
      <c r="F364" s="1679">
        <v>13.33</v>
      </c>
      <c r="G364" s="134" t="s">
        <v>10518</v>
      </c>
    </row>
    <row r="365" ht="15.75" customHeight="1">
      <c r="A365" s="94" t="s">
        <v>10518</v>
      </c>
      <c r="B365" s="94" t="s">
        <v>52</v>
      </c>
      <c r="C365" s="94" t="s">
        <v>10985</v>
      </c>
      <c r="D365" s="94" t="s">
        <v>10981</v>
      </c>
      <c r="E365" s="1679">
        <v>5.0</v>
      </c>
      <c r="F365" s="1679">
        <v>5.0</v>
      </c>
      <c r="G365" s="134" t="s">
        <v>10518</v>
      </c>
    </row>
    <row r="366" ht="15.75" customHeight="1">
      <c r="A366" s="94" t="s">
        <v>10518</v>
      </c>
      <c r="B366" s="94" t="s">
        <v>52</v>
      </c>
      <c r="C366" s="94" t="s">
        <v>10986</v>
      </c>
      <c r="D366" s="94" t="s">
        <v>10782</v>
      </c>
      <c r="E366" s="1679">
        <v>10.0</v>
      </c>
      <c r="F366" s="1679">
        <v>10.0</v>
      </c>
      <c r="G366" s="134" t="s">
        <v>10518</v>
      </c>
    </row>
    <row r="367" ht="15.75" customHeight="1">
      <c r="A367" s="94" t="s">
        <v>10518</v>
      </c>
      <c r="B367" s="94" t="s">
        <v>52</v>
      </c>
      <c r="C367" s="94" t="s">
        <v>10987</v>
      </c>
      <c r="D367" s="94" t="s">
        <v>10782</v>
      </c>
      <c r="E367" s="1679">
        <v>10.0</v>
      </c>
      <c r="F367" s="1679">
        <v>10.0</v>
      </c>
      <c r="G367" s="134" t="s">
        <v>10518</v>
      </c>
    </row>
    <row r="368" ht="15.75" customHeight="1">
      <c r="A368" s="94" t="s">
        <v>10518</v>
      </c>
      <c r="B368" s="94" t="s">
        <v>52</v>
      </c>
      <c r="C368" s="94" t="s">
        <v>10988</v>
      </c>
      <c r="D368" s="94" t="s">
        <v>10981</v>
      </c>
      <c r="E368" s="1679" t="s">
        <v>10989</v>
      </c>
      <c r="F368" s="1679">
        <v>11.16</v>
      </c>
      <c r="G368" s="134" t="s">
        <v>10518</v>
      </c>
    </row>
    <row r="369" ht="15.75" customHeight="1">
      <c r="A369" s="94" t="s">
        <v>10518</v>
      </c>
      <c r="B369" s="94" t="s">
        <v>52</v>
      </c>
      <c r="C369" s="94" t="s">
        <v>10990</v>
      </c>
      <c r="D369" s="94" t="s">
        <v>10782</v>
      </c>
      <c r="E369" s="1679">
        <v>15.0</v>
      </c>
      <c r="F369" s="1679">
        <v>15.0</v>
      </c>
      <c r="G369" s="134" t="s">
        <v>10518</v>
      </c>
    </row>
    <row r="370" ht="15.75" customHeight="1">
      <c r="A370" s="94" t="s">
        <v>10518</v>
      </c>
      <c r="B370" s="94" t="s">
        <v>52</v>
      </c>
      <c r="C370" s="94" t="s">
        <v>10991</v>
      </c>
      <c r="D370" s="94" t="s">
        <v>10782</v>
      </c>
      <c r="E370" s="1679">
        <v>15.0</v>
      </c>
      <c r="F370" s="1679">
        <v>15.0</v>
      </c>
      <c r="G370" s="134" t="s">
        <v>10518</v>
      </c>
    </row>
    <row r="371" ht="15.75" customHeight="1">
      <c r="A371" s="94" t="s">
        <v>10518</v>
      </c>
      <c r="B371" s="94" t="s">
        <v>52</v>
      </c>
      <c r="C371" s="94" t="s">
        <v>10992</v>
      </c>
      <c r="D371" s="94" t="s">
        <v>10981</v>
      </c>
      <c r="E371" s="1679">
        <v>20.0</v>
      </c>
      <c r="F371" s="1679">
        <v>20.0</v>
      </c>
      <c r="G371" s="134" t="s">
        <v>10518</v>
      </c>
    </row>
    <row r="372" ht="15.75" customHeight="1">
      <c r="A372" s="94" t="s">
        <v>10518</v>
      </c>
      <c r="B372" s="94" t="s">
        <v>52</v>
      </c>
      <c r="C372" s="94" t="s">
        <v>10993</v>
      </c>
      <c r="D372" s="94" t="s">
        <v>10782</v>
      </c>
      <c r="E372" s="1679">
        <v>40.0</v>
      </c>
      <c r="F372" s="1679">
        <v>40.0</v>
      </c>
      <c r="G372" s="134" t="s">
        <v>10518</v>
      </c>
    </row>
    <row r="373" ht="15.75" customHeight="1">
      <c r="A373" s="94" t="s">
        <v>10518</v>
      </c>
      <c r="B373" s="94" t="s">
        <v>52</v>
      </c>
      <c r="C373" s="94" t="s">
        <v>10994</v>
      </c>
      <c r="D373" s="94" t="s">
        <v>10782</v>
      </c>
      <c r="E373" s="1679">
        <v>40.0</v>
      </c>
      <c r="F373" s="1679">
        <v>40.0</v>
      </c>
      <c r="G373" s="134" t="s">
        <v>10518</v>
      </c>
    </row>
    <row r="374" ht="15.75" customHeight="1">
      <c r="A374" s="94" t="s">
        <v>10518</v>
      </c>
      <c r="B374" s="94" t="s">
        <v>52</v>
      </c>
      <c r="C374" s="94" t="s">
        <v>10995</v>
      </c>
      <c r="D374" s="94" t="s">
        <v>10782</v>
      </c>
      <c r="E374" s="1679" t="s">
        <v>10867</v>
      </c>
      <c r="F374" s="1679">
        <v>494.66</v>
      </c>
      <c r="G374" s="134" t="s">
        <v>10518</v>
      </c>
    </row>
    <row r="375" ht="15.75" customHeight="1">
      <c r="A375" s="94" t="s">
        <v>10518</v>
      </c>
      <c r="B375" s="94" t="s">
        <v>52</v>
      </c>
      <c r="C375" s="94" t="s">
        <v>10996</v>
      </c>
      <c r="D375" s="94" t="s">
        <v>10782</v>
      </c>
      <c r="E375" s="1679">
        <v>42.0</v>
      </c>
      <c r="F375" s="1679">
        <v>42.0</v>
      </c>
      <c r="G375" s="134" t="s">
        <v>10518</v>
      </c>
    </row>
    <row r="376" ht="15.75" customHeight="1">
      <c r="A376" s="94" t="s">
        <v>546</v>
      </c>
      <c r="B376" s="94" t="s">
        <v>52</v>
      </c>
      <c r="C376" s="94" t="s">
        <v>10723</v>
      </c>
      <c r="D376" s="94" t="s">
        <v>10703</v>
      </c>
      <c r="E376" s="1679" t="s">
        <v>10997</v>
      </c>
      <c r="F376" s="1679">
        <v>37.0</v>
      </c>
      <c r="G376" s="134" t="s">
        <v>546</v>
      </c>
    </row>
    <row r="377" ht="15.75" customHeight="1">
      <c r="A377" s="94" t="s">
        <v>546</v>
      </c>
      <c r="B377" s="94" t="s">
        <v>52</v>
      </c>
      <c r="C377" s="94" t="s">
        <v>10998</v>
      </c>
      <c r="D377" s="94" t="s">
        <v>10703</v>
      </c>
      <c r="E377" s="1679" t="s">
        <v>10999</v>
      </c>
      <c r="F377" s="1679">
        <v>13.33</v>
      </c>
      <c r="G377" s="134" t="s">
        <v>546</v>
      </c>
    </row>
    <row r="378" ht="15.75" customHeight="1">
      <c r="A378" s="94" t="s">
        <v>546</v>
      </c>
      <c r="B378" s="94" t="s">
        <v>52</v>
      </c>
      <c r="C378" s="94" t="s">
        <v>11000</v>
      </c>
      <c r="D378" s="94" t="s">
        <v>10703</v>
      </c>
      <c r="E378" s="1679" t="s">
        <v>11001</v>
      </c>
      <c r="F378" s="1679">
        <v>11.33</v>
      </c>
      <c r="G378" s="134" t="s">
        <v>546</v>
      </c>
    </row>
    <row r="379" ht="15.75" customHeight="1">
      <c r="A379" s="94" t="s">
        <v>546</v>
      </c>
      <c r="B379" s="94" t="s">
        <v>52</v>
      </c>
      <c r="C379" s="94" t="s">
        <v>11002</v>
      </c>
      <c r="D379" s="94" t="s">
        <v>10703</v>
      </c>
      <c r="E379" s="1679" t="s">
        <v>11003</v>
      </c>
      <c r="F379" s="1679">
        <v>9.66</v>
      </c>
      <c r="G379" s="134" t="s">
        <v>546</v>
      </c>
    </row>
    <row r="380" ht="15.75" customHeight="1">
      <c r="A380" s="94" t="s">
        <v>546</v>
      </c>
      <c r="B380" s="94" t="s">
        <v>52</v>
      </c>
      <c r="C380" s="94" t="s">
        <v>11004</v>
      </c>
      <c r="D380" s="94" t="s">
        <v>10703</v>
      </c>
      <c r="E380" s="1679" t="s">
        <v>11005</v>
      </c>
      <c r="F380" s="1679">
        <v>22.33</v>
      </c>
      <c r="G380" s="134" t="s">
        <v>546</v>
      </c>
    </row>
    <row r="381" ht="15.75" customHeight="1">
      <c r="A381" s="94" t="s">
        <v>546</v>
      </c>
      <c r="B381" s="94" t="s">
        <v>52</v>
      </c>
      <c r="C381" s="94" t="s">
        <v>11006</v>
      </c>
      <c r="D381" s="94" t="s">
        <v>10703</v>
      </c>
      <c r="E381" s="1679">
        <v>495.0</v>
      </c>
      <c r="F381" s="1679">
        <v>494.66</v>
      </c>
      <c r="G381" s="134" t="s">
        <v>546</v>
      </c>
    </row>
    <row r="382" ht="15.75" customHeight="1">
      <c r="A382" s="94" t="s">
        <v>546</v>
      </c>
      <c r="B382" s="94" t="s">
        <v>52</v>
      </c>
      <c r="C382" s="94" t="s">
        <v>11007</v>
      </c>
      <c r="D382" s="94" t="s">
        <v>10703</v>
      </c>
      <c r="E382" s="1679">
        <v>79.33</v>
      </c>
      <c r="F382" s="1679">
        <v>79.33</v>
      </c>
      <c r="G382" s="134" t="s">
        <v>546</v>
      </c>
    </row>
    <row r="383" ht="15.75" customHeight="1">
      <c r="A383" s="94" t="s">
        <v>8753</v>
      </c>
      <c r="B383" s="94" t="s">
        <v>52</v>
      </c>
      <c r="C383" s="94" t="s">
        <v>10866</v>
      </c>
      <c r="D383" s="94" t="s">
        <v>10637</v>
      </c>
      <c r="E383" s="1679" t="s">
        <v>10638</v>
      </c>
      <c r="F383" s="1679">
        <v>424.0</v>
      </c>
      <c r="G383" s="134" t="s">
        <v>8753</v>
      </c>
    </row>
    <row r="384" ht="15.75" customHeight="1">
      <c r="A384" s="94" t="s">
        <v>8753</v>
      </c>
      <c r="B384" s="94" t="s">
        <v>52</v>
      </c>
      <c r="C384" s="94" t="s">
        <v>11008</v>
      </c>
      <c r="D384" s="94" t="s">
        <v>10637</v>
      </c>
      <c r="E384" s="1679" t="s">
        <v>11009</v>
      </c>
      <c r="F384" s="1679">
        <v>14.0</v>
      </c>
      <c r="G384" s="134" t="s">
        <v>8753</v>
      </c>
    </row>
    <row r="385" ht="15.75" customHeight="1">
      <c r="A385" s="94" t="s">
        <v>8753</v>
      </c>
      <c r="B385" s="94" t="s">
        <v>52</v>
      </c>
      <c r="C385" s="94" t="s">
        <v>11010</v>
      </c>
      <c r="D385" s="94" t="s">
        <v>10637</v>
      </c>
      <c r="E385" s="1679" t="s">
        <v>10640</v>
      </c>
      <c r="F385" s="1679">
        <v>48.66</v>
      </c>
      <c r="G385" s="134" t="s">
        <v>8753</v>
      </c>
    </row>
    <row r="386" ht="15.75" customHeight="1">
      <c r="A386" s="94" t="s">
        <v>8753</v>
      </c>
      <c r="B386" s="94" t="s">
        <v>52</v>
      </c>
      <c r="C386" s="94" t="s">
        <v>11011</v>
      </c>
      <c r="D386" s="94" t="s">
        <v>10637</v>
      </c>
      <c r="E386" s="1679" t="s">
        <v>11012</v>
      </c>
      <c r="F386" s="1679">
        <v>37.33</v>
      </c>
      <c r="G386" s="134" t="s">
        <v>8753</v>
      </c>
    </row>
    <row r="387" ht="15.75" customHeight="1">
      <c r="A387" s="94" t="s">
        <v>8753</v>
      </c>
      <c r="B387" s="94" t="s">
        <v>52</v>
      </c>
      <c r="C387" s="94" t="s">
        <v>11013</v>
      </c>
      <c r="D387" s="94" t="s">
        <v>10637</v>
      </c>
      <c r="E387" s="1679" t="s">
        <v>11014</v>
      </c>
      <c r="F387" s="1679">
        <v>79.33</v>
      </c>
      <c r="G387" s="134" t="s">
        <v>8753</v>
      </c>
    </row>
    <row r="388" ht="15.75" customHeight="1">
      <c r="A388" s="94" t="s">
        <v>8753</v>
      </c>
      <c r="B388" s="94" t="s">
        <v>52</v>
      </c>
      <c r="C388" s="94" t="s">
        <v>11015</v>
      </c>
      <c r="D388" s="94" t="s">
        <v>10637</v>
      </c>
      <c r="E388" s="1679" t="s">
        <v>11016</v>
      </c>
      <c r="F388" s="1679">
        <v>38.0</v>
      </c>
      <c r="G388" s="134" t="s">
        <v>8753</v>
      </c>
    </row>
    <row r="389" ht="15.75" customHeight="1">
      <c r="A389" s="94" t="s">
        <v>8753</v>
      </c>
      <c r="B389" s="94" t="s">
        <v>52</v>
      </c>
      <c r="C389" s="94" t="s">
        <v>11017</v>
      </c>
      <c r="D389" s="94" t="s">
        <v>10637</v>
      </c>
      <c r="E389" s="1679" t="s">
        <v>11018</v>
      </c>
      <c r="F389" s="1679">
        <v>93.33</v>
      </c>
      <c r="G389" s="134" t="s">
        <v>8753</v>
      </c>
    </row>
    <row r="390" ht="15.75" customHeight="1">
      <c r="A390" s="94" t="s">
        <v>8753</v>
      </c>
      <c r="B390" s="94" t="s">
        <v>52</v>
      </c>
      <c r="C390" s="94" t="s">
        <v>11019</v>
      </c>
      <c r="D390" s="94" t="s">
        <v>10637</v>
      </c>
      <c r="E390" s="1679" t="s">
        <v>10647</v>
      </c>
      <c r="F390" s="1679">
        <v>15.0</v>
      </c>
      <c r="G390" s="134" t="s">
        <v>8753</v>
      </c>
    </row>
    <row r="391" ht="15.75" customHeight="1">
      <c r="A391" s="94" t="s">
        <v>8753</v>
      </c>
      <c r="B391" s="94" t="s">
        <v>52</v>
      </c>
      <c r="C391" s="94" t="s">
        <v>11020</v>
      </c>
      <c r="D391" s="94" t="s">
        <v>10637</v>
      </c>
      <c r="E391" s="1679" t="s">
        <v>11021</v>
      </c>
      <c r="F391" s="1679">
        <v>46.66</v>
      </c>
      <c r="G391" s="134" t="s">
        <v>8753</v>
      </c>
    </row>
    <row r="392" ht="15.75" customHeight="1">
      <c r="A392" s="94" t="s">
        <v>8753</v>
      </c>
      <c r="B392" s="94" t="s">
        <v>52</v>
      </c>
      <c r="C392" s="94" t="s">
        <v>11022</v>
      </c>
      <c r="D392" s="94" t="s">
        <v>10637</v>
      </c>
      <c r="E392" s="1679" t="s">
        <v>11023</v>
      </c>
      <c r="F392" s="1679">
        <v>35.0</v>
      </c>
      <c r="G392" s="134" t="s">
        <v>8753</v>
      </c>
    </row>
    <row r="393" ht="15.75" customHeight="1">
      <c r="A393" s="94" t="s">
        <v>8753</v>
      </c>
      <c r="B393" s="94" t="s">
        <v>52</v>
      </c>
      <c r="C393" s="94" t="s">
        <v>11024</v>
      </c>
      <c r="D393" s="94" t="s">
        <v>10637</v>
      </c>
      <c r="E393" s="1679" t="s">
        <v>11025</v>
      </c>
      <c r="F393" s="1679">
        <v>11.25</v>
      </c>
      <c r="G393" s="134" t="s">
        <v>8753</v>
      </c>
    </row>
    <row r="394" ht="15.75" customHeight="1">
      <c r="A394" s="94" t="s">
        <v>8753</v>
      </c>
      <c r="B394" s="94" t="s">
        <v>52</v>
      </c>
      <c r="C394" s="94" t="s">
        <v>11026</v>
      </c>
      <c r="D394" s="94" t="s">
        <v>10637</v>
      </c>
      <c r="E394" s="1679" t="s">
        <v>11027</v>
      </c>
      <c r="F394" s="1679">
        <v>14.0</v>
      </c>
      <c r="G394" s="134" t="s">
        <v>8753</v>
      </c>
    </row>
    <row r="395" ht="15.75" customHeight="1">
      <c r="A395" s="94" t="s">
        <v>8753</v>
      </c>
      <c r="B395" s="94" t="s">
        <v>52</v>
      </c>
      <c r="C395" s="94" t="s">
        <v>11028</v>
      </c>
      <c r="D395" s="94" t="s">
        <v>10637</v>
      </c>
      <c r="E395" s="1679" t="s">
        <v>11029</v>
      </c>
      <c r="F395" s="1679">
        <v>4.5</v>
      </c>
      <c r="G395" s="134" t="s">
        <v>8753</v>
      </c>
    </row>
    <row r="396" ht="15.75" customHeight="1">
      <c r="A396" s="94" t="s">
        <v>8753</v>
      </c>
      <c r="B396" s="94" t="s">
        <v>52</v>
      </c>
      <c r="C396" s="94" t="s">
        <v>11030</v>
      </c>
      <c r="D396" s="94" t="s">
        <v>10637</v>
      </c>
      <c r="E396" s="1679" t="s">
        <v>11031</v>
      </c>
      <c r="F396" s="1679">
        <v>20.0</v>
      </c>
      <c r="G396" s="134" t="s">
        <v>8753</v>
      </c>
    </row>
    <row r="397" ht="15.75" customHeight="1">
      <c r="A397" s="94" t="s">
        <v>8753</v>
      </c>
      <c r="B397" s="94" t="s">
        <v>52</v>
      </c>
      <c r="C397" s="94" t="s">
        <v>11032</v>
      </c>
      <c r="D397" s="94" t="s">
        <v>10637</v>
      </c>
      <c r="E397" s="1679" t="s">
        <v>11033</v>
      </c>
      <c r="F397" s="1679">
        <v>5.0</v>
      </c>
      <c r="G397" s="134" t="s">
        <v>8753</v>
      </c>
    </row>
    <row r="398" ht="15.75" customHeight="1">
      <c r="A398" s="94" t="s">
        <v>8753</v>
      </c>
      <c r="B398" s="94" t="s">
        <v>52</v>
      </c>
      <c r="C398" s="94" t="s">
        <v>11034</v>
      </c>
      <c r="D398" s="94" t="s">
        <v>10637</v>
      </c>
      <c r="E398" s="1679" t="s">
        <v>10683</v>
      </c>
      <c r="F398" s="1679">
        <v>10.0</v>
      </c>
      <c r="G398" s="134" t="s">
        <v>8753</v>
      </c>
    </row>
    <row r="399" ht="15.75" customHeight="1">
      <c r="A399" s="94" t="s">
        <v>8753</v>
      </c>
      <c r="B399" s="94" t="s">
        <v>52</v>
      </c>
      <c r="C399" s="94" t="s">
        <v>11035</v>
      </c>
      <c r="D399" s="94" t="s">
        <v>10637</v>
      </c>
      <c r="E399" s="1679" t="s">
        <v>11036</v>
      </c>
      <c r="F399" s="1679">
        <v>7.5</v>
      </c>
      <c r="G399" s="134" t="s">
        <v>8753</v>
      </c>
    </row>
    <row r="400" ht="15.75" customHeight="1">
      <c r="A400" s="94" t="s">
        <v>8753</v>
      </c>
      <c r="B400" s="94" t="s">
        <v>52</v>
      </c>
      <c r="C400" s="94" t="s">
        <v>11037</v>
      </c>
      <c r="D400" s="94" t="s">
        <v>10637</v>
      </c>
      <c r="E400" s="1679" t="s">
        <v>11038</v>
      </c>
      <c r="F400" s="1679">
        <v>3.75</v>
      </c>
      <c r="G400" s="134" t="s">
        <v>8753</v>
      </c>
    </row>
    <row r="401" ht="15.75" customHeight="1">
      <c r="A401" s="94" t="s">
        <v>8753</v>
      </c>
      <c r="B401" s="94" t="s">
        <v>52</v>
      </c>
      <c r="C401" s="94" t="s">
        <v>11039</v>
      </c>
      <c r="D401" s="94" t="s">
        <v>10637</v>
      </c>
      <c r="E401" s="1679" t="s">
        <v>11029</v>
      </c>
      <c r="F401" s="1679">
        <v>3.0</v>
      </c>
      <c r="G401" s="134" t="s">
        <v>8753</v>
      </c>
    </row>
    <row r="402" ht="15.75" customHeight="1">
      <c r="A402" s="94" t="s">
        <v>8753</v>
      </c>
      <c r="B402" s="94" t="s">
        <v>52</v>
      </c>
      <c r="C402" s="94" t="s">
        <v>11040</v>
      </c>
      <c r="D402" s="94" t="s">
        <v>10637</v>
      </c>
      <c r="E402" s="1679" t="s">
        <v>11041</v>
      </c>
      <c r="F402" s="1679">
        <v>1.5</v>
      </c>
      <c r="G402" s="134" t="s">
        <v>8753</v>
      </c>
    </row>
    <row r="403" ht="15.75" customHeight="1">
      <c r="A403" s="94" t="s">
        <v>8753</v>
      </c>
      <c r="B403" s="94" t="s">
        <v>52</v>
      </c>
      <c r="C403" s="94" t="s">
        <v>11042</v>
      </c>
      <c r="D403" s="94" t="s">
        <v>10637</v>
      </c>
      <c r="E403" s="1679" t="s">
        <v>11043</v>
      </c>
      <c r="F403" s="1679">
        <v>26.66</v>
      </c>
      <c r="G403" s="134" t="s">
        <v>8753</v>
      </c>
    </row>
    <row r="404" ht="15.75" customHeight="1">
      <c r="A404" s="94" t="s">
        <v>8753</v>
      </c>
      <c r="B404" s="94" t="s">
        <v>52</v>
      </c>
      <c r="C404" s="94" t="s">
        <v>11044</v>
      </c>
      <c r="D404" s="94" t="s">
        <v>10637</v>
      </c>
      <c r="E404" s="1679" t="s">
        <v>10647</v>
      </c>
      <c r="F404" s="1679">
        <v>15.0</v>
      </c>
      <c r="G404" s="134" t="s">
        <v>8753</v>
      </c>
    </row>
    <row r="405" ht="15.75" customHeight="1">
      <c r="A405" s="94" t="s">
        <v>8753</v>
      </c>
      <c r="B405" s="94" t="s">
        <v>52</v>
      </c>
      <c r="C405" s="94" t="s">
        <v>11045</v>
      </c>
      <c r="D405" s="94" t="s">
        <v>10637</v>
      </c>
      <c r="E405" s="1679" t="s">
        <v>11043</v>
      </c>
      <c r="F405" s="1679">
        <v>26.66</v>
      </c>
      <c r="G405" s="134" t="s">
        <v>8753</v>
      </c>
    </row>
    <row r="406" ht="15.75" customHeight="1">
      <c r="A406" s="94" t="s">
        <v>8753</v>
      </c>
      <c r="B406" s="94" t="s">
        <v>52</v>
      </c>
      <c r="C406" s="94" t="s">
        <v>11046</v>
      </c>
      <c r="D406" s="94" t="s">
        <v>10637</v>
      </c>
      <c r="E406" s="1679" t="s">
        <v>11047</v>
      </c>
      <c r="F406" s="1679">
        <v>20.0</v>
      </c>
      <c r="G406" s="134" t="s">
        <v>8753</v>
      </c>
    </row>
    <row r="407" ht="15.75" customHeight="1">
      <c r="A407" s="94" t="s">
        <v>8753</v>
      </c>
      <c r="B407" s="94" t="s">
        <v>52</v>
      </c>
      <c r="C407" s="94" t="s">
        <v>11024</v>
      </c>
      <c r="D407" s="94" t="s">
        <v>10637</v>
      </c>
      <c r="E407" s="1679" t="s">
        <v>11025</v>
      </c>
      <c r="F407" s="1679">
        <v>11.25</v>
      </c>
      <c r="G407" s="134" t="s">
        <v>8753</v>
      </c>
    </row>
    <row r="408" ht="15.75" customHeight="1">
      <c r="A408" s="94" t="s">
        <v>8753</v>
      </c>
      <c r="B408" s="94" t="s">
        <v>52</v>
      </c>
      <c r="C408" s="94" t="s">
        <v>11048</v>
      </c>
      <c r="D408" s="94" t="s">
        <v>10637</v>
      </c>
      <c r="E408" s="1679" t="s">
        <v>11049</v>
      </c>
      <c r="F408" s="1679">
        <v>8.0</v>
      </c>
      <c r="G408" s="134" t="s">
        <v>8753</v>
      </c>
    </row>
    <row r="409" ht="15.75" customHeight="1">
      <c r="A409" s="94" t="s">
        <v>8753</v>
      </c>
      <c r="B409" s="94" t="s">
        <v>52</v>
      </c>
      <c r="C409" s="94" t="s">
        <v>11050</v>
      </c>
      <c r="D409" s="94" t="s">
        <v>10637</v>
      </c>
      <c r="E409" s="1679" t="s">
        <v>11051</v>
      </c>
      <c r="F409" s="1679">
        <v>4.5</v>
      </c>
      <c r="G409" s="134" t="s">
        <v>8753</v>
      </c>
    </row>
    <row r="410" ht="15.75" customHeight="1">
      <c r="A410" s="94" t="s">
        <v>8753</v>
      </c>
      <c r="B410" s="94" t="s">
        <v>52</v>
      </c>
      <c r="C410" s="94" t="s">
        <v>11052</v>
      </c>
      <c r="D410" s="94" t="s">
        <v>10637</v>
      </c>
      <c r="E410" s="1679" t="s">
        <v>11031</v>
      </c>
      <c r="F410" s="1679">
        <v>20.0</v>
      </c>
      <c r="G410" s="134" t="s">
        <v>8753</v>
      </c>
    </row>
    <row r="411" ht="15.75" customHeight="1">
      <c r="A411" s="94" t="s">
        <v>8753</v>
      </c>
      <c r="B411" s="94" t="s">
        <v>52</v>
      </c>
      <c r="C411" s="94" t="s">
        <v>11053</v>
      </c>
      <c r="D411" s="94" t="s">
        <v>10637</v>
      </c>
      <c r="E411" s="1679" t="s">
        <v>10683</v>
      </c>
      <c r="F411" s="1679">
        <v>10.0</v>
      </c>
      <c r="G411" s="134" t="s">
        <v>8753</v>
      </c>
    </row>
    <row r="412" ht="15.75" customHeight="1">
      <c r="A412" s="94" t="s">
        <v>8753</v>
      </c>
      <c r="B412" s="94" t="s">
        <v>52</v>
      </c>
      <c r="C412" s="94" t="s">
        <v>11054</v>
      </c>
      <c r="D412" s="94" t="s">
        <v>10637</v>
      </c>
      <c r="E412" s="1679" t="s">
        <v>11031</v>
      </c>
      <c r="F412" s="1679">
        <v>20.0</v>
      </c>
      <c r="G412" s="134" t="s">
        <v>8753</v>
      </c>
    </row>
    <row r="413" ht="15.75" customHeight="1">
      <c r="A413" s="94" t="s">
        <v>8753</v>
      </c>
      <c r="B413" s="94" t="s">
        <v>52</v>
      </c>
      <c r="C413" s="94" t="s">
        <v>11055</v>
      </c>
      <c r="D413" s="94" t="s">
        <v>10637</v>
      </c>
      <c r="E413" s="1679" t="s">
        <v>11056</v>
      </c>
      <c r="F413" s="1679">
        <v>15.0</v>
      </c>
      <c r="G413" s="134" t="s">
        <v>8753</v>
      </c>
    </row>
    <row r="414" ht="15.75" customHeight="1">
      <c r="A414" s="94" t="s">
        <v>8753</v>
      </c>
      <c r="B414" s="94" t="s">
        <v>52</v>
      </c>
      <c r="C414" s="94" t="s">
        <v>11057</v>
      </c>
      <c r="D414" s="94" t="s">
        <v>10637</v>
      </c>
      <c r="E414" s="1679" t="s">
        <v>11036</v>
      </c>
      <c r="F414" s="1679">
        <v>3.0</v>
      </c>
      <c r="G414" s="134" t="s">
        <v>8753</v>
      </c>
    </row>
    <row r="415" ht="15.75" customHeight="1">
      <c r="A415" s="94" t="s">
        <v>8753</v>
      </c>
      <c r="B415" s="94" t="s">
        <v>52</v>
      </c>
      <c r="C415" s="94" t="s">
        <v>11058</v>
      </c>
      <c r="D415" s="94" t="s">
        <v>10637</v>
      </c>
      <c r="E415" s="1679" t="s">
        <v>11059</v>
      </c>
      <c r="F415" s="1679">
        <v>6.0</v>
      </c>
      <c r="G415" s="134" t="s">
        <v>8753</v>
      </c>
    </row>
    <row r="416" ht="15.75" customHeight="1">
      <c r="A416" s="94" t="s">
        <v>8753</v>
      </c>
      <c r="B416" s="94" t="s">
        <v>52</v>
      </c>
      <c r="C416" s="94" t="s">
        <v>11060</v>
      </c>
      <c r="D416" s="94" t="s">
        <v>10637</v>
      </c>
      <c r="E416" s="1679" t="s">
        <v>11029</v>
      </c>
      <c r="F416" s="1679">
        <v>3.0</v>
      </c>
      <c r="G416" s="134" t="s">
        <v>8753</v>
      </c>
    </row>
    <row r="417" ht="15.75" customHeight="1">
      <c r="A417" s="94" t="s">
        <v>8753</v>
      </c>
      <c r="B417" s="94" t="s">
        <v>52</v>
      </c>
      <c r="C417" s="94" t="s">
        <v>11061</v>
      </c>
      <c r="D417" s="134" t="s">
        <v>11062</v>
      </c>
      <c r="E417" s="1679" t="s">
        <v>11018</v>
      </c>
      <c r="F417" s="1679">
        <v>93.33</v>
      </c>
      <c r="G417" s="134" t="s">
        <v>8753</v>
      </c>
    </row>
    <row r="418" ht="15.75" customHeight="1">
      <c r="A418" s="94" t="s">
        <v>8753</v>
      </c>
      <c r="B418" s="94" t="s">
        <v>52</v>
      </c>
      <c r="C418" s="94" t="s">
        <v>11063</v>
      </c>
      <c r="D418" s="134" t="s">
        <v>11062</v>
      </c>
      <c r="E418" s="1679" t="s">
        <v>10647</v>
      </c>
      <c r="F418" s="1679">
        <v>15.0</v>
      </c>
      <c r="G418" s="134" t="s">
        <v>8753</v>
      </c>
    </row>
    <row r="419" ht="15.75" customHeight="1">
      <c r="A419" s="94" t="s">
        <v>8753</v>
      </c>
      <c r="B419" s="94" t="s">
        <v>52</v>
      </c>
      <c r="C419" s="94" t="s">
        <v>11064</v>
      </c>
      <c r="D419" s="134" t="s">
        <v>11062</v>
      </c>
      <c r="E419" s="1679" t="s">
        <v>11021</v>
      </c>
      <c r="F419" s="1679">
        <v>46.66</v>
      </c>
      <c r="G419" s="134" t="s">
        <v>8753</v>
      </c>
    </row>
    <row r="420" ht="15.75" customHeight="1">
      <c r="A420" s="94" t="s">
        <v>8753</v>
      </c>
      <c r="B420" s="94" t="s">
        <v>52</v>
      </c>
      <c r="C420" s="94" t="s">
        <v>11065</v>
      </c>
      <c r="D420" s="134" t="s">
        <v>11062</v>
      </c>
      <c r="E420" s="1679" t="s">
        <v>11023</v>
      </c>
      <c r="F420" s="1679">
        <v>35.0</v>
      </c>
      <c r="G420" s="134" t="s">
        <v>8753</v>
      </c>
    </row>
    <row r="421" ht="15.75" customHeight="1">
      <c r="A421" s="94" t="s">
        <v>8753</v>
      </c>
      <c r="B421" s="94" t="s">
        <v>52</v>
      </c>
      <c r="C421" s="94" t="s">
        <v>11066</v>
      </c>
      <c r="D421" s="134" t="s">
        <v>11062</v>
      </c>
      <c r="E421" s="1679" t="s">
        <v>11025</v>
      </c>
      <c r="F421" s="1679">
        <v>11.25</v>
      </c>
      <c r="G421" s="134" t="s">
        <v>8753</v>
      </c>
    </row>
    <row r="422" ht="15.75" customHeight="1">
      <c r="A422" s="94" t="s">
        <v>8753</v>
      </c>
      <c r="B422" s="94" t="s">
        <v>52</v>
      </c>
      <c r="C422" s="94" t="s">
        <v>11067</v>
      </c>
      <c r="D422" s="134" t="s">
        <v>11062</v>
      </c>
      <c r="E422" s="1679" t="s">
        <v>11027</v>
      </c>
      <c r="F422" s="1679">
        <v>14.0</v>
      </c>
      <c r="G422" s="134" t="s">
        <v>8753</v>
      </c>
    </row>
    <row r="423" ht="15.75" customHeight="1">
      <c r="A423" s="94" t="s">
        <v>8753</v>
      </c>
      <c r="B423" s="94" t="s">
        <v>52</v>
      </c>
      <c r="C423" s="94" t="s">
        <v>11068</v>
      </c>
      <c r="D423" s="134" t="s">
        <v>11062</v>
      </c>
      <c r="E423" s="1679" t="s">
        <v>11029</v>
      </c>
      <c r="F423" s="1679">
        <v>4.5</v>
      </c>
      <c r="G423" s="134" t="s">
        <v>8753</v>
      </c>
    </row>
    <row r="424" ht="15.75" customHeight="1">
      <c r="A424" s="94" t="s">
        <v>8753</v>
      </c>
      <c r="B424" s="94" t="s">
        <v>52</v>
      </c>
      <c r="C424" s="94" t="s">
        <v>11069</v>
      </c>
      <c r="D424" s="134" t="s">
        <v>11062</v>
      </c>
      <c r="E424" s="1679" t="s">
        <v>11031</v>
      </c>
      <c r="F424" s="1679">
        <v>20.0</v>
      </c>
      <c r="G424" s="134" t="s">
        <v>8753</v>
      </c>
    </row>
    <row r="425" ht="15.75" customHeight="1">
      <c r="A425" s="94" t="s">
        <v>8753</v>
      </c>
      <c r="B425" s="94" t="s">
        <v>52</v>
      </c>
      <c r="C425" s="94" t="s">
        <v>11070</v>
      </c>
      <c r="D425" s="134" t="s">
        <v>11062</v>
      </c>
      <c r="E425" s="1679" t="s">
        <v>11033</v>
      </c>
      <c r="F425" s="1679">
        <v>5.0</v>
      </c>
      <c r="G425" s="134" t="s">
        <v>8753</v>
      </c>
    </row>
    <row r="426" ht="15.75" customHeight="1">
      <c r="A426" s="94" t="s">
        <v>8753</v>
      </c>
      <c r="B426" s="94" t="s">
        <v>52</v>
      </c>
      <c r="C426" s="94" t="s">
        <v>11071</v>
      </c>
      <c r="D426" s="134" t="s">
        <v>11062</v>
      </c>
      <c r="E426" s="1679" t="s">
        <v>10683</v>
      </c>
      <c r="F426" s="1679">
        <v>10.0</v>
      </c>
      <c r="G426" s="134" t="s">
        <v>8753</v>
      </c>
    </row>
    <row r="427" ht="15.75" customHeight="1">
      <c r="A427" s="94" t="s">
        <v>8753</v>
      </c>
      <c r="B427" s="94" t="s">
        <v>52</v>
      </c>
      <c r="C427" s="94" t="s">
        <v>11072</v>
      </c>
      <c r="D427" s="134" t="s">
        <v>11062</v>
      </c>
      <c r="E427" s="1679" t="s">
        <v>11036</v>
      </c>
      <c r="F427" s="1679">
        <v>7.5</v>
      </c>
      <c r="G427" s="134" t="s">
        <v>8753</v>
      </c>
    </row>
    <row r="428" ht="15.75" customHeight="1">
      <c r="A428" s="94" t="s">
        <v>8753</v>
      </c>
      <c r="B428" s="94" t="s">
        <v>52</v>
      </c>
      <c r="C428" s="94" t="s">
        <v>11073</v>
      </c>
      <c r="D428" s="134" t="s">
        <v>11062</v>
      </c>
      <c r="E428" s="1679" t="s">
        <v>11038</v>
      </c>
      <c r="F428" s="1679">
        <v>3.75</v>
      </c>
      <c r="G428" s="134" t="s">
        <v>8753</v>
      </c>
    </row>
    <row r="429" ht="15.75" customHeight="1">
      <c r="A429" s="94" t="s">
        <v>8753</v>
      </c>
      <c r="B429" s="94" t="s">
        <v>52</v>
      </c>
      <c r="C429" s="94" t="s">
        <v>11074</v>
      </c>
      <c r="D429" s="134" t="s">
        <v>11062</v>
      </c>
      <c r="E429" s="1679" t="s">
        <v>11029</v>
      </c>
      <c r="F429" s="1679">
        <v>3.0</v>
      </c>
      <c r="G429" s="134" t="s">
        <v>8753</v>
      </c>
    </row>
    <row r="430" ht="15.75" customHeight="1">
      <c r="A430" s="94" t="s">
        <v>8753</v>
      </c>
      <c r="B430" s="94" t="s">
        <v>52</v>
      </c>
      <c r="C430" s="94" t="s">
        <v>11075</v>
      </c>
      <c r="D430" s="134" t="s">
        <v>11062</v>
      </c>
      <c r="E430" s="1679" t="s">
        <v>11041</v>
      </c>
      <c r="F430" s="1679">
        <v>1.5</v>
      </c>
      <c r="G430" s="134" t="s">
        <v>8753</v>
      </c>
    </row>
    <row r="431" ht="15.75" customHeight="1">
      <c r="A431" s="94" t="s">
        <v>8753</v>
      </c>
      <c r="B431" s="94" t="s">
        <v>52</v>
      </c>
      <c r="C431" s="94" t="s">
        <v>11076</v>
      </c>
      <c r="D431" s="94" t="s">
        <v>10703</v>
      </c>
      <c r="E431" s="1679" t="s">
        <v>11033</v>
      </c>
      <c r="F431" s="1679">
        <v>5.0</v>
      </c>
      <c r="G431" s="134" t="s">
        <v>8753</v>
      </c>
    </row>
    <row r="432" ht="15.75" customHeight="1">
      <c r="A432" s="94" t="s">
        <v>8753</v>
      </c>
      <c r="B432" s="94" t="s">
        <v>52</v>
      </c>
      <c r="C432" s="94" t="s">
        <v>11077</v>
      </c>
      <c r="D432" s="94" t="s">
        <v>10703</v>
      </c>
      <c r="E432" s="1679" t="s">
        <v>11033</v>
      </c>
      <c r="F432" s="1679">
        <v>5.0</v>
      </c>
      <c r="G432" s="134" t="s">
        <v>8753</v>
      </c>
    </row>
    <row r="433" ht="15.75" customHeight="1">
      <c r="A433" s="94" t="s">
        <v>8753</v>
      </c>
      <c r="B433" s="94" t="s">
        <v>52</v>
      </c>
      <c r="C433" s="94" t="s">
        <v>11078</v>
      </c>
      <c r="D433" s="94" t="s">
        <v>10703</v>
      </c>
      <c r="E433" s="1679" t="s">
        <v>11033</v>
      </c>
      <c r="F433" s="1679">
        <v>5.0</v>
      </c>
      <c r="G433" s="134" t="s">
        <v>8753</v>
      </c>
    </row>
    <row r="434" ht="15.75" customHeight="1">
      <c r="A434" s="94" t="s">
        <v>8753</v>
      </c>
      <c r="B434" s="94" t="s">
        <v>52</v>
      </c>
      <c r="C434" s="94" t="s">
        <v>11079</v>
      </c>
      <c r="D434" s="94" t="s">
        <v>10703</v>
      </c>
      <c r="E434" s="1679">
        <v>45476.0</v>
      </c>
      <c r="F434" s="1679">
        <v>2.33</v>
      </c>
      <c r="G434" s="134" t="s">
        <v>8753</v>
      </c>
    </row>
    <row r="435" ht="15.75" customHeight="1">
      <c r="A435" s="94" t="s">
        <v>8753</v>
      </c>
      <c r="B435" s="94" t="s">
        <v>52</v>
      </c>
      <c r="C435" s="94" t="s">
        <v>11080</v>
      </c>
      <c r="D435" s="94" t="s">
        <v>10703</v>
      </c>
      <c r="E435" s="1679">
        <v>45476.0</v>
      </c>
      <c r="F435" s="1679">
        <v>2.33</v>
      </c>
      <c r="G435" s="134" t="s">
        <v>8753</v>
      </c>
    </row>
    <row r="436" ht="15.75" customHeight="1">
      <c r="A436" s="94" t="s">
        <v>99</v>
      </c>
      <c r="B436" s="94" t="s">
        <v>52</v>
      </c>
      <c r="C436" s="94" t="s">
        <v>11081</v>
      </c>
      <c r="D436" s="94" t="s">
        <v>11082</v>
      </c>
      <c r="E436" s="1679">
        <v>26.0</v>
      </c>
      <c r="F436" s="1679">
        <v>26.66</v>
      </c>
      <c r="G436" s="134" t="s">
        <v>99</v>
      </c>
    </row>
    <row r="437" ht="15.75" customHeight="1">
      <c r="A437" s="94" t="s">
        <v>99</v>
      </c>
      <c r="B437" s="94" t="s">
        <v>52</v>
      </c>
      <c r="C437" s="94" t="s">
        <v>11083</v>
      </c>
      <c r="D437" s="94" t="s">
        <v>11084</v>
      </c>
      <c r="E437" s="1679">
        <v>13.0</v>
      </c>
      <c r="F437" s="1679">
        <v>13.33</v>
      </c>
      <c r="G437" s="134" t="s">
        <v>99</v>
      </c>
    </row>
    <row r="438" ht="15.75" customHeight="1">
      <c r="A438" s="94" t="s">
        <v>99</v>
      </c>
      <c r="B438" s="94" t="s">
        <v>52</v>
      </c>
      <c r="C438" s="94" t="s">
        <v>11085</v>
      </c>
      <c r="D438" s="94" t="s">
        <v>11086</v>
      </c>
      <c r="E438" s="1679">
        <v>5.0</v>
      </c>
      <c r="F438" s="1679">
        <v>5.33</v>
      </c>
      <c r="G438" s="134" t="s">
        <v>99</v>
      </c>
    </row>
    <row r="439" ht="15.75" customHeight="1">
      <c r="A439" s="94" t="s">
        <v>99</v>
      </c>
      <c r="B439" s="94" t="s">
        <v>101</v>
      </c>
      <c r="C439" s="94" t="s">
        <v>11087</v>
      </c>
      <c r="D439" s="94"/>
      <c r="E439" s="1679">
        <v>549.0</v>
      </c>
      <c r="F439" s="1679">
        <v>424.0</v>
      </c>
      <c r="G439" s="134" t="s">
        <v>99</v>
      </c>
    </row>
    <row r="440" ht="15.75" customHeight="1">
      <c r="A440" s="94" t="s">
        <v>99</v>
      </c>
      <c r="B440" s="94" t="s">
        <v>101</v>
      </c>
      <c r="C440" s="94" t="s">
        <v>11088</v>
      </c>
      <c r="D440" s="94"/>
      <c r="E440" s="1679">
        <v>259.0</v>
      </c>
      <c r="F440" s="1679">
        <v>100.0</v>
      </c>
      <c r="G440" s="134" t="s">
        <v>99</v>
      </c>
    </row>
    <row r="441" ht="15.75" customHeight="1">
      <c r="A441" s="94" t="s">
        <v>9313</v>
      </c>
      <c r="B441" s="94" t="s">
        <v>52</v>
      </c>
      <c r="C441" s="94" t="s">
        <v>10812</v>
      </c>
      <c r="D441" s="94" t="s">
        <v>10637</v>
      </c>
      <c r="E441" s="1679">
        <v>12.0</v>
      </c>
      <c r="F441" s="1679">
        <v>24.0</v>
      </c>
      <c r="G441" s="134" t="s">
        <v>9313</v>
      </c>
    </row>
    <row r="442" ht="15.75" customHeight="1">
      <c r="A442" s="94" t="s">
        <v>9313</v>
      </c>
      <c r="B442" s="94" t="s">
        <v>52</v>
      </c>
      <c r="C442" s="94" t="s">
        <v>10931</v>
      </c>
      <c r="D442" s="94" t="s">
        <v>10637</v>
      </c>
      <c r="E442" s="1679">
        <v>9.0</v>
      </c>
      <c r="F442" s="1679">
        <v>9.33</v>
      </c>
      <c r="G442" s="134" t="s">
        <v>9313</v>
      </c>
    </row>
    <row r="443" ht="15.75" customHeight="1">
      <c r="A443" s="94" t="s">
        <v>9313</v>
      </c>
      <c r="B443" s="94" t="s">
        <v>52</v>
      </c>
      <c r="C443" s="94" t="s">
        <v>10932</v>
      </c>
      <c r="D443" s="94" t="s">
        <v>10637</v>
      </c>
      <c r="E443" s="1679">
        <v>9.0</v>
      </c>
      <c r="F443" s="1679">
        <v>9.33</v>
      </c>
      <c r="G443" s="134" t="s">
        <v>9313</v>
      </c>
    </row>
    <row r="444" ht="15.75" customHeight="1">
      <c r="A444" s="94" t="s">
        <v>9313</v>
      </c>
      <c r="B444" s="94" t="s">
        <v>52</v>
      </c>
      <c r="C444" s="94" t="s">
        <v>10933</v>
      </c>
      <c r="D444" s="94" t="s">
        <v>10637</v>
      </c>
      <c r="E444" s="1679">
        <v>12.0</v>
      </c>
      <c r="F444" s="1679">
        <v>11.67</v>
      </c>
      <c r="G444" s="134" t="s">
        <v>9313</v>
      </c>
    </row>
    <row r="445" ht="15.75" customHeight="1">
      <c r="A445" s="94" t="s">
        <v>9313</v>
      </c>
      <c r="B445" s="94" t="s">
        <v>52</v>
      </c>
      <c r="C445" s="94" t="s">
        <v>10934</v>
      </c>
      <c r="D445" s="94" t="s">
        <v>10637</v>
      </c>
      <c r="E445" s="1679">
        <v>12.0</v>
      </c>
      <c r="F445" s="1679">
        <v>11.67</v>
      </c>
      <c r="G445" s="134" t="s">
        <v>9313</v>
      </c>
    </row>
    <row r="446" ht="15.75" customHeight="1">
      <c r="A446" s="94" t="s">
        <v>9313</v>
      </c>
      <c r="B446" s="94" t="s">
        <v>52</v>
      </c>
      <c r="C446" s="94" t="s">
        <v>10935</v>
      </c>
      <c r="D446" s="94" t="s">
        <v>10637</v>
      </c>
      <c r="E446" s="1679">
        <v>12.0</v>
      </c>
      <c r="F446" s="1679">
        <v>11.67</v>
      </c>
      <c r="G446" s="134" t="s">
        <v>9313</v>
      </c>
    </row>
    <row r="447" ht="15.75" customHeight="1">
      <c r="A447" s="94" t="s">
        <v>9313</v>
      </c>
      <c r="B447" s="94" t="s">
        <v>52</v>
      </c>
      <c r="C447" s="94" t="s">
        <v>10936</v>
      </c>
      <c r="D447" s="94" t="s">
        <v>10637</v>
      </c>
      <c r="E447" s="1679">
        <v>1.0</v>
      </c>
      <c r="F447" s="1679">
        <v>0.66</v>
      </c>
      <c r="G447" s="134" t="s">
        <v>9313</v>
      </c>
    </row>
    <row r="448" ht="15.75" customHeight="1">
      <c r="A448" s="94" t="s">
        <v>9313</v>
      </c>
      <c r="B448" s="94" t="s">
        <v>52</v>
      </c>
      <c r="C448" s="94" t="s">
        <v>10937</v>
      </c>
      <c r="D448" s="94" t="s">
        <v>10637</v>
      </c>
      <c r="E448" s="1679">
        <v>1.0</v>
      </c>
      <c r="F448" s="1679">
        <v>1.33</v>
      </c>
      <c r="G448" s="134" t="s">
        <v>9313</v>
      </c>
    </row>
    <row r="449" ht="15.75" customHeight="1">
      <c r="A449" s="94" t="s">
        <v>9313</v>
      </c>
      <c r="B449" s="94" t="s">
        <v>52</v>
      </c>
      <c r="C449" s="94" t="s">
        <v>10938</v>
      </c>
      <c r="D449" s="94" t="s">
        <v>10637</v>
      </c>
      <c r="E449" s="1679">
        <v>9.0</v>
      </c>
      <c r="F449" s="1679">
        <v>9.33</v>
      </c>
      <c r="G449" s="134" t="s">
        <v>9313</v>
      </c>
    </row>
    <row r="450" ht="15.75" customHeight="1">
      <c r="A450" s="94" t="s">
        <v>9313</v>
      </c>
      <c r="B450" s="94" t="s">
        <v>52</v>
      </c>
      <c r="C450" s="94" t="s">
        <v>10939</v>
      </c>
      <c r="D450" s="94" t="s">
        <v>10637</v>
      </c>
      <c r="E450" s="1679">
        <v>0.0</v>
      </c>
      <c r="F450" s="1679">
        <v>0.33</v>
      </c>
      <c r="G450" s="134" t="s">
        <v>9313</v>
      </c>
    </row>
    <row r="451" ht="15.75" customHeight="1">
      <c r="A451" s="94" t="s">
        <v>9313</v>
      </c>
      <c r="B451" s="94" t="s">
        <v>52</v>
      </c>
      <c r="C451" s="94" t="s">
        <v>11089</v>
      </c>
      <c r="D451" s="94" t="s">
        <v>89</v>
      </c>
      <c r="E451" s="1679">
        <v>10.0</v>
      </c>
      <c r="F451" s="1679">
        <v>5.0</v>
      </c>
      <c r="G451" s="134" t="s">
        <v>9313</v>
      </c>
    </row>
    <row r="452" ht="15.75" customHeight="1">
      <c r="A452" s="94" t="s">
        <v>9313</v>
      </c>
      <c r="B452" s="94" t="s">
        <v>52</v>
      </c>
      <c r="C452" s="94" t="s">
        <v>10940</v>
      </c>
      <c r="D452" s="94" t="s">
        <v>10637</v>
      </c>
      <c r="E452" s="1679">
        <v>0.0</v>
      </c>
      <c r="F452" s="1679">
        <v>0.327</v>
      </c>
      <c r="G452" s="134" t="s">
        <v>9313</v>
      </c>
    </row>
    <row r="453" ht="15.75" customHeight="1">
      <c r="A453" s="94" t="s">
        <v>9313</v>
      </c>
      <c r="B453" s="94" t="s">
        <v>52</v>
      </c>
      <c r="C453" s="94" t="s">
        <v>11090</v>
      </c>
      <c r="D453" s="94" t="s">
        <v>10637</v>
      </c>
      <c r="E453" s="1679">
        <v>19.0</v>
      </c>
      <c r="F453" s="1679">
        <v>19.33</v>
      </c>
      <c r="G453" s="134" t="s">
        <v>9313</v>
      </c>
    </row>
    <row r="454" ht="15.75" customHeight="1">
      <c r="A454" s="162" t="s">
        <v>103</v>
      </c>
      <c r="B454" s="162" t="s">
        <v>101</v>
      </c>
      <c r="C454" s="348" t="s">
        <v>11091</v>
      </c>
      <c r="D454" s="1267" t="s">
        <v>10637</v>
      </c>
      <c r="E454" s="164" t="s">
        <v>11092</v>
      </c>
      <c r="F454" s="1483">
        <v>39.33</v>
      </c>
      <c r="G454" s="168" t="s">
        <v>103</v>
      </c>
    </row>
    <row r="455" ht="15.75" customHeight="1">
      <c r="A455" s="162" t="s">
        <v>103</v>
      </c>
      <c r="B455" s="162" t="s">
        <v>101</v>
      </c>
      <c r="C455" s="348" t="s">
        <v>11093</v>
      </c>
      <c r="D455" s="178" t="s">
        <v>10637</v>
      </c>
      <c r="E455" s="164" t="s">
        <v>11092</v>
      </c>
      <c r="F455" s="1483">
        <v>39.33</v>
      </c>
      <c r="G455" s="168" t="s">
        <v>103</v>
      </c>
    </row>
    <row r="456" ht="15.75" customHeight="1">
      <c r="A456" s="162" t="s">
        <v>103</v>
      </c>
      <c r="B456" s="162" t="s">
        <v>101</v>
      </c>
      <c r="C456" s="348" t="s">
        <v>11094</v>
      </c>
      <c r="D456" s="178" t="s">
        <v>10637</v>
      </c>
      <c r="E456" s="164" t="s">
        <v>10999</v>
      </c>
      <c r="F456" s="1483">
        <v>13.33</v>
      </c>
      <c r="G456" s="168" t="s">
        <v>103</v>
      </c>
    </row>
    <row r="457" ht="15.75" customHeight="1">
      <c r="A457" s="162" t="s">
        <v>103</v>
      </c>
      <c r="B457" s="162" t="s">
        <v>101</v>
      </c>
      <c r="C457" s="348" t="s">
        <v>11095</v>
      </c>
      <c r="D457" s="178" t="s">
        <v>10637</v>
      </c>
      <c r="E457" s="164" t="s">
        <v>10999</v>
      </c>
      <c r="F457" s="1483">
        <v>13.33</v>
      </c>
      <c r="G457" s="168" t="s">
        <v>103</v>
      </c>
    </row>
    <row r="458" ht="15.75" customHeight="1">
      <c r="A458" s="162" t="s">
        <v>103</v>
      </c>
      <c r="B458" s="162" t="s">
        <v>101</v>
      </c>
      <c r="C458" s="348" t="s">
        <v>11096</v>
      </c>
      <c r="D458" s="178" t="s">
        <v>10637</v>
      </c>
      <c r="E458" s="164" t="s">
        <v>11097</v>
      </c>
      <c r="F458" s="1483">
        <v>10.0</v>
      </c>
      <c r="G458" s="168" t="s">
        <v>103</v>
      </c>
    </row>
    <row r="459" ht="15.75" customHeight="1">
      <c r="A459" s="162" t="s">
        <v>103</v>
      </c>
      <c r="B459" s="162" t="s">
        <v>101</v>
      </c>
      <c r="C459" s="348" t="s">
        <v>11098</v>
      </c>
      <c r="D459" s="178" t="s">
        <v>10637</v>
      </c>
      <c r="E459" s="164" t="s">
        <v>11099</v>
      </c>
      <c r="F459" s="1483">
        <v>4.0</v>
      </c>
      <c r="G459" s="168" t="s">
        <v>103</v>
      </c>
    </row>
    <row r="460" ht="15.0" customHeight="1">
      <c r="A460" s="162" t="s">
        <v>103</v>
      </c>
      <c r="B460" s="162" t="s">
        <v>101</v>
      </c>
      <c r="C460" s="348" t="s">
        <v>11100</v>
      </c>
      <c r="D460" s="178" t="s">
        <v>10637</v>
      </c>
      <c r="E460" s="164" t="s">
        <v>10999</v>
      </c>
      <c r="F460" s="1483">
        <v>13.33</v>
      </c>
      <c r="G460" s="168" t="s">
        <v>103</v>
      </c>
    </row>
    <row r="461" ht="15.0" customHeight="1">
      <c r="A461" s="162" t="s">
        <v>103</v>
      </c>
      <c r="B461" s="162" t="s">
        <v>101</v>
      </c>
      <c r="C461" s="348" t="s">
        <v>11101</v>
      </c>
      <c r="D461" s="178" t="s">
        <v>10637</v>
      </c>
      <c r="E461" s="164" t="s">
        <v>10999</v>
      </c>
      <c r="F461" s="1483">
        <v>13.33</v>
      </c>
      <c r="G461" s="168" t="s">
        <v>103</v>
      </c>
    </row>
    <row r="462" ht="15.0" customHeight="1">
      <c r="A462" s="162" t="s">
        <v>103</v>
      </c>
      <c r="B462" s="162" t="s">
        <v>101</v>
      </c>
      <c r="C462" s="348" t="s">
        <v>11102</v>
      </c>
      <c r="D462" s="178" t="s">
        <v>10637</v>
      </c>
      <c r="E462" s="164" t="s">
        <v>11103</v>
      </c>
      <c r="F462" s="1483">
        <v>26.0</v>
      </c>
      <c r="G462" s="168" t="s">
        <v>103</v>
      </c>
    </row>
    <row r="463" ht="15.0" customHeight="1">
      <c r="A463" s="162" t="s">
        <v>103</v>
      </c>
      <c r="B463" s="162" t="s">
        <v>101</v>
      </c>
      <c r="C463" s="348" t="s">
        <v>11104</v>
      </c>
      <c r="D463" s="178" t="s">
        <v>10637</v>
      </c>
      <c r="E463" s="164" t="s">
        <v>11103</v>
      </c>
      <c r="F463" s="1483">
        <v>26.0</v>
      </c>
      <c r="G463" s="168" t="s">
        <v>103</v>
      </c>
    </row>
    <row r="464" ht="15.0" customHeight="1">
      <c r="A464" s="162" t="s">
        <v>103</v>
      </c>
      <c r="B464" s="162" t="s">
        <v>101</v>
      </c>
      <c r="C464" s="348" t="s">
        <v>11105</v>
      </c>
      <c r="D464" s="178" t="s">
        <v>10637</v>
      </c>
      <c r="E464" s="164" t="s">
        <v>11106</v>
      </c>
      <c r="F464" s="1483">
        <v>6.66</v>
      </c>
      <c r="G464" s="168" t="s">
        <v>103</v>
      </c>
    </row>
    <row r="465" ht="15.0" customHeight="1">
      <c r="A465" s="162" t="s">
        <v>103</v>
      </c>
      <c r="B465" s="200" t="s">
        <v>101</v>
      </c>
      <c r="C465" s="421" t="s">
        <v>11107</v>
      </c>
      <c r="D465" s="178" t="s">
        <v>10637</v>
      </c>
      <c r="E465" s="725">
        <v>424.0</v>
      </c>
      <c r="F465" s="1169">
        <v>424.0</v>
      </c>
      <c r="G465" s="168" t="s">
        <v>103</v>
      </c>
    </row>
    <row r="466" ht="15.0" customHeight="1">
      <c r="A466" s="162" t="s">
        <v>103</v>
      </c>
      <c r="B466" s="200" t="s">
        <v>101</v>
      </c>
      <c r="C466" s="1464" t="s">
        <v>11108</v>
      </c>
      <c r="D466" s="178" t="s">
        <v>10637</v>
      </c>
      <c r="E466" s="725" t="s">
        <v>11109</v>
      </c>
      <c r="F466" s="1668">
        <v>36.0</v>
      </c>
      <c r="G466" s="168" t="s">
        <v>103</v>
      </c>
    </row>
    <row r="467" ht="15.0" customHeight="1">
      <c r="A467" s="162" t="s">
        <v>103</v>
      </c>
      <c r="B467" s="424" t="s">
        <v>101</v>
      </c>
      <c r="C467" s="1464" t="s">
        <v>11110</v>
      </c>
      <c r="D467" s="178" t="s">
        <v>10637</v>
      </c>
      <c r="E467" s="1089">
        <v>89.0</v>
      </c>
      <c r="F467" s="1668">
        <v>88.67</v>
      </c>
      <c r="G467" s="168" t="s">
        <v>103</v>
      </c>
    </row>
    <row r="468" ht="15.0" customHeight="1">
      <c r="A468" s="162" t="s">
        <v>129</v>
      </c>
      <c r="B468" s="348" t="s">
        <v>101</v>
      </c>
      <c r="C468" s="348" t="s">
        <v>11111</v>
      </c>
      <c r="D468" s="164" t="s">
        <v>10703</v>
      </c>
      <c r="E468" s="164" t="s">
        <v>10765</v>
      </c>
      <c r="F468" s="1483">
        <v>10.0</v>
      </c>
      <c r="G468" s="168" t="s">
        <v>129</v>
      </c>
    </row>
    <row r="469" ht="15.0" customHeight="1">
      <c r="A469" s="162" t="s">
        <v>129</v>
      </c>
      <c r="B469" s="348" t="s">
        <v>101</v>
      </c>
      <c r="C469" s="348" t="s">
        <v>11112</v>
      </c>
      <c r="D469" s="178" t="s">
        <v>11113</v>
      </c>
      <c r="E469" s="178" t="s">
        <v>10765</v>
      </c>
      <c r="F469" s="1483">
        <v>10.0</v>
      </c>
      <c r="G469" s="168" t="s">
        <v>129</v>
      </c>
    </row>
    <row r="470" ht="15.0" customHeight="1">
      <c r="A470" s="162" t="s">
        <v>129</v>
      </c>
      <c r="B470" s="348" t="s">
        <v>101</v>
      </c>
      <c r="C470" s="348" t="s">
        <v>11114</v>
      </c>
      <c r="D470" s="164" t="s">
        <v>10703</v>
      </c>
      <c r="E470" s="164" t="s">
        <v>10765</v>
      </c>
      <c r="F470" s="1483">
        <v>10.0</v>
      </c>
      <c r="G470" s="168" t="s">
        <v>129</v>
      </c>
    </row>
    <row r="471" ht="15.0" customHeight="1">
      <c r="A471" s="162" t="s">
        <v>129</v>
      </c>
      <c r="B471" s="348" t="s">
        <v>101</v>
      </c>
      <c r="C471" s="348" t="s">
        <v>11115</v>
      </c>
      <c r="D471" s="178" t="s">
        <v>10703</v>
      </c>
      <c r="E471" s="178" t="s">
        <v>10765</v>
      </c>
      <c r="F471" s="1483">
        <v>10.0</v>
      </c>
      <c r="G471" s="168" t="s">
        <v>129</v>
      </c>
    </row>
    <row r="472" ht="15.0" customHeight="1">
      <c r="A472" s="162" t="s">
        <v>129</v>
      </c>
      <c r="B472" s="348" t="s">
        <v>101</v>
      </c>
      <c r="C472" s="348" t="s">
        <v>11116</v>
      </c>
      <c r="D472" s="178" t="s">
        <v>10703</v>
      </c>
      <c r="E472" s="178" t="s">
        <v>11117</v>
      </c>
      <c r="F472" s="1483">
        <v>6.66</v>
      </c>
      <c r="G472" s="168" t="s">
        <v>129</v>
      </c>
    </row>
    <row r="473" ht="15.0" customHeight="1">
      <c r="A473" s="162" t="s">
        <v>129</v>
      </c>
      <c r="B473" s="348" t="s">
        <v>101</v>
      </c>
      <c r="C473" s="348" t="s">
        <v>11118</v>
      </c>
      <c r="D473" s="178" t="s">
        <v>10703</v>
      </c>
      <c r="E473" s="178" t="s">
        <v>11117</v>
      </c>
      <c r="F473" s="1483">
        <v>6.66</v>
      </c>
      <c r="G473" s="168" t="s">
        <v>129</v>
      </c>
    </row>
    <row r="474" ht="15.0" customHeight="1">
      <c r="A474" s="182" t="s">
        <v>129</v>
      </c>
      <c r="B474" s="365" t="s">
        <v>101</v>
      </c>
      <c r="C474" s="365" t="s">
        <v>11119</v>
      </c>
      <c r="D474" s="186" t="s">
        <v>10703</v>
      </c>
      <c r="E474" s="186" t="s">
        <v>11120</v>
      </c>
      <c r="F474" s="1684">
        <v>3.33</v>
      </c>
      <c r="G474" s="168" t="s">
        <v>129</v>
      </c>
    </row>
    <row r="475" ht="15.0" customHeight="1">
      <c r="A475" s="182" t="s">
        <v>129</v>
      </c>
      <c r="B475" s="365" t="s">
        <v>101</v>
      </c>
      <c r="C475" s="365" t="s">
        <v>11121</v>
      </c>
      <c r="D475" s="186" t="s">
        <v>10703</v>
      </c>
      <c r="E475" s="186" t="s">
        <v>11120</v>
      </c>
      <c r="F475" s="1684">
        <v>3.33</v>
      </c>
      <c r="G475" s="168" t="s">
        <v>129</v>
      </c>
    </row>
    <row r="476" ht="15.0" customHeight="1">
      <c r="A476" s="182" t="s">
        <v>129</v>
      </c>
      <c r="B476" s="365" t="s">
        <v>101</v>
      </c>
      <c r="C476" s="365" t="s">
        <v>11122</v>
      </c>
      <c r="D476" s="186" t="s">
        <v>10703</v>
      </c>
      <c r="E476" s="186" t="s">
        <v>11117</v>
      </c>
      <c r="F476" s="1684">
        <v>6.66</v>
      </c>
      <c r="G476" s="168" t="s">
        <v>129</v>
      </c>
    </row>
    <row r="477" ht="15.0" customHeight="1">
      <c r="A477" s="182" t="s">
        <v>129</v>
      </c>
      <c r="B477" s="365" t="s">
        <v>101</v>
      </c>
      <c r="C477" s="365" t="s">
        <v>11123</v>
      </c>
      <c r="D477" s="186" t="s">
        <v>10703</v>
      </c>
      <c r="E477" s="186" t="s">
        <v>11117</v>
      </c>
      <c r="F477" s="1684">
        <v>6.66</v>
      </c>
      <c r="G477" s="168" t="s">
        <v>129</v>
      </c>
    </row>
    <row r="478" ht="15.0" customHeight="1">
      <c r="A478" s="182" t="s">
        <v>129</v>
      </c>
      <c r="B478" s="365" t="s">
        <v>101</v>
      </c>
      <c r="C478" s="365" t="s">
        <v>11124</v>
      </c>
      <c r="D478" s="186" t="s">
        <v>10703</v>
      </c>
      <c r="E478" s="186">
        <v>89.0</v>
      </c>
      <c r="F478" s="1684">
        <v>88.67</v>
      </c>
      <c r="G478" s="168" t="s">
        <v>129</v>
      </c>
    </row>
    <row r="479" ht="15.0" customHeight="1">
      <c r="A479" s="182" t="s">
        <v>129</v>
      </c>
      <c r="B479" s="365" t="s">
        <v>101</v>
      </c>
      <c r="C479" s="365" t="s">
        <v>11125</v>
      </c>
      <c r="D479" s="186" t="s">
        <v>10703</v>
      </c>
      <c r="E479" s="186">
        <v>424.0</v>
      </c>
      <c r="F479" s="1684">
        <v>424.0</v>
      </c>
      <c r="G479" s="168" t="s">
        <v>129</v>
      </c>
    </row>
    <row r="480" ht="15.0" customHeight="1">
      <c r="A480" s="162" t="s">
        <v>729</v>
      </c>
      <c r="B480" s="161" t="s">
        <v>101</v>
      </c>
      <c r="C480" s="348" t="s">
        <v>11126</v>
      </c>
      <c r="D480" s="164" t="s">
        <v>10703</v>
      </c>
      <c r="E480" s="166">
        <v>84.0</v>
      </c>
      <c r="F480" s="697">
        <f t="shared" ref="F480:F482" si="3">E480</f>
        <v>84</v>
      </c>
      <c r="G480" s="168" t="s">
        <v>729</v>
      </c>
    </row>
    <row r="481" ht="15.0" customHeight="1">
      <c r="A481" s="162" t="s">
        <v>729</v>
      </c>
      <c r="B481" s="161" t="s">
        <v>101</v>
      </c>
      <c r="C481" s="348" t="s">
        <v>11127</v>
      </c>
      <c r="D481" s="164" t="s">
        <v>10703</v>
      </c>
      <c r="E481" s="166">
        <v>28.0</v>
      </c>
      <c r="F481" s="697">
        <f t="shared" si="3"/>
        <v>28</v>
      </c>
      <c r="G481" s="168" t="s">
        <v>729</v>
      </c>
    </row>
    <row r="482" ht="15.0" customHeight="1">
      <c r="A482" s="162" t="s">
        <v>729</v>
      </c>
      <c r="B482" s="161" t="s">
        <v>101</v>
      </c>
      <c r="C482" s="348" t="s">
        <v>11128</v>
      </c>
      <c r="D482" s="164" t="s">
        <v>10703</v>
      </c>
      <c r="E482" s="166">
        <v>32.0</v>
      </c>
      <c r="F482" s="697">
        <f t="shared" si="3"/>
        <v>32</v>
      </c>
      <c r="G482" s="168" t="s">
        <v>729</v>
      </c>
    </row>
    <row r="483" ht="15.0" customHeight="1">
      <c r="A483" s="162" t="s">
        <v>729</v>
      </c>
      <c r="B483" s="161" t="s">
        <v>101</v>
      </c>
      <c r="C483" s="348" t="s">
        <v>11129</v>
      </c>
      <c r="D483" s="164" t="s">
        <v>10703</v>
      </c>
      <c r="E483" s="166">
        <v>424.0</v>
      </c>
      <c r="F483" s="697">
        <v>424.0</v>
      </c>
      <c r="G483" s="168" t="s">
        <v>729</v>
      </c>
    </row>
    <row r="484" ht="15.0" customHeight="1">
      <c r="A484" s="162" t="s">
        <v>729</v>
      </c>
      <c r="B484" s="161" t="s">
        <v>101</v>
      </c>
      <c r="C484" s="348" t="s">
        <v>11130</v>
      </c>
      <c r="D484" s="164" t="s">
        <v>10703</v>
      </c>
      <c r="E484" s="166">
        <v>89.0</v>
      </c>
      <c r="F484" s="697">
        <v>88.67</v>
      </c>
      <c r="G484" s="168" t="s">
        <v>729</v>
      </c>
    </row>
    <row r="485" ht="15.0" customHeight="1">
      <c r="A485" s="162" t="s">
        <v>10523</v>
      </c>
      <c r="B485" s="1655" t="s">
        <v>101</v>
      </c>
      <c r="C485" s="348" t="s">
        <v>11131</v>
      </c>
      <c r="D485" s="164" t="s">
        <v>10782</v>
      </c>
      <c r="E485" s="164" t="s">
        <v>10999</v>
      </c>
      <c r="F485" s="1483">
        <v>13.33</v>
      </c>
      <c r="G485" s="168" t="s">
        <v>132</v>
      </c>
    </row>
    <row r="486" ht="15.0" customHeight="1">
      <c r="A486" s="162" t="s">
        <v>10523</v>
      </c>
      <c r="B486" s="1655" t="s">
        <v>101</v>
      </c>
      <c r="C486" s="348" t="s">
        <v>11132</v>
      </c>
      <c r="D486" s="164" t="s">
        <v>10782</v>
      </c>
      <c r="E486" s="164" t="s">
        <v>10999</v>
      </c>
      <c r="F486" s="1483">
        <v>13.33</v>
      </c>
      <c r="G486" s="168" t="s">
        <v>132</v>
      </c>
    </row>
    <row r="487" ht="15.0" customHeight="1">
      <c r="A487" s="162" t="s">
        <v>10523</v>
      </c>
      <c r="B487" s="348" t="s">
        <v>101</v>
      </c>
      <c r="C487" s="348" t="s">
        <v>11133</v>
      </c>
      <c r="D487" s="178" t="s">
        <v>10782</v>
      </c>
      <c r="E487" s="276">
        <v>89.0</v>
      </c>
      <c r="F487" s="1483">
        <v>88.67</v>
      </c>
      <c r="G487" s="168" t="s">
        <v>132</v>
      </c>
    </row>
    <row r="488" ht="15.0" customHeight="1">
      <c r="A488" s="162" t="s">
        <v>10523</v>
      </c>
      <c r="B488" s="348" t="s">
        <v>101</v>
      </c>
      <c r="C488" s="348" t="s">
        <v>11134</v>
      </c>
      <c r="D488" s="164" t="s">
        <v>10782</v>
      </c>
      <c r="E488" s="1685">
        <v>424.0</v>
      </c>
      <c r="F488" s="1483">
        <v>424.0</v>
      </c>
      <c r="G488" s="168" t="s">
        <v>132</v>
      </c>
    </row>
    <row r="489" ht="15.0" customHeight="1">
      <c r="A489" s="162" t="s">
        <v>10523</v>
      </c>
      <c r="B489" s="348" t="s">
        <v>101</v>
      </c>
      <c r="C489" s="348" t="s">
        <v>11135</v>
      </c>
      <c r="D489" s="178" t="s">
        <v>10782</v>
      </c>
      <c r="E489" s="178" t="s">
        <v>11136</v>
      </c>
      <c r="F489" s="1668">
        <v>40.0</v>
      </c>
      <c r="G489" s="168" t="s">
        <v>132</v>
      </c>
    </row>
    <row r="490" ht="15.0" customHeight="1">
      <c r="A490" s="162" t="s">
        <v>10523</v>
      </c>
      <c r="B490" s="348" t="s">
        <v>101</v>
      </c>
      <c r="C490" s="348" t="s">
        <v>11137</v>
      </c>
      <c r="D490" s="178" t="s">
        <v>10782</v>
      </c>
      <c r="E490" s="178" t="s">
        <v>11117</v>
      </c>
      <c r="F490" s="1483">
        <v>6.66</v>
      </c>
      <c r="G490" s="168" t="s">
        <v>132</v>
      </c>
    </row>
    <row r="491" ht="15.0" customHeight="1">
      <c r="A491" s="162" t="s">
        <v>10523</v>
      </c>
      <c r="B491" s="348" t="s">
        <v>101</v>
      </c>
      <c r="C491" s="348" t="s">
        <v>11138</v>
      </c>
      <c r="D491" s="178" t="s">
        <v>10782</v>
      </c>
      <c r="E491" s="178" t="s">
        <v>11117</v>
      </c>
      <c r="F491" s="1483">
        <v>6.66</v>
      </c>
      <c r="G491" s="168" t="s">
        <v>132</v>
      </c>
    </row>
    <row r="492" ht="15.0" customHeight="1">
      <c r="A492" s="162" t="s">
        <v>10524</v>
      </c>
      <c r="B492" s="348" t="s">
        <v>101</v>
      </c>
      <c r="C492" s="348" t="s">
        <v>11139</v>
      </c>
      <c r="D492" s="164" t="s">
        <v>10637</v>
      </c>
      <c r="E492" s="164" t="s">
        <v>11140</v>
      </c>
      <c r="F492" s="1483">
        <v>21.66</v>
      </c>
      <c r="G492" s="168" t="s">
        <v>122</v>
      </c>
    </row>
    <row r="493" ht="15.0" customHeight="1">
      <c r="A493" s="162" t="s">
        <v>10524</v>
      </c>
      <c r="B493" s="348" t="s">
        <v>101</v>
      </c>
      <c r="C493" s="348" t="s">
        <v>11141</v>
      </c>
      <c r="D493" s="164" t="s">
        <v>10637</v>
      </c>
      <c r="E493" s="164" t="s">
        <v>11142</v>
      </c>
      <c r="F493" s="1483">
        <v>21.66</v>
      </c>
      <c r="G493" s="168" t="s">
        <v>122</v>
      </c>
    </row>
    <row r="494" ht="15.0" customHeight="1">
      <c r="A494" s="162" t="s">
        <v>10524</v>
      </c>
      <c r="B494" s="348" t="s">
        <v>101</v>
      </c>
      <c r="C494" s="348" t="s">
        <v>11143</v>
      </c>
      <c r="D494" s="164" t="s">
        <v>10637</v>
      </c>
      <c r="E494" s="164" t="s">
        <v>11117</v>
      </c>
      <c r="F494" s="1483">
        <v>6.66</v>
      </c>
      <c r="G494" s="168" t="s">
        <v>122</v>
      </c>
    </row>
    <row r="495" ht="15.0" customHeight="1">
      <c r="A495" s="162" t="s">
        <v>10524</v>
      </c>
      <c r="B495" s="348" t="s">
        <v>101</v>
      </c>
      <c r="C495" s="348" t="s">
        <v>11144</v>
      </c>
      <c r="D495" s="178" t="s">
        <v>10637</v>
      </c>
      <c r="E495" s="178" t="s">
        <v>11145</v>
      </c>
      <c r="F495" s="1668">
        <v>30.0</v>
      </c>
      <c r="G495" s="168" t="s">
        <v>122</v>
      </c>
    </row>
    <row r="496" ht="15.0" customHeight="1">
      <c r="A496" s="162" t="s">
        <v>10524</v>
      </c>
      <c r="B496" s="348" t="s">
        <v>101</v>
      </c>
      <c r="C496" s="348" t="s">
        <v>11146</v>
      </c>
      <c r="D496" s="178" t="s">
        <v>10637</v>
      </c>
      <c r="E496" s="178" t="s">
        <v>10765</v>
      </c>
      <c r="F496" s="1483" t="s">
        <v>11147</v>
      </c>
      <c r="G496" s="168" t="s">
        <v>122</v>
      </c>
    </row>
    <row r="497" ht="15.0" customHeight="1">
      <c r="A497" s="162" t="s">
        <v>10524</v>
      </c>
      <c r="B497" s="348" t="s">
        <v>101</v>
      </c>
      <c r="C497" s="348" t="s">
        <v>11148</v>
      </c>
      <c r="D497" s="164" t="s">
        <v>10637</v>
      </c>
      <c r="E497" s="178" t="s">
        <v>11149</v>
      </c>
      <c r="F497" s="1483">
        <v>8.49</v>
      </c>
      <c r="G497" s="168" t="s">
        <v>122</v>
      </c>
    </row>
    <row r="498" ht="15.0" customHeight="1">
      <c r="A498" s="162" t="s">
        <v>10524</v>
      </c>
      <c r="B498" s="348" t="s">
        <v>101</v>
      </c>
      <c r="C498" s="348" t="s">
        <v>11150</v>
      </c>
      <c r="D498" s="178" t="s">
        <v>11151</v>
      </c>
      <c r="E498" s="178" t="s">
        <v>11152</v>
      </c>
      <c r="F498" s="1483">
        <v>45.0</v>
      </c>
      <c r="G498" s="168" t="s">
        <v>122</v>
      </c>
    </row>
    <row r="499" ht="15.0" customHeight="1">
      <c r="A499" s="162" t="s">
        <v>10524</v>
      </c>
      <c r="B499" s="348" t="s">
        <v>101</v>
      </c>
      <c r="C499" s="348" t="s">
        <v>11125</v>
      </c>
      <c r="D499" s="178" t="s">
        <v>10637</v>
      </c>
      <c r="E499" s="276">
        <v>424.0</v>
      </c>
      <c r="F499" s="1668">
        <v>424.0</v>
      </c>
      <c r="G499" s="168" t="s">
        <v>122</v>
      </c>
    </row>
    <row r="500" ht="15.0" customHeight="1">
      <c r="A500" s="162" t="s">
        <v>10524</v>
      </c>
      <c r="B500" s="348" t="s">
        <v>101</v>
      </c>
      <c r="C500" s="348" t="s">
        <v>11153</v>
      </c>
      <c r="D500" s="178" t="s">
        <v>10637</v>
      </c>
      <c r="E500" s="178">
        <v>89.0</v>
      </c>
      <c r="F500" s="1483">
        <v>88.67</v>
      </c>
      <c r="G500" s="168" t="s">
        <v>122</v>
      </c>
    </row>
    <row r="501" ht="15.0" customHeight="1">
      <c r="A501" s="162" t="s">
        <v>10524</v>
      </c>
      <c r="B501" s="348" t="s">
        <v>101</v>
      </c>
      <c r="C501" s="348" t="s">
        <v>11154</v>
      </c>
      <c r="D501" s="178" t="s">
        <v>10637</v>
      </c>
      <c r="E501" s="178" t="s">
        <v>11155</v>
      </c>
      <c r="F501" s="1483">
        <v>14.0</v>
      </c>
      <c r="G501" s="168" t="s">
        <v>122</v>
      </c>
    </row>
    <row r="502" ht="15.0" customHeight="1">
      <c r="A502" s="162" t="s">
        <v>11156</v>
      </c>
      <c r="B502" s="348" t="s">
        <v>101</v>
      </c>
      <c r="C502" s="348" t="s">
        <v>11157</v>
      </c>
      <c r="D502" s="164" t="s">
        <v>10703</v>
      </c>
      <c r="E502" s="164" t="s">
        <v>11158</v>
      </c>
      <c r="F502" s="1668">
        <v>180.0</v>
      </c>
      <c r="G502" s="168" t="s">
        <v>114</v>
      </c>
    </row>
    <row r="503" ht="15.0" customHeight="1">
      <c r="A503" s="162" t="s">
        <v>11156</v>
      </c>
      <c r="B503" s="348" t="s">
        <v>101</v>
      </c>
      <c r="C503" s="348" t="s">
        <v>11159</v>
      </c>
      <c r="D503" s="164" t="s">
        <v>10703</v>
      </c>
      <c r="E503" s="178">
        <v>424.0</v>
      </c>
      <c r="F503" s="1483">
        <v>424.0</v>
      </c>
      <c r="G503" s="168" t="s">
        <v>114</v>
      </c>
    </row>
    <row r="504" ht="15.0" customHeight="1">
      <c r="A504" s="162" t="s">
        <v>11156</v>
      </c>
      <c r="B504" s="348" t="s">
        <v>101</v>
      </c>
      <c r="C504" s="348" t="s">
        <v>11160</v>
      </c>
      <c r="D504" s="164" t="s">
        <v>10703</v>
      </c>
      <c r="E504" s="164" t="s">
        <v>11161</v>
      </c>
      <c r="F504" s="1483">
        <v>39.33</v>
      </c>
      <c r="G504" s="168" t="s">
        <v>114</v>
      </c>
    </row>
    <row r="505" ht="15.0" customHeight="1">
      <c r="A505" s="162" t="s">
        <v>11156</v>
      </c>
      <c r="B505" s="348" t="s">
        <v>101</v>
      </c>
      <c r="C505" s="348" t="s">
        <v>11162</v>
      </c>
      <c r="D505" s="164" t="s">
        <v>10703</v>
      </c>
      <c r="E505" s="178" t="s">
        <v>11163</v>
      </c>
      <c r="F505" s="1483">
        <v>26.66</v>
      </c>
      <c r="G505" s="168" t="s">
        <v>114</v>
      </c>
    </row>
    <row r="506" ht="15.0" customHeight="1">
      <c r="A506" s="162" t="s">
        <v>11156</v>
      </c>
      <c r="B506" s="348" t="s">
        <v>101</v>
      </c>
      <c r="C506" s="421" t="s">
        <v>11164</v>
      </c>
      <c r="D506" s="164" t="s">
        <v>10703</v>
      </c>
      <c r="E506" s="178" t="s">
        <v>10999</v>
      </c>
      <c r="F506" s="1483">
        <v>13.33</v>
      </c>
      <c r="G506" s="168" t="s">
        <v>114</v>
      </c>
    </row>
    <row r="507" ht="15.0" customHeight="1">
      <c r="A507" s="162" t="s">
        <v>11156</v>
      </c>
      <c r="B507" s="348" t="s">
        <v>101</v>
      </c>
      <c r="C507" s="348" t="s">
        <v>11165</v>
      </c>
      <c r="D507" s="164" t="s">
        <v>10703</v>
      </c>
      <c r="E507" s="178" t="s">
        <v>11092</v>
      </c>
      <c r="F507" s="1483">
        <v>39.3</v>
      </c>
      <c r="G507" s="168" t="s">
        <v>114</v>
      </c>
    </row>
    <row r="508" ht="15.0" customHeight="1">
      <c r="A508" s="162" t="s">
        <v>11166</v>
      </c>
      <c r="B508" s="348" t="s">
        <v>101</v>
      </c>
      <c r="C508" s="348" t="s">
        <v>11167</v>
      </c>
      <c r="D508" s="178" t="s">
        <v>10637</v>
      </c>
      <c r="E508" s="276" t="s">
        <v>11092</v>
      </c>
      <c r="F508" s="1668">
        <v>39.33</v>
      </c>
      <c r="G508" s="168" t="s">
        <v>118</v>
      </c>
    </row>
    <row r="509" ht="15.0" customHeight="1">
      <c r="A509" s="162" t="s">
        <v>11166</v>
      </c>
      <c r="B509" s="348" t="s">
        <v>101</v>
      </c>
      <c r="C509" s="348" t="s">
        <v>11168</v>
      </c>
      <c r="D509" s="178" t="s">
        <v>10637</v>
      </c>
      <c r="E509" s="276" t="s">
        <v>11092</v>
      </c>
      <c r="F509" s="1668">
        <v>39.33</v>
      </c>
      <c r="G509" s="168" t="s">
        <v>118</v>
      </c>
    </row>
    <row r="510" ht="15.0" customHeight="1">
      <c r="A510" s="162" t="s">
        <v>11166</v>
      </c>
      <c r="B510" s="348" t="s">
        <v>101</v>
      </c>
      <c r="C510" s="348" t="s">
        <v>11169</v>
      </c>
      <c r="D510" s="178" t="s">
        <v>10637</v>
      </c>
      <c r="E510" s="276" t="s">
        <v>11170</v>
      </c>
      <c r="F510" s="1668">
        <v>39.3</v>
      </c>
      <c r="G510" s="168" t="s">
        <v>118</v>
      </c>
    </row>
    <row r="511" ht="15.0" customHeight="1">
      <c r="A511" s="162" t="s">
        <v>11166</v>
      </c>
      <c r="B511" s="348" t="s">
        <v>101</v>
      </c>
      <c r="C511" s="348" t="s">
        <v>11171</v>
      </c>
      <c r="D511" s="178" t="s">
        <v>10637</v>
      </c>
      <c r="E511" s="276" t="s">
        <v>11163</v>
      </c>
      <c r="F511" s="1668">
        <v>26.66</v>
      </c>
      <c r="G511" s="168" t="s">
        <v>118</v>
      </c>
    </row>
    <row r="512" ht="15.0" customHeight="1">
      <c r="A512" s="162" t="s">
        <v>11166</v>
      </c>
      <c r="B512" s="348" t="s">
        <v>101</v>
      </c>
      <c r="C512" s="348" t="s">
        <v>11172</v>
      </c>
      <c r="D512" s="178" t="s">
        <v>10637</v>
      </c>
      <c r="E512" s="276" t="s">
        <v>11163</v>
      </c>
      <c r="F512" s="1668">
        <v>26.66</v>
      </c>
      <c r="G512" s="168" t="s">
        <v>118</v>
      </c>
    </row>
    <row r="513" ht="15.0" customHeight="1">
      <c r="A513" s="162" t="s">
        <v>11166</v>
      </c>
      <c r="B513" s="348" t="s">
        <v>101</v>
      </c>
      <c r="C513" s="348" t="s">
        <v>11173</v>
      </c>
      <c r="D513" s="178" t="s">
        <v>10637</v>
      </c>
      <c r="E513" s="178">
        <v>424.0</v>
      </c>
      <c r="F513" s="1483">
        <v>424.0</v>
      </c>
      <c r="G513" s="168" t="s">
        <v>118</v>
      </c>
    </row>
    <row r="514" ht="15.0" customHeight="1">
      <c r="A514" s="161" t="s">
        <v>9525</v>
      </c>
      <c r="B514" s="161" t="s">
        <v>101</v>
      </c>
      <c r="C514" s="161" t="s">
        <v>11124</v>
      </c>
      <c r="D514" s="178" t="s">
        <v>10782</v>
      </c>
      <c r="E514" s="178">
        <v>89.0</v>
      </c>
      <c r="F514" s="1483">
        <v>88.67</v>
      </c>
      <c r="G514" s="168" t="s">
        <v>137</v>
      </c>
    </row>
    <row r="515" ht="15.0" customHeight="1">
      <c r="A515" s="161" t="s">
        <v>9525</v>
      </c>
      <c r="B515" s="161" t="s">
        <v>101</v>
      </c>
      <c r="C515" s="161" t="s">
        <v>11174</v>
      </c>
      <c r="D515" s="178" t="s">
        <v>10782</v>
      </c>
      <c r="E515" s="178" t="s">
        <v>10999</v>
      </c>
      <c r="F515" s="1483">
        <v>13.33</v>
      </c>
      <c r="G515" s="168" t="s">
        <v>137</v>
      </c>
    </row>
    <row r="516" ht="15.0" customHeight="1">
      <c r="A516" s="161" t="s">
        <v>9525</v>
      </c>
      <c r="B516" s="161" t="s">
        <v>101</v>
      </c>
      <c r="C516" s="161" t="s">
        <v>11175</v>
      </c>
      <c r="D516" s="178" t="s">
        <v>10782</v>
      </c>
      <c r="E516" s="178" t="s">
        <v>11176</v>
      </c>
      <c r="F516" s="1483">
        <v>16.66</v>
      </c>
      <c r="G516" s="168" t="s">
        <v>137</v>
      </c>
    </row>
    <row r="517" ht="15.0" customHeight="1">
      <c r="A517" s="161" t="s">
        <v>9525</v>
      </c>
      <c r="B517" s="161" t="s">
        <v>101</v>
      </c>
      <c r="C517" s="161" t="s">
        <v>11177</v>
      </c>
      <c r="D517" s="178" t="s">
        <v>10782</v>
      </c>
      <c r="E517" s="178" t="s">
        <v>10999</v>
      </c>
      <c r="F517" s="1483">
        <v>13.33</v>
      </c>
      <c r="G517" s="168" t="s">
        <v>137</v>
      </c>
    </row>
    <row r="518" ht="15.0" customHeight="1">
      <c r="A518" s="161" t="s">
        <v>9525</v>
      </c>
      <c r="B518" s="161" t="s">
        <v>101</v>
      </c>
      <c r="C518" s="161" t="s">
        <v>11178</v>
      </c>
      <c r="D518" s="178" t="s">
        <v>10782</v>
      </c>
      <c r="E518" s="178" t="s">
        <v>11176</v>
      </c>
      <c r="F518" s="1483">
        <v>16.66</v>
      </c>
      <c r="G518" s="168" t="s">
        <v>137</v>
      </c>
    </row>
    <row r="519" ht="15.0" customHeight="1">
      <c r="A519" s="181" t="s">
        <v>9525</v>
      </c>
      <c r="B519" s="181" t="s">
        <v>101</v>
      </c>
      <c r="C519" s="181" t="s">
        <v>11125</v>
      </c>
      <c r="D519" s="186" t="s">
        <v>10782</v>
      </c>
      <c r="E519" s="186">
        <v>424.0</v>
      </c>
      <c r="F519" s="1684">
        <v>424.0</v>
      </c>
      <c r="G519" s="168" t="s">
        <v>137</v>
      </c>
    </row>
    <row r="520" ht="15.0" customHeight="1">
      <c r="A520" s="162" t="s">
        <v>112</v>
      </c>
      <c r="B520" s="348" t="s">
        <v>101</v>
      </c>
      <c r="C520" s="348" t="s">
        <v>11179</v>
      </c>
      <c r="D520" s="164" t="s">
        <v>11180</v>
      </c>
      <c r="E520" s="164" t="s">
        <v>11181</v>
      </c>
      <c r="F520" s="1483">
        <v>53.33</v>
      </c>
      <c r="G520" s="168" t="s">
        <v>112</v>
      </c>
    </row>
    <row r="521" ht="15.0" customHeight="1">
      <c r="A521" s="162" t="s">
        <v>112</v>
      </c>
      <c r="B521" s="348" t="s">
        <v>101</v>
      </c>
      <c r="C521" s="348" t="s">
        <v>11182</v>
      </c>
      <c r="D521" s="178" t="s">
        <v>11180</v>
      </c>
      <c r="E521" s="178" t="s">
        <v>11183</v>
      </c>
      <c r="F521" s="1483">
        <v>10.66</v>
      </c>
      <c r="G521" s="168" t="s">
        <v>112</v>
      </c>
    </row>
    <row r="522" ht="15.0" customHeight="1">
      <c r="A522" s="162" t="s">
        <v>112</v>
      </c>
      <c r="B522" s="348" t="s">
        <v>101</v>
      </c>
      <c r="C522" s="348" t="s">
        <v>11124</v>
      </c>
      <c r="D522" s="178" t="s">
        <v>11180</v>
      </c>
      <c r="E522" s="178">
        <v>89.0</v>
      </c>
      <c r="F522" s="1686">
        <v>88.67</v>
      </c>
      <c r="G522" s="168" t="s">
        <v>112</v>
      </c>
    </row>
    <row r="523" ht="15.0" customHeight="1">
      <c r="A523" s="162" t="s">
        <v>112</v>
      </c>
      <c r="B523" s="348" t="s">
        <v>101</v>
      </c>
      <c r="C523" s="348" t="s">
        <v>11184</v>
      </c>
      <c r="D523" s="178" t="s">
        <v>11180</v>
      </c>
      <c r="E523" s="178">
        <v>424.0</v>
      </c>
      <c r="F523" s="1686">
        <v>424.0</v>
      </c>
      <c r="G523" s="168" t="s">
        <v>112</v>
      </c>
    </row>
    <row r="524" ht="15.0" customHeight="1">
      <c r="A524" s="162" t="s">
        <v>119</v>
      </c>
      <c r="B524" s="348" t="s">
        <v>101</v>
      </c>
      <c r="C524" s="348" t="s">
        <v>11185</v>
      </c>
      <c r="D524" s="164" t="s">
        <v>10703</v>
      </c>
      <c r="E524" s="165" t="s">
        <v>11186</v>
      </c>
      <c r="F524" s="1483">
        <v>39.33</v>
      </c>
      <c r="G524" s="168" t="s">
        <v>119</v>
      </c>
    </row>
    <row r="525" ht="15.0" customHeight="1">
      <c r="A525" s="162" t="s">
        <v>119</v>
      </c>
      <c r="B525" s="348" t="s">
        <v>101</v>
      </c>
      <c r="C525" s="348" t="s">
        <v>11187</v>
      </c>
      <c r="D525" s="178" t="s">
        <v>10703</v>
      </c>
      <c r="E525" s="189" t="s">
        <v>11186</v>
      </c>
      <c r="F525" s="1483">
        <v>39.33</v>
      </c>
      <c r="G525" s="168" t="s">
        <v>119</v>
      </c>
    </row>
    <row r="526" ht="15.0" customHeight="1">
      <c r="A526" s="162" t="s">
        <v>119</v>
      </c>
      <c r="B526" s="348" t="s">
        <v>101</v>
      </c>
      <c r="C526" s="348" t="s">
        <v>11188</v>
      </c>
      <c r="D526" s="178" t="s">
        <v>10724</v>
      </c>
      <c r="E526" s="189" t="s">
        <v>11189</v>
      </c>
      <c r="F526" s="1483">
        <v>13.33</v>
      </c>
      <c r="G526" s="168" t="s">
        <v>119</v>
      </c>
    </row>
    <row r="527" ht="15.0" customHeight="1">
      <c r="A527" s="162" t="s">
        <v>119</v>
      </c>
      <c r="B527" s="348" t="s">
        <v>101</v>
      </c>
      <c r="C527" s="348" t="s">
        <v>11190</v>
      </c>
      <c r="D527" s="178" t="s">
        <v>10724</v>
      </c>
      <c r="E527" s="189" t="s">
        <v>11191</v>
      </c>
      <c r="F527" s="1483">
        <v>6.66</v>
      </c>
      <c r="G527" s="168" t="s">
        <v>119</v>
      </c>
    </row>
    <row r="528" ht="15.0" customHeight="1">
      <c r="A528" s="162" t="s">
        <v>119</v>
      </c>
      <c r="B528" s="348" t="s">
        <v>101</v>
      </c>
      <c r="C528" s="348" t="s">
        <v>11192</v>
      </c>
      <c r="D528" s="178" t="s">
        <v>10703</v>
      </c>
      <c r="E528" s="189" t="s">
        <v>11193</v>
      </c>
      <c r="F528" s="1483">
        <v>10.0</v>
      </c>
      <c r="G528" s="168" t="s">
        <v>119</v>
      </c>
    </row>
    <row r="529" ht="15.0" customHeight="1">
      <c r="A529" s="162" t="s">
        <v>119</v>
      </c>
      <c r="B529" s="348" t="s">
        <v>101</v>
      </c>
      <c r="C529" s="348" t="s">
        <v>11194</v>
      </c>
      <c r="D529" s="164" t="s">
        <v>10703</v>
      </c>
      <c r="E529" s="1485" t="s">
        <v>11195</v>
      </c>
      <c r="F529" s="1483">
        <v>80.0</v>
      </c>
      <c r="G529" s="168" t="s">
        <v>119</v>
      </c>
    </row>
    <row r="530" ht="15.0" customHeight="1">
      <c r="A530" s="162" t="s">
        <v>119</v>
      </c>
      <c r="B530" s="348" t="s">
        <v>101</v>
      </c>
      <c r="C530" s="348" t="s">
        <v>11196</v>
      </c>
      <c r="D530" s="178" t="s">
        <v>10703</v>
      </c>
      <c r="E530" s="1485">
        <v>424.0</v>
      </c>
      <c r="F530" s="1483">
        <v>424.0</v>
      </c>
      <c r="G530" s="168" t="s">
        <v>119</v>
      </c>
    </row>
    <row r="531" ht="15.0" customHeight="1">
      <c r="A531" s="200" t="s">
        <v>10529</v>
      </c>
      <c r="B531" s="222" t="s">
        <v>101</v>
      </c>
      <c r="C531" s="421" t="s">
        <v>11197</v>
      </c>
      <c r="D531" s="315" t="s">
        <v>11198</v>
      </c>
      <c r="E531" s="1169">
        <f>190/3+130*(1+0.25+0.1)/3</f>
        <v>121.8333333</v>
      </c>
      <c r="F531" s="1169">
        <v>121.83</v>
      </c>
      <c r="G531" s="168" t="s">
        <v>107</v>
      </c>
    </row>
    <row r="532" ht="15.0" customHeight="1">
      <c r="A532" s="200" t="s">
        <v>10529</v>
      </c>
      <c r="B532" s="222" t="s">
        <v>101</v>
      </c>
      <c r="C532" s="421" t="s">
        <v>11199</v>
      </c>
      <c r="D532" s="319" t="s">
        <v>11200</v>
      </c>
      <c r="E532" s="319">
        <f>50/3</f>
        <v>16.66666667</v>
      </c>
      <c r="F532" s="1169">
        <v>17.0</v>
      </c>
      <c r="G532" s="168" t="s">
        <v>107</v>
      </c>
    </row>
    <row r="533" ht="15.0" customHeight="1">
      <c r="A533" s="210" t="s">
        <v>10529</v>
      </c>
      <c r="B533" s="1687" t="s">
        <v>101</v>
      </c>
      <c r="C533" s="1464" t="s">
        <v>11201</v>
      </c>
      <c r="D533" s="1685" t="s">
        <v>11202</v>
      </c>
      <c r="E533" s="1685">
        <f>7/3*3</f>
        <v>7</v>
      </c>
      <c r="F533" s="1668">
        <v>7.0</v>
      </c>
      <c r="G533" s="168" t="s">
        <v>107</v>
      </c>
    </row>
    <row r="534" ht="15.0" customHeight="1">
      <c r="A534" s="1688" t="s">
        <v>10529</v>
      </c>
      <c r="B534" s="823" t="s">
        <v>101</v>
      </c>
      <c r="C534" s="1689" t="s">
        <v>11203</v>
      </c>
      <c r="D534" s="1690" t="s">
        <v>10703</v>
      </c>
      <c r="E534" s="1690" t="s">
        <v>11009</v>
      </c>
      <c r="F534" s="1691">
        <v>14.0</v>
      </c>
      <c r="G534" s="168" t="s">
        <v>107</v>
      </c>
    </row>
    <row r="535" ht="15.0" customHeight="1">
      <c r="A535" s="1688" t="s">
        <v>10529</v>
      </c>
      <c r="B535" s="823" t="s">
        <v>101</v>
      </c>
      <c r="C535" s="1689" t="s">
        <v>11204</v>
      </c>
      <c r="D535" s="1690" t="s">
        <v>10703</v>
      </c>
      <c r="E535" s="1690">
        <v>89.0</v>
      </c>
      <c r="F535" s="1691">
        <v>88.67</v>
      </c>
      <c r="G535" s="168" t="s">
        <v>107</v>
      </c>
    </row>
    <row r="536" ht="15.0" customHeight="1">
      <c r="A536" s="1688" t="s">
        <v>10529</v>
      </c>
      <c r="B536" s="823" t="s">
        <v>101</v>
      </c>
      <c r="C536" s="1689" t="s">
        <v>11205</v>
      </c>
      <c r="D536" s="1690" t="s">
        <v>10703</v>
      </c>
      <c r="E536" s="1690">
        <v>424.0</v>
      </c>
      <c r="F536" s="1691">
        <v>424.0</v>
      </c>
      <c r="G536" s="168" t="s">
        <v>107</v>
      </c>
    </row>
    <row r="537" ht="15.0" customHeight="1">
      <c r="A537" s="162" t="s">
        <v>108</v>
      </c>
      <c r="B537" s="348" t="s">
        <v>101</v>
      </c>
      <c r="C537" s="348" t="s">
        <v>11206</v>
      </c>
      <c r="D537" s="178" t="s">
        <v>10637</v>
      </c>
      <c r="E537" s="178">
        <v>89.0</v>
      </c>
      <c r="F537" s="697">
        <v>88.67</v>
      </c>
      <c r="G537" s="168" t="s">
        <v>108</v>
      </c>
    </row>
    <row r="538" ht="15.0" customHeight="1">
      <c r="A538" s="162" t="s">
        <v>108</v>
      </c>
      <c r="B538" s="348" t="s">
        <v>101</v>
      </c>
      <c r="C538" s="348" t="s">
        <v>11207</v>
      </c>
      <c r="D538" s="178" t="s">
        <v>10637</v>
      </c>
      <c r="E538" s="178" t="s">
        <v>11208</v>
      </c>
      <c r="F538" s="697">
        <v>41.0</v>
      </c>
      <c r="G538" s="168" t="s">
        <v>108</v>
      </c>
    </row>
    <row r="539" ht="15.0" customHeight="1">
      <c r="A539" s="162" t="s">
        <v>108</v>
      </c>
      <c r="B539" s="348" t="s">
        <v>101</v>
      </c>
      <c r="C539" s="348" t="s">
        <v>11209</v>
      </c>
      <c r="D539" s="178" t="s">
        <v>10637</v>
      </c>
      <c r="E539" s="178" t="s">
        <v>11208</v>
      </c>
      <c r="F539" s="697">
        <v>41.0</v>
      </c>
      <c r="G539" s="168" t="s">
        <v>108</v>
      </c>
    </row>
    <row r="540" ht="15.0" customHeight="1">
      <c r="A540" s="162" t="s">
        <v>108</v>
      </c>
      <c r="B540" s="348" t="s">
        <v>101</v>
      </c>
      <c r="C540" s="348" t="s">
        <v>11210</v>
      </c>
      <c r="D540" s="178" t="s">
        <v>10637</v>
      </c>
      <c r="E540" s="178" t="s">
        <v>11120</v>
      </c>
      <c r="F540" s="697">
        <v>3.33</v>
      </c>
      <c r="G540" s="168" t="s">
        <v>108</v>
      </c>
    </row>
    <row r="541" ht="15.0" customHeight="1">
      <c r="A541" s="162" t="s">
        <v>108</v>
      </c>
      <c r="B541" s="348" t="s">
        <v>101</v>
      </c>
      <c r="C541" s="348" t="s">
        <v>11211</v>
      </c>
      <c r="D541" s="178" t="s">
        <v>10637</v>
      </c>
      <c r="E541" s="178" t="s">
        <v>11120</v>
      </c>
      <c r="F541" s="697">
        <v>3.33</v>
      </c>
      <c r="G541" s="168" t="s">
        <v>108</v>
      </c>
    </row>
    <row r="542" ht="15.0" customHeight="1">
      <c r="A542" s="162" t="s">
        <v>108</v>
      </c>
      <c r="B542" s="348" t="s">
        <v>101</v>
      </c>
      <c r="C542" s="348" t="s">
        <v>11212</v>
      </c>
      <c r="D542" s="178" t="s">
        <v>10637</v>
      </c>
      <c r="E542" s="178" t="s">
        <v>11120</v>
      </c>
      <c r="F542" s="697">
        <v>3.33</v>
      </c>
      <c r="G542" s="168" t="s">
        <v>108</v>
      </c>
    </row>
    <row r="543" ht="15.0" customHeight="1">
      <c r="A543" s="162" t="s">
        <v>108</v>
      </c>
      <c r="B543" s="348" t="s">
        <v>101</v>
      </c>
      <c r="C543" s="348" t="s">
        <v>11213</v>
      </c>
      <c r="D543" s="178" t="s">
        <v>10637</v>
      </c>
      <c r="E543" s="178" t="s">
        <v>11120</v>
      </c>
      <c r="F543" s="697">
        <v>3.33</v>
      </c>
      <c r="G543" s="168" t="s">
        <v>108</v>
      </c>
    </row>
    <row r="544" ht="15.0" customHeight="1">
      <c r="A544" s="162" t="s">
        <v>108</v>
      </c>
      <c r="B544" s="348" t="s">
        <v>101</v>
      </c>
      <c r="C544" s="348" t="s">
        <v>11214</v>
      </c>
      <c r="D544" s="178" t="s">
        <v>10637</v>
      </c>
      <c r="E544" s="178">
        <v>424.0</v>
      </c>
      <c r="F544" s="697">
        <v>424.0</v>
      </c>
      <c r="G544" s="168" t="s">
        <v>108</v>
      </c>
    </row>
    <row r="545" ht="15.0" customHeight="1">
      <c r="A545" s="348" t="s">
        <v>9600</v>
      </c>
      <c r="B545" s="348" t="s">
        <v>4122</v>
      </c>
      <c r="C545" s="253" t="s">
        <v>11215</v>
      </c>
      <c r="D545" s="674" t="s">
        <v>10782</v>
      </c>
      <c r="E545" s="674" t="s">
        <v>11216</v>
      </c>
      <c r="F545" s="628">
        <v>49.66</v>
      </c>
      <c r="G545" s="168" t="s">
        <v>115</v>
      </c>
    </row>
    <row r="546" ht="15.0" customHeight="1">
      <c r="A546" s="348" t="s">
        <v>9600</v>
      </c>
      <c r="B546" s="348" t="s">
        <v>4122</v>
      </c>
      <c r="C546" s="253" t="s">
        <v>11217</v>
      </c>
      <c r="D546" s="674" t="s">
        <v>10782</v>
      </c>
      <c r="E546" s="674" t="s">
        <v>11218</v>
      </c>
      <c r="F546" s="628">
        <v>20.0</v>
      </c>
      <c r="G546" s="168" t="s">
        <v>115</v>
      </c>
    </row>
    <row r="547" ht="15.0" customHeight="1">
      <c r="A547" s="348" t="s">
        <v>9600</v>
      </c>
      <c r="B547" s="348" t="s">
        <v>4122</v>
      </c>
      <c r="C547" s="253" t="s">
        <v>11219</v>
      </c>
      <c r="D547" s="674" t="s">
        <v>10782</v>
      </c>
      <c r="E547" s="674" t="s">
        <v>11220</v>
      </c>
      <c r="F547" s="628">
        <v>49.66</v>
      </c>
      <c r="G547" s="168" t="s">
        <v>115</v>
      </c>
    </row>
    <row r="548" ht="15.0" customHeight="1">
      <c r="A548" s="348" t="s">
        <v>9600</v>
      </c>
      <c r="B548" s="348" t="s">
        <v>4122</v>
      </c>
      <c r="C548" s="253" t="s">
        <v>11221</v>
      </c>
      <c r="D548" s="674" t="s">
        <v>10782</v>
      </c>
      <c r="E548" s="674" t="s">
        <v>11222</v>
      </c>
      <c r="F548" s="628">
        <v>13.33</v>
      </c>
      <c r="G548" s="168" t="s">
        <v>115</v>
      </c>
    </row>
    <row r="549" ht="15.0" customHeight="1">
      <c r="A549" s="348" t="s">
        <v>9600</v>
      </c>
      <c r="B549" s="348" t="s">
        <v>4122</v>
      </c>
      <c r="C549" s="253" t="s">
        <v>11223</v>
      </c>
      <c r="D549" s="674" t="s">
        <v>10782</v>
      </c>
      <c r="E549" s="674" t="s">
        <v>11222</v>
      </c>
      <c r="F549" s="628">
        <v>13.33</v>
      </c>
      <c r="G549" s="168" t="s">
        <v>115</v>
      </c>
    </row>
    <row r="550" ht="15.0" customHeight="1">
      <c r="A550" s="348" t="s">
        <v>9600</v>
      </c>
      <c r="B550" s="728" t="s">
        <v>4122</v>
      </c>
      <c r="C550" s="1508" t="s">
        <v>11224</v>
      </c>
      <c r="D550" s="1692" t="s">
        <v>10782</v>
      </c>
      <c r="E550" s="1692" t="s">
        <v>11225</v>
      </c>
      <c r="F550" s="1693">
        <v>26.66</v>
      </c>
      <c r="G550" s="168" t="s">
        <v>115</v>
      </c>
    </row>
    <row r="551" ht="15.0" customHeight="1">
      <c r="A551" s="365" t="s">
        <v>9600</v>
      </c>
      <c r="B551" s="348" t="s">
        <v>4122</v>
      </c>
      <c r="C551" s="253" t="s">
        <v>11226</v>
      </c>
      <c r="D551" s="674" t="s">
        <v>10782</v>
      </c>
      <c r="E551" s="674" t="s">
        <v>11225</v>
      </c>
      <c r="F551" s="628">
        <v>26.66</v>
      </c>
      <c r="G551" s="168" t="s">
        <v>115</v>
      </c>
    </row>
    <row r="552" ht="15.0" customHeight="1">
      <c r="A552" s="365" t="s">
        <v>9600</v>
      </c>
      <c r="B552" s="348" t="s">
        <v>4122</v>
      </c>
      <c r="C552" s="253" t="s">
        <v>11227</v>
      </c>
      <c r="D552" s="674" t="s">
        <v>10782</v>
      </c>
      <c r="E552" s="674" t="s">
        <v>11228</v>
      </c>
      <c r="F552" s="628">
        <v>10.0</v>
      </c>
      <c r="G552" s="168" t="s">
        <v>115</v>
      </c>
    </row>
    <row r="553" ht="15.0" customHeight="1">
      <c r="A553" s="365" t="s">
        <v>9600</v>
      </c>
      <c r="B553" s="348" t="s">
        <v>4122</v>
      </c>
      <c r="C553" s="253" t="s">
        <v>11229</v>
      </c>
      <c r="D553" s="674" t="s">
        <v>10782</v>
      </c>
      <c r="E553" s="674" t="s">
        <v>11228</v>
      </c>
      <c r="F553" s="628">
        <v>10.0</v>
      </c>
      <c r="G553" s="168" t="s">
        <v>115</v>
      </c>
    </row>
    <row r="554" ht="15.0" customHeight="1">
      <c r="A554" s="415" t="s">
        <v>9600</v>
      </c>
      <c r="B554" s="421" t="s">
        <v>4122</v>
      </c>
      <c r="C554" s="567" t="s">
        <v>11230</v>
      </c>
      <c r="D554" s="679" t="s">
        <v>10782</v>
      </c>
      <c r="E554" s="679" t="s">
        <v>11231</v>
      </c>
      <c r="F554" s="679">
        <v>39.33</v>
      </c>
      <c r="G554" s="168" t="s">
        <v>115</v>
      </c>
    </row>
    <row r="555" ht="15.0" customHeight="1">
      <c r="A555" s="415" t="s">
        <v>9600</v>
      </c>
      <c r="B555" s="421" t="s">
        <v>4122</v>
      </c>
      <c r="C555" s="567" t="s">
        <v>11232</v>
      </c>
      <c r="D555" s="679" t="s">
        <v>10782</v>
      </c>
      <c r="E555" s="679" t="s">
        <v>11231</v>
      </c>
      <c r="F555" s="679">
        <v>39.33</v>
      </c>
      <c r="G555" s="168" t="s">
        <v>115</v>
      </c>
    </row>
    <row r="556" ht="15.0" customHeight="1">
      <c r="A556" s="415" t="s">
        <v>9600</v>
      </c>
      <c r="B556" s="421" t="s">
        <v>4122</v>
      </c>
      <c r="C556" s="253" t="s">
        <v>11233</v>
      </c>
      <c r="D556" s="679" t="s">
        <v>10782</v>
      </c>
      <c r="E556" s="1509" t="s">
        <v>11234</v>
      </c>
      <c r="F556" s="1694">
        <v>12.66</v>
      </c>
      <c r="G556" s="168" t="s">
        <v>115</v>
      </c>
    </row>
    <row r="557" ht="15.0" customHeight="1">
      <c r="A557" s="415" t="s">
        <v>9600</v>
      </c>
      <c r="B557" s="421" t="s">
        <v>4122</v>
      </c>
      <c r="C557" s="253" t="s">
        <v>11235</v>
      </c>
      <c r="D557" s="679" t="s">
        <v>10782</v>
      </c>
      <c r="E557" s="1509" t="s">
        <v>11234</v>
      </c>
      <c r="F557" s="1694">
        <v>12.66</v>
      </c>
      <c r="G557" s="168" t="s">
        <v>115</v>
      </c>
    </row>
    <row r="558" ht="15.0" customHeight="1">
      <c r="A558" s="415" t="s">
        <v>9600</v>
      </c>
      <c r="B558" s="421" t="s">
        <v>4122</v>
      </c>
      <c r="C558" s="253" t="s">
        <v>11236</v>
      </c>
      <c r="D558" s="679" t="s">
        <v>10782</v>
      </c>
      <c r="E558" s="679" t="s">
        <v>11237</v>
      </c>
      <c r="F558" s="679">
        <v>10.66</v>
      </c>
      <c r="G558" s="168" t="s">
        <v>115</v>
      </c>
    </row>
    <row r="559" ht="15.0" customHeight="1">
      <c r="A559" s="415" t="s">
        <v>9600</v>
      </c>
      <c r="B559" s="421" t="s">
        <v>4122</v>
      </c>
      <c r="C559" s="253" t="s">
        <v>11238</v>
      </c>
      <c r="D559" s="679" t="s">
        <v>10782</v>
      </c>
      <c r="E559" s="679" t="s">
        <v>11237</v>
      </c>
      <c r="F559" s="679">
        <v>10.66</v>
      </c>
      <c r="G559" s="168" t="s">
        <v>115</v>
      </c>
    </row>
    <row r="560" ht="15.0" customHeight="1">
      <c r="A560" s="415" t="s">
        <v>9600</v>
      </c>
      <c r="B560" s="421" t="s">
        <v>4122</v>
      </c>
      <c r="C560" s="1695" t="s">
        <v>11239</v>
      </c>
      <c r="D560" s="679" t="s">
        <v>10782</v>
      </c>
      <c r="E560" s="679">
        <v>424.0</v>
      </c>
      <c r="F560" s="679">
        <v>424.0</v>
      </c>
      <c r="G560" s="168" t="s">
        <v>115</v>
      </c>
    </row>
    <row r="561" ht="15.0" customHeight="1">
      <c r="A561" s="415" t="s">
        <v>9600</v>
      </c>
      <c r="B561" s="421" t="s">
        <v>4122</v>
      </c>
      <c r="C561" s="1695" t="s">
        <v>11240</v>
      </c>
      <c r="D561" s="679" t="s">
        <v>10782</v>
      </c>
      <c r="E561" s="1465" t="s">
        <v>10917</v>
      </c>
      <c r="F561" s="679">
        <v>14.0</v>
      </c>
      <c r="G561" s="168" t="s">
        <v>115</v>
      </c>
    </row>
    <row r="562" ht="15.0" customHeight="1">
      <c r="A562" s="415" t="s">
        <v>9600</v>
      </c>
      <c r="B562" s="421" t="s">
        <v>4122</v>
      </c>
      <c r="C562" s="1695" t="s">
        <v>11241</v>
      </c>
      <c r="D562" s="679" t="s">
        <v>10782</v>
      </c>
      <c r="E562" s="1465">
        <v>89.0</v>
      </c>
      <c r="F562" s="679">
        <v>88.67</v>
      </c>
      <c r="G562" s="168" t="s">
        <v>115</v>
      </c>
    </row>
    <row r="563" ht="15.0" customHeight="1">
      <c r="A563" s="415" t="s">
        <v>9600</v>
      </c>
      <c r="B563" s="421" t="s">
        <v>4122</v>
      </c>
      <c r="C563" s="1695" t="s">
        <v>11242</v>
      </c>
      <c r="D563" s="679" t="s">
        <v>10782</v>
      </c>
      <c r="E563" s="1465" t="s">
        <v>10765</v>
      </c>
      <c r="F563" s="679">
        <v>10.0</v>
      </c>
      <c r="G563" s="168" t="s">
        <v>115</v>
      </c>
    </row>
    <row r="564" ht="15.0" customHeight="1">
      <c r="A564" s="162" t="s">
        <v>11243</v>
      </c>
      <c r="B564" s="348" t="s">
        <v>101</v>
      </c>
      <c r="C564" s="348" t="s">
        <v>11244</v>
      </c>
      <c r="D564" s="164" t="s">
        <v>10703</v>
      </c>
      <c r="E564" s="164" t="s">
        <v>11176</v>
      </c>
      <c r="F564" s="1483">
        <v>16.66</v>
      </c>
      <c r="G564" s="168" t="s">
        <v>134</v>
      </c>
    </row>
    <row r="565" ht="15.0" customHeight="1">
      <c r="A565" s="162" t="s">
        <v>11243</v>
      </c>
      <c r="B565" s="348" t="s">
        <v>101</v>
      </c>
      <c r="C565" s="348" t="s">
        <v>11245</v>
      </c>
      <c r="D565" s="178" t="s">
        <v>10703</v>
      </c>
      <c r="E565" s="178">
        <v>424.0</v>
      </c>
      <c r="F565" s="1483">
        <v>424.0</v>
      </c>
      <c r="G565" s="168" t="s">
        <v>134</v>
      </c>
    </row>
    <row r="566" ht="15.0" customHeight="1">
      <c r="A566" s="162" t="s">
        <v>11243</v>
      </c>
      <c r="B566" s="348" t="s">
        <v>101</v>
      </c>
      <c r="C566" s="348" t="s">
        <v>11246</v>
      </c>
      <c r="D566" s="164" t="s">
        <v>10703</v>
      </c>
      <c r="E566" s="164" t="s">
        <v>11176</v>
      </c>
      <c r="F566" s="1483">
        <v>16.66</v>
      </c>
      <c r="G566" s="168" t="s">
        <v>134</v>
      </c>
    </row>
    <row r="567" ht="15.0" customHeight="1">
      <c r="A567" s="162" t="s">
        <v>11243</v>
      </c>
      <c r="B567" s="348" t="s">
        <v>101</v>
      </c>
      <c r="C567" s="348" t="s">
        <v>11247</v>
      </c>
      <c r="D567" s="178" t="s">
        <v>10703</v>
      </c>
      <c r="E567" s="178" t="s">
        <v>11155</v>
      </c>
      <c r="F567" s="1483">
        <v>14.0</v>
      </c>
      <c r="G567" s="168" t="s">
        <v>134</v>
      </c>
    </row>
    <row r="568" ht="15.0" customHeight="1">
      <c r="A568" s="162" t="s">
        <v>11243</v>
      </c>
      <c r="B568" s="348" t="s">
        <v>101</v>
      </c>
      <c r="C568" s="348" t="s">
        <v>11248</v>
      </c>
      <c r="D568" s="178" t="s">
        <v>10703</v>
      </c>
      <c r="E568" s="178" t="s">
        <v>11120</v>
      </c>
      <c r="F568" s="1483">
        <v>3.33</v>
      </c>
      <c r="G568" s="168" t="s">
        <v>134</v>
      </c>
    </row>
    <row r="569" ht="15.0" customHeight="1">
      <c r="A569" s="162" t="s">
        <v>11243</v>
      </c>
      <c r="B569" s="348" t="s">
        <v>101</v>
      </c>
      <c r="C569" s="348" t="s">
        <v>11249</v>
      </c>
      <c r="D569" s="178" t="s">
        <v>10703</v>
      </c>
      <c r="E569" s="178" t="s">
        <v>10765</v>
      </c>
      <c r="F569" s="1483">
        <v>10.0</v>
      </c>
      <c r="G569" s="168" t="s">
        <v>134</v>
      </c>
    </row>
    <row r="570" ht="15.0" customHeight="1">
      <c r="A570" s="162" t="s">
        <v>11243</v>
      </c>
      <c r="B570" s="348" t="s">
        <v>101</v>
      </c>
      <c r="C570" s="348" t="s">
        <v>11250</v>
      </c>
      <c r="D570" s="178" t="s">
        <v>10703</v>
      </c>
      <c r="E570" s="178" t="s">
        <v>11120</v>
      </c>
      <c r="F570" s="1483">
        <v>3.33</v>
      </c>
      <c r="G570" s="168" t="s">
        <v>134</v>
      </c>
    </row>
    <row r="571" ht="15.0" customHeight="1">
      <c r="A571" s="162" t="s">
        <v>11243</v>
      </c>
      <c r="B571" s="365" t="s">
        <v>101</v>
      </c>
      <c r="C571" s="365" t="s">
        <v>11251</v>
      </c>
      <c r="D571" s="186" t="s">
        <v>10703</v>
      </c>
      <c r="E571" s="186">
        <v>89.0</v>
      </c>
      <c r="F571" s="1684">
        <v>88.67</v>
      </c>
      <c r="G571" s="168" t="s">
        <v>134</v>
      </c>
    </row>
    <row r="572" ht="15.0" customHeight="1">
      <c r="A572" s="162" t="s">
        <v>105</v>
      </c>
      <c r="B572" s="348" t="s">
        <v>101</v>
      </c>
      <c r="C572" s="348" t="s">
        <v>11252</v>
      </c>
      <c r="D572" s="164" t="s">
        <v>10703</v>
      </c>
      <c r="E572" s="164">
        <v>354.0</v>
      </c>
      <c r="F572" s="1483">
        <v>236.0</v>
      </c>
      <c r="G572" s="168" t="s">
        <v>105</v>
      </c>
    </row>
    <row r="573" ht="15.0" customHeight="1">
      <c r="A573" s="162" t="s">
        <v>105</v>
      </c>
      <c r="B573" s="348" t="s">
        <v>101</v>
      </c>
      <c r="C573" s="348" t="s">
        <v>10422</v>
      </c>
      <c r="D573" s="164" t="s">
        <v>10703</v>
      </c>
      <c r="E573" s="164">
        <v>89.0</v>
      </c>
      <c r="F573" s="1483">
        <v>88.67</v>
      </c>
      <c r="G573" s="168" t="s">
        <v>105</v>
      </c>
    </row>
    <row r="574" ht="15.0" customHeight="1">
      <c r="A574" s="162" t="s">
        <v>105</v>
      </c>
      <c r="B574" s="348" t="s">
        <v>101</v>
      </c>
      <c r="C574" s="348" t="s">
        <v>10899</v>
      </c>
      <c r="D574" s="164" t="s">
        <v>10703</v>
      </c>
      <c r="E574" s="164">
        <v>424.0</v>
      </c>
      <c r="F574" s="1483">
        <v>424.0</v>
      </c>
      <c r="G574" s="168" t="s">
        <v>105</v>
      </c>
    </row>
    <row r="575" ht="15.0" customHeight="1">
      <c r="A575" s="162" t="s">
        <v>105</v>
      </c>
      <c r="B575" s="348" t="s">
        <v>101</v>
      </c>
      <c r="C575" s="348" t="s">
        <v>11253</v>
      </c>
      <c r="D575" s="178" t="s">
        <v>10703</v>
      </c>
      <c r="E575" s="178" t="s">
        <v>11155</v>
      </c>
      <c r="F575" s="1483">
        <v>14.0</v>
      </c>
      <c r="G575" s="168" t="s">
        <v>105</v>
      </c>
    </row>
    <row r="576" ht="15.0" customHeight="1">
      <c r="A576" s="162" t="s">
        <v>113</v>
      </c>
      <c r="B576" s="348" t="s">
        <v>101</v>
      </c>
      <c r="C576" s="348" t="s">
        <v>11254</v>
      </c>
      <c r="D576" s="164" t="s">
        <v>10703</v>
      </c>
      <c r="E576" s="164" t="s">
        <v>11092</v>
      </c>
      <c r="F576" s="1483">
        <v>39.33</v>
      </c>
      <c r="G576" s="168" t="s">
        <v>113</v>
      </c>
    </row>
    <row r="577" ht="15.0" customHeight="1">
      <c r="A577" s="162" t="s">
        <v>113</v>
      </c>
      <c r="B577" s="348" t="s">
        <v>101</v>
      </c>
      <c r="C577" s="348" t="s">
        <v>11255</v>
      </c>
      <c r="D577" s="178" t="s">
        <v>10703</v>
      </c>
      <c r="E577" s="178">
        <v>39.0</v>
      </c>
      <c r="F577" s="1483">
        <v>39.33</v>
      </c>
      <c r="G577" s="168" t="s">
        <v>113</v>
      </c>
    </row>
    <row r="578" ht="15.0" customHeight="1">
      <c r="A578" s="162" t="s">
        <v>113</v>
      </c>
      <c r="B578" s="348" t="s">
        <v>101</v>
      </c>
      <c r="C578" s="348" t="s">
        <v>11256</v>
      </c>
      <c r="D578" s="164" t="s">
        <v>10703</v>
      </c>
      <c r="E578" s="164" t="s">
        <v>11163</v>
      </c>
      <c r="F578" s="1483">
        <v>26.66</v>
      </c>
      <c r="G578" s="168" t="s">
        <v>113</v>
      </c>
    </row>
    <row r="579" ht="15.0" customHeight="1">
      <c r="A579" s="162" t="s">
        <v>113</v>
      </c>
      <c r="B579" s="348" t="s">
        <v>101</v>
      </c>
      <c r="C579" s="348" t="s">
        <v>11257</v>
      </c>
      <c r="D579" s="178" t="s">
        <v>10703</v>
      </c>
      <c r="E579" s="178" t="s">
        <v>11163</v>
      </c>
      <c r="F579" s="1483">
        <v>26.66</v>
      </c>
      <c r="G579" s="168" t="s">
        <v>113</v>
      </c>
    </row>
    <row r="580" ht="15.0" customHeight="1">
      <c r="A580" s="162" t="s">
        <v>113</v>
      </c>
      <c r="B580" s="348" t="s">
        <v>101</v>
      </c>
      <c r="C580" s="348" t="s">
        <v>11258</v>
      </c>
      <c r="D580" s="178" t="s">
        <v>10703</v>
      </c>
      <c r="E580" s="178" t="s">
        <v>11208</v>
      </c>
      <c r="F580" s="1483">
        <v>41.0</v>
      </c>
      <c r="G580" s="168" t="s">
        <v>113</v>
      </c>
    </row>
    <row r="581" ht="15.0" customHeight="1">
      <c r="A581" s="162" t="s">
        <v>113</v>
      </c>
      <c r="B581" s="348" t="s">
        <v>101</v>
      </c>
      <c r="C581" s="348" t="s">
        <v>11259</v>
      </c>
      <c r="D581" s="178" t="s">
        <v>10703</v>
      </c>
      <c r="E581" s="178">
        <v>41.0</v>
      </c>
      <c r="F581" s="1483">
        <v>41.0</v>
      </c>
      <c r="G581" s="168" t="s">
        <v>113</v>
      </c>
    </row>
    <row r="582" ht="15.0" customHeight="1">
      <c r="A582" s="182" t="s">
        <v>113</v>
      </c>
      <c r="B582" s="365" t="s">
        <v>101</v>
      </c>
      <c r="C582" s="365" t="s">
        <v>11260</v>
      </c>
      <c r="D582" s="186" t="s">
        <v>10703</v>
      </c>
      <c r="E582" s="186" t="s">
        <v>11216</v>
      </c>
      <c r="F582" s="1684">
        <v>49.66</v>
      </c>
      <c r="G582" s="168" t="s">
        <v>113</v>
      </c>
    </row>
    <row r="583" ht="15.0" customHeight="1">
      <c r="A583" s="182" t="s">
        <v>113</v>
      </c>
      <c r="B583" s="365" t="s">
        <v>101</v>
      </c>
      <c r="C583" s="365" t="s">
        <v>11261</v>
      </c>
      <c r="D583" s="186" t="s">
        <v>10703</v>
      </c>
      <c r="E583" s="186">
        <v>49.66</v>
      </c>
      <c r="F583" s="1684">
        <v>49.66</v>
      </c>
      <c r="G583" s="168" t="s">
        <v>113</v>
      </c>
    </row>
    <row r="584" ht="15.0" customHeight="1">
      <c r="A584" s="182" t="s">
        <v>113</v>
      </c>
      <c r="B584" s="365" t="s">
        <v>101</v>
      </c>
      <c r="C584" s="365" t="s">
        <v>11262</v>
      </c>
      <c r="D584" s="186" t="s">
        <v>10703</v>
      </c>
      <c r="E584" s="186" t="s">
        <v>10765</v>
      </c>
      <c r="F584" s="1684">
        <v>10.0</v>
      </c>
      <c r="G584" s="168" t="s">
        <v>113</v>
      </c>
    </row>
    <row r="585" ht="15.0" customHeight="1">
      <c r="A585" s="182" t="s">
        <v>113</v>
      </c>
      <c r="B585" s="365" t="s">
        <v>101</v>
      </c>
      <c r="C585" s="365" t="s">
        <v>11263</v>
      </c>
      <c r="D585" s="186" t="s">
        <v>10703</v>
      </c>
      <c r="E585" s="186">
        <v>10.0</v>
      </c>
      <c r="F585" s="1684">
        <v>10.0</v>
      </c>
      <c r="G585" s="168" t="s">
        <v>113</v>
      </c>
    </row>
    <row r="586" ht="15.0" customHeight="1">
      <c r="A586" s="182" t="s">
        <v>113</v>
      </c>
      <c r="B586" s="365" t="s">
        <v>101</v>
      </c>
      <c r="C586" s="365" t="s">
        <v>11264</v>
      </c>
      <c r="D586" s="186" t="s">
        <v>10703</v>
      </c>
      <c r="E586" s="186" t="s">
        <v>10917</v>
      </c>
      <c r="F586" s="1684">
        <v>14.0</v>
      </c>
      <c r="G586" s="168" t="s">
        <v>113</v>
      </c>
    </row>
    <row r="587" ht="15.0" customHeight="1">
      <c r="A587" s="182" t="s">
        <v>113</v>
      </c>
      <c r="B587" s="365" t="s">
        <v>101</v>
      </c>
      <c r="C587" s="365" t="s">
        <v>11265</v>
      </c>
      <c r="D587" s="186" t="s">
        <v>10703</v>
      </c>
      <c r="E587" s="186">
        <v>424.0</v>
      </c>
      <c r="F587" s="1684">
        <v>424.0</v>
      </c>
      <c r="G587" s="168" t="s">
        <v>113</v>
      </c>
    </row>
    <row r="588" ht="15.0" customHeight="1">
      <c r="A588" s="182" t="s">
        <v>113</v>
      </c>
      <c r="B588" s="365" t="s">
        <v>101</v>
      </c>
      <c r="C588" s="365" t="s">
        <v>11266</v>
      </c>
      <c r="D588" s="186" t="s">
        <v>10703</v>
      </c>
      <c r="E588" s="186">
        <v>89.0</v>
      </c>
      <c r="F588" s="1684">
        <v>88.67</v>
      </c>
      <c r="G588" s="168" t="s">
        <v>113</v>
      </c>
    </row>
    <row r="589" ht="15.0" customHeight="1">
      <c r="A589" s="182" t="s">
        <v>113</v>
      </c>
      <c r="B589" s="365" t="s">
        <v>101</v>
      </c>
      <c r="C589" s="365" t="s">
        <v>11267</v>
      </c>
      <c r="D589" s="186" t="s">
        <v>10703</v>
      </c>
      <c r="E589" s="186" t="s">
        <v>10917</v>
      </c>
      <c r="F589" s="1684">
        <v>14.0</v>
      </c>
      <c r="G589" s="168" t="s">
        <v>113</v>
      </c>
    </row>
    <row r="590" ht="15.0" customHeight="1">
      <c r="A590" s="802" t="s">
        <v>1040</v>
      </c>
      <c r="B590" s="348" t="s">
        <v>101</v>
      </c>
      <c r="C590" s="253" t="s">
        <v>11268</v>
      </c>
      <c r="D590" s="178" t="s">
        <v>11269</v>
      </c>
      <c r="E590" s="164" t="s">
        <v>11103</v>
      </c>
      <c r="F590" s="1483">
        <v>25.0</v>
      </c>
      <c r="G590" s="168" t="s">
        <v>121</v>
      </c>
    </row>
    <row r="591" ht="15.0" customHeight="1">
      <c r="A591" s="802" t="s">
        <v>1040</v>
      </c>
      <c r="B591" s="348" t="s">
        <v>101</v>
      </c>
      <c r="C591" s="253" t="s">
        <v>11270</v>
      </c>
      <c r="D591" s="178" t="s">
        <v>11269</v>
      </c>
      <c r="E591" s="178" t="s">
        <v>11103</v>
      </c>
      <c r="F591" s="1483">
        <v>25.0</v>
      </c>
      <c r="G591" s="168" t="s">
        <v>121</v>
      </c>
    </row>
    <row r="592" ht="15.0" customHeight="1">
      <c r="A592" s="802" t="s">
        <v>1040</v>
      </c>
      <c r="B592" s="348" t="s">
        <v>101</v>
      </c>
      <c r="C592" s="253" t="s">
        <v>11271</v>
      </c>
      <c r="D592" s="178" t="s">
        <v>11269</v>
      </c>
      <c r="E592" s="164">
        <v>3.0</v>
      </c>
      <c r="F592" s="1483">
        <v>1.0</v>
      </c>
      <c r="G592" s="168" t="s">
        <v>121</v>
      </c>
    </row>
    <row r="593" ht="15.0" customHeight="1">
      <c r="A593" s="802" t="s">
        <v>1040</v>
      </c>
      <c r="B593" s="348" t="s">
        <v>101</v>
      </c>
      <c r="C593" s="253" t="s">
        <v>11272</v>
      </c>
      <c r="D593" s="178" t="s">
        <v>11269</v>
      </c>
      <c r="E593" s="178">
        <v>3.0</v>
      </c>
      <c r="F593" s="1483">
        <v>1.0</v>
      </c>
      <c r="G593" s="168" t="s">
        <v>121</v>
      </c>
    </row>
    <row r="594" ht="15.0" customHeight="1">
      <c r="A594" s="802" t="s">
        <v>1040</v>
      </c>
      <c r="B594" s="348" t="s">
        <v>101</v>
      </c>
      <c r="C594" s="253" t="s">
        <v>11273</v>
      </c>
      <c r="D594" s="178" t="s">
        <v>11274</v>
      </c>
      <c r="E594" s="178" t="s">
        <v>10765</v>
      </c>
      <c r="F594" s="1483">
        <v>10.0</v>
      </c>
      <c r="G594" s="168" t="s">
        <v>121</v>
      </c>
    </row>
    <row r="595" ht="15.0" customHeight="1">
      <c r="A595" s="1696" t="s">
        <v>1040</v>
      </c>
      <c r="B595" s="728" t="s">
        <v>101</v>
      </c>
      <c r="C595" s="1508" t="s">
        <v>11275</v>
      </c>
      <c r="D595" s="173" t="s">
        <v>11276</v>
      </c>
      <c r="E595" s="1697" t="s">
        <v>11277</v>
      </c>
      <c r="F595" s="1698">
        <v>19.66</v>
      </c>
      <c r="G595" s="168" t="s">
        <v>121</v>
      </c>
    </row>
    <row r="596" ht="15.0" customHeight="1">
      <c r="A596" s="167" t="s">
        <v>1040</v>
      </c>
      <c r="B596" s="348" t="s">
        <v>101</v>
      </c>
      <c r="C596" s="201" t="s">
        <v>11278</v>
      </c>
      <c r="D596" s="314" t="s">
        <v>11276</v>
      </c>
      <c r="E596" s="207" t="s">
        <v>11279</v>
      </c>
      <c r="F596" s="1699">
        <v>4.83</v>
      </c>
      <c r="G596" s="168" t="s">
        <v>121</v>
      </c>
    </row>
    <row r="597" ht="15.0" customHeight="1">
      <c r="A597" s="167" t="s">
        <v>1040</v>
      </c>
      <c r="B597" s="348" t="s">
        <v>101</v>
      </c>
      <c r="C597" s="201" t="s">
        <v>11280</v>
      </c>
      <c r="D597" s="314" t="s">
        <v>10782</v>
      </c>
      <c r="E597" s="207" t="s">
        <v>11281</v>
      </c>
      <c r="F597" s="1700">
        <v>20.0</v>
      </c>
      <c r="G597" s="168" t="s">
        <v>121</v>
      </c>
    </row>
    <row r="598" ht="15.0" customHeight="1">
      <c r="A598" s="167" t="s">
        <v>1040</v>
      </c>
      <c r="B598" s="348" t="s">
        <v>101</v>
      </c>
      <c r="C598" s="201" t="s">
        <v>11282</v>
      </c>
      <c r="D598" s="314" t="s">
        <v>11269</v>
      </c>
      <c r="E598" s="314" t="s">
        <v>11103</v>
      </c>
      <c r="F598" s="1169">
        <v>26.0</v>
      </c>
      <c r="G598" s="168" t="s">
        <v>121</v>
      </c>
    </row>
    <row r="599" ht="15.0" customHeight="1">
      <c r="A599" s="167" t="s">
        <v>1040</v>
      </c>
      <c r="B599" s="348" t="s">
        <v>101</v>
      </c>
      <c r="C599" s="201" t="s">
        <v>11283</v>
      </c>
      <c r="D599" s="314" t="s">
        <v>11269</v>
      </c>
      <c r="E599" s="314" t="s">
        <v>11103</v>
      </c>
      <c r="F599" s="1169">
        <v>26.0</v>
      </c>
      <c r="G599" s="168" t="s">
        <v>121</v>
      </c>
    </row>
    <row r="600" ht="15.0" customHeight="1">
      <c r="A600" s="167" t="s">
        <v>1040</v>
      </c>
      <c r="B600" s="348" t="s">
        <v>101</v>
      </c>
      <c r="C600" s="201" t="s">
        <v>11284</v>
      </c>
      <c r="D600" s="314" t="s">
        <v>10782</v>
      </c>
      <c r="E600" s="207">
        <v>424.0</v>
      </c>
      <c r="F600" s="1169">
        <v>424.0</v>
      </c>
      <c r="G600" s="168" t="s">
        <v>121</v>
      </c>
    </row>
    <row r="601" ht="15.0" customHeight="1">
      <c r="A601" s="70" t="s">
        <v>1040</v>
      </c>
      <c r="B601" s="365" t="s">
        <v>101</v>
      </c>
      <c r="C601" s="403" t="s">
        <v>11285</v>
      </c>
      <c r="D601" s="918" t="s">
        <v>10782</v>
      </c>
      <c r="E601" s="181">
        <v>89.0</v>
      </c>
      <c r="F601" s="1701">
        <v>88.67</v>
      </c>
      <c r="G601" s="168" t="s">
        <v>121</v>
      </c>
    </row>
    <row r="602" ht="15.0" customHeight="1">
      <c r="A602" s="162" t="s">
        <v>11286</v>
      </c>
      <c r="B602" s="348" t="s">
        <v>101</v>
      </c>
      <c r="C602" s="348" t="s">
        <v>11287</v>
      </c>
      <c r="D602" s="178" t="s">
        <v>10637</v>
      </c>
      <c r="E602" s="178" t="s">
        <v>11163</v>
      </c>
      <c r="F602" s="1483">
        <v>26.66</v>
      </c>
      <c r="G602" s="168" t="s">
        <v>120</v>
      </c>
    </row>
    <row r="603" ht="15.0" customHeight="1">
      <c r="A603" s="162" t="s">
        <v>11286</v>
      </c>
      <c r="B603" s="348" t="s">
        <v>101</v>
      </c>
      <c r="C603" s="348" t="s">
        <v>11288</v>
      </c>
      <c r="D603" s="178" t="s">
        <v>10637</v>
      </c>
      <c r="E603" s="178" t="s">
        <v>11163</v>
      </c>
      <c r="F603" s="1483">
        <v>26.66</v>
      </c>
      <c r="G603" s="168" t="s">
        <v>120</v>
      </c>
    </row>
    <row r="604" ht="15.0" customHeight="1">
      <c r="A604" s="210" t="s">
        <v>11286</v>
      </c>
      <c r="B604" s="348" t="s">
        <v>101</v>
      </c>
      <c r="C604" s="348" t="s">
        <v>11289</v>
      </c>
      <c r="D604" s="178" t="s">
        <v>10637</v>
      </c>
      <c r="E604" s="178" t="s">
        <v>11163</v>
      </c>
      <c r="F604" s="1483">
        <v>0.0</v>
      </c>
      <c r="G604" s="168" t="s">
        <v>120</v>
      </c>
    </row>
    <row r="605" ht="15.0" customHeight="1">
      <c r="A605" s="162" t="s">
        <v>11286</v>
      </c>
      <c r="B605" s="348" t="s">
        <v>101</v>
      </c>
      <c r="C605" s="348" t="s">
        <v>11290</v>
      </c>
      <c r="D605" s="178" t="s">
        <v>11291</v>
      </c>
      <c r="E605" s="178" t="s">
        <v>11292</v>
      </c>
      <c r="F605" s="1483">
        <v>13.33</v>
      </c>
      <c r="G605" s="168" t="s">
        <v>120</v>
      </c>
    </row>
    <row r="606" ht="15.0" customHeight="1">
      <c r="A606" s="162" t="s">
        <v>11286</v>
      </c>
      <c r="B606" s="348" t="s">
        <v>101</v>
      </c>
      <c r="C606" s="348" t="s">
        <v>11293</v>
      </c>
      <c r="D606" s="178" t="s">
        <v>10637</v>
      </c>
      <c r="E606" s="178" t="s">
        <v>11294</v>
      </c>
      <c r="F606" s="1483">
        <v>26.66</v>
      </c>
      <c r="G606" s="168" t="s">
        <v>120</v>
      </c>
    </row>
    <row r="607" ht="15.0" customHeight="1">
      <c r="A607" s="162" t="s">
        <v>11286</v>
      </c>
      <c r="B607" s="348" t="s">
        <v>101</v>
      </c>
      <c r="C607" s="348" t="s">
        <v>11295</v>
      </c>
      <c r="D607" s="178" t="s">
        <v>10637</v>
      </c>
      <c r="E607" s="178" t="s">
        <v>11163</v>
      </c>
      <c r="F607" s="1483">
        <v>26.66</v>
      </c>
      <c r="G607" s="168" t="s">
        <v>120</v>
      </c>
    </row>
    <row r="608" ht="15.0" customHeight="1">
      <c r="A608" s="162" t="s">
        <v>11286</v>
      </c>
      <c r="B608" s="348" t="s">
        <v>101</v>
      </c>
      <c r="C608" s="348" t="s">
        <v>11296</v>
      </c>
      <c r="D608" s="178" t="s">
        <v>10637</v>
      </c>
      <c r="E608" s="178">
        <v>424.0</v>
      </c>
      <c r="F608" s="1483">
        <v>424.0</v>
      </c>
      <c r="G608" s="168" t="s">
        <v>120</v>
      </c>
    </row>
    <row r="609" ht="15.0" customHeight="1">
      <c r="A609" s="162" t="s">
        <v>11286</v>
      </c>
      <c r="B609" s="348" t="s">
        <v>101</v>
      </c>
      <c r="C609" s="348" t="s">
        <v>11297</v>
      </c>
      <c r="D609" s="178" t="s">
        <v>10637</v>
      </c>
      <c r="E609" s="178" t="s">
        <v>11155</v>
      </c>
      <c r="F609" s="1483">
        <v>14.0</v>
      </c>
      <c r="G609" s="168" t="s">
        <v>120</v>
      </c>
    </row>
    <row r="610" ht="15.0" customHeight="1">
      <c r="A610" s="1702" t="s">
        <v>11286</v>
      </c>
      <c r="B610" s="348" t="s">
        <v>101</v>
      </c>
      <c r="C610" s="348" t="s">
        <v>11298</v>
      </c>
      <c r="D610" s="178" t="s">
        <v>10703</v>
      </c>
      <c r="E610" s="178" t="s">
        <v>11299</v>
      </c>
      <c r="F610" s="1483">
        <v>40.33</v>
      </c>
      <c r="G610" s="168" t="s">
        <v>120</v>
      </c>
    </row>
    <row r="611" ht="15.0" customHeight="1">
      <c r="A611" s="1703" t="s">
        <v>11286</v>
      </c>
      <c r="B611" s="365" t="s">
        <v>101</v>
      </c>
      <c r="C611" s="365" t="s">
        <v>11300</v>
      </c>
      <c r="D611" s="186" t="s">
        <v>10637</v>
      </c>
      <c r="E611" s="186" t="s">
        <v>11299</v>
      </c>
      <c r="F611" s="1684">
        <v>40.33</v>
      </c>
      <c r="G611" s="168" t="s">
        <v>120</v>
      </c>
    </row>
    <row r="612" ht="15.0" customHeight="1">
      <c r="A612" s="1703" t="s">
        <v>11286</v>
      </c>
      <c r="B612" s="365" t="s">
        <v>101</v>
      </c>
      <c r="C612" s="365" t="s">
        <v>11251</v>
      </c>
      <c r="D612" s="186" t="s">
        <v>10703</v>
      </c>
      <c r="E612" s="186">
        <v>89.0</v>
      </c>
      <c r="F612" s="1684">
        <v>88.67</v>
      </c>
      <c r="G612" s="168" t="s">
        <v>120</v>
      </c>
    </row>
    <row r="613" ht="15.0" customHeight="1">
      <c r="A613" s="162" t="s">
        <v>124</v>
      </c>
      <c r="B613" s="348" t="s">
        <v>101</v>
      </c>
      <c r="C613" s="348" t="s">
        <v>11301</v>
      </c>
      <c r="D613" s="178" t="s">
        <v>10637</v>
      </c>
      <c r="E613" s="178" t="s">
        <v>11155</v>
      </c>
      <c r="F613" s="1483">
        <v>14.0</v>
      </c>
      <c r="G613" s="168" t="s">
        <v>124</v>
      </c>
    </row>
    <row r="614" ht="15.0" customHeight="1">
      <c r="A614" s="162" t="s">
        <v>124</v>
      </c>
      <c r="B614" s="348" t="s">
        <v>101</v>
      </c>
      <c r="C614" s="348" t="s">
        <v>11302</v>
      </c>
      <c r="D614" s="178" t="s">
        <v>10637</v>
      </c>
      <c r="E614" s="178" t="s">
        <v>11303</v>
      </c>
      <c r="F614" s="1483">
        <v>80.0</v>
      </c>
      <c r="G614" s="168" t="s">
        <v>124</v>
      </c>
    </row>
    <row r="615" ht="15.0" customHeight="1">
      <c r="A615" s="162" t="s">
        <v>124</v>
      </c>
      <c r="B615" s="348" t="s">
        <v>101</v>
      </c>
      <c r="C615" s="348" t="s">
        <v>11304</v>
      </c>
      <c r="D615" s="178" t="s">
        <v>10637</v>
      </c>
      <c r="E615" s="178" t="s">
        <v>11155</v>
      </c>
      <c r="F615" s="1483">
        <v>14.0</v>
      </c>
      <c r="G615" s="168" t="s">
        <v>124</v>
      </c>
    </row>
    <row r="616" ht="15.0" customHeight="1">
      <c r="A616" s="162" t="s">
        <v>124</v>
      </c>
      <c r="B616" s="348" t="s">
        <v>101</v>
      </c>
      <c r="C616" s="348" t="s">
        <v>11305</v>
      </c>
      <c r="D616" s="178" t="s">
        <v>10637</v>
      </c>
      <c r="E616" s="178" t="s">
        <v>10904</v>
      </c>
      <c r="F616" s="1483">
        <v>44.0</v>
      </c>
      <c r="G616" s="168" t="s">
        <v>124</v>
      </c>
    </row>
    <row r="617" ht="15.0" customHeight="1">
      <c r="A617" s="162" t="s">
        <v>124</v>
      </c>
      <c r="B617" s="348" t="s">
        <v>101</v>
      </c>
      <c r="C617" s="348" t="s">
        <v>11306</v>
      </c>
      <c r="D617" s="178" t="s">
        <v>10637</v>
      </c>
      <c r="E617" s="178" t="s">
        <v>10904</v>
      </c>
      <c r="F617" s="1483">
        <v>44.0</v>
      </c>
      <c r="G617" s="168" t="s">
        <v>124</v>
      </c>
    </row>
    <row r="618" ht="15.0" customHeight="1">
      <c r="A618" s="162" t="s">
        <v>124</v>
      </c>
      <c r="B618" s="348" t="s">
        <v>101</v>
      </c>
      <c r="C618" s="348" t="s">
        <v>11307</v>
      </c>
      <c r="D618" s="178" t="s">
        <v>10637</v>
      </c>
      <c r="E618" s="178">
        <v>88.0</v>
      </c>
      <c r="F618" s="1483">
        <v>88.0</v>
      </c>
      <c r="G618" s="168" t="s">
        <v>124</v>
      </c>
    </row>
    <row r="619" ht="15.0" customHeight="1">
      <c r="A619" s="162" t="s">
        <v>124</v>
      </c>
      <c r="B619" s="348" t="s">
        <v>101</v>
      </c>
      <c r="C619" s="348" t="s">
        <v>11308</v>
      </c>
      <c r="D619" s="178" t="s">
        <v>10637</v>
      </c>
      <c r="E619" s="178" t="s">
        <v>11309</v>
      </c>
      <c r="F619" s="1483">
        <v>26.66</v>
      </c>
      <c r="G619" s="168" t="s">
        <v>124</v>
      </c>
    </row>
    <row r="620" ht="15.0" customHeight="1">
      <c r="A620" s="162" t="s">
        <v>124</v>
      </c>
      <c r="B620" s="348" t="s">
        <v>101</v>
      </c>
      <c r="C620" s="348" t="s">
        <v>11310</v>
      </c>
      <c r="D620" s="178" t="s">
        <v>10637</v>
      </c>
      <c r="E620" s="178">
        <v>26.66</v>
      </c>
      <c r="F620" s="1483">
        <v>26.66</v>
      </c>
      <c r="G620" s="168" t="s">
        <v>124</v>
      </c>
    </row>
    <row r="621" ht="15.0" customHeight="1">
      <c r="A621" s="162" t="s">
        <v>124</v>
      </c>
      <c r="B621" s="348" t="s">
        <v>101</v>
      </c>
      <c r="C621" s="348" t="s">
        <v>11311</v>
      </c>
      <c r="D621" s="178" t="s">
        <v>10637</v>
      </c>
      <c r="E621" s="178" t="s">
        <v>11312</v>
      </c>
      <c r="F621" s="1483">
        <v>21.66</v>
      </c>
      <c r="G621" s="168" t="s">
        <v>124</v>
      </c>
    </row>
    <row r="622" ht="15.0" customHeight="1">
      <c r="A622" s="162" t="s">
        <v>124</v>
      </c>
      <c r="B622" s="348" t="s">
        <v>101</v>
      </c>
      <c r="C622" s="348" t="s">
        <v>11313</v>
      </c>
      <c r="D622" s="178" t="s">
        <v>10637</v>
      </c>
      <c r="E622" s="178" t="s">
        <v>11312</v>
      </c>
      <c r="F622" s="1483">
        <v>21.66</v>
      </c>
      <c r="G622" s="168" t="s">
        <v>124</v>
      </c>
    </row>
    <row r="623" ht="15.0" customHeight="1">
      <c r="A623" s="162" t="s">
        <v>124</v>
      </c>
      <c r="B623" s="348" t="s">
        <v>101</v>
      </c>
      <c r="C623" s="348" t="s">
        <v>11314</v>
      </c>
      <c r="D623" s="178" t="s">
        <v>10637</v>
      </c>
      <c r="E623" s="178" t="s">
        <v>11315</v>
      </c>
      <c r="F623" s="1483">
        <v>7.33</v>
      </c>
      <c r="G623" s="168" t="s">
        <v>124</v>
      </c>
    </row>
    <row r="624" ht="15.0" customHeight="1">
      <c r="A624" s="162" t="s">
        <v>124</v>
      </c>
      <c r="B624" s="348" t="s">
        <v>101</v>
      </c>
      <c r="C624" s="348" t="s">
        <v>11265</v>
      </c>
      <c r="D624" s="178" t="s">
        <v>10637</v>
      </c>
      <c r="E624" s="178">
        <v>424.0</v>
      </c>
      <c r="F624" s="1483">
        <v>424.0</v>
      </c>
      <c r="G624" s="168" t="s">
        <v>124</v>
      </c>
    </row>
    <row r="625" ht="15.0" customHeight="1">
      <c r="A625" s="162" t="s">
        <v>124</v>
      </c>
      <c r="B625" s="348" t="s">
        <v>101</v>
      </c>
      <c r="C625" s="348" t="s">
        <v>11316</v>
      </c>
      <c r="D625" s="178" t="s">
        <v>10637</v>
      </c>
      <c r="E625" s="178" t="s">
        <v>11317</v>
      </c>
      <c r="F625" s="1483">
        <v>3.0</v>
      </c>
      <c r="G625" s="168" t="s">
        <v>124</v>
      </c>
    </row>
    <row r="626" ht="15.0" customHeight="1">
      <c r="A626" s="162" t="s">
        <v>11318</v>
      </c>
      <c r="B626" s="348" t="s">
        <v>101</v>
      </c>
      <c r="C626" s="348" t="s">
        <v>11319</v>
      </c>
      <c r="D626" s="164" t="s">
        <v>10685</v>
      </c>
      <c r="E626" s="164" t="s">
        <v>11320</v>
      </c>
      <c r="F626" s="1483">
        <v>20.16</v>
      </c>
      <c r="G626" s="168" t="s">
        <v>128</v>
      </c>
    </row>
    <row r="627" ht="15.0" customHeight="1">
      <c r="A627" s="162" t="s">
        <v>11318</v>
      </c>
      <c r="B627" s="348" t="s">
        <v>101</v>
      </c>
      <c r="C627" s="348" t="s">
        <v>11321</v>
      </c>
      <c r="D627" s="178" t="s">
        <v>10685</v>
      </c>
      <c r="E627" s="178" t="s">
        <v>11320</v>
      </c>
      <c r="F627" s="1483">
        <v>20.16</v>
      </c>
      <c r="G627" s="168" t="s">
        <v>128</v>
      </c>
    </row>
    <row r="628" ht="15.0" customHeight="1">
      <c r="A628" s="162" t="s">
        <v>11318</v>
      </c>
      <c r="B628" s="348" t="s">
        <v>101</v>
      </c>
      <c r="C628" s="348" t="s">
        <v>11322</v>
      </c>
      <c r="D628" s="164" t="s">
        <v>10685</v>
      </c>
      <c r="E628" s="164" t="s">
        <v>11320</v>
      </c>
      <c r="F628" s="1483">
        <v>20.16</v>
      </c>
      <c r="G628" s="168" t="s">
        <v>128</v>
      </c>
    </row>
    <row r="629" ht="15.0" customHeight="1">
      <c r="A629" s="162" t="s">
        <v>11318</v>
      </c>
      <c r="B629" s="348" t="s">
        <v>101</v>
      </c>
      <c r="C629" s="348" t="s">
        <v>11323</v>
      </c>
      <c r="D629" s="178" t="s">
        <v>10685</v>
      </c>
      <c r="E629" s="178" t="s">
        <v>11324</v>
      </c>
      <c r="F629" s="1483">
        <v>6.66</v>
      </c>
      <c r="G629" s="168" t="s">
        <v>128</v>
      </c>
    </row>
    <row r="630" ht="15.0" customHeight="1">
      <c r="A630" s="162" t="s">
        <v>11318</v>
      </c>
      <c r="B630" s="348" t="s">
        <v>101</v>
      </c>
      <c r="C630" s="348" t="s">
        <v>11325</v>
      </c>
      <c r="D630" s="178" t="s">
        <v>11326</v>
      </c>
      <c r="E630" s="178" t="s">
        <v>10999</v>
      </c>
      <c r="F630" s="1668">
        <v>13.33</v>
      </c>
      <c r="G630" s="168" t="s">
        <v>128</v>
      </c>
    </row>
    <row r="631" ht="15.0" customHeight="1">
      <c r="A631" s="162" t="s">
        <v>11318</v>
      </c>
      <c r="B631" s="348" t="s">
        <v>101</v>
      </c>
      <c r="C631" s="348" t="s">
        <v>11327</v>
      </c>
      <c r="D631" s="178" t="s">
        <v>11113</v>
      </c>
      <c r="E631" s="178" t="s">
        <v>11117</v>
      </c>
      <c r="F631" s="1483">
        <v>6.66</v>
      </c>
      <c r="G631" s="168" t="s">
        <v>128</v>
      </c>
    </row>
    <row r="632" ht="15.0" customHeight="1">
      <c r="A632" s="182" t="s">
        <v>11318</v>
      </c>
      <c r="B632" s="365" t="s">
        <v>101</v>
      </c>
      <c r="C632" s="365" t="s">
        <v>11328</v>
      </c>
      <c r="D632" s="186" t="s">
        <v>10703</v>
      </c>
      <c r="E632" s="186" t="s">
        <v>11120</v>
      </c>
      <c r="F632" s="1684">
        <v>3.33</v>
      </c>
      <c r="G632" s="168" t="s">
        <v>128</v>
      </c>
    </row>
    <row r="633" ht="15.0" customHeight="1">
      <c r="A633" s="182" t="s">
        <v>11318</v>
      </c>
      <c r="B633" s="365" t="s">
        <v>101</v>
      </c>
      <c r="C633" s="365" t="s">
        <v>10404</v>
      </c>
      <c r="D633" s="186" t="s">
        <v>10637</v>
      </c>
      <c r="E633" s="186">
        <v>89.0</v>
      </c>
      <c r="F633" s="1684">
        <v>88.67</v>
      </c>
      <c r="G633" s="168" t="s">
        <v>128</v>
      </c>
    </row>
    <row r="634" ht="15.0" customHeight="1">
      <c r="A634" s="182" t="s">
        <v>11318</v>
      </c>
      <c r="B634" s="365" t="s">
        <v>101</v>
      </c>
      <c r="C634" s="365" t="s">
        <v>11329</v>
      </c>
      <c r="D634" s="186" t="s">
        <v>10703</v>
      </c>
      <c r="E634" s="186">
        <v>424.0</v>
      </c>
      <c r="F634" s="1684">
        <v>424.0</v>
      </c>
      <c r="G634" s="168" t="s">
        <v>128</v>
      </c>
    </row>
    <row r="635" ht="15.0" customHeight="1">
      <c r="A635" s="200" t="s">
        <v>10599</v>
      </c>
      <c r="B635" s="421" t="s">
        <v>52</v>
      </c>
      <c r="C635" s="421" t="s">
        <v>11330</v>
      </c>
      <c r="D635" s="315" t="s">
        <v>10782</v>
      </c>
      <c r="E635" s="315">
        <v>120.0</v>
      </c>
      <c r="F635" s="1169">
        <v>40.0</v>
      </c>
      <c r="G635" s="168" t="s">
        <v>135</v>
      </c>
    </row>
    <row r="636" ht="15.0" customHeight="1">
      <c r="A636" s="200" t="s">
        <v>10599</v>
      </c>
      <c r="B636" s="421" t="s">
        <v>52</v>
      </c>
      <c r="C636" s="421" t="s">
        <v>11330</v>
      </c>
      <c r="D636" s="319" t="s">
        <v>10782</v>
      </c>
      <c r="E636" s="319">
        <v>70.0</v>
      </c>
      <c r="F636" s="1169">
        <v>25.0</v>
      </c>
      <c r="G636" s="168" t="s">
        <v>135</v>
      </c>
    </row>
    <row r="637" ht="15.0" customHeight="1">
      <c r="A637" s="200" t="s">
        <v>10599</v>
      </c>
      <c r="B637" s="421" t="s">
        <v>52</v>
      </c>
      <c r="C637" s="421" t="s">
        <v>11330</v>
      </c>
      <c r="D637" s="319" t="s">
        <v>10782</v>
      </c>
      <c r="E637" s="319">
        <v>50.0</v>
      </c>
      <c r="F637" s="1169">
        <v>20.0</v>
      </c>
      <c r="G637" s="168" t="s">
        <v>135</v>
      </c>
    </row>
    <row r="638" ht="15.0" customHeight="1">
      <c r="A638" s="200" t="s">
        <v>10599</v>
      </c>
      <c r="B638" s="421" t="s">
        <v>52</v>
      </c>
      <c r="C638" s="421" t="s">
        <v>11331</v>
      </c>
      <c r="D638" s="319" t="s">
        <v>10782</v>
      </c>
      <c r="E638" s="319">
        <v>120.0</v>
      </c>
      <c r="F638" s="1169">
        <v>40.0</v>
      </c>
      <c r="G638" s="168" t="s">
        <v>135</v>
      </c>
    </row>
    <row r="639" ht="15.0" customHeight="1">
      <c r="A639" s="200" t="s">
        <v>10599</v>
      </c>
      <c r="B639" s="421" t="s">
        <v>52</v>
      </c>
      <c r="C639" s="421" t="s">
        <v>11331</v>
      </c>
      <c r="D639" s="319" t="s">
        <v>10782</v>
      </c>
      <c r="E639" s="319">
        <v>70.0</v>
      </c>
      <c r="F639" s="1169">
        <v>25.0</v>
      </c>
      <c r="G639" s="168" t="s">
        <v>135</v>
      </c>
    </row>
    <row r="640" ht="15.0" customHeight="1">
      <c r="A640" s="200" t="s">
        <v>10599</v>
      </c>
      <c r="B640" s="421" t="s">
        <v>52</v>
      </c>
      <c r="C640" s="421" t="s">
        <v>11331</v>
      </c>
      <c r="D640" s="319" t="s">
        <v>10782</v>
      </c>
      <c r="E640" s="319">
        <v>50.0</v>
      </c>
      <c r="F640" s="1169">
        <v>20.0</v>
      </c>
      <c r="G640" s="168" t="s">
        <v>135</v>
      </c>
    </row>
    <row r="641" ht="15.0" customHeight="1">
      <c r="A641" s="555" t="s">
        <v>10599</v>
      </c>
      <c r="B641" s="555" t="s">
        <v>52</v>
      </c>
      <c r="C641" s="555" t="s">
        <v>11332</v>
      </c>
      <c r="D641" s="555" t="s">
        <v>10703</v>
      </c>
      <c r="E641" s="1704">
        <v>424.0</v>
      </c>
      <c r="F641" s="1705">
        <v>424.0</v>
      </c>
      <c r="G641" s="168" t="s">
        <v>135</v>
      </c>
    </row>
    <row r="642" ht="15.0" customHeight="1">
      <c r="A642" s="69" t="s">
        <v>10599</v>
      </c>
      <c r="B642" s="415" t="s">
        <v>52</v>
      </c>
      <c r="C642" s="415" t="s">
        <v>11333</v>
      </c>
      <c r="D642" s="1706" t="s">
        <v>10703</v>
      </c>
      <c r="E642" s="1704">
        <v>89.0</v>
      </c>
      <c r="F642" s="1705">
        <v>88.67</v>
      </c>
      <c r="G642" s="168" t="s">
        <v>135</v>
      </c>
    </row>
    <row r="643" ht="15.0" customHeight="1">
      <c r="A643" s="162" t="s">
        <v>100</v>
      </c>
      <c r="B643" s="348" t="s">
        <v>101</v>
      </c>
      <c r="C643" s="348" t="s">
        <v>11334</v>
      </c>
      <c r="D643" s="164" t="s">
        <v>10637</v>
      </c>
      <c r="E643" s="164" t="s">
        <v>11335</v>
      </c>
      <c r="F643" s="1483">
        <v>40.33</v>
      </c>
      <c r="G643" s="168" t="s">
        <v>100</v>
      </c>
    </row>
    <row r="644" ht="15.0" customHeight="1">
      <c r="A644" s="162" t="s">
        <v>100</v>
      </c>
      <c r="B644" s="348" t="s">
        <v>101</v>
      </c>
      <c r="C644" s="348" t="s">
        <v>11336</v>
      </c>
      <c r="D644" s="178" t="s">
        <v>10637</v>
      </c>
      <c r="E644" s="164" t="s">
        <v>11335</v>
      </c>
      <c r="F644" s="1483">
        <v>40.33</v>
      </c>
      <c r="G644" s="168" t="s">
        <v>100</v>
      </c>
    </row>
    <row r="645" ht="15.0" customHeight="1">
      <c r="A645" s="162" t="s">
        <v>100</v>
      </c>
      <c r="B645" s="348" t="s">
        <v>101</v>
      </c>
      <c r="C645" s="348" t="s">
        <v>11337</v>
      </c>
      <c r="D645" s="164" t="s">
        <v>10637</v>
      </c>
      <c r="E645" s="164" t="s">
        <v>11117</v>
      </c>
      <c r="F645" s="1483">
        <v>6.66</v>
      </c>
      <c r="G645" s="168" t="s">
        <v>100</v>
      </c>
    </row>
    <row r="646" ht="15.0" customHeight="1">
      <c r="A646" s="162" t="s">
        <v>100</v>
      </c>
      <c r="B646" s="348" t="s">
        <v>101</v>
      </c>
      <c r="C646" s="348" t="s">
        <v>11338</v>
      </c>
      <c r="D646" s="164" t="s">
        <v>10637</v>
      </c>
      <c r="E646" s="164" t="s">
        <v>11117</v>
      </c>
      <c r="F646" s="1483">
        <v>6.66</v>
      </c>
      <c r="G646" s="168" t="s">
        <v>100</v>
      </c>
    </row>
    <row r="647" ht="15.0" customHeight="1">
      <c r="A647" s="162" t="s">
        <v>100</v>
      </c>
      <c r="B647" s="348" t="s">
        <v>101</v>
      </c>
      <c r="C647" s="348" t="s">
        <v>11339</v>
      </c>
      <c r="D647" s="178" t="s">
        <v>10637</v>
      </c>
      <c r="E647" s="1266" t="s">
        <v>11340</v>
      </c>
      <c r="F647" s="1483">
        <v>4.0</v>
      </c>
      <c r="G647" s="168" t="s">
        <v>100</v>
      </c>
    </row>
    <row r="648" ht="15.0" customHeight="1">
      <c r="A648" s="162" t="s">
        <v>100</v>
      </c>
      <c r="B648" s="348" t="s">
        <v>101</v>
      </c>
      <c r="C648" s="348" t="s">
        <v>11341</v>
      </c>
      <c r="D648" s="178" t="s">
        <v>10637</v>
      </c>
      <c r="E648" s="1266" t="s">
        <v>11342</v>
      </c>
      <c r="F648" s="1483">
        <v>14.0</v>
      </c>
      <c r="G648" s="168" t="s">
        <v>100</v>
      </c>
    </row>
    <row r="649" ht="15.0" customHeight="1">
      <c r="A649" s="162" t="s">
        <v>100</v>
      </c>
      <c r="B649" s="348" t="s">
        <v>101</v>
      </c>
      <c r="C649" s="1464" t="s">
        <v>11343</v>
      </c>
      <c r="D649" s="178" t="s">
        <v>10703</v>
      </c>
      <c r="E649" s="1266" t="s">
        <v>11344</v>
      </c>
      <c r="F649" s="1668">
        <v>80.0</v>
      </c>
      <c r="G649" s="168" t="s">
        <v>100</v>
      </c>
    </row>
    <row r="650" ht="15.0" customHeight="1">
      <c r="A650" s="162" t="s">
        <v>100</v>
      </c>
      <c r="B650" s="348" t="s">
        <v>101</v>
      </c>
      <c r="C650" s="348" t="s">
        <v>11345</v>
      </c>
      <c r="D650" s="178" t="s">
        <v>10637</v>
      </c>
      <c r="E650" s="1266" t="s">
        <v>11346</v>
      </c>
      <c r="F650" s="1483">
        <v>21.0</v>
      </c>
      <c r="G650" s="168" t="s">
        <v>100</v>
      </c>
    </row>
    <row r="651" ht="15.0" customHeight="1">
      <c r="A651" s="162" t="s">
        <v>100</v>
      </c>
      <c r="B651" s="348" t="s">
        <v>101</v>
      </c>
      <c r="C651" s="348" t="s">
        <v>11347</v>
      </c>
      <c r="D651" s="178" t="s">
        <v>10637</v>
      </c>
      <c r="E651" s="178" t="s">
        <v>11348</v>
      </c>
      <c r="F651" s="1483">
        <v>36.0</v>
      </c>
      <c r="G651" s="168" t="s">
        <v>100</v>
      </c>
    </row>
    <row r="652" ht="15.0" customHeight="1">
      <c r="A652" s="162" t="s">
        <v>100</v>
      </c>
      <c r="B652" s="348" t="s">
        <v>101</v>
      </c>
      <c r="C652" s="1464" t="s">
        <v>11349</v>
      </c>
      <c r="D652" s="178" t="s">
        <v>10703</v>
      </c>
      <c r="E652" s="178" t="s">
        <v>11299</v>
      </c>
      <c r="F652" s="1668">
        <v>40.33</v>
      </c>
      <c r="G652" s="168" t="s">
        <v>100</v>
      </c>
    </row>
    <row r="653" ht="15.0" customHeight="1">
      <c r="A653" s="162" t="s">
        <v>100</v>
      </c>
      <c r="B653" s="348" t="s">
        <v>101</v>
      </c>
      <c r="C653" s="1464" t="s">
        <v>11350</v>
      </c>
      <c r="D653" s="178" t="s">
        <v>10703</v>
      </c>
      <c r="E653" s="178" t="s">
        <v>11299</v>
      </c>
      <c r="F653" s="1668">
        <v>40.33</v>
      </c>
      <c r="G653" s="168" t="s">
        <v>100</v>
      </c>
    </row>
    <row r="654" ht="15.0" customHeight="1">
      <c r="A654" s="182" t="s">
        <v>100</v>
      </c>
      <c r="B654" s="365" t="s">
        <v>101</v>
      </c>
      <c r="C654" s="1707" t="s">
        <v>11351</v>
      </c>
      <c r="D654" s="186" t="s">
        <v>10637</v>
      </c>
      <c r="E654" s="186">
        <v>424.0</v>
      </c>
      <c r="F654" s="1708">
        <v>424.0</v>
      </c>
      <c r="G654" s="168" t="s">
        <v>100</v>
      </c>
    </row>
    <row r="655" ht="15.0" customHeight="1">
      <c r="A655" s="162" t="s">
        <v>123</v>
      </c>
      <c r="B655" s="348" t="s">
        <v>101</v>
      </c>
      <c r="C655" s="348" t="s">
        <v>11352</v>
      </c>
      <c r="D655" s="178" t="s">
        <v>10637</v>
      </c>
      <c r="E655" s="178">
        <v>89.0</v>
      </c>
      <c r="F655" s="1483">
        <v>88.67</v>
      </c>
      <c r="G655" s="168" t="s">
        <v>123</v>
      </c>
    </row>
    <row r="656" ht="15.0" customHeight="1">
      <c r="A656" s="162" t="s">
        <v>123</v>
      </c>
      <c r="B656" s="348" t="s">
        <v>101</v>
      </c>
      <c r="C656" s="348" t="s">
        <v>11353</v>
      </c>
      <c r="D656" s="178" t="s">
        <v>10637</v>
      </c>
      <c r="E656" s="178" t="s">
        <v>10904</v>
      </c>
      <c r="F656" s="1483">
        <v>44.0</v>
      </c>
      <c r="G656" s="168" t="s">
        <v>123</v>
      </c>
    </row>
    <row r="657" ht="15.0" customHeight="1">
      <c r="A657" s="162" t="s">
        <v>123</v>
      </c>
      <c r="B657" s="348" t="s">
        <v>101</v>
      </c>
      <c r="C657" s="348" t="s">
        <v>11354</v>
      </c>
      <c r="D657" s="178" t="s">
        <v>10637</v>
      </c>
      <c r="E657" s="178">
        <v>44.0</v>
      </c>
      <c r="F657" s="1483">
        <v>44.0</v>
      </c>
      <c r="G657" s="168" t="s">
        <v>123</v>
      </c>
    </row>
    <row r="658" ht="15.0" customHeight="1">
      <c r="A658" s="162" t="s">
        <v>123</v>
      </c>
      <c r="B658" s="348" t="s">
        <v>101</v>
      </c>
      <c r="C658" s="348" t="s">
        <v>11355</v>
      </c>
      <c r="D658" s="178" t="s">
        <v>10637</v>
      </c>
      <c r="E658" s="178" t="s">
        <v>11163</v>
      </c>
      <c r="F658" s="1483">
        <v>26.66</v>
      </c>
      <c r="G658" s="168" t="s">
        <v>123</v>
      </c>
    </row>
    <row r="659" ht="15.0" customHeight="1">
      <c r="A659" s="162" t="s">
        <v>123</v>
      </c>
      <c r="B659" s="348" t="s">
        <v>101</v>
      </c>
      <c r="C659" s="348" t="s">
        <v>11356</v>
      </c>
      <c r="D659" s="178" t="s">
        <v>10637</v>
      </c>
      <c r="E659" s="178" t="s">
        <v>11163</v>
      </c>
      <c r="F659" s="1483">
        <v>26.66</v>
      </c>
      <c r="G659" s="168" t="s">
        <v>123</v>
      </c>
    </row>
    <row r="660" ht="15.0" customHeight="1">
      <c r="A660" s="162" t="s">
        <v>123</v>
      </c>
      <c r="B660" s="348" t="s">
        <v>101</v>
      </c>
      <c r="C660" s="348" t="s">
        <v>11357</v>
      </c>
      <c r="D660" s="178" t="s">
        <v>10637</v>
      </c>
      <c r="E660" s="178" t="s">
        <v>11163</v>
      </c>
      <c r="F660" s="1483">
        <v>26.66</v>
      </c>
      <c r="G660" s="168" t="s">
        <v>123</v>
      </c>
    </row>
    <row r="661" ht="15.0" customHeight="1">
      <c r="A661" s="162" t="s">
        <v>123</v>
      </c>
      <c r="B661" s="348" t="s">
        <v>101</v>
      </c>
      <c r="C661" s="348" t="s">
        <v>11358</v>
      </c>
      <c r="D661" s="178" t="s">
        <v>10637</v>
      </c>
      <c r="E661" s="178" t="s">
        <v>11163</v>
      </c>
      <c r="F661" s="1483">
        <v>26.66</v>
      </c>
      <c r="G661" s="168" t="s">
        <v>123</v>
      </c>
    </row>
    <row r="662" ht="15.0" customHeight="1">
      <c r="A662" s="162" t="s">
        <v>123</v>
      </c>
      <c r="B662" s="348" t="s">
        <v>101</v>
      </c>
      <c r="C662" s="348" t="s">
        <v>11359</v>
      </c>
      <c r="D662" s="178" t="s">
        <v>10637</v>
      </c>
      <c r="E662" s="178" t="s">
        <v>11163</v>
      </c>
      <c r="F662" s="1483">
        <v>26.66</v>
      </c>
      <c r="G662" s="168" t="s">
        <v>123</v>
      </c>
    </row>
    <row r="663" ht="15.0" customHeight="1">
      <c r="A663" s="162" t="s">
        <v>123</v>
      </c>
      <c r="B663" s="348" t="s">
        <v>101</v>
      </c>
      <c r="C663" s="348" t="s">
        <v>11360</v>
      </c>
      <c r="D663" s="178" t="s">
        <v>10637</v>
      </c>
      <c r="E663" s="178" t="s">
        <v>11163</v>
      </c>
      <c r="F663" s="1483">
        <v>26.66</v>
      </c>
      <c r="G663" s="168" t="s">
        <v>123</v>
      </c>
    </row>
    <row r="664" ht="15.0" customHeight="1">
      <c r="A664" s="182" t="s">
        <v>123</v>
      </c>
      <c r="B664" s="365" t="s">
        <v>101</v>
      </c>
      <c r="C664" s="365" t="s">
        <v>11125</v>
      </c>
      <c r="D664" s="186" t="s">
        <v>10637</v>
      </c>
      <c r="E664" s="186">
        <v>424.0</v>
      </c>
      <c r="F664" s="1684">
        <v>424.0</v>
      </c>
      <c r="G664" s="168" t="s">
        <v>123</v>
      </c>
    </row>
    <row r="665" ht="15.0" customHeight="1">
      <c r="A665" s="162" t="s">
        <v>11361</v>
      </c>
      <c r="B665" s="348" t="s">
        <v>101</v>
      </c>
      <c r="C665" s="348" t="s">
        <v>11362</v>
      </c>
      <c r="D665" s="164" t="s">
        <v>11113</v>
      </c>
      <c r="E665" s="164" t="s">
        <v>11176</v>
      </c>
      <c r="F665" s="1483">
        <v>16.66</v>
      </c>
      <c r="G665" s="168" t="s">
        <v>133</v>
      </c>
    </row>
    <row r="666" ht="15.0" customHeight="1">
      <c r="A666" s="162" t="s">
        <v>11361</v>
      </c>
      <c r="B666" s="348" t="s">
        <v>101</v>
      </c>
      <c r="C666" s="348" t="s">
        <v>11363</v>
      </c>
      <c r="D666" s="164" t="s">
        <v>11113</v>
      </c>
      <c r="E666" s="164" t="s">
        <v>11176</v>
      </c>
      <c r="F666" s="1483">
        <v>16.66</v>
      </c>
      <c r="G666" s="168" t="s">
        <v>133</v>
      </c>
    </row>
    <row r="667" ht="15.0" customHeight="1">
      <c r="A667" s="162" t="s">
        <v>11361</v>
      </c>
      <c r="B667" s="348" t="s">
        <v>101</v>
      </c>
      <c r="C667" s="348" t="s">
        <v>11364</v>
      </c>
      <c r="D667" s="178" t="s">
        <v>10703</v>
      </c>
      <c r="E667" s="178" t="s">
        <v>11155</v>
      </c>
      <c r="F667" s="1483">
        <v>14.0</v>
      </c>
      <c r="G667" s="168" t="s">
        <v>133</v>
      </c>
    </row>
    <row r="668" ht="15.0" customHeight="1">
      <c r="A668" s="162" t="s">
        <v>11361</v>
      </c>
      <c r="B668" s="348" t="s">
        <v>101</v>
      </c>
      <c r="C668" s="348" t="s">
        <v>11365</v>
      </c>
      <c r="D668" s="164" t="s">
        <v>11113</v>
      </c>
      <c r="E668" s="164" t="s">
        <v>11120</v>
      </c>
      <c r="F668" s="1483">
        <v>3.33</v>
      </c>
      <c r="G668" s="168" t="s">
        <v>133</v>
      </c>
    </row>
    <row r="669" ht="15.0" customHeight="1">
      <c r="A669" s="162" t="s">
        <v>11361</v>
      </c>
      <c r="B669" s="348" t="s">
        <v>101</v>
      </c>
      <c r="C669" s="348" t="s">
        <v>11366</v>
      </c>
      <c r="D669" s="178" t="s">
        <v>10703</v>
      </c>
      <c r="E669" s="178" t="s">
        <v>11120</v>
      </c>
      <c r="F669" s="1483">
        <v>3.33</v>
      </c>
      <c r="G669" s="168" t="s">
        <v>133</v>
      </c>
    </row>
    <row r="670" ht="15.0" customHeight="1">
      <c r="A670" s="162" t="s">
        <v>11361</v>
      </c>
      <c r="B670" s="348" t="s">
        <v>101</v>
      </c>
      <c r="C670" s="348" t="s">
        <v>11367</v>
      </c>
      <c r="D670" s="178" t="s">
        <v>10703</v>
      </c>
      <c r="E670" s="178">
        <v>89.0</v>
      </c>
      <c r="F670" s="1483">
        <v>88.67</v>
      </c>
      <c r="G670" s="168" t="s">
        <v>133</v>
      </c>
    </row>
    <row r="671" ht="15.0" customHeight="1">
      <c r="A671" s="162" t="s">
        <v>11361</v>
      </c>
      <c r="B671" s="348" t="s">
        <v>101</v>
      </c>
      <c r="C671" s="348" t="s">
        <v>11125</v>
      </c>
      <c r="D671" s="178" t="s">
        <v>10703</v>
      </c>
      <c r="E671" s="178">
        <v>424.0</v>
      </c>
      <c r="F671" s="1483">
        <v>424.0</v>
      </c>
      <c r="G671" s="168" t="s">
        <v>133</v>
      </c>
    </row>
    <row r="672" ht="15.0" customHeight="1">
      <c r="A672" s="162" t="s">
        <v>10538</v>
      </c>
      <c r="B672" s="348" t="s">
        <v>101</v>
      </c>
      <c r="C672" s="348" t="s">
        <v>11368</v>
      </c>
      <c r="D672" s="164" t="s">
        <v>10782</v>
      </c>
      <c r="E672" s="164" t="s">
        <v>11369</v>
      </c>
      <c r="F672" s="697">
        <v>20.0</v>
      </c>
      <c r="G672" s="168" t="s">
        <v>131</v>
      </c>
    </row>
    <row r="673" ht="15.0" customHeight="1">
      <c r="A673" s="162" t="s">
        <v>10538</v>
      </c>
      <c r="B673" s="348" t="s">
        <v>101</v>
      </c>
      <c r="C673" s="348" t="s">
        <v>11370</v>
      </c>
      <c r="D673" s="164" t="s">
        <v>10782</v>
      </c>
      <c r="E673" s="164" t="s">
        <v>11369</v>
      </c>
      <c r="F673" s="697">
        <v>20.0</v>
      </c>
      <c r="G673" s="168" t="s">
        <v>131</v>
      </c>
    </row>
    <row r="674" ht="15.0" customHeight="1">
      <c r="A674" s="162" t="s">
        <v>10538</v>
      </c>
      <c r="B674" s="348" t="s">
        <v>101</v>
      </c>
      <c r="C674" s="348" t="s">
        <v>11371</v>
      </c>
      <c r="D674" s="164" t="s">
        <v>10782</v>
      </c>
      <c r="E674" s="164" t="s">
        <v>11372</v>
      </c>
      <c r="F674" s="697">
        <v>6.66</v>
      </c>
      <c r="G674" s="168" t="s">
        <v>131</v>
      </c>
    </row>
    <row r="675" ht="15.0" customHeight="1">
      <c r="A675" s="162" t="s">
        <v>10538</v>
      </c>
      <c r="B675" s="348" t="s">
        <v>101</v>
      </c>
      <c r="C675" s="348" t="s">
        <v>11373</v>
      </c>
      <c r="D675" s="164" t="s">
        <v>10782</v>
      </c>
      <c r="E675" s="164" t="s">
        <v>11372</v>
      </c>
      <c r="F675" s="697">
        <v>6.66</v>
      </c>
      <c r="G675" s="168" t="s">
        <v>131</v>
      </c>
    </row>
    <row r="676" ht="15.0" customHeight="1">
      <c r="A676" s="162" t="s">
        <v>10538</v>
      </c>
      <c r="B676" s="348" t="s">
        <v>101</v>
      </c>
      <c r="C676" s="348" t="s">
        <v>11374</v>
      </c>
      <c r="D676" s="164" t="s">
        <v>10782</v>
      </c>
      <c r="E676" s="164" t="s">
        <v>11375</v>
      </c>
      <c r="F676" s="697">
        <v>10.0</v>
      </c>
      <c r="G676" s="168" t="s">
        <v>131</v>
      </c>
    </row>
    <row r="677" ht="15.0" customHeight="1">
      <c r="A677" s="162" t="s">
        <v>10538</v>
      </c>
      <c r="B677" s="348" t="s">
        <v>101</v>
      </c>
      <c r="C677" s="348" t="s">
        <v>11376</v>
      </c>
      <c r="D677" s="164" t="s">
        <v>10782</v>
      </c>
      <c r="E677" s="164" t="s">
        <v>11375</v>
      </c>
      <c r="F677" s="697">
        <v>10.0</v>
      </c>
      <c r="G677" s="168" t="s">
        <v>131</v>
      </c>
    </row>
    <row r="678" ht="15.0" customHeight="1">
      <c r="A678" s="162" t="s">
        <v>10538</v>
      </c>
      <c r="B678" s="348" t="s">
        <v>101</v>
      </c>
      <c r="C678" s="348" t="s">
        <v>11377</v>
      </c>
      <c r="D678" s="164" t="s">
        <v>10782</v>
      </c>
      <c r="E678" s="164" t="s">
        <v>11163</v>
      </c>
      <c r="F678" s="697">
        <v>27.0</v>
      </c>
      <c r="G678" s="168" t="s">
        <v>131</v>
      </c>
    </row>
    <row r="679" ht="15.0" customHeight="1">
      <c r="A679" s="162" t="s">
        <v>10538</v>
      </c>
      <c r="B679" s="348" t="s">
        <v>101</v>
      </c>
      <c r="C679" s="348" t="s">
        <v>11378</v>
      </c>
      <c r="D679" s="164" t="s">
        <v>10782</v>
      </c>
      <c r="E679" s="164" t="s">
        <v>11163</v>
      </c>
      <c r="F679" s="697">
        <v>27.0</v>
      </c>
      <c r="G679" s="168" t="s">
        <v>131</v>
      </c>
    </row>
    <row r="680" ht="15.0" customHeight="1">
      <c r="A680" s="162" t="s">
        <v>10538</v>
      </c>
      <c r="B680" s="348" t="s">
        <v>101</v>
      </c>
      <c r="C680" s="348" t="s">
        <v>11379</v>
      </c>
      <c r="D680" s="164" t="s">
        <v>10782</v>
      </c>
      <c r="E680" s="164" t="s">
        <v>11380</v>
      </c>
      <c r="F680" s="697">
        <v>11.0</v>
      </c>
      <c r="G680" s="168" t="s">
        <v>131</v>
      </c>
    </row>
    <row r="681" ht="15.0" customHeight="1">
      <c r="A681" s="162" t="s">
        <v>10538</v>
      </c>
      <c r="B681" s="348" t="s">
        <v>101</v>
      </c>
      <c r="C681" s="348" t="s">
        <v>11381</v>
      </c>
      <c r="D681" s="164" t="s">
        <v>10782</v>
      </c>
      <c r="E681" s="164" t="s">
        <v>11380</v>
      </c>
      <c r="F681" s="697">
        <v>11.0</v>
      </c>
      <c r="G681" s="168" t="s">
        <v>131</v>
      </c>
    </row>
    <row r="682" ht="15.0" customHeight="1">
      <c r="A682" s="162" t="s">
        <v>10538</v>
      </c>
      <c r="B682" s="348" t="s">
        <v>101</v>
      </c>
      <c r="C682" s="348" t="s">
        <v>10968</v>
      </c>
      <c r="D682" s="164" t="s">
        <v>10782</v>
      </c>
      <c r="E682" s="164" t="s">
        <v>11382</v>
      </c>
      <c r="F682" s="697">
        <v>1.0</v>
      </c>
      <c r="G682" s="168" t="s">
        <v>131</v>
      </c>
    </row>
    <row r="683" ht="15.0" customHeight="1">
      <c r="A683" s="162" t="s">
        <v>111</v>
      </c>
      <c r="B683" s="348" t="s">
        <v>101</v>
      </c>
      <c r="C683" s="348" t="s">
        <v>11383</v>
      </c>
      <c r="D683" s="178" t="s">
        <v>10637</v>
      </c>
      <c r="E683" s="178" t="s">
        <v>11103</v>
      </c>
      <c r="F683" s="697">
        <v>26.0</v>
      </c>
      <c r="G683" s="168" t="s">
        <v>111</v>
      </c>
    </row>
    <row r="684" ht="15.0" customHeight="1">
      <c r="A684" s="162" t="s">
        <v>111</v>
      </c>
      <c r="B684" s="348" t="s">
        <v>101</v>
      </c>
      <c r="C684" s="348" t="s">
        <v>11384</v>
      </c>
      <c r="D684" s="178" t="s">
        <v>10637</v>
      </c>
      <c r="E684" s="178" t="s">
        <v>11103</v>
      </c>
      <c r="F684" s="697">
        <v>26.0</v>
      </c>
      <c r="G684" s="168" t="s">
        <v>111</v>
      </c>
    </row>
    <row r="685" ht="15.0" customHeight="1">
      <c r="A685" s="162" t="s">
        <v>111</v>
      </c>
      <c r="B685" s="348" t="s">
        <v>101</v>
      </c>
      <c r="C685" s="348" t="s">
        <v>11385</v>
      </c>
      <c r="D685" s="178" t="s">
        <v>11386</v>
      </c>
      <c r="E685" s="178" t="s">
        <v>11120</v>
      </c>
      <c r="F685" s="697">
        <v>3.33</v>
      </c>
      <c r="G685" s="168" t="s">
        <v>111</v>
      </c>
    </row>
    <row r="686" ht="15.0" customHeight="1">
      <c r="A686" s="162" t="s">
        <v>111</v>
      </c>
      <c r="B686" s="348" t="s">
        <v>101</v>
      </c>
      <c r="C686" s="348" t="s">
        <v>11387</v>
      </c>
      <c r="D686" s="178" t="s">
        <v>11386</v>
      </c>
      <c r="E686" s="178" t="s">
        <v>11120</v>
      </c>
      <c r="F686" s="697">
        <v>3.33</v>
      </c>
      <c r="G686" s="168" t="s">
        <v>111</v>
      </c>
    </row>
    <row r="687" ht="15.0" customHeight="1">
      <c r="A687" s="162" t="s">
        <v>111</v>
      </c>
      <c r="B687" s="348" t="s">
        <v>101</v>
      </c>
      <c r="C687" s="348" t="s">
        <v>11388</v>
      </c>
      <c r="D687" s="178" t="s">
        <v>10637</v>
      </c>
      <c r="E687" s="178" t="s">
        <v>10999</v>
      </c>
      <c r="F687" s="697">
        <v>13.33</v>
      </c>
      <c r="G687" s="168" t="s">
        <v>111</v>
      </c>
    </row>
    <row r="688" ht="15.0" customHeight="1">
      <c r="A688" s="162" t="s">
        <v>111</v>
      </c>
      <c r="B688" s="348" t="s">
        <v>101</v>
      </c>
      <c r="C688" s="348" t="s">
        <v>11389</v>
      </c>
      <c r="D688" s="178" t="s">
        <v>10637</v>
      </c>
      <c r="E688" s="178" t="s">
        <v>10999</v>
      </c>
      <c r="F688" s="697">
        <v>13.33</v>
      </c>
      <c r="G688" s="168" t="s">
        <v>111</v>
      </c>
    </row>
    <row r="689" ht="15.0" customHeight="1">
      <c r="A689" s="162" t="s">
        <v>111</v>
      </c>
      <c r="B689" s="348" t="s">
        <v>101</v>
      </c>
      <c r="C689" s="348" t="s">
        <v>11390</v>
      </c>
      <c r="D689" s="178" t="s">
        <v>10637</v>
      </c>
      <c r="E689" s="178" t="s">
        <v>11117</v>
      </c>
      <c r="F689" s="697">
        <v>6.66</v>
      </c>
      <c r="G689" s="168" t="s">
        <v>111</v>
      </c>
    </row>
    <row r="690" ht="15.0" customHeight="1">
      <c r="A690" s="162" t="s">
        <v>111</v>
      </c>
      <c r="B690" s="348" t="s">
        <v>101</v>
      </c>
      <c r="C690" s="348" t="s">
        <v>11391</v>
      </c>
      <c r="D690" s="178" t="s">
        <v>10637</v>
      </c>
      <c r="E690" s="178" t="s">
        <v>11117</v>
      </c>
      <c r="F690" s="697">
        <v>6.66</v>
      </c>
      <c r="G690" s="168" t="s">
        <v>111</v>
      </c>
    </row>
    <row r="691" ht="15.0" customHeight="1">
      <c r="A691" s="182" t="s">
        <v>111</v>
      </c>
      <c r="B691" s="365" t="s">
        <v>101</v>
      </c>
      <c r="C691" s="365" t="s">
        <v>11124</v>
      </c>
      <c r="D691" s="186" t="s">
        <v>10637</v>
      </c>
      <c r="E691" s="186">
        <v>89.0</v>
      </c>
      <c r="F691" s="1127">
        <v>88.67</v>
      </c>
      <c r="G691" s="168" t="s">
        <v>111</v>
      </c>
    </row>
    <row r="692" ht="15.0" customHeight="1">
      <c r="A692" s="162" t="s">
        <v>111</v>
      </c>
      <c r="B692" s="348" t="s">
        <v>101</v>
      </c>
      <c r="C692" s="348" t="s">
        <v>11392</v>
      </c>
      <c r="D692" s="178">
        <v>8.0</v>
      </c>
      <c r="E692" s="697">
        <v>424.0</v>
      </c>
      <c r="F692" s="1127">
        <v>424.0</v>
      </c>
      <c r="G692" s="168" t="s">
        <v>111</v>
      </c>
    </row>
    <row r="693" ht="15.0" customHeight="1">
      <c r="A693" s="162" t="s">
        <v>110</v>
      </c>
      <c r="B693" s="348" t="s">
        <v>101</v>
      </c>
      <c r="C693" s="348" t="s">
        <v>11393</v>
      </c>
      <c r="D693" s="178" t="s">
        <v>10637</v>
      </c>
      <c r="E693" s="178">
        <v>88.67</v>
      </c>
      <c r="F693" s="697">
        <v>88.67</v>
      </c>
      <c r="G693" s="168" t="s">
        <v>110</v>
      </c>
    </row>
    <row r="694" ht="15.0" customHeight="1">
      <c r="A694" s="162" t="s">
        <v>110</v>
      </c>
      <c r="B694" s="348" t="s">
        <v>101</v>
      </c>
      <c r="C694" s="348" t="s">
        <v>11394</v>
      </c>
      <c r="D694" s="178" t="s">
        <v>10637</v>
      </c>
      <c r="E694" s="178">
        <v>26.666666666666668</v>
      </c>
      <c r="F694" s="697">
        <v>26.67</v>
      </c>
      <c r="G694" s="168" t="s">
        <v>110</v>
      </c>
    </row>
    <row r="695" ht="15.0" customHeight="1">
      <c r="A695" s="162" t="s">
        <v>110</v>
      </c>
      <c r="B695" s="348" t="s">
        <v>101</v>
      </c>
      <c r="C695" s="348" t="s">
        <v>11395</v>
      </c>
      <c r="D695" s="178" t="s">
        <v>10637</v>
      </c>
      <c r="E695" s="178">
        <v>26.666666666666668</v>
      </c>
      <c r="F695" s="697">
        <v>26.67</v>
      </c>
      <c r="G695" s="168" t="s">
        <v>110</v>
      </c>
    </row>
    <row r="696" ht="15.0" customHeight="1">
      <c r="A696" s="162" t="s">
        <v>110</v>
      </c>
      <c r="B696" s="348" t="s">
        <v>101</v>
      </c>
      <c r="C696" s="348" t="s">
        <v>11396</v>
      </c>
      <c r="D696" s="178" t="s">
        <v>10637</v>
      </c>
      <c r="E696" s="178">
        <v>26.67</v>
      </c>
      <c r="F696" s="697">
        <v>26.67</v>
      </c>
      <c r="G696" s="168" t="s">
        <v>110</v>
      </c>
    </row>
    <row r="697" ht="15.0" customHeight="1">
      <c r="A697" s="162" t="s">
        <v>110</v>
      </c>
      <c r="B697" s="348" t="s">
        <v>101</v>
      </c>
      <c r="C697" s="348" t="s">
        <v>11397</v>
      </c>
      <c r="D697" s="178" t="s">
        <v>10637</v>
      </c>
      <c r="E697" s="178">
        <v>26.67</v>
      </c>
      <c r="F697" s="697">
        <v>26.67</v>
      </c>
      <c r="G697" s="168" t="s">
        <v>110</v>
      </c>
    </row>
    <row r="698" ht="15.0" customHeight="1">
      <c r="A698" s="162" t="s">
        <v>110</v>
      </c>
      <c r="B698" s="348" t="s">
        <v>101</v>
      </c>
      <c r="C698" s="348" t="s">
        <v>11398</v>
      </c>
      <c r="D698" s="178" t="s">
        <v>10637</v>
      </c>
      <c r="E698" s="178">
        <v>13.333333333333334</v>
      </c>
      <c r="F698" s="697">
        <v>13.33</v>
      </c>
      <c r="G698" s="168" t="s">
        <v>110</v>
      </c>
    </row>
    <row r="699" ht="15.0" customHeight="1">
      <c r="A699" s="162" t="s">
        <v>110</v>
      </c>
      <c r="B699" s="348" t="s">
        <v>101</v>
      </c>
      <c r="C699" s="348" t="s">
        <v>11399</v>
      </c>
      <c r="D699" s="178" t="s">
        <v>10637</v>
      </c>
      <c r="E699" s="178">
        <v>13.333333333333334</v>
      </c>
      <c r="F699" s="697">
        <v>13.33</v>
      </c>
      <c r="G699" s="168" t="s">
        <v>110</v>
      </c>
    </row>
    <row r="700" ht="15.0" customHeight="1">
      <c r="A700" s="162" t="s">
        <v>110</v>
      </c>
      <c r="B700" s="348" t="s">
        <v>101</v>
      </c>
      <c r="C700" s="348" t="s">
        <v>11400</v>
      </c>
      <c r="D700" s="178" t="s">
        <v>10637</v>
      </c>
      <c r="E700" s="178">
        <v>13.333333333333334</v>
      </c>
      <c r="F700" s="697">
        <v>13.33</v>
      </c>
      <c r="G700" s="168" t="s">
        <v>110</v>
      </c>
    </row>
    <row r="701" ht="15.0" customHeight="1">
      <c r="A701" s="162" t="s">
        <v>110</v>
      </c>
      <c r="B701" s="348" t="s">
        <v>101</v>
      </c>
      <c r="C701" s="348" t="s">
        <v>11401</v>
      </c>
      <c r="D701" s="178" t="s">
        <v>10637</v>
      </c>
      <c r="E701" s="178">
        <v>13.333333333333334</v>
      </c>
      <c r="F701" s="697">
        <v>13.33</v>
      </c>
      <c r="G701" s="168" t="s">
        <v>110</v>
      </c>
    </row>
    <row r="702" ht="15.0" customHeight="1">
      <c r="A702" s="162" t="s">
        <v>110</v>
      </c>
      <c r="B702" s="348" t="s">
        <v>101</v>
      </c>
      <c r="C702" s="348" t="s">
        <v>11402</v>
      </c>
      <c r="D702" s="178" t="s">
        <v>10637</v>
      </c>
      <c r="E702" s="178">
        <v>41.33</v>
      </c>
      <c r="F702" s="697">
        <v>41.33</v>
      </c>
      <c r="G702" s="168" t="s">
        <v>110</v>
      </c>
    </row>
    <row r="703" ht="15.0" customHeight="1">
      <c r="A703" s="162" t="s">
        <v>110</v>
      </c>
      <c r="B703" s="348" t="s">
        <v>101</v>
      </c>
      <c r="C703" s="348" t="s">
        <v>11403</v>
      </c>
      <c r="D703" s="178" t="s">
        <v>10637</v>
      </c>
      <c r="E703" s="178">
        <v>41.333333333333336</v>
      </c>
      <c r="F703" s="697">
        <v>41.33</v>
      </c>
      <c r="G703" s="168" t="s">
        <v>110</v>
      </c>
    </row>
    <row r="704" ht="15.0" customHeight="1">
      <c r="A704" s="162" t="s">
        <v>110</v>
      </c>
      <c r="B704" s="348" t="s">
        <v>101</v>
      </c>
      <c r="C704" s="348" t="s">
        <v>11404</v>
      </c>
      <c r="D704" s="178" t="s">
        <v>10637</v>
      </c>
      <c r="E704" s="178">
        <v>41.33</v>
      </c>
      <c r="F704" s="697">
        <v>41.33</v>
      </c>
      <c r="G704" s="168" t="s">
        <v>110</v>
      </c>
    </row>
    <row r="705" ht="15.0" customHeight="1">
      <c r="A705" s="162" t="s">
        <v>110</v>
      </c>
      <c r="B705" s="348" t="s">
        <v>101</v>
      </c>
      <c r="C705" s="348" t="s">
        <v>11405</v>
      </c>
      <c r="D705" s="178" t="s">
        <v>10637</v>
      </c>
      <c r="E705" s="178">
        <v>41.333333333333336</v>
      </c>
      <c r="F705" s="697">
        <v>41.33</v>
      </c>
      <c r="G705" s="168" t="s">
        <v>110</v>
      </c>
    </row>
    <row r="706" ht="15.0" customHeight="1">
      <c r="A706" s="162" t="s">
        <v>110</v>
      </c>
      <c r="B706" s="348" t="s">
        <v>101</v>
      </c>
      <c r="C706" s="348" t="s">
        <v>11406</v>
      </c>
      <c r="D706" s="178" t="s">
        <v>10637</v>
      </c>
      <c r="E706" s="178">
        <v>13.666666666666666</v>
      </c>
      <c r="F706" s="697">
        <v>13.67</v>
      </c>
      <c r="G706" s="168" t="s">
        <v>110</v>
      </c>
    </row>
    <row r="707" ht="15.0" customHeight="1">
      <c r="A707" s="162" t="s">
        <v>110</v>
      </c>
      <c r="B707" s="348" t="s">
        <v>101</v>
      </c>
      <c r="C707" s="348" t="s">
        <v>11407</v>
      </c>
      <c r="D707" s="178" t="s">
        <v>10637</v>
      </c>
      <c r="E707" s="178">
        <v>13.67</v>
      </c>
      <c r="F707" s="697">
        <v>13.67</v>
      </c>
      <c r="G707" s="168" t="s">
        <v>110</v>
      </c>
    </row>
    <row r="708" ht="15.0" customHeight="1">
      <c r="A708" s="162" t="s">
        <v>110</v>
      </c>
      <c r="B708" s="348" t="s">
        <v>101</v>
      </c>
      <c r="C708" s="348" t="s">
        <v>11408</v>
      </c>
      <c r="D708" s="178" t="s">
        <v>10637</v>
      </c>
      <c r="E708" s="178">
        <v>10.0</v>
      </c>
      <c r="F708" s="697">
        <v>10.0</v>
      </c>
      <c r="G708" s="168" t="s">
        <v>110</v>
      </c>
    </row>
    <row r="709" ht="15.0" customHeight="1">
      <c r="A709" s="162" t="s">
        <v>110</v>
      </c>
      <c r="B709" s="348" t="s">
        <v>101</v>
      </c>
      <c r="C709" s="348" t="s">
        <v>11409</v>
      </c>
      <c r="D709" s="178" t="s">
        <v>10637</v>
      </c>
      <c r="E709" s="178">
        <v>10.0</v>
      </c>
      <c r="F709" s="697">
        <v>10.0</v>
      </c>
      <c r="G709" s="168" t="s">
        <v>110</v>
      </c>
    </row>
    <row r="710" ht="15.0" customHeight="1">
      <c r="A710" s="162" t="s">
        <v>110</v>
      </c>
      <c r="B710" s="348" t="s">
        <v>101</v>
      </c>
      <c r="C710" s="348" t="s">
        <v>11410</v>
      </c>
      <c r="D710" s="178" t="s">
        <v>10637</v>
      </c>
      <c r="E710" s="178">
        <v>11.0</v>
      </c>
      <c r="F710" s="697">
        <v>11.0</v>
      </c>
      <c r="G710" s="168" t="s">
        <v>110</v>
      </c>
    </row>
    <row r="711" ht="15.0" customHeight="1">
      <c r="A711" s="162" t="s">
        <v>110</v>
      </c>
      <c r="B711" s="348" t="s">
        <v>101</v>
      </c>
      <c r="C711" s="348" t="s">
        <v>11411</v>
      </c>
      <c r="D711" s="178" t="s">
        <v>10637</v>
      </c>
      <c r="E711" s="178">
        <v>11.0</v>
      </c>
      <c r="F711" s="697">
        <v>11.0</v>
      </c>
      <c r="G711" s="168" t="s">
        <v>110</v>
      </c>
    </row>
    <row r="712" ht="15.0" customHeight="1">
      <c r="A712" s="162" t="s">
        <v>110</v>
      </c>
      <c r="B712" s="348" t="s">
        <v>101</v>
      </c>
      <c r="C712" s="348" t="s">
        <v>11412</v>
      </c>
      <c r="D712" s="178" t="s">
        <v>10637</v>
      </c>
      <c r="E712" s="178">
        <v>2.0</v>
      </c>
      <c r="F712" s="697">
        <v>2.0</v>
      </c>
      <c r="G712" s="168" t="s">
        <v>110</v>
      </c>
    </row>
    <row r="713" ht="15.0" customHeight="1">
      <c r="A713" s="162" t="s">
        <v>110</v>
      </c>
      <c r="B713" s="348" t="s">
        <v>101</v>
      </c>
      <c r="C713" s="348" t="s">
        <v>11413</v>
      </c>
      <c r="D713" s="178" t="s">
        <v>10637</v>
      </c>
      <c r="E713" s="178">
        <v>3.0</v>
      </c>
      <c r="F713" s="697">
        <v>3.0</v>
      </c>
      <c r="G713" s="168" t="s">
        <v>110</v>
      </c>
    </row>
    <row r="714" ht="15.0" customHeight="1">
      <c r="A714" s="162" t="s">
        <v>110</v>
      </c>
      <c r="B714" s="348" t="s">
        <v>101</v>
      </c>
      <c r="C714" s="348" t="s">
        <v>11414</v>
      </c>
      <c r="D714" s="178" t="s">
        <v>10637</v>
      </c>
      <c r="E714" s="178">
        <v>2.6666666666666665</v>
      </c>
      <c r="F714" s="697">
        <v>2.67</v>
      </c>
      <c r="G714" s="168" t="s">
        <v>110</v>
      </c>
    </row>
    <row r="715" ht="15.0" customHeight="1">
      <c r="A715" s="162" t="s">
        <v>110</v>
      </c>
      <c r="B715" s="348" t="s">
        <v>101</v>
      </c>
      <c r="C715" s="348" t="s">
        <v>11415</v>
      </c>
      <c r="D715" s="178" t="s">
        <v>10637</v>
      </c>
      <c r="E715" s="178">
        <v>3.0</v>
      </c>
      <c r="F715" s="697">
        <v>3.0</v>
      </c>
      <c r="G715" s="168" t="s">
        <v>110</v>
      </c>
    </row>
    <row r="716" ht="15.0" customHeight="1">
      <c r="A716" s="162" t="s">
        <v>11416</v>
      </c>
      <c r="B716" s="348" t="s">
        <v>101</v>
      </c>
      <c r="C716" s="253" t="s">
        <v>11417</v>
      </c>
      <c r="D716" s="178" t="s">
        <v>10703</v>
      </c>
      <c r="E716" s="178" t="s">
        <v>11208</v>
      </c>
      <c r="F716" s="1483">
        <v>41.0</v>
      </c>
      <c r="G716" s="168" t="s">
        <v>102</v>
      </c>
    </row>
    <row r="717" ht="15.0" customHeight="1">
      <c r="A717" s="162" t="s">
        <v>11416</v>
      </c>
      <c r="B717" s="348" t="s">
        <v>101</v>
      </c>
      <c r="C717" s="253" t="s">
        <v>11418</v>
      </c>
      <c r="D717" s="178" t="s">
        <v>10703</v>
      </c>
      <c r="E717" s="178" t="s">
        <v>11419</v>
      </c>
      <c r="F717" s="1483">
        <v>41.0</v>
      </c>
      <c r="G717" s="168" t="s">
        <v>102</v>
      </c>
    </row>
    <row r="718" ht="15.0" customHeight="1">
      <c r="A718" s="162" t="s">
        <v>11416</v>
      </c>
      <c r="B718" s="348" t="s">
        <v>101</v>
      </c>
      <c r="C718" s="253" t="s">
        <v>11420</v>
      </c>
      <c r="D718" s="178" t="s">
        <v>10703</v>
      </c>
      <c r="E718" s="178" t="s">
        <v>11421</v>
      </c>
      <c r="F718" s="1483">
        <v>39.33</v>
      </c>
      <c r="G718" s="168" t="s">
        <v>102</v>
      </c>
    </row>
    <row r="719" ht="15.0" customHeight="1">
      <c r="A719" s="162" t="s">
        <v>11416</v>
      </c>
      <c r="B719" s="348" t="s">
        <v>101</v>
      </c>
      <c r="C719" s="253" t="s">
        <v>11422</v>
      </c>
      <c r="D719" s="178" t="s">
        <v>10703</v>
      </c>
      <c r="E719" s="178" t="s">
        <v>11423</v>
      </c>
      <c r="F719" s="1483">
        <v>40.0</v>
      </c>
      <c r="G719" s="168" t="s">
        <v>102</v>
      </c>
    </row>
    <row r="720" ht="15.0" customHeight="1">
      <c r="A720" s="162" t="s">
        <v>11416</v>
      </c>
      <c r="B720" s="348" t="s">
        <v>101</v>
      </c>
      <c r="C720" s="253" t="s">
        <v>11424</v>
      </c>
      <c r="D720" s="178" t="s">
        <v>10703</v>
      </c>
      <c r="E720" s="178" t="s">
        <v>11425</v>
      </c>
      <c r="F720" s="1483">
        <v>10.0</v>
      </c>
      <c r="G720" s="168" t="s">
        <v>102</v>
      </c>
    </row>
    <row r="721" ht="15.0" customHeight="1">
      <c r="A721" s="162" t="s">
        <v>11416</v>
      </c>
      <c r="B721" s="348" t="s">
        <v>101</v>
      </c>
      <c r="C721" s="253" t="s">
        <v>11426</v>
      </c>
      <c r="D721" s="178" t="s">
        <v>10703</v>
      </c>
      <c r="E721" s="178" t="s">
        <v>11427</v>
      </c>
      <c r="F721" s="1483">
        <v>9.66</v>
      </c>
      <c r="G721" s="168" t="s">
        <v>102</v>
      </c>
    </row>
    <row r="722" ht="15.0" customHeight="1">
      <c r="A722" s="162" t="s">
        <v>11416</v>
      </c>
      <c r="B722" s="348" t="s">
        <v>101</v>
      </c>
      <c r="C722" s="253" t="s">
        <v>11428</v>
      </c>
      <c r="D722" s="178" t="s">
        <v>10703</v>
      </c>
      <c r="E722" s="178" t="s">
        <v>11429</v>
      </c>
      <c r="F722" s="1483">
        <v>4.0</v>
      </c>
      <c r="G722" s="168" t="s">
        <v>102</v>
      </c>
    </row>
    <row r="723" ht="15.0" customHeight="1">
      <c r="A723" s="162" t="s">
        <v>11416</v>
      </c>
      <c r="B723" s="348" t="s">
        <v>101</v>
      </c>
      <c r="C723" s="253" t="s">
        <v>11430</v>
      </c>
      <c r="D723" s="178" t="s">
        <v>10703</v>
      </c>
      <c r="E723" s="178">
        <v>424.0</v>
      </c>
      <c r="F723" s="1483">
        <v>424.0</v>
      </c>
      <c r="G723" s="168" t="s">
        <v>102</v>
      </c>
    </row>
    <row r="724" ht="15.0" customHeight="1">
      <c r="A724" s="162" t="s">
        <v>11416</v>
      </c>
      <c r="B724" s="348" t="s">
        <v>101</v>
      </c>
      <c r="C724" s="1508" t="s">
        <v>11431</v>
      </c>
      <c r="D724" s="173" t="s">
        <v>10703</v>
      </c>
      <c r="E724" s="173" t="s">
        <v>11432</v>
      </c>
      <c r="F724" s="1709">
        <v>18.0</v>
      </c>
      <c r="G724" s="168" t="s">
        <v>102</v>
      </c>
    </row>
    <row r="725" ht="15.0" customHeight="1">
      <c r="A725" s="162" t="s">
        <v>11416</v>
      </c>
      <c r="B725" s="640" t="s">
        <v>101</v>
      </c>
      <c r="C725" s="567" t="s">
        <v>11433</v>
      </c>
      <c r="D725" s="178" t="s">
        <v>10703</v>
      </c>
      <c r="E725" s="1169" t="s">
        <v>11434</v>
      </c>
      <c r="F725" s="1483">
        <v>16.0</v>
      </c>
      <c r="G725" s="168" t="s">
        <v>102</v>
      </c>
    </row>
    <row r="726" ht="15.0" customHeight="1">
      <c r="A726" s="170" t="s">
        <v>11416</v>
      </c>
      <c r="B726" s="715" t="s">
        <v>101</v>
      </c>
      <c r="C726" s="1710" t="s">
        <v>11435</v>
      </c>
      <c r="D726" s="173" t="s">
        <v>10703</v>
      </c>
      <c r="E726" s="1711" t="s">
        <v>11436</v>
      </c>
      <c r="F726" s="1709">
        <v>2.0</v>
      </c>
      <c r="G726" s="168" t="s">
        <v>102</v>
      </c>
    </row>
    <row r="727" ht="15.75" customHeight="1">
      <c r="A727" s="162" t="s">
        <v>10544</v>
      </c>
      <c r="B727" s="348" t="s">
        <v>101</v>
      </c>
      <c r="C727" s="348" t="s">
        <v>11437</v>
      </c>
      <c r="D727" s="164" t="s">
        <v>11438</v>
      </c>
      <c r="E727" s="164">
        <v>40.0</v>
      </c>
      <c r="F727" s="1483">
        <v>40.0</v>
      </c>
      <c r="G727" s="75" t="s">
        <v>8096</v>
      </c>
    </row>
    <row r="728" ht="15.0" customHeight="1">
      <c r="A728" s="802" t="s">
        <v>9760</v>
      </c>
      <c r="B728" s="348" t="s">
        <v>101</v>
      </c>
      <c r="C728" s="253" t="s">
        <v>11439</v>
      </c>
      <c r="D728" s="178" t="s">
        <v>10703</v>
      </c>
      <c r="E728" s="178" t="s">
        <v>11155</v>
      </c>
      <c r="F728" s="1483">
        <v>14.0</v>
      </c>
      <c r="G728" s="168" t="s">
        <v>125</v>
      </c>
    </row>
    <row r="729" ht="15.0" customHeight="1">
      <c r="A729" s="802" t="s">
        <v>9760</v>
      </c>
      <c r="B729" s="348" t="s">
        <v>101</v>
      </c>
      <c r="C729" s="253" t="s">
        <v>11440</v>
      </c>
      <c r="D729" s="178" t="s">
        <v>10703</v>
      </c>
      <c r="E729" s="178">
        <v>89.0</v>
      </c>
      <c r="F729" s="1483">
        <v>88.67</v>
      </c>
      <c r="G729" s="168" t="s">
        <v>125</v>
      </c>
    </row>
    <row r="730" ht="15.0" customHeight="1">
      <c r="A730" s="802" t="s">
        <v>9760</v>
      </c>
      <c r="B730" s="348" t="s">
        <v>101</v>
      </c>
      <c r="C730" s="253" t="s">
        <v>11441</v>
      </c>
      <c r="D730" s="164" t="s">
        <v>10703</v>
      </c>
      <c r="E730" s="164">
        <v>10.0</v>
      </c>
      <c r="F730" s="1483">
        <v>10.0</v>
      </c>
      <c r="G730" s="168" t="s">
        <v>125</v>
      </c>
    </row>
    <row r="731" ht="15.0" customHeight="1">
      <c r="A731" s="802" t="s">
        <v>9760</v>
      </c>
      <c r="B731" s="348" t="s">
        <v>101</v>
      </c>
      <c r="C731" s="253" t="s">
        <v>11442</v>
      </c>
      <c r="D731" s="164" t="s">
        <v>10703</v>
      </c>
      <c r="E731" s="164" t="s">
        <v>10765</v>
      </c>
      <c r="F731" s="1483">
        <v>10.0</v>
      </c>
      <c r="G731" s="168" t="s">
        <v>125</v>
      </c>
    </row>
    <row r="732" ht="15.0" customHeight="1">
      <c r="A732" s="802" t="s">
        <v>9760</v>
      </c>
      <c r="B732" s="348" t="s">
        <v>101</v>
      </c>
      <c r="C732" s="253" t="s">
        <v>11443</v>
      </c>
      <c r="D732" s="178" t="s">
        <v>10703</v>
      </c>
      <c r="E732" s="178" t="s">
        <v>11444</v>
      </c>
      <c r="F732" s="1483">
        <v>23.33</v>
      </c>
      <c r="G732" s="168" t="s">
        <v>125</v>
      </c>
    </row>
    <row r="733" ht="15.0" customHeight="1">
      <c r="A733" s="802" t="s">
        <v>9760</v>
      </c>
      <c r="B733" s="348" t="s">
        <v>101</v>
      </c>
      <c r="C733" s="253" t="s">
        <v>11445</v>
      </c>
      <c r="D733" s="178" t="s">
        <v>10703</v>
      </c>
      <c r="E733" s="178" t="s">
        <v>11444</v>
      </c>
      <c r="F733" s="1483">
        <v>23.33</v>
      </c>
      <c r="G733" s="168" t="s">
        <v>125</v>
      </c>
    </row>
    <row r="734" ht="15.0" customHeight="1">
      <c r="A734" s="802" t="s">
        <v>9760</v>
      </c>
      <c r="B734" s="348" t="s">
        <v>101</v>
      </c>
      <c r="C734" s="253" t="s">
        <v>11446</v>
      </c>
      <c r="D734" s="178" t="s">
        <v>10703</v>
      </c>
      <c r="E734" s="178" t="s">
        <v>10765</v>
      </c>
      <c r="F734" s="1483">
        <v>10.0</v>
      </c>
      <c r="G734" s="168" t="s">
        <v>125</v>
      </c>
    </row>
    <row r="735" ht="15.0" customHeight="1">
      <c r="A735" s="802" t="s">
        <v>9760</v>
      </c>
      <c r="B735" s="348" t="s">
        <v>101</v>
      </c>
      <c r="C735" s="253" t="s">
        <v>11447</v>
      </c>
      <c r="D735" s="178" t="s">
        <v>10703</v>
      </c>
      <c r="E735" s="178" t="s">
        <v>10765</v>
      </c>
      <c r="F735" s="1483">
        <v>10.0</v>
      </c>
      <c r="G735" s="168" t="s">
        <v>125</v>
      </c>
    </row>
    <row r="736" ht="15.0" customHeight="1">
      <c r="A736" s="815" t="s">
        <v>9760</v>
      </c>
      <c r="B736" s="365" t="s">
        <v>101</v>
      </c>
      <c r="C736" s="678" t="s">
        <v>11125</v>
      </c>
      <c r="D736" s="186" t="s">
        <v>10703</v>
      </c>
      <c r="E736" s="186">
        <v>424.0</v>
      </c>
      <c r="F736" s="1684">
        <v>424.0</v>
      </c>
      <c r="G736" s="168" t="s">
        <v>125</v>
      </c>
    </row>
    <row r="737" ht="13.5" customHeight="1">
      <c r="A737" s="253" t="s">
        <v>1305</v>
      </c>
      <c r="B737" s="178" t="s">
        <v>139</v>
      </c>
      <c r="C737" s="253" t="s">
        <v>10710</v>
      </c>
      <c r="D737" s="178" t="s">
        <v>10782</v>
      </c>
      <c r="E737" s="1712">
        <v>420.0</v>
      </c>
      <c r="F737" s="1679">
        <v>420.0</v>
      </c>
      <c r="G737" s="503" t="s">
        <v>10546</v>
      </c>
    </row>
    <row r="738" ht="13.5" customHeight="1">
      <c r="A738" s="253" t="s">
        <v>1305</v>
      </c>
      <c r="B738" s="178" t="s">
        <v>139</v>
      </c>
      <c r="C738" s="348" t="s">
        <v>11448</v>
      </c>
      <c r="D738" s="178" t="s">
        <v>10782</v>
      </c>
      <c r="E738" s="674">
        <v>27.0</v>
      </c>
      <c r="F738" s="628">
        <v>27.0</v>
      </c>
      <c r="G738" s="503" t="s">
        <v>10546</v>
      </c>
    </row>
    <row r="739" ht="13.5" customHeight="1">
      <c r="A739" s="253" t="s">
        <v>1305</v>
      </c>
      <c r="B739" s="178" t="s">
        <v>139</v>
      </c>
      <c r="C739" s="348" t="s">
        <v>11449</v>
      </c>
      <c r="D739" s="178" t="s">
        <v>10782</v>
      </c>
      <c r="E739" s="674">
        <v>44.0</v>
      </c>
      <c r="F739" s="628">
        <v>44.0</v>
      </c>
      <c r="G739" s="503" t="s">
        <v>10546</v>
      </c>
      <c r="H739" s="374"/>
      <c r="I739" s="374"/>
      <c r="J739" s="374"/>
      <c r="K739" s="374"/>
      <c r="L739" s="374"/>
      <c r="M739" s="374"/>
      <c r="N739" s="374"/>
      <c r="O739" s="374"/>
      <c r="P739" s="374"/>
      <c r="Q739" s="374"/>
      <c r="R739" s="374"/>
      <c r="S739" s="374"/>
      <c r="T739" s="374"/>
      <c r="U739" s="374"/>
      <c r="V739" s="374"/>
      <c r="W739" s="374"/>
      <c r="X739" s="374"/>
      <c r="Y739" s="374"/>
      <c r="Z739" s="374"/>
    </row>
    <row r="740" ht="13.5" customHeight="1">
      <c r="A740" s="253" t="s">
        <v>1305</v>
      </c>
      <c r="B740" s="178" t="s">
        <v>139</v>
      </c>
      <c r="C740" s="348" t="s">
        <v>11450</v>
      </c>
      <c r="D740" s="178" t="s">
        <v>10782</v>
      </c>
      <c r="E740" s="674">
        <v>10.0</v>
      </c>
      <c r="F740" s="628">
        <v>10.0</v>
      </c>
      <c r="G740" s="503" t="s">
        <v>10546</v>
      </c>
      <c r="H740" s="374"/>
      <c r="I740" s="374"/>
      <c r="J740" s="374"/>
      <c r="K740" s="374"/>
      <c r="L740" s="374"/>
      <c r="M740" s="374"/>
      <c r="N740" s="374"/>
      <c r="O740" s="374"/>
      <c r="P740" s="374"/>
      <c r="Q740" s="374"/>
      <c r="R740" s="374"/>
      <c r="S740" s="374"/>
      <c r="T740" s="374"/>
      <c r="U740" s="374"/>
      <c r="V740" s="374"/>
      <c r="W740" s="374"/>
      <c r="X740" s="374"/>
      <c r="Y740" s="374"/>
      <c r="Z740" s="374"/>
    </row>
    <row r="741" ht="13.5" customHeight="1">
      <c r="A741" s="253" t="s">
        <v>1305</v>
      </c>
      <c r="B741" s="178" t="s">
        <v>139</v>
      </c>
      <c r="C741" s="348" t="s">
        <v>11451</v>
      </c>
      <c r="D741" s="178" t="s">
        <v>10782</v>
      </c>
      <c r="E741" s="674">
        <v>13.0</v>
      </c>
      <c r="F741" s="628">
        <v>13.0</v>
      </c>
      <c r="G741" s="503" t="s">
        <v>10546</v>
      </c>
    </row>
    <row r="742" ht="13.5" customHeight="1">
      <c r="A742" s="253" t="s">
        <v>1305</v>
      </c>
      <c r="B742" s="178" t="s">
        <v>139</v>
      </c>
      <c r="C742" s="348" t="s">
        <v>11452</v>
      </c>
      <c r="D742" s="178" t="s">
        <v>10782</v>
      </c>
      <c r="E742" s="674">
        <v>3.0</v>
      </c>
      <c r="F742" s="628">
        <v>3.0</v>
      </c>
      <c r="G742" s="503" t="s">
        <v>10546</v>
      </c>
    </row>
    <row r="743" ht="13.5" customHeight="1">
      <c r="A743" s="253" t="s">
        <v>1305</v>
      </c>
      <c r="B743" s="178" t="s">
        <v>139</v>
      </c>
      <c r="C743" s="348" t="s">
        <v>11453</v>
      </c>
      <c r="D743" s="178" t="s">
        <v>10782</v>
      </c>
      <c r="E743" s="674">
        <v>13.0</v>
      </c>
      <c r="F743" s="628">
        <v>13.0</v>
      </c>
      <c r="G743" s="503" t="s">
        <v>10546</v>
      </c>
      <c r="H743" s="374"/>
      <c r="I743" s="374"/>
      <c r="J743" s="374"/>
      <c r="K743" s="374"/>
      <c r="L743" s="374"/>
      <c r="M743" s="374"/>
      <c r="N743" s="374"/>
      <c r="O743" s="374"/>
      <c r="P743" s="374"/>
      <c r="Q743" s="374"/>
      <c r="R743" s="374"/>
      <c r="S743" s="374"/>
      <c r="T743" s="374"/>
      <c r="U743" s="374"/>
      <c r="V743" s="374"/>
      <c r="W743" s="374"/>
      <c r="X743" s="374"/>
      <c r="Y743" s="374"/>
      <c r="Z743" s="374"/>
    </row>
    <row r="744" ht="13.5" customHeight="1">
      <c r="A744" s="253" t="s">
        <v>1305</v>
      </c>
      <c r="B744" s="178" t="s">
        <v>139</v>
      </c>
      <c r="C744" s="348" t="s">
        <v>11454</v>
      </c>
      <c r="D744" s="178" t="s">
        <v>10782</v>
      </c>
      <c r="E744" s="674">
        <v>6.0</v>
      </c>
      <c r="F744" s="628">
        <v>6.0</v>
      </c>
      <c r="G744" s="503" t="s">
        <v>10546</v>
      </c>
      <c r="H744" s="374"/>
      <c r="I744" s="374"/>
      <c r="J744" s="374"/>
      <c r="K744" s="374"/>
      <c r="L744" s="374"/>
      <c r="M744" s="374"/>
      <c r="N744" s="374"/>
      <c r="O744" s="374"/>
      <c r="P744" s="374"/>
      <c r="Q744" s="374"/>
      <c r="R744" s="374"/>
      <c r="S744" s="374"/>
      <c r="T744" s="374"/>
      <c r="U744" s="374"/>
      <c r="V744" s="374"/>
      <c r="W744" s="374"/>
      <c r="X744" s="374"/>
      <c r="Y744" s="374"/>
      <c r="Z744" s="374"/>
    </row>
    <row r="745" ht="13.5" customHeight="1">
      <c r="A745" s="253" t="s">
        <v>1305</v>
      </c>
      <c r="B745" s="178" t="s">
        <v>139</v>
      </c>
      <c r="C745" s="348" t="s">
        <v>11455</v>
      </c>
      <c r="D745" s="178" t="s">
        <v>10782</v>
      </c>
      <c r="E745" s="674">
        <v>22.0</v>
      </c>
      <c r="F745" s="628">
        <v>22.0</v>
      </c>
      <c r="G745" s="503" t="s">
        <v>10546</v>
      </c>
    </row>
    <row r="746" ht="13.5" customHeight="1">
      <c r="A746" s="253" t="s">
        <v>1305</v>
      </c>
      <c r="B746" s="178" t="s">
        <v>139</v>
      </c>
      <c r="C746" s="348" t="s">
        <v>11456</v>
      </c>
      <c r="D746" s="178" t="s">
        <v>10782</v>
      </c>
      <c r="E746" s="674">
        <v>11.0</v>
      </c>
      <c r="F746" s="628">
        <v>11.0</v>
      </c>
      <c r="G746" s="503" t="s">
        <v>10546</v>
      </c>
      <c r="H746" s="374"/>
      <c r="I746" s="374"/>
      <c r="J746" s="374"/>
      <c r="K746" s="374"/>
      <c r="L746" s="374"/>
      <c r="M746" s="374"/>
      <c r="N746" s="374"/>
      <c r="O746" s="374"/>
      <c r="P746" s="374"/>
      <c r="Q746" s="374"/>
      <c r="R746" s="374"/>
      <c r="S746" s="374"/>
      <c r="T746" s="374"/>
      <c r="U746" s="374"/>
      <c r="V746" s="374"/>
      <c r="W746" s="374"/>
      <c r="X746" s="374"/>
      <c r="Y746" s="374"/>
      <c r="Z746" s="374"/>
    </row>
    <row r="747" ht="13.5" customHeight="1">
      <c r="A747" s="253" t="s">
        <v>1305</v>
      </c>
      <c r="B747" s="178" t="s">
        <v>139</v>
      </c>
      <c r="C747" s="348" t="s">
        <v>11457</v>
      </c>
      <c r="D747" s="178" t="s">
        <v>10782</v>
      </c>
      <c r="E747" s="674">
        <v>4.0</v>
      </c>
      <c r="F747" s="628">
        <v>4.0</v>
      </c>
      <c r="G747" s="503" t="s">
        <v>10546</v>
      </c>
    </row>
    <row r="748" ht="13.5" customHeight="1">
      <c r="A748" s="162" t="s">
        <v>148</v>
      </c>
      <c r="B748" s="348" t="s">
        <v>139</v>
      </c>
      <c r="C748" s="348" t="s">
        <v>11458</v>
      </c>
      <c r="D748" s="164" t="s">
        <v>10637</v>
      </c>
      <c r="E748" s="674">
        <f t="shared" ref="E748:F748" si="4">(78/3)</f>
        <v>26</v>
      </c>
      <c r="F748" s="628">
        <f t="shared" si="4"/>
        <v>26</v>
      </c>
      <c r="G748" s="374" t="s">
        <v>148</v>
      </c>
    </row>
    <row r="749" ht="13.5" customHeight="1">
      <c r="A749" s="162" t="s">
        <v>148</v>
      </c>
      <c r="B749" s="348" t="s">
        <v>139</v>
      </c>
      <c r="C749" s="348" t="s">
        <v>11459</v>
      </c>
      <c r="D749" s="164" t="s">
        <v>10637</v>
      </c>
      <c r="E749" s="673">
        <f t="shared" ref="E749:F749" si="5">121/3</f>
        <v>40.33333333</v>
      </c>
      <c r="F749" s="666">
        <f t="shared" si="5"/>
        <v>40.33333333</v>
      </c>
      <c r="G749" s="374" t="s">
        <v>148</v>
      </c>
    </row>
    <row r="750" ht="13.5" customHeight="1">
      <c r="A750" s="162" t="s">
        <v>148</v>
      </c>
      <c r="B750" s="348" t="s">
        <v>139</v>
      </c>
      <c r="C750" s="348" t="s">
        <v>11460</v>
      </c>
      <c r="D750" s="164" t="s">
        <v>10637</v>
      </c>
      <c r="E750" s="674">
        <f t="shared" ref="E750:F750" si="6">121/3*2</f>
        <v>80.66666667</v>
      </c>
      <c r="F750" s="628">
        <f t="shared" si="6"/>
        <v>80.66666667</v>
      </c>
      <c r="G750" s="374" t="s">
        <v>148</v>
      </c>
    </row>
    <row r="751" ht="13.5" customHeight="1">
      <c r="A751" s="162" t="s">
        <v>148</v>
      </c>
      <c r="B751" s="348" t="s">
        <v>139</v>
      </c>
      <c r="C751" s="348" t="s">
        <v>11461</v>
      </c>
      <c r="D751" s="164" t="s">
        <v>10637</v>
      </c>
      <c r="E751" s="674">
        <f t="shared" ref="E751:F751" si="7">(78*0.25/3)</f>
        <v>6.5</v>
      </c>
      <c r="F751" s="628">
        <f t="shared" si="7"/>
        <v>6.5</v>
      </c>
      <c r="G751" s="374" t="s">
        <v>148</v>
      </c>
      <c r="I751" s="1713"/>
    </row>
    <row r="752" ht="13.5" customHeight="1">
      <c r="A752" s="162" t="s">
        <v>148</v>
      </c>
      <c r="B752" s="348" t="s">
        <v>139</v>
      </c>
      <c r="C752" s="348" t="s">
        <v>11462</v>
      </c>
      <c r="D752" s="164" t="s">
        <v>10637</v>
      </c>
      <c r="E752" s="673">
        <f t="shared" ref="E752:F752" si="8">121*0.25/3</f>
        <v>10.08333333</v>
      </c>
      <c r="F752" s="666">
        <f t="shared" si="8"/>
        <v>10.08333333</v>
      </c>
      <c r="G752" s="374" t="s">
        <v>148</v>
      </c>
    </row>
    <row r="753" ht="13.5" customHeight="1">
      <c r="A753" s="162" t="s">
        <v>149</v>
      </c>
      <c r="B753" s="348" t="s">
        <v>139</v>
      </c>
      <c r="C753" s="673" t="s">
        <v>11463</v>
      </c>
      <c r="D753" s="164" t="s">
        <v>10637</v>
      </c>
      <c r="E753" s="673">
        <f t="shared" ref="E753:E754" si="9">(78/3)</f>
        <v>26</v>
      </c>
      <c r="F753" s="628">
        <v>26.0</v>
      </c>
      <c r="G753" s="374" t="s">
        <v>149</v>
      </c>
    </row>
    <row r="754" ht="13.5" customHeight="1">
      <c r="A754" s="162" t="s">
        <v>149</v>
      </c>
      <c r="B754" s="348" t="s">
        <v>139</v>
      </c>
      <c r="C754" s="1024" t="s">
        <v>11464</v>
      </c>
      <c r="D754" s="164" t="s">
        <v>10637</v>
      </c>
      <c r="E754" s="673">
        <f t="shared" si="9"/>
        <v>26</v>
      </c>
      <c r="F754" s="628">
        <v>26.0</v>
      </c>
      <c r="G754" s="374" t="s">
        <v>149</v>
      </c>
    </row>
    <row r="755" ht="13.5" customHeight="1">
      <c r="A755" s="162" t="s">
        <v>149</v>
      </c>
      <c r="B755" s="348" t="s">
        <v>139</v>
      </c>
      <c r="C755" s="1024" t="s">
        <v>11465</v>
      </c>
      <c r="D755" s="164" t="s">
        <v>10637</v>
      </c>
      <c r="E755" s="673">
        <f t="shared" ref="E755:E758" si="10">40/3</f>
        <v>13.33333333</v>
      </c>
      <c r="F755" s="628">
        <v>13.33</v>
      </c>
      <c r="G755" s="374" t="s">
        <v>149</v>
      </c>
    </row>
    <row r="756" ht="13.5" customHeight="1">
      <c r="A756" s="162" t="s">
        <v>149</v>
      </c>
      <c r="B756" s="348" t="s">
        <v>139</v>
      </c>
      <c r="C756" s="673" t="s">
        <v>11466</v>
      </c>
      <c r="D756" s="164" t="s">
        <v>10637</v>
      </c>
      <c r="E756" s="673">
        <f t="shared" si="10"/>
        <v>13.33333333</v>
      </c>
      <c r="F756" s="628">
        <v>13.33</v>
      </c>
      <c r="G756" s="374" t="s">
        <v>149</v>
      </c>
    </row>
    <row r="757" ht="13.5" customHeight="1">
      <c r="A757" s="162" t="s">
        <v>149</v>
      </c>
      <c r="B757" s="348" t="s">
        <v>139</v>
      </c>
      <c r="C757" s="1024" t="s">
        <v>11467</v>
      </c>
      <c r="D757" s="178" t="s">
        <v>10637</v>
      </c>
      <c r="E757" s="674">
        <f t="shared" si="10"/>
        <v>13.33333333</v>
      </c>
      <c r="F757" s="628">
        <v>13.33</v>
      </c>
      <c r="G757" s="374" t="s">
        <v>149</v>
      </c>
    </row>
    <row r="758" ht="13.5" customHeight="1">
      <c r="A758" s="162" t="s">
        <v>149</v>
      </c>
      <c r="B758" s="348" t="s">
        <v>139</v>
      </c>
      <c r="C758" s="1024" t="s">
        <v>11468</v>
      </c>
      <c r="D758" s="164" t="s">
        <v>10637</v>
      </c>
      <c r="E758" s="673">
        <f t="shared" si="10"/>
        <v>13.33333333</v>
      </c>
      <c r="F758" s="628">
        <v>13.33</v>
      </c>
      <c r="G758" s="374" t="s">
        <v>149</v>
      </c>
    </row>
    <row r="759" ht="13.5" customHeight="1">
      <c r="A759" s="162" t="s">
        <v>149</v>
      </c>
      <c r="B759" s="348" t="s">
        <v>139</v>
      </c>
      <c r="C759" s="1024" t="s">
        <v>11469</v>
      </c>
      <c r="D759" s="178" t="s">
        <v>10637</v>
      </c>
      <c r="E759" s="674">
        <f>20/3</f>
        <v>6.666666667</v>
      </c>
      <c r="F759" s="628">
        <v>6.67</v>
      </c>
      <c r="G759" s="374" t="s">
        <v>149</v>
      </c>
    </row>
    <row r="760" ht="13.5" customHeight="1">
      <c r="A760" s="162" t="s">
        <v>149</v>
      </c>
      <c r="B760" s="348" t="s">
        <v>139</v>
      </c>
      <c r="C760" s="1024" t="s">
        <v>11470</v>
      </c>
      <c r="D760" s="1714" t="s">
        <v>10703</v>
      </c>
      <c r="E760" s="674">
        <f>29/3*2</f>
        <v>19.33333333</v>
      </c>
      <c r="F760" s="628">
        <v>19.33</v>
      </c>
      <c r="G760" s="374" t="s">
        <v>149</v>
      </c>
    </row>
    <row r="761" ht="13.5" customHeight="1">
      <c r="A761" s="162" t="s">
        <v>149</v>
      </c>
      <c r="B761" s="348" t="s">
        <v>139</v>
      </c>
      <c r="C761" s="1024" t="s">
        <v>11471</v>
      </c>
      <c r="D761" s="1714" t="s">
        <v>10703</v>
      </c>
      <c r="E761" s="674">
        <v>424.0</v>
      </c>
      <c r="F761" s="628">
        <v>424.0</v>
      </c>
      <c r="G761" s="374" t="s">
        <v>149</v>
      </c>
    </row>
    <row r="762" ht="13.5" customHeight="1">
      <c r="A762" s="162" t="s">
        <v>10547</v>
      </c>
      <c r="B762" s="348" t="s">
        <v>139</v>
      </c>
      <c r="C762" s="348" t="s">
        <v>11472</v>
      </c>
      <c r="D762" s="164" t="s">
        <v>10703</v>
      </c>
      <c r="E762" s="164">
        <v>132.0</v>
      </c>
      <c r="F762" s="1483">
        <v>44.0</v>
      </c>
      <c r="G762" s="374" t="s">
        <v>150</v>
      </c>
    </row>
    <row r="763" ht="13.5" customHeight="1">
      <c r="A763" s="162" t="s">
        <v>10547</v>
      </c>
      <c r="B763" s="348" t="s">
        <v>139</v>
      </c>
      <c r="C763" s="348" t="s">
        <v>11472</v>
      </c>
      <c r="D763" s="178" t="s">
        <v>89</v>
      </c>
      <c r="E763" s="178">
        <v>132.0</v>
      </c>
      <c r="F763" s="1483">
        <v>21.0</v>
      </c>
      <c r="G763" s="374" t="s">
        <v>150</v>
      </c>
    </row>
    <row r="764" ht="13.5" customHeight="1">
      <c r="A764" s="162" t="s">
        <v>10547</v>
      </c>
      <c r="B764" s="348" t="s">
        <v>139</v>
      </c>
      <c r="C764" s="348" t="s">
        <v>11473</v>
      </c>
      <c r="D764" s="164" t="s">
        <v>10703</v>
      </c>
      <c r="E764" s="164">
        <v>132.0</v>
      </c>
      <c r="F764" s="1483">
        <v>44.0</v>
      </c>
      <c r="G764" s="374" t="s">
        <v>150</v>
      </c>
    </row>
    <row r="765" ht="13.5" customHeight="1">
      <c r="A765" s="162" t="s">
        <v>10547</v>
      </c>
      <c r="B765" s="348" t="s">
        <v>139</v>
      </c>
      <c r="C765" s="348" t="s">
        <v>11474</v>
      </c>
      <c r="D765" s="164" t="s">
        <v>10703</v>
      </c>
      <c r="E765" s="164">
        <v>132.0</v>
      </c>
      <c r="F765" s="1483">
        <v>44.0</v>
      </c>
      <c r="G765" s="374" t="s">
        <v>150</v>
      </c>
    </row>
    <row r="766" ht="13.5" customHeight="1">
      <c r="A766" s="162" t="s">
        <v>10547</v>
      </c>
      <c r="B766" s="348" t="s">
        <v>139</v>
      </c>
      <c r="C766" s="348" t="s">
        <v>11475</v>
      </c>
      <c r="D766" s="178" t="s">
        <v>89</v>
      </c>
      <c r="E766" s="178">
        <v>65.0</v>
      </c>
      <c r="F766" s="1483">
        <v>21.66</v>
      </c>
      <c r="G766" s="374" t="s">
        <v>150</v>
      </c>
    </row>
    <row r="767" ht="13.5" customHeight="1">
      <c r="A767" s="162" t="s">
        <v>10547</v>
      </c>
      <c r="B767" s="348" t="s">
        <v>139</v>
      </c>
      <c r="C767" s="348" t="s">
        <v>11475</v>
      </c>
      <c r="D767" s="178" t="s">
        <v>11476</v>
      </c>
      <c r="E767" s="178">
        <v>65.0</v>
      </c>
      <c r="F767" s="1483">
        <v>21.66</v>
      </c>
      <c r="G767" s="374" t="s">
        <v>150</v>
      </c>
    </row>
    <row r="768" ht="13.5" customHeight="1">
      <c r="A768" s="162" t="s">
        <v>10547</v>
      </c>
      <c r="B768" s="348" t="s">
        <v>139</v>
      </c>
      <c r="C768" s="348" t="s">
        <v>11477</v>
      </c>
      <c r="D768" s="178" t="s">
        <v>89</v>
      </c>
      <c r="E768" s="178">
        <v>78.0</v>
      </c>
      <c r="F768" s="1483">
        <v>13.0</v>
      </c>
      <c r="G768" s="374" t="s">
        <v>150</v>
      </c>
    </row>
    <row r="769" ht="13.5" customHeight="1">
      <c r="A769" s="162" t="s">
        <v>10547</v>
      </c>
      <c r="B769" s="348" t="s">
        <v>139</v>
      </c>
      <c r="C769" s="348" t="s">
        <v>11477</v>
      </c>
      <c r="D769" s="178" t="s">
        <v>11476</v>
      </c>
      <c r="E769" s="178">
        <v>78.0</v>
      </c>
      <c r="F769" s="1483">
        <v>13.0</v>
      </c>
      <c r="G769" s="374" t="s">
        <v>150</v>
      </c>
    </row>
    <row r="770" ht="13.5" customHeight="1">
      <c r="A770" s="162" t="s">
        <v>141</v>
      </c>
      <c r="B770" s="348" t="s">
        <v>139</v>
      </c>
      <c r="C770" s="348" t="s">
        <v>11478</v>
      </c>
      <c r="D770" s="164" t="s">
        <v>10782</v>
      </c>
      <c r="E770" s="164">
        <v>100.0</v>
      </c>
      <c r="F770" s="1483">
        <v>33.33</v>
      </c>
      <c r="G770" s="162" t="s">
        <v>141</v>
      </c>
    </row>
    <row r="771" ht="13.5" customHeight="1">
      <c r="A771" s="162" t="s">
        <v>141</v>
      </c>
      <c r="B771" s="348" t="s">
        <v>139</v>
      </c>
      <c r="C771" s="348" t="s">
        <v>11478</v>
      </c>
      <c r="D771" s="178" t="s">
        <v>10782</v>
      </c>
      <c r="E771" s="178">
        <v>100.0</v>
      </c>
      <c r="F771" s="1483">
        <v>33.33</v>
      </c>
      <c r="G771" s="162" t="s">
        <v>141</v>
      </c>
    </row>
    <row r="772" ht="13.5" customHeight="1">
      <c r="A772" s="162" t="s">
        <v>141</v>
      </c>
      <c r="B772" s="348" t="s">
        <v>139</v>
      </c>
      <c r="C772" s="348" t="s">
        <v>10409</v>
      </c>
      <c r="D772" s="164" t="s">
        <v>10782</v>
      </c>
      <c r="E772" s="164">
        <v>100.0</v>
      </c>
      <c r="F772" s="1483">
        <v>66.66</v>
      </c>
      <c r="G772" s="162" t="s">
        <v>141</v>
      </c>
    </row>
    <row r="773" ht="13.5" customHeight="1">
      <c r="A773" s="162" t="s">
        <v>141</v>
      </c>
      <c r="B773" s="348" t="s">
        <v>139</v>
      </c>
      <c r="C773" s="348" t="s">
        <v>10701</v>
      </c>
      <c r="D773" s="178" t="s">
        <v>10782</v>
      </c>
      <c r="E773" s="178">
        <v>200.0</v>
      </c>
      <c r="F773" s="1483">
        <v>66.66</v>
      </c>
      <c r="G773" s="162" t="s">
        <v>141</v>
      </c>
    </row>
    <row r="774" ht="13.5" customHeight="1">
      <c r="A774" s="162" t="s">
        <v>141</v>
      </c>
      <c r="B774" s="348" t="s">
        <v>139</v>
      </c>
      <c r="C774" s="348" t="s">
        <v>11479</v>
      </c>
      <c r="D774" s="178" t="s">
        <v>10782</v>
      </c>
      <c r="E774" s="178">
        <v>90.0</v>
      </c>
      <c r="F774" s="1483">
        <v>22.5</v>
      </c>
      <c r="G774" s="162" t="s">
        <v>141</v>
      </c>
    </row>
    <row r="775" ht="13.5" customHeight="1">
      <c r="A775" s="162" t="s">
        <v>9843</v>
      </c>
      <c r="B775" s="348" t="s">
        <v>139</v>
      </c>
      <c r="C775" s="348" t="s">
        <v>11480</v>
      </c>
      <c r="D775" s="178" t="s">
        <v>10782</v>
      </c>
      <c r="E775" s="178">
        <f t="shared" ref="E775:F775" si="11">40/3</f>
        <v>13.33333333</v>
      </c>
      <c r="F775" s="1483">
        <f t="shared" si="11"/>
        <v>13.33333333</v>
      </c>
      <c r="G775" s="374" t="s">
        <v>151</v>
      </c>
    </row>
    <row r="776" ht="13.5" customHeight="1">
      <c r="A776" s="162" t="s">
        <v>9843</v>
      </c>
      <c r="B776" s="348" t="s">
        <v>139</v>
      </c>
      <c r="C776" s="348" t="s">
        <v>11481</v>
      </c>
      <c r="D776" s="178" t="s">
        <v>10782</v>
      </c>
      <c r="E776" s="178">
        <f t="shared" ref="E776:F776" si="12">40/3</f>
        <v>13.33333333</v>
      </c>
      <c r="F776" s="1483">
        <f t="shared" si="12"/>
        <v>13.33333333</v>
      </c>
      <c r="G776" s="374" t="s">
        <v>151</v>
      </c>
    </row>
    <row r="777" ht="13.5" customHeight="1">
      <c r="A777" s="162" t="s">
        <v>9843</v>
      </c>
      <c r="B777" s="348" t="s">
        <v>139</v>
      </c>
      <c r="C777" s="348" t="s">
        <v>11482</v>
      </c>
      <c r="D777" s="178" t="s">
        <v>10782</v>
      </c>
      <c r="E777" s="178">
        <f t="shared" ref="E777:F777" si="13">118/3</f>
        <v>39.33333333</v>
      </c>
      <c r="F777" s="1483">
        <f t="shared" si="13"/>
        <v>39.33333333</v>
      </c>
      <c r="G777" s="374" t="s">
        <v>151</v>
      </c>
      <c r="H777" s="1713"/>
    </row>
    <row r="778" ht="13.5" customHeight="1">
      <c r="A778" s="162" t="s">
        <v>9843</v>
      </c>
      <c r="B778" s="348" t="s">
        <v>139</v>
      </c>
      <c r="C778" s="348" t="s">
        <v>11483</v>
      </c>
      <c r="D778" s="178" t="s">
        <v>10782</v>
      </c>
      <c r="E778" s="178">
        <f t="shared" ref="E778:F778" si="14">20/3</f>
        <v>6.666666667</v>
      </c>
      <c r="F778" s="1483">
        <f t="shared" si="14"/>
        <v>6.666666667</v>
      </c>
      <c r="G778" s="374" t="s">
        <v>151</v>
      </c>
    </row>
    <row r="779" ht="13.5" customHeight="1">
      <c r="A779" s="162" t="s">
        <v>9843</v>
      </c>
      <c r="B779" s="348" t="s">
        <v>139</v>
      </c>
      <c r="C779" s="348" t="s">
        <v>11484</v>
      </c>
      <c r="D779" s="178" t="s">
        <v>10782</v>
      </c>
      <c r="E779" s="178">
        <f t="shared" ref="E779:F779" si="15">80/3</f>
        <v>26.66666667</v>
      </c>
      <c r="F779" s="1483">
        <f t="shared" si="15"/>
        <v>26.66666667</v>
      </c>
      <c r="G779" s="374" t="s">
        <v>151</v>
      </c>
    </row>
    <row r="780" ht="13.5" customHeight="1">
      <c r="A780" s="200" t="s">
        <v>7253</v>
      </c>
      <c r="B780" s="421" t="s">
        <v>139</v>
      </c>
      <c r="C780" s="421" t="s">
        <v>10409</v>
      </c>
      <c r="D780" s="315" t="s">
        <v>10782</v>
      </c>
      <c r="E780" s="315">
        <v>40.0</v>
      </c>
      <c r="F780" s="1169">
        <v>80.0</v>
      </c>
      <c r="G780" s="200" t="s">
        <v>7253</v>
      </c>
    </row>
    <row r="781" ht="13.5" customHeight="1">
      <c r="A781" s="200" t="s">
        <v>7253</v>
      </c>
      <c r="B781" s="421" t="s">
        <v>139</v>
      </c>
      <c r="C781" s="421" t="s">
        <v>10701</v>
      </c>
      <c r="D781" s="319" t="s">
        <v>10782</v>
      </c>
      <c r="E781" s="319">
        <v>40.0</v>
      </c>
      <c r="F781" s="1169">
        <v>80.0</v>
      </c>
      <c r="G781" s="200" t="s">
        <v>7253</v>
      </c>
    </row>
    <row r="782" ht="13.5" customHeight="1">
      <c r="A782" s="200" t="s">
        <v>7253</v>
      </c>
      <c r="B782" s="421" t="s">
        <v>139</v>
      </c>
      <c r="C782" s="421" t="s">
        <v>11485</v>
      </c>
      <c r="D782" s="315" t="s">
        <v>10782</v>
      </c>
      <c r="E782" s="315">
        <v>40.0</v>
      </c>
      <c r="F782" s="1169">
        <v>80.0</v>
      </c>
      <c r="G782" s="200" t="s">
        <v>7253</v>
      </c>
    </row>
    <row r="783" ht="13.5" customHeight="1">
      <c r="A783" s="200" t="s">
        <v>7253</v>
      </c>
      <c r="B783" s="421" t="s">
        <v>139</v>
      </c>
      <c r="C783" s="421" t="s">
        <v>11485</v>
      </c>
      <c r="D783" s="319" t="s">
        <v>10782</v>
      </c>
      <c r="E783" s="319">
        <v>40.0</v>
      </c>
      <c r="F783" s="1169">
        <v>80.0</v>
      </c>
      <c r="G783" s="200" t="s">
        <v>7253</v>
      </c>
    </row>
    <row r="784" ht="13.5" customHeight="1">
      <c r="A784" s="200" t="s">
        <v>7253</v>
      </c>
      <c r="B784" s="421" t="s">
        <v>139</v>
      </c>
      <c r="C784" s="421" t="s">
        <v>11479</v>
      </c>
      <c r="D784" s="319" t="s">
        <v>10782</v>
      </c>
      <c r="E784" s="319">
        <v>10.0</v>
      </c>
      <c r="F784" s="1169">
        <v>20.0</v>
      </c>
      <c r="G784" s="200" t="s">
        <v>7253</v>
      </c>
    </row>
    <row r="785" ht="13.5" customHeight="1">
      <c r="A785" s="200" t="s">
        <v>7253</v>
      </c>
      <c r="B785" s="421" t="s">
        <v>139</v>
      </c>
      <c r="C785" s="421" t="s">
        <v>11479</v>
      </c>
      <c r="D785" s="319" t="s">
        <v>10782</v>
      </c>
      <c r="E785" s="319">
        <v>10.0</v>
      </c>
      <c r="F785" s="1169">
        <v>20.0</v>
      </c>
      <c r="G785" s="200" t="s">
        <v>7253</v>
      </c>
    </row>
    <row r="786" ht="13.5" customHeight="1">
      <c r="A786" s="200" t="s">
        <v>7253</v>
      </c>
      <c r="B786" s="421" t="s">
        <v>139</v>
      </c>
      <c r="C786" s="421" t="s">
        <v>11486</v>
      </c>
      <c r="D786" s="319" t="s">
        <v>10782</v>
      </c>
      <c r="E786" s="319">
        <v>15.0</v>
      </c>
      <c r="F786" s="1169">
        <v>45.0</v>
      </c>
      <c r="G786" s="200" t="s">
        <v>7253</v>
      </c>
    </row>
    <row r="787" ht="13.5" customHeight="1">
      <c r="A787" s="200" t="s">
        <v>7253</v>
      </c>
      <c r="B787" s="421" t="s">
        <v>139</v>
      </c>
      <c r="C787" s="421" t="s">
        <v>11487</v>
      </c>
      <c r="D787" s="319" t="s">
        <v>10782</v>
      </c>
      <c r="E787" s="319">
        <v>4.0</v>
      </c>
      <c r="F787" s="1169">
        <v>8.0</v>
      </c>
      <c r="G787" s="200" t="s">
        <v>7253</v>
      </c>
    </row>
    <row r="788" ht="13.5" customHeight="1">
      <c r="A788" s="162" t="s">
        <v>7253</v>
      </c>
      <c r="B788" s="348" t="s">
        <v>139</v>
      </c>
      <c r="C788" s="348" t="s">
        <v>11488</v>
      </c>
      <c r="D788" s="1704" t="s">
        <v>10782</v>
      </c>
      <c r="E788" s="1704">
        <v>45.0</v>
      </c>
      <c r="F788" s="1483">
        <v>45.0</v>
      </c>
      <c r="G788" s="200" t="s">
        <v>7253</v>
      </c>
    </row>
    <row r="789" ht="13.5" customHeight="1">
      <c r="A789" s="162" t="s">
        <v>1443</v>
      </c>
      <c r="B789" s="348" t="s">
        <v>139</v>
      </c>
      <c r="C789" s="348" t="s">
        <v>11489</v>
      </c>
      <c r="D789" s="164" t="s">
        <v>11490</v>
      </c>
      <c r="E789" s="164">
        <v>25.0</v>
      </c>
      <c r="F789" s="1483">
        <v>50.0</v>
      </c>
      <c r="G789" s="1715" t="s">
        <v>152</v>
      </c>
    </row>
    <row r="790" ht="13.5" customHeight="1">
      <c r="A790" s="162" t="s">
        <v>1443</v>
      </c>
      <c r="B790" s="348" t="s">
        <v>139</v>
      </c>
      <c r="C790" s="348" t="s">
        <v>11491</v>
      </c>
      <c r="D790" s="178" t="s">
        <v>11490</v>
      </c>
      <c r="E790" s="178">
        <v>30.0</v>
      </c>
      <c r="F790" s="1483">
        <v>60.0</v>
      </c>
      <c r="G790" s="1715" t="s">
        <v>152</v>
      </c>
    </row>
    <row r="791" ht="13.5" customHeight="1">
      <c r="A791" s="162" t="s">
        <v>1443</v>
      </c>
      <c r="B791" s="348" t="s">
        <v>139</v>
      </c>
      <c r="C791" s="348" t="s">
        <v>10947</v>
      </c>
      <c r="D791" s="164" t="s">
        <v>11490</v>
      </c>
      <c r="E791" s="164">
        <v>20.0</v>
      </c>
      <c r="F791" s="1483">
        <v>40.0</v>
      </c>
      <c r="G791" s="1715" t="s">
        <v>152</v>
      </c>
    </row>
    <row r="792" ht="13.5" customHeight="1">
      <c r="A792" s="162" t="s">
        <v>7610</v>
      </c>
      <c r="B792" s="348" t="s">
        <v>139</v>
      </c>
      <c r="C792" s="348" t="s">
        <v>11492</v>
      </c>
      <c r="D792" s="164" t="s">
        <v>10703</v>
      </c>
      <c r="E792" s="164">
        <f t="shared" ref="E792:E793" si="16">(78+78+40)/3</f>
        <v>65.33333333</v>
      </c>
      <c r="F792" s="1483">
        <v>65.0</v>
      </c>
      <c r="G792" s="1715" t="s">
        <v>7610</v>
      </c>
    </row>
    <row r="793" ht="13.5" customHeight="1">
      <c r="A793" s="162" t="s">
        <v>7610</v>
      </c>
      <c r="B793" s="348" t="s">
        <v>139</v>
      </c>
      <c r="C793" s="348" t="s">
        <v>11493</v>
      </c>
      <c r="D793" s="178" t="s">
        <v>10703</v>
      </c>
      <c r="E793" s="178">
        <f t="shared" si="16"/>
        <v>65.33333333</v>
      </c>
      <c r="F793" s="1483">
        <v>65.0</v>
      </c>
      <c r="G793" s="1715" t="s">
        <v>7610</v>
      </c>
    </row>
    <row r="794" ht="13.5" customHeight="1">
      <c r="A794" s="162" t="s">
        <v>7610</v>
      </c>
      <c r="B794" s="348" t="s">
        <v>139</v>
      </c>
      <c r="C794" s="348" t="s">
        <v>11494</v>
      </c>
      <c r="D794" s="164" t="s">
        <v>10703</v>
      </c>
      <c r="E794" s="164">
        <f>(25/100*(78+78+40))/3</f>
        <v>16.33333333</v>
      </c>
      <c r="F794" s="1483">
        <v>16.0</v>
      </c>
      <c r="G794" s="1715" t="s">
        <v>7610</v>
      </c>
    </row>
    <row r="795" ht="13.5" customHeight="1">
      <c r="A795" s="162" t="s">
        <v>7610</v>
      </c>
      <c r="B795" s="348" t="s">
        <v>139</v>
      </c>
      <c r="C795" s="348" t="s">
        <v>11495</v>
      </c>
      <c r="D795" s="178" t="s">
        <v>10703</v>
      </c>
      <c r="E795" s="178">
        <f>(10/100*(78+78+40))/3</f>
        <v>6.533333333</v>
      </c>
      <c r="F795" s="1483">
        <v>7.0</v>
      </c>
      <c r="G795" s="1715" t="s">
        <v>7610</v>
      </c>
    </row>
    <row r="796" ht="13.5" customHeight="1">
      <c r="A796" s="162" t="s">
        <v>7610</v>
      </c>
      <c r="B796" s="348" t="s">
        <v>139</v>
      </c>
      <c r="C796" s="348" t="s">
        <v>11496</v>
      </c>
      <c r="D796" s="178"/>
      <c r="E796" s="178">
        <f>121/3*2</f>
        <v>80.66666667</v>
      </c>
      <c r="F796" s="1483">
        <v>81.0</v>
      </c>
      <c r="G796" s="1715" t="s">
        <v>7610</v>
      </c>
    </row>
    <row r="797" ht="13.5" customHeight="1">
      <c r="A797" s="162" t="s">
        <v>1449</v>
      </c>
      <c r="B797" s="348" t="s">
        <v>139</v>
      </c>
      <c r="C797" s="348" t="s">
        <v>11497</v>
      </c>
      <c r="D797" s="178" t="s">
        <v>10782</v>
      </c>
      <c r="E797" s="164">
        <f t="shared" ref="E797:F797" si="17">132/3</f>
        <v>44</v>
      </c>
      <c r="F797" s="697">
        <f t="shared" si="17"/>
        <v>44</v>
      </c>
      <c r="G797" s="162" t="s">
        <v>1449</v>
      </c>
    </row>
    <row r="798" ht="13.5" customHeight="1">
      <c r="A798" s="162" t="s">
        <v>1449</v>
      </c>
      <c r="B798" s="348" t="s">
        <v>139</v>
      </c>
      <c r="C798" s="348" t="s">
        <v>11498</v>
      </c>
      <c r="D798" s="178" t="s">
        <v>11499</v>
      </c>
      <c r="E798" s="178">
        <f t="shared" ref="E798:F798" si="18">(636/3)*2</f>
        <v>424</v>
      </c>
      <c r="F798" s="1483">
        <f t="shared" si="18"/>
        <v>424</v>
      </c>
      <c r="G798" s="162" t="s">
        <v>1449</v>
      </c>
    </row>
    <row r="799" ht="13.5" customHeight="1">
      <c r="A799" s="162" t="s">
        <v>1449</v>
      </c>
      <c r="B799" s="348" t="s">
        <v>139</v>
      </c>
      <c r="C799" s="348" t="s">
        <v>11500</v>
      </c>
      <c r="D799" s="178" t="s">
        <v>11499</v>
      </c>
      <c r="E799" s="164">
        <f t="shared" ref="E799:F799" si="19">121/3*2</f>
        <v>80.66666667</v>
      </c>
      <c r="F799" s="697">
        <f t="shared" si="19"/>
        <v>80.66666667</v>
      </c>
      <c r="G799" s="162" t="s">
        <v>1449</v>
      </c>
      <c r="H799" s="1713"/>
    </row>
    <row r="800" ht="13.5" customHeight="1">
      <c r="A800" s="162" t="s">
        <v>1449</v>
      </c>
      <c r="B800" s="348" t="s">
        <v>139</v>
      </c>
      <c r="C800" s="348" t="s">
        <v>11501</v>
      </c>
      <c r="D800" s="178" t="s">
        <v>10782</v>
      </c>
      <c r="E800" s="178">
        <f t="shared" ref="E800:F800" si="20">149/3</f>
        <v>49.66666667</v>
      </c>
      <c r="F800" s="1483">
        <f t="shared" si="20"/>
        <v>49.66666667</v>
      </c>
      <c r="G800" s="162" t="s">
        <v>1449</v>
      </c>
    </row>
    <row r="801" ht="13.5" customHeight="1">
      <c r="A801" s="162" t="s">
        <v>1449</v>
      </c>
      <c r="B801" s="348" t="s">
        <v>139</v>
      </c>
      <c r="C801" s="348" t="s">
        <v>11502</v>
      </c>
      <c r="D801" s="178" t="s">
        <v>10782</v>
      </c>
      <c r="E801" s="164">
        <f t="shared" ref="E801:F801" si="21">132*0.25/3</f>
        <v>11</v>
      </c>
      <c r="F801" s="697">
        <f t="shared" si="21"/>
        <v>11</v>
      </c>
      <c r="G801" s="162" t="s">
        <v>1449</v>
      </c>
    </row>
    <row r="802" ht="13.5" customHeight="1">
      <c r="A802" s="162" t="s">
        <v>1451</v>
      </c>
      <c r="B802" s="348" t="s">
        <v>139</v>
      </c>
      <c r="C802" s="348" t="s">
        <v>11503</v>
      </c>
      <c r="D802" s="178" t="s">
        <v>11504</v>
      </c>
      <c r="E802" s="164">
        <f t="shared" ref="E802:F802" si="22">121/3</f>
        <v>40.33333333</v>
      </c>
      <c r="F802" s="697">
        <f t="shared" si="22"/>
        <v>40.33333333</v>
      </c>
      <c r="G802" s="162" t="s">
        <v>1451</v>
      </c>
    </row>
    <row r="803" ht="13.5" customHeight="1">
      <c r="A803" s="162" t="s">
        <v>1451</v>
      </c>
      <c r="B803" s="348" t="s">
        <v>139</v>
      </c>
      <c r="C803" s="348" t="s">
        <v>11505</v>
      </c>
      <c r="D803" s="178" t="s">
        <v>10782</v>
      </c>
      <c r="E803" s="164">
        <v>40.0</v>
      </c>
      <c r="F803" s="697">
        <f>121/3</f>
        <v>40.33333333</v>
      </c>
      <c r="G803" s="162" t="s">
        <v>1451</v>
      </c>
    </row>
    <row r="804" ht="13.5" customHeight="1">
      <c r="A804" s="162" t="s">
        <v>1451</v>
      </c>
      <c r="B804" s="348" t="s">
        <v>139</v>
      </c>
      <c r="C804" s="348" t="s">
        <v>11506</v>
      </c>
      <c r="D804" s="178" t="s">
        <v>11504</v>
      </c>
      <c r="E804" s="164">
        <f>(78/3)</f>
        <v>26</v>
      </c>
      <c r="F804" s="697">
        <v>26.0</v>
      </c>
      <c r="G804" s="162" t="s">
        <v>1451</v>
      </c>
    </row>
    <row r="805" ht="13.5" customHeight="1">
      <c r="A805" s="162" t="s">
        <v>1451</v>
      </c>
      <c r="B805" s="348" t="s">
        <v>139</v>
      </c>
      <c r="C805" s="348" t="s">
        <v>11507</v>
      </c>
      <c r="D805" s="178" t="s">
        <v>11504</v>
      </c>
      <c r="E805" s="164">
        <v>26.0</v>
      </c>
      <c r="F805" s="697">
        <v>26.0</v>
      </c>
      <c r="G805" s="162" t="s">
        <v>1451</v>
      </c>
      <c r="H805" s="1713"/>
    </row>
    <row r="806" ht="13.5" customHeight="1">
      <c r="A806" s="162" t="s">
        <v>1451</v>
      </c>
      <c r="B806" s="348" t="s">
        <v>139</v>
      </c>
      <c r="C806" s="348" t="s">
        <v>11508</v>
      </c>
      <c r="D806" s="178" t="s">
        <v>10782</v>
      </c>
      <c r="E806" s="178">
        <f t="shared" ref="E806:F806" si="23">121*0.25/3</f>
        <v>10.08333333</v>
      </c>
      <c r="F806" s="1483">
        <f t="shared" si="23"/>
        <v>10.08333333</v>
      </c>
      <c r="G806" s="162" t="s">
        <v>1451</v>
      </c>
    </row>
    <row r="807" ht="13.5" customHeight="1">
      <c r="A807" s="162" t="s">
        <v>1451</v>
      </c>
      <c r="B807" s="348" t="s">
        <v>139</v>
      </c>
      <c r="C807" s="348" t="s">
        <v>11509</v>
      </c>
      <c r="D807" s="178" t="s">
        <v>10782</v>
      </c>
      <c r="E807" s="178">
        <v>10.0</v>
      </c>
      <c r="F807" s="1483">
        <f>121*0.25/3</f>
        <v>10.08333333</v>
      </c>
      <c r="G807" s="162" t="s">
        <v>1451</v>
      </c>
    </row>
    <row r="808" ht="13.5" customHeight="1">
      <c r="A808" s="162" t="s">
        <v>1451</v>
      </c>
      <c r="B808" s="348" t="s">
        <v>139</v>
      </c>
      <c r="C808" s="348" t="s">
        <v>11510</v>
      </c>
      <c r="D808" s="178" t="s">
        <v>10782</v>
      </c>
      <c r="E808" s="178">
        <f>(78*0.25/3)</f>
        <v>6.5</v>
      </c>
      <c r="F808" s="1483">
        <v>7.0</v>
      </c>
      <c r="G808" s="162" t="s">
        <v>1451</v>
      </c>
    </row>
    <row r="809" ht="13.5" customHeight="1">
      <c r="A809" s="162" t="s">
        <v>1454</v>
      </c>
      <c r="B809" s="348" t="s">
        <v>139</v>
      </c>
      <c r="C809" s="348" t="s">
        <v>11497</v>
      </c>
      <c r="D809" s="178" t="s">
        <v>10782</v>
      </c>
      <c r="E809" s="164">
        <f t="shared" ref="E809:F809" si="24">132/3</f>
        <v>44</v>
      </c>
      <c r="F809" s="697">
        <f t="shared" si="24"/>
        <v>44</v>
      </c>
      <c r="G809" s="162" t="s">
        <v>1454</v>
      </c>
    </row>
    <row r="810" ht="13.5" customHeight="1">
      <c r="A810" s="162" t="s">
        <v>1454</v>
      </c>
      <c r="B810" s="348" t="s">
        <v>139</v>
      </c>
      <c r="C810" s="348" t="s">
        <v>11497</v>
      </c>
      <c r="D810" s="178" t="s">
        <v>10782</v>
      </c>
      <c r="E810" s="164">
        <f t="shared" ref="E810:F810" si="25">132/3</f>
        <v>44</v>
      </c>
      <c r="F810" s="697">
        <f t="shared" si="25"/>
        <v>44</v>
      </c>
      <c r="G810" s="162" t="s">
        <v>1454</v>
      </c>
    </row>
    <row r="811" ht="13.5" customHeight="1">
      <c r="A811" s="162" t="s">
        <v>1454</v>
      </c>
      <c r="B811" s="348" t="s">
        <v>139</v>
      </c>
      <c r="C811" s="348" t="s">
        <v>11511</v>
      </c>
      <c r="D811" s="178" t="s">
        <v>10782</v>
      </c>
      <c r="E811" s="164">
        <f t="shared" ref="E811:F811" si="26">132/3</f>
        <v>44</v>
      </c>
      <c r="F811" s="697">
        <f t="shared" si="26"/>
        <v>44</v>
      </c>
      <c r="G811" s="162" t="s">
        <v>1454</v>
      </c>
    </row>
    <row r="812" ht="13.5" customHeight="1">
      <c r="A812" s="162" t="s">
        <v>1454</v>
      </c>
      <c r="B812" s="348" t="s">
        <v>139</v>
      </c>
      <c r="C812" s="348" t="s">
        <v>11512</v>
      </c>
      <c r="D812" s="178" t="s">
        <v>10782</v>
      </c>
      <c r="E812" s="164">
        <f t="shared" ref="E812:F812" si="27">132/3</f>
        <v>44</v>
      </c>
      <c r="F812" s="697">
        <f t="shared" si="27"/>
        <v>44</v>
      </c>
      <c r="G812" s="162" t="s">
        <v>1454</v>
      </c>
    </row>
    <row r="813" ht="13.5" customHeight="1">
      <c r="A813" s="162" t="s">
        <v>1454</v>
      </c>
      <c r="B813" s="348" t="s">
        <v>139</v>
      </c>
      <c r="C813" s="348" t="s">
        <v>11498</v>
      </c>
      <c r="D813" s="178" t="s">
        <v>11499</v>
      </c>
      <c r="E813" s="178">
        <f t="shared" ref="E813:F813" si="28">(636/3)*2</f>
        <v>424</v>
      </c>
      <c r="F813" s="1483">
        <f t="shared" si="28"/>
        <v>424</v>
      </c>
      <c r="G813" s="162" t="s">
        <v>1454</v>
      </c>
    </row>
    <row r="814" ht="13.5" customHeight="1">
      <c r="A814" s="162" t="s">
        <v>1454</v>
      </c>
      <c r="B814" s="348" t="s">
        <v>139</v>
      </c>
      <c r="C814" s="348" t="s">
        <v>11500</v>
      </c>
      <c r="D814" s="178" t="s">
        <v>11499</v>
      </c>
      <c r="E814" s="164">
        <f t="shared" ref="E814:F814" si="29">121/3*2</f>
        <v>80.66666667</v>
      </c>
      <c r="F814" s="697">
        <f t="shared" si="29"/>
        <v>80.66666667</v>
      </c>
      <c r="G814" s="162" t="s">
        <v>1454</v>
      </c>
    </row>
    <row r="815" ht="13.5" customHeight="1">
      <c r="A815" s="162" t="s">
        <v>1454</v>
      </c>
      <c r="B815" s="348" t="s">
        <v>139</v>
      </c>
      <c r="C815" s="348" t="s">
        <v>11513</v>
      </c>
      <c r="D815" s="178" t="s">
        <v>10782</v>
      </c>
      <c r="E815" s="178">
        <f t="shared" ref="E815:F815" si="30">(78/3)</f>
        <v>26</v>
      </c>
      <c r="F815" s="1483">
        <f t="shared" si="30"/>
        <v>26</v>
      </c>
      <c r="G815" s="162" t="s">
        <v>1454</v>
      </c>
    </row>
    <row r="816" ht="13.5" customHeight="1">
      <c r="A816" s="162" t="s">
        <v>1454</v>
      </c>
      <c r="B816" s="348" t="s">
        <v>139</v>
      </c>
      <c r="C816" s="348" t="s">
        <v>11502</v>
      </c>
      <c r="D816" s="178" t="s">
        <v>10782</v>
      </c>
      <c r="E816" s="164">
        <f t="shared" ref="E816:F816" si="31">132*0.25/3</f>
        <v>11</v>
      </c>
      <c r="F816" s="697">
        <f t="shared" si="31"/>
        <v>11</v>
      </c>
      <c r="G816" s="162" t="s">
        <v>1454</v>
      </c>
    </row>
    <row r="817" ht="13.5" customHeight="1">
      <c r="A817" s="162" t="s">
        <v>1454</v>
      </c>
      <c r="B817" s="348" t="s">
        <v>174</v>
      </c>
      <c r="C817" s="348" t="s">
        <v>11502</v>
      </c>
      <c r="D817" s="178" t="s">
        <v>10782</v>
      </c>
      <c r="E817" s="164">
        <f t="shared" ref="E817:F817" si="32">132*0.25/3</f>
        <v>11</v>
      </c>
      <c r="F817" s="697">
        <f t="shared" si="32"/>
        <v>11</v>
      </c>
      <c r="G817" s="162" t="s">
        <v>1454</v>
      </c>
    </row>
    <row r="818" ht="13.5" customHeight="1">
      <c r="A818" s="162" t="s">
        <v>1454</v>
      </c>
      <c r="B818" s="348" t="s">
        <v>139</v>
      </c>
      <c r="C818" s="348" t="s">
        <v>11514</v>
      </c>
      <c r="D818" s="178" t="s">
        <v>10782</v>
      </c>
      <c r="E818" s="178">
        <f t="shared" ref="E818:F818" si="33">132/3</f>
        <v>44</v>
      </c>
      <c r="F818" s="1483">
        <f t="shared" si="33"/>
        <v>44</v>
      </c>
      <c r="G818" s="162" t="s">
        <v>1454</v>
      </c>
    </row>
    <row r="819" ht="13.5" customHeight="1">
      <c r="A819" s="162" t="s">
        <v>1454</v>
      </c>
      <c r="B819" s="348" t="s">
        <v>139</v>
      </c>
      <c r="C819" s="348" t="s">
        <v>11515</v>
      </c>
      <c r="D819" s="178" t="s">
        <v>10782</v>
      </c>
      <c r="E819" s="1716">
        <f t="shared" ref="E819:F819" si="34">118/3</f>
        <v>39.33333333</v>
      </c>
      <c r="F819" s="1717">
        <f t="shared" si="34"/>
        <v>39.33333333</v>
      </c>
      <c r="G819" s="162" t="s">
        <v>1454</v>
      </c>
    </row>
    <row r="820" ht="13.5" customHeight="1">
      <c r="A820" s="424" t="s">
        <v>1454</v>
      </c>
      <c r="B820" s="424" t="s">
        <v>139</v>
      </c>
      <c r="C820" s="200" t="s">
        <v>11516</v>
      </c>
      <c r="D820" s="314" t="s">
        <v>10782</v>
      </c>
      <c r="E820" s="314">
        <f t="shared" ref="E820:F820" si="35">153/3</f>
        <v>51</v>
      </c>
      <c r="F820" s="1119">
        <f t="shared" si="35"/>
        <v>51</v>
      </c>
      <c r="G820" s="162" t="s">
        <v>1454</v>
      </c>
      <c r="H820" s="70"/>
      <c r="I820" s="70"/>
    </row>
    <row r="821" ht="13.5" customHeight="1">
      <c r="A821" s="162" t="s">
        <v>157</v>
      </c>
      <c r="B821" s="348" t="s">
        <v>139</v>
      </c>
      <c r="C821" s="348" t="s">
        <v>11517</v>
      </c>
      <c r="D821" s="164" t="s">
        <v>10637</v>
      </c>
      <c r="E821" s="178">
        <f t="shared" ref="E821:F821" si="36">(39/3)</f>
        <v>13</v>
      </c>
      <c r="F821" s="1483">
        <f t="shared" si="36"/>
        <v>13</v>
      </c>
      <c r="G821" s="162" t="s">
        <v>157</v>
      </c>
    </row>
    <row r="822" ht="13.5" customHeight="1">
      <c r="A822" s="162" t="s">
        <v>157</v>
      </c>
      <c r="B822" s="348" t="s">
        <v>139</v>
      </c>
      <c r="C822" s="348" t="s">
        <v>11518</v>
      </c>
      <c r="D822" s="164" t="s">
        <v>10637</v>
      </c>
      <c r="E822" s="178">
        <f t="shared" ref="E822:F822" si="37">(636/3)*2</f>
        <v>424</v>
      </c>
      <c r="F822" s="1483">
        <f t="shared" si="37"/>
        <v>424</v>
      </c>
      <c r="G822" s="162" t="s">
        <v>157</v>
      </c>
    </row>
    <row r="823" ht="13.5" customHeight="1">
      <c r="A823" s="162" t="s">
        <v>157</v>
      </c>
      <c r="B823" s="348" t="s">
        <v>139</v>
      </c>
      <c r="C823" s="348" t="s">
        <v>11519</v>
      </c>
      <c r="D823" s="164" t="s">
        <v>10637</v>
      </c>
      <c r="E823" s="164">
        <f t="shared" ref="E823:F823" si="38">121/3</f>
        <v>40.33333333</v>
      </c>
      <c r="F823" s="697">
        <f t="shared" si="38"/>
        <v>40.33333333</v>
      </c>
      <c r="G823" s="162" t="s">
        <v>157</v>
      </c>
      <c r="H823" s="1713"/>
    </row>
    <row r="824" ht="13.5" customHeight="1">
      <c r="A824" s="162" t="s">
        <v>157</v>
      </c>
      <c r="B824" s="348" t="s">
        <v>139</v>
      </c>
      <c r="C824" s="348" t="s">
        <v>11460</v>
      </c>
      <c r="D824" s="164" t="s">
        <v>10637</v>
      </c>
      <c r="E824" s="178">
        <f t="shared" ref="E824:F824" si="39">121/3*2</f>
        <v>80.66666667</v>
      </c>
      <c r="F824" s="1483">
        <f t="shared" si="39"/>
        <v>80.66666667</v>
      </c>
      <c r="G824" s="162" t="s">
        <v>157</v>
      </c>
    </row>
    <row r="825" ht="13.5" customHeight="1">
      <c r="A825" s="162" t="s">
        <v>157</v>
      </c>
      <c r="B825" s="348" t="s">
        <v>139</v>
      </c>
      <c r="C825" s="348" t="s">
        <v>11520</v>
      </c>
      <c r="D825" s="164" t="s">
        <v>10637</v>
      </c>
      <c r="E825" s="178">
        <f t="shared" ref="E825:F825" si="40">121*0.25/3</f>
        <v>10.08333333</v>
      </c>
      <c r="F825" s="1483">
        <f t="shared" si="40"/>
        <v>10.08333333</v>
      </c>
      <c r="G825" s="162" t="s">
        <v>157</v>
      </c>
    </row>
    <row r="826" ht="13.5" customHeight="1">
      <c r="A826" s="432" t="s">
        <v>1500</v>
      </c>
      <c r="B826" s="1718" t="s">
        <v>139</v>
      </c>
      <c r="C826" s="432" t="s">
        <v>10710</v>
      </c>
      <c r="D826" s="1718" t="s">
        <v>10703</v>
      </c>
      <c r="E826" s="503">
        <v>420.0</v>
      </c>
      <c r="F826" s="1042">
        <v>420.0</v>
      </c>
      <c r="G826" s="432" t="s">
        <v>1500</v>
      </c>
    </row>
    <row r="827" ht="13.5" customHeight="1">
      <c r="A827" s="432" t="s">
        <v>1500</v>
      </c>
      <c r="B827" s="1718" t="s">
        <v>139</v>
      </c>
      <c r="C827" s="421" t="s">
        <v>11521</v>
      </c>
      <c r="D827" s="1718" t="s">
        <v>10703</v>
      </c>
      <c r="E827" s="319">
        <v>44.0</v>
      </c>
      <c r="F827" s="1169">
        <v>44.0</v>
      </c>
      <c r="G827" s="432" t="s">
        <v>1500</v>
      </c>
    </row>
    <row r="828" ht="13.5" customHeight="1">
      <c r="A828" s="432" t="s">
        <v>1500</v>
      </c>
      <c r="B828" s="1718" t="s">
        <v>139</v>
      </c>
      <c r="C828" s="421" t="s">
        <v>11449</v>
      </c>
      <c r="D828" s="1718" t="s">
        <v>10703</v>
      </c>
      <c r="E828" s="1718">
        <v>44.0</v>
      </c>
      <c r="F828" s="679">
        <v>44.0</v>
      </c>
      <c r="G828" s="432" t="s">
        <v>1500</v>
      </c>
    </row>
    <row r="829" ht="13.5" customHeight="1">
      <c r="A829" s="432" t="s">
        <v>1500</v>
      </c>
      <c r="B829" s="1718" t="s">
        <v>139</v>
      </c>
      <c r="C829" s="421" t="s">
        <v>11451</v>
      </c>
      <c r="D829" s="1718" t="s">
        <v>10703</v>
      </c>
      <c r="E829" s="315">
        <v>13.0</v>
      </c>
      <c r="F829" s="1169">
        <v>13.0</v>
      </c>
      <c r="G829" s="432" t="s">
        <v>1500</v>
      </c>
    </row>
    <row r="830" ht="13.5" customHeight="1">
      <c r="A830" s="432" t="s">
        <v>1500</v>
      </c>
      <c r="B830" s="1718" t="s">
        <v>139</v>
      </c>
      <c r="C830" s="421" t="s">
        <v>11451</v>
      </c>
      <c r="D830" s="1718" t="s">
        <v>10703</v>
      </c>
      <c r="E830" s="315">
        <v>13.0</v>
      </c>
      <c r="F830" s="1169">
        <v>13.0</v>
      </c>
      <c r="G830" s="432" t="s">
        <v>1500</v>
      </c>
    </row>
    <row r="831" ht="13.5" customHeight="1">
      <c r="A831" s="432" t="s">
        <v>1500</v>
      </c>
      <c r="B831" s="1718" t="s">
        <v>139</v>
      </c>
      <c r="C831" s="421" t="s">
        <v>11522</v>
      </c>
      <c r="D831" s="1718" t="s">
        <v>10703</v>
      </c>
      <c r="E831" s="315">
        <v>13.0</v>
      </c>
      <c r="F831" s="1169">
        <v>13.0</v>
      </c>
      <c r="G831" s="432" t="s">
        <v>1500</v>
      </c>
    </row>
    <row r="832" ht="13.5" customHeight="1">
      <c r="A832" s="432" t="s">
        <v>1500</v>
      </c>
      <c r="B832" s="1718" t="s">
        <v>139</v>
      </c>
      <c r="C832" s="421" t="s">
        <v>11453</v>
      </c>
      <c r="D832" s="1718" t="s">
        <v>10703</v>
      </c>
      <c r="E832" s="315">
        <v>13.0</v>
      </c>
      <c r="F832" s="1169">
        <v>13.0</v>
      </c>
      <c r="G832" s="432" t="s">
        <v>1500</v>
      </c>
    </row>
    <row r="833" ht="13.5" customHeight="1">
      <c r="A833" s="432" t="s">
        <v>1500</v>
      </c>
      <c r="B833" s="1718" t="s">
        <v>139</v>
      </c>
      <c r="C833" s="421" t="s">
        <v>11455</v>
      </c>
      <c r="D833" s="1718" t="s">
        <v>10703</v>
      </c>
      <c r="E833" s="319">
        <v>32.0</v>
      </c>
      <c r="F833" s="1169">
        <v>32.0</v>
      </c>
      <c r="G833" s="432" t="s">
        <v>1500</v>
      </c>
    </row>
    <row r="834" ht="13.5" customHeight="1">
      <c r="A834" s="432" t="s">
        <v>1500</v>
      </c>
      <c r="B834" s="1718" t="s">
        <v>139</v>
      </c>
      <c r="C834" s="421" t="s">
        <v>11455</v>
      </c>
      <c r="D834" s="1718" t="s">
        <v>10703</v>
      </c>
      <c r="E834" s="319">
        <v>32.0</v>
      </c>
      <c r="F834" s="1169">
        <v>32.0</v>
      </c>
      <c r="G834" s="432" t="s">
        <v>1500</v>
      </c>
    </row>
    <row r="835" ht="13.5" customHeight="1">
      <c r="A835" s="432" t="s">
        <v>1500</v>
      </c>
      <c r="B835" s="1718" t="s">
        <v>139</v>
      </c>
      <c r="C835" s="421" t="s">
        <v>11456</v>
      </c>
      <c r="D835" s="1718" t="s">
        <v>10703</v>
      </c>
      <c r="E835" s="319">
        <v>11.0</v>
      </c>
      <c r="F835" s="1169">
        <v>11.0</v>
      </c>
      <c r="G835" s="432" t="s">
        <v>1500</v>
      </c>
    </row>
    <row r="836" ht="13.5" customHeight="1">
      <c r="A836" s="432" t="s">
        <v>1500</v>
      </c>
      <c r="B836" s="1718" t="s">
        <v>139</v>
      </c>
      <c r="C836" s="421" t="s">
        <v>11456</v>
      </c>
      <c r="D836" s="1718" t="s">
        <v>10703</v>
      </c>
      <c r="E836" s="319">
        <v>11.0</v>
      </c>
      <c r="F836" s="1169">
        <v>11.0</v>
      </c>
      <c r="G836" s="432" t="s">
        <v>1500</v>
      </c>
    </row>
    <row r="837" ht="13.5" customHeight="1">
      <c r="A837" s="432" t="s">
        <v>1500</v>
      </c>
      <c r="B837" s="1718" t="s">
        <v>139</v>
      </c>
      <c r="C837" s="415" t="s">
        <v>11457</v>
      </c>
      <c r="D837" s="1718" t="s">
        <v>10703</v>
      </c>
      <c r="E837" s="1718">
        <v>4.0</v>
      </c>
      <c r="F837" s="1701">
        <v>4.0</v>
      </c>
      <c r="G837" s="432" t="s">
        <v>1500</v>
      </c>
    </row>
    <row r="838" ht="13.5" customHeight="1">
      <c r="A838" s="1656" t="s">
        <v>145</v>
      </c>
      <c r="B838" s="1657" t="s">
        <v>1647</v>
      </c>
      <c r="C838" s="1657" t="s">
        <v>11523</v>
      </c>
      <c r="D838" s="1719" t="s">
        <v>10637</v>
      </c>
      <c r="E838" s="1720" t="s">
        <v>11524</v>
      </c>
      <c r="F838" s="1659">
        <v>40.0</v>
      </c>
      <c r="G838" s="1656" t="s">
        <v>145</v>
      </c>
      <c r="H838" s="855"/>
      <c r="I838" s="855"/>
      <c r="J838" s="1671"/>
      <c r="K838" s="1671"/>
      <c r="L838" s="1671"/>
      <c r="M838" s="1671"/>
      <c r="N838" s="1671"/>
      <c r="O838" s="1671"/>
      <c r="P838" s="1671"/>
      <c r="Q838" s="1671"/>
      <c r="R838" s="1671"/>
      <c r="S838" s="1671"/>
      <c r="T838" s="1671"/>
      <c r="U838" s="1671"/>
      <c r="V838" s="1671"/>
      <c r="W838" s="1671"/>
      <c r="X838" s="1671"/>
      <c r="Y838" s="1671"/>
      <c r="Z838" s="1671"/>
    </row>
    <row r="839" ht="13.5" customHeight="1">
      <c r="A839" s="1656" t="s">
        <v>145</v>
      </c>
      <c r="B839" s="1657" t="s">
        <v>1647</v>
      </c>
      <c r="C839" s="1657" t="s">
        <v>11525</v>
      </c>
      <c r="D839" s="1720" t="s">
        <v>162</v>
      </c>
      <c r="E839" s="1720" t="s">
        <v>11526</v>
      </c>
      <c r="F839" s="1659">
        <v>17.83</v>
      </c>
      <c r="G839" s="1656" t="s">
        <v>145</v>
      </c>
      <c r="H839" s="855"/>
      <c r="I839" s="855"/>
      <c r="J839" s="1671"/>
      <c r="K839" s="1671"/>
      <c r="L839" s="1671"/>
      <c r="M839" s="1671"/>
      <c r="N839" s="1671"/>
      <c r="O839" s="1671"/>
      <c r="P839" s="1671"/>
      <c r="Q839" s="1671"/>
      <c r="R839" s="1671"/>
      <c r="S839" s="1671"/>
      <c r="T839" s="1671"/>
      <c r="U839" s="1671"/>
      <c r="V839" s="1671"/>
      <c r="W839" s="1671"/>
      <c r="X839" s="1671"/>
      <c r="Y839" s="1671"/>
      <c r="Z839" s="1671"/>
    </row>
    <row r="840" ht="13.5" customHeight="1">
      <c r="A840" s="1656" t="s">
        <v>145</v>
      </c>
      <c r="B840" s="1657" t="s">
        <v>1647</v>
      </c>
      <c r="C840" s="1657" t="s">
        <v>11525</v>
      </c>
      <c r="D840" s="1720" t="s">
        <v>162</v>
      </c>
      <c r="E840" s="1720" t="s">
        <v>11163</v>
      </c>
      <c r="F840" s="1659">
        <v>13.33</v>
      </c>
      <c r="G840" s="1656" t="s">
        <v>145</v>
      </c>
      <c r="H840" s="855"/>
      <c r="I840" s="855"/>
      <c r="J840" s="1671"/>
      <c r="K840" s="1671"/>
      <c r="L840" s="1671"/>
      <c r="M840" s="1671"/>
      <c r="N840" s="1671"/>
      <c r="O840" s="1671"/>
      <c r="P840" s="1671"/>
      <c r="Q840" s="1671"/>
      <c r="R840" s="1671"/>
      <c r="S840" s="1671"/>
      <c r="T840" s="1671"/>
      <c r="U840" s="1671"/>
      <c r="V840" s="1671"/>
      <c r="W840" s="1671"/>
      <c r="X840" s="1671"/>
      <c r="Y840" s="1671"/>
      <c r="Z840" s="1671"/>
    </row>
    <row r="841" ht="13.5" customHeight="1">
      <c r="A841" s="1656" t="s">
        <v>145</v>
      </c>
      <c r="B841" s="1657" t="s">
        <v>1647</v>
      </c>
      <c r="C841" s="1657" t="s">
        <v>11527</v>
      </c>
      <c r="D841" s="1658"/>
      <c r="E841" s="1721">
        <v>494.66</v>
      </c>
      <c r="F841" s="1722">
        <v>494.66</v>
      </c>
      <c r="G841" s="1656" t="s">
        <v>145</v>
      </c>
      <c r="H841" s="855"/>
      <c r="I841" s="855"/>
      <c r="J841" s="1671"/>
      <c r="K841" s="1671"/>
      <c r="L841" s="1671"/>
      <c r="M841" s="1671"/>
      <c r="N841" s="1671"/>
      <c r="O841" s="1671"/>
      <c r="P841" s="1671"/>
      <c r="Q841" s="1671"/>
      <c r="R841" s="1671"/>
      <c r="S841" s="1671"/>
      <c r="T841" s="1671"/>
      <c r="U841" s="1671"/>
      <c r="V841" s="1671"/>
      <c r="W841" s="1671"/>
      <c r="X841" s="1671"/>
      <c r="Y841" s="1671"/>
      <c r="Z841" s="1671"/>
    </row>
    <row r="842" ht="13.5" customHeight="1">
      <c r="A842" s="1656" t="s">
        <v>145</v>
      </c>
      <c r="B842" s="1657" t="s">
        <v>1647</v>
      </c>
      <c r="C842" s="1657" t="s">
        <v>10708</v>
      </c>
      <c r="D842" s="1723"/>
      <c r="E842" s="1721">
        <v>79.33</v>
      </c>
      <c r="F842" s="1722">
        <v>79.33</v>
      </c>
      <c r="G842" s="1656" t="s">
        <v>145</v>
      </c>
      <c r="H842" s="855"/>
      <c r="I842" s="855"/>
      <c r="J842" s="1671"/>
      <c r="K842" s="1671"/>
      <c r="L842" s="1671"/>
      <c r="M842" s="1671"/>
      <c r="N842" s="1671"/>
      <c r="O842" s="1671"/>
      <c r="P842" s="1671"/>
      <c r="Q842" s="1671"/>
      <c r="R842" s="1671"/>
      <c r="S842" s="1671"/>
      <c r="T842" s="1671"/>
      <c r="U842" s="1671"/>
      <c r="V842" s="1671"/>
      <c r="W842" s="1671"/>
      <c r="X842" s="1671"/>
      <c r="Y842" s="1671"/>
      <c r="Z842" s="1671"/>
    </row>
    <row r="843" ht="13.5" customHeight="1">
      <c r="A843" s="1656" t="s">
        <v>145</v>
      </c>
      <c r="B843" s="1657" t="s">
        <v>1647</v>
      </c>
      <c r="C843" s="1657" t="s">
        <v>10709</v>
      </c>
      <c r="D843" s="1723"/>
      <c r="E843" s="1721">
        <v>48.66</v>
      </c>
      <c r="F843" s="1722">
        <v>48.66</v>
      </c>
      <c r="G843" s="1656" t="s">
        <v>145</v>
      </c>
      <c r="H843" s="1671"/>
      <c r="I843" s="1671"/>
      <c r="J843" s="1671"/>
      <c r="K843" s="1671"/>
      <c r="L843" s="1671"/>
      <c r="M843" s="1671"/>
      <c r="N843" s="1671"/>
      <c r="O843" s="1671"/>
      <c r="P843" s="1671"/>
      <c r="Q843" s="1671"/>
      <c r="R843" s="1671"/>
      <c r="S843" s="1671"/>
      <c r="T843" s="1671"/>
      <c r="U843" s="1671"/>
      <c r="V843" s="1671"/>
      <c r="W843" s="1671"/>
      <c r="X843" s="1671"/>
      <c r="Y843" s="1671"/>
      <c r="Z843" s="1671"/>
    </row>
    <row r="844" ht="13.5" customHeight="1">
      <c r="A844" s="162" t="s">
        <v>159</v>
      </c>
      <c r="B844" s="348" t="s">
        <v>139</v>
      </c>
      <c r="C844" s="348" t="s">
        <v>11528</v>
      </c>
      <c r="D844" s="164" t="s">
        <v>10637</v>
      </c>
      <c r="E844" s="164">
        <v>65.0</v>
      </c>
      <c r="F844" s="1483">
        <v>21.66</v>
      </c>
      <c r="G844" s="162" t="s">
        <v>159</v>
      </c>
    </row>
    <row r="845" ht="13.5" customHeight="1">
      <c r="A845" s="162" t="s">
        <v>159</v>
      </c>
      <c r="B845" s="348" t="s">
        <v>139</v>
      </c>
      <c r="C845" s="348" t="s">
        <v>11529</v>
      </c>
      <c r="D845" s="178" t="s">
        <v>162</v>
      </c>
      <c r="E845" s="178">
        <v>132.0</v>
      </c>
      <c r="F845" s="1483">
        <v>44.0</v>
      </c>
      <c r="G845" s="162" t="s">
        <v>159</v>
      </c>
    </row>
    <row r="846" ht="13.5" customHeight="1">
      <c r="A846" s="162" t="s">
        <v>159</v>
      </c>
      <c r="B846" s="348" t="s">
        <v>139</v>
      </c>
      <c r="C846" s="348" t="s">
        <v>11530</v>
      </c>
      <c r="D846" s="178" t="s">
        <v>162</v>
      </c>
      <c r="E846" s="178">
        <v>132.0</v>
      </c>
      <c r="F846" s="1483">
        <v>44.0</v>
      </c>
      <c r="G846" s="162" t="s">
        <v>159</v>
      </c>
    </row>
    <row r="847" ht="13.5" customHeight="1">
      <c r="A847" s="162" t="s">
        <v>159</v>
      </c>
      <c r="B847" s="348" t="s">
        <v>139</v>
      </c>
      <c r="C847" s="348" t="s">
        <v>11531</v>
      </c>
      <c r="D847" s="178" t="s">
        <v>10637</v>
      </c>
      <c r="E847" s="178">
        <v>50.0</v>
      </c>
      <c r="F847" s="1684">
        <v>16.6</v>
      </c>
      <c r="G847" s="162" t="s">
        <v>159</v>
      </c>
    </row>
    <row r="848" ht="13.5" customHeight="1">
      <c r="A848" s="162" t="s">
        <v>159</v>
      </c>
      <c r="B848" s="348" t="s">
        <v>139</v>
      </c>
      <c r="C848" s="348" t="s">
        <v>11532</v>
      </c>
      <c r="D848" s="178" t="s">
        <v>10637</v>
      </c>
      <c r="E848" s="178">
        <v>40.0</v>
      </c>
      <c r="F848" s="1483">
        <v>80.0</v>
      </c>
      <c r="G848" s="162" t="s">
        <v>159</v>
      </c>
    </row>
    <row r="849" ht="13.5" customHeight="1">
      <c r="A849" s="162" t="s">
        <v>159</v>
      </c>
      <c r="B849" s="348" t="s">
        <v>139</v>
      </c>
      <c r="C849" s="348" t="s">
        <v>11533</v>
      </c>
      <c r="D849" s="178"/>
      <c r="E849" s="178"/>
      <c r="F849" s="1483">
        <v>808.0</v>
      </c>
      <c r="G849" s="162" t="s">
        <v>159</v>
      </c>
    </row>
    <row r="850" ht="13.5" customHeight="1">
      <c r="A850" s="162" t="s">
        <v>1560</v>
      </c>
      <c r="B850" s="348" t="s">
        <v>139</v>
      </c>
      <c r="C850" s="315" t="s">
        <v>11534</v>
      </c>
      <c r="D850" s="1132" t="s">
        <v>10637</v>
      </c>
      <c r="E850" s="697">
        <f t="shared" ref="E850:F850" si="41">118/3*2</f>
        <v>78.66666667</v>
      </c>
      <c r="F850" s="697">
        <f t="shared" si="41"/>
        <v>78.66666667</v>
      </c>
      <c r="G850" s="162" t="s">
        <v>1560</v>
      </c>
    </row>
    <row r="851" ht="13.5" customHeight="1">
      <c r="A851" s="162" t="s">
        <v>1560</v>
      </c>
      <c r="B851" s="348" t="s">
        <v>139</v>
      </c>
      <c r="C851" s="828" t="s">
        <v>11535</v>
      </c>
      <c r="D851" s="1724" t="s">
        <v>10637</v>
      </c>
      <c r="E851" s="1483">
        <f t="shared" ref="E851:F851" si="42">118/3*2</f>
        <v>78.66666667</v>
      </c>
      <c r="F851" s="1483">
        <f t="shared" si="42"/>
        <v>78.66666667</v>
      </c>
      <c r="G851" s="162" t="s">
        <v>1560</v>
      </c>
    </row>
    <row r="852" ht="13.5" customHeight="1">
      <c r="A852" s="162" t="s">
        <v>1560</v>
      </c>
      <c r="B852" s="348" t="s">
        <v>139</v>
      </c>
      <c r="C852" s="828" t="s">
        <v>11465</v>
      </c>
      <c r="D852" s="1724" t="s">
        <v>10637</v>
      </c>
      <c r="E852" s="1483">
        <f t="shared" ref="E852:F852" si="43">40/3*2</f>
        <v>26.66666667</v>
      </c>
      <c r="F852" s="1483">
        <f t="shared" si="43"/>
        <v>26.66666667</v>
      </c>
      <c r="G852" s="162" t="s">
        <v>1560</v>
      </c>
    </row>
    <row r="853" ht="13.5" customHeight="1">
      <c r="A853" s="162" t="s">
        <v>1560</v>
      </c>
      <c r="B853" s="348" t="s">
        <v>139</v>
      </c>
      <c r="C853" s="1097" t="s">
        <v>11536</v>
      </c>
      <c r="D853" s="1724" t="s">
        <v>10637</v>
      </c>
      <c r="E853" s="1483">
        <f t="shared" ref="E853:F853" si="44">40/3*2</f>
        <v>26.66666667</v>
      </c>
      <c r="F853" s="1483">
        <f t="shared" si="44"/>
        <v>26.66666667</v>
      </c>
      <c r="G853" s="162" t="s">
        <v>1560</v>
      </c>
    </row>
    <row r="854" ht="13.5" customHeight="1">
      <c r="A854" s="162" t="s">
        <v>1560</v>
      </c>
      <c r="B854" s="348" t="s">
        <v>139</v>
      </c>
      <c r="C854" s="828" t="s">
        <v>11537</v>
      </c>
      <c r="D854" s="1182" t="s">
        <v>10637</v>
      </c>
      <c r="E854" s="1483">
        <f t="shared" ref="E854:F854" si="45">40/3*2</f>
        <v>26.66666667</v>
      </c>
      <c r="F854" s="1483">
        <f t="shared" si="45"/>
        <v>26.66666667</v>
      </c>
      <c r="G854" s="162" t="s">
        <v>1560</v>
      </c>
    </row>
    <row r="855" ht="13.5" customHeight="1">
      <c r="A855" s="162" t="s">
        <v>1560</v>
      </c>
      <c r="B855" s="348" t="s">
        <v>139</v>
      </c>
      <c r="C855" s="1097" t="s">
        <v>11538</v>
      </c>
      <c r="D855" s="1724" t="s">
        <v>10637</v>
      </c>
      <c r="E855" s="1483">
        <f t="shared" ref="E855:F855" si="46">118/3*2</f>
        <v>78.66666667</v>
      </c>
      <c r="F855" s="1483">
        <f t="shared" si="46"/>
        <v>78.66666667</v>
      </c>
      <c r="G855" s="162" t="s">
        <v>1560</v>
      </c>
      <c r="H855" s="1713"/>
    </row>
    <row r="856" ht="13.5" customHeight="1">
      <c r="A856" s="162" t="s">
        <v>1560</v>
      </c>
      <c r="B856" s="348" t="s">
        <v>139</v>
      </c>
      <c r="C856" s="828" t="s">
        <v>11539</v>
      </c>
      <c r="D856" s="1182" t="s">
        <v>10637</v>
      </c>
      <c r="E856" s="1483">
        <f t="shared" ref="E856:F856" si="47">118/3*2</f>
        <v>78.66666667</v>
      </c>
      <c r="F856" s="1483">
        <f t="shared" si="47"/>
        <v>78.66666667</v>
      </c>
      <c r="G856" s="162" t="s">
        <v>1560</v>
      </c>
    </row>
    <row r="857" ht="13.5" customHeight="1">
      <c r="A857" s="200" t="s">
        <v>1560</v>
      </c>
      <c r="B857" s="1128" t="s">
        <v>139</v>
      </c>
      <c r="C857" s="1724" t="s">
        <v>11540</v>
      </c>
      <c r="D857" s="1724" t="s">
        <v>10637</v>
      </c>
      <c r="E857" s="1662">
        <f t="shared" ref="E857:F857" si="48">36/3*2</f>
        <v>24</v>
      </c>
      <c r="F857" s="1662">
        <f t="shared" si="48"/>
        <v>24</v>
      </c>
      <c r="G857" s="162" t="s">
        <v>1560</v>
      </c>
      <c r="H857" s="555"/>
      <c r="I857" s="555"/>
      <c r="J857" s="555"/>
      <c r="K857" s="555"/>
      <c r="L857" s="555"/>
      <c r="M857" s="555"/>
      <c r="N857" s="555"/>
      <c r="O857" s="555"/>
      <c r="P857" s="555"/>
      <c r="Q857" s="555"/>
      <c r="R857" s="555"/>
      <c r="S857" s="555"/>
      <c r="T857" s="555"/>
      <c r="U857" s="555"/>
      <c r="V857" s="555"/>
      <c r="W857" s="555"/>
      <c r="X857" s="555"/>
      <c r="Y857" s="555"/>
      <c r="Z857" s="555"/>
    </row>
    <row r="858" ht="13.5" customHeight="1">
      <c r="A858" s="1177" t="s">
        <v>1560</v>
      </c>
      <c r="B858" s="1725" t="s">
        <v>139</v>
      </c>
      <c r="C858" s="1726" t="s">
        <v>11541</v>
      </c>
      <c r="D858" s="1182" t="s">
        <v>10637</v>
      </c>
      <c r="E858" s="1727">
        <f t="shared" ref="E858:F858" si="49">36/3*2</f>
        <v>24</v>
      </c>
      <c r="F858" s="1727">
        <f t="shared" si="49"/>
        <v>24</v>
      </c>
      <c r="G858" s="162" t="s">
        <v>1560</v>
      </c>
      <c r="H858" s="555"/>
      <c r="I858" s="555"/>
      <c r="J858" s="555"/>
      <c r="K858" s="555"/>
      <c r="L858" s="555"/>
      <c r="M858" s="555"/>
      <c r="N858" s="555"/>
      <c r="O858" s="555"/>
      <c r="P858" s="555"/>
      <c r="Q858" s="555"/>
      <c r="R858" s="555"/>
      <c r="S858" s="555"/>
      <c r="T858" s="555"/>
      <c r="U858" s="555"/>
      <c r="V858" s="555"/>
      <c r="W858" s="555"/>
      <c r="X858" s="555"/>
      <c r="Y858" s="555"/>
      <c r="Z858" s="555"/>
    </row>
    <row r="859" ht="13.5" customHeight="1">
      <c r="A859" s="1177" t="s">
        <v>1560</v>
      </c>
      <c r="B859" s="348" t="s">
        <v>139</v>
      </c>
      <c r="C859" s="511" t="s">
        <v>11542</v>
      </c>
      <c r="D859" s="1714" t="s">
        <v>10703</v>
      </c>
      <c r="E859" s="1483">
        <f>121/3*2</f>
        <v>80.66666667</v>
      </c>
      <c r="F859" s="1483">
        <v>53.33</v>
      </c>
      <c r="G859" s="162" t="s">
        <v>1560</v>
      </c>
    </row>
    <row r="860" ht="13.5" customHeight="1">
      <c r="A860" s="1177" t="s">
        <v>1560</v>
      </c>
      <c r="B860" s="348" t="s">
        <v>139</v>
      </c>
      <c r="C860" s="511" t="s">
        <v>11471</v>
      </c>
      <c r="D860" s="1714" t="s">
        <v>10703</v>
      </c>
      <c r="E860" s="1483">
        <v>424.0</v>
      </c>
      <c r="F860" s="1483">
        <v>424.0</v>
      </c>
      <c r="G860" s="162" t="s">
        <v>1560</v>
      </c>
    </row>
    <row r="861" ht="13.5" customHeight="1">
      <c r="A861" s="162" t="s">
        <v>171</v>
      </c>
      <c r="B861" s="348" t="s">
        <v>139</v>
      </c>
      <c r="C861" s="348" t="s">
        <v>11543</v>
      </c>
      <c r="D861" s="164" t="s">
        <v>11438</v>
      </c>
      <c r="E861" s="164">
        <v>72.0</v>
      </c>
      <c r="F861" s="1483">
        <v>72.0</v>
      </c>
      <c r="G861" s="162" t="s">
        <v>171</v>
      </c>
    </row>
    <row r="862" ht="13.5" customHeight="1">
      <c r="A862" s="200" t="s">
        <v>1586</v>
      </c>
      <c r="B862" s="421" t="s">
        <v>139</v>
      </c>
      <c r="C862" s="421" t="s">
        <v>10409</v>
      </c>
      <c r="D862" s="315" t="s">
        <v>10782</v>
      </c>
      <c r="E862" s="315">
        <v>40.0</v>
      </c>
      <c r="F862" s="1169">
        <v>80.0</v>
      </c>
      <c r="G862" s="200" t="s">
        <v>1586</v>
      </c>
    </row>
    <row r="863" ht="13.5" customHeight="1">
      <c r="A863" s="200" t="s">
        <v>1586</v>
      </c>
      <c r="B863" s="421" t="s">
        <v>139</v>
      </c>
      <c r="C863" s="421" t="s">
        <v>10701</v>
      </c>
      <c r="D863" s="319" t="s">
        <v>10782</v>
      </c>
      <c r="E863" s="319">
        <v>40.0</v>
      </c>
      <c r="F863" s="1169">
        <v>80.0</v>
      </c>
      <c r="G863" s="200" t="s">
        <v>1586</v>
      </c>
    </row>
    <row r="864" ht="13.5" customHeight="1">
      <c r="A864" s="200" t="s">
        <v>1586</v>
      </c>
      <c r="B864" s="421" t="s">
        <v>139</v>
      </c>
      <c r="C864" s="421" t="s">
        <v>11485</v>
      </c>
      <c r="D864" s="315" t="s">
        <v>10782</v>
      </c>
      <c r="E864" s="315">
        <v>40.0</v>
      </c>
      <c r="F864" s="1169">
        <v>80.0</v>
      </c>
      <c r="G864" s="200" t="s">
        <v>1586</v>
      </c>
    </row>
    <row r="865" ht="13.5" customHeight="1">
      <c r="A865" s="200" t="s">
        <v>1586</v>
      </c>
      <c r="B865" s="421" t="s">
        <v>139</v>
      </c>
      <c r="C865" s="421" t="s">
        <v>11485</v>
      </c>
      <c r="D865" s="319" t="s">
        <v>10782</v>
      </c>
      <c r="E865" s="319">
        <v>40.0</v>
      </c>
      <c r="F865" s="1169">
        <v>80.0</v>
      </c>
      <c r="G865" s="200" t="s">
        <v>1586</v>
      </c>
    </row>
    <row r="866" ht="13.5" customHeight="1">
      <c r="A866" s="200" t="s">
        <v>1586</v>
      </c>
      <c r="B866" s="421" t="s">
        <v>139</v>
      </c>
      <c r="C866" s="421" t="s">
        <v>11479</v>
      </c>
      <c r="D866" s="319" t="s">
        <v>10782</v>
      </c>
      <c r="E866" s="319">
        <v>10.0</v>
      </c>
      <c r="F866" s="1169">
        <v>20.0</v>
      </c>
      <c r="G866" s="200" t="s">
        <v>1586</v>
      </c>
    </row>
    <row r="867" ht="13.5" customHeight="1">
      <c r="A867" s="200" t="s">
        <v>1586</v>
      </c>
      <c r="B867" s="421" t="s">
        <v>139</v>
      </c>
      <c r="C867" s="421" t="s">
        <v>11479</v>
      </c>
      <c r="D867" s="319" t="s">
        <v>10782</v>
      </c>
      <c r="E867" s="319">
        <v>10.0</v>
      </c>
      <c r="F867" s="1169">
        <v>20.0</v>
      </c>
      <c r="G867" s="200" t="s">
        <v>1586</v>
      </c>
    </row>
    <row r="868" ht="13.5" customHeight="1">
      <c r="A868" s="200" t="s">
        <v>1586</v>
      </c>
      <c r="B868" s="421" t="s">
        <v>139</v>
      </c>
      <c r="C868" s="421" t="s">
        <v>11544</v>
      </c>
      <c r="D868" s="319" t="s">
        <v>10782</v>
      </c>
      <c r="E868" s="319">
        <v>4.0</v>
      </c>
      <c r="F868" s="1169">
        <v>8.0</v>
      </c>
      <c r="G868" s="200" t="s">
        <v>1586</v>
      </c>
    </row>
    <row r="869" ht="13.5" customHeight="1">
      <c r="A869" s="200" t="s">
        <v>1586</v>
      </c>
      <c r="B869" s="421" t="s">
        <v>139</v>
      </c>
      <c r="C869" s="421" t="s">
        <v>11544</v>
      </c>
      <c r="D869" s="319" t="s">
        <v>10782</v>
      </c>
      <c r="E869" s="319">
        <v>4.0</v>
      </c>
      <c r="F869" s="1169">
        <v>8.0</v>
      </c>
      <c r="G869" s="200" t="s">
        <v>1586</v>
      </c>
    </row>
    <row r="870" ht="13.5" customHeight="1">
      <c r="A870" s="200" t="s">
        <v>1586</v>
      </c>
      <c r="B870" s="421" t="s">
        <v>139</v>
      </c>
      <c r="C870" s="421" t="s">
        <v>11545</v>
      </c>
      <c r="D870" s="319" t="s">
        <v>10782</v>
      </c>
      <c r="E870" s="319">
        <v>40.0</v>
      </c>
      <c r="F870" s="1169">
        <v>80.0</v>
      </c>
      <c r="G870" s="200" t="s">
        <v>1586</v>
      </c>
    </row>
    <row r="871" ht="13.5" customHeight="1">
      <c r="A871" s="200" t="s">
        <v>1586</v>
      </c>
      <c r="B871" s="421" t="s">
        <v>139</v>
      </c>
      <c r="C871" s="421" t="s">
        <v>11545</v>
      </c>
      <c r="D871" s="319" t="s">
        <v>10782</v>
      </c>
      <c r="E871" s="319">
        <v>40.0</v>
      </c>
      <c r="F871" s="1169">
        <v>80.0</v>
      </c>
      <c r="G871" s="200" t="s">
        <v>1586</v>
      </c>
    </row>
    <row r="872" ht="13.5" customHeight="1">
      <c r="A872" s="200" t="s">
        <v>1586</v>
      </c>
      <c r="B872" s="421" t="s">
        <v>139</v>
      </c>
      <c r="C872" s="421" t="s">
        <v>11486</v>
      </c>
      <c r="D872" s="319" t="s">
        <v>10782</v>
      </c>
      <c r="E872" s="319">
        <v>15.0</v>
      </c>
      <c r="F872" s="1169">
        <v>45.0</v>
      </c>
      <c r="G872" s="200" t="s">
        <v>1586</v>
      </c>
    </row>
    <row r="873" ht="13.5" customHeight="1">
      <c r="A873" s="162" t="s">
        <v>10609</v>
      </c>
      <c r="B873" s="348" t="s">
        <v>139</v>
      </c>
      <c r="C873" s="511" t="s">
        <v>11546</v>
      </c>
      <c r="D873" s="178" t="s">
        <v>10637</v>
      </c>
      <c r="E873" s="164">
        <f>60/3*2</f>
        <v>40</v>
      </c>
      <c r="F873" s="1483">
        <v>40.0</v>
      </c>
      <c r="G873" s="162" t="s">
        <v>10609</v>
      </c>
    </row>
    <row r="874" ht="13.5" customHeight="1">
      <c r="A874" s="162" t="s">
        <v>10609</v>
      </c>
      <c r="B874" s="348" t="s">
        <v>139</v>
      </c>
      <c r="C874" s="511" t="s">
        <v>11547</v>
      </c>
      <c r="D874" s="178" t="s">
        <v>10637</v>
      </c>
      <c r="E874" s="164">
        <f>30/3*2</f>
        <v>20</v>
      </c>
      <c r="F874" s="1483">
        <v>20.0</v>
      </c>
      <c r="G874" s="162" t="s">
        <v>10609</v>
      </c>
    </row>
    <row r="875" ht="13.5" customHeight="1">
      <c r="A875" s="162" t="s">
        <v>10609</v>
      </c>
      <c r="B875" s="348" t="s">
        <v>139</v>
      </c>
      <c r="C875" s="315" t="s">
        <v>11463</v>
      </c>
      <c r="D875" s="1132" t="s">
        <v>10685</v>
      </c>
      <c r="E875" s="178">
        <f>78/3*2*0.5</f>
        <v>26</v>
      </c>
      <c r="F875" s="1483">
        <v>26.0</v>
      </c>
      <c r="G875" s="162" t="s">
        <v>10609</v>
      </c>
    </row>
    <row r="876" ht="13.5" customHeight="1">
      <c r="A876" s="162" t="s">
        <v>10609</v>
      </c>
      <c r="B876" s="348" t="s">
        <v>139</v>
      </c>
      <c r="C876" s="1132" t="s">
        <v>11534</v>
      </c>
      <c r="D876" s="1132" t="s">
        <v>10685</v>
      </c>
      <c r="E876" s="164">
        <f>118/3*2*0.5</f>
        <v>39.33333333</v>
      </c>
      <c r="F876" s="1483">
        <v>39.0</v>
      </c>
      <c r="G876" s="162" t="s">
        <v>10609</v>
      </c>
    </row>
    <row r="877" ht="13.5" customHeight="1">
      <c r="A877" s="456" t="s">
        <v>155</v>
      </c>
      <c r="B877" s="931" t="s">
        <v>139</v>
      </c>
      <c r="C877" s="931" t="s">
        <v>11548</v>
      </c>
      <c r="D877" s="1728" t="s">
        <v>10703</v>
      </c>
      <c r="E877" s="315">
        <f>121*2/3</f>
        <v>80.66666667</v>
      </c>
      <c r="F877" s="1169">
        <v>81.0</v>
      </c>
      <c r="G877" s="1551" t="s">
        <v>9962</v>
      </c>
      <c r="H877" s="609"/>
      <c r="I877" s="609"/>
      <c r="J877" s="609"/>
      <c r="K877" s="609"/>
      <c r="L877" s="609"/>
      <c r="M877" s="609"/>
      <c r="N877" s="609"/>
      <c r="O877" s="609"/>
      <c r="P877" s="609"/>
      <c r="Q877" s="609"/>
      <c r="R877" s="609"/>
      <c r="S877" s="609"/>
      <c r="T877" s="609"/>
      <c r="U877" s="609"/>
      <c r="V877" s="609"/>
      <c r="W877" s="609"/>
      <c r="X877" s="609"/>
      <c r="Y877" s="609"/>
      <c r="Z877" s="609"/>
    </row>
    <row r="878" ht="13.5" customHeight="1">
      <c r="A878" s="200" t="s">
        <v>155</v>
      </c>
      <c r="B878" s="421" t="s">
        <v>139</v>
      </c>
      <c r="C878" s="931" t="s">
        <v>11549</v>
      </c>
      <c r="D878" s="322" t="s">
        <v>10703</v>
      </c>
      <c r="E878" s="319">
        <f>100/3*2</f>
        <v>66.66666667</v>
      </c>
      <c r="F878" s="1169">
        <v>67.0</v>
      </c>
      <c r="G878" s="1551" t="s">
        <v>9962</v>
      </c>
      <c r="H878" s="609"/>
      <c r="I878" s="609"/>
      <c r="J878" s="609"/>
      <c r="K878" s="609"/>
      <c r="L878" s="609"/>
      <c r="M878" s="609"/>
      <c r="N878" s="609"/>
      <c r="O878" s="609"/>
      <c r="P878" s="609"/>
      <c r="Q878" s="609"/>
      <c r="R878" s="609"/>
      <c r="S878" s="609"/>
      <c r="T878" s="609"/>
      <c r="U878" s="609"/>
      <c r="V878" s="609"/>
      <c r="W878" s="609"/>
      <c r="X878" s="609"/>
      <c r="Y878" s="609"/>
      <c r="Z878" s="609"/>
    </row>
    <row r="879" ht="14.25" customHeight="1">
      <c r="A879" s="456" t="s">
        <v>156</v>
      </c>
      <c r="B879" s="931" t="s">
        <v>139</v>
      </c>
      <c r="C879" s="931" t="s">
        <v>11550</v>
      </c>
      <c r="D879" s="1728" t="s">
        <v>10703</v>
      </c>
      <c r="E879" s="315">
        <f>132*2/3</f>
        <v>88</v>
      </c>
      <c r="F879" s="1169">
        <v>88.0</v>
      </c>
      <c r="G879" s="1660" t="s">
        <v>10550</v>
      </c>
      <c r="H879" s="1661"/>
      <c r="I879" s="1661"/>
      <c r="J879" s="1661"/>
      <c r="K879" s="1661"/>
      <c r="L879" s="1661"/>
      <c r="M879" s="1661"/>
      <c r="N879" s="1661"/>
      <c r="O879" s="1661"/>
      <c r="P879" s="1661"/>
      <c r="Q879" s="1661"/>
      <c r="R879" s="1661"/>
      <c r="S879" s="1661"/>
      <c r="T879" s="1661"/>
      <c r="U879" s="1661"/>
      <c r="V879" s="1661"/>
      <c r="W879" s="1661"/>
      <c r="X879" s="1661"/>
      <c r="Y879" s="1661"/>
      <c r="Z879" s="1661"/>
    </row>
    <row r="880" ht="14.25" customHeight="1">
      <c r="A880" s="456" t="s">
        <v>156</v>
      </c>
      <c r="B880" s="931" t="s">
        <v>139</v>
      </c>
      <c r="C880" s="931" t="s">
        <v>11551</v>
      </c>
      <c r="D880" s="322" t="s">
        <v>10703</v>
      </c>
      <c r="E880" s="319">
        <f>65*2/3</f>
        <v>43.33333333</v>
      </c>
      <c r="F880" s="1169">
        <v>67.0</v>
      </c>
      <c r="G880" s="1660" t="s">
        <v>10550</v>
      </c>
      <c r="H880" s="1661"/>
      <c r="I880" s="1661"/>
      <c r="J880" s="1661"/>
      <c r="K880" s="1661"/>
      <c r="L880" s="1661"/>
      <c r="M880" s="1661"/>
      <c r="N880" s="1661"/>
      <c r="O880" s="1661"/>
      <c r="P880" s="1661"/>
      <c r="Q880" s="1661"/>
      <c r="R880" s="1661"/>
      <c r="S880" s="1661"/>
      <c r="T880" s="1661"/>
      <c r="U880" s="1661"/>
      <c r="V880" s="1661"/>
      <c r="W880" s="1661"/>
      <c r="X880" s="1661"/>
      <c r="Y880" s="1661"/>
      <c r="Z880" s="1661"/>
    </row>
    <row r="881" ht="14.25" customHeight="1">
      <c r="A881" s="456" t="s">
        <v>156</v>
      </c>
      <c r="B881" s="931" t="s">
        <v>139</v>
      </c>
      <c r="C881" s="931" t="s">
        <v>11552</v>
      </c>
      <c r="D881" s="322" t="s">
        <v>10703</v>
      </c>
      <c r="E881" s="315">
        <f>20/3*2</f>
        <v>13.33333333</v>
      </c>
      <c r="F881" s="1169">
        <v>13.0</v>
      </c>
      <c r="G881" s="1660" t="s">
        <v>10550</v>
      </c>
      <c r="H881" s="1661"/>
      <c r="I881" s="1661"/>
      <c r="J881" s="1661"/>
      <c r="K881" s="1661"/>
      <c r="L881" s="1661"/>
      <c r="M881" s="1661"/>
      <c r="N881" s="1661"/>
      <c r="O881" s="1661"/>
      <c r="P881" s="1661"/>
      <c r="Q881" s="1661"/>
      <c r="R881" s="1661"/>
      <c r="S881" s="1661"/>
      <c r="T881" s="1661"/>
      <c r="U881" s="1661"/>
      <c r="V881" s="1661"/>
      <c r="W881" s="1661"/>
      <c r="X881" s="1661"/>
      <c r="Y881" s="1661"/>
      <c r="Z881" s="1661"/>
    </row>
    <row r="882" ht="14.25" customHeight="1">
      <c r="A882" s="456" t="s">
        <v>156</v>
      </c>
      <c r="B882" s="931" t="s">
        <v>139</v>
      </c>
      <c r="C882" s="931" t="s">
        <v>11553</v>
      </c>
      <c r="D882" s="322" t="s">
        <v>10703</v>
      </c>
      <c r="E882" s="319">
        <f>40/3*2</f>
        <v>26.66666667</v>
      </c>
      <c r="F882" s="1169">
        <v>27.0</v>
      </c>
      <c r="G882" s="1660" t="s">
        <v>10550</v>
      </c>
      <c r="H882" s="1661"/>
      <c r="I882" s="1661"/>
      <c r="J882" s="1661"/>
      <c r="K882" s="1661"/>
      <c r="L882" s="1661"/>
      <c r="M882" s="1661"/>
      <c r="N882" s="1661"/>
      <c r="O882" s="1661"/>
      <c r="P882" s="1661"/>
      <c r="Q882" s="1661"/>
      <c r="R882" s="1661"/>
      <c r="S882" s="1661"/>
      <c r="T882" s="1661"/>
      <c r="U882" s="1661"/>
      <c r="V882" s="1661"/>
      <c r="W882" s="1661"/>
      <c r="X882" s="1661"/>
      <c r="Y882" s="1661"/>
      <c r="Z882" s="1661"/>
    </row>
    <row r="883" ht="14.25" customHeight="1">
      <c r="A883" s="456" t="s">
        <v>156</v>
      </c>
      <c r="B883" s="931" t="s">
        <v>139</v>
      </c>
      <c r="C883" s="931" t="s">
        <v>11554</v>
      </c>
      <c r="D883" s="322" t="s">
        <v>10703</v>
      </c>
      <c r="E883" s="319">
        <f>10/3*2</f>
        <v>6.666666667</v>
      </c>
      <c r="F883" s="1169">
        <v>7.0</v>
      </c>
      <c r="G883" s="1660" t="s">
        <v>10550</v>
      </c>
      <c r="H883" s="1661"/>
      <c r="I883" s="1661"/>
      <c r="J883" s="1661"/>
      <c r="K883" s="1661"/>
      <c r="L883" s="1661"/>
      <c r="M883" s="1661"/>
      <c r="N883" s="1661"/>
      <c r="O883" s="1661"/>
      <c r="P883" s="1661"/>
      <c r="Q883" s="1661"/>
      <c r="R883" s="1661"/>
      <c r="S883" s="1661"/>
      <c r="T883" s="1661"/>
      <c r="U883" s="1661"/>
      <c r="V883" s="1661"/>
      <c r="W883" s="1661"/>
      <c r="X883" s="1661"/>
      <c r="Y883" s="1661"/>
      <c r="Z883" s="1661"/>
    </row>
    <row r="884" ht="14.25" customHeight="1">
      <c r="A884" s="456" t="s">
        <v>156</v>
      </c>
      <c r="B884" s="931" t="s">
        <v>139</v>
      </c>
      <c r="C884" s="931" t="s">
        <v>11555</v>
      </c>
      <c r="D884" s="322" t="s">
        <v>10703</v>
      </c>
      <c r="E884" s="319">
        <f>20/3*2</f>
        <v>13.33333333</v>
      </c>
      <c r="F884" s="1169">
        <v>13.0</v>
      </c>
      <c r="G884" s="1660" t="s">
        <v>10550</v>
      </c>
      <c r="H884" s="1661"/>
      <c r="I884" s="1661"/>
      <c r="J884" s="1661"/>
      <c r="K884" s="1661"/>
      <c r="L884" s="1661"/>
      <c r="M884" s="1661"/>
      <c r="N884" s="1661"/>
      <c r="O884" s="1661"/>
      <c r="P884" s="1661"/>
      <c r="Q884" s="1661"/>
      <c r="R884" s="1661"/>
      <c r="S884" s="1661"/>
      <c r="T884" s="1661"/>
      <c r="U884" s="1661"/>
      <c r="V884" s="1661"/>
      <c r="W884" s="1661"/>
      <c r="X884" s="1661"/>
      <c r="Y884" s="1661"/>
      <c r="Z884" s="1661"/>
    </row>
    <row r="885" ht="24.75" customHeight="1">
      <c r="A885" s="456" t="s">
        <v>143</v>
      </c>
      <c r="B885" s="931" t="s">
        <v>1647</v>
      </c>
      <c r="C885" s="931" t="s">
        <v>11523</v>
      </c>
      <c r="D885" s="322" t="s">
        <v>162</v>
      </c>
      <c r="E885" s="319" t="s">
        <v>11556</v>
      </c>
      <c r="F885" s="1169">
        <v>59.0</v>
      </c>
      <c r="G885" s="456" t="s">
        <v>1652</v>
      </c>
      <c r="H885" s="931"/>
      <c r="I885" s="931"/>
      <c r="J885" s="1728"/>
      <c r="K885" s="322"/>
      <c r="L885" s="1169"/>
      <c r="M885" s="456"/>
      <c r="N885" s="931"/>
      <c r="O885" s="931"/>
      <c r="P885" s="1728"/>
      <c r="Q885" s="322"/>
      <c r="R885" s="1169"/>
      <c r="S885" s="456"/>
      <c r="T885" s="931"/>
      <c r="U885" s="931"/>
      <c r="V885" s="1728"/>
      <c r="W885" s="322"/>
      <c r="X885" s="1169"/>
      <c r="Y885" s="456"/>
      <c r="Z885" s="931"/>
    </row>
    <row r="886" ht="36.0" customHeight="1">
      <c r="A886" s="456" t="s">
        <v>143</v>
      </c>
      <c r="B886" s="931" t="s">
        <v>1647</v>
      </c>
      <c r="C886" s="931" t="s">
        <v>11525</v>
      </c>
      <c r="D886" s="322" t="s">
        <v>10637</v>
      </c>
      <c r="E886" s="322" t="s">
        <v>11557</v>
      </c>
      <c r="F886" s="1169">
        <v>118.0</v>
      </c>
      <c r="G886" s="456" t="s">
        <v>1652</v>
      </c>
      <c r="H886" s="931"/>
      <c r="I886" s="931"/>
      <c r="J886" s="322"/>
      <c r="K886" s="322"/>
      <c r="L886" s="1169"/>
      <c r="M886" s="456"/>
      <c r="N886" s="931"/>
      <c r="O886" s="931"/>
      <c r="P886" s="322"/>
      <c r="Q886" s="322"/>
      <c r="R886" s="1169"/>
      <c r="S886" s="456"/>
      <c r="T886" s="931"/>
      <c r="U886" s="931"/>
      <c r="V886" s="322"/>
      <c r="W886" s="322"/>
      <c r="X886" s="1169"/>
      <c r="Y886" s="456"/>
      <c r="Z886" s="931"/>
    </row>
    <row r="887" ht="36.0" customHeight="1">
      <c r="A887" s="456" t="s">
        <v>143</v>
      </c>
      <c r="B887" s="931" t="s">
        <v>1647</v>
      </c>
      <c r="C887" s="931" t="s">
        <v>11558</v>
      </c>
      <c r="D887" s="322" t="s">
        <v>10637</v>
      </c>
      <c r="E887" s="322" t="s">
        <v>11559</v>
      </c>
      <c r="F887" s="1169">
        <v>79.0</v>
      </c>
      <c r="G887" s="456" t="s">
        <v>1652</v>
      </c>
      <c r="H887" s="931"/>
      <c r="I887" s="931"/>
      <c r="J887" s="322"/>
      <c r="K887" s="322"/>
      <c r="L887" s="1169"/>
      <c r="M887" s="456"/>
      <c r="N887" s="931"/>
      <c r="O887" s="931"/>
      <c r="P887" s="322"/>
      <c r="Q887" s="322"/>
      <c r="R887" s="1169"/>
      <c r="S887" s="456"/>
      <c r="T887" s="931"/>
      <c r="U887" s="931"/>
      <c r="V887" s="322"/>
      <c r="W887" s="322"/>
      <c r="X887" s="1169"/>
      <c r="Y887" s="456"/>
      <c r="Z887" s="931"/>
    </row>
    <row r="888" ht="24.75" customHeight="1">
      <c r="A888" s="456" t="s">
        <v>143</v>
      </c>
      <c r="B888" s="931" t="s">
        <v>1647</v>
      </c>
      <c r="C888" s="931" t="s">
        <v>11527</v>
      </c>
      <c r="D888" s="315" t="s">
        <v>10703</v>
      </c>
      <c r="E888" s="1729">
        <v>494.66</v>
      </c>
      <c r="F888" s="1730">
        <v>494.66</v>
      </c>
      <c r="G888" s="456" t="s">
        <v>1652</v>
      </c>
      <c r="H888" s="931"/>
      <c r="I888" s="931"/>
      <c r="J888" s="315"/>
      <c r="K888" s="1729"/>
      <c r="L888" s="1729"/>
      <c r="M888" s="456"/>
      <c r="N888" s="931"/>
      <c r="O888" s="931"/>
      <c r="P888" s="315"/>
      <c r="Q888" s="1729"/>
      <c r="R888" s="1729"/>
      <c r="S888" s="456"/>
      <c r="T888" s="931"/>
      <c r="U888" s="931"/>
      <c r="V888" s="315"/>
      <c r="W888" s="1729"/>
      <c r="X888" s="1729"/>
      <c r="Y888" s="456"/>
      <c r="Z888" s="931"/>
    </row>
    <row r="889" ht="36.0" customHeight="1">
      <c r="A889" s="456" t="s">
        <v>143</v>
      </c>
      <c r="B889" s="931" t="s">
        <v>1647</v>
      </c>
      <c r="C889" s="931" t="s">
        <v>10708</v>
      </c>
      <c r="D889" s="319" t="s">
        <v>10703</v>
      </c>
      <c r="E889" s="1729">
        <v>79.33</v>
      </c>
      <c r="F889" s="1730">
        <v>79.33</v>
      </c>
      <c r="G889" s="456" t="s">
        <v>1652</v>
      </c>
      <c r="H889" s="931"/>
      <c r="I889" s="931"/>
      <c r="J889" s="319"/>
      <c r="K889" s="1729"/>
      <c r="L889" s="1729"/>
      <c r="M889" s="456"/>
      <c r="N889" s="931"/>
      <c r="O889" s="931"/>
      <c r="P889" s="319"/>
      <c r="Q889" s="1729"/>
      <c r="R889" s="1729"/>
      <c r="S889" s="456"/>
      <c r="T889" s="931"/>
      <c r="U889" s="931"/>
      <c r="V889" s="319"/>
      <c r="W889" s="1729"/>
      <c r="X889" s="1729"/>
      <c r="Y889" s="456"/>
      <c r="Z889" s="931"/>
    </row>
    <row r="890" ht="36.0" customHeight="1">
      <c r="A890" s="456" t="s">
        <v>143</v>
      </c>
      <c r="B890" s="931" t="s">
        <v>1647</v>
      </c>
      <c r="C890" s="931" t="s">
        <v>10709</v>
      </c>
      <c r="D890" s="319" t="s">
        <v>10703</v>
      </c>
      <c r="E890" s="1729">
        <v>48.66</v>
      </c>
      <c r="F890" s="1730">
        <v>48.66</v>
      </c>
      <c r="G890" s="456" t="s">
        <v>1652</v>
      </c>
      <c r="H890" s="931"/>
      <c r="I890" s="931"/>
      <c r="J890" s="319"/>
      <c r="K890" s="1729"/>
      <c r="L890" s="1730"/>
      <c r="M890" s="456"/>
      <c r="N890" s="931"/>
      <c r="O890" s="931"/>
      <c r="P890" s="319"/>
      <c r="Q890" s="1729"/>
      <c r="R890" s="1730"/>
      <c r="S890" s="456"/>
      <c r="T890" s="931"/>
      <c r="U890" s="931"/>
      <c r="V890" s="319"/>
      <c r="W890" s="1729"/>
      <c r="X890" s="1730"/>
      <c r="Y890" s="456"/>
      <c r="Z890" s="931"/>
    </row>
    <row r="891" ht="15.75" customHeight="1">
      <c r="A891" s="162" t="s">
        <v>140</v>
      </c>
      <c r="B891" s="348" t="s">
        <v>139</v>
      </c>
      <c r="C891" s="348" t="s">
        <v>11560</v>
      </c>
      <c r="D891" s="178" t="s">
        <v>11561</v>
      </c>
      <c r="E891" s="164">
        <v>8.0</v>
      </c>
      <c r="F891" s="1483">
        <v>16.0</v>
      </c>
      <c r="G891" s="374" t="s">
        <v>140</v>
      </c>
    </row>
    <row r="892" ht="15.75" customHeight="1">
      <c r="A892" s="162" t="s">
        <v>140</v>
      </c>
      <c r="B892" s="348" t="s">
        <v>139</v>
      </c>
      <c r="C892" s="348" t="s">
        <v>11562</v>
      </c>
      <c r="D892" s="178" t="s">
        <v>11563</v>
      </c>
      <c r="E892" s="161">
        <v>494.66</v>
      </c>
      <c r="F892" s="1483">
        <v>494.66</v>
      </c>
      <c r="G892" s="374" t="s">
        <v>140</v>
      </c>
    </row>
    <row r="893" ht="15.75" customHeight="1">
      <c r="A893" s="162" t="s">
        <v>140</v>
      </c>
      <c r="B893" s="348" t="s">
        <v>139</v>
      </c>
      <c r="C893" s="348" t="s">
        <v>11564</v>
      </c>
      <c r="D893" s="178" t="s">
        <v>11561</v>
      </c>
      <c r="E893" s="164">
        <v>8.0</v>
      </c>
      <c r="F893" s="1483">
        <v>16.0</v>
      </c>
      <c r="G893" s="374" t="s">
        <v>140</v>
      </c>
    </row>
    <row r="894" ht="15.75" customHeight="1">
      <c r="A894" s="162" t="s">
        <v>140</v>
      </c>
      <c r="B894" s="348" t="s">
        <v>139</v>
      </c>
      <c r="C894" s="348" t="s">
        <v>11565</v>
      </c>
      <c r="D894" s="178" t="s">
        <v>11566</v>
      </c>
      <c r="E894" s="178">
        <v>10.0</v>
      </c>
      <c r="F894" s="1483">
        <v>20.0</v>
      </c>
      <c r="G894" s="374" t="s">
        <v>140</v>
      </c>
    </row>
    <row r="895" ht="15.75" customHeight="1">
      <c r="A895" s="162" t="s">
        <v>164</v>
      </c>
      <c r="B895" s="348" t="s">
        <v>139</v>
      </c>
      <c r="C895" s="348" t="s">
        <v>11567</v>
      </c>
      <c r="D895" s="164" t="s">
        <v>11568</v>
      </c>
      <c r="E895" s="164">
        <v>43.0</v>
      </c>
      <c r="F895" s="1483">
        <v>86.0</v>
      </c>
      <c r="G895" s="374" t="s">
        <v>164</v>
      </c>
    </row>
    <row r="896" ht="15.75" customHeight="1">
      <c r="A896" s="162" t="s">
        <v>166</v>
      </c>
      <c r="B896" s="348" t="s">
        <v>139</v>
      </c>
      <c r="C896" s="348" t="s">
        <v>11569</v>
      </c>
      <c r="D896" s="164" t="s">
        <v>11438</v>
      </c>
      <c r="E896" s="164">
        <v>42.0</v>
      </c>
      <c r="F896" s="1483">
        <v>42.0</v>
      </c>
      <c r="G896" s="374" t="s">
        <v>166</v>
      </c>
    </row>
    <row r="897" ht="15.75" customHeight="1">
      <c r="A897" s="847" t="s">
        <v>1841</v>
      </c>
      <c r="B897" s="648" t="s">
        <v>174</v>
      </c>
      <c r="C897" s="648" t="s">
        <v>11570</v>
      </c>
      <c r="D897" s="1731" t="s">
        <v>10637</v>
      </c>
      <c r="E897" s="1667">
        <f>78/3*2</f>
        <v>52</v>
      </c>
      <c r="F897" s="1667">
        <v>52.0</v>
      </c>
      <c r="G897" s="555" t="s">
        <v>1841</v>
      </c>
    </row>
    <row r="898" ht="15.75" customHeight="1">
      <c r="A898" s="847" t="s">
        <v>1841</v>
      </c>
      <c r="B898" s="648" t="s">
        <v>174</v>
      </c>
      <c r="C898" s="648" t="s">
        <v>11571</v>
      </c>
      <c r="D898" s="1731" t="s">
        <v>10637</v>
      </c>
      <c r="E898" s="1667">
        <v>52.0</v>
      </c>
      <c r="F898" s="1667">
        <v>52.0</v>
      </c>
      <c r="G898" s="555" t="s">
        <v>1841</v>
      </c>
    </row>
    <row r="899" ht="15.75" customHeight="1">
      <c r="A899" s="190" t="s">
        <v>1841</v>
      </c>
      <c r="B899" s="1732" t="s">
        <v>174</v>
      </c>
      <c r="C899" s="1732" t="s">
        <v>11572</v>
      </c>
      <c r="D899" s="1733" t="s">
        <v>10637</v>
      </c>
      <c r="E899" s="1734">
        <f>60/3*2</f>
        <v>40</v>
      </c>
      <c r="F899" s="1734">
        <v>40.0</v>
      </c>
      <c r="G899" s="555" t="s">
        <v>1841</v>
      </c>
      <c r="H899" s="555"/>
      <c r="I899" s="555"/>
      <c r="J899" s="555"/>
      <c r="K899" s="555"/>
      <c r="L899" s="555"/>
      <c r="M899" s="555"/>
      <c r="N899" s="555"/>
      <c r="O899" s="555"/>
      <c r="P899" s="555"/>
      <c r="Q899" s="555"/>
      <c r="R899" s="555"/>
      <c r="S899" s="555"/>
      <c r="T899" s="555"/>
      <c r="U899" s="555"/>
      <c r="V899" s="555"/>
      <c r="W899" s="555"/>
      <c r="X899" s="555"/>
      <c r="Y899" s="555"/>
      <c r="Z899" s="555"/>
    </row>
    <row r="900" ht="15.75" customHeight="1">
      <c r="A900" s="847" t="s">
        <v>1841</v>
      </c>
      <c r="B900" s="648" t="s">
        <v>174</v>
      </c>
      <c r="C900" s="648" t="s">
        <v>11573</v>
      </c>
      <c r="D900" s="1731" t="s">
        <v>10637</v>
      </c>
      <c r="E900" s="1667">
        <f t="shared" ref="E900:E901" si="50">80/3*2</f>
        <v>53.33333333</v>
      </c>
      <c r="F900" s="1667">
        <v>53.33</v>
      </c>
      <c r="G900" s="555" t="s">
        <v>1841</v>
      </c>
    </row>
    <row r="901" ht="15.75" customHeight="1">
      <c r="A901" s="847" t="s">
        <v>1841</v>
      </c>
      <c r="B901" s="648" t="s">
        <v>174</v>
      </c>
      <c r="C901" s="648" t="s">
        <v>11574</v>
      </c>
      <c r="D901" s="1731" t="s">
        <v>10637</v>
      </c>
      <c r="E901" s="1667">
        <f t="shared" si="50"/>
        <v>53.33333333</v>
      </c>
      <c r="F901" s="1667">
        <v>53.33</v>
      </c>
      <c r="G901" s="555" t="s">
        <v>1841</v>
      </c>
    </row>
    <row r="902" ht="15.75" customHeight="1">
      <c r="A902" s="847" t="s">
        <v>1841</v>
      </c>
      <c r="B902" s="648" t="s">
        <v>174</v>
      </c>
      <c r="C902" s="648" t="s">
        <v>11575</v>
      </c>
      <c r="D902" s="1731" t="s">
        <v>10637</v>
      </c>
      <c r="E902" s="1667">
        <f>50/3*2</f>
        <v>33.33333333</v>
      </c>
      <c r="F902" s="1667">
        <v>33.33</v>
      </c>
      <c r="G902" s="555" t="s">
        <v>1841</v>
      </c>
    </row>
    <row r="903" ht="15.75" customHeight="1">
      <c r="A903" s="847" t="s">
        <v>1841</v>
      </c>
      <c r="B903" s="648" t="s">
        <v>174</v>
      </c>
      <c r="C903" s="648" t="s">
        <v>11576</v>
      </c>
      <c r="D903" s="1731" t="s">
        <v>10637</v>
      </c>
      <c r="E903" s="1667">
        <f t="shared" ref="E903:E904" si="51">23/3*2</f>
        <v>15.33333333</v>
      </c>
      <c r="F903" s="1667">
        <v>15.33</v>
      </c>
      <c r="G903" s="555" t="s">
        <v>1841</v>
      </c>
    </row>
    <row r="904" ht="15.75" customHeight="1">
      <c r="A904" s="847" t="s">
        <v>1841</v>
      </c>
      <c r="B904" s="648" t="s">
        <v>174</v>
      </c>
      <c r="C904" s="648" t="s">
        <v>11577</v>
      </c>
      <c r="D904" s="1731" t="s">
        <v>10637</v>
      </c>
      <c r="E904" s="1667">
        <f t="shared" si="51"/>
        <v>15.33333333</v>
      </c>
      <c r="F904" s="1667">
        <v>15.33</v>
      </c>
      <c r="G904" s="555" t="s">
        <v>1841</v>
      </c>
    </row>
    <row r="905" ht="15.75" customHeight="1">
      <c r="A905" s="847" t="s">
        <v>1841</v>
      </c>
      <c r="B905" s="648" t="s">
        <v>174</v>
      </c>
      <c r="C905" s="648" t="s">
        <v>11578</v>
      </c>
      <c r="D905" s="1731" t="s">
        <v>10637</v>
      </c>
      <c r="E905" s="1667">
        <f t="shared" ref="E905:E906" si="52">39/3*2</f>
        <v>26</v>
      </c>
      <c r="F905" s="1667">
        <v>26.0</v>
      </c>
      <c r="G905" s="555" t="s">
        <v>1841</v>
      </c>
    </row>
    <row r="906" ht="15.75" customHeight="1">
      <c r="A906" s="847" t="s">
        <v>1841</v>
      </c>
      <c r="B906" s="648" t="s">
        <v>174</v>
      </c>
      <c r="C906" s="348" t="s">
        <v>11579</v>
      </c>
      <c r="D906" s="1731" t="s">
        <v>10637</v>
      </c>
      <c r="E906" s="1667">
        <f t="shared" si="52"/>
        <v>26</v>
      </c>
      <c r="F906" s="1667">
        <v>26.0</v>
      </c>
      <c r="G906" s="555" t="s">
        <v>1841</v>
      </c>
    </row>
    <row r="907" ht="15.75" customHeight="1">
      <c r="A907" s="847" t="s">
        <v>1841</v>
      </c>
      <c r="B907" s="648" t="s">
        <v>174</v>
      </c>
      <c r="C907" s="511" t="s">
        <v>11580</v>
      </c>
      <c r="D907" s="1735" t="s">
        <v>10637</v>
      </c>
      <c r="E907" s="1483">
        <f>80/3*2</f>
        <v>53.33333333</v>
      </c>
      <c r="F907" s="1483">
        <v>53.33</v>
      </c>
      <c r="G907" s="555" t="s">
        <v>1841</v>
      </c>
    </row>
    <row r="908" ht="15.75" customHeight="1">
      <c r="A908" s="847" t="s">
        <v>1841</v>
      </c>
      <c r="B908" s="648" t="s">
        <v>174</v>
      </c>
      <c r="C908" s="511" t="s">
        <v>11581</v>
      </c>
      <c r="D908" s="1735" t="s">
        <v>10637</v>
      </c>
      <c r="E908" s="1483">
        <f>(636/3)*2</f>
        <v>424</v>
      </c>
      <c r="F908" s="1483">
        <v>424.0</v>
      </c>
      <c r="G908" s="555" t="s">
        <v>1841</v>
      </c>
    </row>
    <row r="909" ht="15.75" customHeight="1">
      <c r="A909" s="162" t="s">
        <v>8954</v>
      </c>
      <c r="B909" s="511" t="s">
        <v>174</v>
      </c>
      <c r="C909" s="1010" t="s">
        <v>11582</v>
      </c>
      <c r="D909" s="522" t="s">
        <v>10703</v>
      </c>
      <c r="E909" s="1736">
        <f t="shared" ref="E909:E919" si="53">1/3</f>
        <v>0.3333333333</v>
      </c>
      <c r="F909" s="683">
        <v>8.33</v>
      </c>
      <c r="G909" s="988" t="s">
        <v>6613</v>
      </c>
    </row>
    <row r="910" ht="15.75" customHeight="1">
      <c r="A910" s="162" t="s">
        <v>8954</v>
      </c>
      <c r="B910" s="511" t="s">
        <v>174</v>
      </c>
      <c r="C910" s="1010" t="s">
        <v>11583</v>
      </c>
      <c r="D910" s="522" t="s">
        <v>10703</v>
      </c>
      <c r="E910" s="1736">
        <f t="shared" si="53"/>
        <v>0.3333333333</v>
      </c>
      <c r="F910" s="683">
        <v>8.33</v>
      </c>
      <c r="G910" s="988" t="s">
        <v>6613</v>
      </c>
    </row>
    <row r="911" ht="15.75" customHeight="1">
      <c r="A911" s="162" t="s">
        <v>8954</v>
      </c>
      <c r="B911" s="511" t="s">
        <v>174</v>
      </c>
      <c r="C911" s="1010" t="s">
        <v>11584</v>
      </c>
      <c r="D911" s="522" t="s">
        <v>10703</v>
      </c>
      <c r="E911" s="1736">
        <f t="shared" si="53"/>
        <v>0.3333333333</v>
      </c>
      <c r="F911" s="683">
        <v>8.33</v>
      </c>
      <c r="G911" s="988" t="s">
        <v>6613</v>
      </c>
    </row>
    <row r="912" ht="15.75" customHeight="1">
      <c r="A912" s="162" t="s">
        <v>8954</v>
      </c>
      <c r="B912" s="511" t="s">
        <v>174</v>
      </c>
      <c r="C912" s="1010" t="s">
        <v>11585</v>
      </c>
      <c r="D912" s="522" t="s">
        <v>10703</v>
      </c>
      <c r="E912" s="1736">
        <f t="shared" si="53"/>
        <v>0.3333333333</v>
      </c>
      <c r="F912" s="683">
        <v>8.33</v>
      </c>
      <c r="G912" s="988" t="s">
        <v>6613</v>
      </c>
    </row>
    <row r="913" ht="15.75" customHeight="1">
      <c r="A913" s="162" t="s">
        <v>8954</v>
      </c>
      <c r="B913" s="511" t="s">
        <v>174</v>
      </c>
      <c r="C913" s="1010" t="s">
        <v>11586</v>
      </c>
      <c r="D913" s="522" t="s">
        <v>10703</v>
      </c>
      <c r="E913" s="1736">
        <f t="shared" si="53"/>
        <v>0.3333333333</v>
      </c>
      <c r="F913" s="683">
        <v>6.67</v>
      </c>
      <c r="G913" s="988" t="s">
        <v>6613</v>
      </c>
    </row>
    <row r="914" ht="15.75" customHeight="1">
      <c r="A914" s="162" t="s">
        <v>8954</v>
      </c>
      <c r="B914" s="511" t="s">
        <v>174</v>
      </c>
      <c r="C914" s="1010" t="s">
        <v>11587</v>
      </c>
      <c r="D914" s="522" t="s">
        <v>10703</v>
      </c>
      <c r="E914" s="1736">
        <f t="shared" si="53"/>
        <v>0.3333333333</v>
      </c>
      <c r="F914" s="683">
        <v>6.67</v>
      </c>
      <c r="G914" s="988" t="s">
        <v>6613</v>
      </c>
    </row>
    <row r="915" ht="15.75" customHeight="1">
      <c r="A915" s="162" t="s">
        <v>8954</v>
      </c>
      <c r="B915" s="511" t="s">
        <v>174</v>
      </c>
      <c r="C915" s="1010" t="s">
        <v>11588</v>
      </c>
      <c r="D915" s="522" t="s">
        <v>10703</v>
      </c>
      <c r="E915" s="1736">
        <f t="shared" si="53"/>
        <v>0.3333333333</v>
      </c>
      <c r="F915" s="683">
        <v>6.67</v>
      </c>
      <c r="G915" s="988" t="s">
        <v>6613</v>
      </c>
    </row>
    <row r="916" ht="15.75" customHeight="1">
      <c r="A916" s="162" t="s">
        <v>8954</v>
      </c>
      <c r="B916" s="511" t="s">
        <v>174</v>
      </c>
      <c r="C916" s="1010" t="s">
        <v>11589</v>
      </c>
      <c r="D916" s="522" t="s">
        <v>10703</v>
      </c>
      <c r="E916" s="1736">
        <f t="shared" si="53"/>
        <v>0.3333333333</v>
      </c>
      <c r="F916" s="683">
        <v>6.67</v>
      </c>
      <c r="G916" s="988" t="s">
        <v>6613</v>
      </c>
    </row>
    <row r="917" ht="15.75" customHeight="1">
      <c r="A917" s="162" t="s">
        <v>8954</v>
      </c>
      <c r="B917" s="511" t="s">
        <v>174</v>
      </c>
      <c r="C917" s="1010" t="s">
        <v>11590</v>
      </c>
      <c r="D917" s="522" t="s">
        <v>10703</v>
      </c>
      <c r="E917" s="1736">
        <f t="shared" si="53"/>
        <v>0.3333333333</v>
      </c>
      <c r="F917" s="683">
        <f t="shared" ref="F917:F918" si="54">39*E917</f>
        <v>13</v>
      </c>
      <c r="G917" s="988" t="s">
        <v>6613</v>
      </c>
    </row>
    <row r="918" ht="15.75" customHeight="1">
      <c r="A918" s="162" t="s">
        <v>8954</v>
      </c>
      <c r="B918" s="511" t="s">
        <v>174</v>
      </c>
      <c r="C918" s="1010" t="s">
        <v>11591</v>
      </c>
      <c r="D918" s="522" t="s">
        <v>10703</v>
      </c>
      <c r="E918" s="1736">
        <f t="shared" si="53"/>
        <v>0.3333333333</v>
      </c>
      <c r="F918" s="683">
        <f t="shared" si="54"/>
        <v>13</v>
      </c>
      <c r="G918" s="988" t="s">
        <v>6613</v>
      </c>
    </row>
    <row r="919" ht="15.75" customHeight="1">
      <c r="A919" s="162" t="s">
        <v>8954</v>
      </c>
      <c r="B919" s="511" t="s">
        <v>174</v>
      </c>
      <c r="C919" s="1010" t="s">
        <v>11592</v>
      </c>
      <c r="D919" s="522" t="s">
        <v>10703</v>
      </c>
      <c r="E919" s="1736">
        <f t="shared" si="53"/>
        <v>0.3333333333</v>
      </c>
      <c r="F919" s="683">
        <v>3.33</v>
      </c>
      <c r="G919" s="988" t="s">
        <v>6613</v>
      </c>
    </row>
    <row r="920" ht="15.75" customHeight="1">
      <c r="A920" s="162" t="s">
        <v>8954</v>
      </c>
      <c r="B920" s="511" t="s">
        <v>174</v>
      </c>
      <c r="C920" s="1010" t="s">
        <v>11593</v>
      </c>
      <c r="D920" s="1714" t="s">
        <v>11594</v>
      </c>
      <c r="E920" s="1736">
        <f>2*1/3</f>
        <v>0.6666666667</v>
      </c>
      <c r="F920" s="683">
        <f>E921*577</f>
        <v>386.59</v>
      </c>
      <c r="G920" s="988" t="s">
        <v>6613</v>
      </c>
    </row>
    <row r="921" ht="15.75" customHeight="1">
      <c r="A921" s="162" t="s">
        <v>8954</v>
      </c>
      <c r="B921" s="511" t="s">
        <v>174</v>
      </c>
      <c r="C921" s="1010" t="s">
        <v>11595</v>
      </c>
      <c r="D921" s="1714" t="s">
        <v>11594</v>
      </c>
      <c r="E921" s="1736">
        <v>0.67</v>
      </c>
      <c r="F921" s="683">
        <f>E921*125</f>
        <v>83.75</v>
      </c>
      <c r="G921" s="988" t="s">
        <v>6613</v>
      </c>
    </row>
    <row r="922" ht="15.75" customHeight="1">
      <c r="A922" s="162" t="s">
        <v>8954</v>
      </c>
      <c r="B922" s="709" t="s">
        <v>174</v>
      </c>
      <c r="C922" s="511" t="s">
        <v>11596</v>
      </c>
      <c r="D922" s="1714" t="s">
        <v>11597</v>
      </c>
      <c r="E922" s="1736">
        <v>0.67</v>
      </c>
      <c r="F922" s="683">
        <v>20.1</v>
      </c>
      <c r="G922" s="988" t="s">
        <v>6613</v>
      </c>
    </row>
    <row r="923" ht="15.75" customHeight="1">
      <c r="A923" s="162" t="s">
        <v>10100</v>
      </c>
      <c r="B923" s="348" t="s">
        <v>174</v>
      </c>
      <c r="C923" s="348" t="s">
        <v>11598</v>
      </c>
      <c r="D923" s="178" t="s">
        <v>11599</v>
      </c>
      <c r="E923" s="164">
        <v>13.33</v>
      </c>
      <c r="F923" s="1483">
        <v>13.33</v>
      </c>
      <c r="G923" s="988" t="s">
        <v>6647</v>
      </c>
    </row>
    <row r="924" ht="15.75" customHeight="1">
      <c r="A924" s="162" t="s">
        <v>10100</v>
      </c>
      <c r="B924" s="348" t="s">
        <v>174</v>
      </c>
      <c r="C924" s="348" t="s">
        <v>11600</v>
      </c>
      <c r="D924" s="178" t="s">
        <v>11599</v>
      </c>
      <c r="E924" s="178">
        <v>13.33</v>
      </c>
      <c r="F924" s="1483">
        <v>13.33</v>
      </c>
      <c r="G924" s="988" t="s">
        <v>6647</v>
      </c>
    </row>
    <row r="925" ht="15.75" customHeight="1">
      <c r="A925" s="162" t="s">
        <v>10100</v>
      </c>
      <c r="B925" s="348" t="s">
        <v>174</v>
      </c>
      <c r="C925" s="348" t="s">
        <v>11601</v>
      </c>
      <c r="D925" s="178" t="s">
        <v>11599</v>
      </c>
      <c r="E925" s="164">
        <v>8.33</v>
      </c>
      <c r="F925" s="1483">
        <v>8.33</v>
      </c>
      <c r="G925" s="988" t="s">
        <v>6647</v>
      </c>
    </row>
    <row r="926" ht="15.75" customHeight="1">
      <c r="A926" s="162" t="s">
        <v>10100</v>
      </c>
      <c r="B926" s="348" t="s">
        <v>174</v>
      </c>
      <c r="C926" s="348" t="s">
        <v>11602</v>
      </c>
      <c r="D926" s="178" t="s">
        <v>11599</v>
      </c>
      <c r="E926" s="178">
        <v>8.33</v>
      </c>
      <c r="F926" s="1483">
        <v>8.33</v>
      </c>
      <c r="G926" s="988" t="s">
        <v>6647</v>
      </c>
    </row>
    <row r="927" ht="15.75" customHeight="1">
      <c r="A927" s="162" t="s">
        <v>10100</v>
      </c>
      <c r="B927" s="348" t="s">
        <v>174</v>
      </c>
      <c r="C927" s="348" t="s">
        <v>11603</v>
      </c>
      <c r="D927" s="178" t="s">
        <v>11599</v>
      </c>
      <c r="E927" s="178">
        <v>44.0</v>
      </c>
      <c r="F927" s="1483">
        <v>44.0</v>
      </c>
      <c r="G927" s="988" t="s">
        <v>6647</v>
      </c>
    </row>
    <row r="928" ht="15.75" customHeight="1">
      <c r="A928" s="162" t="s">
        <v>10100</v>
      </c>
      <c r="B928" s="348" t="s">
        <v>174</v>
      </c>
      <c r="C928" s="348" t="s">
        <v>11604</v>
      </c>
      <c r="D928" s="178" t="s">
        <v>11599</v>
      </c>
      <c r="E928" s="178">
        <v>44.0</v>
      </c>
      <c r="F928" s="1483">
        <v>44.0</v>
      </c>
      <c r="G928" s="988" t="s">
        <v>6647</v>
      </c>
    </row>
    <row r="929" ht="15.75" customHeight="1">
      <c r="A929" s="182" t="s">
        <v>10100</v>
      </c>
      <c r="B929" s="365" t="s">
        <v>174</v>
      </c>
      <c r="C929" s="365" t="s">
        <v>11605</v>
      </c>
      <c r="D929" s="186" t="s">
        <v>11599</v>
      </c>
      <c r="E929" s="186">
        <v>9.66</v>
      </c>
      <c r="F929" s="1684">
        <v>9.66</v>
      </c>
      <c r="G929" s="988" t="s">
        <v>6647</v>
      </c>
    </row>
    <row r="930" ht="15.75" customHeight="1">
      <c r="A930" s="182" t="s">
        <v>10100</v>
      </c>
      <c r="B930" s="365" t="s">
        <v>174</v>
      </c>
      <c r="C930" s="365" t="s">
        <v>11606</v>
      </c>
      <c r="D930" s="186" t="s">
        <v>11599</v>
      </c>
      <c r="E930" s="186">
        <v>9.66</v>
      </c>
      <c r="F930" s="1684">
        <v>9.66</v>
      </c>
      <c r="G930" s="988" t="s">
        <v>6647</v>
      </c>
    </row>
    <row r="931" ht="15.75" customHeight="1">
      <c r="A931" s="182" t="s">
        <v>10100</v>
      </c>
      <c r="B931" s="365" t="s">
        <v>174</v>
      </c>
      <c r="C931" s="365" t="s">
        <v>11607</v>
      </c>
      <c r="D931" s="186" t="s">
        <v>11599</v>
      </c>
      <c r="E931" s="186">
        <v>19.66</v>
      </c>
      <c r="F931" s="1684">
        <v>19.66</v>
      </c>
      <c r="G931" s="988" t="s">
        <v>6647</v>
      </c>
    </row>
    <row r="932" ht="15.75" customHeight="1">
      <c r="A932" s="162" t="s">
        <v>10109</v>
      </c>
      <c r="B932" s="348" t="s">
        <v>174</v>
      </c>
      <c r="C932" s="348" t="s">
        <v>11608</v>
      </c>
      <c r="D932" s="178" t="s">
        <v>11609</v>
      </c>
      <c r="E932" s="164">
        <v>13.33</v>
      </c>
      <c r="F932" s="1483">
        <v>13.33</v>
      </c>
      <c r="G932" s="988" t="s">
        <v>6666</v>
      </c>
    </row>
    <row r="933" ht="15.75" customHeight="1">
      <c r="A933" s="162" t="s">
        <v>10109</v>
      </c>
      <c r="B933" s="348" t="s">
        <v>174</v>
      </c>
      <c r="C933" s="348" t="s">
        <v>11610</v>
      </c>
      <c r="D933" s="178" t="s">
        <v>11609</v>
      </c>
      <c r="E933" s="178">
        <v>13.33</v>
      </c>
      <c r="F933" s="1483">
        <v>13.33</v>
      </c>
      <c r="G933" s="988" t="s">
        <v>6666</v>
      </c>
    </row>
    <row r="934" ht="15.75" customHeight="1">
      <c r="A934" s="162" t="s">
        <v>10109</v>
      </c>
      <c r="B934" s="348" t="s">
        <v>174</v>
      </c>
      <c r="C934" s="348" t="s">
        <v>11611</v>
      </c>
      <c r="D934" s="178" t="s">
        <v>11609</v>
      </c>
      <c r="E934" s="164">
        <v>13.0</v>
      </c>
      <c r="F934" s="1483">
        <v>13.33</v>
      </c>
      <c r="G934" s="988" t="s">
        <v>6666</v>
      </c>
    </row>
    <row r="935" ht="15.75" customHeight="1">
      <c r="A935" s="162" t="s">
        <v>10109</v>
      </c>
      <c r="B935" s="348" t="s">
        <v>174</v>
      </c>
      <c r="C935" s="348" t="s">
        <v>11612</v>
      </c>
      <c r="D935" s="178" t="s">
        <v>11609</v>
      </c>
      <c r="E935" s="178">
        <v>10.0</v>
      </c>
      <c r="F935" s="1483">
        <v>10.0</v>
      </c>
      <c r="G935" s="988" t="s">
        <v>6666</v>
      </c>
    </row>
    <row r="936" ht="15.75" customHeight="1">
      <c r="A936" s="162" t="s">
        <v>10109</v>
      </c>
      <c r="B936" s="348" t="s">
        <v>174</v>
      </c>
      <c r="C936" s="348" t="s">
        <v>11613</v>
      </c>
      <c r="D936" s="178" t="s">
        <v>11609</v>
      </c>
      <c r="E936" s="178">
        <v>10.0</v>
      </c>
      <c r="F936" s="1483">
        <v>10.0</v>
      </c>
      <c r="G936" s="988" t="s">
        <v>6666</v>
      </c>
    </row>
    <row r="937" ht="15.75" customHeight="1">
      <c r="A937" s="162" t="s">
        <v>10109</v>
      </c>
      <c r="B937" s="348" t="s">
        <v>174</v>
      </c>
      <c r="C937" s="348" t="s">
        <v>11614</v>
      </c>
      <c r="D937" s="178" t="s">
        <v>11609</v>
      </c>
      <c r="E937" s="178">
        <v>10.0</v>
      </c>
      <c r="F937" s="1483">
        <v>10.0</v>
      </c>
      <c r="G937" s="988" t="s">
        <v>6666</v>
      </c>
    </row>
    <row r="938" ht="15.75" customHeight="1">
      <c r="A938" s="182" t="s">
        <v>10109</v>
      </c>
      <c r="B938" s="365" t="s">
        <v>174</v>
      </c>
      <c r="C938" s="365" t="s">
        <v>11615</v>
      </c>
      <c r="D938" s="186" t="s">
        <v>11609</v>
      </c>
      <c r="E938" s="186">
        <v>7.66</v>
      </c>
      <c r="F938" s="1684">
        <v>7.66</v>
      </c>
      <c r="G938" s="988" t="s">
        <v>6666</v>
      </c>
    </row>
    <row r="939" ht="15.75" customHeight="1">
      <c r="A939" s="182" t="s">
        <v>10109</v>
      </c>
      <c r="B939" s="365" t="s">
        <v>174</v>
      </c>
      <c r="C939" s="365" t="s">
        <v>11616</v>
      </c>
      <c r="D939" s="186" t="s">
        <v>11609</v>
      </c>
      <c r="E939" s="186">
        <v>7.66</v>
      </c>
      <c r="F939" s="1684">
        <v>7.66</v>
      </c>
      <c r="G939" s="988" t="s">
        <v>6666</v>
      </c>
    </row>
    <row r="940" ht="15.75" customHeight="1">
      <c r="A940" s="182" t="s">
        <v>10109</v>
      </c>
      <c r="B940" s="365" t="s">
        <v>174</v>
      </c>
      <c r="C940" s="365" t="s">
        <v>11617</v>
      </c>
      <c r="D940" s="186" t="s">
        <v>11609</v>
      </c>
      <c r="E940" s="186">
        <v>7.66</v>
      </c>
      <c r="F940" s="1684">
        <v>7.66</v>
      </c>
      <c r="G940" s="988" t="s">
        <v>6666</v>
      </c>
    </row>
    <row r="941" ht="15.75" customHeight="1">
      <c r="A941" s="182" t="s">
        <v>10109</v>
      </c>
      <c r="B941" s="365" t="s">
        <v>174</v>
      </c>
      <c r="C941" s="365" t="s">
        <v>11618</v>
      </c>
      <c r="D941" s="186" t="s">
        <v>11609</v>
      </c>
      <c r="E941" s="186">
        <v>9.66</v>
      </c>
      <c r="F941" s="1684">
        <v>9.66</v>
      </c>
      <c r="G941" s="988" t="s">
        <v>6666</v>
      </c>
    </row>
    <row r="942" ht="15.75" customHeight="1">
      <c r="A942" s="182" t="s">
        <v>10109</v>
      </c>
      <c r="B942" s="365" t="s">
        <v>174</v>
      </c>
      <c r="C942" s="365" t="s">
        <v>11619</v>
      </c>
      <c r="D942" s="186" t="s">
        <v>11609</v>
      </c>
      <c r="E942" s="186">
        <v>9.66</v>
      </c>
      <c r="F942" s="1684">
        <v>9.66</v>
      </c>
      <c r="G942" s="988" t="s">
        <v>6666</v>
      </c>
    </row>
    <row r="943" ht="15.75" customHeight="1">
      <c r="A943" s="182" t="s">
        <v>10109</v>
      </c>
      <c r="B943" s="365" t="s">
        <v>174</v>
      </c>
      <c r="C943" s="365" t="s">
        <v>11620</v>
      </c>
      <c r="D943" s="186" t="s">
        <v>11609</v>
      </c>
      <c r="E943" s="186">
        <v>9.66</v>
      </c>
      <c r="F943" s="1684">
        <v>9.66</v>
      </c>
      <c r="G943" s="988" t="s">
        <v>6666</v>
      </c>
    </row>
    <row r="944" ht="15.75" customHeight="1">
      <c r="A944" s="182" t="s">
        <v>10109</v>
      </c>
      <c r="B944" s="365" t="s">
        <v>174</v>
      </c>
      <c r="C944" s="365" t="s">
        <v>11607</v>
      </c>
      <c r="D944" s="186" t="s">
        <v>11609</v>
      </c>
      <c r="E944" s="186">
        <v>19.66</v>
      </c>
      <c r="F944" s="1684">
        <v>19.66</v>
      </c>
      <c r="G944" s="988" t="s">
        <v>6666</v>
      </c>
    </row>
    <row r="945" ht="15.75" customHeight="1">
      <c r="A945" s="162" t="s">
        <v>181</v>
      </c>
      <c r="B945" s="348" t="s">
        <v>2010</v>
      </c>
      <c r="C945" s="348" t="s">
        <v>11621</v>
      </c>
      <c r="D945" s="164"/>
      <c r="E945" s="178">
        <v>40.0</v>
      </c>
      <c r="F945" s="1483">
        <v>40.0</v>
      </c>
      <c r="G945" s="75" t="s">
        <v>181</v>
      </c>
    </row>
    <row r="946" ht="15.75" customHeight="1">
      <c r="A946" s="162" t="s">
        <v>181</v>
      </c>
      <c r="B946" s="348" t="s">
        <v>2010</v>
      </c>
      <c r="C946" s="348" t="s">
        <v>11622</v>
      </c>
      <c r="D946" s="178"/>
      <c r="E946" s="178">
        <v>12.0</v>
      </c>
      <c r="F946" s="1483">
        <v>12.0</v>
      </c>
      <c r="G946" s="75" t="s">
        <v>181</v>
      </c>
    </row>
    <row r="947" ht="15.75" customHeight="1">
      <c r="A947" s="162" t="s">
        <v>181</v>
      </c>
      <c r="B947" s="348" t="s">
        <v>2010</v>
      </c>
      <c r="C947" s="348" t="s">
        <v>11623</v>
      </c>
      <c r="D947" s="164"/>
      <c r="E947" s="178">
        <v>26.0</v>
      </c>
      <c r="F947" s="1483">
        <v>26.0</v>
      </c>
      <c r="G947" s="75" t="s">
        <v>181</v>
      </c>
    </row>
    <row r="948" ht="15.75" customHeight="1">
      <c r="A948" s="162" t="s">
        <v>181</v>
      </c>
      <c r="B948" s="348" t="s">
        <v>2010</v>
      </c>
      <c r="C948" s="348" t="s">
        <v>11624</v>
      </c>
      <c r="D948" s="164"/>
      <c r="E948" s="178">
        <v>18.0</v>
      </c>
      <c r="F948" s="1483">
        <v>18.0</v>
      </c>
      <c r="G948" s="75" t="s">
        <v>181</v>
      </c>
    </row>
    <row r="949" ht="15.75" customHeight="1">
      <c r="A949" s="162" t="s">
        <v>181</v>
      </c>
      <c r="B949" s="348" t="s">
        <v>2010</v>
      </c>
      <c r="C949" s="348" t="s">
        <v>11625</v>
      </c>
      <c r="D949" s="164"/>
      <c r="E949" s="178">
        <v>18.0</v>
      </c>
      <c r="F949" s="1483">
        <v>18.0</v>
      </c>
      <c r="G949" s="75" t="s">
        <v>181</v>
      </c>
    </row>
    <row r="950" ht="15.75" customHeight="1">
      <c r="A950" s="162" t="s">
        <v>181</v>
      </c>
      <c r="B950" s="348" t="s">
        <v>2010</v>
      </c>
      <c r="C950" s="348" t="s">
        <v>11626</v>
      </c>
      <c r="D950" s="164"/>
      <c r="E950" s="178">
        <v>18.0</v>
      </c>
      <c r="F950" s="1483">
        <v>18.0</v>
      </c>
      <c r="G950" s="75" t="s">
        <v>181</v>
      </c>
    </row>
    <row r="951" ht="15.75" customHeight="1">
      <c r="A951" s="162" t="s">
        <v>181</v>
      </c>
      <c r="B951" s="348" t="s">
        <v>2010</v>
      </c>
      <c r="C951" s="348" t="s">
        <v>11627</v>
      </c>
      <c r="D951" s="178"/>
      <c r="E951" s="178">
        <v>36.0</v>
      </c>
      <c r="F951" s="1483">
        <v>36.0</v>
      </c>
      <c r="G951" s="75" t="s">
        <v>181</v>
      </c>
    </row>
    <row r="952" ht="15.75" customHeight="1">
      <c r="A952" s="162" t="s">
        <v>181</v>
      </c>
      <c r="B952" s="348" t="s">
        <v>2010</v>
      </c>
      <c r="C952" s="348" t="s">
        <v>11628</v>
      </c>
      <c r="D952" s="178"/>
      <c r="E952" s="178">
        <v>54.0</v>
      </c>
      <c r="F952" s="1483">
        <v>54.0</v>
      </c>
      <c r="G952" s="75" t="s">
        <v>181</v>
      </c>
    </row>
    <row r="953" ht="15.75" customHeight="1">
      <c r="A953" s="162" t="s">
        <v>7636</v>
      </c>
      <c r="B953" s="348" t="s">
        <v>174</v>
      </c>
      <c r="C953" s="348" t="s">
        <v>11629</v>
      </c>
      <c r="D953" s="164" t="s">
        <v>10782</v>
      </c>
      <c r="E953" s="164" t="s">
        <v>11630</v>
      </c>
      <c r="F953" s="1483">
        <v>26.66</v>
      </c>
      <c r="G953" s="75" t="s">
        <v>182</v>
      </c>
    </row>
    <row r="954" ht="15.75" customHeight="1">
      <c r="A954" s="162" t="s">
        <v>7636</v>
      </c>
      <c r="B954" s="348" t="s">
        <v>174</v>
      </c>
      <c r="C954" s="348" t="s">
        <v>11631</v>
      </c>
      <c r="D954" s="164" t="s">
        <v>10782</v>
      </c>
      <c r="E954" s="164" t="s">
        <v>11630</v>
      </c>
      <c r="F954" s="1483">
        <v>26.66</v>
      </c>
      <c r="G954" s="75" t="s">
        <v>182</v>
      </c>
    </row>
    <row r="955" ht="15.75" customHeight="1">
      <c r="A955" s="162" t="s">
        <v>7636</v>
      </c>
      <c r="B955" s="348" t="s">
        <v>174</v>
      </c>
      <c r="C955" s="348" t="s">
        <v>11632</v>
      </c>
      <c r="D955" s="164" t="s">
        <v>10782</v>
      </c>
      <c r="E955" s="164" t="s">
        <v>11633</v>
      </c>
      <c r="F955" s="1483">
        <v>21.66</v>
      </c>
      <c r="G955" s="75" t="s">
        <v>182</v>
      </c>
    </row>
    <row r="956" ht="15.75" customHeight="1">
      <c r="A956" s="162" t="s">
        <v>7636</v>
      </c>
      <c r="B956" s="348" t="s">
        <v>174</v>
      </c>
      <c r="C956" s="348" t="s">
        <v>11634</v>
      </c>
      <c r="D956" s="164" t="s">
        <v>10782</v>
      </c>
      <c r="E956" s="178" t="s">
        <v>11635</v>
      </c>
      <c r="F956" s="1483">
        <f>2*80/3</f>
        <v>53.33333333</v>
      </c>
      <c r="G956" s="75" t="s">
        <v>182</v>
      </c>
    </row>
    <row r="957" ht="15.75" customHeight="1">
      <c r="A957" s="162" t="s">
        <v>7636</v>
      </c>
      <c r="B957" s="348" t="s">
        <v>174</v>
      </c>
      <c r="C957" s="348" t="s">
        <v>11636</v>
      </c>
      <c r="D957" s="164" t="s">
        <v>10782</v>
      </c>
      <c r="E957" s="178" t="s">
        <v>11637</v>
      </c>
      <c r="F957" s="1483">
        <f>2*577/3</f>
        <v>384.6666667</v>
      </c>
      <c r="G957" s="75" t="s">
        <v>182</v>
      </c>
    </row>
    <row r="958" ht="15.75" customHeight="1">
      <c r="A958" s="511" t="s">
        <v>11638</v>
      </c>
      <c r="B958" s="511" t="s">
        <v>174</v>
      </c>
      <c r="C958" s="511" t="s">
        <v>11639</v>
      </c>
      <c r="D958" s="522" t="s">
        <v>10782</v>
      </c>
      <c r="E958" s="1737">
        <v>424.0</v>
      </c>
      <c r="F958" s="683">
        <v>424.0</v>
      </c>
      <c r="G958" s="555" t="s">
        <v>191</v>
      </c>
    </row>
    <row r="959" ht="15.75" customHeight="1">
      <c r="A959" s="511" t="s">
        <v>11638</v>
      </c>
      <c r="B959" s="511" t="s">
        <v>174</v>
      </c>
      <c r="C959" s="511" t="s">
        <v>11640</v>
      </c>
      <c r="D959" s="522" t="s">
        <v>10782</v>
      </c>
      <c r="E959" s="1738">
        <f t="shared" ref="E959:E964" si="55">41/3</f>
        <v>13.66666667</v>
      </c>
      <c r="F959" s="683">
        <f t="shared" ref="F959:F967" si="56">E959</f>
        <v>13.66666667</v>
      </c>
      <c r="G959" s="555" t="s">
        <v>191</v>
      </c>
    </row>
    <row r="960" ht="15.75" customHeight="1">
      <c r="A960" s="511" t="s">
        <v>11638</v>
      </c>
      <c r="B960" s="511" t="s">
        <v>174</v>
      </c>
      <c r="C960" s="511" t="s">
        <v>11641</v>
      </c>
      <c r="D960" s="522" t="s">
        <v>10782</v>
      </c>
      <c r="E960" s="1737">
        <f t="shared" si="55"/>
        <v>13.66666667</v>
      </c>
      <c r="F960" s="683">
        <f t="shared" si="56"/>
        <v>13.66666667</v>
      </c>
      <c r="G960" s="555" t="s">
        <v>191</v>
      </c>
    </row>
    <row r="961" ht="15.75" customHeight="1">
      <c r="A961" s="511" t="s">
        <v>11638</v>
      </c>
      <c r="B961" s="511" t="s">
        <v>174</v>
      </c>
      <c r="C961" s="511" t="s">
        <v>11642</v>
      </c>
      <c r="D961" s="522" t="s">
        <v>10782</v>
      </c>
      <c r="E961" s="1738">
        <f t="shared" si="55"/>
        <v>13.66666667</v>
      </c>
      <c r="F961" s="683">
        <f t="shared" si="56"/>
        <v>13.66666667</v>
      </c>
      <c r="G961" s="555" t="s">
        <v>191</v>
      </c>
    </row>
    <row r="962" ht="15.75" customHeight="1">
      <c r="A962" s="511" t="s">
        <v>11638</v>
      </c>
      <c r="B962" s="511" t="s">
        <v>174</v>
      </c>
      <c r="C962" s="511" t="s">
        <v>11642</v>
      </c>
      <c r="D962" s="522" t="s">
        <v>10782</v>
      </c>
      <c r="E962" s="1737">
        <f t="shared" si="55"/>
        <v>13.66666667</v>
      </c>
      <c r="F962" s="683">
        <f t="shared" si="56"/>
        <v>13.66666667</v>
      </c>
      <c r="G962" s="555" t="s">
        <v>191</v>
      </c>
    </row>
    <row r="963" ht="15.75" customHeight="1">
      <c r="A963" s="511" t="s">
        <v>11638</v>
      </c>
      <c r="B963" s="511" t="s">
        <v>174</v>
      </c>
      <c r="C963" s="511" t="s">
        <v>11643</v>
      </c>
      <c r="D963" s="522" t="s">
        <v>10782</v>
      </c>
      <c r="E963" s="1738">
        <f t="shared" si="55"/>
        <v>13.66666667</v>
      </c>
      <c r="F963" s="683">
        <f t="shared" si="56"/>
        <v>13.66666667</v>
      </c>
      <c r="G963" s="555" t="s">
        <v>191</v>
      </c>
    </row>
    <row r="964" ht="15.75" customHeight="1">
      <c r="A964" s="511" t="s">
        <v>11638</v>
      </c>
      <c r="B964" s="511" t="s">
        <v>174</v>
      </c>
      <c r="C964" s="511" t="s">
        <v>11643</v>
      </c>
      <c r="D964" s="522" t="s">
        <v>10782</v>
      </c>
      <c r="E964" s="1737">
        <f t="shared" si="55"/>
        <v>13.66666667</v>
      </c>
      <c r="F964" s="683">
        <f t="shared" si="56"/>
        <v>13.66666667</v>
      </c>
      <c r="G964" s="555" t="s">
        <v>191</v>
      </c>
    </row>
    <row r="965" ht="15.75" customHeight="1">
      <c r="A965" s="511" t="s">
        <v>11638</v>
      </c>
      <c r="B965" s="511" t="s">
        <v>174</v>
      </c>
      <c r="C965" s="511" t="s">
        <v>11644</v>
      </c>
      <c r="D965" s="528" t="s">
        <v>11645</v>
      </c>
      <c r="E965" s="1738">
        <f t="shared" ref="E965:E967" si="57">26/3/2</f>
        <v>4.333333333</v>
      </c>
      <c r="F965" s="683">
        <f t="shared" si="56"/>
        <v>4.333333333</v>
      </c>
      <c r="G965" s="555" t="s">
        <v>191</v>
      </c>
    </row>
    <row r="966" ht="15.75" customHeight="1">
      <c r="A966" s="511" t="s">
        <v>11638</v>
      </c>
      <c r="B966" s="511" t="s">
        <v>174</v>
      </c>
      <c r="C966" s="511" t="s">
        <v>11646</v>
      </c>
      <c r="D966" s="528" t="s">
        <v>11645</v>
      </c>
      <c r="E966" s="1738">
        <f t="shared" si="57"/>
        <v>4.333333333</v>
      </c>
      <c r="F966" s="683">
        <f t="shared" si="56"/>
        <v>4.333333333</v>
      </c>
      <c r="G966" s="555" t="s">
        <v>191</v>
      </c>
    </row>
    <row r="967" ht="15.75" customHeight="1">
      <c r="A967" s="511" t="s">
        <v>11638</v>
      </c>
      <c r="B967" s="511" t="s">
        <v>174</v>
      </c>
      <c r="C967" s="511" t="s">
        <v>11647</v>
      </c>
      <c r="D967" s="528" t="s">
        <v>11645</v>
      </c>
      <c r="E967" s="1738">
        <f t="shared" si="57"/>
        <v>4.333333333</v>
      </c>
      <c r="F967" s="683">
        <f t="shared" si="56"/>
        <v>4.333333333</v>
      </c>
      <c r="G967" s="555" t="s">
        <v>191</v>
      </c>
    </row>
    <row r="968" ht="15.75" customHeight="1">
      <c r="A968" s="511" t="s">
        <v>11638</v>
      </c>
      <c r="B968" s="511" t="s">
        <v>174</v>
      </c>
      <c r="C968" s="231" t="s">
        <v>11648</v>
      </c>
      <c r="D968" s="1440" t="s">
        <v>11645</v>
      </c>
      <c r="E968" s="1583" t="s">
        <v>11649</v>
      </c>
      <c r="F968" s="1440" t="s">
        <v>11649</v>
      </c>
      <c r="G968" s="555" t="s">
        <v>191</v>
      </c>
    </row>
    <row r="969" ht="15.75" customHeight="1">
      <c r="A969" s="511" t="s">
        <v>11638</v>
      </c>
      <c r="B969" s="511" t="s">
        <v>174</v>
      </c>
      <c r="C969" s="231" t="s">
        <v>11650</v>
      </c>
      <c r="D969" s="231" t="s">
        <v>11645</v>
      </c>
      <c r="E969" s="1739" t="s">
        <v>11649</v>
      </c>
      <c r="F969" s="1119" t="s">
        <v>11649</v>
      </c>
      <c r="G969" s="555" t="s">
        <v>191</v>
      </c>
    </row>
    <row r="970" ht="15.75" customHeight="1">
      <c r="A970" s="511" t="s">
        <v>11638</v>
      </c>
      <c r="B970" s="511" t="s">
        <v>174</v>
      </c>
      <c r="C970" s="511" t="s">
        <v>11651</v>
      </c>
      <c r="D970" s="231" t="s">
        <v>11645</v>
      </c>
      <c r="E970" s="1739" t="s">
        <v>11649</v>
      </c>
      <c r="F970" s="1119" t="s">
        <v>11649</v>
      </c>
      <c r="G970" s="555" t="s">
        <v>191</v>
      </c>
    </row>
    <row r="971" ht="15.75" customHeight="1">
      <c r="A971" s="162" t="s">
        <v>1884</v>
      </c>
      <c r="B971" s="348" t="s">
        <v>174</v>
      </c>
      <c r="C971" s="348" t="s">
        <v>11652</v>
      </c>
      <c r="D971" s="164" t="s">
        <v>11653</v>
      </c>
      <c r="E971" s="164" t="s">
        <v>11654</v>
      </c>
      <c r="F971" s="1483">
        <v>6.67</v>
      </c>
      <c r="G971" s="555" t="s">
        <v>1884</v>
      </c>
    </row>
    <row r="972" ht="15.75" customHeight="1">
      <c r="A972" s="162" t="s">
        <v>1884</v>
      </c>
      <c r="B972" s="348" t="s">
        <v>174</v>
      </c>
      <c r="C972" s="348" t="s">
        <v>11655</v>
      </c>
      <c r="D972" s="164" t="s">
        <v>11653</v>
      </c>
      <c r="E972" s="164" t="s">
        <v>11654</v>
      </c>
      <c r="F972" s="1483">
        <v>6.67</v>
      </c>
      <c r="G972" s="555" t="s">
        <v>1884</v>
      </c>
    </row>
    <row r="973" ht="15.75" customHeight="1">
      <c r="A973" s="162" t="s">
        <v>1884</v>
      </c>
      <c r="B973" s="348" t="s">
        <v>174</v>
      </c>
      <c r="C973" s="348" t="s">
        <v>11656</v>
      </c>
      <c r="D973" s="164" t="s">
        <v>11653</v>
      </c>
      <c r="E973" s="164" t="s">
        <v>11657</v>
      </c>
      <c r="F973" s="1483">
        <v>9.67</v>
      </c>
      <c r="G973" s="555" t="s">
        <v>1884</v>
      </c>
    </row>
    <row r="974" ht="15.75" customHeight="1">
      <c r="A974" s="162" t="s">
        <v>1884</v>
      </c>
      <c r="B974" s="348" t="s">
        <v>174</v>
      </c>
      <c r="C974" s="348" t="s">
        <v>11658</v>
      </c>
      <c r="D974" s="164" t="s">
        <v>11653</v>
      </c>
      <c r="E974" s="164" t="s">
        <v>11659</v>
      </c>
      <c r="F974" s="1483">
        <v>10.0</v>
      </c>
      <c r="G974" s="555" t="s">
        <v>1884</v>
      </c>
    </row>
    <row r="975" ht="15.75" customHeight="1">
      <c r="A975" s="162" t="s">
        <v>1884</v>
      </c>
      <c r="B975" s="348" t="s">
        <v>174</v>
      </c>
      <c r="C975" s="348" t="s">
        <v>11660</v>
      </c>
      <c r="D975" s="164" t="s">
        <v>11653</v>
      </c>
      <c r="E975" s="164" t="s">
        <v>11654</v>
      </c>
      <c r="F975" s="1483">
        <v>6.67</v>
      </c>
      <c r="G975" s="555" t="s">
        <v>1884</v>
      </c>
    </row>
    <row r="976" ht="15.75" customHeight="1">
      <c r="A976" s="162" t="s">
        <v>1884</v>
      </c>
      <c r="B976" s="348" t="s">
        <v>174</v>
      </c>
      <c r="C976" s="348" t="s">
        <v>11661</v>
      </c>
      <c r="D976" s="164" t="s">
        <v>11653</v>
      </c>
      <c r="E976" s="164" t="s">
        <v>11654</v>
      </c>
      <c r="F976" s="1483">
        <v>6.67</v>
      </c>
      <c r="G976" s="555" t="s">
        <v>1884</v>
      </c>
    </row>
    <row r="977" ht="15.75" customHeight="1">
      <c r="A977" s="162" t="s">
        <v>1884</v>
      </c>
      <c r="B977" s="348" t="s">
        <v>174</v>
      </c>
      <c r="C977" s="348" t="s">
        <v>11662</v>
      </c>
      <c r="D977" s="164" t="s">
        <v>11653</v>
      </c>
      <c r="E977" s="164" t="s">
        <v>11663</v>
      </c>
      <c r="F977" s="1483">
        <v>9.67</v>
      </c>
      <c r="G977" s="555" t="s">
        <v>1884</v>
      </c>
    </row>
    <row r="978" ht="15.75" customHeight="1">
      <c r="A978" s="162" t="s">
        <v>1884</v>
      </c>
      <c r="B978" s="348" t="s">
        <v>174</v>
      </c>
      <c r="C978" s="348" t="s">
        <v>11664</v>
      </c>
      <c r="D978" s="178" t="s">
        <v>11653</v>
      </c>
      <c r="E978" s="178" t="s">
        <v>11665</v>
      </c>
      <c r="F978" s="1483">
        <v>10.0</v>
      </c>
      <c r="G978" s="555" t="s">
        <v>1884</v>
      </c>
    </row>
    <row r="979" ht="15.75" customHeight="1">
      <c r="A979" s="162" t="s">
        <v>1884</v>
      </c>
      <c r="B979" s="348" t="s">
        <v>174</v>
      </c>
      <c r="C979" s="348" t="s">
        <v>11666</v>
      </c>
      <c r="D979" s="164" t="s">
        <v>11653</v>
      </c>
      <c r="E979" s="164" t="s">
        <v>11667</v>
      </c>
      <c r="F979" s="1483">
        <v>7.0</v>
      </c>
      <c r="G979" s="555" t="s">
        <v>1884</v>
      </c>
    </row>
    <row r="980" ht="15.75" customHeight="1">
      <c r="A980" s="162" t="s">
        <v>1884</v>
      </c>
      <c r="B980" s="348" t="s">
        <v>174</v>
      </c>
      <c r="C980" s="348" t="s">
        <v>11668</v>
      </c>
      <c r="D980" s="164" t="s">
        <v>11653</v>
      </c>
      <c r="E980" s="164" t="s">
        <v>11663</v>
      </c>
      <c r="F980" s="1483">
        <v>9.67</v>
      </c>
      <c r="G980" s="555" t="s">
        <v>1884</v>
      </c>
    </row>
    <row r="981" ht="15.75" customHeight="1">
      <c r="A981" s="162" t="s">
        <v>1884</v>
      </c>
      <c r="B981" s="348" t="s">
        <v>174</v>
      </c>
      <c r="C981" s="348" t="s">
        <v>11669</v>
      </c>
      <c r="D981" s="178" t="s">
        <v>11653</v>
      </c>
      <c r="E981" s="178" t="s">
        <v>11670</v>
      </c>
      <c r="F981" s="1483">
        <v>14.67</v>
      </c>
      <c r="G981" s="555" t="s">
        <v>1884</v>
      </c>
    </row>
    <row r="982" ht="15.75" customHeight="1">
      <c r="A982" s="162" t="s">
        <v>1884</v>
      </c>
      <c r="B982" s="348"/>
      <c r="C982" s="348" t="s">
        <v>11671</v>
      </c>
      <c r="D982" s="178" t="s">
        <v>11653</v>
      </c>
      <c r="E982" s="178" t="s">
        <v>11665</v>
      </c>
      <c r="F982" s="1483">
        <v>10.0</v>
      </c>
      <c r="G982" s="555" t="s">
        <v>1884</v>
      </c>
    </row>
    <row r="983" ht="15.75" customHeight="1">
      <c r="A983" s="162" t="s">
        <v>1884</v>
      </c>
      <c r="B983" s="348" t="s">
        <v>174</v>
      </c>
      <c r="C983" s="348" t="s">
        <v>11672</v>
      </c>
      <c r="D983" s="178" t="s">
        <v>11653</v>
      </c>
      <c r="E983" s="178" t="s">
        <v>11654</v>
      </c>
      <c r="F983" s="1483">
        <v>6.67</v>
      </c>
      <c r="G983" s="555" t="s">
        <v>1884</v>
      </c>
    </row>
    <row r="984" ht="15.75" customHeight="1">
      <c r="A984" s="162" t="s">
        <v>1884</v>
      </c>
      <c r="B984" s="348" t="s">
        <v>174</v>
      </c>
      <c r="C984" s="348" t="s">
        <v>11673</v>
      </c>
      <c r="D984" s="178" t="s">
        <v>11653</v>
      </c>
      <c r="E984" s="178" t="s">
        <v>11654</v>
      </c>
      <c r="F984" s="1483">
        <v>6.67</v>
      </c>
      <c r="G984" s="555" t="s">
        <v>1884</v>
      </c>
    </row>
    <row r="985" ht="15.75" customHeight="1">
      <c r="A985" s="162" t="s">
        <v>1884</v>
      </c>
      <c r="B985" s="348" t="s">
        <v>174</v>
      </c>
      <c r="C985" s="348" t="s">
        <v>11674</v>
      </c>
      <c r="D985" s="178" t="s">
        <v>11653</v>
      </c>
      <c r="E985" s="178"/>
      <c r="F985" s="1483"/>
      <c r="G985" s="555" t="s">
        <v>1884</v>
      </c>
    </row>
    <row r="986" ht="15.75" customHeight="1">
      <c r="A986" s="81" t="s">
        <v>1884</v>
      </c>
      <c r="B986" s="415" t="s">
        <v>174</v>
      </c>
      <c r="C986" s="415" t="s">
        <v>11675</v>
      </c>
      <c r="D986" s="1611" t="s">
        <v>11653</v>
      </c>
      <c r="E986" s="178" t="s">
        <v>11676</v>
      </c>
      <c r="F986" s="1483">
        <v>384.66</v>
      </c>
      <c r="G986" s="555" t="s">
        <v>1884</v>
      </c>
    </row>
    <row r="987" ht="15.75" customHeight="1">
      <c r="A987" s="81" t="s">
        <v>1884</v>
      </c>
      <c r="B987" s="415" t="s">
        <v>174</v>
      </c>
      <c r="C987" s="415" t="s">
        <v>11677</v>
      </c>
      <c r="D987" s="1611" t="s">
        <v>11653</v>
      </c>
      <c r="E987" s="178" t="s">
        <v>11678</v>
      </c>
      <c r="F987" s="1483">
        <v>39.33</v>
      </c>
      <c r="G987" s="555" t="s">
        <v>1884</v>
      </c>
    </row>
    <row r="988" ht="15.0" customHeight="1">
      <c r="A988" s="162" t="s">
        <v>1884</v>
      </c>
      <c r="B988" s="348" t="s">
        <v>174</v>
      </c>
      <c r="C988" s="348" t="s">
        <v>11679</v>
      </c>
      <c r="D988" s="178" t="s">
        <v>11653</v>
      </c>
      <c r="E988" s="178">
        <v>34.66</v>
      </c>
      <c r="F988" s="1483">
        <v>34.66</v>
      </c>
      <c r="G988" s="555" t="s">
        <v>1884</v>
      </c>
    </row>
    <row r="989" ht="15.0" customHeight="1">
      <c r="A989" s="182" t="s">
        <v>1884</v>
      </c>
      <c r="B989" s="365" t="s">
        <v>174</v>
      </c>
      <c r="C989" s="365" t="s">
        <v>11680</v>
      </c>
      <c r="D989" s="186" t="s">
        <v>11653</v>
      </c>
      <c r="E989" s="186" t="s">
        <v>11681</v>
      </c>
      <c r="F989" s="1684">
        <v>6.0</v>
      </c>
      <c r="G989" s="555" t="s">
        <v>1884</v>
      </c>
    </row>
    <row r="990" ht="15.75" customHeight="1">
      <c r="A990" s="162" t="s">
        <v>10147</v>
      </c>
      <c r="B990" s="348" t="s">
        <v>2010</v>
      </c>
      <c r="C990" s="348" t="s">
        <v>11682</v>
      </c>
      <c r="D990" s="178" t="s">
        <v>10782</v>
      </c>
      <c r="E990" s="178">
        <v>26.0</v>
      </c>
      <c r="F990" s="1483">
        <v>26.0</v>
      </c>
      <c r="G990" s="555" t="s">
        <v>192</v>
      </c>
    </row>
    <row r="991" ht="15.75" customHeight="1">
      <c r="A991" s="162" t="s">
        <v>10147</v>
      </c>
      <c r="B991" s="348" t="s">
        <v>2010</v>
      </c>
      <c r="C991" s="348" t="s">
        <v>11683</v>
      </c>
      <c r="D991" s="178" t="s">
        <v>10782</v>
      </c>
      <c r="E991" s="178">
        <v>26.0</v>
      </c>
      <c r="F991" s="1483">
        <v>26.0</v>
      </c>
      <c r="G991" s="555" t="s">
        <v>192</v>
      </c>
    </row>
    <row r="992" ht="15.75" customHeight="1">
      <c r="A992" s="162" t="s">
        <v>10147</v>
      </c>
      <c r="B992" s="348" t="s">
        <v>2010</v>
      </c>
      <c r="C992" s="348" t="s">
        <v>11684</v>
      </c>
      <c r="D992" s="178" t="s">
        <v>10782</v>
      </c>
      <c r="E992" s="178">
        <v>26.0</v>
      </c>
      <c r="F992" s="1483">
        <v>26.0</v>
      </c>
      <c r="G992" s="555" t="s">
        <v>192</v>
      </c>
    </row>
    <row r="993" ht="15.75" customHeight="1">
      <c r="A993" s="162" t="s">
        <v>10147</v>
      </c>
      <c r="B993" s="348" t="s">
        <v>2010</v>
      </c>
      <c r="C993" s="348" t="s">
        <v>11685</v>
      </c>
      <c r="D993" s="178" t="s">
        <v>10782</v>
      </c>
      <c r="E993" s="178" t="s">
        <v>11686</v>
      </c>
      <c r="F993" s="1483">
        <v>26.66</v>
      </c>
      <c r="G993" s="555" t="s">
        <v>192</v>
      </c>
    </row>
    <row r="994" ht="15.75" customHeight="1">
      <c r="A994" s="162" t="s">
        <v>10147</v>
      </c>
      <c r="B994" s="348" t="s">
        <v>2010</v>
      </c>
      <c r="C994" s="348" t="s">
        <v>11687</v>
      </c>
      <c r="D994" s="178" t="s">
        <v>11504</v>
      </c>
      <c r="E994" s="178" t="s">
        <v>11686</v>
      </c>
      <c r="F994" s="1483">
        <v>26.66</v>
      </c>
      <c r="G994" s="555" t="s">
        <v>192</v>
      </c>
    </row>
    <row r="995" ht="15.75" customHeight="1">
      <c r="A995" s="162" t="s">
        <v>10147</v>
      </c>
      <c r="B995" s="348" t="s">
        <v>2010</v>
      </c>
      <c r="C995" s="348" t="s">
        <v>11688</v>
      </c>
      <c r="D995" s="178" t="s">
        <v>10782</v>
      </c>
      <c r="E995" s="178">
        <v>4.0</v>
      </c>
      <c r="F995" s="1483">
        <v>4.0</v>
      </c>
      <c r="G995" s="555" t="s">
        <v>192</v>
      </c>
    </row>
    <row r="996" ht="15.75" customHeight="1">
      <c r="A996" s="162" t="s">
        <v>10147</v>
      </c>
      <c r="B996" s="348" t="s">
        <v>2010</v>
      </c>
      <c r="C996" s="348" t="s">
        <v>10788</v>
      </c>
      <c r="D996" s="178" t="s">
        <v>10782</v>
      </c>
      <c r="E996" s="1701">
        <v>424.0</v>
      </c>
      <c r="F996" s="1701">
        <v>424.0</v>
      </c>
      <c r="G996" s="555" t="s">
        <v>192</v>
      </c>
    </row>
    <row r="997" ht="15.75" customHeight="1">
      <c r="A997" s="162" t="s">
        <v>10147</v>
      </c>
      <c r="B997" s="348" t="s">
        <v>2010</v>
      </c>
      <c r="C997" s="348" t="s">
        <v>11689</v>
      </c>
      <c r="D997" s="178" t="s">
        <v>11504</v>
      </c>
      <c r="E997" s="918" t="s">
        <v>11690</v>
      </c>
      <c r="F997" s="1701">
        <v>44.66</v>
      </c>
      <c r="G997" s="555" t="s">
        <v>192</v>
      </c>
    </row>
    <row r="998" ht="15.75" customHeight="1">
      <c r="A998" s="162" t="s">
        <v>8961</v>
      </c>
      <c r="B998" s="348" t="s">
        <v>174</v>
      </c>
      <c r="C998" s="348" t="s">
        <v>11691</v>
      </c>
      <c r="D998" s="164" t="s">
        <v>11692</v>
      </c>
      <c r="E998" s="1740">
        <v>384.66</v>
      </c>
      <c r="F998" s="1741">
        <v>384.66</v>
      </c>
      <c r="G998" s="75" t="s">
        <v>208</v>
      </c>
    </row>
    <row r="999" ht="15.75" customHeight="1">
      <c r="A999" s="162" t="s">
        <v>8961</v>
      </c>
      <c r="B999" s="348" t="s">
        <v>174</v>
      </c>
      <c r="C999" s="348" t="s">
        <v>11693</v>
      </c>
      <c r="D999" s="164" t="s">
        <v>11692</v>
      </c>
      <c r="E999" s="1740">
        <v>39.33</v>
      </c>
      <c r="F999" s="1741">
        <v>39.33</v>
      </c>
      <c r="G999" s="75" t="s">
        <v>208</v>
      </c>
    </row>
    <row r="1000" ht="15.75" customHeight="1">
      <c r="A1000" s="162" t="s">
        <v>8961</v>
      </c>
      <c r="B1000" s="348" t="s">
        <v>174</v>
      </c>
      <c r="C1000" s="348" t="s">
        <v>11694</v>
      </c>
      <c r="D1000" s="178" t="s">
        <v>11692</v>
      </c>
      <c r="E1000" s="178">
        <v>8.33</v>
      </c>
      <c r="F1000" s="1483">
        <v>8.33</v>
      </c>
      <c r="G1000" s="75" t="s">
        <v>208</v>
      </c>
    </row>
    <row r="1001" ht="15.75" customHeight="1">
      <c r="A1001" s="162" t="s">
        <v>8961</v>
      </c>
      <c r="B1001" s="348" t="s">
        <v>174</v>
      </c>
      <c r="C1001" s="348" t="s">
        <v>11695</v>
      </c>
      <c r="D1001" s="178" t="s">
        <v>10782</v>
      </c>
      <c r="E1001" s="178">
        <v>8.33</v>
      </c>
      <c r="F1001" s="1483">
        <v>8.33</v>
      </c>
      <c r="G1001" s="75" t="s">
        <v>208</v>
      </c>
    </row>
    <row r="1002" ht="15.75" customHeight="1">
      <c r="A1002" s="162" t="s">
        <v>8961</v>
      </c>
      <c r="B1002" s="348" t="s">
        <v>174</v>
      </c>
      <c r="C1002" s="348" t="s">
        <v>11696</v>
      </c>
      <c r="D1002" s="178" t="s">
        <v>10782</v>
      </c>
      <c r="E1002" s="178">
        <v>8.33</v>
      </c>
      <c r="F1002" s="1483">
        <v>8.33</v>
      </c>
      <c r="G1002" s="75" t="s">
        <v>208</v>
      </c>
    </row>
    <row r="1003" ht="15.75" customHeight="1">
      <c r="A1003" s="162" t="s">
        <v>8961</v>
      </c>
      <c r="B1003" s="348" t="s">
        <v>174</v>
      </c>
      <c r="C1003" s="348" t="s">
        <v>11697</v>
      </c>
      <c r="D1003" s="178" t="s">
        <v>11692</v>
      </c>
      <c r="E1003" s="178">
        <v>13.0</v>
      </c>
      <c r="F1003" s="1483">
        <v>13.0</v>
      </c>
      <c r="G1003" s="75" t="s">
        <v>208</v>
      </c>
    </row>
    <row r="1004" ht="15.75" customHeight="1">
      <c r="A1004" s="162" t="s">
        <v>8961</v>
      </c>
      <c r="B1004" s="348" t="s">
        <v>174</v>
      </c>
      <c r="C1004" s="348" t="s">
        <v>11698</v>
      </c>
      <c r="D1004" s="164" t="s">
        <v>11692</v>
      </c>
      <c r="E1004" s="164">
        <v>8.33</v>
      </c>
      <c r="F1004" s="1483">
        <v>8.33</v>
      </c>
      <c r="G1004" s="75" t="s">
        <v>208</v>
      </c>
    </row>
    <row r="1005" ht="15.75" customHeight="1">
      <c r="A1005" s="162" t="s">
        <v>8961</v>
      </c>
      <c r="B1005" s="348" t="s">
        <v>174</v>
      </c>
      <c r="C1005" s="348" t="s">
        <v>11699</v>
      </c>
      <c r="D1005" s="164" t="s">
        <v>11692</v>
      </c>
      <c r="E1005" s="164">
        <v>13.67</v>
      </c>
      <c r="F1005" s="1483">
        <v>13.67</v>
      </c>
      <c r="G1005" s="75" t="s">
        <v>208</v>
      </c>
    </row>
    <row r="1006" ht="15.75" customHeight="1">
      <c r="A1006" s="162" t="s">
        <v>8961</v>
      </c>
      <c r="B1006" s="348" t="s">
        <v>174</v>
      </c>
      <c r="C1006" s="348" t="s">
        <v>11700</v>
      </c>
      <c r="D1006" s="164" t="s">
        <v>11692</v>
      </c>
      <c r="E1006" s="164">
        <v>13.67</v>
      </c>
      <c r="F1006" s="1483">
        <v>13.67</v>
      </c>
      <c r="G1006" s="75" t="s">
        <v>208</v>
      </c>
    </row>
    <row r="1007" ht="15.75" customHeight="1">
      <c r="A1007" s="162" t="s">
        <v>8962</v>
      </c>
      <c r="B1007" s="348" t="s">
        <v>174</v>
      </c>
      <c r="C1007" s="348" t="s">
        <v>11701</v>
      </c>
      <c r="D1007" s="164" t="s">
        <v>10703</v>
      </c>
      <c r="E1007" s="164" t="s">
        <v>11702</v>
      </c>
      <c r="F1007" s="1483">
        <v>17.0</v>
      </c>
      <c r="G1007" s="555" t="s">
        <v>175</v>
      </c>
    </row>
    <row r="1008" ht="15.75" customHeight="1">
      <c r="A1008" s="162" t="s">
        <v>8962</v>
      </c>
      <c r="B1008" s="348" t="s">
        <v>174</v>
      </c>
      <c r="C1008" s="348" t="s">
        <v>11703</v>
      </c>
      <c r="D1008" s="164" t="s">
        <v>10703</v>
      </c>
      <c r="E1008" s="178" t="s">
        <v>11704</v>
      </c>
      <c r="F1008" s="1483">
        <v>36.0</v>
      </c>
      <c r="G1008" s="555" t="s">
        <v>175</v>
      </c>
    </row>
    <row r="1009" ht="15.75" customHeight="1">
      <c r="A1009" s="162" t="s">
        <v>8962</v>
      </c>
      <c r="B1009" s="348" t="s">
        <v>174</v>
      </c>
      <c r="C1009" s="348" t="s">
        <v>11705</v>
      </c>
      <c r="D1009" s="164" t="s">
        <v>10703</v>
      </c>
      <c r="E1009" s="178" t="s">
        <v>11706</v>
      </c>
      <c r="F1009" s="1483">
        <v>43.2</v>
      </c>
      <c r="G1009" s="555" t="s">
        <v>175</v>
      </c>
    </row>
    <row r="1010" ht="15.75" customHeight="1">
      <c r="A1010" s="162" t="s">
        <v>8962</v>
      </c>
      <c r="B1010" s="348" t="s">
        <v>174</v>
      </c>
      <c r="C1010" s="348" t="s">
        <v>11707</v>
      </c>
      <c r="D1010" s="178" t="s">
        <v>10703</v>
      </c>
      <c r="E1010" s="178">
        <v>51.0</v>
      </c>
      <c r="F1010" s="1483">
        <v>51.0</v>
      </c>
      <c r="G1010" s="555" t="s">
        <v>175</v>
      </c>
    </row>
    <row r="1011" ht="15.75" customHeight="1">
      <c r="A1011" s="170" t="s">
        <v>8962</v>
      </c>
      <c r="B1011" s="728" t="s">
        <v>174</v>
      </c>
      <c r="C1011" s="728" t="s">
        <v>11708</v>
      </c>
      <c r="D1011" s="173" t="s">
        <v>10703</v>
      </c>
      <c r="E1011" s="173">
        <v>51.0</v>
      </c>
      <c r="F1011" s="1709">
        <v>51.0</v>
      </c>
      <c r="G1011" s="555" t="s">
        <v>175</v>
      </c>
    </row>
    <row r="1012" ht="15.75" customHeight="1">
      <c r="A1012" s="162" t="s">
        <v>8962</v>
      </c>
      <c r="B1012" s="348" t="s">
        <v>174</v>
      </c>
      <c r="C1012" s="348" t="s">
        <v>11709</v>
      </c>
      <c r="D1012" s="178" t="s">
        <v>10703</v>
      </c>
      <c r="E1012" s="178">
        <v>14.0</v>
      </c>
      <c r="F1012" s="1483">
        <v>14.0</v>
      </c>
      <c r="G1012" s="555" t="s">
        <v>175</v>
      </c>
    </row>
    <row r="1013" ht="15.75" customHeight="1">
      <c r="A1013" s="170" t="s">
        <v>8962</v>
      </c>
      <c r="B1013" s="728" t="s">
        <v>174</v>
      </c>
      <c r="C1013" s="728" t="s">
        <v>11710</v>
      </c>
      <c r="D1013" s="173" t="s">
        <v>10703</v>
      </c>
      <c r="E1013" s="173">
        <v>14.0</v>
      </c>
      <c r="F1013" s="1709">
        <v>14.0</v>
      </c>
      <c r="G1013" s="555" t="s">
        <v>175</v>
      </c>
    </row>
    <row r="1014" ht="15.75" customHeight="1">
      <c r="A1014" s="162" t="s">
        <v>8962</v>
      </c>
      <c r="B1014" s="348" t="s">
        <v>174</v>
      </c>
      <c r="C1014" s="348" t="s">
        <v>11711</v>
      </c>
      <c r="D1014" s="178" t="s">
        <v>10703</v>
      </c>
      <c r="E1014" s="178">
        <v>10.0</v>
      </c>
      <c r="F1014" s="1483">
        <v>10.0</v>
      </c>
      <c r="G1014" s="555" t="s">
        <v>175</v>
      </c>
    </row>
    <row r="1015" ht="15.75" customHeight="1">
      <c r="A1015" s="162" t="s">
        <v>8962</v>
      </c>
      <c r="B1015" s="348" t="s">
        <v>174</v>
      </c>
      <c r="C1015" s="348" t="s">
        <v>11712</v>
      </c>
      <c r="D1015" s="178" t="s">
        <v>10703</v>
      </c>
      <c r="E1015" s="178">
        <v>26.66</v>
      </c>
      <c r="F1015" s="1483">
        <v>26.66</v>
      </c>
      <c r="G1015" s="555" t="s">
        <v>175</v>
      </c>
    </row>
    <row r="1016" ht="15.75" customHeight="1">
      <c r="A1016" s="162" t="s">
        <v>8962</v>
      </c>
      <c r="B1016" s="348" t="s">
        <v>174</v>
      </c>
      <c r="C1016" s="348" t="s">
        <v>11713</v>
      </c>
      <c r="D1016" s="178" t="s">
        <v>10703</v>
      </c>
      <c r="E1016" s="178">
        <v>18.0</v>
      </c>
      <c r="F1016" s="1483">
        <v>18.0</v>
      </c>
      <c r="G1016" s="555" t="s">
        <v>175</v>
      </c>
    </row>
    <row r="1017" ht="15.75" customHeight="1">
      <c r="A1017" s="162" t="s">
        <v>8962</v>
      </c>
      <c r="B1017" s="348" t="s">
        <v>174</v>
      </c>
      <c r="C1017" s="348" t="s">
        <v>11714</v>
      </c>
      <c r="D1017" s="178" t="s">
        <v>10703</v>
      </c>
      <c r="E1017" s="178">
        <v>18.0</v>
      </c>
      <c r="F1017" s="1483">
        <v>18.0</v>
      </c>
      <c r="G1017" s="555" t="s">
        <v>175</v>
      </c>
    </row>
    <row r="1018" ht="15.75" customHeight="1">
      <c r="A1018" s="162" t="s">
        <v>8962</v>
      </c>
      <c r="B1018" s="348" t="s">
        <v>174</v>
      </c>
      <c r="C1018" s="348" t="s">
        <v>11715</v>
      </c>
      <c r="D1018" s="178" t="s">
        <v>10703</v>
      </c>
      <c r="E1018" s="178">
        <v>18.0</v>
      </c>
      <c r="F1018" s="1483">
        <v>18.0</v>
      </c>
      <c r="G1018" s="555" t="s">
        <v>175</v>
      </c>
    </row>
    <row r="1019" ht="15.75" customHeight="1">
      <c r="A1019" s="162" t="s">
        <v>8962</v>
      </c>
      <c r="B1019" s="348" t="s">
        <v>174</v>
      </c>
      <c r="C1019" s="348" t="s">
        <v>11716</v>
      </c>
      <c r="D1019" s="178" t="s">
        <v>11438</v>
      </c>
      <c r="E1019" s="178">
        <v>18.0</v>
      </c>
      <c r="F1019" s="1483">
        <v>18.0</v>
      </c>
      <c r="G1019" s="555" t="s">
        <v>175</v>
      </c>
    </row>
    <row r="1020" ht="15.75" customHeight="1">
      <c r="A1020" s="162" t="s">
        <v>8962</v>
      </c>
      <c r="B1020" s="348" t="s">
        <v>174</v>
      </c>
      <c r="C1020" s="348" t="s">
        <v>11717</v>
      </c>
      <c r="D1020" s="178" t="s">
        <v>11438</v>
      </c>
      <c r="E1020" s="178">
        <v>18.0</v>
      </c>
      <c r="F1020" s="1483">
        <v>18.0</v>
      </c>
      <c r="G1020" s="555" t="s">
        <v>175</v>
      </c>
    </row>
    <row r="1021" ht="15.75" customHeight="1">
      <c r="A1021" s="162" t="s">
        <v>8962</v>
      </c>
      <c r="B1021" s="348" t="s">
        <v>174</v>
      </c>
      <c r="C1021" s="348" t="s">
        <v>11718</v>
      </c>
      <c r="D1021" s="178" t="s">
        <v>11438</v>
      </c>
      <c r="E1021" s="178">
        <v>18.0</v>
      </c>
      <c r="F1021" s="1483">
        <v>18.0</v>
      </c>
      <c r="G1021" s="555" t="s">
        <v>175</v>
      </c>
    </row>
    <row r="1022" ht="15.75" customHeight="1">
      <c r="A1022" s="162" t="s">
        <v>8962</v>
      </c>
      <c r="B1022" s="348" t="s">
        <v>174</v>
      </c>
      <c r="C1022" s="348" t="s">
        <v>11719</v>
      </c>
      <c r="D1022" s="178" t="s">
        <v>11438</v>
      </c>
      <c r="E1022" s="178">
        <v>18.0</v>
      </c>
      <c r="F1022" s="1483">
        <v>18.0</v>
      </c>
      <c r="G1022" s="555" t="s">
        <v>175</v>
      </c>
    </row>
    <row r="1023" ht="15.75" customHeight="1">
      <c r="A1023" s="162" t="s">
        <v>8962</v>
      </c>
      <c r="B1023" s="348" t="s">
        <v>174</v>
      </c>
      <c r="C1023" s="348" t="s">
        <v>11720</v>
      </c>
      <c r="D1023" s="178" t="s">
        <v>11438</v>
      </c>
      <c r="E1023" s="178">
        <v>18.0</v>
      </c>
      <c r="F1023" s="1483">
        <v>18.0</v>
      </c>
      <c r="G1023" s="555" t="s">
        <v>175</v>
      </c>
    </row>
    <row r="1024" ht="15.75" customHeight="1">
      <c r="A1024" s="162" t="s">
        <v>8962</v>
      </c>
      <c r="B1024" s="348" t="s">
        <v>174</v>
      </c>
      <c r="C1024" s="348" t="s">
        <v>11721</v>
      </c>
      <c r="D1024" s="178" t="s">
        <v>11438</v>
      </c>
      <c r="E1024" s="178">
        <v>18.0</v>
      </c>
      <c r="F1024" s="1483">
        <v>18.0</v>
      </c>
      <c r="G1024" s="555" t="s">
        <v>175</v>
      </c>
    </row>
    <row r="1025" ht="15.75" customHeight="1">
      <c r="A1025" s="162" t="s">
        <v>8962</v>
      </c>
      <c r="B1025" s="348" t="s">
        <v>174</v>
      </c>
      <c r="C1025" s="348" t="s">
        <v>11722</v>
      </c>
      <c r="D1025" s="178" t="s">
        <v>11438</v>
      </c>
      <c r="E1025" s="178">
        <v>18.0</v>
      </c>
      <c r="F1025" s="1483">
        <v>18.0</v>
      </c>
      <c r="G1025" s="555" t="s">
        <v>175</v>
      </c>
    </row>
    <row r="1026" ht="15.75" customHeight="1">
      <c r="A1026" s="162" t="s">
        <v>8962</v>
      </c>
      <c r="B1026" s="348" t="s">
        <v>174</v>
      </c>
      <c r="C1026" s="348" t="s">
        <v>11723</v>
      </c>
      <c r="D1026" s="178" t="s">
        <v>11438</v>
      </c>
      <c r="E1026" s="178">
        <v>26.66</v>
      </c>
      <c r="F1026" s="1483">
        <v>26.66</v>
      </c>
      <c r="G1026" s="555" t="s">
        <v>175</v>
      </c>
    </row>
    <row r="1027" ht="15.75" customHeight="1">
      <c r="A1027" s="162" t="s">
        <v>8962</v>
      </c>
      <c r="B1027" s="348" t="s">
        <v>174</v>
      </c>
      <c r="C1027" s="348" t="s">
        <v>11724</v>
      </c>
      <c r="D1027" s="178" t="s">
        <v>11438</v>
      </c>
      <c r="E1027" s="178">
        <v>49.66</v>
      </c>
      <c r="F1027" s="1483">
        <v>49.66</v>
      </c>
      <c r="G1027" s="555" t="s">
        <v>175</v>
      </c>
    </row>
    <row r="1028" ht="15.75" customHeight="1">
      <c r="A1028" s="162" t="s">
        <v>10161</v>
      </c>
      <c r="B1028" s="348" t="s">
        <v>174</v>
      </c>
      <c r="C1028" s="348" t="s">
        <v>11725</v>
      </c>
      <c r="D1028" s="178" t="s">
        <v>11726</v>
      </c>
      <c r="E1028" s="164">
        <v>9.66</v>
      </c>
      <c r="F1028" s="1483">
        <v>9.66</v>
      </c>
      <c r="G1028" s="555" t="s">
        <v>6734</v>
      </c>
    </row>
    <row r="1029" ht="15.75" customHeight="1">
      <c r="A1029" s="162" t="s">
        <v>10161</v>
      </c>
      <c r="B1029" s="348" t="s">
        <v>174</v>
      </c>
      <c r="C1029" s="348" t="s">
        <v>11727</v>
      </c>
      <c r="D1029" s="178" t="s">
        <v>11726</v>
      </c>
      <c r="E1029" s="178">
        <v>9.66</v>
      </c>
      <c r="F1029" s="1483">
        <v>9.66</v>
      </c>
      <c r="G1029" s="555" t="s">
        <v>6734</v>
      </c>
    </row>
    <row r="1030" ht="15.75" customHeight="1">
      <c r="A1030" s="162" t="s">
        <v>10161</v>
      </c>
      <c r="B1030" s="348" t="s">
        <v>174</v>
      </c>
      <c r="C1030" s="348" t="s">
        <v>11728</v>
      </c>
      <c r="D1030" s="164" t="s">
        <v>11726</v>
      </c>
      <c r="E1030" s="164">
        <v>8.33</v>
      </c>
      <c r="F1030" s="1483">
        <v>8.33</v>
      </c>
      <c r="G1030" s="555" t="s">
        <v>6734</v>
      </c>
    </row>
    <row r="1031" ht="15.75" customHeight="1">
      <c r="A1031" s="162" t="s">
        <v>10161</v>
      </c>
      <c r="B1031" s="348" t="s">
        <v>174</v>
      </c>
      <c r="C1031" s="348" t="s">
        <v>11729</v>
      </c>
      <c r="D1031" s="178" t="s">
        <v>11726</v>
      </c>
      <c r="E1031" s="178">
        <v>8.33</v>
      </c>
      <c r="F1031" s="1483">
        <v>8.33</v>
      </c>
      <c r="G1031" s="555" t="s">
        <v>6734</v>
      </c>
    </row>
    <row r="1032" ht="15.75" customHeight="1">
      <c r="A1032" s="162" t="s">
        <v>10161</v>
      </c>
      <c r="B1032" s="374" t="s">
        <v>174</v>
      </c>
      <c r="C1032" s="374" t="s">
        <v>11607</v>
      </c>
      <c r="D1032" s="178" t="s">
        <v>11726</v>
      </c>
      <c r="E1032" s="178">
        <v>19.66</v>
      </c>
      <c r="F1032" s="1483">
        <v>19.66</v>
      </c>
      <c r="G1032" s="555" t="s">
        <v>6734</v>
      </c>
    </row>
    <row r="1033" ht="15.75" customHeight="1">
      <c r="A1033" s="162" t="s">
        <v>10161</v>
      </c>
      <c r="B1033" s="348" t="s">
        <v>174</v>
      </c>
      <c r="C1033" s="1742" t="s">
        <v>11518</v>
      </c>
      <c r="D1033" s="178" t="s">
        <v>11726</v>
      </c>
      <c r="E1033" s="178" t="s">
        <v>11730</v>
      </c>
      <c r="F1033" s="1483">
        <v>424.0</v>
      </c>
      <c r="G1033" s="555" t="s">
        <v>6734</v>
      </c>
    </row>
    <row r="1034" ht="15.75" customHeight="1">
      <c r="A1034" s="162" t="s">
        <v>183</v>
      </c>
      <c r="B1034" s="348" t="s">
        <v>174</v>
      </c>
      <c r="C1034" s="728" t="s">
        <v>11731</v>
      </c>
      <c r="D1034" s="165" t="s">
        <v>10703</v>
      </c>
      <c r="E1034" s="164" t="s">
        <v>11732</v>
      </c>
      <c r="F1034" s="1483">
        <v>30.0</v>
      </c>
      <c r="G1034" s="555" t="s">
        <v>10164</v>
      </c>
    </row>
    <row r="1035" ht="15.75" customHeight="1">
      <c r="A1035" s="162" t="s">
        <v>183</v>
      </c>
      <c r="B1035" s="348" t="s">
        <v>174</v>
      </c>
      <c r="C1035" s="421" t="s">
        <v>11733</v>
      </c>
      <c r="D1035" s="165" t="s">
        <v>10703</v>
      </c>
      <c r="E1035" s="178" t="s">
        <v>11734</v>
      </c>
      <c r="F1035" s="1483">
        <v>16.0</v>
      </c>
      <c r="G1035" s="555" t="s">
        <v>10164</v>
      </c>
    </row>
    <row r="1036" ht="15.75" customHeight="1">
      <c r="A1036" s="162" t="s">
        <v>183</v>
      </c>
      <c r="B1036" s="348" t="s">
        <v>174</v>
      </c>
      <c r="C1036" s="348" t="s">
        <v>10960</v>
      </c>
      <c r="D1036" s="165" t="s">
        <v>10703</v>
      </c>
      <c r="E1036" s="164" t="s">
        <v>11735</v>
      </c>
      <c r="F1036" s="1483">
        <v>54.0</v>
      </c>
      <c r="G1036" s="555" t="s">
        <v>10164</v>
      </c>
    </row>
    <row r="1037" ht="15.75" customHeight="1">
      <c r="A1037" s="162" t="s">
        <v>183</v>
      </c>
      <c r="B1037" s="348" t="s">
        <v>174</v>
      </c>
      <c r="C1037" s="348" t="s">
        <v>11736</v>
      </c>
      <c r="D1037" s="165" t="s">
        <v>10703</v>
      </c>
      <c r="E1037" s="164" t="s">
        <v>11737</v>
      </c>
      <c r="F1037" s="1483">
        <v>54.0</v>
      </c>
      <c r="G1037" s="555" t="s">
        <v>10164</v>
      </c>
    </row>
    <row r="1038" ht="15.75" customHeight="1">
      <c r="A1038" s="162" t="s">
        <v>183</v>
      </c>
      <c r="B1038" s="348" t="s">
        <v>174</v>
      </c>
      <c r="C1038" s="728" t="s">
        <v>11738</v>
      </c>
      <c r="D1038" s="1743" t="s">
        <v>10703</v>
      </c>
      <c r="E1038" s="173" t="s">
        <v>11739</v>
      </c>
      <c r="F1038" s="1709">
        <v>22.0</v>
      </c>
      <c r="G1038" s="555" t="s">
        <v>10164</v>
      </c>
    </row>
    <row r="1039" ht="15.75" customHeight="1">
      <c r="A1039" s="162" t="s">
        <v>183</v>
      </c>
      <c r="B1039" s="348" t="s">
        <v>174</v>
      </c>
      <c r="C1039" s="348" t="s">
        <v>11740</v>
      </c>
      <c r="D1039" s="164" t="s">
        <v>10703</v>
      </c>
      <c r="E1039" s="178" t="s">
        <v>11741</v>
      </c>
      <c r="F1039" s="1483">
        <v>424.0</v>
      </c>
      <c r="G1039" s="555" t="s">
        <v>10164</v>
      </c>
    </row>
    <row r="1040" ht="15.75" customHeight="1">
      <c r="A1040" s="162" t="s">
        <v>183</v>
      </c>
      <c r="B1040" s="348" t="s">
        <v>174</v>
      </c>
      <c r="C1040" s="421" t="s">
        <v>11460</v>
      </c>
      <c r="D1040" s="164" t="s">
        <v>10703</v>
      </c>
      <c r="E1040" s="178" t="s">
        <v>11742</v>
      </c>
      <c r="F1040" s="1483">
        <v>154.0</v>
      </c>
      <c r="G1040" s="555" t="s">
        <v>10164</v>
      </c>
    </row>
    <row r="1041" ht="15.75" customHeight="1">
      <c r="A1041" s="162" t="s">
        <v>11743</v>
      </c>
      <c r="B1041" s="348" t="s">
        <v>11744</v>
      </c>
      <c r="C1041" s="511" t="s">
        <v>11745</v>
      </c>
      <c r="D1041" s="164" t="s">
        <v>11113</v>
      </c>
      <c r="E1041" s="1483">
        <v>13.0</v>
      </c>
      <c r="F1041" s="1483">
        <v>13.0</v>
      </c>
      <c r="G1041" s="555" t="s">
        <v>1913</v>
      </c>
    </row>
    <row r="1042" ht="15.75" customHeight="1">
      <c r="A1042" s="162" t="s">
        <v>11743</v>
      </c>
      <c r="B1042" s="348" t="s">
        <v>11744</v>
      </c>
      <c r="C1042" s="511" t="s">
        <v>11746</v>
      </c>
      <c r="D1042" s="164" t="s">
        <v>11113</v>
      </c>
      <c r="E1042" s="1483">
        <v>13.0</v>
      </c>
      <c r="F1042" s="1483">
        <v>13.0</v>
      </c>
      <c r="G1042" s="555" t="s">
        <v>1913</v>
      </c>
    </row>
    <row r="1043" ht="15.75" customHeight="1">
      <c r="A1043" s="162" t="s">
        <v>11743</v>
      </c>
      <c r="B1043" s="348" t="s">
        <v>11744</v>
      </c>
      <c r="C1043" s="511" t="s">
        <v>11747</v>
      </c>
      <c r="D1043" s="164" t="s">
        <v>11113</v>
      </c>
      <c r="E1043" s="1483">
        <v>6.66</v>
      </c>
      <c r="F1043" s="1483">
        <v>6.66</v>
      </c>
      <c r="G1043" s="555" t="s">
        <v>1913</v>
      </c>
    </row>
    <row r="1044" ht="15.75" customHeight="1">
      <c r="A1044" s="162" t="s">
        <v>11743</v>
      </c>
      <c r="B1044" s="348" t="s">
        <v>11744</v>
      </c>
      <c r="C1044" s="161" t="s">
        <v>11748</v>
      </c>
      <c r="D1044" s="164" t="s">
        <v>11113</v>
      </c>
      <c r="E1044" s="1483">
        <v>6.66</v>
      </c>
      <c r="F1044" s="1483">
        <v>6.66</v>
      </c>
      <c r="G1044" s="555" t="s">
        <v>1913</v>
      </c>
    </row>
    <row r="1045" ht="15.75" customHeight="1">
      <c r="A1045" s="162" t="s">
        <v>11743</v>
      </c>
      <c r="B1045" s="348" t="s">
        <v>174</v>
      </c>
      <c r="C1045" s="161" t="s">
        <v>11749</v>
      </c>
      <c r="D1045" s="164" t="s">
        <v>11113</v>
      </c>
      <c r="E1045" s="1483">
        <v>13.0</v>
      </c>
      <c r="F1045" s="1483">
        <v>13.0</v>
      </c>
      <c r="G1045" s="555" t="s">
        <v>1913</v>
      </c>
    </row>
    <row r="1046" ht="15.75" customHeight="1">
      <c r="A1046" s="162" t="s">
        <v>11743</v>
      </c>
      <c r="B1046" s="348" t="s">
        <v>11744</v>
      </c>
      <c r="C1046" s="161" t="s">
        <v>11750</v>
      </c>
      <c r="D1046" s="164" t="s">
        <v>11113</v>
      </c>
      <c r="E1046" s="1483">
        <v>13.0</v>
      </c>
      <c r="F1046" s="1483">
        <v>13.0</v>
      </c>
      <c r="G1046" s="555" t="s">
        <v>1913</v>
      </c>
    </row>
    <row r="1047" ht="15.75" customHeight="1">
      <c r="A1047" s="162" t="s">
        <v>11743</v>
      </c>
      <c r="B1047" s="348" t="s">
        <v>11744</v>
      </c>
      <c r="C1047" s="161" t="s">
        <v>11751</v>
      </c>
      <c r="D1047" s="164" t="s">
        <v>11113</v>
      </c>
      <c r="E1047" s="1483">
        <v>13.0</v>
      </c>
      <c r="F1047" s="1483">
        <v>13.0</v>
      </c>
      <c r="G1047" s="555" t="s">
        <v>1913</v>
      </c>
    </row>
    <row r="1048" ht="15.75" customHeight="1">
      <c r="A1048" s="162" t="s">
        <v>11743</v>
      </c>
      <c r="B1048" s="348" t="s">
        <v>11744</v>
      </c>
      <c r="C1048" s="511" t="s">
        <v>11752</v>
      </c>
      <c r="D1048" s="164" t="s">
        <v>11113</v>
      </c>
      <c r="E1048" s="1483">
        <v>6.66</v>
      </c>
      <c r="F1048" s="1483">
        <v>6.66</v>
      </c>
      <c r="G1048" s="555" t="s">
        <v>1913</v>
      </c>
    </row>
    <row r="1049" ht="15.75" customHeight="1">
      <c r="A1049" s="162" t="s">
        <v>11743</v>
      </c>
      <c r="B1049" s="348" t="s">
        <v>11744</v>
      </c>
      <c r="C1049" s="511" t="s">
        <v>11753</v>
      </c>
      <c r="D1049" s="164" t="s">
        <v>11113</v>
      </c>
      <c r="E1049" s="1483">
        <v>6.66</v>
      </c>
      <c r="F1049" s="1483">
        <v>6.66</v>
      </c>
      <c r="G1049" s="555" t="s">
        <v>1913</v>
      </c>
    </row>
    <row r="1050" ht="15.75" customHeight="1">
      <c r="A1050" s="162" t="s">
        <v>11743</v>
      </c>
      <c r="B1050" s="348" t="s">
        <v>11744</v>
      </c>
      <c r="C1050" s="161" t="s">
        <v>11754</v>
      </c>
      <c r="D1050" s="164" t="s">
        <v>11113</v>
      </c>
      <c r="E1050" s="1483">
        <v>13.0</v>
      </c>
      <c r="F1050" s="1483">
        <v>13.0</v>
      </c>
      <c r="G1050" s="555" t="s">
        <v>1913</v>
      </c>
    </row>
    <row r="1051" ht="15.75" customHeight="1">
      <c r="A1051" s="162" t="s">
        <v>11743</v>
      </c>
      <c r="B1051" s="348" t="s">
        <v>11744</v>
      </c>
      <c r="C1051" s="161" t="s">
        <v>11755</v>
      </c>
      <c r="D1051" s="164" t="s">
        <v>11756</v>
      </c>
      <c r="E1051" s="1483">
        <v>3.33</v>
      </c>
      <c r="F1051" s="1483">
        <v>3.33</v>
      </c>
      <c r="G1051" s="555" t="s">
        <v>1913</v>
      </c>
    </row>
    <row r="1052" ht="15.75" customHeight="1">
      <c r="A1052" s="162" t="s">
        <v>11743</v>
      </c>
      <c r="B1052" s="348" t="s">
        <v>11744</v>
      </c>
      <c r="C1052" s="161" t="s">
        <v>11757</v>
      </c>
      <c r="D1052" s="164" t="s">
        <v>11756</v>
      </c>
      <c r="E1052" s="1483">
        <v>6.5</v>
      </c>
      <c r="F1052" s="1483">
        <v>6.5</v>
      </c>
      <c r="G1052" s="555" t="s">
        <v>1913</v>
      </c>
    </row>
    <row r="1053" ht="15.75" customHeight="1">
      <c r="A1053" s="162" t="s">
        <v>11743</v>
      </c>
      <c r="B1053" s="348" t="s">
        <v>11744</v>
      </c>
      <c r="C1053" s="161" t="s">
        <v>11758</v>
      </c>
      <c r="D1053" s="164" t="s">
        <v>11756</v>
      </c>
      <c r="E1053" s="1483">
        <v>6.5</v>
      </c>
      <c r="F1053" s="1483">
        <v>6.5</v>
      </c>
      <c r="G1053" s="555" t="s">
        <v>1913</v>
      </c>
    </row>
    <row r="1054" ht="15.75" customHeight="1">
      <c r="A1054" s="162" t="s">
        <v>11743</v>
      </c>
      <c r="B1054" s="348" t="s">
        <v>11744</v>
      </c>
      <c r="C1054" s="348" t="s">
        <v>11759</v>
      </c>
      <c r="D1054" s="164" t="s">
        <v>11113</v>
      </c>
      <c r="E1054" s="1483">
        <v>424.0</v>
      </c>
      <c r="F1054" s="1483">
        <v>424.0</v>
      </c>
      <c r="G1054" s="555" t="s">
        <v>1913</v>
      </c>
    </row>
    <row r="1055" ht="15.75" customHeight="1">
      <c r="A1055" s="162" t="s">
        <v>11743</v>
      </c>
      <c r="B1055" s="348" t="s">
        <v>11744</v>
      </c>
      <c r="C1055" s="348" t="s">
        <v>11760</v>
      </c>
      <c r="D1055" s="164" t="s">
        <v>11113</v>
      </c>
      <c r="E1055" s="1483">
        <v>15.0</v>
      </c>
      <c r="F1055" s="1483">
        <v>15.0</v>
      </c>
      <c r="G1055" s="555" t="s">
        <v>1913</v>
      </c>
    </row>
    <row r="1056" ht="15.75" customHeight="1">
      <c r="A1056" s="162" t="s">
        <v>194</v>
      </c>
      <c r="B1056" s="348" t="s">
        <v>174</v>
      </c>
      <c r="C1056" s="348" t="s">
        <v>11761</v>
      </c>
      <c r="D1056" s="178" t="s">
        <v>11762</v>
      </c>
      <c r="E1056" s="178">
        <v>40.33</v>
      </c>
      <c r="F1056" s="1483">
        <v>40.0</v>
      </c>
      <c r="G1056" s="546" t="s">
        <v>194</v>
      </c>
    </row>
    <row r="1057" ht="15.75" customHeight="1">
      <c r="A1057" s="162" t="s">
        <v>194</v>
      </c>
      <c r="B1057" s="348" t="s">
        <v>174</v>
      </c>
      <c r="C1057" s="348" t="s">
        <v>11763</v>
      </c>
      <c r="D1057" s="178" t="s">
        <v>11762</v>
      </c>
      <c r="E1057" s="178">
        <v>40.33</v>
      </c>
      <c r="F1057" s="1483">
        <v>40.0</v>
      </c>
      <c r="G1057" s="546" t="s">
        <v>194</v>
      </c>
    </row>
    <row r="1058" ht="15.75" customHeight="1">
      <c r="A1058" s="162" t="s">
        <v>194</v>
      </c>
      <c r="B1058" s="348" t="s">
        <v>174</v>
      </c>
      <c r="C1058" s="348" t="s">
        <v>11764</v>
      </c>
      <c r="D1058" s="178" t="s">
        <v>11762</v>
      </c>
      <c r="E1058" s="178">
        <v>26.66</v>
      </c>
      <c r="F1058" s="1483">
        <v>26.66</v>
      </c>
      <c r="G1058" s="546" t="s">
        <v>194</v>
      </c>
    </row>
    <row r="1059" ht="15.75" customHeight="1">
      <c r="A1059" s="162" t="s">
        <v>194</v>
      </c>
      <c r="B1059" s="348" t="s">
        <v>174</v>
      </c>
      <c r="C1059" s="348" t="s">
        <v>11765</v>
      </c>
      <c r="D1059" s="178" t="s">
        <v>11762</v>
      </c>
      <c r="E1059" s="178">
        <v>26.66</v>
      </c>
      <c r="F1059" s="1483">
        <v>26.66</v>
      </c>
      <c r="G1059" s="546" t="s">
        <v>194</v>
      </c>
    </row>
    <row r="1060" ht="15.75" customHeight="1">
      <c r="A1060" s="162" t="s">
        <v>10186</v>
      </c>
      <c r="B1060" s="348" t="s">
        <v>174</v>
      </c>
      <c r="C1060" s="348" t="s">
        <v>11766</v>
      </c>
      <c r="D1060" s="164" t="s">
        <v>10703</v>
      </c>
      <c r="E1060" s="164">
        <v>23.0</v>
      </c>
      <c r="F1060" s="1483">
        <f>23/3</f>
        <v>7.666666667</v>
      </c>
      <c r="G1060" s="200" t="s">
        <v>10186</v>
      </c>
    </row>
    <row r="1061" ht="15.75" customHeight="1">
      <c r="A1061" s="162" t="s">
        <v>10186</v>
      </c>
      <c r="B1061" s="348" t="s">
        <v>174</v>
      </c>
      <c r="C1061" s="348" t="s">
        <v>11767</v>
      </c>
      <c r="D1061" s="178" t="s">
        <v>89</v>
      </c>
      <c r="E1061" s="178">
        <v>577.0</v>
      </c>
      <c r="F1061" s="1483">
        <f>577*2/3</f>
        <v>384.6666667</v>
      </c>
      <c r="G1061" s="200" t="s">
        <v>10186</v>
      </c>
    </row>
    <row r="1062" ht="15.75" customHeight="1">
      <c r="A1062" s="162" t="s">
        <v>10186</v>
      </c>
      <c r="B1062" s="348" t="s">
        <v>174</v>
      </c>
      <c r="C1062" s="348" t="s">
        <v>11768</v>
      </c>
      <c r="D1062" s="164" t="s">
        <v>89</v>
      </c>
      <c r="E1062" s="164">
        <v>59.0</v>
      </c>
      <c r="F1062" s="1483">
        <f>59*2/3</f>
        <v>39.33333333</v>
      </c>
      <c r="G1062" s="200" t="s">
        <v>10186</v>
      </c>
    </row>
    <row r="1063" ht="15.75" customHeight="1">
      <c r="A1063" s="162" t="s">
        <v>10186</v>
      </c>
      <c r="B1063" s="348" t="s">
        <v>174</v>
      </c>
      <c r="C1063" s="348" t="s">
        <v>11769</v>
      </c>
      <c r="D1063" s="178" t="s">
        <v>10703</v>
      </c>
      <c r="E1063" s="178">
        <v>20.0</v>
      </c>
      <c r="F1063" s="1483">
        <v>20.0</v>
      </c>
      <c r="G1063" s="200" t="s">
        <v>10186</v>
      </c>
    </row>
    <row r="1064" ht="15.75" customHeight="1">
      <c r="A1064" s="162" t="s">
        <v>10186</v>
      </c>
      <c r="B1064" s="348" t="s">
        <v>174</v>
      </c>
      <c r="C1064" s="348" t="s">
        <v>11770</v>
      </c>
      <c r="D1064" s="178" t="s">
        <v>10703</v>
      </c>
      <c r="E1064" s="178">
        <v>20.0</v>
      </c>
      <c r="F1064" s="1483">
        <v>20.0</v>
      </c>
      <c r="G1064" s="200" t="s">
        <v>10186</v>
      </c>
    </row>
    <row r="1065" ht="15.75" customHeight="1">
      <c r="A1065" s="162" t="s">
        <v>8976</v>
      </c>
      <c r="B1065" s="348" t="s">
        <v>174</v>
      </c>
      <c r="C1065" s="348" t="s">
        <v>11771</v>
      </c>
      <c r="D1065" s="164" t="s">
        <v>10703</v>
      </c>
      <c r="E1065" s="164" t="s">
        <v>11772</v>
      </c>
      <c r="F1065" s="1483">
        <v>8.33</v>
      </c>
      <c r="G1065" s="75" t="s">
        <v>1935</v>
      </c>
    </row>
    <row r="1066" ht="15.75" customHeight="1">
      <c r="A1066" s="162" t="s">
        <v>8976</v>
      </c>
      <c r="B1066" s="348" t="s">
        <v>174</v>
      </c>
      <c r="C1066" s="348" t="s">
        <v>11773</v>
      </c>
      <c r="D1066" s="178" t="s">
        <v>10703</v>
      </c>
      <c r="E1066" s="178" t="s">
        <v>11774</v>
      </c>
      <c r="F1066" s="1483">
        <v>13.0</v>
      </c>
      <c r="G1066" s="75" t="s">
        <v>1935</v>
      </c>
    </row>
    <row r="1067" ht="15.75" customHeight="1">
      <c r="A1067" s="162" t="s">
        <v>8976</v>
      </c>
      <c r="B1067" s="348" t="s">
        <v>174</v>
      </c>
      <c r="C1067" s="348" t="s">
        <v>11775</v>
      </c>
      <c r="D1067" s="164" t="s">
        <v>10703</v>
      </c>
      <c r="E1067" s="164" t="s">
        <v>11776</v>
      </c>
      <c r="F1067" s="1483">
        <v>9.66</v>
      </c>
      <c r="G1067" s="75" t="s">
        <v>1935</v>
      </c>
    </row>
    <row r="1068" ht="15.75" customHeight="1">
      <c r="A1068" s="162" t="s">
        <v>8976</v>
      </c>
      <c r="B1068" s="348" t="s">
        <v>174</v>
      </c>
      <c r="C1068" s="348" t="s">
        <v>11777</v>
      </c>
      <c r="D1068" s="178" t="s">
        <v>10703</v>
      </c>
      <c r="E1068" s="178" t="s">
        <v>11778</v>
      </c>
      <c r="F1068" s="1483">
        <v>6.66</v>
      </c>
      <c r="G1068" s="75" t="s">
        <v>1935</v>
      </c>
    </row>
    <row r="1069" ht="15.75" customHeight="1">
      <c r="A1069" s="162" t="s">
        <v>8976</v>
      </c>
      <c r="B1069" s="348" t="s">
        <v>174</v>
      </c>
      <c r="C1069" s="348" t="s">
        <v>11779</v>
      </c>
      <c r="D1069" s="178" t="s">
        <v>10703</v>
      </c>
      <c r="E1069" s="178" t="s">
        <v>11778</v>
      </c>
      <c r="F1069" s="1483">
        <v>6.66</v>
      </c>
      <c r="G1069" s="75" t="s">
        <v>1935</v>
      </c>
    </row>
    <row r="1070" ht="15.75" customHeight="1">
      <c r="A1070" s="162" t="s">
        <v>8976</v>
      </c>
      <c r="B1070" s="348" t="s">
        <v>174</v>
      </c>
      <c r="C1070" s="348" t="s">
        <v>11780</v>
      </c>
      <c r="D1070" s="178" t="s">
        <v>10703</v>
      </c>
      <c r="E1070" s="163" t="s">
        <v>11781</v>
      </c>
      <c r="F1070" s="1483">
        <v>1.0</v>
      </c>
      <c r="G1070" s="75" t="s">
        <v>1935</v>
      </c>
    </row>
    <row r="1071" ht="15.75" customHeight="1">
      <c r="A1071" s="162" t="s">
        <v>8976</v>
      </c>
      <c r="B1071" s="348" t="s">
        <v>174</v>
      </c>
      <c r="C1071" s="348" t="s">
        <v>11782</v>
      </c>
      <c r="D1071" s="178" t="s">
        <v>10703</v>
      </c>
      <c r="E1071" s="178" t="s">
        <v>11783</v>
      </c>
      <c r="F1071" s="1483">
        <v>11.33</v>
      </c>
      <c r="G1071" s="75" t="s">
        <v>1935</v>
      </c>
    </row>
    <row r="1072" ht="15.75" customHeight="1">
      <c r="A1072" s="162" t="s">
        <v>8976</v>
      </c>
      <c r="B1072" s="348" t="s">
        <v>174</v>
      </c>
      <c r="C1072" s="348" t="s">
        <v>11784</v>
      </c>
      <c r="D1072" s="178" t="s">
        <v>10703</v>
      </c>
      <c r="E1072" s="178" t="s">
        <v>11772</v>
      </c>
      <c r="F1072" s="1483">
        <v>8.33</v>
      </c>
      <c r="G1072" s="75" t="s">
        <v>1935</v>
      </c>
    </row>
    <row r="1073" ht="15.75" customHeight="1">
      <c r="A1073" s="162" t="s">
        <v>8976</v>
      </c>
      <c r="B1073" s="348" t="s">
        <v>174</v>
      </c>
      <c r="C1073" s="348" t="s">
        <v>11785</v>
      </c>
      <c r="D1073" s="178" t="s">
        <v>10703</v>
      </c>
      <c r="E1073" s="178" t="s">
        <v>11774</v>
      </c>
      <c r="F1073" s="1483">
        <v>13.0</v>
      </c>
      <c r="G1073" s="75" t="s">
        <v>1935</v>
      </c>
    </row>
    <row r="1074" ht="15.75" customHeight="1">
      <c r="A1074" s="162" t="s">
        <v>8976</v>
      </c>
      <c r="B1074" s="348" t="s">
        <v>174</v>
      </c>
      <c r="C1074" s="348" t="s">
        <v>11786</v>
      </c>
      <c r="D1074" s="178" t="s">
        <v>10703</v>
      </c>
      <c r="E1074" s="178" t="s">
        <v>11778</v>
      </c>
      <c r="F1074" s="1483">
        <v>6.66</v>
      </c>
      <c r="G1074" s="75" t="s">
        <v>1935</v>
      </c>
    </row>
    <row r="1075" ht="15.75" customHeight="1">
      <c r="A1075" s="162" t="s">
        <v>8976</v>
      </c>
      <c r="B1075" s="348" t="s">
        <v>174</v>
      </c>
      <c r="C1075" s="348" t="s">
        <v>11787</v>
      </c>
      <c r="D1075" s="178" t="s">
        <v>10703</v>
      </c>
      <c r="E1075" s="178" t="s">
        <v>11788</v>
      </c>
      <c r="F1075" s="1483">
        <v>9.66</v>
      </c>
      <c r="G1075" s="75" t="s">
        <v>1935</v>
      </c>
    </row>
    <row r="1076" ht="15.75" customHeight="1">
      <c r="A1076" s="162" t="s">
        <v>8976</v>
      </c>
      <c r="B1076" s="348" t="s">
        <v>174</v>
      </c>
      <c r="C1076" s="348" t="s">
        <v>11789</v>
      </c>
      <c r="D1076" s="178" t="s">
        <v>10703</v>
      </c>
      <c r="E1076" s="178" t="s">
        <v>11790</v>
      </c>
      <c r="F1076" s="1483">
        <v>384.66</v>
      </c>
      <c r="G1076" s="75" t="s">
        <v>1935</v>
      </c>
    </row>
    <row r="1077" ht="15.75" customHeight="1">
      <c r="A1077" s="162" t="s">
        <v>8976</v>
      </c>
      <c r="B1077" s="348" t="s">
        <v>174</v>
      </c>
      <c r="C1077" s="348" t="s">
        <v>11791</v>
      </c>
      <c r="D1077" s="178" t="s">
        <v>10703</v>
      </c>
      <c r="E1077" s="178" t="s">
        <v>11792</v>
      </c>
      <c r="F1077" s="1483">
        <v>19.32</v>
      </c>
      <c r="G1077" s="75" t="s">
        <v>1935</v>
      </c>
    </row>
    <row r="1078" ht="15.75" customHeight="1">
      <c r="A1078" s="162" t="s">
        <v>8976</v>
      </c>
      <c r="B1078" s="348" t="s">
        <v>174</v>
      </c>
      <c r="C1078" s="348" t="s">
        <v>11793</v>
      </c>
      <c r="D1078" s="178" t="s">
        <v>10703</v>
      </c>
      <c r="E1078" s="178" t="s">
        <v>11794</v>
      </c>
      <c r="F1078" s="1483">
        <v>15.32</v>
      </c>
      <c r="G1078" s="75" t="s">
        <v>1935</v>
      </c>
    </row>
    <row r="1079" ht="15.75" customHeight="1">
      <c r="A1079" s="162" t="s">
        <v>10195</v>
      </c>
      <c r="B1079" s="421" t="s">
        <v>174</v>
      </c>
      <c r="C1079" s="348" t="s">
        <v>11795</v>
      </c>
      <c r="D1079" s="178" t="s">
        <v>10637</v>
      </c>
      <c r="E1079" s="178">
        <v>7.0</v>
      </c>
      <c r="F1079" s="1483">
        <v>7.0</v>
      </c>
      <c r="G1079" s="75" t="s">
        <v>8390</v>
      </c>
    </row>
    <row r="1080" ht="15.75" customHeight="1">
      <c r="A1080" s="162" t="s">
        <v>10195</v>
      </c>
      <c r="B1080" s="421" t="s">
        <v>174</v>
      </c>
      <c r="C1080" s="348" t="s">
        <v>11796</v>
      </c>
      <c r="D1080" s="178" t="s">
        <v>10637</v>
      </c>
      <c r="E1080" s="178">
        <v>7.0</v>
      </c>
      <c r="F1080" s="1483">
        <v>7.0</v>
      </c>
      <c r="G1080" s="75" t="s">
        <v>8390</v>
      </c>
    </row>
    <row r="1081" ht="15.75" customHeight="1">
      <c r="A1081" s="162" t="s">
        <v>10195</v>
      </c>
      <c r="B1081" s="421" t="s">
        <v>174</v>
      </c>
      <c r="C1081" s="348" t="s">
        <v>11797</v>
      </c>
      <c r="D1081" s="178" t="s">
        <v>10637</v>
      </c>
      <c r="E1081" s="178">
        <v>7.0</v>
      </c>
      <c r="F1081" s="1483">
        <v>7.0</v>
      </c>
      <c r="G1081" s="75" t="s">
        <v>8390</v>
      </c>
    </row>
    <row r="1082" ht="15.75" customHeight="1">
      <c r="A1082" s="162" t="s">
        <v>10195</v>
      </c>
      <c r="B1082" s="421" t="s">
        <v>174</v>
      </c>
      <c r="C1082" s="348" t="s">
        <v>11798</v>
      </c>
      <c r="D1082" s="178" t="s">
        <v>10685</v>
      </c>
      <c r="E1082" s="178">
        <v>7.0</v>
      </c>
      <c r="F1082" s="1483">
        <v>7.0</v>
      </c>
      <c r="G1082" s="75" t="s">
        <v>8390</v>
      </c>
    </row>
    <row r="1083" ht="15.75" customHeight="1">
      <c r="A1083" s="162" t="s">
        <v>10195</v>
      </c>
      <c r="B1083" s="421" t="s">
        <v>174</v>
      </c>
      <c r="C1083" s="348" t="s">
        <v>11799</v>
      </c>
      <c r="D1083" s="178" t="s">
        <v>10685</v>
      </c>
      <c r="E1083" s="178">
        <v>7.0</v>
      </c>
      <c r="F1083" s="1483">
        <v>7.0</v>
      </c>
      <c r="G1083" s="75" t="s">
        <v>8390</v>
      </c>
    </row>
    <row r="1084" ht="15.75" customHeight="1">
      <c r="A1084" s="162" t="s">
        <v>10195</v>
      </c>
      <c r="B1084" s="421" t="s">
        <v>174</v>
      </c>
      <c r="C1084" s="348" t="s">
        <v>11800</v>
      </c>
      <c r="D1084" s="178" t="s">
        <v>10685</v>
      </c>
      <c r="E1084" s="178">
        <v>7.0</v>
      </c>
      <c r="F1084" s="1483">
        <v>7.0</v>
      </c>
      <c r="G1084" s="75" t="s">
        <v>8390</v>
      </c>
    </row>
    <row r="1085" ht="15.75" customHeight="1">
      <c r="A1085" s="162" t="s">
        <v>10195</v>
      </c>
      <c r="B1085" s="421" t="s">
        <v>174</v>
      </c>
      <c r="C1085" s="348" t="s">
        <v>11801</v>
      </c>
      <c r="D1085" s="178" t="s">
        <v>10685</v>
      </c>
      <c r="E1085" s="178">
        <v>8.0</v>
      </c>
      <c r="F1085" s="1483">
        <v>8.0</v>
      </c>
      <c r="G1085" s="75" t="s">
        <v>8390</v>
      </c>
    </row>
    <row r="1086" ht="15.75" customHeight="1">
      <c r="A1086" s="162" t="s">
        <v>10195</v>
      </c>
      <c r="B1086" s="421" t="s">
        <v>174</v>
      </c>
      <c r="C1086" s="348" t="s">
        <v>11802</v>
      </c>
      <c r="D1086" s="178" t="s">
        <v>10637</v>
      </c>
      <c r="E1086" s="178">
        <v>7.0</v>
      </c>
      <c r="F1086" s="1483">
        <v>7.0</v>
      </c>
      <c r="G1086" s="75" t="s">
        <v>8390</v>
      </c>
    </row>
    <row r="1087" ht="15.75" customHeight="1">
      <c r="A1087" s="162" t="s">
        <v>10195</v>
      </c>
      <c r="B1087" s="421" t="s">
        <v>174</v>
      </c>
      <c r="C1087" s="348" t="s">
        <v>11803</v>
      </c>
      <c r="D1087" s="178" t="s">
        <v>10637</v>
      </c>
      <c r="E1087" s="178">
        <v>7.0</v>
      </c>
      <c r="F1087" s="1483">
        <v>7.0</v>
      </c>
      <c r="G1087" s="75" t="s">
        <v>8390</v>
      </c>
    </row>
    <row r="1088" ht="15.75" customHeight="1">
      <c r="A1088" s="162" t="s">
        <v>10195</v>
      </c>
      <c r="B1088" s="421" t="s">
        <v>174</v>
      </c>
      <c r="C1088" s="348" t="s">
        <v>11804</v>
      </c>
      <c r="D1088" s="178" t="s">
        <v>10637</v>
      </c>
      <c r="E1088" s="178">
        <v>7.0</v>
      </c>
      <c r="F1088" s="1483">
        <v>7.0</v>
      </c>
      <c r="G1088" s="75" t="s">
        <v>8390</v>
      </c>
    </row>
    <row r="1089" ht="15.75" customHeight="1">
      <c r="A1089" s="162" t="s">
        <v>10195</v>
      </c>
      <c r="B1089" s="421" t="s">
        <v>174</v>
      </c>
      <c r="C1089" s="348" t="s">
        <v>11805</v>
      </c>
      <c r="D1089" s="178" t="s">
        <v>10685</v>
      </c>
      <c r="E1089" s="178">
        <v>8.0</v>
      </c>
      <c r="F1089" s="1483">
        <v>8.0</v>
      </c>
      <c r="G1089" s="75" t="s">
        <v>8390</v>
      </c>
    </row>
    <row r="1090" ht="15.75" customHeight="1">
      <c r="A1090" s="162" t="s">
        <v>10195</v>
      </c>
      <c r="B1090" s="421" t="s">
        <v>174</v>
      </c>
      <c r="C1090" s="348" t="s">
        <v>11806</v>
      </c>
      <c r="D1090" s="178" t="s">
        <v>10637</v>
      </c>
      <c r="E1090" s="178">
        <v>2.0</v>
      </c>
      <c r="F1090" s="1483">
        <v>2.0</v>
      </c>
      <c r="G1090" s="75" t="s">
        <v>8390</v>
      </c>
    </row>
    <row r="1091" ht="15.75" customHeight="1">
      <c r="A1091" s="162" t="s">
        <v>10195</v>
      </c>
      <c r="B1091" s="421" t="s">
        <v>174</v>
      </c>
      <c r="C1091" s="348" t="s">
        <v>11807</v>
      </c>
      <c r="D1091" s="178" t="s">
        <v>10637</v>
      </c>
      <c r="E1091" s="178">
        <v>2.0</v>
      </c>
      <c r="F1091" s="1483">
        <v>2.0</v>
      </c>
      <c r="G1091" s="75" t="s">
        <v>8390</v>
      </c>
    </row>
    <row r="1092" ht="15.75" customHeight="1">
      <c r="A1092" s="162" t="s">
        <v>10195</v>
      </c>
      <c r="B1092" s="421" t="s">
        <v>174</v>
      </c>
      <c r="C1092" s="348" t="s">
        <v>11808</v>
      </c>
      <c r="D1092" s="178" t="s">
        <v>10637</v>
      </c>
      <c r="E1092" s="178">
        <v>2.0</v>
      </c>
      <c r="F1092" s="1483">
        <v>2.0</v>
      </c>
      <c r="G1092" s="75" t="s">
        <v>8390</v>
      </c>
    </row>
    <row r="1093" ht="15.75" customHeight="1">
      <c r="A1093" s="162" t="s">
        <v>10195</v>
      </c>
      <c r="B1093" s="421" t="s">
        <v>174</v>
      </c>
      <c r="C1093" s="348" t="s">
        <v>11809</v>
      </c>
      <c r="D1093" s="178" t="s">
        <v>10685</v>
      </c>
      <c r="E1093" s="178">
        <v>3.0</v>
      </c>
      <c r="F1093" s="1483">
        <v>3.0</v>
      </c>
      <c r="G1093" s="75" t="s">
        <v>8390</v>
      </c>
    </row>
    <row r="1094" ht="15.75" customHeight="1">
      <c r="A1094" s="162" t="s">
        <v>10195</v>
      </c>
      <c r="B1094" s="421" t="s">
        <v>174</v>
      </c>
      <c r="C1094" s="348" t="s">
        <v>11810</v>
      </c>
      <c r="D1094" s="178" t="s">
        <v>10637</v>
      </c>
      <c r="E1094" s="178">
        <v>424.0</v>
      </c>
      <c r="F1094" s="1483">
        <v>424.0</v>
      </c>
      <c r="G1094" s="75" t="s">
        <v>8390</v>
      </c>
    </row>
    <row r="1095" ht="15.75" customHeight="1">
      <c r="A1095" s="162" t="s">
        <v>10195</v>
      </c>
      <c r="B1095" s="421" t="s">
        <v>174</v>
      </c>
      <c r="C1095" s="348" t="s">
        <v>11811</v>
      </c>
      <c r="D1095" s="178" t="s">
        <v>10637</v>
      </c>
      <c r="E1095" s="178">
        <v>15.0</v>
      </c>
      <c r="F1095" s="1483">
        <v>29.0</v>
      </c>
      <c r="G1095" s="75" t="s">
        <v>8390</v>
      </c>
    </row>
    <row r="1096" ht="15.75" customHeight="1">
      <c r="A1096" s="162" t="s">
        <v>197</v>
      </c>
      <c r="B1096" s="348" t="s">
        <v>174</v>
      </c>
      <c r="C1096" s="348" t="s">
        <v>11533</v>
      </c>
      <c r="D1096" s="178" t="s">
        <v>11812</v>
      </c>
      <c r="E1096" s="178">
        <v>424.0</v>
      </c>
      <c r="F1096" s="1483">
        <v>424.0</v>
      </c>
      <c r="G1096" s="555" t="s">
        <v>197</v>
      </c>
    </row>
    <row r="1097" ht="15.75" customHeight="1">
      <c r="A1097" s="170" t="s">
        <v>197</v>
      </c>
      <c r="B1097" s="728" t="s">
        <v>174</v>
      </c>
      <c r="C1097" s="728" t="s">
        <v>11813</v>
      </c>
      <c r="D1097" s="178" t="s">
        <v>11812</v>
      </c>
      <c r="E1097" s="1744">
        <f t="shared" ref="E1097:E1100" si="58">1/3</f>
        <v>0.3333333333</v>
      </c>
      <c r="F1097" s="1709">
        <f>78*E1097</f>
        <v>26</v>
      </c>
      <c r="G1097" s="555" t="s">
        <v>197</v>
      </c>
    </row>
    <row r="1098" ht="15.75" customHeight="1">
      <c r="A1098" s="170" t="s">
        <v>197</v>
      </c>
      <c r="B1098" s="728" t="s">
        <v>174</v>
      </c>
      <c r="C1098" s="728" t="s">
        <v>11814</v>
      </c>
      <c r="D1098" s="178" t="s">
        <v>11812</v>
      </c>
      <c r="E1098" s="1744">
        <f t="shared" si="58"/>
        <v>0.3333333333</v>
      </c>
      <c r="F1098" s="1709">
        <f>58*E1098</f>
        <v>19.33333333</v>
      </c>
      <c r="G1098" s="555" t="s">
        <v>197</v>
      </c>
    </row>
    <row r="1099" ht="15.75" customHeight="1">
      <c r="A1099" s="162" t="s">
        <v>197</v>
      </c>
      <c r="B1099" s="348" t="s">
        <v>174</v>
      </c>
      <c r="C1099" s="348" t="s">
        <v>11815</v>
      </c>
      <c r="D1099" s="178" t="s">
        <v>11812</v>
      </c>
      <c r="E1099" s="1744">
        <f t="shared" si="58"/>
        <v>0.3333333333</v>
      </c>
      <c r="F1099" s="1483">
        <f>28*E1099</f>
        <v>9.333333333</v>
      </c>
      <c r="G1099" s="555" t="s">
        <v>197</v>
      </c>
    </row>
    <row r="1100" ht="15.75" customHeight="1">
      <c r="A1100" s="162" t="s">
        <v>197</v>
      </c>
      <c r="B1100" s="348" t="s">
        <v>174</v>
      </c>
      <c r="C1100" s="348" t="s">
        <v>11816</v>
      </c>
      <c r="D1100" s="178" t="s">
        <v>11812</v>
      </c>
      <c r="E1100" s="1744">
        <f t="shared" si="58"/>
        <v>0.3333333333</v>
      </c>
      <c r="F1100" s="1483">
        <f>54*E1100</f>
        <v>18</v>
      </c>
      <c r="G1100" s="555" t="s">
        <v>197</v>
      </c>
    </row>
    <row r="1101" ht="15.75" customHeight="1">
      <c r="A1101" s="162" t="s">
        <v>10565</v>
      </c>
      <c r="B1101" s="348" t="s">
        <v>174</v>
      </c>
      <c r="C1101" s="348" t="s">
        <v>11817</v>
      </c>
      <c r="D1101" s="164" t="s">
        <v>10782</v>
      </c>
      <c r="E1101" s="164">
        <v>384.66</v>
      </c>
      <c r="F1101" s="1483">
        <v>385.0</v>
      </c>
      <c r="G1101" s="555" t="s">
        <v>1959</v>
      </c>
    </row>
    <row r="1102" ht="15.75" customHeight="1">
      <c r="A1102" s="162" t="s">
        <v>10565</v>
      </c>
      <c r="B1102" s="348" t="s">
        <v>174</v>
      </c>
      <c r="C1102" s="348" t="s">
        <v>11818</v>
      </c>
      <c r="D1102" s="178" t="s">
        <v>10782</v>
      </c>
      <c r="E1102" s="178">
        <v>30.0</v>
      </c>
      <c r="F1102" s="1483">
        <v>30.0</v>
      </c>
      <c r="G1102" s="555" t="s">
        <v>1959</v>
      </c>
    </row>
    <row r="1103" ht="15.75" customHeight="1">
      <c r="A1103" s="162" t="s">
        <v>10565</v>
      </c>
      <c r="B1103" s="348" t="s">
        <v>174</v>
      </c>
      <c r="C1103" s="348" t="s">
        <v>11819</v>
      </c>
      <c r="D1103" s="164" t="s">
        <v>10782</v>
      </c>
      <c r="E1103" s="164">
        <v>25.33</v>
      </c>
      <c r="F1103" s="1483">
        <v>25.0</v>
      </c>
      <c r="G1103" s="555" t="s">
        <v>1959</v>
      </c>
    </row>
    <row r="1104" ht="15.75" customHeight="1">
      <c r="A1104" s="162" t="s">
        <v>10565</v>
      </c>
      <c r="B1104" s="348" t="s">
        <v>174</v>
      </c>
      <c r="C1104" s="348" t="s">
        <v>11820</v>
      </c>
      <c r="D1104" s="178" t="s">
        <v>10782</v>
      </c>
      <c r="E1104" s="178">
        <v>96.0</v>
      </c>
      <c r="F1104" s="1483">
        <v>96.0</v>
      </c>
      <c r="G1104" s="555" t="s">
        <v>1959</v>
      </c>
    </row>
    <row r="1105" ht="15.75" customHeight="1">
      <c r="A1105" s="162" t="s">
        <v>10565</v>
      </c>
      <c r="B1105" s="348" t="s">
        <v>174</v>
      </c>
      <c r="C1105" s="348" t="s">
        <v>11821</v>
      </c>
      <c r="D1105" s="178" t="s">
        <v>10782</v>
      </c>
      <c r="E1105" s="178">
        <v>24.0</v>
      </c>
      <c r="F1105" s="1483">
        <v>24.0</v>
      </c>
      <c r="G1105" s="555" t="s">
        <v>1959</v>
      </c>
    </row>
    <row r="1106" ht="15.75" customHeight="1">
      <c r="A1106" s="162" t="s">
        <v>10565</v>
      </c>
      <c r="B1106" s="348" t="s">
        <v>174</v>
      </c>
      <c r="C1106" s="348" t="s">
        <v>11822</v>
      </c>
      <c r="D1106" s="178" t="s">
        <v>10782</v>
      </c>
      <c r="E1106" s="178">
        <v>9.6</v>
      </c>
      <c r="F1106" s="1483">
        <v>10.0</v>
      </c>
      <c r="G1106" s="555" t="s">
        <v>1959</v>
      </c>
    </row>
    <row r="1107" ht="15.75" customHeight="1">
      <c r="A1107" s="162" t="s">
        <v>9041</v>
      </c>
      <c r="B1107" s="348" t="s">
        <v>174</v>
      </c>
      <c r="C1107" s="348" t="s">
        <v>10899</v>
      </c>
      <c r="D1107" s="164" t="s">
        <v>89</v>
      </c>
      <c r="E1107" s="164">
        <v>424.0</v>
      </c>
      <c r="F1107" s="1483">
        <v>424.0</v>
      </c>
      <c r="G1107" s="555" t="s">
        <v>1970</v>
      </c>
    </row>
    <row r="1108" ht="15.75" customHeight="1">
      <c r="A1108" s="162" t="s">
        <v>10566</v>
      </c>
      <c r="B1108" s="348" t="s">
        <v>174</v>
      </c>
      <c r="C1108" s="348" t="s">
        <v>11823</v>
      </c>
      <c r="D1108" s="164" t="s">
        <v>10703</v>
      </c>
      <c r="E1108" s="164">
        <v>124.0</v>
      </c>
      <c r="F1108" s="1483" t="s">
        <v>11824</v>
      </c>
      <c r="G1108" s="555" t="s">
        <v>10618</v>
      </c>
    </row>
    <row r="1109" ht="15.75" customHeight="1">
      <c r="A1109" s="162" t="s">
        <v>10566</v>
      </c>
      <c r="B1109" s="348" t="s">
        <v>174</v>
      </c>
      <c r="C1109" s="348" t="s">
        <v>10899</v>
      </c>
      <c r="D1109" s="164" t="s">
        <v>10703</v>
      </c>
      <c r="E1109" s="178">
        <v>424.0</v>
      </c>
      <c r="F1109" s="1483">
        <v>424.0</v>
      </c>
      <c r="G1109" s="555" t="s">
        <v>10618</v>
      </c>
    </row>
    <row r="1110" ht="15.75" customHeight="1">
      <c r="A1110" s="162" t="s">
        <v>10567</v>
      </c>
      <c r="B1110" s="348" t="s">
        <v>11825</v>
      </c>
      <c r="C1110" s="348" t="s">
        <v>11826</v>
      </c>
      <c r="D1110" s="164" t="s">
        <v>11113</v>
      </c>
      <c r="E1110" s="1483">
        <v>26.33</v>
      </c>
      <c r="F1110" s="1483">
        <v>26.33</v>
      </c>
      <c r="G1110" s="563" t="s">
        <v>199</v>
      </c>
    </row>
    <row r="1111" ht="15.75" customHeight="1">
      <c r="A1111" s="162" t="s">
        <v>10567</v>
      </c>
      <c r="B1111" s="348" t="s">
        <v>11825</v>
      </c>
      <c r="C1111" s="348" t="s">
        <v>11827</v>
      </c>
      <c r="D1111" s="164" t="s">
        <v>11113</v>
      </c>
      <c r="E1111" s="1483">
        <v>26.33</v>
      </c>
      <c r="F1111" s="1483">
        <v>26.33</v>
      </c>
      <c r="G1111" s="563" t="s">
        <v>199</v>
      </c>
    </row>
    <row r="1112" ht="15.75" customHeight="1">
      <c r="A1112" s="162" t="s">
        <v>10567</v>
      </c>
      <c r="B1112" s="348" t="s">
        <v>11825</v>
      </c>
      <c r="C1112" s="348" t="s">
        <v>11828</v>
      </c>
      <c r="D1112" s="164" t="s">
        <v>11113</v>
      </c>
      <c r="E1112" s="1483">
        <v>26.33</v>
      </c>
      <c r="F1112" s="1483">
        <v>26.33</v>
      </c>
      <c r="G1112" s="563" t="s">
        <v>199</v>
      </c>
    </row>
    <row r="1113" ht="15.75" customHeight="1">
      <c r="A1113" s="162" t="s">
        <v>10567</v>
      </c>
      <c r="B1113" s="348" t="s">
        <v>11825</v>
      </c>
      <c r="C1113" s="348" t="s">
        <v>11829</v>
      </c>
      <c r="D1113" s="164" t="s">
        <v>11113</v>
      </c>
      <c r="E1113" s="1483">
        <v>3.33</v>
      </c>
      <c r="F1113" s="1483">
        <v>3.33</v>
      </c>
      <c r="G1113" s="563" t="s">
        <v>199</v>
      </c>
    </row>
    <row r="1114" ht="15.75" customHeight="1">
      <c r="A1114" s="162" t="s">
        <v>10567</v>
      </c>
      <c r="B1114" s="348" t="s">
        <v>11825</v>
      </c>
      <c r="C1114" s="348" t="s">
        <v>11830</v>
      </c>
      <c r="D1114" s="178" t="s">
        <v>11113</v>
      </c>
      <c r="E1114" s="1483">
        <v>3.33</v>
      </c>
      <c r="F1114" s="1483">
        <v>3.33</v>
      </c>
      <c r="G1114" s="563" t="s">
        <v>199</v>
      </c>
    </row>
    <row r="1115" ht="15.75" customHeight="1">
      <c r="A1115" s="162" t="s">
        <v>10567</v>
      </c>
      <c r="B1115" s="348" t="s">
        <v>11825</v>
      </c>
      <c r="C1115" s="348" t="s">
        <v>11831</v>
      </c>
      <c r="D1115" s="164"/>
      <c r="E1115" s="1483">
        <v>3.33</v>
      </c>
      <c r="F1115" s="1483">
        <v>3.33</v>
      </c>
      <c r="G1115" s="563" t="s">
        <v>199</v>
      </c>
    </row>
    <row r="1116" ht="15.75" customHeight="1">
      <c r="A1116" s="162" t="s">
        <v>10567</v>
      </c>
      <c r="B1116" s="348" t="s">
        <v>11825</v>
      </c>
      <c r="C1116" s="348" t="s">
        <v>11832</v>
      </c>
      <c r="D1116" s="178"/>
      <c r="E1116" s="1483">
        <v>3.33</v>
      </c>
      <c r="F1116" s="1483">
        <v>3.33</v>
      </c>
      <c r="G1116" s="563" t="s">
        <v>199</v>
      </c>
    </row>
    <row r="1117" ht="15.75" customHeight="1">
      <c r="A1117" s="162" t="s">
        <v>10567</v>
      </c>
      <c r="B1117" s="348" t="s">
        <v>174</v>
      </c>
      <c r="C1117" s="348" t="s">
        <v>11593</v>
      </c>
      <c r="D1117" s="178" t="s">
        <v>11597</v>
      </c>
      <c r="E1117" s="178">
        <f t="shared" ref="E1117:E1118" si="59">2*1/3</f>
        <v>0.6666666667</v>
      </c>
      <c r="F1117" s="1483">
        <f>E1117*577</f>
        <v>384.6666667</v>
      </c>
      <c r="G1117" s="563" t="s">
        <v>199</v>
      </c>
    </row>
    <row r="1118" ht="15.75" customHeight="1">
      <c r="A1118" s="162" t="s">
        <v>10567</v>
      </c>
      <c r="B1118" s="348" t="s">
        <v>174</v>
      </c>
      <c r="C1118" s="348" t="s">
        <v>11833</v>
      </c>
      <c r="D1118" s="178" t="s">
        <v>11597</v>
      </c>
      <c r="E1118" s="178">
        <f t="shared" si="59"/>
        <v>0.6666666667</v>
      </c>
      <c r="F1118" s="1483">
        <f>E1118*59</f>
        <v>39.33333333</v>
      </c>
      <c r="G1118" s="563" t="s">
        <v>199</v>
      </c>
    </row>
    <row r="1119" ht="15.75" customHeight="1">
      <c r="A1119" s="162" t="s">
        <v>9044</v>
      </c>
      <c r="B1119" s="348" t="s">
        <v>174</v>
      </c>
      <c r="C1119" s="348" t="s">
        <v>10404</v>
      </c>
      <c r="D1119" s="164" t="s">
        <v>11834</v>
      </c>
      <c r="E1119" s="164" t="s">
        <v>11835</v>
      </c>
      <c r="F1119" s="1483">
        <v>39.0</v>
      </c>
      <c r="G1119" s="555" t="s">
        <v>9049</v>
      </c>
    </row>
    <row r="1120" ht="15.75" customHeight="1">
      <c r="A1120" s="162" t="s">
        <v>9044</v>
      </c>
      <c r="B1120" s="348" t="s">
        <v>174</v>
      </c>
      <c r="C1120" s="348" t="s">
        <v>11533</v>
      </c>
      <c r="D1120" s="178" t="s">
        <v>11834</v>
      </c>
      <c r="E1120" s="178" t="s">
        <v>11836</v>
      </c>
      <c r="F1120" s="1483">
        <v>385.0</v>
      </c>
      <c r="G1120" s="555" t="s">
        <v>9049</v>
      </c>
    </row>
    <row r="1121" ht="15.75" customHeight="1">
      <c r="A1121" s="162" t="s">
        <v>9044</v>
      </c>
      <c r="B1121" s="348" t="s">
        <v>174</v>
      </c>
      <c r="C1121" s="348" t="s">
        <v>11837</v>
      </c>
      <c r="D1121" s="164" t="s">
        <v>10703</v>
      </c>
      <c r="E1121" s="164">
        <v>42.0</v>
      </c>
      <c r="F1121" s="1483">
        <v>14.0</v>
      </c>
      <c r="G1121" s="555" t="s">
        <v>9049</v>
      </c>
    </row>
    <row r="1122" ht="15.75" customHeight="1">
      <c r="A1122" s="162" t="s">
        <v>9044</v>
      </c>
      <c r="B1122" s="348" t="s">
        <v>174</v>
      </c>
      <c r="C1122" s="348" t="s">
        <v>11838</v>
      </c>
      <c r="D1122" s="178" t="s">
        <v>10703</v>
      </c>
      <c r="E1122" s="178">
        <v>80.0</v>
      </c>
      <c r="F1122" s="1483">
        <v>27.0</v>
      </c>
      <c r="G1122" s="555" t="s">
        <v>9049</v>
      </c>
    </row>
    <row r="1123" ht="15.75" customHeight="1">
      <c r="A1123" s="162" t="s">
        <v>9044</v>
      </c>
      <c r="B1123" s="348" t="s">
        <v>174</v>
      </c>
      <c r="C1123" s="348" t="s">
        <v>11839</v>
      </c>
      <c r="D1123" s="178" t="s">
        <v>10703</v>
      </c>
      <c r="E1123" s="178">
        <v>44.0</v>
      </c>
      <c r="F1123" s="1483">
        <v>15.0</v>
      </c>
      <c r="G1123" s="555" t="s">
        <v>9049</v>
      </c>
    </row>
    <row r="1124" ht="15.75" customHeight="1">
      <c r="A1124" s="162" t="s">
        <v>9044</v>
      </c>
      <c r="B1124" s="348" t="s">
        <v>174</v>
      </c>
      <c r="C1124" s="348" t="s">
        <v>11840</v>
      </c>
      <c r="D1124" s="178" t="s">
        <v>10703</v>
      </c>
      <c r="E1124" s="178">
        <v>121.0</v>
      </c>
      <c r="F1124" s="1483">
        <v>40.0</v>
      </c>
      <c r="G1124" s="555" t="s">
        <v>9049</v>
      </c>
    </row>
    <row r="1125" ht="15.75" customHeight="1">
      <c r="A1125" s="162" t="s">
        <v>9044</v>
      </c>
      <c r="B1125" s="348" t="s">
        <v>174</v>
      </c>
      <c r="C1125" s="348" t="s">
        <v>11494</v>
      </c>
      <c r="D1125" s="178" t="s">
        <v>10703</v>
      </c>
      <c r="E1125" s="178" t="s">
        <v>11841</v>
      </c>
      <c r="F1125" s="1483">
        <v>24.0</v>
      </c>
      <c r="G1125" s="555" t="s">
        <v>9049</v>
      </c>
    </row>
    <row r="1126" ht="15.75" customHeight="1">
      <c r="A1126" s="162" t="s">
        <v>9044</v>
      </c>
      <c r="B1126" s="348" t="s">
        <v>174</v>
      </c>
      <c r="C1126" s="348" t="s">
        <v>11842</v>
      </c>
      <c r="D1126" s="178" t="s">
        <v>10703</v>
      </c>
      <c r="E1126" s="178">
        <v>287.0</v>
      </c>
      <c r="F1126" s="1483">
        <v>96.0</v>
      </c>
      <c r="G1126" s="555" t="s">
        <v>9049</v>
      </c>
    </row>
    <row r="1127" ht="15.75" customHeight="1">
      <c r="A1127" s="162" t="s">
        <v>9050</v>
      </c>
      <c r="B1127" s="348" t="s">
        <v>174</v>
      </c>
      <c r="C1127" s="348" t="s">
        <v>11843</v>
      </c>
      <c r="D1127" s="178" t="s">
        <v>11844</v>
      </c>
      <c r="E1127" s="178">
        <v>384.67</v>
      </c>
      <c r="F1127" s="1483">
        <v>384.67</v>
      </c>
      <c r="G1127" s="1020" t="s">
        <v>186</v>
      </c>
    </row>
    <row r="1128" ht="15.75" customHeight="1">
      <c r="A1128" s="162" t="s">
        <v>9050</v>
      </c>
      <c r="B1128" s="348" t="s">
        <v>174</v>
      </c>
      <c r="C1128" s="348" t="s">
        <v>11845</v>
      </c>
      <c r="D1128" s="178" t="s">
        <v>11844</v>
      </c>
      <c r="E1128" s="178">
        <v>26.0</v>
      </c>
      <c r="F1128" s="1483">
        <v>26.0</v>
      </c>
      <c r="G1128" s="1020" t="s">
        <v>186</v>
      </c>
    </row>
    <row r="1129" ht="15.75" customHeight="1">
      <c r="A1129" s="182" t="s">
        <v>9050</v>
      </c>
      <c r="B1129" s="365" t="s">
        <v>174</v>
      </c>
      <c r="C1129" s="365" t="s">
        <v>11846</v>
      </c>
      <c r="D1129" s="186" t="s">
        <v>11844</v>
      </c>
      <c r="E1129" s="186">
        <v>40.33</v>
      </c>
      <c r="F1129" s="1684">
        <v>40.33</v>
      </c>
      <c r="G1129" s="1020" t="s">
        <v>186</v>
      </c>
    </row>
    <row r="1130" ht="15.75" customHeight="1">
      <c r="A1130" s="182" t="s">
        <v>9050</v>
      </c>
      <c r="B1130" s="365" t="s">
        <v>174</v>
      </c>
      <c r="C1130" s="365" t="s">
        <v>11847</v>
      </c>
      <c r="D1130" s="186" t="s">
        <v>11844</v>
      </c>
      <c r="E1130" s="186">
        <v>12.0</v>
      </c>
      <c r="F1130" s="1684">
        <v>12.0</v>
      </c>
      <c r="G1130" s="1020" t="s">
        <v>186</v>
      </c>
    </row>
    <row r="1131" ht="15.75" customHeight="1">
      <c r="A1131" s="182" t="s">
        <v>9050</v>
      </c>
      <c r="B1131" s="365" t="s">
        <v>174</v>
      </c>
      <c r="C1131" s="365" t="s">
        <v>11848</v>
      </c>
      <c r="D1131" s="186" t="s">
        <v>11844</v>
      </c>
      <c r="E1131" s="186">
        <v>26.66</v>
      </c>
      <c r="F1131" s="1684">
        <v>26.66</v>
      </c>
      <c r="G1131" s="1020" t="s">
        <v>186</v>
      </c>
    </row>
    <row r="1132" ht="15.75" customHeight="1">
      <c r="A1132" s="162" t="s">
        <v>10288</v>
      </c>
      <c r="B1132" s="348" t="s">
        <v>174</v>
      </c>
      <c r="C1132" s="348" t="s">
        <v>11849</v>
      </c>
      <c r="D1132" s="178" t="s">
        <v>11850</v>
      </c>
      <c r="E1132" s="178">
        <v>9.66</v>
      </c>
      <c r="F1132" s="1483">
        <v>9.66</v>
      </c>
      <c r="G1132" s="1601" t="s">
        <v>211</v>
      </c>
    </row>
    <row r="1133" ht="15.75" customHeight="1">
      <c r="A1133" s="162" t="s">
        <v>10288</v>
      </c>
      <c r="B1133" s="348" t="s">
        <v>174</v>
      </c>
      <c r="C1133" s="348" t="s">
        <v>11851</v>
      </c>
      <c r="D1133" s="178" t="s">
        <v>11850</v>
      </c>
      <c r="E1133" s="178">
        <v>9.66</v>
      </c>
      <c r="F1133" s="1483">
        <v>9.66</v>
      </c>
      <c r="G1133" s="1601" t="s">
        <v>211</v>
      </c>
    </row>
    <row r="1134" ht="15.75" customHeight="1">
      <c r="A1134" s="162" t="s">
        <v>10288</v>
      </c>
      <c r="B1134" s="348" t="s">
        <v>174</v>
      </c>
      <c r="C1134" s="348" t="s">
        <v>11852</v>
      </c>
      <c r="D1134" s="178" t="s">
        <v>11850</v>
      </c>
      <c r="E1134" s="178">
        <v>13.33</v>
      </c>
      <c r="F1134" s="1483">
        <v>13.33</v>
      </c>
      <c r="G1134" s="1601" t="s">
        <v>211</v>
      </c>
    </row>
    <row r="1135" ht="15.75" customHeight="1">
      <c r="A1135" s="162" t="s">
        <v>10288</v>
      </c>
      <c r="B1135" s="348" t="s">
        <v>174</v>
      </c>
      <c r="C1135" s="348" t="s">
        <v>11853</v>
      </c>
      <c r="D1135" s="178" t="s">
        <v>11850</v>
      </c>
      <c r="E1135" s="178">
        <v>13.33</v>
      </c>
      <c r="F1135" s="1483">
        <v>13.33</v>
      </c>
      <c r="G1135" s="1601" t="s">
        <v>211</v>
      </c>
    </row>
    <row r="1136" ht="15.75" customHeight="1">
      <c r="A1136" s="162" t="s">
        <v>10288</v>
      </c>
      <c r="B1136" s="348" t="s">
        <v>174</v>
      </c>
      <c r="C1136" s="348" t="s">
        <v>11854</v>
      </c>
      <c r="D1136" s="178" t="s">
        <v>11850</v>
      </c>
      <c r="E1136" s="178">
        <v>10.0</v>
      </c>
      <c r="F1136" s="1483">
        <v>10.0</v>
      </c>
      <c r="G1136" s="1601" t="s">
        <v>211</v>
      </c>
    </row>
    <row r="1137" ht="15.75" customHeight="1">
      <c r="A1137" s="162" t="s">
        <v>10288</v>
      </c>
      <c r="B1137" s="348" t="s">
        <v>174</v>
      </c>
      <c r="C1137" s="348" t="s">
        <v>11855</v>
      </c>
      <c r="D1137" s="178" t="s">
        <v>11850</v>
      </c>
      <c r="E1137" s="178">
        <v>10.0</v>
      </c>
      <c r="F1137" s="1483">
        <v>10.0</v>
      </c>
      <c r="G1137" s="1601" t="s">
        <v>211</v>
      </c>
    </row>
    <row r="1138" ht="15.75" customHeight="1">
      <c r="A1138" s="182" t="s">
        <v>10288</v>
      </c>
      <c r="B1138" s="365" t="s">
        <v>174</v>
      </c>
      <c r="C1138" s="365" t="s">
        <v>11607</v>
      </c>
      <c r="D1138" s="186" t="s">
        <v>11850</v>
      </c>
      <c r="E1138" s="186">
        <v>19.66</v>
      </c>
      <c r="F1138" s="1684">
        <v>19.66</v>
      </c>
      <c r="G1138" s="1601" t="s">
        <v>211</v>
      </c>
    </row>
    <row r="1139" ht="15.75" customHeight="1">
      <c r="A1139" s="182" t="s">
        <v>10288</v>
      </c>
      <c r="B1139" s="365" t="s">
        <v>174</v>
      </c>
      <c r="C1139" s="365" t="s">
        <v>11518</v>
      </c>
      <c r="D1139" s="186" t="s">
        <v>11850</v>
      </c>
      <c r="E1139" s="186" t="s">
        <v>11856</v>
      </c>
      <c r="F1139" s="1684">
        <v>424.0</v>
      </c>
      <c r="G1139" s="1601" t="s">
        <v>211</v>
      </c>
    </row>
    <row r="1140" ht="15.75" customHeight="1">
      <c r="A1140" s="69" t="s">
        <v>10288</v>
      </c>
      <c r="B1140" s="415" t="s">
        <v>174</v>
      </c>
      <c r="C1140" s="415" t="s">
        <v>11857</v>
      </c>
      <c r="D1140" s="1701" t="s">
        <v>11850</v>
      </c>
      <c r="E1140" s="1701">
        <v>8.0</v>
      </c>
      <c r="F1140" s="1701">
        <v>7.66</v>
      </c>
      <c r="G1140" s="1601" t="s">
        <v>211</v>
      </c>
    </row>
    <row r="1141" ht="15.75" customHeight="1">
      <c r="A1141" s="162" t="s">
        <v>201</v>
      </c>
      <c r="B1141" s="348" t="s">
        <v>174</v>
      </c>
      <c r="C1141" s="348" t="s">
        <v>10710</v>
      </c>
      <c r="D1141" s="164" t="s">
        <v>10637</v>
      </c>
      <c r="E1141" s="164">
        <v>424.0</v>
      </c>
      <c r="F1141" s="1483">
        <v>424.0</v>
      </c>
      <c r="G1141" s="1023" t="s">
        <v>201</v>
      </c>
    </row>
    <row r="1142" ht="15.75" customHeight="1">
      <c r="A1142" s="162" t="s">
        <v>201</v>
      </c>
      <c r="B1142" s="348" t="s">
        <v>174</v>
      </c>
      <c r="C1142" s="348" t="s">
        <v>11858</v>
      </c>
      <c r="D1142" s="164" t="s">
        <v>10637</v>
      </c>
      <c r="E1142" s="164">
        <v>22.33</v>
      </c>
      <c r="F1142" s="1483">
        <v>44.66</v>
      </c>
      <c r="G1142" s="1023" t="s">
        <v>201</v>
      </c>
    </row>
    <row r="1143" ht="15.75" customHeight="1">
      <c r="A1143" s="162" t="s">
        <v>201</v>
      </c>
      <c r="B1143" s="348" t="s">
        <v>174</v>
      </c>
      <c r="C1143" s="348" t="s">
        <v>11859</v>
      </c>
      <c r="D1143" s="178" t="s">
        <v>10637</v>
      </c>
      <c r="E1143" s="178">
        <v>22.33</v>
      </c>
      <c r="F1143" s="1483">
        <v>44.66</v>
      </c>
      <c r="G1143" s="1023" t="s">
        <v>201</v>
      </c>
    </row>
    <row r="1144" ht="15.75" customHeight="1">
      <c r="A1144" s="162" t="s">
        <v>201</v>
      </c>
      <c r="B1144" s="348" t="s">
        <v>174</v>
      </c>
      <c r="C1144" s="348" t="s">
        <v>11860</v>
      </c>
      <c r="D1144" s="164" t="s">
        <v>10637</v>
      </c>
      <c r="E1144" s="164">
        <v>26.66</v>
      </c>
      <c r="F1144" s="1483">
        <v>26.66</v>
      </c>
      <c r="G1144" s="1023" t="s">
        <v>201</v>
      </c>
    </row>
    <row r="1145" ht="15.75" customHeight="1">
      <c r="A1145" s="162" t="s">
        <v>201</v>
      </c>
      <c r="B1145" s="348" t="s">
        <v>174</v>
      </c>
      <c r="C1145" s="348" t="s">
        <v>11861</v>
      </c>
      <c r="D1145" s="178" t="s">
        <v>10637</v>
      </c>
      <c r="E1145" s="178">
        <v>27.0</v>
      </c>
      <c r="F1145" s="1483">
        <v>26.66</v>
      </c>
      <c r="G1145" s="1023" t="s">
        <v>201</v>
      </c>
    </row>
    <row r="1146" ht="15.75" customHeight="1">
      <c r="A1146" s="162" t="s">
        <v>201</v>
      </c>
      <c r="B1146" s="348" t="s">
        <v>174</v>
      </c>
      <c r="C1146" s="348" t="s">
        <v>11862</v>
      </c>
      <c r="D1146" s="178" t="s">
        <v>10637</v>
      </c>
      <c r="E1146" s="178">
        <v>10.0</v>
      </c>
      <c r="F1146" s="1483">
        <v>10.0</v>
      </c>
      <c r="G1146" s="1023" t="s">
        <v>201</v>
      </c>
    </row>
    <row r="1147" ht="15.75" customHeight="1">
      <c r="A1147" s="162" t="s">
        <v>201</v>
      </c>
      <c r="B1147" s="348" t="s">
        <v>174</v>
      </c>
      <c r="C1147" s="348" t="s">
        <v>11863</v>
      </c>
      <c r="D1147" s="178" t="s">
        <v>10637</v>
      </c>
      <c r="E1147" s="178">
        <v>26.0</v>
      </c>
      <c r="F1147" s="1483">
        <v>26.0</v>
      </c>
      <c r="G1147" s="1023" t="s">
        <v>201</v>
      </c>
    </row>
    <row r="1148" ht="15.75" customHeight="1">
      <c r="A1148" s="162" t="s">
        <v>201</v>
      </c>
      <c r="B1148" s="348" t="s">
        <v>174</v>
      </c>
      <c r="C1148" s="348" t="s">
        <v>11864</v>
      </c>
      <c r="D1148" s="178" t="s">
        <v>10637</v>
      </c>
      <c r="E1148" s="178">
        <v>26.0</v>
      </c>
      <c r="F1148" s="1483">
        <v>26.0</v>
      </c>
      <c r="G1148" s="1023" t="s">
        <v>201</v>
      </c>
    </row>
    <row r="1149" ht="15.75" customHeight="1">
      <c r="A1149" s="162" t="s">
        <v>201</v>
      </c>
      <c r="B1149" s="348" t="s">
        <v>174</v>
      </c>
      <c r="C1149" s="348" t="s">
        <v>11865</v>
      </c>
      <c r="D1149" s="178" t="s">
        <v>10637</v>
      </c>
      <c r="E1149" s="178">
        <v>10.0</v>
      </c>
      <c r="F1149" s="1483">
        <v>10.0</v>
      </c>
      <c r="G1149" s="1023" t="s">
        <v>201</v>
      </c>
    </row>
    <row r="1150" ht="15.75" customHeight="1">
      <c r="A1150" s="511" t="s">
        <v>202</v>
      </c>
      <c r="B1150" s="511" t="s">
        <v>174</v>
      </c>
      <c r="C1150" s="511" t="s">
        <v>11866</v>
      </c>
      <c r="D1150" s="522" t="s">
        <v>10703</v>
      </c>
      <c r="E1150" s="1736">
        <f t="shared" ref="E1150:E1151" si="60">25/3</f>
        <v>8.333333333</v>
      </c>
      <c r="F1150" s="683">
        <f t="shared" ref="F1150:F1152" si="61">E1150</f>
        <v>8.333333333</v>
      </c>
      <c r="G1150" s="1023" t="s">
        <v>202</v>
      </c>
    </row>
    <row r="1151" ht="15.75" customHeight="1">
      <c r="A1151" s="511" t="s">
        <v>202</v>
      </c>
      <c r="B1151" s="511" t="s">
        <v>174</v>
      </c>
      <c r="C1151" s="511" t="s">
        <v>11867</v>
      </c>
      <c r="D1151" s="522" t="s">
        <v>10703</v>
      </c>
      <c r="E1151" s="1736">
        <f t="shared" si="60"/>
        <v>8.333333333</v>
      </c>
      <c r="F1151" s="683">
        <f t="shared" si="61"/>
        <v>8.333333333</v>
      </c>
      <c r="G1151" s="1023" t="s">
        <v>202</v>
      </c>
    </row>
    <row r="1152" ht="15.75" customHeight="1">
      <c r="A1152" s="511" t="s">
        <v>202</v>
      </c>
      <c r="B1152" s="511" t="s">
        <v>174</v>
      </c>
      <c r="C1152" s="511" t="s">
        <v>11868</v>
      </c>
      <c r="D1152" s="522" t="s">
        <v>10703</v>
      </c>
      <c r="E1152" s="1736">
        <f>9/3</f>
        <v>3</v>
      </c>
      <c r="F1152" s="683">
        <f t="shared" si="61"/>
        <v>3</v>
      </c>
      <c r="G1152" s="1023" t="s">
        <v>202</v>
      </c>
    </row>
    <row r="1153" ht="15.75" customHeight="1">
      <c r="A1153" s="511" t="s">
        <v>202</v>
      </c>
      <c r="B1153" s="511" t="s">
        <v>174</v>
      </c>
      <c r="C1153" s="511" t="s">
        <v>11869</v>
      </c>
      <c r="D1153" s="522" t="s">
        <v>10703</v>
      </c>
      <c r="E1153" s="1736">
        <v>13.0</v>
      </c>
      <c r="F1153" s="683">
        <v>13.0</v>
      </c>
      <c r="G1153" s="1023" t="s">
        <v>202</v>
      </c>
    </row>
    <row r="1154" ht="15.75" customHeight="1">
      <c r="A1154" s="511" t="s">
        <v>202</v>
      </c>
      <c r="B1154" s="511" t="s">
        <v>174</v>
      </c>
      <c r="C1154" s="511" t="s">
        <v>11870</v>
      </c>
      <c r="D1154" s="522" t="s">
        <v>10703</v>
      </c>
      <c r="E1154" s="1736">
        <v>13.0</v>
      </c>
      <c r="F1154" s="683">
        <f t="shared" ref="F1154:F1160" si="62">E1154</f>
        <v>13</v>
      </c>
      <c r="G1154" s="1023" t="s">
        <v>202</v>
      </c>
    </row>
    <row r="1155" ht="15.75" customHeight="1">
      <c r="A1155" s="511" t="s">
        <v>202</v>
      </c>
      <c r="B1155" s="511" t="s">
        <v>174</v>
      </c>
      <c r="C1155" s="511" t="s">
        <v>11871</v>
      </c>
      <c r="D1155" s="522" t="s">
        <v>10703</v>
      </c>
      <c r="E1155" s="1736">
        <f t="shared" ref="E1155:E1156" si="63">29/3</f>
        <v>9.666666667</v>
      </c>
      <c r="F1155" s="683">
        <f t="shared" si="62"/>
        <v>9.666666667</v>
      </c>
      <c r="G1155" s="1023" t="s">
        <v>202</v>
      </c>
    </row>
    <row r="1156" ht="15.75" customHeight="1">
      <c r="A1156" s="511" t="s">
        <v>202</v>
      </c>
      <c r="B1156" s="511" t="s">
        <v>174</v>
      </c>
      <c r="C1156" s="511" t="s">
        <v>11872</v>
      </c>
      <c r="D1156" s="522" t="s">
        <v>10703</v>
      </c>
      <c r="E1156" s="1736">
        <f t="shared" si="63"/>
        <v>9.666666667</v>
      </c>
      <c r="F1156" s="683">
        <f t="shared" si="62"/>
        <v>9.666666667</v>
      </c>
      <c r="G1156" s="1023" t="s">
        <v>202</v>
      </c>
    </row>
    <row r="1157" ht="15.75" customHeight="1">
      <c r="A1157" s="511" t="s">
        <v>202</v>
      </c>
      <c r="B1157" s="511" t="s">
        <v>174</v>
      </c>
      <c r="C1157" s="511" t="s">
        <v>11873</v>
      </c>
      <c r="D1157" s="522" t="s">
        <v>10703</v>
      </c>
      <c r="E1157" s="1736">
        <f>10/3</f>
        <v>3.333333333</v>
      </c>
      <c r="F1157" s="683">
        <f t="shared" si="62"/>
        <v>3.333333333</v>
      </c>
      <c r="G1157" s="1023" t="s">
        <v>202</v>
      </c>
    </row>
    <row r="1158" ht="15.75" customHeight="1">
      <c r="A1158" s="511" t="s">
        <v>202</v>
      </c>
      <c r="B1158" s="511" t="s">
        <v>174</v>
      </c>
      <c r="C1158" s="511" t="s">
        <v>11874</v>
      </c>
      <c r="D1158" s="522" t="s">
        <v>10703</v>
      </c>
      <c r="E1158" s="1736">
        <f t="shared" ref="E1158:E1159" si="64">23/3</f>
        <v>7.666666667</v>
      </c>
      <c r="F1158" s="683">
        <f t="shared" si="62"/>
        <v>7.666666667</v>
      </c>
      <c r="G1158" s="1023" t="s">
        <v>202</v>
      </c>
    </row>
    <row r="1159" ht="15.75" customHeight="1">
      <c r="A1159" s="511" t="s">
        <v>202</v>
      </c>
      <c r="B1159" s="511" t="s">
        <v>174</v>
      </c>
      <c r="C1159" s="511" t="s">
        <v>11875</v>
      </c>
      <c r="D1159" s="522" t="s">
        <v>10703</v>
      </c>
      <c r="E1159" s="1736">
        <f t="shared" si="64"/>
        <v>7.666666667</v>
      </c>
      <c r="F1159" s="683">
        <f t="shared" si="62"/>
        <v>7.666666667</v>
      </c>
      <c r="G1159" s="1023" t="s">
        <v>202</v>
      </c>
    </row>
    <row r="1160" ht="15.75" customHeight="1">
      <c r="A1160" s="511" t="s">
        <v>202</v>
      </c>
      <c r="B1160" s="511" t="s">
        <v>174</v>
      </c>
      <c r="C1160" s="511" t="s">
        <v>11874</v>
      </c>
      <c r="D1160" s="522" t="s">
        <v>10703</v>
      </c>
      <c r="E1160" s="1736">
        <v>7.67</v>
      </c>
      <c r="F1160" s="683">
        <f t="shared" si="62"/>
        <v>7.67</v>
      </c>
      <c r="G1160" s="1023" t="s">
        <v>202</v>
      </c>
    </row>
    <row r="1161" ht="15.75" customHeight="1">
      <c r="A1161" s="511"/>
      <c r="B1161" s="511"/>
      <c r="C1161" s="693"/>
      <c r="D1161" s="1714"/>
      <c r="E1161" s="1736"/>
      <c r="F1161" s="683"/>
      <c r="G1161" s="1023" t="s">
        <v>202</v>
      </c>
    </row>
    <row r="1162" ht="15.75" customHeight="1">
      <c r="A1162" s="511" t="s">
        <v>202</v>
      </c>
      <c r="B1162" s="511" t="s">
        <v>174</v>
      </c>
      <c r="C1162" s="693" t="s">
        <v>11875</v>
      </c>
      <c r="D1162" s="1714" t="s">
        <v>10703</v>
      </c>
      <c r="E1162" s="1736">
        <v>7.67</v>
      </c>
      <c r="F1162" s="683">
        <v>7.67</v>
      </c>
      <c r="G1162" s="1023" t="s">
        <v>202</v>
      </c>
    </row>
    <row r="1163" ht="15.75" customHeight="1">
      <c r="A1163" s="511" t="s">
        <v>202</v>
      </c>
      <c r="B1163" s="511" t="s">
        <v>174</v>
      </c>
      <c r="C1163" s="693" t="s">
        <v>11876</v>
      </c>
      <c r="D1163" s="1714" t="s">
        <v>10703</v>
      </c>
      <c r="E1163" s="1736">
        <v>7.67</v>
      </c>
      <c r="F1163" s="683">
        <v>7.67</v>
      </c>
      <c r="G1163" s="1023" t="s">
        <v>202</v>
      </c>
    </row>
    <row r="1164" ht="15.75" customHeight="1">
      <c r="A1164" s="511"/>
      <c r="B1164" s="511" t="s">
        <v>174</v>
      </c>
      <c r="C1164" s="693" t="s">
        <v>11877</v>
      </c>
      <c r="D1164" s="1714" t="s">
        <v>10703</v>
      </c>
      <c r="E1164" s="1736">
        <v>7.67</v>
      </c>
      <c r="F1164" s="683">
        <v>7.67</v>
      </c>
      <c r="G1164" s="1023" t="s">
        <v>202</v>
      </c>
    </row>
    <row r="1165" ht="15.75" customHeight="1">
      <c r="A1165" s="511" t="s">
        <v>202</v>
      </c>
      <c r="B1165" s="511" t="s">
        <v>174</v>
      </c>
      <c r="C1165" s="511" t="s">
        <v>11470</v>
      </c>
      <c r="D1165" s="1714" t="s">
        <v>10703</v>
      </c>
      <c r="E1165" s="1736">
        <v>30.0</v>
      </c>
      <c r="F1165" s="683">
        <v>30.0</v>
      </c>
      <c r="G1165" s="1023" t="s">
        <v>202</v>
      </c>
    </row>
    <row r="1166" ht="15.75" customHeight="1">
      <c r="A1166" s="511" t="s">
        <v>202</v>
      </c>
      <c r="B1166" s="511" t="s">
        <v>174</v>
      </c>
      <c r="C1166" s="511" t="s">
        <v>11878</v>
      </c>
      <c r="D1166" s="1714" t="s">
        <v>10703</v>
      </c>
      <c r="E1166" s="1736">
        <v>424.0</v>
      </c>
      <c r="F1166" s="683">
        <v>424.0</v>
      </c>
      <c r="G1166" s="1023" t="s">
        <v>202</v>
      </c>
    </row>
    <row r="1167" ht="15.75" customHeight="1">
      <c r="A1167" s="162" t="s">
        <v>212</v>
      </c>
      <c r="B1167" s="348" t="s">
        <v>174</v>
      </c>
      <c r="C1167" s="728" t="s">
        <v>11843</v>
      </c>
      <c r="D1167" s="164"/>
      <c r="E1167" s="164" t="s">
        <v>11856</v>
      </c>
      <c r="F1167" s="1483">
        <f>2*(577+59)/3</f>
        <v>424</v>
      </c>
      <c r="G1167" s="1023" t="s">
        <v>212</v>
      </c>
    </row>
    <row r="1168" ht="15.75" customHeight="1">
      <c r="A1168" s="162" t="s">
        <v>212</v>
      </c>
      <c r="B1168" s="640" t="s">
        <v>174</v>
      </c>
      <c r="C1168" s="348" t="s">
        <v>11879</v>
      </c>
      <c r="D1168" s="1745" t="s">
        <v>89</v>
      </c>
      <c r="E1168" s="178" t="s">
        <v>11880</v>
      </c>
      <c r="F1168" s="1483">
        <f>0.5*78/3</f>
        <v>13</v>
      </c>
      <c r="G1168" s="1023" t="s">
        <v>212</v>
      </c>
    </row>
    <row r="1169" ht="15.75" customHeight="1">
      <c r="A1169" s="162" t="s">
        <v>212</v>
      </c>
      <c r="B1169" s="640" t="s">
        <v>174</v>
      </c>
      <c r="C1169" s="348" t="s">
        <v>11881</v>
      </c>
      <c r="D1169" s="1087" t="s">
        <v>89</v>
      </c>
      <c r="E1169" s="164" t="s">
        <v>11882</v>
      </c>
      <c r="F1169" s="1483">
        <f>0.5*121/3</f>
        <v>20.16666667</v>
      </c>
      <c r="G1169" s="1023" t="s">
        <v>212</v>
      </c>
    </row>
    <row r="1170" ht="15.75" customHeight="1">
      <c r="A1170" s="162" t="s">
        <v>212</v>
      </c>
      <c r="B1170" s="640" t="s">
        <v>174</v>
      </c>
      <c r="C1170" s="348" t="s">
        <v>11883</v>
      </c>
      <c r="D1170" s="1745" t="s">
        <v>89</v>
      </c>
      <c r="E1170" s="178" t="s">
        <v>11884</v>
      </c>
      <c r="F1170" s="1483">
        <f>0.5*36/3</f>
        <v>6</v>
      </c>
      <c r="G1170" s="1023" t="s">
        <v>212</v>
      </c>
    </row>
    <row r="1171" ht="15.75" customHeight="1">
      <c r="A1171" s="162" t="s">
        <v>212</v>
      </c>
      <c r="B1171" s="640" t="s">
        <v>174</v>
      </c>
      <c r="C1171" s="348" t="s">
        <v>11885</v>
      </c>
      <c r="D1171" s="1745" t="s">
        <v>89</v>
      </c>
      <c r="E1171" s="178" t="s">
        <v>11886</v>
      </c>
      <c r="F1171" s="1483">
        <f>0.5*80/3</f>
        <v>13.33333333</v>
      </c>
      <c r="G1171" s="1023" t="s">
        <v>212</v>
      </c>
    </row>
    <row r="1172" ht="15.75" customHeight="1">
      <c r="A1172" s="162" t="s">
        <v>10571</v>
      </c>
      <c r="B1172" s="348" t="s">
        <v>11744</v>
      </c>
      <c r="C1172" s="511" t="s">
        <v>11887</v>
      </c>
      <c r="D1172" s="164" t="s">
        <v>11113</v>
      </c>
      <c r="E1172" s="1483">
        <v>10.0</v>
      </c>
      <c r="F1172" s="1483">
        <v>10.0</v>
      </c>
      <c r="G1172" s="1023" t="s">
        <v>214</v>
      </c>
    </row>
    <row r="1173" ht="15.75" customHeight="1">
      <c r="A1173" s="162" t="s">
        <v>10571</v>
      </c>
      <c r="B1173" s="348" t="s">
        <v>11744</v>
      </c>
      <c r="C1173" s="511" t="s">
        <v>11888</v>
      </c>
      <c r="D1173" s="164" t="s">
        <v>11113</v>
      </c>
      <c r="E1173" s="1483">
        <v>6.66</v>
      </c>
      <c r="F1173" s="1483">
        <v>6.66</v>
      </c>
      <c r="G1173" s="1023" t="s">
        <v>214</v>
      </c>
    </row>
    <row r="1174" ht="15.75" customHeight="1">
      <c r="A1174" s="162" t="s">
        <v>10571</v>
      </c>
      <c r="B1174" s="348" t="s">
        <v>11744</v>
      </c>
      <c r="C1174" s="511" t="s">
        <v>11889</v>
      </c>
      <c r="D1174" s="164" t="s">
        <v>11113</v>
      </c>
      <c r="E1174" s="1483">
        <v>10.0</v>
      </c>
      <c r="F1174" s="1483">
        <v>10.0</v>
      </c>
      <c r="G1174" s="1023" t="s">
        <v>214</v>
      </c>
    </row>
    <row r="1175" ht="15.75" customHeight="1">
      <c r="A1175" s="162" t="s">
        <v>10571</v>
      </c>
      <c r="B1175" s="348" t="s">
        <v>11744</v>
      </c>
      <c r="C1175" s="511" t="s">
        <v>11890</v>
      </c>
      <c r="D1175" s="164" t="s">
        <v>11113</v>
      </c>
      <c r="E1175" s="1483">
        <v>6.66</v>
      </c>
      <c r="F1175" s="1483">
        <v>6.66</v>
      </c>
      <c r="G1175" s="1023" t="s">
        <v>214</v>
      </c>
    </row>
    <row r="1176" ht="15.75" customHeight="1">
      <c r="A1176" s="162" t="s">
        <v>10571</v>
      </c>
      <c r="B1176" s="348" t="s">
        <v>174</v>
      </c>
      <c r="C1176" s="161" t="s">
        <v>11891</v>
      </c>
      <c r="D1176" s="164" t="s">
        <v>11476</v>
      </c>
      <c r="E1176" s="1483">
        <v>6.5</v>
      </c>
      <c r="F1176" s="1483">
        <v>6.5</v>
      </c>
      <c r="G1176" s="1023" t="s">
        <v>214</v>
      </c>
    </row>
    <row r="1177" ht="15.75" customHeight="1">
      <c r="A1177" s="162" t="s">
        <v>10571</v>
      </c>
      <c r="B1177" s="348" t="s">
        <v>11744</v>
      </c>
      <c r="C1177" s="161" t="s">
        <v>11892</v>
      </c>
      <c r="D1177" s="164" t="s">
        <v>11113</v>
      </c>
      <c r="E1177" s="1483">
        <v>3.33</v>
      </c>
      <c r="F1177" s="1483">
        <v>3.33</v>
      </c>
      <c r="G1177" s="1023" t="s">
        <v>214</v>
      </c>
    </row>
    <row r="1178" ht="15.75" customHeight="1">
      <c r="A1178" s="162" t="s">
        <v>10571</v>
      </c>
      <c r="B1178" s="348" t="s">
        <v>11744</v>
      </c>
      <c r="C1178" s="161" t="s">
        <v>11893</v>
      </c>
      <c r="D1178" s="164" t="s">
        <v>11113</v>
      </c>
      <c r="E1178" s="1483">
        <v>3.33</v>
      </c>
      <c r="F1178" s="1483">
        <v>3.33</v>
      </c>
      <c r="G1178" s="1023" t="s">
        <v>214</v>
      </c>
    </row>
    <row r="1179" ht="15.75" customHeight="1">
      <c r="A1179" s="162" t="s">
        <v>10571</v>
      </c>
      <c r="B1179" s="348" t="s">
        <v>11744</v>
      </c>
      <c r="C1179" s="511" t="s">
        <v>11894</v>
      </c>
      <c r="D1179" s="164" t="s">
        <v>11113</v>
      </c>
      <c r="E1179" s="1483">
        <v>6.66</v>
      </c>
      <c r="F1179" s="1483">
        <v>6.66</v>
      </c>
      <c r="G1179" s="1023" t="s">
        <v>214</v>
      </c>
    </row>
    <row r="1180" ht="15.75" customHeight="1">
      <c r="A1180" s="162" t="s">
        <v>10571</v>
      </c>
      <c r="B1180" s="348" t="s">
        <v>11744</v>
      </c>
      <c r="C1180" s="511" t="s">
        <v>11895</v>
      </c>
      <c r="D1180" s="164" t="s">
        <v>11113</v>
      </c>
      <c r="E1180" s="1483">
        <v>6.66</v>
      </c>
      <c r="F1180" s="1483">
        <v>6.66</v>
      </c>
      <c r="G1180" s="1023" t="s">
        <v>214</v>
      </c>
    </row>
    <row r="1181" ht="15.75" customHeight="1">
      <c r="A1181" s="162" t="s">
        <v>10571</v>
      </c>
      <c r="B1181" s="348" t="s">
        <v>11744</v>
      </c>
      <c r="C1181" s="161" t="s">
        <v>11896</v>
      </c>
      <c r="D1181" s="164" t="s">
        <v>11756</v>
      </c>
      <c r="E1181" s="1483">
        <v>6.5</v>
      </c>
      <c r="F1181" s="1483">
        <v>6.5</v>
      </c>
      <c r="G1181" s="1023" t="s">
        <v>214</v>
      </c>
    </row>
    <row r="1182" ht="15.75" customHeight="1">
      <c r="A1182" s="162" t="s">
        <v>10571</v>
      </c>
      <c r="B1182" s="348" t="s">
        <v>11744</v>
      </c>
      <c r="C1182" s="161" t="s">
        <v>11897</v>
      </c>
      <c r="D1182" s="164" t="s">
        <v>11756</v>
      </c>
      <c r="E1182" s="1483">
        <v>6.5</v>
      </c>
      <c r="F1182" s="1483">
        <v>6.5</v>
      </c>
      <c r="G1182" s="1023" t="s">
        <v>214</v>
      </c>
    </row>
    <row r="1183" ht="15.75" customHeight="1">
      <c r="A1183" s="162" t="s">
        <v>10571</v>
      </c>
      <c r="B1183" s="348" t="s">
        <v>11744</v>
      </c>
      <c r="C1183" s="161" t="s">
        <v>11898</v>
      </c>
      <c r="D1183" s="164" t="s">
        <v>11756</v>
      </c>
      <c r="E1183" s="1483">
        <v>3.33</v>
      </c>
      <c r="F1183" s="1483">
        <v>3.33</v>
      </c>
      <c r="G1183" s="1023" t="s">
        <v>214</v>
      </c>
    </row>
    <row r="1184" ht="15.75" customHeight="1">
      <c r="A1184" s="162" t="s">
        <v>10571</v>
      </c>
      <c r="B1184" s="348" t="s">
        <v>11744</v>
      </c>
      <c r="C1184" s="161" t="s">
        <v>11899</v>
      </c>
      <c r="D1184" s="164" t="s">
        <v>11756</v>
      </c>
      <c r="E1184" s="1483">
        <v>3.33</v>
      </c>
      <c r="F1184" s="1483">
        <v>3.33</v>
      </c>
      <c r="G1184" s="1023" t="s">
        <v>214</v>
      </c>
    </row>
    <row r="1185" ht="15.75" customHeight="1">
      <c r="A1185" s="162" t="s">
        <v>10571</v>
      </c>
      <c r="B1185" s="348" t="s">
        <v>11744</v>
      </c>
      <c r="C1185" s="348" t="s">
        <v>11900</v>
      </c>
      <c r="D1185" s="164" t="s">
        <v>11113</v>
      </c>
      <c r="E1185" s="1483">
        <v>384.66</v>
      </c>
      <c r="F1185" s="1483">
        <v>384.66</v>
      </c>
      <c r="G1185" s="1023" t="s">
        <v>214</v>
      </c>
    </row>
    <row r="1186" ht="15.75" customHeight="1">
      <c r="A1186" s="162" t="s">
        <v>10571</v>
      </c>
      <c r="B1186" s="348" t="s">
        <v>11744</v>
      </c>
      <c r="C1186" s="348" t="s">
        <v>11901</v>
      </c>
      <c r="D1186" s="164" t="s">
        <v>11113</v>
      </c>
      <c r="E1186" s="1483">
        <v>39.32</v>
      </c>
      <c r="F1186" s="1483">
        <v>39.32</v>
      </c>
      <c r="G1186" s="1023" t="s">
        <v>214</v>
      </c>
    </row>
    <row r="1187" ht="15.75" customHeight="1">
      <c r="A1187" s="162" t="s">
        <v>10571</v>
      </c>
      <c r="B1187" s="348" t="s">
        <v>174</v>
      </c>
      <c r="C1187" s="348" t="s">
        <v>11902</v>
      </c>
      <c r="D1187" s="164" t="s">
        <v>11113</v>
      </c>
      <c r="E1187" s="164">
        <v>15.32</v>
      </c>
      <c r="F1187" s="1483">
        <v>15.0</v>
      </c>
      <c r="G1187" s="1023" t="s">
        <v>214</v>
      </c>
    </row>
    <row r="1188" ht="15.75" customHeight="1">
      <c r="A1188" s="162" t="s">
        <v>10571</v>
      </c>
      <c r="B1188" s="348" t="s">
        <v>174</v>
      </c>
      <c r="C1188" s="161" t="s">
        <v>11903</v>
      </c>
      <c r="D1188" s="178" t="s">
        <v>11476</v>
      </c>
      <c r="E1188" s="178">
        <v>1.6</v>
      </c>
      <c r="F1188" s="1483">
        <v>1.6</v>
      </c>
      <c r="G1188" s="1023" t="s">
        <v>214</v>
      </c>
    </row>
    <row r="1189" ht="15.75" customHeight="1">
      <c r="A1189" s="162" t="s">
        <v>10571</v>
      </c>
      <c r="B1189" s="348" t="s">
        <v>174</v>
      </c>
      <c r="C1189" s="161" t="s">
        <v>11904</v>
      </c>
      <c r="D1189" s="178" t="s">
        <v>11476</v>
      </c>
      <c r="E1189" s="164">
        <v>1.6</v>
      </c>
      <c r="F1189" s="1483">
        <v>1.6</v>
      </c>
      <c r="G1189" s="1023" t="s">
        <v>214</v>
      </c>
    </row>
    <row r="1190" ht="15.75" customHeight="1">
      <c r="A1190" s="162" t="s">
        <v>10304</v>
      </c>
      <c r="B1190" s="348" t="s">
        <v>174</v>
      </c>
      <c r="C1190" s="348" t="s">
        <v>11905</v>
      </c>
      <c r="D1190" s="164" t="s">
        <v>11906</v>
      </c>
      <c r="E1190" s="164">
        <v>26.666666666666668</v>
      </c>
      <c r="F1190" s="1483">
        <v>27.0</v>
      </c>
      <c r="G1190" s="555" t="s">
        <v>10306</v>
      </c>
    </row>
    <row r="1191" ht="15.75" customHeight="1">
      <c r="A1191" s="162" t="s">
        <v>10304</v>
      </c>
      <c r="B1191" s="348" t="s">
        <v>174</v>
      </c>
      <c r="C1191" s="348" t="s">
        <v>11907</v>
      </c>
      <c r="D1191" s="178" t="s">
        <v>11906</v>
      </c>
      <c r="E1191" s="178">
        <v>26.666666666666668</v>
      </c>
      <c r="F1191" s="1483">
        <v>27.0</v>
      </c>
      <c r="G1191" s="555" t="s">
        <v>10306</v>
      </c>
    </row>
    <row r="1192" ht="15.75" customHeight="1">
      <c r="A1192" s="170" t="s">
        <v>10304</v>
      </c>
      <c r="B1192" s="728" t="s">
        <v>174</v>
      </c>
      <c r="C1192" s="728" t="s">
        <v>11908</v>
      </c>
      <c r="D1192" s="1594" t="s">
        <v>11906</v>
      </c>
      <c r="E1192" s="164">
        <v>10.666666666666666</v>
      </c>
      <c r="F1192" s="1483">
        <v>11.0</v>
      </c>
      <c r="G1192" s="555" t="s">
        <v>10306</v>
      </c>
    </row>
    <row r="1193" ht="15.75" customHeight="1">
      <c r="A1193" s="94" t="s">
        <v>10304</v>
      </c>
      <c r="B1193" s="94"/>
      <c r="C1193" s="95" t="s">
        <v>11909</v>
      </c>
      <c r="D1193" s="94" t="s">
        <v>11906</v>
      </c>
      <c r="E1193" s="1745">
        <v>14.0</v>
      </c>
      <c r="F1193" s="1483">
        <v>14.0</v>
      </c>
      <c r="G1193" s="555" t="s">
        <v>10306</v>
      </c>
    </row>
    <row r="1194" ht="15.75" customHeight="1">
      <c r="A1194" s="94" t="s">
        <v>10304</v>
      </c>
      <c r="B1194" s="94"/>
      <c r="C1194" s="134" t="s">
        <v>11910</v>
      </c>
      <c r="D1194" s="94" t="s">
        <v>11906</v>
      </c>
      <c r="E1194" s="1745">
        <v>14.0</v>
      </c>
      <c r="F1194" s="1483">
        <v>14.0</v>
      </c>
      <c r="G1194" s="555" t="s">
        <v>10306</v>
      </c>
    </row>
    <row r="1195" ht="15.75" customHeight="1">
      <c r="A1195" s="511" t="s">
        <v>10307</v>
      </c>
      <c r="B1195" s="511" t="s">
        <v>174</v>
      </c>
      <c r="C1195" s="511" t="s">
        <v>11911</v>
      </c>
      <c r="D1195" s="522" t="s">
        <v>11438</v>
      </c>
      <c r="E1195" s="528" t="s">
        <v>11774</v>
      </c>
      <c r="F1195" s="683">
        <v>13.0</v>
      </c>
      <c r="G1195" s="1023" t="s">
        <v>216</v>
      </c>
    </row>
    <row r="1196" ht="15.75" customHeight="1">
      <c r="A1196" s="511" t="s">
        <v>10307</v>
      </c>
      <c r="B1196" s="511" t="s">
        <v>174</v>
      </c>
      <c r="C1196" s="511" t="s">
        <v>11912</v>
      </c>
      <c r="D1196" s="528" t="s">
        <v>11438</v>
      </c>
      <c r="E1196" s="528" t="s">
        <v>11774</v>
      </c>
      <c r="F1196" s="683">
        <v>13.0</v>
      </c>
      <c r="G1196" s="1023" t="s">
        <v>216</v>
      </c>
    </row>
    <row r="1197" ht="15.75" customHeight="1">
      <c r="A1197" s="511" t="s">
        <v>10307</v>
      </c>
      <c r="B1197" s="511" t="s">
        <v>174</v>
      </c>
      <c r="C1197" s="511" t="s">
        <v>11913</v>
      </c>
      <c r="D1197" s="522" t="s">
        <v>11438</v>
      </c>
      <c r="E1197" s="528" t="s">
        <v>11914</v>
      </c>
      <c r="F1197" s="683">
        <v>19.5</v>
      </c>
      <c r="G1197" s="1023" t="s">
        <v>216</v>
      </c>
    </row>
    <row r="1198" ht="15.75" customHeight="1">
      <c r="A1198" s="511" t="s">
        <v>10307</v>
      </c>
      <c r="B1198" s="511" t="s">
        <v>174</v>
      </c>
      <c r="C1198" s="511" t="s">
        <v>11915</v>
      </c>
      <c r="D1198" s="522" t="s">
        <v>11438</v>
      </c>
      <c r="E1198" s="528" t="s">
        <v>11774</v>
      </c>
      <c r="F1198" s="683">
        <v>13.0</v>
      </c>
      <c r="G1198" s="1023" t="s">
        <v>216</v>
      </c>
    </row>
    <row r="1199" ht="15.75" customHeight="1">
      <c r="A1199" s="511" t="s">
        <v>10307</v>
      </c>
      <c r="B1199" s="511" t="s">
        <v>174</v>
      </c>
      <c r="C1199" s="511" t="s">
        <v>11916</v>
      </c>
      <c r="D1199" s="522" t="s">
        <v>11438</v>
      </c>
      <c r="E1199" s="528" t="s">
        <v>11774</v>
      </c>
      <c r="F1199" s="683">
        <v>13.0</v>
      </c>
      <c r="G1199" s="1023" t="s">
        <v>216</v>
      </c>
    </row>
    <row r="1200" ht="15.75" customHeight="1">
      <c r="A1200" s="511" t="s">
        <v>10307</v>
      </c>
      <c r="B1200" s="511" t="s">
        <v>174</v>
      </c>
      <c r="C1200" s="511" t="s">
        <v>11917</v>
      </c>
      <c r="D1200" s="522" t="s">
        <v>11438</v>
      </c>
      <c r="E1200" s="528" t="s">
        <v>11914</v>
      </c>
      <c r="F1200" s="683">
        <v>19.5</v>
      </c>
      <c r="G1200" s="1023" t="s">
        <v>216</v>
      </c>
    </row>
    <row r="1201" ht="15.75" customHeight="1">
      <c r="A1201" s="511" t="s">
        <v>10307</v>
      </c>
      <c r="B1201" s="511" t="s">
        <v>174</v>
      </c>
      <c r="C1201" s="511" t="s">
        <v>11918</v>
      </c>
      <c r="D1201" s="522" t="s">
        <v>11438</v>
      </c>
      <c r="E1201" s="528" t="s">
        <v>11919</v>
      </c>
      <c r="F1201" s="683">
        <v>6.666666666666667</v>
      </c>
      <c r="G1201" s="1023" t="s">
        <v>216</v>
      </c>
    </row>
    <row r="1202" ht="15.75" customHeight="1">
      <c r="A1202" s="511" t="s">
        <v>10307</v>
      </c>
      <c r="B1202" s="511" t="s">
        <v>174</v>
      </c>
      <c r="C1202" s="511" t="s">
        <v>11920</v>
      </c>
      <c r="D1202" s="522" t="s">
        <v>11438</v>
      </c>
      <c r="E1202" s="528" t="s">
        <v>11921</v>
      </c>
      <c r="F1202" s="683">
        <v>6.666666666666667</v>
      </c>
      <c r="G1202" s="1023" t="s">
        <v>216</v>
      </c>
    </row>
    <row r="1203" ht="15.75" customHeight="1">
      <c r="A1203" s="511" t="s">
        <v>10307</v>
      </c>
      <c r="B1203" s="511" t="s">
        <v>174</v>
      </c>
      <c r="C1203" s="511" t="s">
        <v>11922</v>
      </c>
      <c r="D1203" s="522" t="s">
        <v>11438</v>
      </c>
      <c r="E1203" s="528" t="s">
        <v>11923</v>
      </c>
      <c r="F1203" s="683">
        <v>10.0</v>
      </c>
      <c r="G1203" s="1023" t="s">
        <v>216</v>
      </c>
    </row>
    <row r="1204" ht="15.75" customHeight="1">
      <c r="A1204" s="511" t="s">
        <v>10307</v>
      </c>
      <c r="B1204" s="511" t="s">
        <v>174</v>
      </c>
      <c r="C1204" s="511" t="s">
        <v>11924</v>
      </c>
      <c r="D1204" s="522" t="s">
        <v>11438</v>
      </c>
      <c r="E1204" s="528" t="s">
        <v>11921</v>
      </c>
      <c r="F1204" s="683">
        <v>6.666666666666667</v>
      </c>
      <c r="G1204" s="1023" t="s">
        <v>216</v>
      </c>
    </row>
    <row r="1205" ht="15.75" customHeight="1">
      <c r="A1205" s="511" t="s">
        <v>10307</v>
      </c>
      <c r="B1205" s="511" t="s">
        <v>174</v>
      </c>
      <c r="C1205" s="511" t="s">
        <v>11925</v>
      </c>
      <c r="D1205" s="522" t="s">
        <v>11438</v>
      </c>
      <c r="E1205" s="528" t="s">
        <v>11921</v>
      </c>
      <c r="F1205" s="683">
        <v>6.666666666666667</v>
      </c>
      <c r="G1205" s="1023" t="s">
        <v>216</v>
      </c>
    </row>
    <row r="1206" ht="15.75" customHeight="1">
      <c r="A1206" s="511" t="s">
        <v>10307</v>
      </c>
      <c r="B1206" s="511" t="s">
        <v>174</v>
      </c>
      <c r="C1206" s="511" t="s">
        <v>11926</v>
      </c>
      <c r="D1206" s="522" t="s">
        <v>11438</v>
      </c>
      <c r="E1206" s="528" t="s">
        <v>11923</v>
      </c>
      <c r="F1206" s="683">
        <v>10.0</v>
      </c>
      <c r="G1206" s="1023" t="s">
        <v>216</v>
      </c>
    </row>
    <row r="1207" ht="15.75" customHeight="1">
      <c r="A1207" s="511" t="s">
        <v>10307</v>
      </c>
      <c r="B1207" s="511" t="s">
        <v>174</v>
      </c>
      <c r="C1207" s="511" t="s">
        <v>11927</v>
      </c>
      <c r="D1207" s="522" t="s">
        <v>11438</v>
      </c>
      <c r="E1207" s="528" t="s">
        <v>11921</v>
      </c>
      <c r="F1207" s="683">
        <v>6.666666666666667</v>
      </c>
      <c r="G1207" s="1023" t="s">
        <v>216</v>
      </c>
    </row>
    <row r="1208" ht="15.75" customHeight="1">
      <c r="A1208" s="511" t="s">
        <v>10307</v>
      </c>
      <c r="B1208" s="511" t="s">
        <v>174</v>
      </c>
      <c r="C1208" s="511" t="s">
        <v>11928</v>
      </c>
      <c r="D1208" s="522" t="s">
        <v>11438</v>
      </c>
      <c r="E1208" s="528" t="s">
        <v>11921</v>
      </c>
      <c r="F1208" s="683">
        <v>6.666666666666667</v>
      </c>
      <c r="G1208" s="1023" t="s">
        <v>216</v>
      </c>
    </row>
    <row r="1209" ht="15.75" customHeight="1">
      <c r="A1209" s="511" t="s">
        <v>10307</v>
      </c>
      <c r="B1209" s="511" t="s">
        <v>174</v>
      </c>
      <c r="C1209" s="511" t="s">
        <v>11929</v>
      </c>
      <c r="D1209" s="522" t="s">
        <v>11438</v>
      </c>
      <c r="E1209" s="528" t="s">
        <v>11923</v>
      </c>
      <c r="F1209" s="683">
        <v>10.0</v>
      </c>
      <c r="G1209" s="1023" t="s">
        <v>216</v>
      </c>
    </row>
    <row r="1210" ht="15.75" customHeight="1">
      <c r="A1210" s="511" t="s">
        <v>10307</v>
      </c>
      <c r="B1210" s="511" t="s">
        <v>174</v>
      </c>
      <c r="C1210" s="511" t="s">
        <v>11930</v>
      </c>
      <c r="D1210" s="522" t="s">
        <v>10703</v>
      </c>
      <c r="E1210" s="528" t="s">
        <v>11921</v>
      </c>
      <c r="F1210" s="683">
        <v>6.666666666666667</v>
      </c>
      <c r="G1210" s="1023" t="s">
        <v>216</v>
      </c>
    </row>
    <row r="1211" ht="15.75" customHeight="1">
      <c r="A1211" s="511" t="s">
        <v>10307</v>
      </c>
      <c r="B1211" s="511" t="s">
        <v>174</v>
      </c>
      <c r="C1211" s="511" t="s">
        <v>11931</v>
      </c>
      <c r="D1211" s="522" t="s">
        <v>10703</v>
      </c>
      <c r="E1211" s="528" t="s">
        <v>11921</v>
      </c>
      <c r="F1211" s="683">
        <v>6.666666666666667</v>
      </c>
      <c r="G1211" s="1023" t="s">
        <v>216</v>
      </c>
    </row>
    <row r="1212" ht="15.75" customHeight="1">
      <c r="A1212" s="511" t="s">
        <v>10307</v>
      </c>
      <c r="B1212" s="511" t="s">
        <v>174</v>
      </c>
      <c r="C1212" s="511" t="s">
        <v>11932</v>
      </c>
      <c r="D1212" s="522" t="s">
        <v>11438</v>
      </c>
      <c r="E1212" s="528" t="s">
        <v>11923</v>
      </c>
      <c r="F1212" s="683">
        <v>10.0</v>
      </c>
      <c r="G1212" s="1023" t="s">
        <v>216</v>
      </c>
    </row>
    <row r="1213" ht="15.75" customHeight="1">
      <c r="A1213" s="511" t="s">
        <v>10307</v>
      </c>
      <c r="B1213" s="511" t="s">
        <v>174</v>
      </c>
      <c r="C1213" s="511" t="s">
        <v>11494</v>
      </c>
      <c r="D1213" s="528" t="s">
        <v>11438</v>
      </c>
      <c r="E1213" s="528" t="s">
        <v>11933</v>
      </c>
      <c r="F1213" s="683">
        <v>6.99</v>
      </c>
      <c r="G1213" s="1023" t="s">
        <v>216</v>
      </c>
    </row>
    <row r="1214" ht="15.75" customHeight="1">
      <c r="A1214" s="511" t="s">
        <v>10307</v>
      </c>
      <c r="B1214" s="511" t="s">
        <v>174</v>
      </c>
      <c r="C1214" s="511" t="s">
        <v>11934</v>
      </c>
      <c r="D1214" s="528" t="s">
        <v>11935</v>
      </c>
      <c r="E1214" s="528" t="s">
        <v>11936</v>
      </c>
      <c r="F1214" s="683">
        <v>384.66</v>
      </c>
      <c r="G1214" s="1023" t="s">
        <v>216</v>
      </c>
    </row>
    <row r="1215" ht="15.75" customHeight="1">
      <c r="A1215" s="511" t="s">
        <v>10307</v>
      </c>
      <c r="B1215" s="511" t="s">
        <v>174</v>
      </c>
      <c r="C1215" s="511" t="s">
        <v>11937</v>
      </c>
      <c r="D1215" s="528" t="s">
        <v>10703</v>
      </c>
      <c r="E1215" s="528" t="s">
        <v>11938</v>
      </c>
      <c r="F1215" s="1746">
        <v>39.33</v>
      </c>
      <c r="G1215" s="1023" t="s">
        <v>216</v>
      </c>
    </row>
    <row r="1216" ht="15.75" customHeight="1">
      <c r="A1216" s="511" t="s">
        <v>10307</v>
      </c>
      <c r="B1216" s="511" t="s">
        <v>174</v>
      </c>
      <c r="C1216" s="231" t="s">
        <v>11939</v>
      </c>
      <c r="D1216" s="528" t="s">
        <v>10703</v>
      </c>
      <c r="E1216" s="528" t="s">
        <v>11940</v>
      </c>
      <c r="F1216" s="1119">
        <v>19.33</v>
      </c>
      <c r="G1216" s="1023" t="s">
        <v>216</v>
      </c>
    </row>
    <row r="1217" ht="15.75" customHeight="1">
      <c r="A1217" s="231" t="s">
        <v>10307</v>
      </c>
      <c r="B1217" s="231" t="s">
        <v>174</v>
      </c>
      <c r="C1217" s="231" t="s">
        <v>11941</v>
      </c>
      <c r="D1217" s="528" t="s">
        <v>10703</v>
      </c>
      <c r="E1217" s="528" t="s">
        <v>11942</v>
      </c>
      <c r="F1217" s="1119">
        <v>15.33</v>
      </c>
      <c r="G1217" s="1023" t="s">
        <v>216</v>
      </c>
    </row>
    <row r="1218" ht="15.75" customHeight="1">
      <c r="A1218" s="162" t="s">
        <v>10307</v>
      </c>
      <c r="B1218" s="348" t="s">
        <v>174</v>
      </c>
      <c r="C1218" s="348" t="s">
        <v>11943</v>
      </c>
      <c r="D1218" s="200" t="s">
        <v>11944</v>
      </c>
      <c r="E1218" s="200" t="s">
        <v>11945</v>
      </c>
      <c r="F1218" s="1747">
        <v>6.0</v>
      </c>
      <c r="G1218" s="1023" t="s">
        <v>216</v>
      </c>
    </row>
    <row r="1219" ht="15.75" customHeight="1">
      <c r="A1219" s="162" t="s">
        <v>10621</v>
      </c>
      <c r="B1219" s="348" t="s">
        <v>11744</v>
      </c>
      <c r="C1219" s="511" t="s">
        <v>11946</v>
      </c>
      <c r="D1219" s="164" t="s">
        <v>11113</v>
      </c>
      <c r="E1219" s="1748">
        <v>0.33</v>
      </c>
      <c r="F1219" s="1483">
        <v>9.67</v>
      </c>
      <c r="G1219" s="1038" t="s">
        <v>2031</v>
      </c>
    </row>
    <row r="1220" ht="15.75" customHeight="1">
      <c r="A1220" s="162" t="s">
        <v>10621</v>
      </c>
      <c r="B1220" s="348" t="s">
        <v>11744</v>
      </c>
      <c r="C1220" s="511" t="s">
        <v>11947</v>
      </c>
      <c r="D1220" s="164" t="s">
        <v>11113</v>
      </c>
      <c r="E1220" s="1748">
        <v>0.33</v>
      </c>
      <c r="F1220" s="1483">
        <v>9.67</v>
      </c>
      <c r="G1220" s="1038" t="s">
        <v>2031</v>
      </c>
    </row>
    <row r="1221" ht="15.75" customHeight="1">
      <c r="A1221" s="162" t="s">
        <v>10621</v>
      </c>
      <c r="B1221" s="348" t="s">
        <v>11744</v>
      </c>
      <c r="C1221" s="511" t="s">
        <v>11948</v>
      </c>
      <c r="D1221" s="164" t="s">
        <v>11113</v>
      </c>
      <c r="E1221" s="1748">
        <v>0.33</v>
      </c>
      <c r="F1221" s="1483">
        <v>12.67</v>
      </c>
      <c r="G1221" s="1038" t="s">
        <v>2031</v>
      </c>
    </row>
    <row r="1222" ht="15.75" customHeight="1">
      <c r="A1222" s="162" t="s">
        <v>10621</v>
      </c>
      <c r="B1222" s="348" t="s">
        <v>11744</v>
      </c>
      <c r="C1222" s="511" t="s">
        <v>11949</v>
      </c>
      <c r="D1222" s="164" t="s">
        <v>11113</v>
      </c>
      <c r="E1222" s="1748">
        <v>0.33</v>
      </c>
      <c r="F1222" s="1483">
        <v>11.67</v>
      </c>
      <c r="G1222" s="1038" t="s">
        <v>2031</v>
      </c>
    </row>
    <row r="1223" ht="15.75" customHeight="1">
      <c r="A1223" s="162" t="s">
        <v>10621</v>
      </c>
      <c r="B1223" s="348" t="s">
        <v>11744</v>
      </c>
      <c r="C1223" s="348" t="s">
        <v>11950</v>
      </c>
      <c r="D1223" s="164" t="s">
        <v>11113</v>
      </c>
      <c r="E1223" s="1748">
        <v>0.33</v>
      </c>
      <c r="F1223" s="1483">
        <v>9.67</v>
      </c>
      <c r="G1223" s="1038" t="s">
        <v>2031</v>
      </c>
    </row>
    <row r="1224" ht="15.75" customHeight="1">
      <c r="A1224" s="162" t="s">
        <v>10621</v>
      </c>
      <c r="B1224" s="348" t="s">
        <v>174</v>
      </c>
      <c r="C1224" s="348" t="s">
        <v>11951</v>
      </c>
      <c r="D1224" s="164" t="s">
        <v>11113</v>
      </c>
      <c r="E1224" s="1748">
        <v>0.33</v>
      </c>
      <c r="F1224" s="1483">
        <v>3.0</v>
      </c>
      <c r="G1224" s="1038" t="s">
        <v>2031</v>
      </c>
    </row>
    <row r="1225" ht="15.75" customHeight="1">
      <c r="A1225" s="162" t="s">
        <v>10621</v>
      </c>
      <c r="B1225" s="348" t="s">
        <v>174</v>
      </c>
      <c r="C1225" s="348" t="s">
        <v>11952</v>
      </c>
      <c r="D1225" s="164" t="s">
        <v>11113</v>
      </c>
      <c r="E1225" s="1748">
        <v>0.33</v>
      </c>
      <c r="F1225" s="1483">
        <v>2.33</v>
      </c>
      <c r="G1225" s="1038" t="s">
        <v>2031</v>
      </c>
    </row>
    <row r="1226" ht="15.75" customHeight="1">
      <c r="A1226" s="162" t="s">
        <v>10621</v>
      </c>
      <c r="B1226" s="348" t="s">
        <v>11744</v>
      </c>
      <c r="C1226" s="348" t="s">
        <v>11953</v>
      </c>
      <c r="D1226" s="164" t="s">
        <v>11113</v>
      </c>
      <c r="E1226" s="1748">
        <v>0.33</v>
      </c>
      <c r="F1226" s="1483">
        <v>9.67</v>
      </c>
      <c r="G1226" s="1038" t="s">
        <v>2031</v>
      </c>
    </row>
    <row r="1227" ht="15.75" customHeight="1">
      <c r="A1227" s="162" t="s">
        <v>10621</v>
      </c>
      <c r="B1227" s="348" t="s">
        <v>11744</v>
      </c>
      <c r="C1227" s="348" t="s">
        <v>11954</v>
      </c>
      <c r="D1227" s="164" t="s">
        <v>11113</v>
      </c>
      <c r="E1227" s="1748">
        <v>0.33</v>
      </c>
      <c r="F1227" s="1483">
        <v>8.33</v>
      </c>
      <c r="G1227" s="1038" t="s">
        <v>2031</v>
      </c>
    </row>
    <row r="1228" ht="15.75" customHeight="1">
      <c r="A1228" s="162" t="s">
        <v>10621</v>
      </c>
      <c r="B1228" s="348" t="s">
        <v>11744</v>
      </c>
      <c r="C1228" s="348" t="s">
        <v>11955</v>
      </c>
      <c r="D1228" s="164" t="s">
        <v>11113</v>
      </c>
      <c r="E1228" s="1748">
        <v>0.33</v>
      </c>
      <c r="F1228" s="1483">
        <v>12.67</v>
      </c>
      <c r="G1228" s="1038" t="s">
        <v>2031</v>
      </c>
    </row>
    <row r="1229" ht="15.75" customHeight="1">
      <c r="A1229" s="162" t="s">
        <v>10621</v>
      </c>
      <c r="B1229" s="348" t="s">
        <v>11744</v>
      </c>
      <c r="C1229" s="511" t="s">
        <v>11956</v>
      </c>
      <c r="D1229" s="164" t="s">
        <v>11113</v>
      </c>
      <c r="E1229" s="1748">
        <v>0.33</v>
      </c>
      <c r="F1229" s="1483">
        <v>3.67</v>
      </c>
      <c r="G1229" s="1038" t="s">
        <v>2031</v>
      </c>
    </row>
    <row r="1230" ht="15.75" customHeight="1">
      <c r="A1230" s="162" t="s">
        <v>10621</v>
      </c>
      <c r="B1230" s="348" t="s">
        <v>11744</v>
      </c>
      <c r="C1230" s="511" t="s">
        <v>11957</v>
      </c>
      <c r="D1230" s="164" t="s">
        <v>11756</v>
      </c>
      <c r="E1230" s="1748">
        <v>0.33</v>
      </c>
      <c r="F1230" s="1483">
        <v>7.67</v>
      </c>
      <c r="G1230" s="1038" t="s">
        <v>2031</v>
      </c>
    </row>
    <row r="1231" ht="15.75" customHeight="1">
      <c r="A1231" s="162" t="s">
        <v>10621</v>
      </c>
      <c r="B1231" s="348" t="s">
        <v>11744</v>
      </c>
      <c r="C1231" s="348" t="s">
        <v>11958</v>
      </c>
      <c r="D1231" s="164" t="s">
        <v>11756</v>
      </c>
      <c r="E1231" s="1748">
        <v>0.33</v>
      </c>
      <c r="F1231" s="1483">
        <v>26.66</v>
      </c>
      <c r="G1231" s="1038" t="s">
        <v>2031</v>
      </c>
    </row>
    <row r="1232" ht="15.75" customHeight="1">
      <c r="A1232" s="162" t="s">
        <v>10621</v>
      </c>
      <c r="B1232" s="348" t="s">
        <v>11744</v>
      </c>
      <c r="C1232" s="348" t="s">
        <v>11959</v>
      </c>
      <c r="D1232" s="164" t="s">
        <v>11756</v>
      </c>
      <c r="E1232" s="1748">
        <v>0.33</v>
      </c>
      <c r="F1232" s="1483">
        <v>26.66</v>
      </c>
      <c r="G1232" s="1038" t="s">
        <v>2031</v>
      </c>
    </row>
    <row r="1233" ht="15.75" customHeight="1">
      <c r="A1233" s="162" t="s">
        <v>10621</v>
      </c>
      <c r="B1233" s="348" t="s">
        <v>11744</v>
      </c>
      <c r="C1233" s="348" t="s">
        <v>11960</v>
      </c>
      <c r="D1233" s="164" t="s">
        <v>11756</v>
      </c>
      <c r="E1233" s="1748">
        <v>0.33</v>
      </c>
      <c r="F1233" s="1483">
        <v>8.33</v>
      </c>
      <c r="G1233" s="1038" t="s">
        <v>2031</v>
      </c>
    </row>
    <row r="1234" ht="15.75" customHeight="1">
      <c r="A1234" s="162" t="s">
        <v>10621</v>
      </c>
      <c r="B1234" s="348" t="s">
        <v>11744</v>
      </c>
      <c r="C1234" s="348" t="s">
        <v>11961</v>
      </c>
      <c r="D1234" s="164" t="s">
        <v>11756</v>
      </c>
      <c r="E1234" s="1748">
        <v>0.33</v>
      </c>
      <c r="F1234" s="1483">
        <v>13.0</v>
      </c>
      <c r="G1234" s="1038" t="s">
        <v>2031</v>
      </c>
    </row>
    <row r="1235" ht="15.75" customHeight="1">
      <c r="A1235" s="162" t="s">
        <v>10621</v>
      </c>
      <c r="B1235" s="348" t="s">
        <v>11744</v>
      </c>
      <c r="C1235" s="348" t="s">
        <v>11962</v>
      </c>
      <c r="D1235" s="164" t="s">
        <v>11756</v>
      </c>
      <c r="E1235" s="1748">
        <v>0.33</v>
      </c>
      <c r="F1235" s="1483">
        <v>6.67</v>
      </c>
      <c r="G1235" s="1038" t="s">
        <v>2031</v>
      </c>
    </row>
    <row r="1236" ht="15.75" customHeight="1">
      <c r="A1236" s="162" t="s">
        <v>10621</v>
      </c>
      <c r="B1236" s="348" t="s">
        <v>11744</v>
      </c>
      <c r="C1236" s="348" t="s">
        <v>11963</v>
      </c>
      <c r="D1236" s="164" t="s">
        <v>11756</v>
      </c>
      <c r="E1236" s="1748">
        <v>0.33</v>
      </c>
      <c r="F1236" s="1483">
        <v>10.0</v>
      </c>
      <c r="G1236" s="1038" t="s">
        <v>2031</v>
      </c>
    </row>
    <row r="1237" ht="15.75" customHeight="1">
      <c r="A1237" s="162" t="s">
        <v>10621</v>
      </c>
      <c r="B1237" s="348" t="s">
        <v>11744</v>
      </c>
      <c r="C1237" s="348" t="s">
        <v>11964</v>
      </c>
      <c r="D1237" s="164" t="s">
        <v>11756</v>
      </c>
      <c r="E1237" s="1748">
        <v>0.33</v>
      </c>
      <c r="F1237" s="1483">
        <v>40.0</v>
      </c>
      <c r="G1237" s="1038" t="s">
        <v>2031</v>
      </c>
    </row>
    <row r="1238" ht="15.75" customHeight="1">
      <c r="A1238" s="162" t="s">
        <v>10621</v>
      </c>
      <c r="B1238" s="348" t="s">
        <v>11744</v>
      </c>
      <c r="C1238" s="348" t="s">
        <v>11965</v>
      </c>
      <c r="D1238" s="164" t="s">
        <v>11756</v>
      </c>
      <c r="E1238" s="1748">
        <v>0.33</v>
      </c>
      <c r="F1238" s="1483">
        <v>10.0</v>
      </c>
      <c r="G1238" s="1038" t="s">
        <v>2031</v>
      </c>
    </row>
    <row r="1239" ht="15.75" customHeight="1">
      <c r="A1239" s="162" t="s">
        <v>10621</v>
      </c>
      <c r="B1239" s="348" t="s">
        <v>11744</v>
      </c>
      <c r="C1239" s="348" t="s">
        <v>11966</v>
      </c>
      <c r="D1239" s="164" t="s">
        <v>11756</v>
      </c>
      <c r="E1239" s="1748">
        <v>0.33</v>
      </c>
      <c r="F1239" s="1483">
        <v>10.0</v>
      </c>
      <c r="G1239" s="1038" t="s">
        <v>2031</v>
      </c>
    </row>
    <row r="1240" ht="15.75" customHeight="1">
      <c r="A1240" s="162" t="s">
        <v>10621</v>
      </c>
      <c r="B1240" s="348" t="s">
        <v>11744</v>
      </c>
      <c r="C1240" s="348" t="s">
        <v>11967</v>
      </c>
      <c r="D1240" s="164" t="s">
        <v>11756</v>
      </c>
      <c r="E1240" s="1748">
        <v>0.33</v>
      </c>
      <c r="F1240" s="1483">
        <v>8.33</v>
      </c>
      <c r="G1240" s="1038" t="s">
        <v>2031</v>
      </c>
    </row>
    <row r="1241" ht="15.75" customHeight="1">
      <c r="A1241" s="162"/>
      <c r="B1241" s="348" t="s">
        <v>174</v>
      </c>
      <c r="C1241" s="348" t="s">
        <v>11968</v>
      </c>
      <c r="D1241" s="164" t="s">
        <v>11756</v>
      </c>
      <c r="E1241" s="1748">
        <v>0.33</v>
      </c>
      <c r="F1241" s="1483">
        <v>26.67</v>
      </c>
      <c r="G1241" s="1038" t="s">
        <v>2031</v>
      </c>
    </row>
    <row r="1242" ht="15.75" customHeight="1">
      <c r="A1242" s="162"/>
      <c r="B1242" s="348" t="s">
        <v>174</v>
      </c>
      <c r="C1242" s="348" t="s">
        <v>11968</v>
      </c>
      <c r="D1242" s="164" t="s">
        <v>11756</v>
      </c>
      <c r="E1242" s="1748">
        <v>0.33</v>
      </c>
      <c r="F1242" s="1483">
        <v>26.67</v>
      </c>
      <c r="G1242" s="1038" t="s">
        <v>2031</v>
      </c>
    </row>
    <row r="1243" ht="15.75" customHeight="1">
      <c r="A1243" s="162" t="s">
        <v>10621</v>
      </c>
      <c r="B1243" s="348" t="s">
        <v>11744</v>
      </c>
      <c r="C1243" s="348" t="s">
        <v>11969</v>
      </c>
      <c r="D1243" s="164" t="s">
        <v>11113</v>
      </c>
      <c r="E1243" s="1748">
        <v>0.33</v>
      </c>
      <c r="F1243" s="1483">
        <v>9.67</v>
      </c>
      <c r="G1243" s="1038" t="s">
        <v>2031</v>
      </c>
    </row>
    <row r="1244" ht="15.75" customHeight="1">
      <c r="A1244" s="1024" t="s">
        <v>10621</v>
      </c>
      <c r="B1244" s="511" t="s">
        <v>174</v>
      </c>
      <c r="C1244" s="511" t="s">
        <v>11970</v>
      </c>
      <c r="D1244" s="522" t="s">
        <v>11597</v>
      </c>
      <c r="E1244" s="1749">
        <f t="shared" ref="E1244:E1246" si="65">2*1/3</f>
        <v>0.6666666667</v>
      </c>
      <c r="F1244" s="683">
        <f>E1244*30</f>
        <v>20</v>
      </c>
      <c r="G1244" s="1038" t="s">
        <v>2031</v>
      </c>
    </row>
    <row r="1245" ht="15.75" customHeight="1">
      <c r="A1245" s="348" t="s">
        <v>10621</v>
      </c>
      <c r="B1245" s="511" t="s">
        <v>174</v>
      </c>
      <c r="C1245" s="511" t="s">
        <v>11593</v>
      </c>
      <c r="D1245" s="522" t="s">
        <v>11597</v>
      </c>
      <c r="E1245" s="1749">
        <f t="shared" si="65"/>
        <v>0.6666666667</v>
      </c>
      <c r="F1245" s="683">
        <f>E1245*577</f>
        <v>384.6666667</v>
      </c>
      <c r="G1245" s="1038" t="s">
        <v>2031</v>
      </c>
    </row>
    <row r="1246" ht="15.75" customHeight="1">
      <c r="A1246" s="162" t="s">
        <v>10621</v>
      </c>
      <c r="B1246" s="511" t="s">
        <v>174</v>
      </c>
      <c r="C1246" s="511" t="s">
        <v>11833</v>
      </c>
      <c r="D1246" s="522" t="s">
        <v>11597</v>
      </c>
      <c r="E1246" s="1749">
        <f t="shared" si="65"/>
        <v>0.6666666667</v>
      </c>
      <c r="F1246" s="683">
        <f>E1246*59</f>
        <v>39.33333333</v>
      </c>
      <c r="G1246" s="1038" t="s">
        <v>2031</v>
      </c>
    </row>
    <row r="1247" ht="15.75" customHeight="1">
      <c r="A1247" s="511" t="s">
        <v>2038</v>
      </c>
      <c r="B1247" s="511" t="s">
        <v>174</v>
      </c>
      <c r="C1247" s="511" t="s">
        <v>11971</v>
      </c>
      <c r="D1247" s="522" t="s">
        <v>10703</v>
      </c>
      <c r="E1247" s="1736">
        <f t="shared" ref="E1247:E1256" si="66">1/3</f>
        <v>0.3333333333</v>
      </c>
      <c r="F1247" s="683">
        <f t="shared" ref="F1247:F1248" si="67">25*E1247</f>
        <v>8.333333333</v>
      </c>
      <c r="G1247" s="1041" t="s">
        <v>2038</v>
      </c>
    </row>
    <row r="1248" ht="15.75" customHeight="1">
      <c r="A1248" s="511" t="s">
        <v>2038</v>
      </c>
      <c r="B1248" s="511" t="s">
        <v>174</v>
      </c>
      <c r="C1248" s="511" t="s">
        <v>11972</v>
      </c>
      <c r="D1248" s="522" t="s">
        <v>10703</v>
      </c>
      <c r="E1248" s="1736">
        <f t="shared" si="66"/>
        <v>0.3333333333</v>
      </c>
      <c r="F1248" s="683">
        <f t="shared" si="67"/>
        <v>8.333333333</v>
      </c>
      <c r="G1248" s="1041" t="s">
        <v>2038</v>
      </c>
    </row>
    <row r="1249" ht="15.75" customHeight="1">
      <c r="A1249" s="511" t="s">
        <v>2038</v>
      </c>
      <c r="B1249" s="511" t="s">
        <v>174</v>
      </c>
      <c r="C1249" s="511" t="s">
        <v>11973</v>
      </c>
      <c r="D1249" s="522" t="s">
        <v>10703</v>
      </c>
      <c r="E1249" s="1736">
        <f t="shared" si="66"/>
        <v>0.3333333333</v>
      </c>
      <c r="F1249" s="683">
        <f>8*E1249</f>
        <v>2.666666667</v>
      </c>
      <c r="G1249" s="1041" t="s">
        <v>2038</v>
      </c>
    </row>
    <row r="1250" ht="15.75" customHeight="1">
      <c r="A1250" s="511" t="s">
        <v>2038</v>
      </c>
      <c r="B1250" s="511" t="s">
        <v>174</v>
      </c>
      <c r="C1250" s="511" t="s">
        <v>11974</v>
      </c>
      <c r="D1250" s="522" t="s">
        <v>10703</v>
      </c>
      <c r="E1250" s="1736">
        <f t="shared" si="66"/>
        <v>0.3333333333</v>
      </c>
      <c r="F1250" s="683">
        <f>9*E1250</f>
        <v>3</v>
      </c>
      <c r="G1250" s="1041" t="s">
        <v>2038</v>
      </c>
    </row>
    <row r="1251" ht="15.75" customHeight="1">
      <c r="A1251" s="511" t="s">
        <v>2038</v>
      </c>
      <c r="B1251" s="511" t="s">
        <v>174</v>
      </c>
      <c r="C1251" s="511" t="s">
        <v>11975</v>
      </c>
      <c r="D1251" s="522" t="s">
        <v>10703</v>
      </c>
      <c r="E1251" s="1736">
        <f t="shared" si="66"/>
        <v>0.3333333333</v>
      </c>
      <c r="F1251" s="683">
        <f t="shared" ref="F1251:F1252" si="68">29*E1251</f>
        <v>9.666666667</v>
      </c>
      <c r="G1251" s="1041" t="s">
        <v>2038</v>
      </c>
    </row>
    <row r="1252" ht="15.75" customHeight="1">
      <c r="A1252" s="511" t="s">
        <v>2038</v>
      </c>
      <c r="B1252" s="511" t="s">
        <v>174</v>
      </c>
      <c r="C1252" s="511" t="s">
        <v>11976</v>
      </c>
      <c r="D1252" s="522" t="s">
        <v>10703</v>
      </c>
      <c r="E1252" s="1736">
        <f t="shared" si="66"/>
        <v>0.3333333333</v>
      </c>
      <c r="F1252" s="683">
        <f t="shared" si="68"/>
        <v>9.666666667</v>
      </c>
      <c r="G1252" s="1041" t="s">
        <v>2038</v>
      </c>
    </row>
    <row r="1253" ht="15.75" customHeight="1">
      <c r="A1253" s="511" t="s">
        <v>2038</v>
      </c>
      <c r="B1253" s="511" t="s">
        <v>174</v>
      </c>
      <c r="C1253" s="511" t="s">
        <v>11977</v>
      </c>
      <c r="D1253" s="522" t="s">
        <v>10703</v>
      </c>
      <c r="E1253" s="1736">
        <f t="shared" si="66"/>
        <v>0.3333333333</v>
      </c>
      <c r="F1253" s="683">
        <f t="shared" ref="F1253:F1254" si="69">23*E1253</f>
        <v>7.666666667</v>
      </c>
      <c r="G1253" s="1041" t="s">
        <v>2038</v>
      </c>
    </row>
    <row r="1254" ht="15.75" customHeight="1">
      <c r="A1254" s="511" t="s">
        <v>2038</v>
      </c>
      <c r="B1254" s="511" t="s">
        <v>174</v>
      </c>
      <c r="C1254" s="511" t="s">
        <v>11978</v>
      </c>
      <c r="D1254" s="522" t="s">
        <v>10703</v>
      </c>
      <c r="E1254" s="1736">
        <f t="shared" si="66"/>
        <v>0.3333333333</v>
      </c>
      <c r="F1254" s="683">
        <f t="shared" si="69"/>
        <v>7.666666667</v>
      </c>
      <c r="G1254" s="1041" t="s">
        <v>2038</v>
      </c>
    </row>
    <row r="1255" ht="15.75" customHeight="1">
      <c r="A1255" s="511" t="s">
        <v>2038</v>
      </c>
      <c r="B1255" s="511" t="s">
        <v>174</v>
      </c>
      <c r="C1255" s="511" t="s">
        <v>11979</v>
      </c>
      <c r="D1255" s="522" t="s">
        <v>10703</v>
      </c>
      <c r="E1255" s="1736">
        <f t="shared" si="66"/>
        <v>0.3333333333</v>
      </c>
      <c r="F1255" s="683">
        <f>8*E1255</f>
        <v>2.666666667</v>
      </c>
      <c r="G1255" s="1041" t="s">
        <v>2038</v>
      </c>
    </row>
    <row r="1256" ht="15.75" customHeight="1">
      <c r="A1256" s="511" t="s">
        <v>2038</v>
      </c>
      <c r="B1256" s="511" t="s">
        <v>174</v>
      </c>
      <c r="C1256" s="506" t="s">
        <v>11980</v>
      </c>
      <c r="D1256" s="522" t="s">
        <v>10703</v>
      </c>
      <c r="E1256" s="1736">
        <f t="shared" si="66"/>
        <v>0.3333333333</v>
      </c>
      <c r="F1256" s="683">
        <f>10*E1256</f>
        <v>3.333333333</v>
      </c>
      <c r="G1256" s="1041" t="s">
        <v>2038</v>
      </c>
    </row>
    <row r="1257" ht="15.75" customHeight="1">
      <c r="A1257" s="511" t="s">
        <v>2038</v>
      </c>
      <c r="B1257" s="709" t="s">
        <v>174</v>
      </c>
      <c r="C1257" s="511" t="s">
        <v>11981</v>
      </c>
      <c r="D1257" s="1714" t="s">
        <v>11597</v>
      </c>
      <c r="E1257" s="1736">
        <f t="shared" ref="E1257:E1260" si="70">2*1/3</f>
        <v>0.6666666667</v>
      </c>
      <c r="F1257" s="683">
        <f t="shared" ref="F1257:F1258" si="71">E1257*30</f>
        <v>20</v>
      </c>
      <c r="G1257" s="1041" t="s">
        <v>2038</v>
      </c>
    </row>
    <row r="1258" ht="15.75" customHeight="1">
      <c r="A1258" s="511" t="s">
        <v>2038</v>
      </c>
      <c r="B1258" s="511" t="s">
        <v>174</v>
      </c>
      <c r="C1258" s="511" t="s">
        <v>11970</v>
      </c>
      <c r="D1258" s="1714" t="s">
        <v>11597</v>
      </c>
      <c r="E1258" s="1736">
        <f t="shared" si="70"/>
        <v>0.6666666667</v>
      </c>
      <c r="F1258" s="683">
        <f t="shared" si="71"/>
        <v>20</v>
      </c>
      <c r="G1258" s="1041" t="s">
        <v>2038</v>
      </c>
    </row>
    <row r="1259" ht="15.75" customHeight="1">
      <c r="A1259" s="511" t="s">
        <v>2038</v>
      </c>
      <c r="B1259" s="511" t="s">
        <v>174</v>
      </c>
      <c r="C1259" s="511" t="s">
        <v>11593</v>
      </c>
      <c r="D1259" s="1714" t="s">
        <v>11597</v>
      </c>
      <c r="E1259" s="1736">
        <f t="shared" si="70"/>
        <v>0.6666666667</v>
      </c>
      <c r="F1259" s="683">
        <f>E1259*577</f>
        <v>384.6666667</v>
      </c>
      <c r="G1259" s="1041" t="s">
        <v>2038</v>
      </c>
    </row>
    <row r="1260" ht="15.75" customHeight="1">
      <c r="A1260" s="511" t="s">
        <v>2038</v>
      </c>
      <c r="B1260" s="511" t="s">
        <v>174</v>
      </c>
      <c r="C1260" s="511" t="s">
        <v>11833</v>
      </c>
      <c r="D1260" s="1714" t="s">
        <v>11597</v>
      </c>
      <c r="E1260" s="1736">
        <f t="shared" si="70"/>
        <v>0.6666666667</v>
      </c>
      <c r="F1260" s="683">
        <f>E1260*59</f>
        <v>39.33333333</v>
      </c>
      <c r="G1260" s="1041" t="s">
        <v>2038</v>
      </c>
    </row>
    <row r="1261" ht="15.75" customHeight="1">
      <c r="A1261" s="162" t="s">
        <v>10332</v>
      </c>
      <c r="B1261" s="348" t="s">
        <v>174</v>
      </c>
      <c r="C1261" s="348" t="s">
        <v>11982</v>
      </c>
      <c r="D1261" s="164" t="s">
        <v>10703</v>
      </c>
      <c r="E1261" s="164">
        <v>14.0</v>
      </c>
      <c r="F1261" s="1483">
        <v>14.0</v>
      </c>
      <c r="G1261" s="988" t="s">
        <v>7043</v>
      </c>
    </row>
    <row r="1262" ht="15.75" customHeight="1">
      <c r="A1262" s="162" t="s">
        <v>10332</v>
      </c>
      <c r="B1262" s="348" t="s">
        <v>174</v>
      </c>
      <c r="C1262" s="348" t="s">
        <v>11983</v>
      </c>
      <c r="D1262" s="178" t="s">
        <v>10703</v>
      </c>
      <c r="E1262" s="178">
        <v>14.0</v>
      </c>
      <c r="F1262" s="1483">
        <v>14.0</v>
      </c>
      <c r="G1262" s="988" t="s">
        <v>7043</v>
      </c>
    </row>
    <row r="1263" ht="15.75" customHeight="1">
      <c r="A1263" s="162"/>
      <c r="B1263" s="348"/>
      <c r="C1263" s="348" t="s">
        <v>10866</v>
      </c>
      <c r="D1263" s="178" t="s">
        <v>10703</v>
      </c>
      <c r="E1263" s="178">
        <f>577+59</f>
        <v>636</v>
      </c>
      <c r="F1263" s="1483">
        <f>E1263*2/3</f>
        <v>424</v>
      </c>
      <c r="G1263" s="988" t="s">
        <v>7043</v>
      </c>
    </row>
    <row r="1264" ht="15.75" customHeight="1">
      <c r="A1264" s="162" t="s">
        <v>10332</v>
      </c>
      <c r="B1264" s="348" t="s">
        <v>174</v>
      </c>
      <c r="C1264" s="348" t="s">
        <v>11984</v>
      </c>
      <c r="D1264" s="164" t="s">
        <v>10703</v>
      </c>
      <c r="E1264" s="164">
        <v>14.0</v>
      </c>
      <c r="F1264" s="1483">
        <v>14.0</v>
      </c>
      <c r="G1264" s="988" t="s">
        <v>7043</v>
      </c>
    </row>
    <row r="1265" ht="15.75" customHeight="1">
      <c r="A1265" s="162" t="s">
        <v>10332</v>
      </c>
      <c r="B1265" s="348" t="s">
        <v>174</v>
      </c>
      <c r="C1265" s="348" t="s">
        <v>11985</v>
      </c>
      <c r="D1265" s="164" t="s">
        <v>10703</v>
      </c>
      <c r="E1265" s="164">
        <v>14.0</v>
      </c>
      <c r="F1265" s="1483">
        <v>14.0</v>
      </c>
      <c r="G1265" s="988" t="s">
        <v>7043</v>
      </c>
    </row>
    <row r="1266" ht="15.75" customHeight="1">
      <c r="A1266" s="162" t="s">
        <v>10332</v>
      </c>
      <c r="B1266" s="348" t="s">
        <v>174</v>
      </c>
      <c r="C1266" s="348" t="s">
        <v>11986</v>
      </c>
      <c r="D1266" s="164" t="s">
        <v>10703</v>
      </c>
      <c r="E1266" s="164">
        <v>4.0</v>
      </c>
      <c r="F1266" s="1483">
        <v>4.0</v>
      </c>
      <c r="G1266" s="988" t="s">
        <v>7043</v>
      </c>
    </row>
    <row r="1267" ht="15.75" customHeight="1">
      <c r="A1267" s="162" t="s">
        <v>10332</v>
      </c>
      <c r="B1267" s="348" t="s">
        <v>174</v>
      </c>
      <c r="C1267" s="348" t="s">
        <v>11987</v>
      </c>
      <c r="D1267" s="178" t="s">
        <v>10703</v>
      </c>
      <c r="E1267" s="178">
        <v>14.0</v>
      </c>
      <c r="F1267" s="1483">
        <v>14.0</v>
      </c>
      <c r="G1267" s="988" t="s">
        <v>7043</v>
      </c>
    </row>
    <row r="1268" ht="15.75" customHeight="1">
      <c r="A1268" s="162" t="s">
        <v>10332</v>
      </c>
      <c r="B1268" s="348" t="s">
        <v>174</v>
      </c>
      <c r="C1268" s="348" t="s">
        <v>11988</v>
      </c>
      <c r="D1268" s="178" t="s">
        <v>10703</v>
      </c>
      <c r="E1268" s="178">
        <v>14.0</v>
      </c>
      <c r="F1268" s="1483">
        <v>14.0</v>
      </c>
      <c r="G1268" s="988" t="s">
        <v>7043</v>
      </c>
    </row>
    <row r="1269" ht="15.75" customHeight="1">
      <c r="A1269" s="162" t="s">
        <v>10332</v>
      </c>
      <c r="B1269" s="348" t="s">
        <v>174</v>
      </c>
      <c r="C1269" s="348" t="s">
        <v>11989</v>
      </c>
      <c r="D1269" s="178" t="s">
        <v>10703</v>
      </c>
      <c r="E1269" s="178">
        <v>14.0</v>
      </c>
      <c r="F1269" s="1483">
        <v>14.0</v>
      </c>
      <c r="G1269" s="988" t="s">
        <v>7043</v>
      </c>
    </row>
    <row r="1270" ht="15.75" customHeight="1">
      <c r="A1270" s="511" t="s">
        <v>10338</v>
      </c>
      <c r="B1270" s="511" t="s">
        <v>174</v>
      </c>
      <c r="C1270" s="511" t="s">
        <v>11990</v>
      </c>
      <c r="D1270" s="522" t="s">
        <v>10703</v>
      </c>
      <c r="E1270" s="1736">
        <f t="shared" ref="E1270:E1271" si="72">29/3</f>
        <v>9.666666667</v>
      </c>
      <c r="F1270" s="683">
        <f t="shared" ref="F1270:F1277" si="73">E1270</f>
        <v>9.666666667</v>
      </c>
      <c r="G1270" s="231" t="s">
        <v>10338</v>
      </c>
    </row>
    <row r="1271" ht="15.75" customHeight="1">
      <c r="A1271" s="511" t="s">
        <v>10338</v>
      </c>
      <c r="B1271" s="511" t="s">
        <v>174</v>
      </c>
      <c r="C1271" s="511" t="s">
        <v>11991</v>
      </c>
      <c r="D1271" s="522" t="s">
        <v>10703</v>
      </c>
      <c r="E1271" s="1736">
        <f t="shared" si="72"/>
        <v>9.666666667</v>
      </c>
      <c r="F1271" s="683">
        <f t="shared" si="73"/>
        <v>9.666666667</v>
      </c>
      <c r="G1271" s="231" t="s">
        <v>10338</v>
      </c>
    </row>
    <row r="1272" ht="15.75" customHeight="1">
      <c r="A1272" s="511" t="s">
        <v>10338</v>
      </c>
      <c r="B1272" s="511" t="s">
        <v>174</v>
      </c>
      <c r="C1272" s="511" t="s">
        <v>11992</v>
      </c>
      <c r="D1272" s="522" t="s">
        <v>10703</v>
      </c>
      <c r="E1272" s="1736">
        <f>10/3</f>
        <v>3.333333333</v>
      </c>
      <c r="F1272" s="683">
        <f t="shared" si="73"/>
        <v>3.333333333</v>
      </c>
      <c r="G1272" s="231" t="s">
        <v>10338</v>
      </c>
    </row>
    <row r="1273" ht="15.75" customHeight="1">
      <c r="A1273" s="511" t="s">
        <v>10338</v>
      </c>
      <c r="B1273" s="511" t="s">
        <v>174</v>
      </c>
      <c r="C1273" s="511" t="s">
        <v>11993</v>
      </c>
      <c r="D1273" s="522" t="s">
        <v>10703</v>
      </c>
      <c r="E1273" s="1736">
        <f>9/3</f>
        <v>3</v>
      </c>
      <c r="F1273" s="683">
        <f t="shared" si="73"/>
        <v>3</v>
      </c>
      <c r="G1273" s="231" t="s">
        <v>10338</v>
      </c>
    </row>
    <row r="1274" ht="15.75" customHeight="1">
      <c r="A1274" s="511" t="s">
        <v>10338</v>
      </c>
      <c r="B1274" s="511" t="s">
        <v>174</v>
      </c>
      <c r="C1274" s="511" t="s">
        <v>11994</v>
      </c>
      <c r="D1274" s="522" t="s">
        <v>10703</v>
      </c>
      <c r="E1274" s="1736">
        <f>34/3</f>
        <v>11.33333333</v>
      </c>
      <c r="F1274" s="683">
        <f t="shared" si="73"/>
        <v>11.33333333</v>
      </c>
      <c r="G1274" s="231" t="s">
        <v>10338</v>
      </c>
    </row>
    <row r="1275" ht="15.75" customHeight="1">
      <c r="A1275" s="511" t="s">
        <v>11995</v>
      </c>
      <c r="B1275" s="511" t="s">
        <v>174</v>
      </c>
      <c r="C1275" s="511" t="s">
        <v>11996</v>
      </c>
      <c r="D1275" s="522" t="s">
        <v>10703</v>
      </c>
      <c r="E1275" s="1736">
        <v>26.66</v>
      </c>
      <c r="F1275" s="683">
        <f t="shared" si="73"/>
        <v>26.66</v>
      </c>
      <c r="G1275" s="200" t="s">
        <v>10575</v>
      </c>
    </row>
    <row r="1276" ht="15.75" customHeight="1">
      <c r="A1276" s="511" t="s">
        <v>11995</v>
      </c>
      <c r="B1276" s="511" t="s">
        <v>174</v>
      </c>
      <c r="C1276" s="511" t="s">
        <v>11997</v>
      </c>
      <c r="D1276" s="522" t="s">
        <v>10703</v>
      </c>
      <c r="E1276" s="1736">
        <v>26.66</v>
      </c>
      <c r="F1276" s="683">
        <f t="shared" si="73"/>
        <v>26.66</v>
      </c>
      <c r="G1276" s="200" t="s">
        <v>10575</v>
      </c>
    </row>
    <row r="1277" ht="15.75" customHeight="1">
      <c r="A1277" s="511" t="s">
        <v>11995</v>
      </c>
      <c r="B1277" s="511" t="s">
        <v>174</v>
      </c>
      <c r="C1277" s="511" t="s">
        <v>11998</v>
      </c>
      <c r="D1277" s="522" t="s">
        <v>10703</v>
      </c>
      <c r="E1277" s="1736">
        <v>26.66</v>
      </c>
      <c r="F1277" s="683">
        <f t="shared" si="73"/>
        <v>26.66</v>
      </c>
      <c r="G1277" s="200" t="s">
        <v>10575</v>
      </c>
    </row>
    <row r="1278" ht="28.5" customHeight="1">
      <c r="A1278" s="511" t="s">
        <v>11995</v>
      </c>
      <c r="B1278" s="511" t="s">
        <v>174</v>
      </c>
      <c r="C1278" s="511" t="s">
        <v>11999</v>
      </c>
      <c r="D1278" s="522" t="s">
        <v>10703</v>
      </c>
      <c r="E1278" s="1736">
        <v>26.66</v>
      </c>
      <c r="F1278" s="683">
        <v>13.0</v>
      </c>
      <c r="G1278" s="200" t="s">
        <v>10575</v>
      </c>
    </row>
    <row r="1279" ht="15.75" customHeight="1">
      <c r="A1279" s="511" t="s">
        <v>11995</v>
      </c>
      <c r="B1279" s="511" t="s">
        <v>174</v>
      </c>
      <c r="C1279" s="511" t="s">
        <v>12000</v>
      </c>
      <c r="D1279" s="1714" t="s">
        <v>10703</v>
      </c>
      <c r="E1279" s="1736">
        <v>30.0</v>
      </c>
      <c r="F1279" s="683">
        <v>30.0</v>
      </c>
      <c r="G1279" s="200" t="s">
        <v>10575</v>
      </c>
    </row>
    <row r="1280" ht="15.75" customHeight="1">
      <c r="A1280" s="511" t="s">
        <v>11995</v>
      </c>
      <c r="B1280" s="511" t="s">
        <v>174</v>
      </c>
      <c r="C1280" s="511" t="s">
        <v>12001</v>
      </c>
      <c r="D1280" s="1714" t="s">
        <v>10703</v>
      </c>
      <c r="E1280" s="1736">
        <v>424.0</v>
      </c>
      <c r="F1280" s="683">
        <v>424.0</v>
      </c>
      <c r="G1280" s="200" t="s">
        <v>10575</v>
      </c>
    </row>
    <row r="1281" ht="15.75" customHeight="1">
      <c r="A1281" s="511" t="s">
        <v>12002</v>
      </c>
      <c r="B1281" s="511" t="s">
        <v>174</v>
      </c>
      <c r="C1281" s="511" t="s">
        <v>11866</v>
      </c>
      <c r="D1281" s="522" t="s">
        <v>10703</v>
      </c>
      <c r="E1281" s="1736">
        <f t="shared" ref="E1281:E1282" si="74">25/3</f>
        <v>8.333333333</v>
      </c>
      <c r="F1281" s="683">
        <f t="shared" ref="F1281:F1283" si="75">E1281</f>
        <v>8.333333333</v>
      </c>
      <c r="G1281" s="231" t="s">
        <v>205</v>
      </c>
    </row>
    <row r="1282" ht="15.75" customHeight="1">
      <c r="A1282" s="511" t="s">
        <v>12002</v>
      </c>
      <c r="B1282" s="511" t="s">
        <v>174</v>
      </c>
      <c r="C1282" s="511" t="s">
        <v>11867</v>
      </c>
      <c r="D1282" s="522" t="s">
        <v>10703</v>
      </c>
      <c r="E1282" s="1736">
        <f t="shared" si="74"/>
        <v>8.333333333</v>
      </c>
      <c r="F1282" s="683">
        <f t="shared" si="75"/>
        <v>8.333333333</v>
      </c>
      <c r="G1282" s="231" t="s">
        <v>205</v>
      </c>
    </row>
    <row r="1283" ht="15.75" customHeight="1">
      <c r="A1283" s="511" t="s">
        <v>12002</v>
      </c>
      <c r="B1283" s="511" t="s">
        <v>174</v>
      </c>
      <c r="C1283" s="511" t="s">
        <v>11868</v>
      </c>
      <c r="D1283" s="522" t="s">
        <v>10703</v>
      </c>
      <c r="E1283" s="1736">
        <f>9/3</f>
        <v>3</v>
      </c>
      <c r="F1283" s="683">
        <f t="shared" si="75"/>
        <v>3</v>
      </c>
      <c r="G1283" s="231" t="s">
        <v>205</v>
      </c>
    </row>
    <row r="1284" ht="15.75" customHeight="1">
      <c r="A1284" s="511" t="s">
        <v>12002</v>
      </c>
      <c r="B1284" s="511" t="s">
        <v>174</v>
      </c>
      <c r="C1284" s="511" t="s">
        <v>11869</v>
      </c>
      <c r="D1284" s="522" t="s">
        <v>10703</v>
      </c>
      <c r="E1284" s="1736">
        <v>13.0</v>
      </c>
      <c r="F1284" s="683">
        <v>13.0</v>
      </c>
      <c r="G1284" s="231" t="s">
        <v>205</v>
      </c>
    </row>
    <row r="1285" ht="15.75" customHeight="1">
      <c r="A1285" s="511" t="s">
        <v>12002</v>
      </c>
      <c r="B1285" s="511" t="s">
        <v>174</v>
      </c>
      <c r="C1285" s="511" t="s">
        <v>11870</v>
      </c>
      <c r="D1285" s="522" t="s">
        <v>10703</v>
      </c>
      <c r="E1285" s="1736">
        <v>13.0</v>
      </c>
      <c r="F1285" s="683">
        <f t="shared" ref="F1285:F1291" si="76">E1285</f>
        <v>13</v>
      </c>
      <c r="G1285" s="231" t="s">
        <v>205</v>
      </c>
    </row>
    <row r="1286" ht="15.75" customHeight="1">
      <c r="A1286" s="511" t="s">
        <v>12002</v>
      </c>
      <c r="B1286" s="511" t="s">
        <v>174</v>
      </c>
      <c r="C1286" s="511" t="s">
        <v>11871</v>
      </c>
      <c r="D1286" s="522" t="s">
        <v>10703</v>
      </c>
      <c r="E1286" s="1736">
        <f t="shared" ref="E1286:E1287" si="77">29/3</f>
        <v>9.666666667</v>
      </c>
      <c r="F1286" s="683">
        <f t="shared" si="76"/>
        <v>9.666666667</v>
      </c>
      <c r="G1286" s="231" t="s">
        <v>205</v>
      </c>
    </row>
    <row r="1287" ht="15.75" customHeight="1">
      <c r="A1287" s="511" t="s">
        <v>12002</v>
      </c>
      <c r="B1287" s="511" t="s">
        <v>174</v>
      </c>
      <c r="C1287" s="511" t="s">
        <v>11872</v>
      </c>
      <c r="D1287" s="522" t="s">
        <v>10703</v>
      </c>
      <c r="E1287" s="1736">
        <f t="shared" si="77"/>
        <v>9.666666667</v>
      </c>
      <c r="F1287" s="683">
        <f t="shared" si="76"/>
        <v>9.666666667</v>
      </c>
      <c r="G1287" s="231" t="s">
        <v>205</v>
      </c>
    </row>
    <row r="1288" ht="15.75" customHeight="1">
      <c r="A1288" s="511" t="s">
        <v>12002</v>
      </c>
      <c r="B1288" s="511" t="s">
        <v>174</v>
      </c>
      <c r="C1288" s="511" t="s">
        <v>11873</v>
      </c>
      <c r="D1288" s="522" t="s">
        <v>10703</v>
      </c>
      <c r="E1288" s="1736">
        <f>10/3</f>
        <v>3.333333333</v>
      </c>
      <c r="F1288" s="683">
        <f t="shared" si="76"/>
        <v>3.333333333</v>
      </c>
      <c r="G1288" s="231" t="s">
        <v>205</v>
      </c>
    </row>
    <row r="1289" ht="15.75" customHeight="1">
      <c r="A1289" s="511" t="s">
        <v>12002</v>
      </c>
      <c r="B1289" s="511" t="s">
        <v>174</v>
      </c>
      <c r="C1289" s="511" t="s">
        <v>11874</v>
      </c>
      <c r="D1289" s="522" t="s">
        <v>10703</v>
      </c>
      <c r="E1289" s="1736">
        <f t="shared" ref="E1289:E1290" si="78">23/3</f>
        <v>7.666666667</v>
      </c>
      <c r="F1289" s="683">
        <f t="shared" si="76"/>
        <v>7.666666667</v>
      </c>
      <c r="G1289" s="231" t="s">
        <v>205</v>
      </c>
    </row>
    <row r="1290" ht="15.75" customHeight="1">
      <c r="A1290" s="511" t="s">
        <v>12002</v>
      </c>
      <c r="B1290" s="511" t="s">
        <v>174</v>
      </c>
      <c r="C1290" s="511" t="s">
        <v>11875</v>
      </c>
      <c r="D1290" s="522" t="s">
        <v>10703</v>
      </c>
      <c r="E1290" s="1736">
        <f t="shared" si="78"/>
        <v>7.666666667</v>
      </c>
      <c r="F1290" s="683">
        <f t="shared" si="76"/>
        <v>7.666666667</v>
      </c>
      <c r="G1290" s="231" t="s">
        <v>205</v>
      </c>
    </row>
    <row r="1291" ht="15.75" customHeight="1">
      <c r="A1291" s="511" t="s">
        <v>12002</v>
      </c>
      <c r="B1291" s="511" t="s">
        <v>174</v>
      </c>
      <c r="C1291" s="511" t="s">
        <v>11874</v>
      </c>
      <c r="D1291" s="522" t="s">
        <v>10703</v>
      </c>
      <c r="E1291" s="1736">
        <v>7.67</v>
      </c>
      <c r="F1291" s="683">
        <f t="shared" si="76"/>
        <v>7.67</v>
      </c>
      <c r="G1291" s="231" t="s">
        <v>205</v>
      </c>
    </row>
    <row r="1292" ht="15.75" customHeight="1">
      <c r="A1292" s="511" t="s">
        <v>12002</v>
      </c>
      <c r="B1292" s="511"/>
      <c r="C1292" s="693"/>
      <c r="D1292" s="1714"/>
      <c r="E1292" s="1736"/>
      <c r="F1292" s="683"/>
    </row>
    <row r="1293" ht="15.75" customHeight="1">
      <c r="A1293" s="511" t="s">
        <v>12002</v>
      </c>
      <c r="B1293" s="511" t="s">
        <v>174</v>
      </c>
      <c r="C1293" s="693" t="s">
        <v>11875</v>
      </c>
      <c r="D1293" s="1714" t="s">
        <v>10703</v>
      </c>
      <c r="E1293" s="1736">
        <v>7.67</v>
      </c>
      <c r="F1293" s="683">
        <v>7.67</v>
      </c>
    </row>
    <row r="1294" ht="15.75" customHeight="1">
      <c r="A1294" s="511" t="s">
        <v>12002</v>
      </c>
      <c r="B1294" s="511" t="s">
        <v>174</v>
      </c>
      <c r="C1294" s="693" t="s">
        <v>11876</v>
      </c>
      <c r="D1294" s="1714" t="s">
        <v>10703</v>
      </c>
      <c r="E1294" s="1736">
        <v>7.67</v>
      </c>
      <c r="F1294" s="683">
        <v>7.67</v>
      </c>
    </row>
    <row r="1295" ht="15.75" customHeight="1">
      <c r="A1295" s="511" t="s">
        <v>12002</v>
      </c>
      <c r="B1295" s="511" t="s">
        <v>174</v>
      </c>
      <c r="C1295" s="693" t="s">
        <v>11877</v>
      </c>
      <c r="D1295" s="1714" t="s">
        <v>10703</v>
      </c>
      <c r="E1295" s="1736">
        <v>7.67</v>
      </c>
      <c r="F1295" s="683">
        <v>7.67</v>
      </c>
    </row>
    <row r="1296" ht="15.75" customHeight="1">
      <c r="A1296" s="511" t="s">
        <v>12002</v>
      </c>
      <c r="B1296" s="511" t="s">
        <v>174</v>
      </c>
      <c r="C1296" s="511" t="s">
        <v>11470</v>
      </c>
      <c r="D1296" s="1714" t="s">
        <v>10703</v>
      </c>
      <c r="E1296" s="1736">
        <v>30.0</v>
      </c>
      <c r="F1296" s="683">
        <v>30.0</v>
      </c>
    </row>
    <row r="1297" ht="15.75" customHeight="1">
      <c r="A1297" s="511" t="s">
        <v>12002</v>
      </c>
      <c r="B1297" s="511" t="s">
        <v>174</v>
      </c>
      <c r="C1297" s="511" t="s">
        <v>12001</v>
      </c>
      <c r="D1297" s="1714" t="s">
        <v>10703</v>
      </c>
      <c r="E1297" s="1736">
        <v>424.0</v>
      </c>
      <c r="F1297" s="683">
        <v>424.0</v>
      </c>
    </row>
    <row r="1298" ht="15.75" customHeight="1">
      <c r="F1298" s="1042"/>
    </row>
    <row r="1299" ht="15.75" customHeight="1">
      <c r="F1299" s="1042"/>
    </row>
    <row r="1300" ht="15.75" customHeight="1">
      <c r="F1300" s="1042" t="str">
        <f>SUM(F16:F1299)</f>
        <v>#ERROR!</v>
      </c>
    </row>
    <row r="1301" ht="15.75" customHeight="1">
      <c r="F1301" s="1042"/>
    </row>
    <row r="1302" ht="15.75" customHeight="1">
      <c r="F1302" s="1042"/>
    </row>
    <row r="1303" ht="15.75" customHeight="1">
      <c r="F1303" s="1042"/>
    </row>
    <row r="1304" ht="15.75" customHeight="1">
      <c r="F1304" s="1042"/>
    </row>
    <row r="1305" ht="15.75" customHeight="1">
      <c r="F1305" s="1042"/>
    </row>
    <row r="1306" ht="15.75" customHeight="1">
      <c r="F1306" s="1042"/>
    </row>
    <row r="1307" ht="15.75" customHeight="1">
      <c r="F1307" s="1042"/>
    </row>
    <row r="1308" ht="15.75" customHeight="1">
      <c r="F1308" s="1042"/>
    </row>
    <row r="1309" ht="15.75" customHeight="1">
      <c r="F1309" s="1042"/>
    </row>
    <row r="1310" ht="15.75" customHeight="1">
      <c r="F1310" s="1042"/>
    </row>
    <row r="1311" ht="15.75" customHeight="1">
      <c r="F1311" s="1042"/>
    </row>
    <row r="1312" ht="15.75" customHeight="1">
      <c r="F1312" s="1042"/>
    </row>
    <row r="1313" ht="15.75" customHeight="1">
      <c r="F1313" s="1042"/>
    </row>
    <row r="1314" ht="15.75" customHeight="1">
      <c r="F1314" s="1042"/>
    </row>
    <row r="1315" ht="15.75" customHeight="1">
      <c r="F1315" s="1042"/>
    </row>
    <row r="1316" ht="15.75" customHeight="1">
      <c r="F1316" s="1042"/>
    </row>
    <row r="1317" ht="15.75" customHeight="1">
      <c r="F1317" s="1042"/>
    </row>
    <row r="1318" ht="15.75" customHeight="1">
      <c r="F1318" s="1042"/>
    </row>
    <row r="1319" ht="15.75" customHeight="1">
      <c r="F1319" s="1042"/>
    </row>
    <row r="1320" ht="15.75" customHeight="1">
      <c r="F1320" s="1042"/>
    </row>
    <row r="1321" ht="15.75" customHeight="1">
      <c r="F1321" s="1042"/>
    </row>
    <row r="1322" ht="15.75" customHeight="1">
      <c r="F1322" s="1042"/>
    </row>
    <row r="1323" ht="15.75" customHeight="1">
      <c r="F1323" s="1042"/>
    </row>
    <row r="1324" ht="15.75" customHeight="1">
      <c r="F1324" s="1042"/>
    </row>
    <row r="1325" ht="15.75" customHeight="1">
      <c r="F1325" s="1042"/>
    </row>
    <row r="1326" ht="15.75" customHeight="1">
      <c r="F1326" s="1042"/>
    </row>
    <row r="1327" ht="15.75" customHeight="1">
      <c r="F1327" s="1042"/>
    </row>
    <row r="1328" ht="15.75" customHeight="1">
      <c r="F1328" s="1042"/>
    </row>
    <row r="1329" ht="15.75" customHeight="1">
      <c r="F1329" s="1042"/>
    </row>
    <row r="1330" ht="15.75" customHeight="1">
      <c r="F1330" s="1042"/>
    </row>
    <row r="1331" ht="15.75" customHeight="1">
      <c r="F1331" s="1042"/>
    </row>
    <row r="1332" ht="15.75" customHeight="1">
      <c r="F1332" s="1042"/>
    </row>
    <row r="1333" ht="15.75" customHeight="1">
      <c r="F1333" s="1042"/>
    </row>
    <row r="1334" ht="15.75" customHeight="1">
      <c r="F1334" s="1042"/>
    </row>
    <row r="1335" ht="15.75" customHeight="1">
      <c r="F1335" s="1042"/>
    </row>
    <row r="1336" ht="15.75" customHeight="1">
      <c r="F1336" s="1042"/>
    </row>
    <row r="1337" ht="15.75" customHeight="1">
      <c r="F1337" s="1042"/>
    </row>
    <row r="1338" ht="15.75" customHeight="1">
      <c r="F1338" s="1042"/>
    </row>
    <row r="1339" ht="15.75" customHeight="1">
      <c r="F1339" s="1042"/>
    </row>
    <row r="1340" ht="15.75" customHeight="1">
      <c r="F1340" s="1042"/>
    </row>
    <row r="1341" ht="15.75" customHeight="1">
      <c r="F1341" s="1042"/>
    </row>
    <row r="1342" ht="15.75" customHeight="1">
      <c r="F1342" s="1042"/>
    </row>
    <row r="1343" ht="15.75" customHeight="1">
      <c r="F1343" s="1042"/>
    </row>
    <row r="1344" ht="15.75" customHeight="1">
      <c r="F1344" s="1042"/>
    </row>
    <row r="1345" ht="15.75" customHeight="1">
      <c r="F1345" s="1042"/>
    </row>
    <row r="1346" ht="15.75" customHeight="1">
      <c r="F1346" s="1042"/>
    </row>
    <row r="1347" ht="15.75" customHeight="1">
      <c r="F1347" s="1042"/>
    </row>
    <row r="1348" ht="15.75" customHeight="1">
      <c r="F1348" s="1042"/>
    </row>
    <row r="1349" ht="15.75" customHeight="1">
      <c r="F1349" s="1042"/>
    </row>
    <row r="1350" ht="15.75" customHeight="1">
      <c r="F1350" s="1042"/>
    </row>
    <row r="1351" ht="15.75" customHeight="1">
      <c r="F1351" s="1042"/>
    </row>
    <row r="1352" ht="15.75" customHeight="1">
      <c r="F1352" s="1042"/>
    </row>
    <row r="1353" ht="15.75" customHeight="1">
      <c r="F1353" s="1042"/>
    </row>
    <row r="1354" ht="15.75" customHeight="1">
      <c r="F1354" s="1042"/>
    </row>
    <row r="1355" ht="15.75" customHeight="1">
      <c r="F1355" s="1042"/>
    </row>
    <row r="1356" ht="15.75" customHeight="1">
      <c r="F1356" s="1042"/>
    </row>
    <row r="1357" ht="15.75" customHeight="1">
      <c r="F1357" s="1042"/>
    </row>
    <row r="1358" ht="15.75" customHeight="1">
      <c r="F1358" s="1042"/>
    </row>
    <row r="1359" ht="15.75" customHeight="1">
      <c r="F1359" s="1042"/>
    </row>
    <row r="1360" ht="15.75" customHeight="1">
      <c r="F1360" s="1042"/>
    </row>
    <row r="1361" ht="15.75" customHeight="1">
      <c r="F1361" s="1042"/>
    </row>
    <row r="1362" ht="15.75" customHeight="1">
      <c r="F1362" s="1042"/>
    </row>
    <row r="1363" ht="15.75" customHeight="1">
      <c r="F1363" s="1042"/>
    </row>
    <row r="1364" ht="15.75" customHeight="1">
      <c r="F1364" s="1042"/>
    </row>
    <row r="1365" ht="15.75" customHeight="1">
      <c r="F1365" s="1042"/>
    </row>
    <row r="1366" ht="15.75" customHeight="1">
      <c r="F1366" s="1042"/>
    </row>
    <row r="1367" ht="15.75" customHeight="1">
      <c r="F1367" s="1042"/>
    </row>
    <row r="1368" ht="15.75" customHeight="1">
      <c r="F1368" s="1042"/>
    </row>
    <row r="1369" ht="15.75" customHeight="1">
      <c r="F1369" s="1042"/>
    </row>
    <row r="1370" ht="15.75" customHeight="1">
      <c r="F1370" s="1042"/>
    </row>
    <row r="1371" ht="15.75" customHeight="1">
      <c r="F1371" s="1042"/>
    </row>
    <row r="1372" ht="15.75" customHeight="1">
      <c r="F1372" s="1042"/>
    </row>
    <row r="1373" ht="15.75" customHeight="1">
      <c r="F1373" s="1042"/>
    </row>
    <row r="1374" ht="15.75" customHeight="1">
      <c r="F1374" s="1042"/>
    </row>
    <row r="1375" ht="15.75" customHeight="1">
      <c r="F1375" s="1042"/>
    </row>
    <row r="1376" ht="15.75" customHeight="1">
      <c r="F1376" s="1042"/>
    </row>
    <row r="1377" ht="15.75" customHeight="1">
      <c r="F1377" s="1042"/>
    </row>
    <row r="1378" ht="15.75" customHeight="1">
      <c r="F1378" s="1042"/>
    </row>
    <row r="1379" ht="15.75" customHeight="1">
      <c r="F1379" s="1042"/>
    </row>
    <row r="1380" ht="15.75" customHeight="1">
      <c r="F1380" s="1042"/>
    </row>
    <row r="1381" ht="15.75" customHeight="1">
      <c r="F1381" s="1042"/>
    </row>
    <row r="1382" ht="15.75" customHeight="1">
      <c r="F1382" s="1042"/>
    </row>
    <row r="1383" ht="15.75" customHeight="1">
      <c r="F1383" s="1042"/>
    </row>
    <row r="1384" ht="15.75" customHeight="1">
      <c r="F1384" s="1042"/>
    </row>
    <row r="1385" ht="15.75" customHeight="1">
      <c r="F1385" s="1042"/>
    </row>
    <row r="1386" ht="15.75" customHeight="1">
      <c r="F1386" s="1042"/>
    </row>
    <row r="1387" ht="15.75" customHeight="1">
      <c r="F1387" s="1042"/>
    </row>
    <row r="1388" ht="15.75" customHeight="1">
      <c r="F1388" s="1042"/>
    </row>
    <row r="1389" ht="15.75" customHeight="1">
      <c r="F1389" s="1042"/>
    </row>
    <row r="1390" ht="15.75" customHeight="1">
      <c r="F1390" s="1042"/>
    </row>
    <row r="1391" ht="15.75" customHeight="1">
      <c r="F1391" s="1042"/>
    </row>
    <row r="1392" ht="15.75" customHeight="1">
      <c r="F1392" s="1042"/>
    </row>
    <row r="1393" ht="15.75" customHeight="1">
      <c r="F1393" s="1042"/>
    </row>
    <row r="1394" ht="15.75" customHeight="1">
      <c r="F1394" s="1042"/>
    </row>
    <row r="1395" ht="15.75" customHeight="1">
      <c r="F1395" s="1042"/>
    </row>
    <row r="1396" ht="15.75" customHeight="1">
      <c r="F1396" s="1042"/>
    </row>
    <row r="1397" ht="15.75" customHeight="1">
      <c r="F1397" s="1042"/>
    </row>
    <row r="1398" ht="15.75" customHeight="1">
      <c r="F1398" s="1042"/>
    </row>
    <row r="1399" ht="15.75" customHeight="1">
      <c r="F1399" s="1042"/>
    </row>
    <row r="1400" ht="15.75" customHeight="1">
      <c r="F1400" s="1042"/>
    </row>
    <row r="1401" ht="15.75" customHeight="1">
      <c r="F1401" s="1042"/>
    </row>
    <row r="1402" ht="15.75" customHeight="1">
      <c r="F1402" s="1042"/>
    </row>
    <row r="1403" ht="15.75" customHeight="1">
      <c r="F1403" s="1042"/>
    </row>
    <row r="1404" ht="15.75" customHeight="1">
      <c r="F1404" s="1042"/>
    </row>
    <row r="1405" ht="15.75" customHeight="1">
      <c r="F1405" s="1042"/>
    </row>
    <row r="1406" ht="15.75" customHeight="1">
      <c r="F1406" s="1042"/>
    </row>
    <row r="1407" ht="15.75" customHeight="1">
      <c r="F1407" s="1042"/>
    </row>
    <row r="1408" ht="15.75" customHeight="1">
      <c r="F1408" s="1042"/>
    </row>
    <row r="1409" ht="15.75" customHeight="1">
      <c r="F1409" s="1042"/>
    </row>
    <row r="1410" ht="15.75" customHeight="1">
      <c r="F1410" s="1042"/>
    </row>
    <row r="1411" ht="15.75" customHeight="1">
      <c r="F1411" s="1042"/>
    </row>
    <row r="1412" ht="15.75" customHeight="1">
      <c r="F1412" s="1042"/>
    </row>
    <row r="1413" ht="15.75" customHeight="1">
      <c r="F1413" s="1042"/>
    </row>
    <row r="1414" ht="15.75" customHeight="1">
      <c r="F1414" s="1042"/>
    </row>
    <row r="1415" ht="15.75" customHeight="1">
      <c r="F1415" s="1042"/>
    </row>
    <row r="1416" ht="15.75" customHeight="1">
      <c r="F1416" s="1042"/>
    </row>
    <row r="1417" ht="15.75" customHeight="1">
      <c r="F1417" s="1042"/>
    </row>
    <row r="1418" ht="15.75" customHeight="1">
      <c r="F1418" s="1042"/>
    </row>
    <row r="1419" ht="15.75" customHeight="1">
      <c r="F1419" s="1042"/>
    </row>
    <row r="1420" ht="15.75" customHeight="1">
      <c r="F1420" s="1042"/>
    </row>
    <row r="1421" ht="15.75" customHeight="1">
      <c r="F1421" s="1042"/>
    </row>
    <row r="1422" ht="15.75" customHeight="1">
      <c r="F1422" s="1042"/>
    </row>
    <row r="1423" ht="15.75" customHeight="1">
      <c r="F1423" s="1042"/>
    </row>
    <row r="1424" ht="15.75" customHeight="1">
      <c r="F1424" s="1042"/>
    </row>
    <row r="1425" ht="15.75" customHeight="1">
      <c r="F1425" s="1042"/>
    </row>
    <row r="1426" ht="15.75" customHeight="1">
      <c r="F1426" s="1042"/>
    </row>
    <row r="1427" ht="15.75" customHeight="1">
      <c r="F1427" s="1042"/>
    </row>
    <row r="1428" ht="15.75" customHeight="1">
      <c r="F1428" s="1042"/>
    </row>
    <row r="1429" ht="15.75" customHeight="1">
      <c r="F1429" s="1042"/>
    </row>
    <row r="1430" ht="15.75" customHeight="1">
      <c r="F1430" s="1042"/>
    </row>
    <row r="1431" ht="15.75" customHeight="1">
      <c r="F1431" s="1042"/>
    </row>
    <row r="1432" ht="15.75" customHeight="1">
      <c r="F1432" s="1042"/>
    </row>
    <row r="1433" ht="15.75" customHeight="1">
      <c r="F1433" s="1042"/>
    </row>
    <row r="1434" ht="15.75" customHeight="1">
      <c r="F1434" s="1042"/>
    </row>
    <row r="1435" ht="15.75" customHeight="1">
      <c r="F1435" s="1042"/>
    </row>
    <row r="1436" ht="15.75" customHeight="1">
      <c r="F1436" s="1042"/>
    </row>
    <row r="1437" ht="15.75" customHeight="1">
      <c r="F1437" s="1042"/>
    </row>
    <row r="1438" ht="15.75" customHeight="1">
      <c r="F1438" s="1042"/>
    </row>
    <row r="1439" ht="15.75" customHeight="1">
      <c r="F1439" s="1042"/>
    </row>
    <row r="1440" ht="15.75" customHeight="1">
      <c r="F1440" s="1042"/>
    </row>
    <row r="1441" ht="15.75" customHeight="1">
      <c r="F1441" s="1042"/>
    </row>
    <row r="1442" ht="15.75" customHeight="1">
      <c r="F1442" s="1042"/>
    </row>
    <row r="1443" ht="15.75" customHeight="1">
      <c r="F1443" s="1042"/>
    </row>
    <row r="1444" ht="15.75" customHeight="1">
      <c r="F1444" s="1042"/>
    </row>
    <row r="1445" ht="15.75" customHeight="1">
      <c r="F1445" s="1042"/>
    </row>
    <row r="1446" ht="15.75" customHeight="1">
      <c r="F1446" s="1042"/>
    </row>
    <row r="1447" ht="15.75" customHeight="1">
      <c r="F1447" s="1042"/>
    </row>
    <row r="1448" ht="15.75" customHeight="1">
      <c r="F1448" s="1042"/>
    </row>
    <row r="1449" ht="15.75" customHeight="1">
      <c r="F1449" s="1042"/>
    </row>
    <row r="1450" ht="15.75" customHeight="1">
      <c r="F1450" s="1042"/>
    </row>
    <row r="1451" ht="15.75" customHeight="1">
      <c r="F1451" s="1042"/>
    </row>
    <row r="1452" ht="15.75" customHeight="1">
      <c r="F1452" s="1042"/>
    </row>
    <row r="1453" ht="15.75" customHeight="1">
      <c r="F1453" s="1042"/>
    </row>
    <row r="1454" ht="15.75" customHeight="1">
      <c r="F1454" s="1042"/>
    </row>
    <row r="1455" ht="15.75" customHeight="1">
      <c r="F1455" s="1042"/>
    </row>
    <row r="1456" ht="15.75" customHeight="1">
      <c r="F1456" s="1042"/>
    </row>
    <row r="1457" ht="15.75" customHeight="1">
      <c r="F1457" s="1042"/>
    </row>
    <row r="1458" ht="15.75" customHeight="1">
      <c r="F1458" s="1042"/>
    </row>
    <row r="1459" ht="15.75" customHeight="1">
      <c r="F1459" s="1042"/>
    </row>
    <row r="1460" ht="15.75" customHeight="1">
      <c r="F1460" s="1042"/>
    </row>
    <row r="1461" ht="15.75" customHeight="1">
      <c r="F1461" s="1042"/>
    </row>
    <row r="1462" ht="15.75" customHeight="1">
      <c r="F1462" s="1042"/>
    </row>
    <row r="1463" ht="15.75" customHeight="1">
      <c r="F1463" s="1042"/>
    </row>
    <row r="1464" ht="15.75" customHeight="1">
      <c r="F1464" s="1042"/>
    </row>
    <row r="1465" ht="15.75" customHeight="1">
      <c r="F1465" s="1042"/>
    </row>
    <row r="1466" ht="15.75" customHeight="1">
      <c r="F1466" s="1042"/>
    </row>
    <row r="1467" ht="15.75" customHeight="1">
      <c r="F1467" s="1042"/>
    </row>
    <row r="1468" ht="15.75" customHeight="1">
      <c r="F1468" s="1042"/>
    </row>
    <row r="1469" ht="15.75" customHeight="1">
      <c r="F1469" s="1042"/>
    </row>
    <row r="1470" ht="15.75" customHeight="1">
      <c r="F1470" s="1042"/>
    </row>
    <row r="1471" ht="15.75" customHeight="1">
      <c r="F1471" s="1042"/>
    </row>
    <row r="1472" ht="15.75" customHeight="1">
      <c r="F1472" s="1042"/>
    </row>
    <row r="1473" ht="15.75" customHeight="1">
      <c r="F1473" s="1042"/>
    </row>
    <row r="1474" ht="15.75" customHeight="1">
      <c r="F1474" s="1042"/>
    </row>
    <row r="1475" ht="15.75" customHeight="1">
      <c r="F1475" s="1042"/>
    </row>
    <row r="1476" ht="15.75" customHeight="1">
      <c r="F1476" s="1042"/>
    </row>
    <row r="1477" ht="15.75" customHeight="1">
      <c r="F1477" s="1042"/>
    </row>
    <row r="1478" ht="15.75" customHeight="1">
      <c r="F1478" s="1042"/>
    </row>
    <row r="1479" ht="15.75" customHeight="1">
      <c r="F1479" s="1042"/>
    </row>
    <row r="1480" ht="15.75" customHeight="1">
      <c r="F1480" s="1042"/>
    </row>
    <row r="1481" ht="15.75" customHeight="1">
      <c r="F1481" s="1042"/>
    </row>
    <row r="1482" ht="15.75" customHeight="1">
      <c r="F1482" s="1042"/>
    </row>
    <row r="1483" ht="15.75" customHeight="1">
      <c r="F1483" s="1042"/>
    </row>
    <row r="1484" ht="15.75" customHeight="1">
      <c r="F1484" s="1042"/>
    </row>
    <row r="1485" ht="15.75" customHeight="1">
      <c r="F1485" s="1042"/>
    </row>
    <row r="1486" ht="15.75" customHeight="1">
      <c r="F1486" s="1042"/>
    </row>
    <row r="1487" ht="15.75" customHeight="1">
      <c r="F1487" s="1042"/>
    </row>
    <row r="1488" ht="15.75" customHeight="1">
      <c r="F1488" s="1042"/>
    </row>
    <row r="1489" ht="15.75" customHeight="1">
      <c r="F1489" s="1042"/>
    </row>
    <row r="1490" ht="15.75" customHeight="1">
      <c r="F1490" s="1042"/>
    </row>
    <row r="1491" ht="15.75" customHeight="1">
      <c r="F1491" s="1042"/>
    </row>
    <row r="1492" ht="15.75" customHeight="1">
      <c r="F1492" s="1042"/>
    </row>
    <row r="1493" ht="15.75" customHeight="1">
      <c r="F1493" s="1042"/>
    </row>
    <row r="1494" ht="15.75" customHeight="1">
      <c r="F1494" s="1042"/>
    </row>
    <row r="1495" ht="15.75" customHeight="1">
      <c r="F1495" s="1042"/>
    </row>
    <row r="1496" ht="15.75" customHeight="1">
      <c r="F1496" s="1042"/>
    </row>
    <row r="1497" ht="15.75" customHeight="1">
      <c r="F1497" s="1042"/>
    </row>
    <row r="1498" ht="15.75" customHeight="1">
      <c r="F1498" s="1042"/>
    </row>
    <row r="1499" ht="15.75" customHeight="1">
      <c r="F1499" s="1042"/>
    </row>
    <row r="1500" ht="15.75" customHeight="1">
      <c r="F1500" s="1042"/>
    </row>
  </sheetData>
  <mergeCells count="11">
    <mergeCell ref="A10:F10"/>
    <mergeCell ref="A11:F11"/>
    <mergeCell ref="A12:F12"/>
    <mergeCell ref="A13:F13"/>
    <mergeCell ref="A2:F2"/>
    <mergeCell ref="A4:F4"/>
    <mergeCell ref="A5:F5"/>
    <mergeCell ref="A6:F6"/>
    <mergeCell ref="A7:F7"/>
    <mergeCell ref="A8:F8"/>
    <mergeCell ref="A9:F9"/>
  </mergeCells>
  <printOptions/>
  <pageMargins bottom="0.75" footer="0.0" header="0.0" left="0.7" right="0.7" top="0.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68"/>
      <c r="B1" s="68"/>
      <c r="C1" s="69"/>
      <c r="D1" s="69"/>
      <c r="E1" s="69"/>
      <c r="F1" s="70"/>
      <c r="G1" s="70"/>
      <c r="H1" s="70"/>
    </row>
    <row r="2" ht="15.75" customHeight="1">
      <c r="A2" s="582" t="s">
        <v>12003</v>
      </c>
      <c r="B2" s="72"/>
      <c r="C2" s="72"/>
      <c r="D2" s="72"/>
      <c r="E2" s="73"/>
      <c r="F2" s="1651"/>
      <c r="G2" s="1651"/>
      <c r="H2" s="1651"/>
      <c r="I2" s="75"/>
      <c r="J2" s="75"/>
      <c r="K2" s="75"/>
      <c r="L2" s="75"/>
      <c r="M2" s="75"/>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14.25" customHeight="1">
      <c r="A4" s="593" t="s">
        <v>12004</v>
      </c>
      <c r="B4" s="72"/>
      <c r="C4" s="72"/>
      <c r="D4" s="72"/>
      <c r="E4" s="73"/>
      <c r="F4" s="1651"/>
      <c r="G4" s="1651"/>
      <c r="H4" s="1651"/>
      <c r="I4" s="75"/>
      <c r="J4" s="75"/>
      <c r="K4" s="75"/>
      <c r="L4" s="75"/>
      <c r="M4" s="75"/>
      <c r="N4" s="75"/>
      <c r="O4" s="75"/>
      <c r="P4" s="75"/>
      <c r="Q4" s="75"/>
      <c r="R4" s="75"/>
      <c r="S4" s="75"/>
      <c r="T4" s="75"/>
      <c r="U4" s="75"/>
      <c r="V4" s="75"/>
      <c r="W4" s="75"/>
      <c r="X4" s="75"/>
      <c r="Y4" s="75"/>
    </row>
    <row r="5" ht="16.5" customHeight="1">
      <c r="A5" s="1070" t="s">
        <v>12005</v>
      </c>
      <c r="B5" s="72"/>
      <c r="C5" s="72"/>
      <c r="D5" s="72"/>
      <c r="E5" s="73"/>
      <c r="F5" s="1651"/>
      <c r="G5" s="1651"/>
      <c r="H5" s="1651"/>
      <c r="I5" s="75"/>
      <c r="J5" s="75"/>
      <c r="K5" s="75"/>
      <c r="L5" s="75"/>
      <c r="M5" s="75"/>
      <c r="N5" s="75"/>
      <c r="O5" s="75"/>
      <c r="P5" s="75"/>
      <c r="Q5" s="75"/>
      <c r="R5" s="75"/>
      <c r="S5" s="75"/>
      <c r="T5" s="75"/>
      <c r="U5" s="75"/>
      <c r="V5" s="75"/>
      <c r="W5" s="75"/>
      <c r="X5" s="75"/>
      <c r="Y5" s="75"/>
    </row>
    <row r="6" ht="62.25" customHeight="1">
      <c r="A6" s="1653" t="s">
        <v>12006</v>
      </c>
      <c r="B6" s="72"/>
      <c r="C6" s="72"/>
      <c r="D6" s="72"/>
      <c r="E6" s="73"/>
      <c r="F6" s="1651"/>
      <c r="G6" s="1651"/>
      <c r="H6" s="1651"/>
      <c r="I6" s="75"/>
      <c r="J6" s="75"/>
      <c r="K6" s="75"/>
      <c r="L6" s="75"/>
      <c r="M6" s="75"/>
      <c r="N6" s="75"/>
      <c r="O6" s="75"/>
      <c r="P6" s="75"/>
      <c r="Q6" s="75"/>
      <c r="R6" s="75"/>
      <c r="S6" s="75"/>
      <c r="T6" s="75"/>
      <c r="U6" s="75"/>
      <c r="V6" s="75"/>
      <c r="W6" s="75"/>
      <c r="X6" s="75"/>
      <c r="Y6" s="75"/>
    </row>
    <row r="7">
      <c r="A7" s="80"/>
      <c r="B7" s="80"/>
      <c r="C7" s="81"/>
      <c r="D7" s="81"/>
      <c r="E7" s="81"/>
      <c r="F7" s="80"/>
      <c r="G7" s="80"/>
      <c r="H7" s="80"/>
      <c r="I7" s="75"/>
      <c r="J7" s="75"/>
      <c r="K7" s="75"/>
      <c r="L7" s="75"/>
      <c r="M7" s="75"/>
      <c r="N7" s="75"/>
      <c r="O7" s="75"/>
      <c r="P7" s="75"/>
      <c r="Q7" s="75"/>
      <c r="R7" s="75"/>
      <c r="S7" s="75"/>
      <c r="T7" s="75"/>
      <c r="U7" s="75"/>
      <c r="V7" s="75"/>
      <c r="W7" s="75"/>
      <c r="X7" s="75"/>
      <c r="Y7" s="75"/>
    </row>
    <row r="8" ht="61.5" customHeight="1">
      <c r="A8" s="596" t="s">
        <v>7076</v>
      </c>
      <c r="B8" s="84" t="s">
        <v>8</v>
      </c>
      <c r="C8" s="596" t="s">
        <v>12007</v>
      </c>
      <c r="D8" s="596" t="s">
        <v>249</v>
      </c>
      <c r="E8" s="596" t="s">
        <v>253</v>
      </c>
      <c r="F8" s="86" t="s">
        <v>2051</v>
      </c>
      <c r="I8" s="75"/>
      <c r="J8" s="75"/>
      <c r="K8" s="75"/>
      <c r="L8" s="75"/>
      <c r="M8" s="75"/>
      <c r="N8" s="75"/>
      <c r="O8" s="75"/>
      <c r="P8" s="75"/>
      <c r="Q8" s="75"/>
      <c r="R8" s="75"/>
      <c r="S8" s="75"/>
      <c r="T8" s="75"/>
      <c r="U8" s="75"/>
      <c r="V8" s="75"/>
      <c r="W8" s="75"/>
      <c r="X8" s="75"/>
      <c r="Y8" s="75"/>
    </row>
    <row r="9" ht="15.75" customHeight="1">
      <c r="A9" s="348" t="s">
        <v>8520</v>
      </c>
      <c r="B9" s="348" t="s">
        <v>52</v>
      </c>
      <c r="C9" s="348" t="s">
        <v>12008</v>
      </c>
      <c r="D9" s="674">
        <v>30.0</v>
      </c>
      <c r="E9" s="628">
        <v>30.0</v>
      </c>
      <c r="F9" s="348" t="s">
        <v>8520</v>
      </c>
    </row>
    <row r="10" ht="15.75" customHeight="1">
      <c r="A10" s="348" t="s">
        <v>8553</v>
      </c>
      <c r="B10" s="348" t="s">
        <v>52</v>
      </c>
      <c r="C10" s="348" t="s">
        <v>12009</v>
      </c>
      <c r="D10" s="674">
        <v>30.0</v>
      </c>
      <c r="E10" s="674">
        <v>30.0</v>
      </c>
      <c r="F10" s="348" t="s">
        <v>8553</v>
      </c>
    </row>
    <row r="11" ht="15.75" customHeight="1">
      <c r="A11" s="348" t="s">
        <v>8553</v>
      </c>
      <c r="B11" s="348" t="s">
        <v>52</v>
      </c>
      <c r="C11" s="348" t="s">
        <v>12010</v>
      </c>
      <c r="D11" s="674">
        <v>30.0</v>
      </c>
      <c r="E11" s="674">
        <v>30.0</v>
      </c>
      <c r="F11" s="348" t="s">
        <v>8553</v>
      </c>
    </row>
    <row r="12" ht="15.75" customHeight="1">
      <c r="A12" s="348" t="s">
        <v>8553</v>
      </c>
      <c r="B12" s="348" t="s">
        <v>52</v>
      </c>
      <c r="C12" s="348" t="s">
        <v>12011</v>
      </c>
      <c r="D12" s="674">
        <v>30.0</v>
      </c>
      <c r="E12" s="674">
        <v>30.0</v>
      </c>
      <c r="F12" s="348" t="s">
        <v>8553</v>
      </c>
    </row>
    <row r="13" ht="15.75" customHeight="1">
      <c r="A13" s="348" t="s">
        <v>10579</v>
      </c>
      <c r="B13" s="348" t="s">
        <v>52</v>
      </c>
      <c r="C13" s="348" t="s">
        <v>12012</v>
      </c>
      <c r="D13" s="674">
        <v>30.0</v>
      </c>
      <c r="E13" s="628">
        <v>30.0</v>
      </c>
      <c r="F13" s="348" t="s">
        <v>10579</v>
      </c>
    </row>
    <row r="14" ht="15.75" customHeight="1">
      <c r="A14" s="1024" t="s">
        <v>73</v>
      </c>
      <c r="B14" s="1024" t="s">
        <v>52</v>
      </c>
      <c r="C14" s="348" t="s">
        <v>12013</v>
      </c>
      <c r="D14" s="674">
        <v>30.0</v>
      </c>
      <c r="E14" s="628">
        <v>30.0</v>
      </c>
      <c r="F14" s="1024" t="s">
        <v>73</v>
      </c>
    </row>
    <row r="15" ht="15.75" customHeight="1">
      <c r="A15" s="1024" t="s">
        <v>73</v>
      </c>
      <c r="B15" s="1024" t="s">
        <v>101</v>
      </c>
      <c r="C15" s="348" t="s">
        <v>12014</v>
      </c>
      <c r="D15" s="674">
        <v>30.0</v>
      </c>
      <c r="E15" s="628">
        <v>30.0</v>
      </c>
      <c r="F15" s="1024" t="s">
        <v>73</v>
      </c>
    </row>
    <row r="16" ht="15.75" customHeight="1">
      <c r="A16" s="348" t="s">
        <v>9327</v>
      </c>
      <c r="B16" s="348" t="s">
        <v>52</v>
      </c>
      <c r="C16" s="348" t="s">
        <v>12015</v>
      </c>
      <c r="D16" s="674">
        <v>20.0</v>
      </c>
      <c r="E16" s="628">
        <v>20.0</v>
      </c>
      <c r="F16" s="348" t="s">
        <v>9327</v>
      </c>
      <c r="G16" s="70"/>
      <c r="H16" s="70"/>
    </row>
    <row r="17" ht="15.75" customHeight="1">
      <c r="A17" s="348" t="s">
        <v>60</v>
      </c>
      <c r="B17" s="348" t="s">
        <v>52</v>
      </c>
      <c r="C17" s="348" t="s">
        <v>12016</v>
      </c>
      <c r="D17" s="674">
        <v>20.0</v>
      </c>
      <c r="E17" s="628">
        <v>20.0</v>
      </c>
      <c r="F17" s="348" t="s">
        <v>60</v>
      </c>
      <c r="G17" s="374"/>
      <c r="H17" s="374"/>
      <c r="I17" s="68"/>
      <c r="J17" s="68"/>
      <c r="K17" s="68"/>
      <c r="L17" s="68"/>
      <c r="M17" s="68"/>
      <c r="N17" s="68"/>
      <c r="O17" s="68"/>
      <c r="P17" s="68"/>
      <c r="Q17" s="68"/>
      <c r="R17" s="68"/>
      <c r="S17" s="68"/>
      <c r="T17" s="68"/>
      <c r="U17" s="68"/>
      <c r="V17" s="68"/>
      <c r="W17" s="68"/>
      <c r="X17" s="68"/>
      <c r="Y17" s="68"/>
    </row>
    <row r="18" ht="15.75" customHeight="1">
      <c r="A18" s="348" t="s">
        <v>60</v>
      </c>
      <c r="B18" s="348" t="s">
        <v>52</v>
      </c>
      <c r="C18" s="348" t="s">
        <v>12017</v>
      </c>
      <c r="D18" s="674">
        <v>20.0</v>
      </c>
      <c r="E18" s="628">
        <v>20.0</v>
      </c>
      <c r="F18" s="348" t="s">
        <v>60</v>
      </c>
      <c r="G18" s="70"/>
      <c r="H18" s="70"/>
    </row>
    <row r="19" ht="15.75" customHeight="1">
      <c r="A19" s="348" t="s">
        <v>60</v>
      </c>
      <c r="B19" s="348" t="s">
        <v>52</v>
      </c>
      <c r="C19" s="348" t="s">
        <v>12018</v>
      </c>
      <c r="D19" s="674">
        <v>20.0</v>
      </c>
      <c r="E19" s="628">
        <v>20.0</v>
      </c>
      <c r="F19" s="348" t="s">
        <v>60</v>
      </c>
      <c r="G19" s="70"/>
      <c r="H19" s="70"/>
    </row>
    <row r="20" ht="15.75" customHeight="1">
      <c r="A20" s="348" t="s">
        <v>60</v>
      </c>
      <c r="B20" s="348" t="s">
        <v>52</v>
      </c>
      <c r="C20" s="348" t="s">
        <v>12019</v>
      </c>
      <c r="D20" s="674">
        <v>20.0</v>
      </c>
      <c r="E20" s="628">
        <v>20.0</v>
      </c>
      <c r="F20" s="348" t="s">
        <v>60</v>
      </c>
      <c r="G20" s="70"/>
      <c r="H20" s="70"/>
    </row>
    <row r="21" ht="15.75" customHeight="1">
      <c r="A21" s="348" t="s">
        <v>60</v>
      </c>
      <c r="B21" s="348" t="s">
        <v>52</v>
      </c>
      <c r="C21" s="348" t="s">
        <v>12020</v>
      </c>
      <c r="D21" s="674">
        <v>20.0</v>
      </c>
      <c r="E21" s="628">
        <v>20.0</v>
      </c>
      <c r="F21" s="348" t="s">
        <v>60</v>
      </c>
      <c r="G21" s="70"/>
      <c r="H21" s="70"/>
    </row>
    <row r="22" ht="15.75" customHeight="1">
      <c r="A22" s="348" t="s">
        <v>60</v>
      </c>
      <c r="B22" s="348" t="s">
        <v>52</v>
      </c>
      <c r="C22" s="348" t="s">
        <v>12021</v>
      </c>
      <c r="D22" s="674">
        <v>20.0</v>
      </c>
      <c r="E22" s="628">
        <v>20.0</v>
      </c>
      <c r="F22" s="348" t="s">
        <v>60</v>
      </c>
      <c r="G22" s="70"/>
      <c r="H22" s="70"/>
    </row>
    <row r="23" ht="15.75" customHeight="1">
      <c r="A23" s="348" t="s">
        <v>60</v>
      </c>
      <c r="B23" s="348" t="s">
        <v>52</v>
      </c>
      <c r="C23" s="348" t="s">
        <v>12022</v>
      </c>
      <c r="D23" s="674">
        <v>20.0</v>
      </c>
      <c r="E23" s="628">
        <v>20.0</v>
      </c>
      <c r="F23" s="348" t="s">
        <v>60</v>
      </c>
      <c r="G23" s="70"/>
      <c r="H23" s="70"/>
    </row>
    <row r="24" ht="15.75" customHeight="1">
      <c r="A24" s="348" t="s">
        <v>60</v>
      </c>
      <c r="B24" s="348" t="s">
        <v>52</v>
      </c>
      <c r="C24" s="348" t="s">
        <v>12023</v>
      </c>
      <c r="D24" s="674">
        <v>20.0</v>
      </c>
      <c r="E24" s="628">
        <v>20.0</v>
      </c>
      <c r="F24" s="348" t="s">
        <v>60</v>
      </c>
      <c r="G24" s="70"/>
      <c r="H24" s="70"/>
    </row>
    <row r="25" ht="15.75" customHeight="1">
      <c r="A25" s="348" t="s">
        <v>76</v>
      </c>
      <c r="B25" s="348" t="s">
        <v>52</v>
      </c>
      <c r="C25" s="348" t="s">
        <v>12024</v>
      </c>
      <c r="D25" s="674">
        <v>30.0</v>
      </c>
      <c r="E25" s="628">
        <f t="shared" ref="E25:E27" si="1">D25</f>
        <v>30</v>
      </c>
      <c r="F25" s="348" t="s">
        <v>76</v>
      </c>
      <c r="G25" s="70"/>
      <c r="H25" s="70"/>
    </row>
    <row r="26" ht="15.75" customHeight="1">
      <c r="A26" s="348" t="s">
        <v>76</v>
      </c>
      <c r="B26" s="348" t="s">
        <v>52</v>
      </c>
      <c r="C26" s="348" t="s">
        <v>12025</v>
      </c>
      <c r="D26" s="674">
        <v>30.0</v>
      </c>
      <c r="E26" s="628">
        <f t="shared" si="1"/>
        <v>30</v>
      </c>
      <c r="F26" s="348" t="s">
        <v>76</v>
      </c>
      <c r="G26" s="70"/>
      <c r="H26" s="70"/>
    </row>
    <row r="27" ht="15.75" customHeight="1">
      <c r="A27" s="348" t="s">
        <v>76</v>
      </c>
      <c r="B27" s="348" t="s">
        <v>52</v>
      </c>
      <c r="C27" s="348" t="s">
        <v>12026</v>
      </c>
      <c r="D27" s="674">
        <v>30.0</v>
      </c>
      <c r="E27" s="628">
        <f t="shared" si="1"/>
        <v>30</v>
      </c>
      <c r="F27" s="348" t="s">
        <v>76</v>
      </c>
      <c r="G27" s="70"/>
      <c r="H27" s="70"/>
    </row>
    <row r="28" ht="15.75" customHeight="1">
      <c r="A28" s="348" t="s">
        <v>76</v>
      </c>
      <c r="B28" s="348" t="s">
        <v>52</v>
      </c>
      <c r="C28" s="348" t="s">
        <v>12027</v>
      </c>
      <c r="D28" s="674">
        <v>30.0</v>
      </c>
      <c r="E28" s="628">
        <v>30.0</v>
      </c>
      <c r="F28" s="348" t="s">
        <v>76</v>
      </c>
      <c r="G28" s="70"/>
      <c r="H28" s="70"/>
    </row>
    <row r="29" ht="15.75" customHeight="1">
      <c r="A29" s="348" t="s">
        <v>76</v>
      </c>
      <c r="B29" s="348" t="s">
        <v>52</v>
      </c>
      <c r="C29" s="348" t="s">
        <v>12028</v>
      </c>
      <c r="D29" s="674">
        <v>30.0</v>
      </c>
      <c r="E29" s="628">
        <v>30.0</v>
      </c>
      <c r="F29" s="348" t="s">
        <v>76</v>
      </c>
      <c r="G29" s="70"/>
      <c r="H29" s="70"/>
    </row>
    <row r="30" ht="15.75" customHeight="1">
      <c r="A30" s="348" t="s">
        <v>77</v>
      </c>
      <c r="B30" s="348" t="s">
        <v>52</v>
      </c>
      <c r="C30" s="348" t="s">
        <v>12029</v>
      </c>
      <c r="D30" s="674">
        <v>30.0</v>
      </c>
      <c r="E30" s="628">
        <f>D30</f>
        <v>30</v>
      </c>
      <c r="F30" s="348" t="s">
        <v>77</v>
      </c>
      <c r="G30" s="70"/>
      <c r="H30" s="70"/>
    </row>
    <row r="31" ht="15.75" customHeight="1">
      <c r="A31" s="348" t="s">
        <v>77</v>
      </c>
      <c r="B31" s="348" t="s">
        <v>52</v>
      </c>
      <c r="C31" s="348" t="s">
        <v>12030</v>
      </c>
      <c r="D31" s="674">
        <v>30.0</v>
      </c>
      <c r="E31" s="628">
        <v>30.0</v>
      </c>
      <c r="F31" s="348" t="s">
        <v>77</v>
      </c>
      <c r="G31" s="70"/>
      <c r="H31" s="70"/>
    </row>
    <row r="32" ht="15.75" customHeight="1">
      <c r="A32" s="348" t="s">
        <v>12031</v>
      </c>
      <c r="B32" s="348" t="s">
        <v>52</v>
      </c>
      <c r="C32" s="348" t="s">
        <v>12032</v>
      </c>
      <c r="D32" s="674">
        <v>20.0</v>
      </c>
      <c r="E32" s="628">
        <v>20.0</v>
      </c>
      <c r="F32" s="348" t="s">
        <v>12031</v>
      </c>
      <c r="G32" s="70"/>
      <c r="H32" s="70"/>
    </row>
    <row r="33" ht="15.75" customHeight="1">
      <c r="A33" s="348" t="s">
        <v>12031</v>
      </c>
      <c r="B33" s="348" t="s">
        <v>52</v>
      </c>
      <c r="C33" s="348" t="s">
        <v>12033</v>
      </c>
      <c r="D33" s="674">
        <v>20.0</v>
      </c>
      <c r="E33" s="628">
        <v>20.0</v>
      </c>
      <c r="F33" s="348" t="s">
        <v>12031</v>
      </c>
      <c r="G33" s="70"/>
      <c r="H33" s="70"/>
    </row>
    <row r="34" ht="15.75" customHeight="1">
      <c r="A34" s="348" t="s">
        <v>12034</v>
      </c>
      <c r="B34" s="348" t="s">
        <v>52</v>
      </c>
      <c r="C34" s="348" t="s">
        <v>12035</v>
      </c>
      <c r="D34" s="674">
        <v>20.0</v>
      </c>
      <c r="E34" s="628">
        <v>20.0</v>
      </c>
      <c r="F34" s="348" t="s">
        <v>12034</v>
      </c>
      <c r="G34" s="70"/>
      <c r="H34" s="70"/>
    </row>
    <row r="35" ht="15.75" customHeight="1">
      <c r="A35" s="348" t="s">
        <v>12034</v>
      </c>
      <c r="B35" s="348" t="s">
        <v>52</v>
      </c>
      <c r="C35" s="348" t="s">
        <v>12036</v>
      </c>
      <c r="D35" s="674">
        <v>20.0</v>
      </c>
      <c r="E35" s="628">
        <v>20.0</v>
      </c>
      <c r="F35" s="348" t="s">
        <v>12034</v>
      </c>
      <c r="G35" s="70"/>
      <c r="H35" s="70"/>
    </row>
    <row r="36" ht="15.75" customHeight="1">
      <c r="A36" s="348" t="s">
        <v>12037</v>
      </c>
      <c r="B36" s="348" t="s">
        <v>52</v>
      </c>
      <c r="C36" s="348" t="s">
        <v>12038</v>
      </c>
      <c r="D36" s="674">
        <v>30.0</v>
      </c>
      <c r="E36" s="628">
        <f t="shared" ref="E36:E38" si="2">D36</f>
        <v>30</v>
      </c>
      <c r="F36" s="348" t="s">
        <v>12037</v>
      </c>
      <c r="G36" s="70"/>
      <c r="H36" s="70"/>
    </row>
    <row r="37" ht="15.75" customHeight="1">
      <c r="A37" s="348" t="s">
        <v>12037</v>
      </c>
      <c r="B37" s="348" t="s">
        <v>52</v>
      </c>
      <c r="C37" s="348" t="s">
        <v>12039</v>
      </c>
      <c r="D37" s="674">
        <v>30.0</v>
      </c>
      <c r="E37" s="628">
        <f t="shared" si="2"/>
        <v>30</v>
      </c>
      <c r="F37" s="348" t="s">
        <v>12037</v>
      </c>
      <c r="G37" s="70"/>
      <c r="H37" s="70"/>
    </row>
    <row r="38" ht="15.75" customHeight="1">
      <c r="A38" s="348" t="s">
        <v>12037</v>
      </c>
      <c r="B38" s="348" t="s">
        <v>52</v>
      </c>
      <c r="C38" s="348" t="s">
        <v>12040</v>
      </c>
      <c r="D38" s="674">
        <v>30.0</v>
      </c>
      <c r="E38" s="628">
        <f t="shared" si="2"/>
        <v>30</v>
      </c>
      <c r="F38" s="348" t="s">
        <v>12037</v>
      </c>
      <c r="G38" s="70"/>
      <c r="H38" s="70"/>
    </row>
    <row r="39" ht="15.75" customHeight="1">
      <c r="A39" s="348" t="s">
        <v>12037</v>
      </c>
      <c r="B39" s="348" t="s">
        <v>52</v>
      </c>
      <c r="C39" s="348" t="s">
        <v>12041</v>
      </c>
      <c r="D39" s="674">
        <v>30.0</v>
      </c>
      <c r="E39" s="628">
        <v>30.0</v>
      </c>
      <c r="F39" s="348" t="s">
        <v>12037</v>
      </c>
      <c r="G39" s="70"/>
      <c r="H39" s="70"/>
    </row>
    <row r="40" ht="15.75" customHeight="1">
      <c r="A40" s="348" t="s">
        <v>10509</v>
      </c>
      <c r="B40" s="348" t="s">
        <v>52</v>
      </c>
      <c r="C40" s="348" t="s">
        <v>12042</v>
      </c>
      <c r="D40" s="674">
        <v>20.0</v>
      </c>
      <c r="E40" s="628">
        <v>20.0</v>
      </c>
      <c r="F40" s="348" t="s">
        <v>10509</v>
      </c>
      <c r="G40" s="70"/>
      <c r="H40" s="70"/>
    </row>
    <row r="41" ht="15.75" customHeight="1">
      <c r="A41" s="348" t="s">
        <v>57</v>
      </c>
      <c r="B41" s="348" t="s">
        <v>52</v>
      </c>
      <c r="C41" s="348" t="s">
        <v>12043</v>
      </c>
      <c r="D41" s="674">
        <v>30.0</v>
      </c>
      <c r="E41" s="628">
        <v>30.0</v>
      </c>
      <c r="F41" s="348" t="s">
        <v>57</v>
      </c>
      <c r="G41" s="70"/>
      <c r="H41" s="70"/>
    </row>
    <row r="42" ht="15.75" customHeight="1">
      <c r="A42" s="348" t="s">
        <v>57</v>
      </c>
      <c r="B42" s="348" t="s">
        <v>52</v>
      </c>
      <c r="C42" s="348" t="s">
        <v>12044</v>
      </c>
      <c r="D42" s="674">
        <v>30.0</v>
      </c>
      <c r="E42" s="628">
        <v>30.0</v>
      </c>
      <c r="F42" s="348" t="s">
        <v>57</v>
      </c>
      <c r="G42" s="70"/>
      <c r="H42" s="70"/>
    </row>
    <row r="43" ht="15.75" customHeight="1">
      <c r="A43" s="348" t="s">
        <v>57</v>
      </c>
      <c r="B43" s="348" t="s">
        <v>52</v>
      </c>
      <c r="C43" s="348" t="s">
        <v>12045</v>
      </c>
      <c r="D43" s="674">
        <v>30.0</v>
      </c>
      <c r="E43" s="628">
        <v>30.0</v>
      </c>
      <c r="F43" s="348" t="s">
        <v>57</v>
      </c>
      <c r="G43" s="70"/>
      <c r="H43" s="70"/>
    </row>
    <row r="44" ht="15.75" customHeight="1">
      <c r="A44" s="348" t="s">
        <v>9261</v>
      </c>
      <c r="B44" s="348" t="s">
        <v>52</v>
      </c>
      <c r="C44" s="348" t="s">
        <v>12046</v>
      </c>
      <c r="D44" s="674">
        <v>30.0</v>
      </c>
      <c r="E44" s="628">
        <f t="shared" ref="E44:E51" si="3">D44</f>
        <v>30</v>
      </c>
      <c r="F44" s="348" t="s">
        <v>9261</v>
      </c>
      <c r="G44" s="70"/>
      <c r="H44" s="70"/>
    </row>
    <row r="45" ht="15.75" customHeight="1">
      <c r="A45" s="348" t="s">
        <v>9261</v>
      </c>
      <c r="B45" s="348" t="s">
        <v>52</v>
      </c>
      <c r="C45" s="348" t="s">
        <v>12047</v>
      </c>
      <c r="D45" s="674">
        <v>30.0</v>
      </c>
      <c r="E45" s="628">
        <f t="shared" si="3"/>
        <v>30</v>
      </c>
      <c r="F45" s="348" t="s">
        <v>9261</v>
      </c>
      <c r="G45" s="70"/>
      <c r="H45" s="70"/>
    </row>
    <row r="46" ht="15.75" customHeight="1">
      <c r="A46" s="348" t="s">
        <v>9261</v>
      </c>
      <c r="B46" s="348" t="s">
        <v>52</v>
      </c>
      <c r="C46" s="348" t="s">
        <v>12048</v>
      </c>
      <c r="D46" s="674">
        <v>30.0</v>
      </c>
      <c r="E46" s="628">
        <f t="shared" si="3"/>
        <v>30</v>
      </c>
      <c r="F46" s="348" t="s">
        <v>9261</v>
      </c>
      <c r="G46" s="70"/>
      <c r="H46" s="70"/>
    </row>
    <row r="47" ht="15.75" customHeight="1">
      <c r="A47" s="348" t="s">
        <v>9265</v>
      </c>
      <c r="B47" s="348" t="s">
        <v>52</v>
      </c>
      <c r="C47" s="348" t="s">
        <v>12049</v>
      </c>
      <c r="D47" s="674">
        <v>30.0</v>
      </c>
      <c r="E47" s="628">
        <f t="shared" si="3"/>
        <v>30</v>
      </c>
      <c r="F47" s="348" t="s">
        <v>9265</v>
      </c>
      <c r="G47" s="70"/>
      <c r="H47" s="70"/>
    </row>
    <row r="48" ht="15.75" customHeight="1">
      <c r="A48" s="348" t="s">
        <v>9265</v>
      </c>
      <c r="B48" s="348" t="s">
        <v>52</v>
      </c>
      <c r="C48" s="348" t="s">
        <v>12050</v>
      </c>
      <c r="D48" s="674">
        <v>30.0</v>
      </c>
      <c r="E48" s="628">
        <f t="shared" si="3"/>
        <v>30</v>
      </c>
      <c r="F48" s="348" t="s">
        <v>9265</v>
      </c>
      <c r="G48" s="70"/>
      <c r="H48" s="70"/>
    </row>
    <row r="49" ht="15.75" customHeight="1">
      <c r="A49" s="348" t="s">
        <v>9265</v>
      </c>
      <c r="B49" s="348" t="s">
        <v>52</v>
      </c>
      <c r="C49" s="348" t="s">
        <v>12051</v>
      </c>
      <c r="D49" s="674">
        <v>30.0</v>
      </c>
      <c r="E49" s="628">
        <f t="shared" si="3"/>
        <v>30</v>
      </c>
      <c r="F49" s="348" t="s">
        <v>9265</v>
      </c>
      <c r="G49" s="70"/>
      <c r="H49" s="70"/>
    </row>
    <row r="50" ht="15.75" customHeight="1">
      <c r="A50" s="348" t="s">
        <v>9265</v>
      </c>
      <c r="B50" s="348" t="s">
        <v>52</v>
      </c>
      <c r="C50" s="348" t="s">
        <v>12052</v>
      </c>
      <c r="D50" s="674">
        <v>30.0</v>
      </c>
      <c r="E50" s="628">
        <f t="shared" si="3"/>
        <v>30</v>
      </c>
      <c r="F50" s="348" t="s">
        <v>9265</v>
      </c>
      <c r="G50" s="70"/>
      <c r="H50" s="70"/>
    </row>
    <row r="51" ht="15.75" customHeight="1">
      <c r="A51" s="348" t="s">
        <v>9265</v>
      </c>
      <c r="B51" s="348" t="s">
        <v>52</v>
      </c>
      <c r="C51" s="348" t="s">
        <v>12053</v>
      </c>
      <c r="D51" s="674">
        <v>30.0</v>
      </c>
      <c r="E51" s="628">
        <f t="shared" si="3"/>
        <v>30</v>
      </c>
      <c r="F51" s="348" t="s">
        <v>9265</v>
      </c>
      <c r="G51" s="70"/>
      <c r="H51" s="70"/>
    </row>
    <row r="52" ht="15.75" customHeight="1">
      <c r="A52" s="348" t="s">
        <v>12054</v>
      </c>
      <c r="B52" s="348" t="s">
        <v>52</v>
      </c>
      <c r="C52" s="348" t="s">
        <v>12055</v>
      </c>
      <c r="D52" s="674">
        <v>20.0</v>
      </c>
      <c r="E52" s="628">
        <v>20.0</v>
      </c>
      <c r="F52" s="348" t="s">
        <v>12054</v>
      </c>
      <c r="G52" s="70"/>
      <c r="H52" s="70"/>
    </row>
    <row r="53" ht="15.75" customHeight="1">
      <c r="A53" s="348" t="s">
        <v>12054</v>
      </c>
      <c r="B53" s="348" t="s">
        <v>52</v>
      </c>
      <c r="C53" s="348" t="s">
        <v>12056</v>
      </c>
      <c r="D53" s="674">
        <v>20.0</v>
      </c>
      <c r="E53" s="628">
        <v>20.0</v>
      </c>
      <c r="F53" s="348" t="s">
        <v>12054</v>
      </c>
      <c r="G53" s="70"/>
      <c r="H53" s="70"/>
    </row>
    <row r="54" ht="15.75" customHeight="1">
      <c r="A54" s="348" t="s">
        <v>12054</v>
      </c>
      <c r="B54" s="348" t="s">
        <v>52</v>
      </c>
      <c r="C54" s="348" t="s">
        <v>12057</v>
      </c>
      <c r="D54" s="674">
        <v>20.0</v>
      </c>
      <c r="E54" s="628">
        <v>20.0</v>
      </c>
      <c r="F54" s="348" t="s">
        <v>12054</v>
      </c>
      <c r="G54" s="70"/>
      <c r="H54" s="70"/>
    </row>
    <row r="55" ht="15.75" customHeight="1">
      <c r="A55" s="348" t="s">
        <v>12054</v>
      </c>
      <c r="B55" s="348" t="s">
        <v>52</v>
      </c>
      <c r="C55" s="348" t="s">
        <v>12058</v>
      </c>
      <c r="D55" s="674">
        <v>20.0</v>
      </c>
      <c r="E55" s="628">
        <v>20.0</v>
      </c>
      <c r="F55" s="348" t="s">
        <v>12054</v>
      </c>
      <c r="G55" s="70"/>
      <c r="H55" s="70"/>
    </row>
    <row r="56" ht="15.75" customHeight="1">
      <c r="A56" s="348" t="s">
        <v>12054</v>
      </c>
      <c r="B56" s="348" t="s">
        <v>52</v>
      </c>
      <c r="C56" s="348" t="s">
        <v>12059</v>
      </c>
      <c r="D56" s="674">
        <v>20.0</v>
      </c>
      <c r="E56" s="628">
        <v>20.0</v>
      </c>
      <c r="F56" s="348" t="s">
        <v>12054</v>
      </c>
      <c r="G56" s="70"/>
      <c r="H56" s="70"/>
    </row>
    <row r="57" ht="15.75" customHeight="1">
      <c r="A57" s="348" t="s">
        <v>12054</v>
      </c>
      <c r="B57" s="348" t="s">
        <v>52</v>
      </c>
      <c r="C57" s="348" t="s">
        <v>12060</v>
      </c>
      <c r="D57" s="674">
        <v>20.0</v>
      </c>
      <c r="E57" s="628">
        <v>20.0</v>
      </c>
      <c r="F57" s="348" t="s">
        <v>12054</v>
      </c>
      <c r="G57" s="70"/>
      <c r="H57" s="70"/>
    </row>
    <row r="58" ht="15.75" customHeight="1">
      <c r="A58" s="348" t="s">
        <v>10966</v>
      </c>
      <c r="B58" s="348" t="s">
        <v>52</v>
      </c>
      <c r="C58" s="1750" t="s">
        <v>12061</v>
      </c>
      <c r="D58" s="674">
        <v>30.0</v>
      </c>
      <c r="E58" s="1203">
        <v>30.0</v>
      </c>
      <c r="F58" s="348" t="s">
        <v>10966</v>
      </c>
      <c r="G58" s="70"/>
      <c r="H58" s="70"/>
    </row>
    <row r="59" ht="15.75" customHeight="1">
      <c r="A59" s="348" t="s">
        <v>10966</v>
      </c>
      <c r="B59" s="348" t="s">
        <v>52</v>
      </c>
      <c r="C59" s="1750" t="s">
        <v>12062</v>
      </c>
      <c r="D59" s="1751">
        <v>30.0</v>
      </c>
      <c r="E59" s="1752">
        <v>30.0</v>
      </c>
      <c r="F59" s="348" t="s">
        <v>10966</v>
      </c>
      <c r="G59" s="70"/>
      <c r="H59" s="70"/>
    </row>
    <row r="60" ht="15.75" customHeight="1">
      <c r="A60" s="348" t="s">
        <v>10966</v>
      </c>
      <c r="B60" s="348" t="s">
        <v>52</v>
      </c>
      <c r="C60" s="1750" t="s">
        <v>12063</v>
      </c>
      <c r="D60" s="674">
        <v>30.0</v>
      </c>
      <c r="E60" s="1203">
        <v>30.0</v>
      </c>
      <c r="F60" s="348" t="s">
        <v>10966</v>
      </c>
      <c r="G60" s="70"/>
      <c r="H60" s="70"/>
    </row>
    <row r="61" ht="15.75" customHeight="1">
      <c r="A61" s="348" t="s">
        <v>10966</v>
      </c>
      <c r="B61" s="348" t="s">
        <v>52</v>
      </c>
      <c r="C61" s="1750" t="s">
        <v>12064</v>
      </c>
      <c r="D61" s="674">
        <v>30.0</v>
      </c>
      <c r="E61" s="1203">
        <v>30.0</v>
      </c>
      <c r="F61" s="348" t="s">
        <v>10966</v>
      </c>
      <c r="G61" s="70"/>
      <c r="H61" s="70"/>
    </row>
    <row r="62" ht="15.75" customHeight="1">
      <c r="A62" s="348" t="s">
        <v>10966</v>
      </c>
      <c r="B62" s="348" t="s">
        <v>52</v>
      </c>
      <c r="C62" s="1750" t="s">
        <v>12065</v>
      </c>
      <c r="D62" s="674">
        <v>30.0</v>
      </c>
      <c r="E62" s="1203">
        <v>30.0</v>
      </c>
      <c r="F62" s="348" t="s">
        <v>10966</v>
      </c>
      <c r="G62" s="70"/>
      <c r="H62" s="70"/>
    </row>
    <row r="63" ht="15.75" customHeight="1">
      <c r="A63" s="348" t="s">
        <v>10966</v>
      </c>
      <c r="B63" s="348" t="s">
        <v>52</v>
      </c>
      <c r="C63" s="1750" t="s">
        <v>12066</v>
      </c>
      <c r="D63" s="674">
        <v>30.0</v>
      </c>
      <c r="E63" s="1203">
        <v>30.0</v>
      </c>
      <c r="F63" s="348" t="s">
        <v>10966</v>
      </c>
      <c r="G63" s="70"/>
      <c r="H63" s="70"/>
    </row>
    <row r="64" ht="15.75" customHeight="1">
      <c r="A64" s="421" t="s">
        <v>10966</v>
      </c>
      <c r="B64" s="421" t="s">
        <v>52</v>
      </c>
      <c r="C64" s="1750" t="s">
        <v>12067</v>
      </c>
      <c r="D64" s="1200">
        <v>30.0</v>
      </c>
      <c r="E64" s="1753">
        <v>30.0</v>
      </c>
      <c r="F64" s="421" t="s">
        <v>10966</v>
      </c>
      <c r="G64" s="70"/>
      <c r="H64" s="70"/>
    </row>
    <row r="65" ht="15.75" customHeight="1">
      <c r="A65" s="1368" t="s">
        <v>10966</v>
      </c>
      <c r="B65" s="1368" t="s">
        <v>52</v>
      </c>
      <c r="C65" s="1750" t="s">
        <v>12068</v>
      </c>
      <c r="D65" s="421">
        <v>30.0</v>
      </c>
      <c r="E65" s="1753">
        <v>30.0</v>
      </c>
      <c r="F65" s="1368" t="s">
        <v>10966</v>
      </c>
      <c r="G65" s="70"/>
      <c r="H65" s="70"/>
    </row>
    <row r="66" ht="15.75" customHeight="1">
      <c r="A66" s="1368" t="s">
        <v>10966</v>
      </c>
      <c r="B66" s="1368" t="s">
        <v>52</v>
      </c>
      <c r="C66" s="1750" t="s">
        <v>12069</v>
      </c>
      <c r="D66" s="421">
        <v>30.0</v>
      </c>
      <c r="E66" s="1753">
        <v>30.0</v>
      </c>
      <c r="F66" s="1368" t="s">
        <v>10966</v>
      </c>
      <c r="G66" s="70"/>
      <c r="H66" s="70"/>
    </row>
    <row r="67" ht="15.75" customHeight="1">
      <c r="A67" s="1368" t="s">
        <v>10966</v>
      </c>
      <c r="B67" s="1368" t="s">
        <v>52</v>
      </c>
      <c r="C67" s="1750" t="s">
        <v>12070</v>
      </c>
      <c r="D67" s="421">
        <v>30.0</v>
      </c>
      <c r="E67" s="1753">
        <v>30.0</v>
      </c>
      <c r="F67" s="1368" t="s">
        <v>10966</v>
      </c>
      <c r="G67" s="70"/>
      <c r="H67" s="70"/>
    </row>
    <row r="68" ht="15.75" customHeight="1">
      <c r="A68" s="1368" t="s">
        <v>10966</v>
      </c>
      <c r="B68" s="1368" t="s">
        <v>52</v>
      </c>
      <c r="C68" s="1750" t="s">
        <v>12071</v>
      </c>
      <c r="D68" s="421">
        <v>30.0</v>
      </c>
      <c r="E68" s="1753">
        <v>30.0</v>
      </c>
      <c r="F68" s="1368" t="s">
        <v>10966</v>
      </c>
      <c r="G68" s="70"/>
      <c r="H68" s="70"/>
    </row>
    <row r="69" ht="15.75" customHeight="1">
      <c r="A69" s="1368" t="s">
        <v>10966</v>
      </c>
      <c r="B69" s="1368" t="s">
        <v>52</v>
      </c>
      <c r="C69" s="1750" t="s">
        <v>12072</v>
      </c>
      <c r="D69" s="421">
        <v>30.0</v>
      </c>
      <c r="E69" s="1753">
        <v>30.0</v>
      </c>
      <c r="F69" s="1368" t="s">
        <v>10966</v>
      </c>
      <c r="G69" s="70"/>
      <c r="H69" s="70"/>
    </row>
    <row r="70" ht="15.75" customHeight="1">
      <c r="A70" s="1368" t="s">
        <v>10966</v>
      </c>
      <c r="B70" s="1368" t="s">
        <v>52</v>
      </c>
      <c r="C70" s="1750" t="s">
        <v>12073</v>
      </c>
      <c r="D70" s="421">
        <v>30.0</v>
      </c>
      <c r="E70" s="1753">
        <v>30.0</v>
      </c>
      <c r="F70" s="1368" t="s">
        <v>10966</v>
      </c>
      <c r="G70" s="70"/>
      <c r="H70" s="70"/>
    </row>
    <row r="71" ht="15.75" customHeight="1">
      <c r="A71" s="1368" t="s">
        <v>10966</v>
      </c>
      <c r="B71" s="1368" t="s">
        <v>52</v>
      </c>
      <c r="C71" s="1750" t="s">
        <v>12074</v>
      </c>
      <c r="D71" s="421">
        <v>30.0</v>
      </c>
      <c r="E71" s="1753">
        <v>30.0</v>
      </c>
      <c r="F71" s="1368" t="s">
        <v>10966</v>
      </c>
      <c r="G71" s="70"/>
      <c r="H71" s="70"/>
    </row>
    <row r="72" ht="15.75" customHeight="1">
      <c r="A72" s="1368" t="s">
        <v>10966</v>
      </c>
      <c r="B72" s="1368" t="s">
        <v>52</v>
      </c>
      <c r="C72" s="1750" t="s">
        <v>12075</v>
      </c>
      <c r="D72" s="421">
        <v>30.0</v>
      </c>
      <c r="E72" s="1753">
        <v>30.0</v>
      </c>
      <c r="F72" s="1368" t="s">
        <v>10966</v>
      </c>
      <c r="G72" s="70"/>
      <c r="H72" s="70"/>
    </row>
    <row r="73" ht="15.75" customHeight="1">
      <c r="A73" s="1368" t="s">
        <v>10966</v>
      </c>
      <c r="B73" s="1368" t="s">
        <v>52</v>
      </c>
      <c r="C73" s="1750" t="s">
        <v>12076</v>
      </c>
      <c r="D73" s="421">
        <v>30.0</v>
      </c>
      <c r="E73" s="1753">
        <v>30.0</v>
      </c>
      <c r="F73" s="1368" t="s">
        <v>10966</v>
      </c>
      <c r="G73" s="70"/>
      <c r="H73" s="70"/>
    </row>
    <row r="74" ht="15.75" customHeight="1">
      <c r="A74" s="1368" t="s">
        <v>10966</v>
      </c>
      <c r="B74" s="1368" t="s">
        <v>52</v>
      </c>
      <c r="C74" s="1750" t="s">
        <v>12077</v>
      </c>
      <c r="D74" s="421">
        <v>30.0</v>
      </c>
      <c r="E74" s="1753">
        <v>30.0</v>
      </c>
      <c r="F74" s="1368" t="s">
        <v>10966</v>
      </c>
      <c r="G74" s="70"/>
      <c r="H74" s="70"/>
    </row>
    <row r="75" ht="15.75" customHeight="1">
      <c r="A75" s="348" t="s">
        <v>12078</v>
      </c>
      <c r="B75" s="348" t="s">
        <v>52</v>
      </c>
      <c r="C75" s="348" t="s">
        <v>12079</v>
      </c>
      <c r="D75" s="674">
        <v>30.0</v>
      </c>
      <c r="E75" s="628">
        <v>30.0</v>
      </c>
      <c r="F75" s="348" t="s">
        <v>12078</v>
      </c>
      <c r="G75" s="70"/>
      <c r="H75" s="70"/>
    </row>
    <row r="76" ht="15.75" customHeight="1">
      <c r="A76" s="348" t="s">
        <v>8753</v>
      </c>
      <c r="B76" s="348" t="s">
        <v>7116</v>
      </c>
      <c r="C76" s="348" t="s">
        <v>12080</v>
      </c>
      <c r="D76" s="674">
        <v>30.0</v>
      </c>
      <c r="E76" s="628">
        <v>30.0</v>
      </c>
      <c r="F76" s="348" t="s">
        <v>8753</v>
      </c>
      <c r="G76" s="70"/>
      <c r="H76" s="70"/>
    </row>
    <row r="77" ht="15.75" customHeight="1">
      <c r="A77" s="348" t="s">
        <v>8753</v>
      </c>
      <c r="B77" s="348" t="s">
        <v>7116</v>
      </c>
      <c r="C77" s="348" t="s">
        <v>12081</v>
      </c>
      <c r="D77" s="674">
        <v>30.0</v>
      </c>
      <c r="E77" s="628">
        <v>30.0</v>
      </c>
      <c r="F77" s="348" t="s">
        <v>8753</v>
      </c>
      <c r="G77" s="70"/>
      <c r="H77" s="70"/>
    </row>
    <row r="78" ht="15.75" customHeight="1">
      <c r="A78" s="348" t="s">
        <v>99</v>
      </c>
      <c r="B78" s="348" t="s">
        <v>7116</v>
      </c>
      <c r="C78" s="348" t="s">
        <v>12082</v>
      </c>
      <c r="D78" s="674">
        <v>30.0</v>
      </c>
      <c r="E78" s="628">
        <v>20.0</v>
      </c>
      <c r="F78" s="348" t="s">
        <v>99</v>
      </c>
      <c r="G78" s="70"/>
      <c r="H78" s="70"/>
    </row>
    <row r="79" ht="15.75" customHeight="1">
      <c r="A79" s="348" t="s">
        <v>99</v>
      </c>
      <c r="B79" s="348" t="s">
        <v>7116</v>
      </c>
      <c r="C79" s="348" t="s">
        <v>12083</v>
      </c>
      <c r="D79" s="674">
        <v>30.0</v>
      </c>
      <c r="E79" s="628">
        <v>20.0</v>
      </c>
      <c r="F79" s="348" t="s">
        <v>99</v>
      </c>
      <c r="G79" s="70"/>
      <c r="H79" s="70"/>
    </row>
    <row r="80" ht="15.75" customHeight="1">
      <c r="A80" s="348" t="s">
        <v>9313</v>
      </c>
      <c r="B80" s="348" t="s">
        <v>52</v>
      </c>
      <c r="C80" s="348" t="s">
        <v>12049</v>
      </c>
      <c r="D80" s="674">
        <v>30.0</v>
      </c>
      <c r="E80" s="628">
        <f t="shared" ref="E80:E84" si="4">D80</f>
        <v>30</v>
      </c>
      <c r="F80" s="348" t="s">
        <v>9313</v>
      </c>
      <c r="G80" s="70"/>
      <c r="H80" s="70"/>
    </row>
    <row r="81" ht="15.75" customHeight="1">
      <c r="A81" s="348" t="s">
        <v>9313</v>
      </c>
      <c r="B81" s="348" t="s">
        <v>52</v>
      </c>
      <c r="C81" s="348" t="s">
        <v>12050</v>
      </c>
      <c r="D81" s="674">
        <v>30.0</v>
      </c>
      <c r="E81" s="628">
        <f t="shared" si="4"/>
        <v>30</v>
      </c>
      <c r="F81" s="348" t="s">
        <v>9313</v>
      </c>
      <c r="G81" s="70"/>
      <c r="H81" s="70"/>
    </row>
    <row r="82" ht="15.75" customHeight="1">
      <c r="A82" s="348" t="s">
        <v>9313</v>
      </c>
      <c r="B82" s="348" t="s">
        <v>52</v>
      </c>
      <c r="C82" s="348" t="s">
        <v>12051</v>
      </c>
      <c r="D82" s="674">
        <v>30.0</v>
      </c>
      <c r="E82" s="628">
        <f t="shared" si="4"/>
        <v>30</v>
      </c>
      <c r="F82" s="348" t="s">
        <v>9313</v>
      </c>
      <c r="G82" s="70"/>
      <c r="H82" s="70"/>
    </row>
    <row r="83" ht="15.75" customHeight="1">
      <c r="A83" s="348" t="s">
        <v>9313</v>
      </c>
      <c r="B83" s="348" t="s">
        <v>52</v>
      </c>
      <c r="C83" s="348" t="s">
        <v>12052</v>
      </c>
      <c r="D83" s="674">
        <v>30.0</v>
      </c>
      <c r="E83" s="628">
        <f t="shared" si="4"/>
        <v>30</v>
      </c>
      <c r="F83" s="348" t="s">
        <v>9313</v>
      </c>
      <c r="G83" s="70"/>
      <c r="H83" s="70"/>
    </row>
    <row r="84" ht="15.75" customHeight="1">
      <c r="A84" s="348" t="s">
        <v>9313</v>
      </c>
      <c r="B84" s="348" t="s">
        <v>52</v>
      </c>
      <c r="C84" s="348" t="s">
        <v>12053</v>
      </c>
      <c r="D84" s="674">
        <v>30.0</v>
      </c>
      <c r="E84" s="628">
        <f t="shared" si="4"/>
        <v>30</v>
      </c>
      <c r="F84" s="348" t="s">
        <v>9313</v>
      </c>
      <c r="G84" s="70"/>
      <c r="H84" s="70"/>
    </row>
    <row r="85" ht="15.0" customHeight="1">
      <c r="A85" s="162" t="s">
        <v>129</v>
      </c>
      <c r="B85" s="348" t="s">
        <v>101</v>
      </c>
      <c r="C85" s="348" t="s">
        <v>12084</v>
      </c>
      <c r="D85" s="164">
        <v>30.0</v>
      </c>
      <c r="E85" s="1483">
        <v>30.0</v>
      </c>
      <c r="F85" s="168" t="s">
        <v>129</v>
      </c>
    </row>
    <row r="86" ht="15.0" customHeight="1">
      <c r="A86" s="162" t="s">
        <v>129</v>
      </c>
      <c r="B86" s="348" t="s">
        <v>101</v>
      </c>
      <c r="C86" s="348" t="s">
        <v>12085</v>
      </c>
      <c r="D86" s="178">
        <v>30.0</v>
      </c>
      <c r="E86" s="1483">
        <v>30.0</v>
      </c>
      <c r="F86" s="168" t="s">
        <v>129</v>
      </c>
    </row>
    <row r="87" ht="15.0" customHeight="1">
      <c r="A87" s="162" t="s">
        <v>129</v>
      </c>
      <c r="B87" s="348" t="s">
        <v>101</v>
      </c>
      <c r="C87" s="348" t="s">
        <v>12086</v>
      </c>
      <c r="D87" s="164">
        <v>30.0</v>
      </c>
      <c r="E87" s="1483">
        <v>30.0</v>
      </c>
      <c r="F87" s="168" t="s">
        <v>129</v>
      </c>
    </row>
    <row r="88" ht="15.0" customHeight="1">
      <c r="A88" s="162" t="s">
        <v>7134</v>
      </c>
      <c r="B88" s="348" t="s">
        <v>101</v>
      </c>
      <c r="C88" s="348" t="s">
        <v>12087</v>
      </c>
      <c r="D88" s="164">
        <v>20.0</v>
      </c>
      <c r="E88" s="697">
        <v>20.0</v>
      </c>
      <c r="F88" s="168" t="s">
        <v>729</v>
      </c>
    </row>
    <row r="89" ht="15.0" customHeight="1">
      <c r="A89" s="162" t="s">
        <v>7134</v>
      </c>
      <c r="B89" s="348" t="s">
        <v>101</v>
      </c>
      <c r="C89" s="348" t="s">
        <v>12088</v>
      </c>
      <c r="D89" s="178">
        <v>20.0</v>
      </c>
      <c r="E89" s="697">
        <v>20.0</v>
      </c>
      <c r="F89" s="168" t="s">
        <v>729</v>
      </c>
    </row>
    <row r="90" ht="15.0" customHeight="1">
      <c r="A90" s="162" t="s">
        <v>10523</v>
      </c>
      <c r="B90" s="1655" t="s">
        <v>101</v>
      </c>
      <c r="C90" s="1754" t="s">
        <v>12089</v>
      </c>
      <c r="D90" s="164">
        <v>30.0</v>
      </c>
      <c r="E90" s="1483">
        <v>30.0</v>
      </c>
      <c r="F90" s="168" t="s">
        <v>132</v>
      </c>
    </row>
    <row r="91" ht="15.0" customHeight="1">
      <c r="A91" s="162" t="s">
        <v>10523</v>
      </c>
      <c r="B91" s="1655" t="s">
        <v>101</v>
      </c>
      <c r="C91" s="1754" t="s">
        <v>12090</v>
      </c>
      <c r="D91" s="178">
        <v>30.0</v>
      </c>
      <c r="E91" s="1483">
        <v>30.0</v>
      </c>
      <c r="F91" s="168" t="s">
        <v>132</v>
      </c>
    </row>
    <row r="92" ht="15.0" customHeight="1">
      <c r="A92" s="162" t="s">
        <v>10523</v>
      </c>
      <c r="B92" s="1655" t="s">
        <v>101</v>
      </c>
      <c r="C92" s="1754" t="s">
        <v>12091</v>
      </c>
      <c r="D92" s="164">
        <v>30.0</v>
      </c>
      <c r="E92" s="1483">
        <v>30.0</v>
      </c>
      <c r="F92" s="168" t="s">
        <v>132</v>
      </c>
    </row>
    <row r="93" ht="15.0" customHeight="1">
      <c r="A93" s="162" t="s">
        <v>10523</v>
      </c>
      <c r="B93" s="1655" t="s">
        <v>101</v>
      </c>
      <c r="C93" s="1754" t="s">
        <v>12092</v>
      </c>
      <c r="D93" s="178">
        <v>30.0</v>
      </c>
      <c r="E93" s="1483">
        <v>30.0</v>
      </c>
      <c r="F93" s="168" t="s">
        <v>132</v>
      </c>
    </row>
    <row r="94" ht="15.0" customHeight="1">
      <c r="A94" s="162" t="s">
        <v>10523</v>
      </c>
      <c r="B94" s="348" t="s">
        <v>101</v>
      </c>
      <c r="C94" s="348" t="s">
        <v>12093</v>
      </c>
      <c r="D94" s="178">
        <v>30.0</v>
      </c>
      <c r="E94" s="1483">
        <v>30.0</v>
      </c>
      <c r="F94" s="168" t="s">
        <v>132</v>
      </c>
    </row>
    <row r="95" ht="15.0" customHeight="1">
      <c r="A95" s="162" t="s">
        <v>10523</v>
      </c>
      <c r="B95" s="348" t="s">
        <v>101</v>
      </c>
      <c r="C95" s="348" t="s">
        <v>12094</v>
      </c>
      <c r="D95" s="178">
        <v>30.0</v>
      </c>
      <c r="E95" s="1483">
        <v>30.0</v>
      </c>
      <c r="F95" s="168" t="s">
        <v>132</v>
      </c>
    </row>
    <row r="96" ht="15.0" customHeight="1">
      <c r="A96" s="162" t="s">
        <v>12095</v>
      </c>
      <c r="B96" s="348" t="s">
        <v>101</v>
      </c>
      <c r="C96" s="348" t="s">
        <v>12096</v>
      </c>
      <c r="D96" s="164">
        <v>20.0</v>
      </c>
      <c r="E96" s="1483">
        <v>20.0</v>
      </c>
      <c r="F96" s="168" t="s">
        <v>114</v>
      </c>
    </row>
    <row r="97" ht="15.0" customHeight="1">
      <c r="A97" s="162" t="s">
        <v>12097</v>
      </c>
      <c r="B97" s="348" t="s">
        <v>101</v>
      </c>
      <c r="C97" s="348" t="s">
        <v>12098</v>
      </c>
      <c r="D97" s="164">
        <v>20.0</v>
      </c>
      <c r="E97" s="1483">
        <v>20.0</v>
      </c>
      <c r="F97" s="168" t="s">
        <v>114</v>
      </c>
    </row>
    <row r="98" ht="15.0" customHeight="1">
      <c r="A98" s="162" t="s">
        <v>12099</v>
      </c>
      <c r="B98" s="348" t="s">
        <v>101</v>
      </c>
      <c r="C98" s="348" t="s">
        <v>12100</v>
      </c>
      <c r="D98" s="164">
        <v>20.0</v>
      </c>
      <c r="E98" s="1483">
        <v>20.0</v>
      </c>
      <c r="F98" s="168" t="s">
        <v>114</v>
      </c>
    </row>
    <row r="99" ht="15.0" customHeight="1">
      <c r="A99" s="162" t="s">
        <v>12101</v>
      </c>
      <c r="B99" s="348" t="s">
        <v>101</v>
      </c>
      <c r="C99" s="348" t="s">
        <v>12102</v>
      </c>
      <c r="D99" s="164">
        <v>20.0</v>
      </c>
      <c r="E99" s="1483">
        <v>20.0</v>
      </c>
      <c r="F99" s="168" t="s">
        <v>114</v>
      </c>
    </row>
    <row r="100" ht="15.0" customHeight="1">
      <c r="A100" s="162" t="s">
        <v>12103</v>
      </c>
      <c r="B100" s="348" t="s">
        <v>101</v>
      </c>
      <c r="C100" s="348" t="s">
        <v>12104</v>
      </c>
      <c r="D100" s="164">
        <v>20.0</v>
      </c>
      <c r="E100" s="1483">
        <v>20.0</v>
      </c>
      <c r="F100" s="168" t="s">
        <v>114</v>
      </c>
    </row>
    <row r="101" ht="15.0" customHeight="1">
      <c r="A101" s="162" t="s">
        <v>9512</v>
      </c>
      <c r="B101" s="348" t="s">
        <v>101</v>
      </c>
      <c r="C101" s="348" t="s">
        <v>12105</v>
      </c>
      <c r="D101" s="164">
        <v>20.0</v>
      </c>
      <c r="E101" s="1483">
        <v>20.0</v>
      </c>
      <c r="F101" s="168" t="s">
        <v>118</v>
      </c>
    </row>
    <row r="102" ht="15.0" customHeight="1">
      <c r="A102" s="162" t="s">
        <v>119</v>
      </c>
      <c r="B102" s="348" t="s">
        <v>101</v>
      </c>
      <c r="C102" s="348" t="s">
        <v>12106</v>
      </c>
      <c r="D102" s="164">
        <v>20.0</v>
      </c>
      <c r="E102" s="1483">
        <v>20.0</v>
      </c>
      <c r="F102" s="168" t="s">
        <v>119</v>
      </c>
    </row>
    <row r="103" ht="15.0" customHeight="1">
      <c r="A103" s="162" t="s">
        <v>119</v>
      </c>
      <c r="B103" s="348" t="s">
        <v>101</v>
      </c>
      <c r="C103" s="348" t="s">
        <v>12107</v>
      </c>
      <c r="D103" s="178">
        <v>20.0</v>
      </c>
      <c r="E103" s="1483">
        <v>20.0</v>
      </c>
      <c r="F103" s="168" t="s">
        <v>119</v>
      </c>
    </row>
    <row r="104" ht="15.0" customHeight="1">
      <c r="A104" s="162" t="s">
        <v>119</v>
      </c>
      <c r="B104" s="348" t="s">
        <v>101</v>
      </c>
      <c r="C104" s="348" t="s">
        <v>12108</v>
      </c>
      <c r="D104" s="164">
        <v>20.0</v>
      </c>
      <c r="E104" s="1483">
        <v>20.0</v>
      </c>
      <c r="F104" s="168" t="s">
        <v>119</v>
      </c>
    </row>
    <row r="105" ht="15.0" customHeight="1">
      <c r="A105" s="162" t="s">
        <v>119</v>
      </c>
      <c r="B105" s="348" t="s">
        <v>101</v>
      </c>
      <c r="C105" s="348" t="s">
        <v>12109</v>
      </c>
      <c r="D105" s="178">
        <v>20.0</v>
      </c>
      <c r="E105" s="1483">
        <v>20.0</v>
      </c>
      <c r="F105" s="168" t="s">
        <v>119</v>
      </c>
    </row>
    <row r="106" ht="15.0" customHeight="1">
      <c r="A106" s="162" t="s">
        <v>119</v>
      </c>
      <c r="B106" s="348" t="s">
        <v>101</v>
      </c>
      <c r="C106" s="348" t="s">
        <v>12110</v>
      </c>
      <c r="D106" s="178">
        <v>20.0</v>
      </c>
      <c r="E106" s="1483">
        <v>20.0</v>
      </c>
      <c r="F106" s="168" t="s">
        <v>119</v>
      </c>
    </row>
    <row r="107" ht="15.0" customHeight="1">
      <c r="A107" s="162" t="s">
        <v>119</v>
      </c>
      <c r="B107" s="348" t="s">
        <v>101</v>
      </c>
      <c r="C107" s="348" t="s">
        <v>12111</v>
      </c>
      <c r="D107" s="178">
        <v>20.0</v>
      </c>
      <c r="E107" s="1483">
        <v>20.0</v>
      </c>
      <c r="F107" s="168" t="s">
        <v>119</v>
      </c>
    </row>
    <row r="108" ht="15.0" customHeight="1">
      <c r="A108" s="162" t="s">
        <v>9600</v>
      </c>
      <c r="B108" s="348" t="s">
        <v>4122</v>
      </c>
      <c r="C108" s="1755" t="s">
        <v>12112</v>
      </c>
      <c r="D108" s="164">
        <v>30.0</v>
      </c>
      <c r="E108" s="1483">
        <v>30.0</v>
      </c>
      <c r="F108" s="168" t="s">
        <v>115</v>
      </c>
    </row>
    <row r="109" ht="15.0" customHeight="1">
      <c r="A109" s="802" t="s">
        <v>9641</v>
      </c>
      <c r="B109" s="348" t="s">
        <v>52</v>
      </c>
      <c r="C109" s="1756" t="s">
        <v>12113</v>
      </c>
      <c r="D109" s="164">
        <v>20.0</v>
      </c>
      <c r="E109" s="1483">
        <v>20.0</v>
      </c>
      <c r="F109" s="168" t="s">
        <v>121</v>
      </c>
    </row>
    <row r="110" ht="15.0" customHeight="1">
      <c r="A110" s="802" t="s">
        <v>9641</v>
      </c>
      <c r="B110" s="348" t="s">
        <v>52</v>
      </c>
      <c r="C110" s="253" t="s">
        <v>12114</v>
      </c>
      <c r="D110" s="178">
        <v>20.0</v>
      </c>
      <c r="E110" s="1483">
        <v>20.0</v>
      </c>
      <c r="F110" s="168" t="s">
        <v>121</v>
      </c>
    </row>
    <row r="111" ht="15.0" customHeight="1">
      <c r="A111" s="802" t="s">
        <v>9641</v>
      </c>
      <c r="B111" s="348" t="s">
        <v>52</v>
      </c>
      <c r="C111" s="253" t="s">
        <v>12115</v>
      </c>
      <c r="D111" s="164">
        <v>20.0</v>
      </c>
      <c r="E111" s="1483">
        <v>20.0</v>
      </c>
      <c r="F111" s="168" t="s">
        <v>121</v>
      </c>
    </row>
    <row r="112" ht="15.0" customHeight="1">
      <c r="A112" s="802" t="s">
        <v>9641</v>
      </c>
      <c r="B112" s="348" t="s">
        <v>52</v>
      </c>
      <c r="C112" s="253" t="s">
        <v>12116</v>
      </c>
      <c r="D112" s="178">
        <v>20.0</v>
      </c>
      <c r="E112" s="1483">
        <v>20.0</v>
      </c>
      <c r="F112" s="168" t="s">
        <v>121</v>
      </c>
    </row>
    <row r="113" ht="15.0" customHeight="1">
      <c r="A113" s="802" t="s">
        <v>9641</v>
      </c>
      <c r="B113" s="348" t="s">
        <v>52</v>
      </c>
      <c r="C113" s="253" t="s">
        <v>12117</v>
      </c>
      <c r="D113" s="178">
        <v>20.0</v>
      </c>
      <c r="E113" s="1483">
        <v>20.0</v>
      </c>
      <c r="F113" s="168" t="s">
        <v>121</v>
      </c>
    </row>
    <row r="114" ht="15.0" customHeight="1">
      <c r="A114" s="802" t="s">
        <v>9641</v>
      </c>
      <c r="B114" s="348" t="s">
        <v>52</v>
      </c>
      <c r="C114" s="253" t="s">
        <v>12118</v>
      </c>
      <c r="D114" s="178">
        <v>20.0</v>
      </c>
      <c r="E114" s="1483">
        <v>20.0</v>
      </c>
      <c r="F114" s="168" t="s">
        <v>121</v>
      </c>
    </row>
    <row r="115" ht="15.0" customHeight="1">
      <c r="A115" s="70" t="s">
        <v>9641</v>
      </c>
      <c r="B115" s="68" t="s">
        <v>52</v>
      </c>
      <c r="C115" s="403" t="s">
        <v>12119</v>
      </c>
      <c r="D115" s="69">
        <v>20.0</v>
      </c>
      <c r="E115" s="69">
        <v>20.0</v>
      </c>
      <c r="F115" s="168" t="s">
        <v>121</v>
      </c>
    </row>
    <row r="116" ht="15.0" customHeight="1">
      <c r="A116" s="68" t="s">
        <v>9641</v>
      </c>
      <c r="B116" s="68" t="s">
        <v>52</v>
      </c>
      <c r="C116" s="403" t="s">
        <v>12120</v>
      </c>
      <c r="D116" s="69">
        <v>20.0</v>
      </c>
      <c r="E116" s="70">
        <v>20.0</v>
      </c>
      <c r="F116" s="168" t="s">
        <v>121</v>
      </c>
    </row>
    <row r="117" ht="15.0" customHeight="1">
      <c r="A117" s="162" t="s">
        <v>10532</v>
      </c>
      <c r="B117" s="348" t="s">
        <v>101</v>
      </c>
      <c r="C117" s="348" t="s">
        <v>12121</v>
      </c>
      <c r="D117" s="164">
        <v>20.0</v>
      </c>
      <c r="E117" s="1483">
        <v>20.0</v>
      </c>
      <c r="F117" s="168" t="s">
        <v>120</v>
      </c>
    </row>
    <row r="118" ht="15.0" customHeight="1">
      <c r="A118" s="162" t="s">
        <v>10532</v>
      </c>
      <c r="B118" s="348" t="s">
        <v>101</v>
      </c>
      <c r="C118" s="348" t="s">
        <v>12122</v>
      </c>
      <c r="D118" s="164">
        <v>20.0</v>
      </c>
      <c r="E118" s="1483">
        <v>20.0</v>
      </c>
      <c r="F118" s="168" t="s">
        <v>120</v>
      </c>
    </row>
    <row r="119" ht="15.0" customHeight="1">
      <c r="A119" s="162" t="s">
        <v>124</v>
      </c>
      <c r="B119" s="348" t="s">
        <v>101</v>
      </c>
      <c r="C119" s="1757" t="s">
        <v>12123</v>
      </c>
      <c r="D119" s="164">
        <v>30.0</v>
      </c>
      <c r="E119" s="1483">
        <v>30.0</v>
      </c>
      <c r="F119" s="168" t="s">
        <v>124</v>
      </c>
    </row>
    <row r="120" ht="15.0" customHeight="1">
      <c r="A120" s="162" t="s">
        <v>10533</v>
      </c>
      <c r="B120" s="348" t="s">
        <v>101</v>
      </c>
      <c r="C120" s="348" t="s">
        <v>12124</v>
      </c>
      <c r="D120" s="164">
        <v>20.0</v>
      </c>
      <c r="E120" s="1483">
        <v>20.0</v>
      </c>
      <c r="F120" s="168" t="s">
        <v>128</v>
      </c>
    </row>
    <row r="121" ht="15.0" customHeight="1">
      <c r="A121" s="162" t="s">
        <v>10533</v>
      </c>
      <c r="B121" s="348" t="s">
        <v>101</v>
      </c>
      <c r="C121" s="348" t="s">
        <v>12125</v>
      </c>
      <c r="D121" s="178">
        <v>20.0</v>
      </c>
      <c r="E121" s="1483">
        <v>20.0</v>
      </c>
      <c r="F121" s="168" t="s">
        <v>128</v>
      </c>
    </row>
    <row r="122" ht="15.0" customHeight="1">
      <c r="A122" s="162" t="s">
        <v>10533</v>
      </c>
      <c r="B122" s="348" t="s">
        <v>101</v>
      </c>
      <c r="C122" s="348" t="s">
        <v>12126</v>
      </c>
      <c r="D122" s="164">
        <v>20.0</v>
      </c>
      <c r="E122" s="1483">
        <v>20.0</v>
      </c>
      <c r="F122" s="168" t="s">
        <v>128</v>
      </c>
    </row>
    <row r="123" ht="15.0" customHeight="1">
      <c r="A123" s="200" t="s">
        <v>12127</v>
      </c>
      <c r="B123" s="421" t="s">
        <v>52</v>
      </c>
      <c r="C123" s="421" t="s">
        <v>12128</v>
      </c>
      <c r="D123" s="315">
        <v>20.0</v>
      </c>
      <c r="E123" s="1169">
        <v>20.0</v>
      </c>
      <c r="F123" s="168" t="s">
        <v>135</v>
      </c>
    </row>
    <row r="124" ht="15.0" customHeight="1">
      <c r="A124" s="162" t="s">
        <v>100</v>
      </c>
      <c r="B124" s="348" t="s">
        <v>101</v>
      </c>
      <c r="C124" s="348" t="s">
        <v>12129</v>
      </c>
      <c r="D124" s="164">
        <v>20.0</v>
      </c>
      <c r="E124" s="1483">
        <v>20.0</v>
      </c>
      <c r="F124" s="168" t="s">
        <v>100</v>
      </c>
    </row>
    <row r="125" ht="15.0" customHeight="1">
      <c r="A125" s="162" t="s">
        <v>100</v>
      </c>
      <c r="B125" s="348" t="s">
        <v>12130</v>
      </c>
      <c r="C125" s="348" t="s">
        <v>12131</v>
      </c>
      <c r="D125" s="178">
        <v>30.0</v>
      </c>
      <c r="E125" s="1483">
        <v>30.0</v>
      </c>
      <c r="F125" s="168" t="s">
        <v>100</v>
      </c>
    </row>
    <row r="126" ht="15.0" customHeight="1">
      <c r="A126" s="162" t="s">
        <v>110</v>
      </c>
      <c r="B126" s="348" t="s">
        <v>101</v>
      </c>
      <c r="C126" s="348" t="s">
        <v>12132</v>
      </c>
      <c r="D126" s="178">
        <v>20.0</v>
      </c>
      <c r="E126" s="697">
        <v>20.0</v>
      </c>
      <c r="F126" s="168" t="s">
        <v>110</v>
      </c>
    </row>
    <row r="127" ht="15.0" customHeight="1">
      <c r="A127" s="162" t="s">
        <v>110</v>
      </c>
      <c r="B127" s="348" t="s">
        <v>101</v>
      </c>
      <c r="C127" s="348" t="s">
        <v>12133</v>
      </c>
      <c r="D127" s="178">
        <v>20.0</v>
      </c>
      <c r="E127" s="697">
        <v>20.0</v>
      </c>
      <c r="F127" s="168" t="s">
        <v>110</v>
      </c>
    </row>
    <row r="128" ht="15.0" customHeight="1">
      <c r="A128" s="162" t="s">
        <v>110</v>
      </c>
      <c r="B128" s="348" t="s">
        <v>101</v>
      </c>
      <c r="C128" s="348" t="s">
        <v>12134</v>
      </c>
      <c r="D128" s="178">
        <v>20.0</v>
      </c>
      <c r="E128" s="697">
        <v>20.0</v>
      </c>
      <c r="F128" s="168" t="s">
        <v>110</v>
      </c>
    </row>
    <row r="129" ht="15.75" customHeight="1">
      <c r="A129" s="162" t="s">
        <v>10544</v>
      </c>
      <c r="B129" s="348" t="s">
        <v>101</v>
      </c>
      <c r="C129" s="348" t="s">
        <v>12135</v>
      </c>
      <c r="D129" s="1685">
        <v>30.0</v>
      </c>
      <c r="E129" s="1483">
        <v>30.0</v>
      </c>
      <c r="F129" s="75" t="s">
        <v>8096</v>
      </c>
    </row>
    <row r="130" ht="15.75" customHeight="1">
      <c r="A130" s="162" t="s">
        <v>10544</v>
      </c>
      <c r="B130" s="348" t="s">
        <v>101</v>
      </c>
      <c r="C130" s="348" t="s">
        <v>12136</v>
      </c>
      <c r="D130" s="276">
        <v>30.0</v>
      </c>
      <c r="E130" s="1483">
        <v>30.0</v>
      </c>
      <c r="F130" s="75" t="s">
        <v>8096</v>
      </c>
    </row>
    <row r="131" ht="15.75" customHeight="1">
      <c r="A131" s="162" t="s">
        <v>10544</v>
      </c>
      <c r="B131" s="348" t="s">
        <v>101</v>
      </c>
      <c r="C131" s="348" t="s">
        <v>12137</v>
      </c>
      <c r="D131" s="1685">
        <v>30.0</v>
      </c>
      <c r="E131" s="1483">
        <v>30.0</v>
      </c>
      <c r="F131" s="75" t="s">
        <v>8096</v>
      </c>
    </row>
    <row r="132" ht="15.75" customHeight="1">
      <c r="A132" s="162" t="s">
        <v>10544</v>
      </c>
      <c r="B132" s="348" t="s">
        <v>101</v>
      </c>
      <c r="C132" s="348" t="s">
        <v>12138</v>
      </c>
      <c r="D132" s="276">
        <v>30.0</v>
      </c>
      <c r="E132" s="1483">
        <v>30.0</v>
      </c>
      <c r="F132" s="75" t="s">
        <v>8096</v>
      </c>
    </row>
    <row r="133" ht="15.0" customHeight="1">
      <c r="A133" s="162" t="s">
        <v>11416</v>
      </c>
      <c r="B133" s="348" t="s">
        <v>101</v>
      </c>
      <c r="C133" s="348" t="s">
        <v>12139</v>
      </c>
      <c r="D133" s="164">
        <v>20.0</v>
      </c>
      <c r="E133" s="1483">
        <v>20.0</v>
      </c>
      <c r="F133" s="168" t="s">
        <v>102</v>
      </c>
    </row>
    <row r="134" ht="15.0" customHeight="1">
      <c r="A134" s="162" t="s">
        <v>11416</v>
      </c>
      <c r="B134" s="348" t="s">
        <v>139</v>
      </c>
      <c r="C134" s="348" t="s">
        <v>12140</v>
      </c>
      <c r="D134" s="178">
        <v>30.0</v>
      </c>
      <c r="E134" s="1483">
        <v>30.0</v>
      </c>
      <c r="F134" s="168" t="s">
        <v>102</v>
      </c>
    </row>
    <row r="135" ht="15.75" customHeight="1">
      <c r="A135" s="162" t="s">
        <v>149</v>
      </c>
      <c r="B135" s="348" t="s">
        <v>139</v>
      </c>
      <c r="C135" s="348" t="s">
        <v>12141</v>
      </c>
      <c r="D135" s="164">
        <v>30.0</v>
      </c>
      <c r="E135" s="1483">
        <v>30.0</v>
      </c>
      <c r="F135" s="94" t="s">
        <v>149</v>
      </c>
      <c r="G135" s="94"/>
      <c r="H135" s="94"/>
      <c r="I135" s="94"/>
      <c r="J135" s="94"/>
      <c r="K135" s="94"/>
      <c r="L135" s="94"/>
      <c r="M135" s="94"/>
      <c r="N135" s="94"/>
      <c r="O135" s="94"/>
      <c r="P135" s="94"/>
      <c r="Q135" s="94"/>
      <c r="R135" s="94"/>
      <c r="S135" s="94"/>
      <c r="T135" s="94"/>
      <c r="U135" s="94"/>
      <c r="V135" s="94"/>
      <c r="W135" s="94"/>
      <c r="X135" s="94"/>
      <c r="Y135" s="94"/>
      <c r="Z135" s="94"/>
    </row>
    <row r="136" ht="15.75" customHeight="1">
      <c r="A136" s="162" t="s">
        <v>141</v>
      </c>
      <c r="B136" s="348" t="s">
        <v>139</v>
      </c>
      <c r="C136" s="348" t="s">
        <v>12142</v>
      </c>
      <c r="D136" s="164">
        <v>20.0</v>
      </c>
      <c r="E136" s="1483">
        <v>20.0</v>
      </c>
      <c r="F136" s="162" t="s">
        <v>141</v>
      </c>
      <c r="G136" s="94"/>
      <c r="H136" s="94"/>
      <c r="I136" s="94"/>
      <c r="J136" s="94"/>
      <c r="K136" s="94"/>
      <c r="L136" s="94"/>
      <c r="M136" s="94"/>
      <c r="N136" s="94"/>
      <c r="O136" s="94"/>
      <c r="P136" s="94"/>
      <c r="Q136" s="94"/>
      <c r="R136" s="94"/>
      <c r="S136" s="94"/>
      <c r="T136" s="94"/>
      <c r="U136" s="94"/>
      <c r="V136" s="94"/>
      <c r="W136" s="94"/>
      <c r="X136" s="94"/>
      <c r="Y136" s="94"/>
      <c r="Z136" s="94"/>
    </row>
    <row r="137" ht="15.75" customHeight="1">
      <c r="A137" s="162" t="s">
        <v>141</v>
      </c>
      <c r="B137" s="348" t="s">
        <v>139</v>
      </c>
      <c r="C137" s="348" t="s">
        <v>12143</v>
      </c>
      <c r="D137" s="178">
        <v>20.0</v>
      </c>
      <c r="E137" s="1483">
        <v>20.0</v>
      </c>
      <c r="F137" s="162" t="s">
        <v>141</v>
      </c>
      <c r="G137" s="94"/>
      <c r="H137" s="94"/>
      <c r="I137" s="94"/>
      <c r="J137" s="94"/>
      <c r="K137" s="94"/>
      <c r="L137" s="94"/>
      <c r="M137" s="94"/>
      <c r="N137" s="94"/>
      <c r="O137" s="94"/>
      <c r="P137" s="94"/>
      <c r="Q137" s="94"/>
      <c r="R137" s="94"/>
      <c r="S137" s="94"/>
      <c r="T137" s="94"/>
      <c r="U137" s="94"/>
      <c r="V137" s="94"/>
      <c r="W137" s="94"/>
      <c r="X137" s="94"/>
      <c r="Y137" s="94"/>
      <c r="Z137" s="94"/>
    </row>
    <row r="138" ht="15.75" customHeight="1">
      <c r="A138" s="162" t="s">
        <v>141</v>
      </c>
      <c r="B138" s="348" t="s">
        <v>139</v>
      </c>
      <c r="C138" s="348" t="s">
        <v>12144</v>
      </c>
      <c r="D138" s="164">
        <v>20.0</v>
      </c>
      <c r="E138" s="1483">
        <v>20.0</v>
      </c>
      <c r="F138" s="162" t="s">
        <v>141</v>
      </c>
      <c r="G138" s="94"/>
      <c r="H138" s="94"/>
      <c r="I138" s="94"/>
      <c r="J138" s="94"/>
      <c r="K138" s="94"/>
      <c r="L138" s="94"/>
      <c r="M138" s="94"/>
      <c r="N138" s="94"/>
      <c r="O138" s="94"/>
      <c r="P138" s="94"/>
      <c r="Q138" s="94"/>
      <c r="R138" s="94"/>
      <c r="S138" s="94"/>
      <c r="T138" s="94"/>
      <c r="U138" s="94"/>
      <c r="V138" s="94"/>
      <c r="W138" s="94"/>
      <c r="X138" s="94"/>
      <c r="Y138" s="94"/>
      <c r="Z138" s="94"/>
    </row>
    <row r="139" ht="15.75" customHeight="1">
      <c r="A139" s="162" t="s">
        <v>141</v>
      </c>
      <c r="B139" s="348" t="s">
        <v>139</v>
      </c>
      <c r="C139" s="348" t="s">
        <v>12145</v>
      </c>
      <c r="D139" s="178">
        <v>20.0</v>
      </c>
      <c r="E139" s="1483">
        <v>20.0</v>
      </c>
      <c r="F139" s="162" t="s">
        <v>141</v>
      </c>
      <c r="G139" s="94"/>
      <c r="H139" s="94"/>
      <c r="I139" s="94"/>
      <c r="J139" s="94"/>
      <c r="K139" s="94"/>
      <c r="L139" s="94"/>
      <c r="M139" s="94"/>
      <c r="N139" s="94"/>
      <c r="O139" s="94"/>
      <c r="P139" s="94"/>
      <c r="Q139" s="94"/>
      <c r="R139" s="94"/>
      <c r="S139" s="94"/>
      <c r="T139" s="94"/>
      <c r="U139" s="94"/>
      <c r="V139" s="94"/>
      <c r="W139" s="94"/>
      <c r="X139" s="94"/>
      <c r="Y139" s="94"/>
      <c r="Z139" s="94"/>
    </row>
    <row r="140" ht="15.75" customHeight="1">
      <c r="A140" s="162" t="s">
        <v>7253</v>
      </c>
      <c r="B140" s="348" t="s">
        <v>139</v>
      </c>
      <c r="C140" s="94" t="s">
        <v>12146</v>
      </c>
      <c r="D140" s="164">
        <v>20.0</v>
      </c>
      <c r="E140" s="1483">
        <v>20.0</v>
      </c>
      <c r="F140" s="162" t="s">
        <v>7253</v>
      </c>
      <c r="G140" s="94"/>
      <c r="H140" s="94"/>
      <c r="I140" s="94"/>
      <c r="J140" s="94"/>
      <c r="K140" s="94"/>
      <c r="L140" s="94"/>
      <c r="M140" s="94"/>
      <c r="N140" s="94"/>
      <c r="O140" s="94"/>
      <c r="P140" s="94"/>
      <c r="Q140" s="94"/>
      <c r="R140" s="94"/>
      <c r="S140" s="94"/>
      <c r="T140" s="94"/>
      <c r="U140" s="94"/>
      <c r="V140" s="94"/>
      <c r="W140" s="94"/>
      <c r="X140" s="94"/>
      <c r="Y140" s="94"/>
      <c r="Z140" s="94"/>
    </row>
    <row r="141" ht="15.75" customHeight="1">
      <c r="A141" s="162" t="s">
        <v>7253</v>
      </c>
      <c r="B141" s="348" t="s">
        <v>139</v>
      </c>
      <c r="C141" s="94" t="s">
        <v>12147</v>
      </c>
      <c r="D141" s="178">
        <v>20.0</v>
      </c>
      <c r="E141" s="1483">
        <v>20.0</v>
      </c>
      <c r="F141" s="162" t="s">
        <v>7253</v>
      </c>
      <c r="G141" s="94"/>
      <c r="H141" s="94"/>
      <c r="I141" s="94"/>
      <c r="J141" s="94"/>
      <c r="K141" s="94"/>
      <c r="L141" s="94"/>
      <c r="M141" s="94"/>
      <c r="N141" s="94"/>
      <c r="O141" s="94"/>
      <c r="P141" s="94"/>
      <c r="Q141" s="94"/>
      <c r="R141" s="94"/>
      <c r="S141" s="94"/>
      <c r="T141" s="94"/>
      <c r="U141" s="94"/>
      <c r="V141" s="94"/>
      <c r="W141" s="94"/>
      <c r="X141" s="94"/>
      <c r="Y141" s="94"/>
      <c r="Z141" s="94"/>
    </row>
    <row r="142" ht="15.75" customHeight="1">
      <c r="A142" s="162" t="s">
        <v>1449</v>
      </c>
      <c r="B142" s="348" t="s">
        <v>139</v>
      </c>
      <c r="C142" s="348" t="s">
        <v>12148</v>
      </c>
      <c r="D142" s="164">
        <v>20.0</v>
      </c>
      <c r="E142" s="1483">
        <v>20.0</v>
      </c>
      <c r="F142" s="162" t="s">
        <v>1449</v>
      </c>
      <c r="G142" s="94"/>
      <c r="H142" s="94"/>
      <c r="I142" s="94"/>
      <c r="J142" s="94"/>
      <c r="K142" s="94"/>
      <c r="L142" s="94"/>
      <c r="M142" s="94"/>
      <c r="N142" s="94"/>
      <c r="O142" s="94"/>
      <c r="P142" s="94"/>
      <c r="Q142" s="94"/>
      <c r="R142" s="94"/>
      <c r="S142" s="94"/>
      <c r="T142" s="94"/>
      <c r="U142" s="94"/>
      <c r="V142" s="94"/>
      <c r="W142" s="94"/>
      <c r="X142" s="94"/>
      <c r="Y142" s="94"/>
      <c r="Z142" s="94"/>
    </row>
    <row r="143" ht="15.75" customHeight="1">
      <c r="A143" s="162" t="s">
        <v>1449</v>
      </c>
      <c r="B143" s="348" t="s">
        <v>139</v>
      </c>
      <c r="C143" s="348" t="s">
        <v>12149</v>
      </c>
      <c r="D143" s="178">
        <v>20.0</v>
      </c>
      <c r="E143" s="1483">
        <v>20.0</v>
      </c>
      <c r="F143" s="162" t="s">
        <v>1449</v>
      </c>
      <c r="G143" s="94"/>
      <c r="H143" s="94"/>
      <c r="I143" s="94"/>
      <c r="J143" s="94"/>
      <c r="K143" s="94"/>
      <c r="L143" s="94"/>
      <c r="M143" s="94"/>
      <c r="N143" s="94"/>
      <c r="O143" s="94"/>
      <c r="P143" s="94"/>
      <c r="Q143" s="94"/>
      <c r="R143" s="94"/>
      <c r="S143" s="94"/>
      <c r="T143" s="94"/>
      <c r="U143" s="94"/>
      <c r="V143" s="94"/>
      <c r="W143" s="94"/>
      <c r="X143" s="94"/>
      <c r="Y143" s="94"/>
      <c r="Z143" s="94"/>
    </row>
    <row r="144" ht="15.75" customHeight="1">
      <c r="A144" s="162" t="s">
        <v>157</v>
      </c>
      <c r="B144" s="348" t="s">
        <v>139</v>
      </c>
      <c r="C144" s="348" t="s">
        <v>12150</v>
      </c>
      <c r="D144" s="164">
        <v>20.0</v>
      </c>
      <c r="E144" s="1483">
        <v>20.0</v>
      </c>
      <c r="F144" s="162" t="s">
        <v>157</v>
      </c>
      <c r="G144" s="94"/>
      <c r="H144" s="94"/>
      <c r="I144" s="94"/>
      <c r="J144" s="94"/>
      <c r="K144" s="94"/>
      <c r="L144" s="94"/>
      <c r="M144" s="94"/>
      <c r="N144" s="94"/>
      <c r="O144" s="94"/>
      <c r="P144" s="94"/>
      <c r="Q144" s="94"/>
      <c r="R144" s="94"/>
      <c r="S144" s="94"/>
      <c r="T144" s="94"/>
      <c r="U144" s="94"/>
      <c r="V144" s="94"/>
      <c r="W144" s="94"/>
      <c r="X144" s="94"/>
      <c r="Y144" s="94"/>
      <c r="Z144" s="94"/>
    </row>
    <row r="145" ht="15.75" customHeight="1">
      <c r="A145" s="200" t="s">
        <v>158</v>
      </c>
      <c r="B145" s="421" t="s">
        <v>139</v>
      </c>
      <c r="C145" s="421" t="s">
        <v>12151</v>
      </c>
      <c r="D145" s="315">
        <v>30.0</v>
      </c>
      <c r="E145" s="1169">
        <v>30.0</v>
      </c>
      <c r="F145" s="200" t="s">
        <v>158</v>
      </c>
      <c r="G145" s="94"/>
      <c r="H145" s="94"/>
      <c r="I145" s="94"/>
      <c r="J145" s="94"/>
      <c r="K145" s="94"/>
      <c r="L145" s="94"/>
      <c r="M145" s="94"/>
      <c r="N145" s="94"/>
      <c r="O145" s="94"/>
      <c r="P145" s="94"/>
      <c r="Q145" s="94"/>
      <c r="R145" s="94"/>
      <c r="S145" s="94"/>
      <c r="T145" s="94"/>
      <c r="U145" s="94"/>
      <c r="V145" s="94"/>
      <c r="W145" s="94"/>
      <c r="X145" s="94"/>
      <c r="Y145" s="94"/>
      <c r="Z145" s="94"/>
    </row>
    <row r="146" ht="15.75" customHeight="1">
      <c r="A146" s="200" t="s">
        <v>158</v>
      </c>
      <c r="B146" s="421" t="s">
        <v>139</v>
      </c>
      <c r="C146" s="421" t="s">
        <v>12152</v>
      </c>
      <c r="D146" s="319">
        <v>30.0</v>
      </c>
      <c r="E146" s="1169">
        <v>30.0</v>
      </c>
      <c r="F146" s="200" t="s">
        <v>158</v>
      </c>
      <c r="G146" s="94"/>
      <c r="H146" s="94"/>
      <c r="I146" s="94"/>
      <c r="J146" s="94"/>
      <c r="K146" s="94"/>
      <c r="L146" s="94"/>
      <c r="M146" s="94"/>
      <c r="N146" s="94"/>
      <c r="O146" s="94"/>
      <c r="P146" s="94"/>
      <c r="Q146" s="94"/>
      <c r="R146" s="94"/>
      <c r="S146" s="94"/>
      <c r="T146" s="94"/>
      <c r="U146" s="94"/>
      <c r="V146" s="94"/>
      <c r="W146" s="94"/>
      <c r="X146" s="94"/>
      <c r="Y146" s="94"/>
      <c r="Z146" s="94"/>
    </row>
    <row r="147" ht="15.75" customHeight="1">
      <c r="A147" s="200" t="s">
        <v>158</v>
      </c>
      <c r="B147" s="421" t="s">
        <v>139</v>
      </c>
      <c r="C147" s="421" t="s">
        <v>12153</v>
      </c>
      <c r="D147" s="315">
        <v>30.0</v>
      </c>
      <c r="E147" s="1169">
        <v>30.0</v>
      </c>
      <c r="F147" s="200" t="s">
        <v>158</v>
      </c>
      <c r="G147" s="94"/>
      <c r="H147" s="94"/>
      <c r="I147" s="94"/>
      <c r="J147" s="94"/>
      <c r="K147" s="94"/>
      <c r="L147" s="94"/>
      <c r="M147" s="94"/>
      <c r="N147" s="94"/>
      <c r="O147" s="94"/>
      <c r="P147" s="94"/>
      <c r="Q147" s="94"/>
      <c r="R147" s="94"/>
      <c r="S147" s="94"/>
      <c r="T147" s="94"/>
      <c r="U147" s="94"/>
      <c r="V147" s="94"/>
      <c r="W147" s="94"/>
      <c r="X147" s="94"/>
      <c r="Y147" s="94"/>
      <c r="Z147" s="94"/>
    </row>
    <row r="148" ht="15.75" customHeight="1">
      <c r="A148" s="200" t="s">
        <v>158</v>
      </c>
      <c r="B148" s="421" t="s">
        <v>139</v>
      </c>
      <c r="C148" s="421" t="s">
        <v>12154</v>
      </c>
      <c r="D148" s="319">
        <v>30.0</v>
      </c>
      <c r="E148" s="1169">
        <v>30.0</v>
      </c>
      <c r="F148" s="200" t="s">
        <v>158</v>
      </c>
      <c r="G148" s="94"/>
      <c r="H148" s="94"/>
      <c r="I148" s="94"/>
      <c r="J148" s="94"/>
      <c r="K148" s="94"/>
      <c r="L148" s="94"/>
      <c r="M148" s="94"/>
      <c r="N148" s="94"/>
      <c r="O148" s="94"/>
      <c r="P148" s="94"/>
      <c r="Q148" s="94"/>
      <c r="R148" s="94"/>
      <c r="S148" s="94"/>
      <c r="T148" s="94"/>
      <c r="U148" s="94"/>
      <c r="V148" s="94"/>
      <c r="W148" s="94"/>
      <c r="X148" s="94"/>
      <c r="Y148" s="94"/>
      <c r="Z148" s="94"/>
    </row>
    <row r="149" ht="15.75" customHeight="1">
      <c r="A149" s="1656" t="s">
        <v>145</v>
      </c>
      <c r="B149" s="1657" t="s">
        <v>1647</v>
      </c>
      <c r="C149" s="669" t="s">
        <v>12155</v>
      </c>
      <c r="D149" s="1658">
        <v>30.0</v>
      </c>
      <c r="E149" s="1659">
        <v>30.0</v>
      </c>
      <c r="F149" s="1656" t="s">
        <v>145</v>
      </c>
      <c r="G149" s="1758"/>
      <c r="H149" s="1758"/>
      <c r="I149" s="1758"/>
      <c r="J149" s="1758"/>
      <c r="K149" s="1758"/>
      <c r="L149" s="1758"/>
      <c r="M149" s="1758"/>
      <c r="N149" s="1758"/>
      <c r="O149" s="1758"/>
      <c r="P149" s="1758"/>
      <c r="Q149" s="1758"/>
      <c r="R149" s="1758"/>
      <c r="S149" s="1758"/>
      <c r="T149" s="1758"/>
      <c r="U149" s="1758"/>
      <c r="V149" s="1758"/>
      <c r="W149" s="1758"/>
      <c r="X149" s="1758"/>
      <c r="Y149" s="1758"/>
      <c r="Z149" s="1758"/>
    </row>
    <row r="150" ht="15.75" customHeight="1">
      <c r="A150" s="1656" t="s">
        <v>145</v>
      </c>
      <c r="B150" s="1657" t="s">
        <v>1647</v>
      </c>
      <c r="C150" s="669" t="s">
        <v>12156</v>
      </c>
      <c r="D150" s="1723">
        <v>30.0</v>
      </c>
      <c r="E150" s="1659">
        <v>30.0</v>
      </c>
      <c r="F150" s="1656" t="s">
        <v>145</v>
      </c>
      <c r="G150" s="1758"/>
      <c r="H150" s="1758"/>
      <c r="I150" s="1758"/>
      <c r="J150" s="1758"/>
      <c r="K150" s="1758"/>
      <c r="L150" s="1758"/>
      <c r="M150" s="1758"/>
      <c r="N150" s="1758"/>
      <c r="O150" s="1758"/>
      <c r="P150" s="1758"/>
      <c r="Q150" s="1758"/>
      <c r="R150" s="1758"/>
      <c r="S150" s="1758"/>
      <c r="T150" s="1758"/>
      <c r="U150" s="1758"/>
      <c r="V150" s="1758"/>
      <c r="W150" s="1758"/>
      <c r="X150" s="1758"/>
      <c r="Y150" s="1758"/>
      <c r="Z150" s="1758"/>
    </row>
    <row r="151" ht="15.75" customHeight="1">
      <c r="A151" s="1656" t="s">
        <v>145</v>
      </c>
      <c r="B151" s="1657" t="s">
        <v>1647</v>
      </c>
      <c r="C151" s="669" t="s">
        <v>12157</v>
      </c>
      <c r="D151" s="1723">
        <v>30.0</v>
      </c>
      <c r="E151" s="1659">
        <v>30.0</v>
      </c>
      <c r="F151" s="1656" t="s">
        <v>145</v>
      </c>
      <c r="G151" s="1758"/>
      <c r="H151" s="1758"/>
      <c r="I151" s="1758"/>
      <c r="J151" s="1758"/>
      <c r="K151" s="1758"/>
      <c r="L151" s="1758"/>
      <c r="M151" s="1758"/>
      <c r="N151" s="1758"/>
      <c r="O151" s="1758"/>
      <c r="P151" s="1758"/>
      <c r="Q151" s="1758"/>
      <c r="R151" s="1758"/>
      <c r="S151" s="1758"/>
      <c r="T151" s="1758"/>
      <c r="U151" s="1758"/>
      <c r="V151" s="1758"/>
      <c r="W151" s="1758"/>
      <c r="X151" s="1758"/>
      <c r="Y151" s="1758"/>
      <c r="Z151" s="1758"/>
    </row>
    <row r="152" ht="15.75" customHeight="1">
      <c r="A152" s="1656" t="s">
        <v>145</v>
      </c>
      <c r="B152" s="1657" t="s">
        <v>1647</v>
      </c>
      <c r="C152" s="669" t="s">
        <v>12158</v>
      </c>
      <c r="D152" s="1658">
        <v>30.0</v>
      </c>
      <c r="E152" s="1659">
        <v>30.0</v>
      </c>
      <c r="F152" s="1656" t="s">
        <v>145</v>
      </c>
      <c r="G152" s="1758"/>
      <c r="H152" s="1758"/>
      <c r="I152" s="1758"/>
      <c r="J152" s="1758"/>
      <c r="K152" s="1758"/>
      <c r="L152" s="1758"/>
      <c r="M152" s="1758"/>
      <c r="N152" s="1758"/>
      <c r="O152" s="1758"/>
      <c r="P152" s="1758"/>
      <c r="Q152" s="1758"/>
      <c r="R152" s="1758"/>
      <c r="S152" s="1758"/>
      <c r="T152" s="1758"/>
      <c r="U152" s="1758"/>
      <c r="V152" s="1758"/>
      <c r="W152" s="1758"/>
      <c r="X152" s="1758"/>
      <c r="Y152" s="1758"/>
      <c r="Z152" s="1758"/>
    </row>
    <row r="153" ht="15.75" customHeight="1">
      <c r="A153" s="162" t="s">
        <v>159</v>
      </c>
      <c r="B153" s="348" t="s">
        <v>139</v>
      </c>
      <c r="C153" s="348" t="s">
        <v>12159</v>
      </c>
      <c r="D153" s="164">
        <v>20.0</v>
      </c>
      <c r="E153" s="1483">
        <v>20.0</v>
      </c>
      <c r="F153" s="162" t="s">
        <v>159</v>
      </c>
      <c r="G153" s="94"/>
      <c r="H153" s="94"/>
      <c r="I153" s="94"/>
      <c r="J153" s="94"/>
      <c r="K153" s="94"/>
      <c r="L153" s="94"/>
      <c r="M153" s="94"/>
      <c r="N153" s="94"/>
      <c r="O153" s="94"/>
      <c r="P153" s="94"/>
      <c r="Q153" s="94"/>
      <c r="R153" s="94"/>
      <c r="S153" s="94"/>
      <c r="T153" s="94"/>
      <c r="U153" s="94"/>
      <c r="V153" s="94"/>
      <c r="W153" s="94"/>
      <c r="X153" s="94"/>
      <c r="Y153" s="94"/>
      <c r="Z153" s="94"/>
    </row>
    <row r="154" ht="15.75" customHeight="1">
      <c r="A154" s="162" t="s">
        <v>171</v>
      </c>
      <c r="B154" s="348" t="s">
        <v>139</v>
      </c>
      <c r="C154" s="348" t="s">
        <v>12160</v>
      </c>
      <c r="D154" s="164">
        <v>20.0</v>
      </c>
      <c r="E154" s="1483">
        <v>20.0</v>
      </c>
      <c r="F154" s="162" t="s">
        <v>171</v>
      </c>
      <c r="G154" s="94"/>
      <c r="H154" s="94"/>
      <c r="I154" s="94"/>
      <c r="J154" s="94"/>
      <c r="K154" s="94"/>
      <c r="L154" s="94"/>
      <c r="M154" s="94"/>
      <c r="N154" s="94"/>
      <c r="O154" s="94"/>
      <c r="P154" s="94"/>
      <c r="Q154" s="94"/>
      <c r="R154" s="94"/>
      <c r="S154" s="94"/>
      <c r="T154" s="94"/>
      <c r="U154" s="94"/>
      <c r="V154" s="94"/>
      <c r="W154" s="94"/>
      <c r="X154" s="94"/>
      <c r="Y154" s="94"/>
      <c r="Z154" s="94"/>
    </row>
    <row r="155" ht="15.75" customHeight="1">
      <c r="A155" s="200" t="s">
        <v>1586</v>
      </c>
      <c r="B155" s="421" t="s">
        <v>139</v>
      </c>
      <c r="C155" s="421" t="s">
        <v>12161</v>
      </c>
      <c r="D155" s="315">
        <v>20.0</v>
      </c>
      <c r="E155" s="1169">
        <v>20.0</v>
      </c>
      <c r="F155" s="200" t="s">
        <v>1586</v>
      </c>
      <c r="G155" s="94"/>
      <c r="H155" s="94"/>
      <c r="I155" s="94"/>
      <c r="J155" s="94"/>
      <c r="K155" s="94"/>
      <c r="L155" s="94"/>
      <c r="M155" s="94"/>
      <c r="N155" s="94"/>
      <c r="O155" s="94"/>
      <c r="P155" s="94"/>
      <c r="Q155" s="94"/>
      <c r="R155" s="94"/>
      <c r="S155" s="94"/>
      <c r="T155" s="94"/>
      <c r="U155" s="94"/>
      <c r="V155" s="94"/>
      <c r="W155" s="94"/>
      <c r="X155" s="94"/>
      <c r="Y155" s="94"/>
      <c r="Z155" s="94"/>
    </row>
    <row r="156" ht="15.75" customHeight="1">
      <c r="A156" s="200" t="s">
        <v>1586</v>
      </c>
      <c r="B156" s="421" t="s">
        <v>139</v>
      </c>
      <c r="C156" s="421" t="s">
        <v>12162</v>
      </c>
      <c r="D156" s="319">
        <v>20.0</v>
      </c>
      <c r="E156" s="1169">
        <v>20.0</v>
      </c>
      <c r="F156" s="200" t="s">
        <v>1586</v>
      </c>
      <c r="G156" s="94"/>
      <c r="H156" s="94"/>
      <c r="I156" s="94"/>
      <c r="J156" s="94"/>
      <c r="K156" s="94"/>
      <c r="L156" s="94"/>
      <c r="M156" s="94"/>
      <c r="N156" s="94"/>
      <c r="O156" s="94"/>
      <c r="P156" s="94"/>
      <c r="Q156" s="94"/>
      <c r="R156" s="94"/>
      <c r="S156" s="94"/>
      <c r="T156" s="94"/>
      <c r="U156" s="94"/>
      <c r="V156" s="94"/>
      <c r="W156" s="94"/>
      <c r="X156" s="94"/>
      <c r="Y156" s="94"/>
      <c r="Z156" s="94"/>
    </row>
    <row r="157" ht="15.75" customHeight="1">
      <c r="A157" s="200" t="s">
        <v>1586</v>
      </c>
      <c r="B157" s="421" t="s">
        <v>139</v>
      </c>
      <c r="C157" s="421" t="s">
        <v>12163</v>
      </c>
      <c r="D157" s="315">
        <v>20.0</v>
      </c>
      <c r="E157" s="1169">
        <v>20.0</v>
      </c>
      <c r="F157" s="200" t="s">
        <v>1586</v>
      </c>
      <c r="G157" s="94"/>
      <c r="H157" s="94"/>
      <c r="I157" s="94"/>
      <c r="J157" s="94"/>
      <c r="K157" s="94"/>
      <c r="L157" s="94"/>
      <c r="M157" s="94"/>
      <c r="N157" s="94"/>
      <c r="O157" s="94"/>
      <c r="P157" s="94"/>
      <c r="Q157" s="94"/>
      <c r="R157" s="94"/>
      <c r="S157" s="94"/>
      <c r="T157" s="94"/>
      <c r="U157" s="94"/>
      <c r="V157" s="94"/>
      <c r="W157" s="94"/>
      <c r="X157" s="94"/>
      <c r="Y157" s="94"/>
      <c r="Z157" s="94"/>
    </row>
    <row r="158" ht="15.75" customHeight="1">
      <c r="A158" s="200" t="s">
        <v>1586</v>
      </c>
      <c r="B158" s="421" t="s">
        <v>139</v>
      </c>
      <c r="C158" s="421" t="s">
        <v>12164</v>
      </c>
      <c r="D158" s="319">
        <v>20.0</v>
      </c>
      <c r="E158" s="1169">
        <v>20.0</v>
      </c>
      <c r="F158" s="200" t="s">
        <v>1586</v>
      </c>
      <c r="G158" s="94"/>
      <c r="H158" s="94"/>
      <c r="I158" s="94"/>
      <c r="J158" s="94"/>
      <c r="K158" s="94"/>
      <c r="L158" s="94"/>
      <c r="M158" s="94"/>
      <c r="N158" s="94"/>
      <c r="O158" s="94"/>
      <c r="P158" s="94"/>
      <c r="Q158" s="94"/>
      <c r="R158" s="94"/>
      <c r="S158" s="94"/>
      <c r="T158" s="94"/>
      <c r="U158" s="94"/>
      <c r="V158" s="94"/>
      <c r="W158" s="94"/>
      <c r="X158" s="94"/>
      <c r="Y158" s="94"/>
      <c r="Z158" s="94"/>
    </row>
    <row r="159" ht="15.75" customHeight="1">
      <c r="A159" s="200" t="s">
        <v>1586</v>
      </c>
      <c r="B159" s="421" t="s">
        <v>139</v>
      </c>
      <c r="C159" s="421" t="s">
        <v>12165</v>
      </c>
      <c r="D159" s="319">
        <v>20.0</v>
      </c>
      <c r="E159" s="1169">
        <v>20.0</v>
      </c>
      <c r="F159" s="200" t="s">
        <v>1586</v>
      </c>
      <c r="G159" s="94"/>
      <c r="H159" s="94"/>
      <c r="I159" s="94"/>
      <c r="J159" s="94"/>
      <c r="K159" s="94"/>
      <c r="L159" s="94"/>
      <c r="M159" s="94"/>
      <c r="N159" s="94"/>
      <c r="O159" s="94"/>
      <c r="P159" s="94"/>
      <c r="Q159" s="94"/>
      <c r="R159" s="94"/>
      <c r="S159" s="94"/>
      <c r="T159" s="94"/>
      <c r="U159" s="94"/>
      <c r="V159" s="94"/>
      <c r="W159" s="94"/>
      <c r="X159" s="94"/>
      <c r="Y159" s="94"/>
      <c r="Z159" s="94"/>
    </row>
    <row r="160" ht="15.75" customHeight="1">
      <c r="A160" s="200" t="s">
        <v>1586</v>
      </c>
      <c r="B160" s="421" t="s">
        <v>139</v>
      </c>
      <c r="C160" s="421" t="s">
        <v>12166</v>
      </c>
      <c r="D160" s="319">
        <v>20.0</v>
      </c>
      <c r="E160" s="1169">
        <v>20.0</v>
      </c>
      <c r="F160" s="200" t="s">
        <v>1586</v>
      </c>
      <c r="G160" s="94"/>
      <c r="H160" s="94"/>
      <c r="I160" s="94"/>
      <c r="J160" s="94"/>
      <c r="K160" s="94"/>
      <c r="L160" s="94"/>
      <c r="M160" s="94"/>
      <c r="N160" s="94"/>
      <c r="O160" s="94"/>
      <c r="P160" s="94"/>
      <c r="Q160" s="94"/>
      <c r="R160" s="94"/>
      <c r="S160" s="94"/>
      <c r="T160" s="94"/>
      <c r="U160" s="94"/>
      <c r="V160" s="94"/>
      <c r="W160" s="94"/>
      <c r="X160" s="94"/>
      <c r="Y160" s="94"/>
      <c r="Z160" s="94"/>
    </row>
    <row r="161" ht="15.75" customHeight="1">
      <c r="A161" s="200" t="s">
        <v>1586</v>
      </c>
      <c r="B161" s="421" t="s">
        <v>139</v>
      </c>
      <c r="C161" s="421" t="s">
        <v>12167</v>
      </c>
      <c r="D161" s="319">
        <v>20.0</v>
      </c>
      <c r="E161" s="1169">
        <v>20.0</v>
      </c>
      <c r="F161" s="200" t="s">
        <v>1586</v>
      </c>
      <c r="G161" s="94"/>
      <c r="H161" s="94"/>
      <c r="I161" s="94"/>
      <c r="J161" s="94"/>
      <c r="K161" s="94"/>
      <c r="L161" s="94"/>
      <c r="M161" s="94"/>
      <c r="N161" s="94"/>
      <c r="O161" s="94"/>
      <c r="P161" s="94"/>
      <c r="Q161" s="94"/>
      <c r="R161" s="94"/>
      <c r="S161" s="94"/>
      <c r="T161" s="94"/>
      <c r="U161" s="94"/>
      <c r="V161" s="94"/>
      <c r="W161" s="94"/>
      <c r="X161" s="94"/>
      <c r="Y161" s="94"/>
      <c r="Z161" s="94"/>
    </row>
    <row r="162" ht="15.75" customHeight="1">
      <c r="A162" s="200" t="s">
        <v>1586</v>
      </c>
      <c r="B162" s="421" t="s">
        <v>139</v>
      </c>
      <c r="C162" s="421" t="s">
        <v>12168</v>
      </c>
      <c r="D162" s="319">
        <v>20.0</v>
      </c>
      <c r="E162" s="1169">
        <v>20.0</v>
      </c>
      <c r="F162" s="200" t="s">
        <v>1586</v>
      </c>
      <c r="G162" s="94"/>
      <c r="H162" s="94"/>
      <c r="I162" s="94"/>
      <c r="J162" s="94"/>
      <c r="K162" s="94"/>
      <c r="L162" s="94"/>
      <c r="M162" s="94"/>
      <c r="N162" s="94"/>
      <c r="O162" s="94"/>
      <c r="P162" s="94"/>
      <c r="Q162" s="94"/>
      <c r="R162" s="94"/>
      <c r="S162" s="94"/>
      <c r="T162" s="94"/>
      <c r="U162" s="94"/>
      <c r="V162" s="94"/>
      <c r="W162" s="94"/>
      <c r="X162" s="94"/>
      <c r="Y162" s="94"/>
      <c r="Z162" s="94"/>
    </row>
    <row r="163" ht="15.75" customHeight="1">
      <c r="A163" s="200" t="s">
        <v>1586</v>
      </c>
      <c r="B163" s="421" t="s">
        <v>139</v>
      </c>
      <c r="C163" s="421" t="s">
        <v>12169</v>
      </c>
      <c r="D163" s="319">
        <v>20.0</v>
      </c>
      <c r="E163" s="1169">
        <v>20.0</v>
      </c>
      <c r="F163" s="200" t="s">
        <v>1586</v>
      </c>
      <c r="G163" s="94"/>
      <c r="H163" s="94"/>
      <c r="I163" s="94"/>
      <c r="J163" s="94"/>
      <c r="K163" s="94"/>
      <c r="L163" s="94"/>
      <c r="M163" s="94"/>
      <c r="N163" s="94"/>
      <c r="O163" s="94"/>
      <c r="P163" s="94"/>
      <c r="Q163" s="94"/>
      <c r="R163" s="94"/>
      <c r="S163" s="94"/>
      <c r="T163" s="94"/>
      <c r="U163" s="94"/>
      <c r="V163" s="94"/>
      <c r="W163" s="94"/>
      <c r="X163" s="94"/>
      <c r="Y163" s="94"/>
      <c r="Z163" s="94"/>
    </row>
    <row r="164" ht="15.75" customHeight="1">
      <c r="A164" s="200" t="s">
        <v>1586</v>
      </c>
      <c r="B164" s="421" t="s">
        <v>139</v>
      </c>
      <c r="C164" s="421" t="s">
        <v>12170</v>
      </c>
      <c r="D164" s="319">
        <v>20.0</v>
      </c>
      <c r="E164" s="1169">
        <v>20.0</v>
      </c>
      <c r="F164" s="200" t="s">
        <v>1586</v>
      </c>
      <c r="G164" s="94"/>
      <c r="H164" s="94"/>
      <c r="I164" s="94"/>
      <c r="J164" s="94"/>
      <c r="K164" s="94"/>
      <c r="L164" s="94"/>
      <c r="M164" s="94"/>
      <c r="N164" s="94"/>
      <c r="O164" s="94"/>
      <c r="P164" s="94"/>
      <c r="Q164" s="94"/>
      <c r="R164" s="94"/>
      <c r="S164" s="94"/>
      <c r="T164" s="94"/>
      <c r="U164" s="94"/>
      <c r="V164" s="94"/>
      <c r="W164" s="94"/>
      <c r="X164" s="94"/>
      <c r="Y164" s="94"/>
      <c r="Z164" s="94"/>
    </row>
    <row r="165" ht="15.75" customHeight="1">
      <c r="A165" s="200" t="s">
        <v>1586</v>
      </c>
      <c r="B165" s="421" t="s">
        <v>139</v>
      </c>
      <c r="C165" s="421" t="s">
        <v>12171</v>
      </c>
      <c r="D165" s="319">
        <v>20.0</v>
      </c>
      <c r="E165" s="1169">
        <v>20.0</v>
      </c>
      <c r="F165" s="200" t="s">
        <v>1586</v>
      </c>
    </row>
    <row r="166" ht="16.5" customHeight="1">
      <c r="A166" s="200" t="s">
        <v>1586</v>
      </c>
      <c r="B166" s="421" t="s">
        <v>139</v>
      </c>
      <c r="C166" s="421" t="s">
        <v>12172</v>
      </c>
      <c r="D166" s="319">
        <v>20.0</v>
      </c>
      <c r="E166" s="1169">
        <v>20.0</v>
      </c>
      <c r="F166" s="200" t="s">
        <v>1586</v>
      </c>
    </row>
    <row r="167" ht="15.75" customHeight="1">
      <c r="A167" s="200" t="s">
        <v>1586</v>
      </c>
      <c r="B167" s="421" t="s">
        <v>139</v>
      </c>
      <c r="C167" s="421" t="s">
        <v>12173</v>
      </c>
      <c r="D167" s="319">
        <v>20.0</v>
      </c>
      <c r="E167" s="1169">
        <v>20.0</v>
      </c>
      <c r="F167" s="200" t="s">
        <v>1586</v>
      </c>
    </row>
    <row r="168" ht="15.75" customHeight="1">
      <c r="A168" s="200" t="s">
        <v>1586</v>
      </c>
      <c r="B168" s="421" t="s">
        <v>139</v>
      </c>
      <c r="C168" s="421" t="s">
        <v>12174</v>
      </c>
      <c r="D168" s="319">
        <v>20.0</v>
      </c>
      <c r="E168" s="1169">
        <v>20.0</v>
      </c>
      <c r="F168" s="200" t="s">
        <v>1586</v>
      </c>
    </row>
    <row r="169" ht="15.75" customHeight="1">
      <c r="A169" s="69" t="s">
        <v>155</v>
      </c>
      <c r="B169" s="415" t="s">
        <v>139</v>
      </c>
      <c r="C169" s="415" t="s">
        <v>12175</v>
      </c>
      <c r="D169" s="1718">
        <v>20.0</v>
      </c>
      <c r="E169" s="1701">
        <v>20.0</v>
      </c>
      <c r="F169" s="69" t="s">
        <v>9962</v>
      </c>
    </row>
    <row r="170" ht="15.75" customHeight="1">
      <c r="A170" s="200" t="s">
        <v>155</v>
      </c>
      <c r="B170" s="421" t="s">
        <v>139</v>
      </c>
      <c r="C170" s="421" t="s">
        <v>12176</v>
      </c>
      <c r="D170" s="315">
        <v>20.0</v>
      </c>
      <c r="E170" s="1169">
        <v>20.0</v>
      </c>
      <c r="F170" s="1551" t="s">
        <v>9962</v>
      </c>
      <c r="G170" s="609"/>
      <c r="H170" s="609"/>
      <c r="I170" s="609"/>
      <c r="J170" s="609"/>
      <c r="K170" s="609"/>
      <c r="L170" s="609"/>
      <c r="M170" s="609"/>
      <c r="N170" s="609"/>
      <c r="O170" s="609"/>
      <c r="P170" s="609"/>
      <c r="Q170" s="609"/>
      <c r="R170" s="609"/>
      <c r="S170" s="609"/>
      <c r="T170" s="609"/>
      <c r="U170" s="609"/>
      <c r="V170" s="609"/>
      <c r="W170" s="609"/>
      <c r="X170" s="609"/>
      <c r="Y170" s="609"/>
    </row>
    <row r="171" ht="15.75" customHeight="1">
      <c r="A171" s="456" t="s">
        <v>156</v>
      </c>
      <c r="B171" s="931" t="s">
        <v>139</v>
      </c>
      <c r="C171" s="931" t="s">
        <v>12177</v>
      </c>
      <c r="D171" s="315">
        <v>30.0</v>
      </c>
      <c r="E171" s="1169">
        <v>30.0</v>
      </c>
      <c r="F171" s="1759" t="s">
        <v>10550</v>
      </c>
      <c r="G171" s="1760"/>
      <c r="H171" s="1760"/>
      <c r="I171" s="1661"/>
      <c r="J171" s="1661"/>
      <c r="K171" s="1661"/>
      <c r="L171" s="1661"/>
      <c r="M171" s="1661"/>
      <c r="N171" s="1661"/>
      <c r="O171" s="1661"/>
      <c r="P171" s="1661"/>
      <c r="Q171" s="1661"/>
      <c r="R171" s="1661"/>
      <c r="S171" s="1661"/>
      <c r="T171" s="1661"/>
      <c r="U171" s="1661"/>
      <c r="V171" s="1661"/>
      <c r="W171" s="1661"/>
      <c r="X171" s="1661"/>
      <c r="Y171" s="1661"/>
    </row>
    <row r="172" ht="15.75" customHeight="1">
      <c r="A172" s="456" t="s">
        <v>156</v>
      </c>
      <c r="B172" s="931" t="s">
        <v>139</v>
      </c>
      <c r="C172" s="1761" t="s">
        <v>12178</v>
      </c>
      <c r="D172" s="319">
        <v>30.0</v>
      </c>
      <c r="E172" s="1169">
        <v>30.0</v>
      </c>
      <c r="F172" s="1759" t="s">
        <v>10550</v>
      </c>
      <c r="G172" s="1661"/>
      <c r="H172" s="1661"/>
      <c r="I172" s="1661"/>
      <c r="J172" s="1661"/>
      <c r="K172" s="1661"/>
      <c r="L172" s="1661"/>
      <c r="M172" s="1661"/>
      <c r="N172" s="1661"/>
      <c r="O172" s="1661"/>
      <c r="P172" s="1661"/>
      <c r="Q172" s="1661"/>
      <c r="R172" s="1661"/>
      <c r="S172" s="1661"/>
      <c r="T172" s="1661"/>
      <c r="U172" s="1661"/>
      <c r="V172" s="1661"/>
      <c r="W172" s="1661"/>
      <c r="X172" s="1661"/>
      <c r="Y172" s="1661"/>
    </row>
    <row r="173" ht="15.75" customHeight="1">
      <c r="A173" s="456" t="s">
        <v>156</v>
      </c>
      <c r="B173" s="931" t="s">
        <v>139</v>
      </c>
      <c r="C173" s="1761" t="s">
        <v>12179</v>
      </c>
      <c r="D173" s="315">
        <v>30.0</v>
      </c>
      <c r="E173" s="1169">
        <v>30.0</v>
      </c>
      <c r="F173" s="1759" t="s">
        <v>10550</v>
      </c>
      <c r="G173" s="1661"/>
      <c r="H173" s="1661"/>
      <c r="I173" s="1661"/>
      <c r="J173" s="1661"/>
      <c r="K173" s="1661"/>
      <c r="L173" s="1661"/>
      <c r="M173" s="1661"/>
      <c r="N173" s="1661"/>
      <c r="O173" s="1661"/>
      <c r="P173" s="1661"/>
      <c r="Q173" s="1661"/>
      <c r="R173" s="1661"/>
      <c r="S173" s="1661"/>
      <c r="T173" s="1661"/>
      <c r="U173" s="1661"/>
      <c r="V173" s="1661"/>
      <c r="W173" s="1661"/>
      <c r="X173" s="1661"/>
      <c r="Y173" s="1661"/>
    </row>
    <row r="174" ht="15.75" customHeight="1">
      <c r="A174" s="456" t="s">
        <v>156</v>
      </c>
      <c r="B174" s="931" t="s">
        <v>139</v>
      </c>
      <c r="C174" s="1761" t="s">
        <v>12180</v>
      </c>
      <c r="D174" s="319">
        <v>30.0</v>
      </c>
      <c r="E174" s="1169">
        <v>30.0</v>
      </c>
      <c r="F174" s="1759" t="s">
        <v>10550</v>
      </c>
      <c r="G174" s="1661"/>
      <c r="H174" s="1661"/>
      <c r="I174" s="1661"/>
      <c r="J174" s="1661"/>
      <c r="K174" s="1661"/>
      <c r="L174" s="1661"/>
      <c r="M174" s="1661"/>
      <c r="N174" s="1661"/>
      <c r="O174" s="1661"/>
      <c r="P174" s="1661"/>
      <c r="Q174" s="1661"/>
      <c r="R174" s="1661"/>
      <c r="S174" s="1661"/>
      <c r="T174" s="1661"/>
      <c r="U174" s="1661"/>
      <c r="V174" s="1661"/>
      <c r="W174" s="1661"/>
      <c r="X174" s="1661"/>
      <c r="Y174" s="1661"/>
    </row>
    <row r="175" ht="15.75" customHeight="1">
      <c r="A175" s="162" t="s">
        <v>160</v>
      </c>
      <c r="B175" s="348" t="s">
        <v>139</v>
      </c>
      <c r="C175" s="348" t="s">
        <v>12181</v>
      </c>
      <c r="D175" s="164">
        <v>20.0</v>
      </c>
      <c r="E175" s="1483">
        <v>20.0</v>
      </c>
      <c r="F175" s="1762" t="s">
        <v>1621</v>
      </c>
    </row>
    <row r="176" ht="15.75" customHeight="1">
      <c r="A176" s="162" t="s">
        <v>160</v>
      </c>
      <c r="B176" s="348" t="s">
        <v>139</v>
      </c>
      <c r="C176" s="348" t="s">
        <v>12182</v>
      </c>
      <c r="D176" s="178">
        <v>20.0</v>
      </c>
      <c r="E176" s="1483">
        <v>20.0</v>
      </c>
      <c r="F176" s="1762" t="s">
        <v>1621</v>
      </c>
    </row>
    <row r="177" ht="15.75" customHeight="1">
      <c r="A177" s="162" t="s">
        <v>160</v>
      </c>
      <c r="B177" s="348" t="s">
        <v>139</v>
      </c>
      <c r="C177" s="348" t="s">
        <v>12183</v>
      </c>
      <c r="D177" s="164">
        <v>20.0</v>
      </c>
      <c r="E177" s="1483">
        <v>20.0</v>
      </c>
      <c r="F177" s="1762" t="s">
        <v>1621</v>
      </c>
    </row>
    <row r="178" ht="15.75" customHeight="1">
      <c r="A178" s="162" t="s">
        <v>160</v>
      </c>
      <c r="B178" s="348" t="s">
        <v>139</v>
      </c>
      <c r="C178" s="348" t="s">
        <v>12184</v>
      </c>
      <c r="D178" s="178">
        <v>20.0</v>
      </c>
      <c r="E178" s="1483">
        <v>20.0</v>
      </c>
      <c r="F178" s="1762" t="s">
        <v>1621</v>
      </c>
    </row>
    <row r="179" ht="15.75" customHeight="1">
      <c r="A179" s="456" t="s">
        <v>143</v>
      </c>
      <c r="B179" s="931" t="s">
        <v>1647</v>
      </c>
      <c r="C179" s="421" t="s">
        <v>12185</v>
      </c>
      <c r="D179" s="315">
        <v>30.0</v>
      </c>
      <c r="E179" s="1169">
        <v>30.0</v>
      </c>
      <c r="F179" s="1551" t="s">
        <v>1652</v>
      </c>
      <c r="G179" s="609"/>
      <c r="H179" s="609"/>
      <c r="I179" s="609"/>
      <c r="J179" s="609"/>
      <c r="K179" s="609"/>
      <c r="L179" s="609"/>
      <c r="M179" s="609"/>
      <c r="N179" s="609"/>
      <c r="O179" s="609"/>
      <c r="P179" s="609"/>
      <c r="Q179" s="609"/>
      <c r="R179" s="609"/>
      <c r="S179" s="609"/>
      <c r="T179" s="609"/>
      <c r="U179" s="609"/>
      <c r="V179" s="609"/>
      <c r="W179" s="609"/>
      <c r="X179" s="609"/>
      <c r="Y179" s="609"/>
    </row>
    <row r="180" ht="15.75" customHeight="1">
      <c r="A180" s="456" t="s">
        <v>143</v>
      </c>
      <c r="B180" s="931" t="s">
        <v>1647</v>
      </c>
      <c r="C180" s="421" t="s">
        <v>12186</v>
      </c>
      <c r="D180" s="319">
        <v>30.0</v>
      </c>
      <c r="E180" s="1169">
        <v>30.0</v>
      </c>
      <c r="F180" s="1551" t="s">
        <v>1652</v>
      </c>
      <c r="G180" s="609"/>
      <c r="H180" s="609"/>
      <c r="I180" s="609"/>
      <c r="J180" s="609"/>
      <c r="K180" s="609"/>
      <c r="L180" s="609"/>
      <c r="M180" s="609"/>
      <c r="N180" s="609"/>
      <c r="O180" s="609"/>
      <c r="P180" s="609"/>
      <c r="Q180" s="609"/>
      <c r="R180" s="609"/>
      <c r="S180" s="609"/>
      <c r="T180" s="609"/>
      <c r="U180" s="609"/>
      <c r="V180" s="609"/>
      <c r="W180" s="609"/>
      <c r="X180" s="609"/>
      <c r="Y180" s="609"/>
    </row>
    <row r="181" ht="15.75" customHeight="1">
      <c r="A181" s="162" t="s">
        <v>140</v>
      </c>
      <c r="B181" s="348" t="s">
        <v>139</v>
      </c>
      <c r="C181" s="348" t="s">
        <v>12187</v>
      </c>
      <c r="D181" s="164">
        <v>20.0</v>
      </c>
      <c r="E181" s="1483">
        <v>20.0</v>
      </c>
      <c r="F181" s="374" t="s">
        <v>140</v>
      </c>
    </row>
    <row r="182" ht="15.75" customHeight="1">
      <c r="A182" s="162" t="s">
        <v>140</v>
      </c>
      <c r="B182" s="348" t="s">
        <v>139</v>
      </c>
      <c r="C182" s="348" t="s">
        <v>12188</v>
      </c>
      <c r="D182" s="178">
        <v>20.0</v>
      </c>
      <c r="E182" s="1483">
        <v>20.0</v>
      </c>
      <c r="F182" s="374" t="s">
        <v>140</v>
      </c>
    </row>
    <row r="183" ht="15.75" customHeight="1">
      <c r="A183" s="162" t="s">
        <v>140</v>
      </c>
      <c r="B183" s="348" t="s">
        <v>139</v>
      </c>
      <c r="C183" s="348" t="s">
        <v>12189</v>
      </c>
      <c r="D183" s="164">
        <v>20.0</v>
      </c>
      <c r="E183" s="1483">
        <v>20.0</v>
      </c>
      <c r="F183" s="374" t="s">
        <v>140</v>
      </c>
    </row>
    <row r="184" ht="15.75" customHeight="1">
      <c r="A184" s="162" t="s">
        <v>8945</v>
      </c>
      <c r="B184" s="506" t="s">
        <v>174</v>
      </c>
      <c r="C184" s="348" t="s">
        <v>12190</v>
      </c>
      <c r="D184" s="164">
        <v>30.0</v>
      </c>
      <c r="E184" s="1483">
        <v>30.0</v>
      </c>
      <c r="F184" s="555" t="s">
        <v>1841</v>
      </c>
    </row>
    <row r="185" ht="15.75" customHeight="1">
      <c r="A185" s="162" t="s">
        <v>8945</v>
      </c>
      <c r="B185" s="506" t="s">
        <v>174</v>
      </c>
      <c r="C185" s="348" t="s">
        <v>12191</v>
      </c>
      <c r="D185" s="178">
        <v>30.0</v>
      </c>
      <c r="E185" s="1483">
        <v>30.0</v>
      </c>
      <c r="F185" s="555" t="s">
        <v>1841</v>
      </c>
    </row>
    <row r="186" ht="15.75" customHeight="1">
      <c r="A186" s="162" t="s">
        <v>8945</v>
      </c>
      <c r="B186" s="506" t="s">
        <v>174</v>
      </c>
      <c r="C186" s="348" t="s">
        <v>12192</v>
      </c>
      <c r="D186" s="164">
        <v>30.0</v>
      </c>
      <c r="E186" s="1483">
        <v>30.0</v>
      </c>
      <c r="F186" s="555" t="s">
        <v>1841</v>
      </c>
    </row>
    <row r="187" ht="15.75" customHeight="1">
      <c r="A187" s="162" t="s">
        <v>8945</v>
      </c>
      <c r="B187" s="506" t="s">
        <v>174</v>
      </c>
      <c r="C187" s="348" t="s">
        <v>12193</v>
      </c>
      <c r="D187" s="178">
        <v>30.0</v>
      </c>
      <c r="E187" s="1483">
        <v>30.0</v>
      </c>
      <c r="F187" s="555" t="s">
        <v>1841</v>
      </c>
    </row>
    <row r="188" ht="15.75" customHeight="1">
      <c r="A188" s="162" t="s">
        <v>8954</v>
      </c>
      <c r="B188" s="348" t="s">
        <v>174</v>
      </c>
      <c r="C188" s="348" t="s">
        <v>12194</v>
      </c>
      <c r="D188" s="164">
        <v>30.0</v>
      </c>
      <c r="E188" s="1483">
        <v>30.0</v>
      </c>
      <c r="F188" s="988" t="s">
        <v>6613</v>
      </c>
    </row>
    <row r="189" ht="15.75" customHeight="1">
      <c r="A189" s="162" t="s">
        <v>8954</v>
      </c>
      <c r="B189" s="348" t="s">
        <v>174</v>
      </c>
      <c r="C189" s="369" t="s">
        <v>12195</v>
      </c>
      <c r="D189" s="164">
        <v>30.0</v>
      </c>
      <c r="E189" s="1483">
        <v>30.0</v>
      </c>
      <c r="F189" s="988" t="s">
        <v>6613</v>
      </c>
    </row>
    <row r="190" ht="15.75" customHeight="1">
      <c r="A190" s="162" t="s">
        <v>8954</v>
      </c>
      <c r="B190" s="348" t="s">
        <v>174</v>
      </c>
      <c r="C190" s="348" t="s">
        <v>12196</v>
      </c>
      <c r="D190" s="164">
        <v>30.0</v>
      </c>
      <c r="E190" s="1483">
        <v>30.0</v>
      </c>
      <c r="F190" s="988" t="s">
        <v>6613</v>
      </c>
    </row>
    <row r="191" ht="15.75" customHeight="1">
      <c r="A191" s="162" t="s">
        <v>8954</v>
      </c>
      <c r="B191" s="348" t="s">
        <v>174</v>
      </c>
      <c r="C191" s="348" t="s">
        <v>12197</v>
      </c>
      <c r="D191" s="164">
        <v>30.0</v>
      </c>
      <c r="E191" s="1483">
        <v>30.0</v>
      </c>
      <c r="F191" s="988" t="s">
        <v>6613</v>
      </c>
    </row>
    <row r="192" ht="15.75" customHeight="1">
      <c r="A192" s="162" t="s">
        <v>10100</v>
      </c>
      <c r="B192" s="348" t="s">
        <v>174</v>
      </c>
      <c r="C192" s="348" t="s">
        <v>12198</v>
      </c>
      <c r="D192" s="164">
        <v>20.0</v>
      </c>
      <c r="E192" s="1483">
        <v>20.0</v>
      </c>
      <c r="F192" s="988" t="s">
        <v>6647</v>
      </c>
    </row>
    <row r="193" ht="15.75" customHeight="1">
      <c r="A193" s="162" t="s">
        <v>10100</v>
      </c>
      <c r="B193" s="348" t="s">
        <v>174</v>
      </c>
      <c r="C193" s="348" t="s">
        <v>12199</v>
      </c>
      <c r="D193" s="178">
        <v>20.0</v>
      </c>
      <c r="E193" s="1483">
        <v>20.0</v>
      </c>
      <c r="F193" s="988" t="s">
        <v>6647</v>
      </c>
    </row>
    <row r="194" ht="15.75" customHeight="1">
      <c r="A194" s="162" t="s">
        <v>10100</v>
      </c>
      <c r="B194" s="348" t="s">
        <v>174</v>
      </c>
      <c r="C194" s="348" t="s">
        <v>12200</v>
      </c>
      <c r="D194" s="164">
        <v>20.0</v>
      </c>
      <c r="E194" s="1483">
        <v>20.0</v>
      </c>
      <c r="F194" s="988" t="s">
        <v>6647</v>
      </c>
    </row>
    <row r="195" ht="15.75" customHeight="1">
      <c r="A195" s="162" t="s">
        <v>181</v>
      </c>
      <c r="B195" s="348" t="s">
        <v>2010</v>
      </c>
      <c r="C195" s="348" t="s">
        <v>12201</v>
      </c>
      <c r="D195" s="164">
        <v>30.0</v>
      </c>
      <c r="E195" s="1483">
        <v>30.0</v>
      </c>
      <c r="F195" s="75" t="s">
        <v>181</v>
      </c>
    </row>
    <row r="196" ht="15.75" customHeight="1">
      <c r="A196" s="162" t="s">
        <v>181</v>
      </c>
      <c r="B196" s="348" t="s">
        <v>2010</v>
      </c>
      <c r="C196" s="348" t="s">
        <v>12202</v>
      </c>
      <c r="D196" s="164">
        <v>30.0</v>
      </c>
      <c r="E196" s="1483">
        <v>30.0</v>
      </c>
      <c r="F196" s="75" t="s">
        <v>181</v>
      </c>
    </row>
    <row r="197" ht="15.75" customHeight="1">
      <c r="A197" s="162" t="s">
        <v>181</v>
      </c>
      <c r="B197" s="348" t="s">
        <v>2010</v>
      </c>
      <c r="C197" s="348" t="s">
        <v>12203</v>
      </c>
      <c r="D197" s="164">
        <v>30.0</v>
      </c>
      <c r="E197" s="1483">
        <v>30.0</v>
      </c>
      <c r="F197" s="75" t="s">
        <v>181</v>
      </c>
    </row>
    <row r="198" ht="15.75" customHeight="1">
      <c r="A198" s="162" t="s">
        <v>181</v>
      </c>
      <c r="B198" s="348" t="s">
        <v>2010</v>
      </c>
      <c r="C198" s="348" t="s">
        <v>12204</v>
      </c>
      <c r="D198" s="164">
        <v>30.0</v>
      </c>
      <c r="E198" s="1483">
        <v>30.0</v>
      </c>
      <c r="F198" s="75" t="s">
        <v>181</v>
      </c>
    </row>
    <row r="199" ht="15.75" customHeight="1">
      <c r="A199" s="162" t="s">
        <v>181</v>
      </c>
      <c r="B199" s="348" t="s">
        <v>2010</v>
      </c>
      <c r="C199" s="348" t="s">
        <v>12205</v>
      </c>
      <c r="D199" s="164">
        <v>30.0</v>
      </c>
      <c r="E199" s="1483">
        <v>30.0</v>
      </c>
      <c r="F199" s="75" t="s">
        <v>181</v>
      </c>
    </row>
    <row r="200" ht="15.75" customHeight="1">
      <c r="A200" s="162" t="s">
        <v>181</v>
      </c>
      <c r="B200" s="348" t="s">
        <v>2010</v>
      </c>
      <c r="C200" s="348" t="s">
        <v>12206</v>
      </c>
      <c r="D200" s="164">
        <v>30.0</v>
      </c>
      <c r="E200" s="1483">
        <v>30.0</v>
      </c>
      <c r="F200" s="75" t="s">
        <v>181</v>
      </c>
    </row>
    <row r="201" ht="15.75" customHeight="1">
      <c r="A201" s="162" t="s">
        <v>181</v>
      </c>
      <c r="B201" s="348" t="s">
        <v>2010</v>
      </c>
      <c r="C201" s="348" t="s">
        <v>12207</v>
      </c>
      <c r="D201" s="164">
        <v>30.0</v>
      </c>
      <c r="E201" s="1483">
        <v>30.0</v>
      </c>
      <c r="F201" s="75" t="s">
        <v>181</v>
      </c>
    </row>
    <row r="202" ht="15.75" customHeight="1">
      <c r="A202" s="162" t="s">
        <v>181</v>
      </c>
      <c r="B202" s="348" t="s">
        <v>2010</v>
      </c>
      <c r="C202" s="348" t="s">
        <v>12208</v>
      </c>
      <c r="D202" s="164">
        <v>30.0</v>
      </c>
      <c r="E202" s="1483">
        <v>30.0</v>
      </c>
      <c r="F202" s="75" t="s">
        <v>181</v>
      </c>
    </row>
    <row r="203" ht="15.75" customHeight="1">
      <c r="A203" s="162" t="s">
        <v>181</v>
      </c>
      <c r="B203" s="348" t="s">
        <v>2010</v>
      </c>
      <c r="C203" s="348" t="s">
        <v>12209</v>
      </c>
      <c r="D203" s="164">
        <v>30.0</v>
      </c>
      <c r="E203" s="1483">
        <v>30.0</v>
      </c>
      <c r="F203" s="75" t="s">
        <v>181</v>
      </c>
    </row>
    <row r="204" ht="15.75" customHeight="1">
      <c r="A204" s="162" t="s">
        <v>181</v>
      </c>
      <c r="B204" s="348" t="s">
        <v>2010</v>
      </c>
      <c r="C204" s="348" t="s">
        <v>12210</v>
      </c>
      <c r="D204" s="164">
        <v>30.0</v>
      </c>
      <c r="E204" s="1483">
        <v>30.0</v>
      </c>
      <c r="F204" s="75" t="s">
        <v>181</v>
      </c>
    </row>
    <row r="205" ht="15.75" customHeight="1">
      <c r="A205" s="162" t="s">
        <v>181</v>
      </c>
      <c r="B205" s="348" t="s">
        <v>2010</v>
      </c>
      <c r="C205" s="348" t="s">
        <v>12211</v>
      </c>
      <c r="D205" s="164">
        <v>30.0</v>
      </c>
      <c r="E205" s="1483">
        <v>30.0</v>
      </c>
      <c r="F205" s="75" t="s">
        <v>181</v>
      </c>
    </row>
    <row r="206" ht="15.75" customHeight="1">
      <c r="A206" s="162" t="s">
        <v>181</v>
      </c>
      <c r="B206" s="348" t="s">
        <v>2010</v>
      </c>
      <c r="C206" s="348" t="s">
        <v>12212</v>
      </c>
      <c r="D206" s="164">
        <v>30.0</v>
      </c>
      <c r="E206" s="1483">
        <v>30.0</v>
      </c>
      <c r="F206" s="75" t="s">
        <v>181</v>
      </c>
    </row>
    <row r="207" ht="15.75" customHeight="1">
      <c r="A207" s="162" t="s">
        <v>181</v>
      </c>
      <c r="B207" s="348" t="s">
        <v>2010</v>
      </c>
      <c r="C207" s="348" t="s">
        <v>12213</v>
      </c>
      <c r="D207" s="164">
        <v>30.0</v>
      </c>
      <c r="E207" s="1483">
        <v>30.0</v>
      </c>
      <c r="F207" s="75" t="s">
        <v>181</v>
      </c>
    </row>
    <row r="208" ht="15.75" customHeight="1">
      <c r="A208" s="162" t="s">
        <v>181</v>
      </c>
      <c r="B208" s="348" t="s">
        <v>2010</v>
      </c>
      <c r="C208" s="348" t="s">
        <v>12214</v>
      </c>
      <c r="D208" s="164">
        <v>30.0</v>
      </c>
      <c r="E208" s="1483">
        <v>30.0</v>
      </c>
      <c r="F208" s="75" t="s">
        <v>181</v>
      </c>
    </row>
    <row r="209" ht="15.75" customHeight="1">
      <c r="A209" s="162" t="s">
        <v>181</v>
      </c>
      <c r="B209" s="348" t="s">
        <v>2010</v>
      </c>
      <c r="C209" s="348" t="s">
        <v>12215</v>
      </c>
      <c r="D209" s="164">
        <v>30.0</v>
      </c>
      <c r="E209" s="1483">
        <v>30.0</v>
      </c>
      <c r="F209" s="75" t="s">
        <v>181</v>
      </c>
    </row>
    <row r="210" ht="15.75" customHeight="1">
      <c r="A210" s="162" t="s">
        <v>181</v>
      </c>
      <c r="B210" s="348" t="s">
        <v>2010</v>
      </c>
      <c r="C210" s="348" t="s">
        <v>12216</v>
      </c>
      <c r="D210" s="164">
        <v>30.0</v>
      </c>
      <c r="E210" s="1483">
        <v>30.0</v>
      </c>
      <c r="F210" s="75" t="s">
        <v>181</v>
      </c>
    </row>
    <row r="211" ht="15.75" customHeight="1">
      <c r="A211" s="162" t="s">
        <v>181</v>
      </c>
      <c r="B211" s="348" t="s">
        <v>2010</v>
      </c>
      <c r="C211" s="348" t="s">
        <v>12217</v>
      </c>
      <c r="D211" s="164">
        <v>30.0</v>
      </c>
      <c r="E211" s="1483">
        <v>30.0</v>
      </c>
      <c r="F211" s="75" t="s">
        <v>181</v>
      </c>
    </row>
    <row r="212" ht="15.75" customHeight="1">
      <c r="A212" s="162" t="s">
        <v>181</v>
      </c>
      <c r="B212" s="348" t="s">
        <v>2010</v>
      </c>
      <c r="C212" s="348" t="s">
        <v>12218</v>
      </c>
      <c r="D212" s="164">
        <v>30.0</v>
      </c>
      <c r="E212" s="1483">
        <v>30.0</v>
      </c>
      <c r="F212" s="75" t="s">
        <v>181</v>
      </c>
    </row>
    <row r="213" ht="15.75" customHeight="1">
      <c r="A213" s="162" t="s">
        <v>181</v>
      </c>
      <c r="B213" s="348" t="s">
        <v>2010</v>
      </c>
      <c r="C213" s="348" t="s">
        <v>12219</v>
      </c>
      <c r="D213" s="164">
        <v>30.0</v>
      </c>
      <c r="E213" s="1483">
        <v>30.0</v>
      </c>
      <c r="F213" s="75" t="s">
        <v>181</v>
      </c>
    </row>
    <row r="214" ht="15.75" customHeight="1">
      <c r="A214" s="162" t="s">
        <v>181</v>
      </c>
      <c r="B214" s="348" t="s">
        <v>2010</v>
      </c>
      <c r="C214" s="348" t="s">
        <v>12220</v>
      </c>
      <c r="D214" s="164">
        <v>30.0</v>
      </c>
      <c r="E214" s="1483">
        <v>30.0</v>
      </c>
      <c r="F214" s="75" t="s">
        <v>181</v>
      </c>
    </row>
    <row r="215" ht="15.75" customHeight="1">
      <c r="A215" s="162" t="s">
        <v>181</v>
      </c>
      <c r="B215" s="348" t="s">
        <v>2010</v>
      </c>
      <c r="C215" s="348" t="s">
        <v>12221</v>
      </c>
      <c r="D215" s="164">
        <v>30.0</v>
      </c>
      <c r="E215" s="1483">
        <v>30.0</v>
      </c>
      <c r="F215" s="75" t="s">
        <v>181</v>
      </c>
    </row>
    <row r="216" ht="15.75" customHeight="1">
      <c r="A216" s="162" t="s">
        <v>181</v>
      </c>
      <c r="B216" s="348" t="s">
        <v>2010</v>
      </c>
      <c r="C216" s="728" t="s">
        <v>12222</v>
      </c>
      <c r="D216" s="164">
        <v>30.0</v>
      </c>
      <c r="E216" s="1483">
        <v>30.0</v>
      </c>
      <c r="F216" s="75" t="s">
        <v>181</v>
      </c>
    </row>
    <row r="217" ht="15.75" customHeight="1">
      <c r="A217" s="162" t="s">
        <v>181</v>
      </c>
      <c r="B217" s="640" t="s">
        <v>2010</v>
      </c>
      <c r="C217" s="348" t="s">
        <v>12223</v>
      </c>
      <c r="D217" s="164">
        <v>30.0</v>
      </c>
      <c r="E217" s="1483">
        <v>30.0</v>
      </c>
      <c r="F217" s="75" t="s">
        <v>181</v>
      </c>
    </row>
    <row r="218" ht="15.75" customHeight="1">
      <c r="A218" s="162" t="s">
        <v>181</v>
      </c>
      <c r="B218" s="640" t="s">
        <v>2010</v>
      </c>
      <c r="C218" s="348" t="s">
        <v>12224</v>
      </c>
      <c r="D218" s="164">
        <v>30.0</v>
      </c>
      <c r="E218" s="1483">
        <v>30.0</v>
      </c>
      <c r="F218" s="75" t="s">
        <v>181</v>
      </c>
    </row>
    <row r="219" ht="15.75" customHeight="1">
      <c r="A219" s="162" t="s">
        <v>181</v>
      </c>
      <c r="B219" s="640" t="s">
        <v>2010</v>
      </c>
      <c r="C219" s="348" t="s">
        <v>12225</v>
      </c>
      <c r="D219" s="164">
        <v>30.0</v>
      </c>
      <c r="E219" s="1483">
        <v>30.0</v>
      </c>
      <c r="F219" s="75" t="s">
        <v>181</v>
      </c>
    </row>
    <row r="220" ht="48.0" customHeight="1">
      <c r="A220" s="162" t="s">
        <v>181</v>
      </c>
      <c r="B220" s="640" t="s">
        <v>2010</v>
      </c>
      <c r="C220" s="1024" t="s">
        <v>12226</v>
      </c>
      <c r="D220" s="164">
        <v>30.0</v>
      </c>
      <c r="E220" s="1483">
        <v>30.0</v>
      </c>
      <c r="F220" s="75" t="s">
        <v>181</v>
      </c>
    </row>
    <row r="221" ht="15.75" customHeight="1">
      <c r="A221" s="162" t="s">
        <v>181</v>
      </c>
      <c r="B221" s="640" t="s">
        <v>2010</v>
      </c>
      <c r="C221" s="348" t="s">
        <v>12227</v>
      </c>
      <c r="D221" s="164">
        <v>30.0</v>
      </c>
      <c r="E221" s="1483">
        <v>30.0</v>
      </c>
      <c r="F221" s="75" t="s">
        <v>181</v>
      </c>
    </row>
    <row r="222" ht="15.75" customHeight="1">
      <c r="A222" s="162" t="s">
        <v>181</v>
      </c>
      <c r="B222" s="640" t="s">
        <v>2010</v>
      </c>
      <c r="C222" s="200" t="s">
        <v>12228</v>
      </c>
      <c r="D222" s="164">
        <v>30.0</v>
      </c>
      <c r="E222" s="1483">
        <v>30.0</v>
      </c>
      <c r="F222" s="75" t="s">
        <v>181</v>
      </c>
      <c r="G222" s="70"/>
      <c r="H222" s="70"/>
    </row>
    <row r="223" ht="15.75" customHeight="1">
      <c r="A223" s="162" t="s">
        <v>7636</v>
      </c>
      <c r="B223" s="348" t="s">
        <v>174</v>
      </c>
      <c r="C223" s="1763" t="s">
        <v>12229</v>
      </c>
      <c r="D223" s="164">
        <v>20.0</v>
      </c>
      <c r="E223" s="1483">
        <v>20.0</v>
      </c>
      <c r="F223" s="75" t="s">
        <v>182</v>
      </c>
    </row>
    <row r="224" ht="15.75" customHeight="1">
      <c r="A224" s="162" t="s">
        <v>7636</v>
      </c>
      <c r="B224" s="348" t="s">
        <v>174</v>
      </c>
      <c r="C224" s="1763" t="s">
        <v>12230</v>
      </c>
      <c r="D224" s="178">
        <v>20.0</v>
      </c>
      <c r="E224" s="1483">
        <v>20.0</v>
      </c>
      <c r="F224" s="75" t="s">
        <v>182</v>
      </c>
    </row>
    <row r="225" ht="15.75" customHeight="1">
      <c r="A225" s="200" t="s">
        <v>7636</v>
      </c>
      <c r="B225" s="1128" t="s">
        <v>174</v>
      </c>
      <c r="C225" s="1764" t="s">
        <v>12231</v>
      </c>
      <c r="D225" s="164">
        <v>20.0</v>
      </c>
      <c r="E225" s="1483">
        <v>20.0</v>
      </c>
      <c r="F225" s="75" t="s">
        <v>182</v>
      </c>
    </row>
    <row r="226" ht="15.75" customHeight="1">
      <c r="A226" s="200" t="s">
        <v>7636</v>
      </c>
      <c r="B226" s="1128" t="s">
        <v>174</v>
      </c>
      <c r="C226" s="1764" t="s">
        <v>12232</v>
      </c>
      <c r="D226" s="178">
        <v>20.0</v>
      </c>
      <c r="E226" s="1483">
        <v>20.0</v>
      </c>
      <c r="F226" s="75" t="s">
        <v>182</v>
      </c>
    </row>
    <row r="227" ht="15.75" customHeight="1">
      <c r="A227" s="200" t="s">
        <v>7636</v>
      </c>
      <c r="B227" s="1128" t="s">
        <v>174</v>
      </c>
      <c r="C227" s="1764" t="s">
        <v>12233</v>
      </c>
      <c r="D227" s="178">
        <v>20.0</v>
      </c>
      <c r="E227" s="1483">
        <v>20.0</v>
      </c>
      <c r="F227" s="75" t="s">
        <v>182</v>
      </c>
    </row>
    <row r="228" ht="15.75" customHeight="1">
      <c r="A228" s="162" t="s">
        <v>191</v>
      </c>
      <c r="B228" s="348" t="s">
        <v>2010</v>
      </c>
      <c r="C228" s="348" t="s">
        <v>12234</v>
      </c>
      <c r="D228" s="164">
        <v>30.0</v>
      </c>
      <c r="E228" s="1483">
        <v>30.0</v>
      </c>
      <c r="F228" s="555" t="s">
        <v>191</v>
      </c>
    </row>
    <row r="229" ht="15.75" customHeight="1">
      <c r="A229" s="162" t="s">
        <v>191</v>
      </c>
      <c r="B229" s="348" t="s">
        <v>2010</v>
      </c>
      <c r="C229" s="348" t="s">
        <v>12235</v>
      </c>
      <c r="D229" s="178">
        <v>30.0</v>
      </c>
      <c r="E229" s="1483">
        <v>30.0</v>
      </c>
      <c r="F229" s="555" t="s">
        <v>191</v>
      </c>
    </row>
    <row r="230" ht="15.75" customHeight="1">
      <c r="A230" s="162" t="s">
        <v>191</v>
      </c>
      <c r="B230" s="348" t="s">
        <v>2010</v>
      </c>
      <c r="C230" s="348" t="s">
        <v>12236</v>
      </c>
      <c r="D230" s="164">
        <v>30.0</v>
      </c>
      <c r="E230" s="1483">
        <v>30.0</v>
      </c>
      <c r="F230" s="555" t="s">
        <v>191</v>
      </c>
    </row>
    <row r="231" ht="15.75" customHeight="1">
      <c r="A231" s="162"/>
      <c r="B231" s="348"/>
      <c r="C231" s="348" t="s">
        <v>12237</v>
      </c>
      <c r="D231" s="178">
        <v>30.0</v>
      </c>
      <c r="E231" s="1483">
        <v>30.0</v>
      </c>
      <c r="F231" s="555" t="s">
        <v>191</v>
      </c>
    </row>
    <row r="232" ht="15.75" customHeight="1">
      <c r="A232" s="162" t="s">
        <v>12238</v>
      </c>
      <c r="B232" s="348" t="s">
        <v>174</v>
      </c>
      <c r="C232" s="348" t="s">
        <v>12239</v>
      </c>
      <c r="D232" s="164">
        <v>20.0</v>
      </c>
      <c r="E232" s="1483">
        <v>20.0</v>
      </c>
      <c r="F232" s="555" t="s">
        <v>1884</v>
      </c>
    </row>
    <row r="233" ht="54.75" customHeight="1">
      <c r="A233" s="200" t="s">
        <v>10147</v>
      </c>
      <c r="B233" s="1128" t="s">
        <v>174</v>
      </c>
      <c r="C233" s="1128" t="s">
        <v>12240</v>
      </c>
      <c r="D233" s="1131">
        <v>20.0</v>
      </c>
      <c r="E233" s="1662">
        <v>20.0</v>
      </c>
      <c r="F233" s="555" t="s">
        <v>192</v>
      </c>
      <c r="G233" s="555"/>
      <c r="H233" s="555"/>
      <c r="I233" s="555"/>
      <c r="J233" s="555"/>
      <c r="K233" s="555"/>
      <c r="L233" s="555"/>
      <c r="M233" s="555"/>
      <c r="N233" s="555"/>
      <c r="O233" s="555"/>
      <c r="P233" s="555"/>
      <c r="Q233" s="555"/>
      <c r="R233" s="555"/>
      <c r="S233" s="555"/>
      <c r="T233" s="555"/>
      <c r="U233" s="555"/>
      <c r="V233" s="555"/>
      <c r="W233" s="555"/>
      <c r="X233" s="555"/>
      <c r="Y233" s="555"/>
    </row>
    <row r="234" ht="41.25" customHeight="1">
      <c r="A234" s="1177" t="s">
        <v>10147</v>
      </c>
      <c r="B234" s="1725" t="s">
        <v>174</v>
      </c>
      <c r="C234" s="1725" t="s">
        <v>12241</v>
      </c>
      <c r="D234" s="1182">
        <v>20.0</v>
      </c>
      <c r="E234" s="1727">
        <v>20.0</v>
      </c>
      <c r="F234" s="555" t="s">
        <v>192</v>
      </c>
      <c r="G234" s="555"/>
      <c r="H234" s="555"/>
      <c r="I234" s="555"/>
      <c r="J234" s="555"/>
      <c r="K234" s="555"/>
      <c r="L234" s="555"/>
      <c r="M234" s="555"/>
      <c r="N234" s="555"/>
      <c r="O234" s="555"/>
      <c r="P234" s="555"/>
      <c r="Q234" s="555"/>
      <c r="R234" s="555"/>
      <c r="S234" s="555"/>
      <c r="T234" s="555"/>
      <c r="U234" s="555"/>
      <c r="V234" s="555"/>
      <c r="W234" s="555"/>
      <c r="X234" s="555"/>
      <c r="Y234" s="555"/>
    </row>
    <row r="235" ht="27.0" customHeight="1">
      <c r="A235" s="1177" t="s">
        <v>10147</v>
      </c>
      <c r="B235" s="1725" t="s">
        <v>174</v>
      </c>
      <c r="C235" s="1725" t="s">
        <v>12242</v>
      </c>
      <c r="D235" s="1182">
        <v>20.0</v>
      </c>
      <c r="E235" s="1727">
        <v>20.0</v>
      </c>
      <c r="F235" s="555" t="s">
        <v>192</v>
      </c>
      <c r="G235" s="555"/>
      <c r="H235" s="555"/>
      <c r="I235" s="555"/>
      <c r="J235" s="555"/>
      <c r="K235" s="555"/>
      <c r="L235" s="555"/>
      <c r="M235" s="555"/>
      <c r="N235" s="555"/>
      <c r="O235" s="555"/>
      <c r="P235" s="555"/>
      <c r="Q235" s="555"/>
      <c r="R235" s="555"/>
      <c r="S235" s="555"/>
      <c r="T235" s="555"/>
      <c r="U235" s="555"/>
      <c r="V235" s="555"/>
      <c r="W235" s="555"/>
      <c r="X235" s="555"/>
      <c r="Y235" s="555"/>
    </row>
    <row r="236" ht="27.0" customHeight="1">
      <c r="A236" s="1177" t="s">
        <v>10147</v>
      </c>
      <c r="B236" s="1725" t="s">
        <v>174</v>
      </c>
      <c r="C236" s="1725" t="s">
        <v>12243</v>
      </c>
      <c r="D236" s="1182">
        <v>20.0</v>
      </c>
      <c r="E236" s="1727">
        <v>20.0</v>
      </c>
      <c r="F236" s="555" t="s">
        <v>192</v>
      </c>
      <c r="G236" s="555"/>
      <c r="H236" s="555"/>
      <c r="I236" s="555"/>
      <c r="J236" s="555"/>
      <c r="K236" s="555"/>
      <c r="L236" s="555"/>
      <c r="M236" s="555"/>
      <c r="N236" s="555"/>
      <c r="O236" s="555"/>
      <c r="P236" s="555"/>
      <c r="Q236" s="555"/>
      <c r="R236" s="555"/>
      <c r="S236" s="555"/>
      <c r="T236" s="555"/>
      <c r="U236" s="555"/>
      <c r="V236" s="555"/>
      <c r="W236" s="555"/>
      <c r="X236" s="555"/>
      <c r="Y236" s="555"/>
    </row>
    <row r="237" ht="27.0" customHeight="1">
      <c r="A237" s="1177" t="s">
        <v>10147</v>
      </c>
      <c r="B237" s="1725" t="s">
        <v>174</v>
      </c>
      <c r="C237" s="1725" t="s">
        <v>12244</v>
      </c>
      <c r="D237" s="1182">
        <v>20.0</v>
      </c>
      <c r="E237" s="1727">
        <v>20.0</v>
      </c>
      <c r="F237" s="555" t="s">
        <v>192</v>
      </c>
      <c r="G237" s="555"/>
      <c r="H237" s="555"/>
      <c r="I237" s="555"/>
      <c r="J237" s="555"/>
      <c r="K237" s="555"/>
      <c r="L237" s="555"/>
      <c r="M237" s="555"/>
      <c r="N237" s="555"/>
      <c r="O237" s="555"/>
      <c r="P237" s="555"/>
      <c r="Q237" s="555"/>
      <c r="R237" s="555"/>
      <c r="S237" s="555"/>
      <c r="T237" s="555"/>
      <c r="U237" s="555"/>
      <c r="V237" s="555"/>
      <c r="W237" s="555"/>
      <c r="X237" s="555"/>
      <c r="Y237" s="555"/>
    </row>
    <row r="238" ht="41.25" customHeight="1">
      <c r="A238" s="1177" t="s">
        <v>10147</v>
      </c>
      <c r="B238" s="1725" t="s">
        <v>174</v>
      </c>
      <c r="C238" s="1725" t="s">
        <v>12245</v>
      </c>
      <c r="D238" s="1182">
        <v>20.0</v>
      </c>
      <c r="E238" s="1727">
        <v>20.0</v>
      </c>
      <c r="F238" s="555" t="s">
        <v>192</v>
      </c>
      <c r="G238" s="555"/>
      <c r="H238" s="555"/>
      <c r="I238" s="555"/>
      <c r="J238" s="555"/>
      <c r="K238" s="555"/>
      <c r="L238" s="555"/>
      <c r="M238" s="555"/>
      <c r="N238" s="555"/>
      <c r="O238" s="555"/>
      <c r="P238" s="555"/>
      <c r="Q238" s="555"/>
      <c r="R238" s="555"/>
      <c r="S238" s="555"/>
      <c r="T238" s="555"/>
      <c r="U238" s="555"/>
      <c r="V238" s="555"/>
      <c r="W238" s="555"/>
      <c r="X238" s="555"/>
      <c r="Y238" s="555"/>
    </row>
    <row r="239" ht="45.75" customHeight="1">
      <c r="A239" s="1765" t="s">
        <v>12246</v>
      </c>
      <c r="B239" s="1766" t="s">
        <v>174</v>
      </c>
      <c r="C239" s="1767" t="s">
        <v>12247</v>
      </c>
      <c r="D239" s="1483">
        <v>30.0</v>
      </c>
      <c r="E239" s="1483">
        <v>30.0</v>
      </c>
      <c r="F239" s="555" t="s">
        <v>175</v>
      </c>
    </row>
    <row r="240" ht="51.75" customHeight="1">
      <c r="A240" s="1765" t="s">
        <v>12246</v>
      </c>
      <c r="B240" s="1766" t="s">
        <v>174</v>
      </c>
      <c r="C240" s="1768" t="s">
        <v>12248</v>
      </c>
      <c r="D240" s="1483">
        <v>30.0</v>
      </c>
      <c r="E240" s="1483">
        <v>30.0</v>
      </c>
      <c r="F240" s="555" t="s">
        <v>175</v>
      </c>
    </row>
    <row r="241" ht="15.75" customHeight="1">
      <c r="A241" s="1765" t="s">
        <v>12246</v>
      </c>
      <c r="B241" s="1766" t="s">
        <v>174</v>
      </c>
      <c r="C241" s="1768" t="s">
        <v>12249</v>
      </c>
      <c r="D241" s="1483">
        <v>30.0</v>
      </c>
      <c r="E241" s="1483">
        <v>30.0</v>
      </c>
      <c r="F241" s="555" t="s">
        <v>175</v>
      </c>
    </row>
    <row r="242" ht="15.75" customHeight="1">
      <c r="A242" s="1765" t="s">
        <v>12246</v>
      </c>
      <c r="B242" s="1766" t="s">
        <v>174</v>
      </c>
      <c r="C242" s="1768" t="s">
        <v>12250</v>
      </c>
      <c r="D242" s="1483">
        <v>30.0</v>
      </c>
      <c r="E242" s="1483">
        <v>30.0</v>
      </c>
      <c r="F242" s="555" t="s">
        <v>175</v>
      </c>
    </row>
    <row r="243" ht="15.75" customHeight="1">
      <c r="A243" s="1765" t="s">
        <v>12246</v>
      </c>
      <c r="B243" s="1766" t="s">
        <v>174</v>
      </c>
      <c r="C243" s="1768" t="s">
        <v>12251</v>
      </c>
      <c r="D243" s="1483">
        <v>30.0</v>
      </c>
      <c r="E243" s="1483">
        <v>30.0</v>
      </c>
      <c r="F243" s="555" t="s">
        <v>175</v>
      </c>
    </row>
    <row r="244" ht="15.75" customHeight="1">
      <c r="A244" s="1765" t="s">
        <v>12246</v>
      </c>
      <c r="B244" s="1766" t="s">
        <v>174</v>
      </c>
      <c r="C244" s="1768" t="s">
        <v>12252</v>
      </c>
      <c r="D244" s="1483">
        <v>30.0</v>
      </c>
      <c r="E244" s="1483">
        <v>30.0</v>
      </c>
      <c r="F244" s="555" t="s">
        <v>175</v>
      </c>
    </row>
    <row r="245" ht="15.75" customHeight="1">
      <c r="A245" s="1765" t="s">
        <v>12246</v>
      </c>
      <c r="B245" s="1742" t="s">
        <v>174</v>
      </c>
      <c r="C245" s="1768" t="s">
        <v>12253</v>
      </c>
      <c r="D245" s="1483">
        <v>30.0</v>
      </c>
      <c r="E245" s="1483">
        <v>30.0</v>
      </c>
      <c r="F245" s="555" t="s">
        <v>175</v>
      </c>
    </row>
    <row r="246" ht="15.75" customHeight="1">
      <c r="A246" s="1765" t="s">
        <v>12246</v>
      </c>
      <c r="B246" s="1766" t="s">
        <v>174</v>
      </c>
      <c r="C246" s="1768" t="s">
        <v>12254</v>
      </c>
      <c r="D246" s="1483">
        <v>30.0</v>
      </c>
      <c r="E246" s="1483">
        <v>30.0</v>
      </c>
      <c r="F246" s="555" t="s">
        <v>175</v>
      </c>
    </row>
    <row r="247" ht="15.75" customHeight="1">
      <c r="A247" s="1765" t="s">
        <v>12246</v>
      </c>
      <c r="B247" s="1766" t="s">
        <v>174</v>
      </c>
      <c r="C247" s="1768" t="s">
        <v>12255</v>
      </c>
      <c r="D247" s="1483">
        <v>30.0</v>
      </c>
      <c r="E247" s="1483">
        <v>30.0</v>
      </c>
      <c r="F247" s="555" t="s">
        <v>175</v>
      </c>
    </row>
    <row r="248" ht="15.75" customHeight="1">
      <c r="A248" s="1765" t="s">
        <v>12246</v>
      </c>
      <c r="B248" s="1766" t="s">
        <v>174</v>
      </c>
      <c r="C248" s="1768" t="s">
        <v>12256</v>
      </c>
      <c r="D248" s="1483">
        <v>30.0</v>
      </c>
      <c r="E248" s="1483">
        <v>30.0</v>
      </c>
      <c r="F248" s="555" t="s">
        <v>175</v>
      </c>
    </row>
    <row r="249" ht="15.75" customHeight="1">
      <c r="A249" s="1765" t="s">
        <v>12246</v>
      </c>
      <c r="B249" s="1766" t="s">
        <v>174</v>
      </c>
      <c r="C249" s="1768" t="s">
        <v>12257</v>
      </c>
      <c r="D249" s="1483">
        <v>30.0</v>
      </c>
      <c r="E249" s="1483">
        <v>30.0</v>
      </c>
      <c r="F249" s="555" t="s">
        <v>175</v>
      </c>
    </row>
    <row r="250" ht="15.75" customHeight="1">
      <c r="A250" s="1765" t="s">
        <v>12246</v>
      </c>
      <c r="B250" s="1766" t="s">
        <v>174</v>
      </c>
      <c r="C250" s="1768" t="s">
        <v>12258</v>
      </c>
      <c r="D250" s="1483">
        <v>30.0</v>
      </c>
      <c r="E250" s="1483">
        <v>30.0</v>
      </c>
      <c r="F250" s="555" t="s">
        <v>175</v>
      </c>
    </row>
    <row r="251" ht="15.75" customHeight="1">
      <c r="A251" s="1765" t="s">
        <v>12246</v>
      </c>
      <c r="B251" s="1766" t="s">
        <v>174</v>
      </c>
      <c r="C251" s="1768" t="s">
        <v>12259</v>
      </c>
      <c r="D251" s="1483">
        <v>30.0</v>
      </c>
      <c r="E251" s="1483">
        <v>30.0</v>
      </c>
      <c r="F251" s="555" t="s">
        <v>175</v>
      </c>
    </row>
    <row r="252" ht="15.75" customHeight="1">
      <c r="A252" s="1765" t="s">
        <v>12246</v>
      </c>
      <c r="B252" s="1742" t="s">
        <v>174</v>
      </c>
      <c r="C252" s="1768" t="s">
        <v>12260</v>
      </c>
      <c r="D252" s="1483">
        <v>30.0</v>
      </c>
      <c r="E252" s="1483">
        <v>30.0</v>
      </c>
      <c r="F252" s="555" t="s">
        <v>175</v>
      </c>
    </row>
    <row r="253" ht="15.75" customHeight="1">
      <c r="A253" s="1765" t="s">
        <v>12246</v>
      </c>
      <c r="B253" s="1766" t="s">
        <v>174</v>
      </c>
      <c r="C253" s="1768" t="s">
        <v>12261</v>
      </c>
      <c r="D253" s="1483">
        <v>30.0</v>
      </c>
      <c r="E253" s="1483">
        <v>30.0</v>
      </c>
      <c r="F253" s="555" t="s">
        <v>175</v>
      </c>
    </row>
    <row r="254" ht="15.75" customHeight="1">
      <c r="A254" s="1765" t="s">
        <v>12246</v>
      </c>
      <c r="B254" s="1766" t="s">
        <v>174</v>
      </c>
      <c r="C254" s="1768" t="s">
        <v>12262</v>
      </c>
      <c r="D254" s="1483">
        <v>30.0</v>
      </c>
      <c r="E254" s="1483">
        <v>30.0</v>
      </c>
      <c r="F254" s="555" t="s">
        <v>175</v>
      </c>
    </row>
    <row r="255" ht="15.75" customHeight="1">
      <c r="A255" s="1765" t="s">
        <v>12246</v>
      </c>
      <c r="B255" s="1766" t="s">
        <v>174</v>
      </c>
      <c r="C255" s="1768" t="s">
        <v>12263</v>
      </c>
      <c r="D255" s="1483">
        <v>30.0</v>
      </c>
      <c r="E255" s="1483">
        <v>30.0</v>
      </c>
      <c r="F255" s="555" t="s">
        <v>175</v>
      </c>
    </row>
    <row r="256" ht="15.75" customHeight="1">
      <c r="A256" s="1765" t="s">
        <v>12246</v>
      </c>
      <c r="B256" s="1766" t="s">
        <v>174</v>
      </c>
      <c r="C256" s="1768" t="s">
        <v>12264</v>
      </c>
      <c r="D256" s="1483">
        <v>30.0</v>
      </c>
      <c r="E256" s="1483">
        <v>30.0</v>
      </c>
      <c r="F256" s="555" t="s">
        <v>175</v>
      </c>
    </row>
    <row r="257" ht="15.75" customHeight="1">
      <c r="A257" s="1765" t="s">
        <v>12246</v>
      </c>
      <c r="B257" s="1766" t="s">
        <v>174</v>
      </c>
      <c r="C257" s="1768" t="s">
        <v>12265</v>
      </c>
      <c r="D257" s="1483">
        <v>30.0</v>
      </c>
      <c r="E257" s="1483">
        <v>30.0</v>
      </c>
      <c r="F257" s="555" t="s">
        <v>175</v>
      </c>
    </row>
    <row r="258" ht="15.75" customHeight="1">
      <c r="A258" s="1765" t="s">
        <v>12246</v>
      </c>
      <c r="B258" s="1766" t="s">
        <v>174</v>
      </c>
      <c r="C258" s="1768" t="s">
        <v>12266</v>
      </c>
      <c r="D258" s="1483">
        <v>30.0</v>
      </c>
      <c r="E258" s="1483">
        <v>30.0</v>
      </c>
      <c r="F258" s="555" t="s">
        <v>175</v>
      </c>
    </row>
    <row r="259" ht="15.75" customHeight="1">
      <c r="A259" s="162" t="s">
        <v>209</v>
      </c>
      <c r="B259" s="348" t="s">
        <v>174</v>
      </c>
      <c r="C259" s="348" t="s">
        <v>12267</v>
      </c>
      <c r="D259" s="164">
        <v>20.0</v>
      </c>
      <c r="E259" s="1483">
        <v>20.0</v>
      </c>
      <c r="F259" s="75" t="s">
        <v>209</v>
      </c>
    </row>
    <row r="260" ht="15.75" customHeight="1">
      <c r="A260" s="162" t="s">
        <v>209</v>
      </c>
      <c r="B260" s="348" t="s">
        <v>174</v>
      </c>
      <c r="C260" s="348" t="s">
        <v>12268</v>
      </c>
      <c r="D260" s="178">
        <v>20.0</v>
      </c>
      <c r="E260" s="1483">
        <v>20.0</v>
      </c>
      <c r="F260" s="75" t="s">
        <v>209</v>
      </c>
    </row>
    <row r="261" ht="15.75" customHeight="1">
      <c r="A261" s="162" t="s">
        <v>209</v>
      </c>
      <c r="B261" s="348" t="s">
        <v>174</v>
      </c>
      <c r="C261" s="348" t="s">
        <v>12269</v>
      </c>
      <c r="D261" s="164">
        <v>20.0</v>
      </c>
      <c r="E261" s="1483">
        <v>20.0</v>
      </c>
      <c r="F261" s="75" t="s">
        <v>209</v>
      </c>
    </row>
    <row r="262" ht="15.75" customHeight="1">
      <c r="A262" s="162" t="s">
        <v>8969</v>
      </c>
      <c r="B262" s="348" t="s">
        <v>174</v>
      </c>
      <c r="C262" s="348" t="s">
        <v>12270</v>
      </c>
      <c r="D262" s="178">
        <v>20.0</v>
      </c>
      <c r="E262" s="1483">
        <v>20.0</v>
      </c>
      <c r="F262" s="555" t="s">
        <v>1913</v>
      </c>
    </row>
    <row r="263" ht="15.75" customHeight="1">
      <c r="A263" s="162" t="s">
        <v>8969</v>
      </c>
      <c r="B263" s="348" t="s">
        <v>174</v>
      </c>
      <c r="C263" s="348" t="s">
        <v>12271</v>
      </c>
      <c r="D263" s="178">
        <v>20.0</v>
      </c>
      <c r="E263" s="1483">
        <v>20.0</v>
      </c>
      <c r="F263" s="555" t="s">
        <v>1913</v>
      </c>
    </row>
    <row r="264" ht="15.75" customHeight="1">
      <c r="A264" s="170" t="s">
        <v>8969</v>
      </c>
      <c r="B264" s="728" t="s">
        <v>174</v>
      </c>
      <c r="C264" s="348" t="s">
        <v>12272</v>
      </c>
      <c r="D264" s="173">
        <v>20.0</v>
      </c>
      <c r="E264" s="1709">
        <v>20.0</v>
      </c>
      <c r="F264" s="555" t="s">
        <v>1913</v>
      </c>
    </row>
    <row r="265" ht="15.75" customHeight="1">
      <c r="A265" s="170" t="s">
        <v>8969</v>
      </c>
      <c r="B265" s="728" t="s">
        <v>174</v>
      </c>
      <c r="C265" s="348" t="s">
        <v>12273</v>
      </c>
      <c r="D265" s="173">
        <v>20.0</v>
      </c>
      <c r="E265" s="1709">
        <v>20.0</v>
      </c>
      <c r="F265" s="555" t="s">
        <v>1913</v>
      </c>
    </row>
    <row r="266" ht="15.75" customHeight="1">
      <c r="A266" s="162" t="s">
        <v>10186</v>
      </c>
      <c r="B266" s="348" t="s">
        <v>174</v>
      </c>
      <c r="C266" s="348" t="s">
        <v>12274</v>
      </c>
      <c r="D266" s="164">
        <v>20.0</v>
      </c>
      <c r="E266" s="1483">
        <v>20.0</v>
      </c>
      <c r="F266" s="200" t="s">
        <v>10186</v>
      </c>
    </row>
    <row r="267" ht="15.75" customHeight="1">
      <c r="A267" s="162" t="s">
        <v>8976</v>
      </c>
      <c r="B267" s="348" t="s">
        <v>174</v>
      </c>
      <c r="C267" s="348" t="s">
        <v>12275</v>
      </c>
      <c r="D267" s="164">
        <v>30.0</v>
      </c>
      <c r="E267" s="1483">
        <v>30.0</v>
      </c>
      <c r="F267" s="75" t="s">
        <v>1935</v>
      </c>
    </row>
    <row r="268" ht="15.75" customHeight="1">
      <c r="A268" s="162" t="s">
        <v>8976</v>
      </c>
      <c r="B268" s="348" t="s">
        <v>174</v>
      </c>
      <c r="C268" s="348" t="s">
        <v>12276</v>
      </c>
      <c r="D268" s="164">
        <v>30.0</v>
      </c>
      <c r="E268" s="1483">
        <v>30.0</v>
      </c>
      <c r="F268" s="75" t="s">
        <v>1935</v>
      </c>
    </row>
    <row r="269" ht="15.75" customHeight="1">
      <c r="A269" s="162" t="s">
        <v>8976</v>
      </c>
      <c r="B269" s="348" t="s">
        <v>174</v>
      </c>
      <c r="C269" s="348" t="s">
        <v>12277</v>
      </c>
      <c r="D269" s="164">
        <v>30.0</v>
      </c>
      <c r="E269" s="1483">
        <v>30.0</v>
      </c>
      <c r="F269" s="75" t="s">
        <v>1935</v>
      </c>
    </row>
    <row r="270" ht="15.75" customHeight="1">
      <c r="A270" s="162" t="s">
        <v>8976</v>
      </c>
      <c r="B270" s="348" t="s">
        <v>174</v>
      </c>
      <c r="C270" s="348" t="s">
        <v>12278</v>
      </c>
      <c r="D270" s="164">
        <v>30.0</v>
      </c>
      <c r="E270" s="1483">
        <v>30.0</v>
      </c>
      <c r="F270" s="75" t="s">
        <v>1935</v>
      </c>
    </row>
    <row r="271" ht="15.75" customHeight="1">
      <c r="A271" s="162" t="s">
        <v>8976</v>
      </c>
      <c r="B271" s="348" t="s">
        <v>174</v>
      </c>
      <c r="C271" s="348" t="s">
        <v>12279</v>
      </c>
      <c r="D271" s="178">
        <v>30.0</v>
      </c>
      <c r="E271" s="1483">
        <v>30.0</v>
      </c>
      <c r="F271" s="75" t="s">
        <v>1935</v>
      </c>
    </row>
    <row r="272" ht="15.75" customHeight="1">
      <c r="A272" s="162" t="s">
        <v>8976</v>
      </c>
      <c r="B272" s="348" t="s">
        <v>174</v>
      </c>
      <c r="C272" s="348" t="s">
        <v>12280</v>
      </c>
      <c r="D272" s="164">
        <v>20.0</v>
      </c>
      <c r="E272" s="1483">
        <v>20.0</v>
      </c>
      <c r="F272" s="75" t="s">
        <v>1935</v>
      </c>
    </row>
    <row r="273" ht="15.75" customHeight="1">
      <c r="A273" s="162" t="s">
        <v>8976</v>
      </c>
      <c r="B273" s="348" t="s">
        <v>174</v>
      </c>
      <c r="C273" s="348" t="s">
        <v>12281</v>
      </c>
      <c r="D273" s="178">
        <v>20.0</v>
      </c>
      <c r="E273" s="1483">
        <v>20.0</v>
      </c>
      <c r="F273" s="75" t="s">
        <v>1935</v>
      </c>
    </row>
    <row r="274" ht="15.75" customHeight="1">
      <c r="A274" s="162" t="s">
        <v>8976</v>
      </c>
      <c r="B274" s="348" t="s">
        <v>174</v>
      </c>
      <c r="C274" s="348" t="s">
        <v>12282</v>
      </c>
      <c r="D274" s="178">
        <v>20.0</v>
      </c>
      <c r="E274" s="1483">
        <v>20.0</v>
      </c>
      <c r="F274" s="75" t="s">
        <v>1935</v>
      </c>
    </row>
    <row r="275" ht="15.75" customHeight="1">
      <c r="A275" s="162" t="s">
        <v>10195</v>
      </c>
      <c r="B275" s="348" t="s">
        <v>174</v>
      </c>
      <c r="C275" s="348" t="s">
        <v>12283</v>
      </c>
      <c r="D275" s="178">
        <v>20.0</v>
      </c>
      <c r="E275" s="1483">
        <v>20.0</v>
      </c>
      <c r="F275" s="75" t="s">
        <v>8390</v>
      </c>
    </row>
    <row r="276" ht="42.0" customHeight="1">
      <c r="A276" s="162" t="s">
        <v>10195</v>
      </c>
      <c r="B276" s="348" t="s">
        <v>174</v>
      </c>
      <c r="C276" s="348" t="s">
        <v>12284</v>
      </c>
      <c r="D276" s="178">
        <v>20.0</v>
      </c>
      <c r="E276" s="1483">
        <v>20.0</v>
      </c>
      <c r="F276" s="75" t="s">
        <v>8390</v>
      </c>
    </row>
    <row r="277" ht="15.75" customHeight="1">
      <c r="A277" s="162" t="s">
        <v>197</v>
      </c>
      <c r="B277" s="348" t="s">
        <v>174</v>
      </c>
      <c r="C277" s="348" t="s">
        <v>12285</v>
      </c>
      <c r="D277" s="164">
        <v>20.0</v>
      </c>
      <c r="E277" s="1483">
        <v>20.0</v>
      </c>
      <c r="F277" s="555" t="s">
        <v>197</v>
      </c>
    </row>
    <row r="278" ht="15.75" customHeight="1">
      <c r="A278" s="162" t="s">
        <v>10211</v>
      </c>
      <c r="B278" s="348" t="s">
        <v>1962</v>
      </c>
      <c r="C278" s="348" t="s">
        <v>12286</v>
      </c>
      <c r="D278" s="164">
        <v>30.0</v>
      </c>
      <c r="E278" s="1483">
        <v>30.0</v>
      </c>
      <c r="F278" s="555" t="s">
        <v>1959</v>
      </c>
    </row>
    <row r="279" ht="15.75" customHeight="1">
      <c r="A279" s="162" t="s">
        <v>9044</v>
      </c>
      <c r="B279" s="348" t="s">
        <v>174</v>
      </c>
      <c r="C279" s="348" t="s">
        <v>12287</v>
      </c>
      <c r="D279" s="164">
        <v>20.0</v>
      </c>
      <c r="E279" s="1483">
        <v>20.0</v>
      </c>
      <c r="F279" s="555" t="s">
        <v>9049</v>
      </c>
    </row>
    <row r="280" ht="15.75" customHeight="1">
      <c r="A280" s="162" t="s">
        <v>9044</v>
      </c>
      <c r="B280" s="348" t="s">
        <v>174</v>
      </c>
      <c r="C280" s="348" t="s">
        <v>12288</v>
      </c>
      <c r="D280" s="178">
        <v>20.0</v>
      </c>
      <c r="E280" s="1483">
        <v>20.0</v>
      </c>
      <c r="F280" s="555" t="s">
        <v>9049</v>
      </c>
    </row>
    <row r="281" ht="15.75" customHeight="1">
      <c r="A281" s="162" t="s">
        <v>9044</v>
      </c>
      <c r="B281" s="348" t="s">
        <v>174</v>
      </c>
      <c r="C281" s="348" t="s">
        <v>12289</v>
      </c>
      <c r="D281" s="164">
        <v>20.0</v>
      </c>
      <c r="E281" s="1483">
        <v>20.0</v>
      </c>
      <c r="F281" s="555" t="s">
        <v>9049</v>
      </c>
    </row>
    <row r="282" ht="15.75" customHeight="1">
      <c r="A282" s="162" t="s">
        <v>9044</v>
      </c>
      <c r="B282" s="348" t="s">
        <v>174</v>
      </c>
      <c r="C282" s="348" t="s">
        <v>12290</v>
      </c>
      <c r="D282" s="178">
        <v>20.0</v>
      </c>
      <c r="E282" s="1483">
        <v>20.0</v>
      </c>
      <c r="F282" s="555" t="s">
        <v>9049</v>
      </c>
    </row>
    <row r="283" ht="15.75" customHeight="1">
      <c r="A283" s="162" t="s">
        <v>201</v>
      </c>
      <c r="B283" s="348" t="s">
        <v>174</v>
      </c>
      <c r="C283" s="348" t="s">
        <v>12291</v>
      </c>
      <c r="D283" s="164">
        <v>20.0</v>
      </c>
      <c r="E283" s="1483">
        <v>20.0</v>
      </c>
      <c r="F283" s="1023" t="s">
        <v>201</v>
      </c>
    </row>
    <row r="284" ht="15.75" customHeight="1">
      <c r="A284" s="162" t="s">
        <v>201</v>
      </c>
      <c r="B284" s="348" t="s">
        <v>174</v>
      </c>
      <c r="C284" s="348" t="s">
        <v>12292</v>
      </c>
      <c r="D284" s="178">
        <v>20.0</v>
      </c>
      <c r="E284" s="1483">
        <v>20.0</v>
      </c>
      <c r="F284" s="1023" t="s">
        <v>201</v>
      </c>
    </row>
    <row r="285" ht="15.75" customHeight="1">
      <c r="A285" s="162" t="s">
        <v>201</v>
      </c>
      <c r="B285" s="348" t="s">
        <v>174</v>
      </c>
      <c r="C285" s="348" t="s">
        <v>12293</v>
      </c>
      <c r="D285" s="164">
        <v>20.0</v>
      </c>
      <c r="E285" s="1483">
        <v>20.0</v>
      </c>
      <c r="F285" s="1023" t="s">
        <v>201</v>
      </c>
    </row>
    <row r="286" ht="15.75" customHeight="1">
      <c r="A286" s="162" t="s">
        <v>201</v>
      </c>
      <c r="B286" s="348" t="s">
        <v>174</v>
      </c>
      <c r="C286" s="348" t="s">
        <v>12294</v>
      </c>
      <c r="D286" s="178">
        <v>20.0</v>
      </c>
      <c r="E286" s="1483">
        <v>20.0</v>
      </c>
      <c r="F286" s="1023" t="s">
        <v>201</v>
      </c>
    </row>
    <row r="287" ht="15.75" customHeight="1">
      <c r="A287" s="162" t="s">
        <v>201</v>
      </c>
      <c r="B287" s="348" t="s">
        <v>174</v>
      </c>
      <c r="C287" s="348" t="s">
        <v>12295</v>
      </c>
      <c r="D287" s="178">
        <v>20.0</v>
      </c>
      <c r="E287" s="1483">
        <v>20.0</v>
      </c>
      <c r="F287" s="1023" t="s">
        <v>201</v>
      </c>
    </row>
    <row r="288" ht="15.75" customHeight="1">
      <c r="A288" s="162" t="s">
        <v>201</v>
      </c>
      <c r="B288" s="348" t="s">
        <v>174</v>
      </c>
      <c r="C288" s="348" t="s">
        <v>12296</v>
      </c>
      <c r="D288" s="178">
        <v>20.0</v>
      </c>
      <c r="E288" s="1483">
        <v>20.0</v>
      </c>
      <c r="F288" s="1023" t="s">
        <v>201</v>
      </c>
    </row>
    <row r="289" ht="15.75" customHeight="1">
      <c r="A289" s="162" t="s">
        <v>201</v>
      </c>
      <c r="B289" s="348" t="s">
        <v>174</v>
      </c>
      <c r="C289" s="348" t="s">
        <v>12297</v>
      </c>
      <c r="D289" s="178">
        <v>20.0</v>
      </c>
      <c r="E289" s="1483">
        <v>20.0</v>
      </c>
      <c r="F289" s="1023" t="s">
        <v>201</v>
      </c>
    </row>
    <row r="290" ht="15.75" customHeight="1">
      <c r="A290" s="162" t="s">
        <v>201</v>
      </c>
      <c r="B290" s="348" t="s">
        <v>174</v>
      </c>
      <c r="C290" s="348" t="s">
        <v>12298</v>
      </c>
      <c r="D290" s="178">
        <v>20.0</v>
      </c>
      <c r="E290" s="1483">
        <v>20.0</v>
      </c>
      <c r="F290" s="1023" t="s">
        <v>201</v>
      </c>
    </row>
    <row r="291" ht="15.75" customHeight="1">
      <c r="A291" s="162" t="s">
        <v>201</v>
      </c>
      <c r="B291" s="348" t="s">
        <v>174</v>
      </c>
      <c r="C291" s="348" t="s">
        <v>12299</v>
      </c>
      <c r="D291" s="178">
        <v>20.0</v>
      </c>
      <c r="E291" s="1483">
        <v>20.0</v>
      </c>
      <c r="F291" s="1023" t="s">
        <v>201</v>
      </c>
    </row>
    <row r="292" ht="15.75" customHeight="1">
      <c r="A292" s="162" t="s">
        <v>202</v>
      </c>
      <c r="B292" s="348" t="s">
        <v>2010</v>
      </c>
      <c r="C292" s="348" t="s">
        <v>12300</v>
      </c>
      <c r="D292" s="164">
        <v>30.0</v>
      </c>
      <c r="E292" s="1483">
        <v>30.0</v>
      </c>
      <c r="F292" s="1023" t="s">
        <v>202</v>
      </c>
    </row>
    <row r="293" ht="15.75" customHeight="1">
      <c r="A293" s="162" t="s">
        <v>202</v>
      </c>
      <c r="B293" s="348" t="s">
        <v>2010</v>
      </c>
      <c r="C293" s="348" t="s">
        <v>12301</v>
      </c>
      <c r="D293" s="164">
        <v>30.0</v>
      </c>
      <c r="E293" s="1483">
        <v>30.0</v>
      </c>
      <c r="F293" s="1023" t="s">
        <v>202</v>
      </c>
    </row>
    <row r="294" ht="15.75" customHeight="1">
      <c r="A294" s="162" t="s">
        <v>202</v>
      </c>
      <c r="B294" s="348" t="s">
        <v>2010</v>
      </c>
      <c r="C294" s="348" t="s">
        <v>12302</v>
      </c>
      <c r="D294" s="164">
        <v>30.0</v>
      </c>
      <c r="E294" s="1483">
        <v>30.0</v>
      </c>
      <c r="F294" s="1023" t="s">
        <v>202</v>
      </c>
    </row>
    <row r="295" ht="15.75" customHeight="1">
      <c r="A295" s="162" t="s">
        <v>10621</v>
      </c>
      <c r="B295" s="348" t="s">
        <v>1962</v>
      </c>
      <c r="C295" s="348" t="s">
        <v>12303</v>
      </c>
      <c r="D295" s="164">
        <v>30.0</v>
      </c>
      <c r="E295" s="1483">
        <v>30.0</v>
      </c>
      <c r="F295" s="1038" t="s">
        <v>2031</v>
      </c>
    </row>
    <row r="296" ht="15.75" customHeight="1">
      <c r="A296" s="162" t="s">
        <v>10621</v>
      </c>
      <c r="B296" s="348" t="s">
        <v>1962</v>
      </c>
      <c r="C296" s="348" t="s">
        <v>12304</v>
      </c>
      <c r="D296" s="164">
        <v>30.0</v>
      </c>
      <c r="E296" s="1483">
        <v>30.0</v>
      </c>
      <c r="F296" s="1038" t="s">
        <v>2031</v>
      </c>
    </row>
    <row r="297" ht="15.75" customHeight="1">
      <c r="A297" s="162" t="s">
        <v>10621</v>
      </c>
      <c r="B297" s="348" t="s">
        <v>1962</v>
      </c>
      <c r="C297" s="348" t="s">
        <v>12305</v>
      </c>
      <c r="D297" s="164">
        <v>30.0</v>
      </c>
      <c r="E297" s="1483">
        <v>30.0</v>
      </c>
      <c r="F297" s="1038" t="s">
        <v>2031</v>
      </c>
    </row>
    <row r="298" ht="15.75" customHeight="1">
      <c r="A298" s="162" t="s">
        <v>2038</v>
      </c>
      <c r="B298" s="348" t="s">
        <v>174</v>
      </c>
      <c r="C298" s="348" t="s">
        <v>12306</v>
      </c>
      <c r="D298" s="164">
        <v>30.0</v>
      </c>
      <c r="E298" s="1483">
        <v>30.0</v>
      </c>
      <c r="F298" s="1041" t="s">
        <v>2038</v>
      </c>
    </row>
    <row r="299" ht="15.75" customHeight="1">
      <c r="A299" s="162" t="s">
        <v>2038</v>
      </c>
      <c r="B299" s="348" t="s">
        <v>174</v>
      </c>
      <c r="C299" s="348" t="s">
        <v>12307</v>
      </c>
      <c r="D299" s="164">
        <v>30.0</v>
      </c>
      <c r="E299" s="1483">
        <v>30.0</v>
      </c>
      <c r="F299" s="1041" t="s">
        <v>2038</v>
      </c>
    </row>
    <row r="300" ht="15.75" customHeight="1">
      <c r="A300" s="162" t="s">
        <v>2038</v>
      </c>
      <c r="B300" s="348" t="s">
        <v>174</v>
      </c>
      <c r="C300" s="348" t="s">
        <v>12308</v>
      </c>
      <c r="D300" s="164">
        <v>30.0</v>
      </c>
      <c r="E300" s="1483">
        <v>30.0</v>
      </c>
      <c r="F300" s="1041" t="s">
        <v>2038</v>
      </c>
    </row>
    <row r="301" ht="15.75" customHeight="1">
      <c r="A301" s="162" t="s">
        <v>2038</v>
      </c>
      <c r="B301" s="348" t="s">
        <v>174</v>
      </c>
      <c r="C301" s="348" t="s">
        <v>12309</v>
      </c>
      <c r="D301" s="164">
        <v>30.0</v>
      </c>
      <c r="E301" s="1483">
        <v>30.0</v>
      </c>
      <c r="F301" s="1041" t="s">
        <v>2038</v>
      </c>
    </row>
    <row r="302" ht="15.75" customHeight="1">
      <c r="A302" s="162" t="s">
        <v>2038</v>
      </c>
      <c r="B302" s="348" t="s">
        <v>174</v>
      </c>
      <c r="C302" s="348" t="s">
        <v>12310</v>
      </c>
      <c r="D302" s="164">
        <v>30.0</v>
      </c>
      <c r="E302" s="1483">
        <v>30.0</v>
      </c>
      <c r="F302" s="1041" t="s">
        <v>2038</v>
      </c>
    </row>
    <row r="303" ht="15.75" customHeight="1">
      <c r="A303" s="162" t="s">
        <v>2038</v>
      </c>
      <c r="B303" s="348" t="s">
        <v>174</v>
      </c>
      <c r="C303" s="348" t="s">
        <v>12311</v>
      </c>
      <c r="D303" s="164">
        <v>30.0</v>
      </c>
      <c r="E303" s="1483">
        <v>30.0</v>
      </c>
      <c r="F303" s="1041" t="s">
        <v>2038</v>
      </c>
    </row>
    <row r="304" ht="15.75" customHeight="1">
      <c r="A304" s="162" t="s">
        <v>2038</v>
      </c>
      <c r="B304" s="348" t="s">
        <v>174</v>
      </c>
      <c r="C304" s="348" t="s">
        <v>12312</v>
      </c>
      <c r="D304" s="164">
        <v>30.0</v>
      </c>
      <c r="E304" s="1483">
        <v>30.0</v>
      </c>
      <c r="F304" s="1041" t="s">
        <v>2038</v>
      </c>
    </row>
    <row r="305" ht="15.75" customHeight="1">
      <c r="A305" s="162" t="s">
        <v>2038</v>
      </c>
      <c r="B305" s="348" t="s">
        <v>174</v>
      </c>
      <c r="C305" s="348" t="s">
        <v>12313</v>
      </c>
      <c r="D305" s="164">
        <v>30.0</v>
      </c>
      <c r="E305" s="1483">
        <v>30.0</v>
      </c>
      <c r="F305" s="1041" t="s">
        <v>2038</v>
      </c>
    </row>
    <row r="306" ht="15.75" customHeight="1">
      <c r="A306" s="162" t="s">
        <v>2038</v>
      </c>
      <c r="B306" s="348" t="s">
        <v>174</v>
      </c>
      <c r="C306" s="348" t="s">
        <v>12314</v>
      </c>
      <c r="D306" s="164">
        <v>30.0</v>
      </c>
      <c r="E306" s="1483">
        <v>30.0</v>
      </c>
      <c r="F306" s="1041" t="s">
        <v>2038</v>
      </c>
    </row>
    <row r="307" ht="15.75" customHeight="1">
      <c r="A307" s="162" t="s">
        <v>10332</v>
      </c>
      <c r="B307" s="348" t="s">
        <v>174</v>
      </c>
      <c r="C307" s="348" t="s">
        <v>12315</v>
      </c>
      <c r="D307" s="164">
        <v>20.0</v>
      </c>
      <c r="E307" s="1483">
        <v>20.0</v>
      </c>
      <c r="F307" s="988" t="s">
        <v>7043</v>
      </c>
    </row>
    <row r="308" ht="15.75" customHeight="1">
      <c r="A308" s="162" t="s">
        <v>10338</v>
      </c>
      <c r="B308" s="348" t="s">
        <v>2010</v>
      </c>
      <c r="C308" s="348" t="s">
        <v>12316</v>
      </c>
      <c r="D308" s="164">
        <v>30.0</v>
      </c>
      <c r="E308" s="1483">
        <v>30.0</v>
      </c>
      <c r="F308" s="231" t="s">
        <v>10338</v>
      </c>
    </row>
    <row r="309" ht="15.75" customHeight="1">
      <c r="A309" s="68"/>
      <c r="B309" s="68"/>
      <c r="C309" s="69"/>
      <c r="D309" s="69"/>
      <c r="E309" s="69"/>
      <c r="F309" s="70"/>
      <c r="G309" s="70"/>
      <c r="H309" s="70"/>
    </row>
    <row r="310" ht="15.75" customHeight="1">
      <c r="A310" s="68"/>
      <c r="B310" s="68"/>
      <c r="C310" s="69"/>
      <c r="D310" s="69"/>
      <c r="E310" s="69"/>
      <c r="F310" s="70"/>
      <c r="G310" s="70"/>
      <c r="H310" s="70"/>
    </row>
    <row r="311" ht="15.75" customHeight="1">
      <c r="A311" s="68"/>
      <c r="B311" s="68"/>
      <c r="C311" s="69"/>
      <c r="D311" s="69"/>
      <c r="E311" s="69"/>
      <c r="F311" s="70"/>
      <c r="G311" s="70"/>
      <c r="H311" s="70"/>
    </row>
    <row r="312" ht="15.75" customHeight="1">
      <c r="A312" s="68"/>
      <c r="B312" s="68"/>
      <c r="C312" s="69"/>
      <c r="D312" s="69"/>
      <c r="E312" s="69"/>
      <c r="F312" s="70"/>
      <c r="G312" s="70"/>
      <c r="H312" s="70"/>
    </row>
    <row r="313" ht="15.75" customHeight="1">
      <c r="A313" s="68"/>
      <c r="B313" s="68"/>
      <c r="C313" s="69"/>
      <c r="D313" s="69"/>
      <c r="E313" s="69"/>
      <c r="F313" s="70"/>
      <c r="G313" s="70"/>
      <c r="H313" s="70"/>
    </row>
    <row r="314" ht="15.75" customHeight="1">
      <c r="A314" s="68"/>
      <c r="B314" s="68"/>
      <c r="C314" s="69"/>
      <c r="D314" s="69"/>
      <c r="E314" s="1547">
        <f>SUM(E9:E310)</f>
        <v>7680</v>
      </c>
      <c r="F314" s="70"/>
      <c r="G314" s="70"/>
      <c r="H314" s="70"/>
    </row>
    <row r="315" ht="15.75" customHeight="1">
      <c r="A315" s="68"/>
      <c r="B315" s="68"/>
      <c r="C315" s="69"/>
      <c r="D315" s="69"/>
      <c r="E315" s="69"/>
      <c r="F315" s="70"/>
      <c r="G315" s="70"/>
      <c r="H315" s="70"/>
    </row>
    <row r="316" ht="15.75" customHeight="1">
      <c r="A316" s="68"/>
      <c r="B316" s="68"/>
      <c r="C316" s="69"/>
      <c r="D316" s="69"/>
      <c r="E316" s="69"/>
      <c r="F316" s="70"/>
      <c r="G316" s="70"/>
      <c r="H316" s="70"/>
    </row>
    <row r="317" ht="15.75" customHeight="1">
      <c r="A317" s="68"/>
      <c r="B317" s="68"/>
      <c r="C317" s="69"/>
      <c r="D317" s="69"/>
      <c r="E317" s="69"/>
      <c r="F317" s="70"/>
      <c r="G317" s="70"/>
      <c r="H317" s="70"/>
    </row>
    <row r="318" ht="15.75" customHeight="1">
      <c r="A318" s="68"/>
      <c r="B318" s="68"/>
      <c r="C318" s="69"/>
      <c r="D318" s="69"/>
      <c r="E318" s="69"/>
      <c r="F318" s="70"/>
      <c r="G318" s="70"/>
      <c r="H318" s="70"/>
    </row>
    <row r="319" ht="15.75" customHeight="1">
      <c r="A319" s="68"/>
      <c r="B319" s="68"/>
      <c r="C319" s="69"/>
      <c r="D319" s="69"/>
      <c r="E319" s="69"/>
      <c r="F319" s="70"/>
      <c r="G319" s="70"/>
      <c r="H319" s="70"/>
    </row>
    <row r="320" ht="15.75" customHeight="1">
      <c r="A320" s="68"/>
      <c r="B320" s="68"/>
      <c r="C320" s="69"/>
      <c r="D320" s="69"/>
      <c r="E320" s="69"/>
      <c r="F320" s="70"/>
      <c r="G320" s="70"/>
      <c r="H320" s="70"/>
    </row>
    <row r="321" ht="15.75" customHeight="1">
      <c r="A321" s="68"/>
      <c r="B321" s="68"/>
      <c r="C321" s="69"/>
      <c r="D321" s="69"/>
      <c r="E321" s="69"/>
      <c r="F321" s="70"/>
      <c r="G321" s="70"/>
      <c r="H321" s="70"/>
    </row>
    <row r="322" ht="15.75" customHeight="1">
      <c r="A322" s="68"/>
      <c r="B322" s="68"/>
      <c r="C322" s="69"/>
      <c r="D322" s="69"/>
      <c r="E322" s="69"/>
      <c r="F322" s="70"/>
      <c r="G322" s="70"/>
      <c r="H322" s="70"/>
    </row>
    <row r="323" ht="15.75" customHeight="1">
      <c r="A323" s="68"/>
      <c r="B323" s="68"/>
      <c r="C323" s="69"/>
      <c r="D323" s="69"/>
      <c r="E323" s="69"/>
      <c r="F323" s="70"/>
      <c r="G323" s="70"/>
      <c r="H323" s="70"/>
    </row>
    <row r="324" ht="15.75" customHeight="1">
      <c r="A324" s="68"/>
      <c r="B324" s="68"/>
      <c r="C324" s="69"/>
      <c r="D324" s="69"/>
      <c r="E324" s="69"/>
      <c r="F324" s="70"/>
      <c r="G324" s="70"/>
      <c r="H324" s="70"/>
    </row>
    <row r="325" ht="15.75" customHeight="1">
      <c r="A325" s="68"/>
      <c r="B325" s="68"/>
      <c r="C325" s="69"/>
      <c r="D325" s="69"/>
      <c r="E325" s="69"/>
      <c r="F325" s="70"/>
      <c r="G325" s="70"/>
      <c r="H325" s="70"/>
    </row>
    <row r="326" ht="15.75" customHeight="1">
      <c r="A326" s="68"/>
      <c r="B326" s="68"/>
      <c r="C326" s="69"/>
      <c r="D326" s="69"/>
      <c r="E326" s="69"/>
      <c r="F326" s="70"/>
      <c r="G326" s="70"/>
      <c r="H326" s="70"/>
    </row>
    <row r="327" ht="15.75" customHeight="1">
      <c r="A327" s="68"/>
      <c r="B327" s="68"/>
      <c r="C327" s="69"/>
      <c r="D327" s="69"/>
      <c r="E327" s="69"/>
      <c r="F327" s="70"/>
      <c r="G327" s="70"/>
      <c r="H327" s="70"/>
    </row>
    <row r="328" ht="15.75" customHeight="1">
      <c r="A328" s="68"/>
      <c r="B328" s="68"/>
      <c r="C328" s="69"/>
      <c r="D328" s="69"/>
      <c r="E328" s="69"/>
      <c r="F328" s="70"/>
      <c r="G328" s="70"/>
      <c r="H328" s="70"/>
    </row>
    <row r="329" ht="15.75" customHeight="1">
      <c r="A329" s="68"/>
      <c r="B329" s="68"/>
      <c r="C329" s="69"/>
      <c r="D329" s="69"/>
      <c r="E329" s="69"/>
      <c r="F329" s="70"/>
      <c r="G329" s="70"/>
      <c r="H329" s="70"/>
    </row>
    <row r="330" ht="15.75" customHeight="1">
      <c r="A330" s="68"/>
      <c r="B330" s="68"/>
      <c r="C330" s="69"/>
      <c r="D330" s="69"/>
      <c r="E330" s="69"/>
      <c r="F330" s="70"/>
      <c r="G330" s="70"/>
      <c r="H330" s="70"/>
    </row>
    <row r="331" ht="15.75" customHeight="1">
      <c r="A331" s="68"/>
      <c r="B331" s="68"/>
      <c r="C331" s="69"/>
      <c r="D331" s="69"/>
      <c r="E331" s="69"/>
      <c r="F331" s="70"/>
      <c r="G331" s="70"/>
      <c r="H331" s="70"/>
    </row>
    <row r="332" ht="15.75" customHeight="1">
      <c r="A332" s="68"/>
      <c r="B332" s="68"/>
      <c r="C332" s="69"/>
      <c r="D332" s="69"/>
      <c r="E332" s="69"/>
      <c r="F332" s="70"/>
      <c r="G332" s="70"/>
      <c r="H332" s="70"/>
    </row>
    <row r="333" ht="15.75" customHeight="1">
      <c r="A333" s="68"/>
      <c r="B333" s="68"/>
      <c r="C333" s="69"/>
      <c r="D333" s="69"/>
      <c r="E333" s="69"/>
      <c r="F333" s="70"/>
      <c r="G333" s="70"/>
      <c r="H333" s="70"/>
    </row>
    <row r="334" ht="15.75" customHeight="1">
      <c r="A334" s="68"/>
      <c r="B334" s="68"/>
      <c r="C334" s="69"/>
      <c r="D334" s="69"/>
      <c r="E334" s="69"/>
      <c r="F334" s="70"/>
      <c r="G334" s="70"/>
      <c r="H334" s="70"/>
    </row>
    <row r="335" ht="15.75" customHeight="1">
      <c r="A335" s="68"/>
      <c r="B335" s="68"/>
      <c r="C335" s="69"/>
      <c r="D335" s="69"/>
      <c r="E335" s="69"/>
      <c r="F335" s="70"/>
      <c r="G335" s="70"/>
      <c r="H335" s="70"/>
    </row>
    <row r="336" ht="15.75" customHeight="1">
      <c r="A336" s="68"/>
      <c r="B336" s="68"/>
      <c r="C336" s="69"/>
      <c r="D336" s="69"/>
      <c r="E336" s="69"/>
      <c r="F336" s="70"/>
      <c r="G336" s="70"/>
      <c r="H336" s="70"/>
    </row>
    <row r="337" ht="15.75" customHeight="1">
      <c r="A337" s="68"/>
      <c r="B337" s="68"/>
      <c r="C337" s="69"/>
      <c r="D337" s="69"/>
      <c r="E337" s="69"/>
      <c r="F337" s="70"/>
      <c r="G337" s="70"/>
      <c r="H337" s="70"/>
    </row>
    <row r="338" ht="15.75" customHeight="1">
      <c r="A338" s="68"/>
      <c r="B338" s="68"/>
      <c r="C338" s="69"/>
      <c r="D338" s="69"/>
      <c r="E338" s="69"/>
      <c r="F338" s="70"/>
      <c r="G338" s="70"/>
      <c r="H338" s="70"/>
    </row>
    <row r="339" ht="15.75" customHeight="1">
      <c r="A339" s="68"/>
      <c r="B339" s="68"/>
      <c r="C339" s="69"/>
      <c r="D339" s="69"/>
      <c r="E339" s="69"/>
      <c r="F339" s="70"/>
      <c r="G339" s="70"/>
      <c r="H339" s="70"/>
    </row>
    <row r="340" ht="15.75" customHeight="1">
      <c r="A340" s="68"/>
      <c r="B340" s="68"/>
      <c r="C340" s="69"/>
      <c r="D340" s="69"/>
      <c r="E340" s="69"/>
      <c r="F340" s="70"/>
      <c r="G340" s="70"/>
      <c r="H340" s="70"/>
    </row>
    <row r="341" ht="15.75" customHeight="1">
      <c r="A341" s="68"/>
      <c r="B341" s="68"/>
      <c r="C341" s="69"/>
      <c r="D341" s="69"/>
      <c r="E341" s="69"/>
      <c r="F341" s="70"/>
      <c r="G341" s="70"/>
      <c r="H341" s="70"/>
    </row>
    <row r="342" ht="15.75" customHeight="1">
      <c r="A342" s="68"/>
      <c r="B342" s="68"/>
      <c r="C342" s="69"/>
      <c r="D342" s="69"/>
      <c r="E342" s="69"/>
      <c r="F342" s="70"/>
      <c r="G342" s="70"/>
      <c r="H342" s="70"/>
    </row>
    <row r="343" ht="15.75" customHeight="1">
      <c r="A343" s="68"/>
      <c r="B343" s="68"/>
      <c r="C343" s="69"/>
      <c r="D343" s="69"/>
      <c r="E343" s="69"/>
      <c r="F343" s="70"/>
      <c r="G343" s="70"/>
      <c r="H343" s="70"/>
    </row>
    <row r="344" ht="15.75" customHeight="1">
      <c r="A344" s="68"/>
      <c r="B344" s="68"/>
      <c r="C344" s="69"/>
      <c r="D344" s="69"/>
      <c r="E344" s="69"/>
      <c r="F344" s="70"/>
      <c r="G344" s="70"/>
      <c r="H344" s="70"/>
    </row>
    <row r="345" ht="15.75" customHeight="1">
      <c r="A345" s="68"/>
      <c r="B345" s="68"/>
      <c r="C345" s="69"/>
      <c r="D345" s="69"/>
      <c r="E345" s="69"/>
      <c r="F345" s="70"/>
      <c r="G345" s="70"/>
      <c r="H345" s="70"/>
    </row>
    <row r="346" ht="15.75" customHeight="1">
      <c r="A346" s="68"/>
      <c r="B346" s="68"/>
      <c r="C346" s="69"/>
      <c r="D346" s="69"/>
      <c r="E346" s="69"/>
      <c r="F346" s="70"/>
      <c r="G346" s="70"/>
      <c r="H346" s="70"/>
    </row>
    <row r="347" ht="15.75" customHeight="1">
      <c r="A347" s="68"/>
      <c r="B347" s="68"/>
      <c r="C347" s="69"/>
      <c r="D347" s="69"/>
      <c r="E347" s="69"/>
      <c r="F347" s="70"/>
      <c r="G347" s="70"/>
      <c r="H347" s="70"/>
    </row>
    <row r="348" ht="15.75" customHeight="1">
      <c r="A348" s="68"/>
      <c r="B348" s="68"/>
      <c r="C348" s="69"/>
      <c r="D348" s="69"/>
      <c r="E348" s="69"/>
      <c r="F348" s="70"/>
      <c r="G348" s="70"/>
      <c r="H348" s="70"/>
    </row>
    <row r="349" ht="15.75" customHeight="1">
      <c r="A349" s="68"/>
      <c r="B349" s="68"/>
      <c r="C349" s="69"/>
      <c r="D349" s="69"/>
      <c r="E349" s="69"/>
      <c r="F349" s="70"/>
      <c r="G349" s="70"/>
      <c r="H349" s="70"/>
    </row>
    <row r="350" ht="15.75" customHeight="1">
      <c r="A350" s="68"/>
      <c r="B350" s="68"/>
      <c r="C350" s="69"/>
      <c r="D350" s="69"/>
      <c r="E350" s="69"/>
      <c r="F350" s="70"/>
      <c r="G350" s="70"/>
      <c r="H350" s="70"/>
    </row>
    <row r="351" ht="15.75" customHeight="1">
      <c r="A351" s="68"/>
      <c r="B351" s="68"/>
      <c r="C351" s="69"/>
      <c r="D351" s="69"/>
      <c r="E351" s="69"/>
      <c r="F351" s="70"/>
      <c r="G351" s="70"/>
      <c r="H351" s="70"/>
    </row>
    <row r="352" ht="15.75" customHeight="1">
      <c r="A352" s="68"/>
      <c r="B352" s="68"/>
      <c r="C352" s="69"/>
      <c r="D352" s="69"/>
      <c r="E352" s="69"/>
      <c r="F352" s="70"/>
      <c r="G352" s="70"/>
      <c r="H352" s="70"/>
    </row>
    <row r="353" ht="15.75" customHeight="1">
      <c r="A353" s="68"/>
      <c r="B353" s="68"/>
      <c r="C353" s="69"/>
      <c r="D353" s="69"/>
      <c r="E353" s="69"/>
      <c r="F353" s="70"/>
      <c r="G353" s="70"/>
      <c r="H353" s="70"/>
    </row>
    <row r="354" ht="15.75" customHeight="1">
      <c r="A354" s="68"/>
      <c r="B354" s="68"/>
      <c r="C354" s="69"/>
      <c r="D354" s="69"/>
      <c r="E354" s="69"/>
      <c r="F354" s="70"/>
      <c r="G354" s="70"/>
      <c r="H354" s="70"/>
    </row>
    <row r="355" ht="15.75" customHeight="1">
      <c r="A355" s="68"/>
      <c r="B355" s="68"/>
      <c r="C355" s="69"/>
      <c r="D355" s="69"/>
      <c r="E355" s="69"/>
      <c r="F355" s="70"/>
      <c r="G355" s="70"/>
      <c r="H355" s="70"/>
    </row>
    <row r="356" ht="15.75" customHeight="1">
      <c r="A356" s="68"/>
      <c r="B356" s="68"/>
      <c r="C356" s="69"/>
      <c r="D356" s="69"/>
      <c r="E356" s="69"/>
      <c r="F356" s="70"/>
      <c r="G356" s="70"/>
      <c r="H356" s="70"/>
    </row>
    <row r="357" ht="15.75" customHeight="1">
      <c r="A357" s="68"/>
      <c r="B357" s="68"/>
      <c r="C357" s="69"/>
      <c r="D357" s="69"/>
      <c r="E357" s="69"/>
      <c r="F357" s="70"/>
      <c r="G357" s="70"/>
      <c r="H357" s="70"/>
    </row>
    <row r="358" ht="15.75" customHeight="1">
      <c r="A358" s="68"/>
      <c r="B358" s="68"/>
      <c r="C358" s="69"/>
      <c r="D358" s="69"/>
      <c r="E358" s="69"/>
      <c r="F358" s="70"/>
      <c r="G358" s="70"/>
      <c r="H358" s="70"/>
    </row>
    <row r="359" ht="15.75" customHeight="1">
      <c r="A359" s="68"/>
      <c r="B359" s="68"/>
      <c r="C359" s="69"/>
      <c r="D359" s="69"/>
      <c r="E359" s="69"/>
      <c r="F359" s="70"/>
      <c r="G359" s="70"/>
      <c r="H359" s="70"/>
    </row>
    <row r="360" ht="15.75" customHeight="1">
      <c r="A360" s="68"/>
      <c r="B360" s="68"/>
      <c r="C360" s="69"/>
      <c r="D360" s="69"/>
      <c r="E360" s="69"/>
      <c r="F360" s="70"/>
      <c r="G360" s="70"/>
      <c r="H360" s="70"/>
    </row>
    <row r="361" ht="15.75" customHeight="1">
      <c r="A361" s="68"/>
      <c r="B361" s="68"/>
      <c r="C361" s="69"/>
      <c r="D361" s="69"/>
      <c r="E361" s="69"/>
      <c r="F361" s="70"/>
      <c r="G361" s="70"/>
      <c r="H361" s="70"/>
    </row>
    <row r="362" ht="15.75" customHeight="1">
      <c r="A362" s="68"/>
      <c r="B362" s="68"/>
      <c r="C362" s="69"/>
      <c r="D362" s="69"/>
      <c r="E362" s="69"/>
      <c r="F362" s="70"/>
      <c r="G362" s="70"/>
      <c r="H362" s="70"/>
    </row>
    <row r="363" ht="15.75" customHeight="1">
      <c r="A363" s="68"/>
      <c r="B363" s="68"/>
      <c r="C363" s="69"/>
      <c r="D363" s="69"/>
      <c r="E363" s="69"/>
      <c r="F363" s="70"/>
      <c r="G363" s="70"/>
      <c r="H363" s="70"/>
    </row>
    <row r="364" ht="15.75" customHeight="1">
      <c r="A364" s="68"/>
      <c r="B364" s="68"/>
      <c r="C364" s="69"/>
      <c r="D364" s="69"/>
      <c r="E364" s="69"/>
      <c r="F364" s="70"/>
      <c r="G364" s="70"/>
      <c r="H364" s="70"/>
    </row>
    <row r="365" ht="15.75" customHeight="1">
      <c r="A365" s="68"/>
      <c r="B365" s="68"/>
      <c r="C365" s="69"/>
      <c r="D365" s="69"/>
      <c r="E365" s="69"/>
      <c r="F365" s="70"/>
      <c r="G365" s="70"/>
      <c r="H365" s="70"/>
    </row>
    <row r="366" ht="15.75" customHeight="1">
      <c r="A366" s="68"/>
      <c r="B366" s="68"/>
      <c r="C366" s="69"/>
      <c r="D366" s="69"/>
      <c r="E366" s="69"/>
      <c r="F366" s="70"/>
      <c r="G366" s="70"/>
      <c r="H366" s="70"/>
    </row>
    <row r="367" ht="15.75" customHeight="1">
      <c r="A367" s="68"/>
      <c r="B367" s="68"/>
      <c r="C367" s="69"/>
      <c r="D367" s="69"/>
      <c r="E367" s="69"/>
      <c r="F367" s="70"/>
      <c r="G367" s="70"/>
      <c r="H367" s="70"/>
    </row>
    <row r="368" ht="15.75" customHeight="1">
      <c r="A368" s="68"/>
      <c r="B368" s="68"/>
      <c r="C368" s="69"/>
      <c r="D368" s="69"/>
      <c r="E368" s="69"/>
      <c r="F368" s="70"/>
      <c r="G368" s="70"/>
      <c r="H368" s="70"/>
    </row>
    <row r="369" ht="15.75" customHeight="1">
      <c r="A369" s="68"/>
      <c r="B369" s="68"/>
      <c r="C369" s="69"/>
      <c r="D369" s="69"/>
      <c r="E369" s="69"/>
      <c r="F369" s="70"/>
      <c r="G369" s="70"/>
      <c r="H369" s="70"/>
    </row>
    <row r="370" ht="15.75" customHeight="1">
      <c r="A370" s="68"/>
      <c r="B370" s="68"/>
      <c r="C370" s="69"/>
      <c r="D370" s="69"/>
      <c r="E370" s="69"/>
      <c r="F370" s="70"/>
      <c r="G370" s="70"/>
      <c r="H370" s="70"/>
    </row>
    <row r="371" ht="15.75" customHeight="1">
      <c r="A371" s="68"/>
      <c r="B371" s="68"/>
      <c r="C371" s="69"/>
      <c r="D371" s="69"/>
      <c r="E371" s="69"/>
      <c r="F371" s="70"/>
      <c r="G371" s="70"/>
      <c r="H371" s="70"/>
    </row>
    <row r="372" ht="15.75" customHeight="1">
      <c r="A372" s="68"/>
      <c r="B372" s="68"/>
      <c r="C372" s="69"/>
      <c r="D372" s="69"/>
      <c r="E372" s="69"/>
      <c r="F372" s="70"/>
      <c r="G372" s="70"/>
      <c r="H372" s="70"/>
    </row>
    <row r="373" ht="15.75" customHeight="1">
      <c r="A373" s="68"/>
      <c r="B373" s="68"/>
      <c r="C373" s="69"/>
      <c r="D373" s="69"/>
      <c r="E373" s="69"/>
      <c r="F373" s="70"/>
      <c r="G373" s="70"/>
      <c r="H373" s="70"/>
    </row>
    <row r="374" ht="15.75" customHeight="1">
      <c r="A374" s="68"/>
      <c r="B374" s="68"/>
      <c r="C374" s="69"/>
      <c r="D374" s="69"/>
      <c r="E374" s="69"/>
      <c r="F374" s="70"/>
      <c r="G374" s="70"/>
      <c r="H374" s="70"/>
    </row>
    <row r="375" ht="15.75" customHeight="1">
      <c r="A375" s="68"/>
      <c r="B375" s="68"/>
      <c r="C375" s="69"/>
      <c r="D375" s="69"/>
      <c r="E375" s="69"/>
      <c r="F375" s="70"/>
      <c r="G375" s="70"/>
      <c r="H375" s="70"/>
    </row>
    <row r="376" ht="15.75" customHeight="1">
      <c r="A376" s="68"/>
      <c r="B376" s="68"/>
      <c r="C376" s="69"/>
      <c r="D376" s="69"/>
      <c r="E376" s="69"/>
      <c r="F376" s="70"/>
      <c r="G376" s="70"/>
      <c r="H376" s="70"/>
    </row>
    <row r="377" ht="15.75" customHeight="1">
      <c r="A377" s="68"/>
      <c r="B377" s="68"/>
      <c r="C377" s="69"/>
      <c r="D377" s="69"/>
      <c r="E377" s="69"/>
      <c r="F377" s="70"/>
      <c r="G377" s="70"/>
      <c r="H377" s="70"/>
    </row>
    <row r="378" ht="15.75" customHeight="1">
      <c r="A378" s="68"/>
      <c r="B378" s="68"/>
      <c r="C378" s="69"/>
      <c r="D378" s="69"/>
      <c r="E378" s="69"/>
      <c r="F378" s="70"/>
      <c r="G378" s="70"/>
      <c r="H378" s="70"/>
    </row>
    <row r="379" ht="15.75" customHeight="1">
      <c r="A379" s="68"/>
      <c r="B379" s="68"/>
      <c r="C379" s="69"/>
      <c r="D379" s="69"/>
      <c r="E379" s="69"/>
      <c r="F379" s="70"/>
      <c r="G379" s="70"/>
      <c r="H379" s="70"/>
    </row>
    <row r="380" ht="15.75" customHeight="1">
      <c r="A380" s="68"/>
      <c r="B380" s="68"/>
      <c r="C380" s="69"/>
      <c r="D380" s="69"/>
      <c r="E380" s="69"/>
      <c r="F380" s="70"/>
      <c r="G380" s="70"/>
      <c r="H380" s="70"/>
    </row>
    <row r="381" ht="15.75" customHeight="1">
      <c r="A381" s="68"/>
      <c r="B381" s="68"/>
      <c r="C381" s="69"/>
      <c r="D381" s="69"/>
      <c r="E381" s="69"/>
      <c r="F381" s="70"/>
      <c r="G381" s="70"/>
      <c r="H381" s="70"/>
    </row>
    <row r="382" ht="15.75" customHeight="1">
      <c r="A382" s="68"/>
      <c r="B382" s="68"/>
      <c r="C382" s="69"/>
      <c r="D382" s="69"/>
      <c r="E382" s="69"/>
      <c r="F382" s="70"/>
      <c r="G382" s="70"/>
      <c r="H382" s="70"/>
    </row>
    <row r="383" ht="15.75" customHeight="1">
      <c r="A383" s="68"/>
      <c r="B383" s="68"/>
      <c r="C383" s="69"/>
      <c r="D383" s="69"/>
      <c r="E383" s="69"/>
      <c r="F383" s="70"/>
      <c r="G383" s="70"/>
      <c r="H383" s="70"/>
    </row>
    <row r="384" ht="15.75" customHeight="1">
      <c r="A384" s="68"/>
      <c r="B384" s="68"/>
      <c r="C384" s="69"/>
      <c r="D384" s="69"/>
      <c r="E384" s="69"/>
      <c r="F384" s="70"/>
      <c r="G384" s="70"/>
      <c r="H384" s="70"/>
    </row>
    <row r="385" ht="15.75" customHeight="1">
      <c r="A385" s="68"/>
      <c r="B385" s="68"/>
      <c r="C385" s="69"/>
      <c r="D385" s="69"/>
      <c r="E385" s="69"/>
      <c r="F385" s="70"/>
      <c r="G385" s="70"/>
      <c r="H385" s="70"/>
    </row>
    <row r="386" ht="15.75" customHeight="1">
      <c r="A386" s="68"/>
      <c r="B386" s="68"/>
      <c r="C386" s="69"/>
      <c r="D386" s="69"/>
      <c r="E386" s="69"/>
      <c r="F386" s="70"/>
      <c r="G386" s="70"/>
      <c r="H386" s="70"/>
    </row>
    <row r="387" ht="15.75" customHeight="1">
      <c r="A387" s="68"/>
      <c r="B387" s="68"/>
      <c r="C387" s="69"/>
      <c r="D387" s="69"/>
      <c r="E387" s="69"/>
      <c r="F387" s="70"/>
      <c r="G387" s="70"/>
      <c r="H387" s="70"/>
    </row>
    <row r="388" ht="15.75" customHeight="1">
      <c r="A388" s="68"/>
      <c r="B388" s="68"/>
      <c r="C388" s="69"/>
      <c r="D388" s="69"/>
      <c r="E388" s="69"/>
      <c r="F388" s="70"/>
      <c r="G388" s="70"/>
      <c r="H388" s="70"/>
    </row>
    <row r="389" ht="15.75" customHeight="1">
      <c r="A389" s="68"/>
      <c r="B389" s="68"/>
      <c r="C389" s="69"/>
      <c r="D389" s="69"/>
      <c r="E389" s="69"/>
      <c r="F389" s="70"/>
      <c r="G389" s="70"/>
      <c r="H389" s="70"/>
    </row>
    <row r="390" ht="15.75" customHeight="1">
      <c r="A390" s="68"/>
      <c r="B390" s="68"/>
      <c r="C390" s="69"/>
      <c r="D390" s="69"/>
      <c r="E390" s="69"/>
      <c r="F390" s="70"/>
      <c r="G390" s="70"/>
      <c r="H390" s="70"/>
    </row>
    <row r="391" ht="15.75" customHeight="1">
      <c r="A391" s="68"/>
      <c r="B391" s="68"/>
      <c r="C391" s="69"/>
      <c r="D391" s="69"/>
      <c r="E391" s="69"/>
      <c r="F391" s="70"/>
      <c r="G391" s="70"/>
      <c r="H391" s="70"/>
    </row>
    <row r="392" ht="15.75" customHeight="1">
      <c r="A392" s="68"/>
      <c r="B392" s="68"/>
      <c r="C392" s="69"/>
      <c r="D392" s="69"/>
      <c r="E392" s="69"/>
      <c r="F392" s="70"/>
      <c r="G392" s="70"/>
      <c r="H392" s="70"/>
    </row>
    <row r="393" ht="15.75" customHeight="1">
      <c r="A393" s="68"/>
      <c r="B393" s="68"/>
      <c r="C393" s="69"/>
      <c r="D393" s="69"/>
      <c r="E393" s="69"/>
      <c r="F393" s="70"/>
      <c r="G393" s="70"/>
      <c r="H393" s="70"/>
    </row>
    <row r="394" ht="15.75" customHeight="1">
      <c r="A394" s="68"/>
      <c r="B394" s="68"/>
      <c r="C394" s="69"/>
      <c r="D394" s="69"/>
      <c r="E394" s="69"/>
      <c r="F394" s="70"/>
      <c r="G394" s="70"/>
      <c r="H394" s="70"/>
    </row>
    <row r="395" ht="15.75" customHeight="1">
      <c r="A395" s="68"/>
      <c r="B395" s="68"/>
      <c r="C395" s="69"/>
      <c r="D395" s="69"/>
      <c r="E395" s="69"/>
      <c r="F395" s="70"/>
      <c r="G395" s="70"/>
      <c r="H395" s="70"/>
    </row>
    <row r="396" ht="15.75" customHeight="1">
      <c r="A396" s="68"/>
      <c r="B396" s="68"/>
      <c r="C396" s="69"/>
      <c r="D396" s="69"/>
      <c r="E396" s="69"/>
      <c r="F396" s="70"/>
      <c r="G396" s="70"/>
      <c r="H396" s="70"/>
    </row>
    <row r="397" ht="15.75" customHeight="1">
      <c r="A397" s="68"/>
      <c r="B397" s="68"/>
      <c r="C397" s="69"/>
      <c r="D397" s="69"/>
      <c r="E397" s="69"/>
      <c r="F397" s="70"/>
      <c r="G397" s="70"/>
      <c r="H397" s="70"/>
    </row>
    <row r="398" ht="15.75" customHeight="1">
      <c r="A398" s="68"/>
      <c r="B398" s="68"/>
      <c r="C398" s="69"/>
      <c r="D398" s="69"/>
      <c r="E398" s="69"/>
      <c r="F398" s="70"/>
      <c r="G398" s="70"/>
      <c r="H398" s="70"/>
    </row>
    <row r="399" ht="15.75" customHeight="1">
      <c r="A399" s="68"/>
      <c r="B399" s="68"/>
      <c r="C399" s="69"/>
      <c r="D399" s="69"/>
      <c r="E399" s="69"/>
      <c r="F399" s="70"/>
      <c r="G399" s="70"/>
      <c r="H399" s="70"/>
    </row>
    <row r="400" ht="15.75" customHeight="1">
      <c r="A400" s="68"/>
      <c r="B400" s="68"/>
      <c r="C400" s="69"/>
      <c r="D400" s="69"/>
      <c r="E400" s="69"/>
      <c r="F400" s="70"/>
      <c r="G400" s="70"/>
      <c r="H400" s="70"/>
    </row>
    <row r="401" ht="15.75" customHeight="1">
      <c r="A401" s="68"/>
      <c r="B401" s="68"/>
      <c r="C401" s="69"/>
      <c r="D401" s="69"/>
      <c r="E401" s="69"/>
      <c r="F401" s="70"/>
      <c r="G401" s="70"/>
      <c r="H401" s="70"/>
    </row>
    <row r="402" ht="15.75" customHeight="1">
      <c r="A402" s="68"/>
      <c r="B402" s="68"/>
      <c r="C402" s="69"/>
      <c r="D402" s="69"/>
      <c r="E402" s="69"/>
      <c r="F402" s="70"/>
      <c r="G402" s="70"/>
      <c r="H402" s="70"/>
    </row>
    <row r="403" ht="15.75" customHeight="1">
      <c r="A403" s="68"/>
      <c r="B403" s="68"/>
      <c r="C403" s="69"/>
      <c r="D403" s="69"/>
      <c r="E403" s="69"/>
      <c r="F403" s="70"/>
      <c r="G403" s="70"/>
      <c r="H403" s="70"/>
    </row>
    <row r="404" ht="15.75" customHeight="1">
      <c r="A404" s="68"/>
      <c r="B404" s="68"/>
      <c r="C404" s="69"/>
      <c r="D404" s="69"/>
      <c r="E404" s="69"/>
      <c r="F404" s="70"/>
      <c r="G404" s="70"/>
      <c r="H404" s="70"/>
    </row>
    <row r="405" ht="15.75" customHeight="1">
      <c r="A405" s="68"/>
      <c r="B405" s="68"/>
      <c r="C405" s="69"/>
      <c r="D405" s="69"/>
      <c r="E405" s="69"/>
      <c r="F405" s="70"/>
      <c r="G405" s="70"/>
      <c r="H405" s="70"/>
    </row>
    <row r="406" ht="15.75" customHeight="1">
      <c r="A406" s="68"/>
      <c r="B406" s="68"/>
      <c r="C406" s="69"/>
      <c r="D406" s="69"/>
      <c r="E406" s="69"/>
      <c r="F406" s="70"/>
      <c r="G406" s="70"/>
      <c r="H406" s="70"/>
    </row>
    <row r="407" ht="15.75" customHeight="1">
      <c r="A407" s="68"/>
      <c r="B407" s="68"/>
      <c r="C407" s="69"/>
      <c r="D407" s="69"/>
      <c r="E407" s="69"/>
      <c r="F407" s="70"/>
      <c r="G407" s="70"/>
      <c r="H407" s="70"/>
    </row>
    <row r="408" ht="15.75" customHeight="1">
      <c r="A408" s="68"/>
      <c r="B408" s="68"/>
      <c r="C408" s="69"/>
      <c r="D408" s="69"/>
      <c r="E408" s="69"/>
      <c r="F408" s="70"/>
      <c r="G408" s="70"/>
      <c r="H408" s="70"/>
    </row>
    <row r="409" ht="15.75" customHeight="1">
      <c r="A409" s="68"/>
      <c r="B409" s="68"/>
      <c r="C409" s="69"/>
      <c r="D409" s="69"/>
      <c r="E409" s="69"/>
      <c r="F409" s="70"/>
      <c r="G409" s="70"/>
      <c r="H409" s="70"/>
    </row>
    <row r="410" ht="15.75" customHeight="1">
      <c r="A410" s="68"/>
      <c r="B410" s="68"/>
      <c r="C410" s="69"/>
      <c r="D410" s="69"/>
      <c r="E410" s="69"/>
      <c r="F410" s="70"/>
      <c r="G410" s="70"/>
      <c r="H410" s="70"/>
    </row>
    <row r="411" ht="15.75" customHeight="1">
      <c r="A411" s="68"/>
      <c r="B411" s="68"/>
      <c r="C411" s="69"/>
      <c r="D411" s="69"/>
      <c r="E411" s="69"/>
      <c r="F411" s="70"/>
      <c r="G411" s="70"/>
      <c r="H411" s="70"/>
    </row>
    <row r="412" ht="15.75" customHeight="1">
      <c r="A412" s="68"/>
      <c r="B412" s="68"/>
      <c r="C412" s="69"/>
      <c r="D412" s="69"/>
      <c r="E412" s="69"/>
      <c r="F412" s="70"/>
      <c r="G412" s="70"/>
      <c r="H412" s="70"/>
    </row>
    <row r="413" ht="15.75" customHeight="1">
      <c r="A413" s="68"/>
      <c r="B413" s="68"/>
      <c r="C413" s="69"/>
      <c r="D413" s="69"/>
      <c r="E413" s="69"/>
      <c r="F413" s="70"/>
      <c r="G413" s="70"/>
      <c r="H413" s="70"/>
    </row>
    <row r="414" ht="15.75" customHeight="1">
      <c r="A414" s="68"/>
      <c r="B414" s="68"/>
      <c r="C414" s="69"/>
      <c r="D414" s="69"/>
      <c r="E414" s="69"/>
      <c r="F414" s="70"/>
      <c r="G414" s="70"/>
      <c r="H414" s="70"/>
    </row>
    <row r="415" ht="15.75" customHeight="1">
      <c r="A415" s="68"/>
      <c r="B415" s="68"/>
      <c r="C415" s="69"/>
      <c r="D415" s="69"/>
      <c r="E415" s="69"/>
      <c r="F415" s="70"/>
      <c r="G415" s="70"/>
      <c r="H415" s="70"/>
    </row>
    <row r="416" ht="15.75" customHeight="1">
      <c r="A416" s="68"/>
      <c r="B416" s="68"/>
      <c r="C416" s="69"/>
      <c r="D416" s="69"/>
      <c r="E416" s="69"/>
      <c r="F416" s="70"/>
      <c r="G416" s="70"/>
      <c r="H416" s="70"/>
    </row>
    <row r="417" ht="15.75" customHeight="1">
      <c r="A417" s="68"/>
      <c r="B417" s="68"/>
      <c r="C417" s="69"/>
      <c r="D417" s="69"/>
      <c r="E417" s="69"/>
      <c r="F417" s="70"/>
      <c r="G417" s="70"/>
      <c r="H417" s="70"/>
    </row>
    <row r="418" ht="15.75" customHeight="1">
      <c r="A418" s="68"/>
      <c r="B418" s="68"/>
      <c r="C418" s="69"/>
      <c r="D418" s="69"/>
      <c r="E418" s="69"/>
      <c r="F418" s="70"/>
      <c r="G418" s="70"/>
      <c r="H418" s="70"/>
    </row>
    <row r="419" ht="15.75" customHeight="1">
      <c r="A419" s="68"/>
      <c r="B419" s="68"/>
      <c r="C419" s="69"/>
      <c r="D419" s="69"/>
      <c r="E419" s="69"/>
      <c r="F419" s="70"/>
      <c r="G419" s="70"/>
      <c r="H419" s="70"/>
    </row>
    <row r="420" ht="15.75" customHeight="1">
      <c r="A420" s="68"/>
      <c r="B420" s="68"/>
      <c r="C420" s="69"/>
      <c r="D420" s="69"/>
      <c r="E420" s="69"/>
      <c r="F420" s="70"/>
      <c r="G420" s="70"/>
      <c r="H420" s="70"/>
    </row>
    <row r="421" ht="15.75" customHeight="1">
      <c r="A421" s="68"/>
      <c r="B421" s="68"/>
      <c r="C421" s="69"/>
      <c r="D421" s="69"/>
      <c r="E421" s="69"/>
      <c r="F421" s="70"/>
      <c r="G421" s="70"/>
      <c r="H421" s="70"/>
    </row>
    <row r="422" ht="15.75" customHeight="1">
      <c r="A422" s="68"/>
      <c r="B422" s="68"/>
      <c r="C422" s="69"/>
      <c r="D422" s="69"/>
      <c r="E422" s="69"/>
      <c r="F422" s="70"/>
      <c r="G422" s="70"/>
      <c r="H422" s="70"/>
    </row>
    <row r="423" ht="15.75" customHeight="1">
      <c r="A423" s="68"/>
      <c r="B423" s="68"/>
      <c r="C423" s="69"/>
      <c r="D423" s="69"/>
      <c r="E423" s="69"/>
      <c r="F423" s="70"/>
      <c r="G423" s="70"/>
      <c r="H423" s="70"/>
    </row>
    <row r="424" ht="15.75" customHeight="1">
      <c r="A424" s="68"/>
      <c r="B424" s="68"/>
      <c r="C424" s="69"/>
      <c r="D424" s="69"/>
      <c r="E424" s="69"/>
      <c r="F424" s="70"/>
      <c r="G424" s="70"/>
      <c r="H424" s="70"/>
    </row>
    <row r="425" ht="15.75" customHeight="1">
      <c r="A425" s="68"/>
      <c r="B425" s="68"/>
      <c r="C425" s="69"/>
      <c r="D425" s="69"/>
      <c r="E425" s="69"/>
      <c r="F425" s="70"/>
      <c r="G425" s="70"/>
      <c r="H425" s="70"/>
    </row>
    <row r="426" ht="15.75" customHeight="1">
      <c r="A426" s="68"/>
      <c r="B426" s="68"/>
      <c r="C426" s="69"/>
      <c r="D426" s="69"/>
      <c r="E426" s="69"/>
      <c r="F426" s="70"/>
      <c r="G426" s="70"/>
      <c r="H426" s="70"/>
    </row>
    <row r="427" ht="15.75" customHeight="1">
      <c r="A427" s="68"/>
      <c r="B427" s="68"/>
      <c r="C427" s="69"/>
      <c r="D427" s="69"/>
      <c r="E427" s="69"/>
      <c r="F427" s="70"/>
      <c r="G427" s="70"/>
      <c r="H427" s="70"/>
    </row>
    <row r="428" ht="15.75" customHeight="1">
      <c r="A428" s="68"/>
      <c r="B428" s="68"/>
      <c r="C428" s="69"/>
      <c r="D428" s="69"/>
      <c r="E428" s="69"/>
      <c r="F428" s="70"/>
      <c r="G428" s="70"/>
      <c r="H428" s="70"/>
    </row>
    <row r="429" ht="15.75" customHeight="1">
      <c r="A429" s="68"/>
      <c r="B429" s="68"/>
      <c r="C429" s="69"/>
      <c r="D429" s="69"/>
      <c r="E429" s="69"/>
      <c r="F429" s="70"/>
      <c r="G429" s="70"/>
      <c r="H429" s="70"/>
    </row>
    <row r="430" ht="15.75" customHeight="1">
      <c r="A430" s="68"/>
      <c r="B430" s="68"/>
      <c r="C430" s="69"/>
      <c r="D430" s="69"/>
      <c r="E430" s="69"/>
      <c r="F430" s="70"/>
      <c r="G430" s="70"/>
      <c r="H430" s="70"/>
    </row>
    <row r="431" ht="15.75" customHeight="1">
      <c r="A431" s="68"/>
      <c r="B431" s="68"/>
      <c r="C431" s="69"/>
      <c r="D431" s="69"/>
      <c r="E431" s="69"/>
      <c r="F431" s="70"/>
      <c r="G431" s="70"/>
      <c r="H431" s="70"/>
    </row>
    <row r="432" ht="15.75" customHeight="1">
      <c r="A432" s="68"/>
      <c r="B432" s="68"/>
      <c r="C432" s="69"/>
      <c r="D432" s="69"/>
      <c r="E432" s="69"/>
      <c r="F432" s="70"/>
      <c r="G432" s="70"/>
      <c r="H432" s="70"/>
    </row>
    <row r="433" ht="15.75" customHeight="1">
      <c r="A433" s="68"/>
      <c r="B433" s="68"/>
      <c r="C433" s="69"/>
      <c r="D433" s="69"/>
      <c r="E433" s="69"/>
      <c r="F433" s="70"/>
      <c r="G433" s="70"/>
      <c r="H433" s="70"/>
    </row>
    <row r="434" ht="15.75" customHeight="1">
      <c r="A434" s="68"/>
      <c r="B434" s="68"/>
      <c r="C434" s="69"/>
      <c r="D434" s="69"/>
      <c r="E434" s="69"/>
      <c r="F434" s="70"/>
      <c r="G434" s="70"/>
      <c r="H434" s="70"/>
    </row>
    <row r="435" ht="15.75" customHeight="1">
      <c r="A435" s="68"/>
      <c r="B435" s="68"/>
      <c r="C435" s="69"/>
      <c r="D435" s="69"/>
      <c r="E435" s="69"/>
      <c r="F435" s="70"/>
      <c r="G435" s="70"/>
      <c r="H435" s="70"/>
    </row>
    <row r="436" ht="15.75" customHeight="1">
      <c r="A436" s="68"/>
      <c r="B436" s="68"/>
      <c r="C436" s="69"/>
      <c r="D436" s="69"/>
      <c r="E436" s="69"/>
      <c r="F436" s="70"/>
      <c r="G436" s="70"/>
      <c r="H436" s="70"/>
    </row>
    <row r="437" ht="15.75" customHeight="1">
      <c r="A437" s="68"/>
      <c r="B437" s="68"/>
      <c r="C437" s="69"/>
      <c r="D437" s="69"/>
      <c r="E437" s="69"/>
      <c r="F437" s="70"/>
      <c r="G437" s="70"/>
      <c r="H437" s="70"/>
    </row>
    <row r="438" ht="15.75" customHeight="1">
      <c r="A438" s="68"/>
      <c r="B438" s="68"/>
      <c r="C438" s="69"/>
      <c r="D438" s="69"/>
      <c r="E438" s="69"/>
      <c r="F438" s="70"/>
      <c r="G438" s="70"/>
      <c r="H438" s="70"/>
    </row>
    <row r="439" ht="15.75" customHeight="1">
      <c r="A439" s="68"/>
      <c r="B439" s="68"/>
      <c r="C439" s="69"/>
      <c r="D439" s="69"/>
      <c r="E439" s="69"/>
      <c r="F439" s="70"/>
      <c r="G439" s="70"/>
      <c r="H439" s="70"/>
    </row>
    <row r="440" ht="15.75" customHeight="1">
      <c r="A440" s="68"/>
      <c r="B440" s="68"/>
      <c r="C440" s="69"/>
      <c r="D440" s="69"/>
      <c r="E440" s="69"/>
      <c r="F440" s="70"/>
      <c r="G440" s="70"/>
      <c r="H440" s="70"/>
    </row>
    <row r="441" ht="15.75" customHeight="1">
      <c r="A441" s="68"/>
      <c r="B441" s="68"/>
      <c r="C441" s="69"/>
      <c r="D441" s="69"/>
      <c r="E441" s="69"/>
      <c r="F441" s="70"/>
      <c r="G441" s="70"/>
      <c r="H441" s="70"/>
    </row>
    <row r="442" ht="15.75" customHeight="1">
      <c r="A442" s="68"/>
      <c r="B442" s="68"/>
      <c r="C442" s="69"/>
      <c r="D442" s="69"/>
      <c r="E442" s="69"/>
      <c r="F442" s="70"/>
      <c r="G442" s="70"/>
      <c r="H442" s="70"/>
    </row>
    <row r="443" ht="15.75" customHeight="1">
      <c r="A443" s="68"/>
      <c r="B443" s="68"/>
      <c r="C443" s="69"/>
      <c r="D443" s="69"/>
      <c r="E443" s="69"/>
      <c r="F443" s="70"/>
      <c r="G443" s="70"/>
      <c r="H443" s="70"/>
    </row>
    <row r="444" ht="15.75" customHeight="1">
      <c r="A444" s="68"/>
      <c r="B444" s="68"/>
      <c r="C444" s="69"/>
      <c r="D444" s="69"/>
      <c r="E444" s="69"/>
      <c r="F444" s="70"/>
      <c r="G444" s="70"/>
      <c r="H444" s="70"/>
    </row>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A2:E2"/>
    <mergeCell ref="A4:E4"/>
    <mergeCell ref="A5:E5"/>
    <mergeCell ref="A6:E6"/>
  </mergeCell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14.29"/>
    <col customWidth="1" min="2" max="2" width="14.86"/>
    <col customWidth="1" min="3" max="3" width="10.14"/>
    <col customWidth="1" min="4" max="4" width="12.29"/>
    <col customWidth="1" min="5" max="5" width="6.0"/>
    <col customWidth="1" min="6" max="6" width="9.43"/>
    <col customWidth="1" min="7" max="7" width="8.0"/>
    <col customWidth="1" min="8" max="8" width="12.0"/>
    <col customWidth="1" min="9" max="11" width="8.71"/>
    <col customWidth="1" min="12" max="12" width="8.43"/>
    <col customWidth="1" min="13" max="16" width="9.14"/>
    <col customWidth="1" min="17" max="22" width="8.0"/>
  </cols>
  <sheetData>
    <row r="1">
      <c r="A1" s="68"/>
      <c r="B1" s="69"/>
      <c r="C1" s="69"/>
      <c r="D1" s="69"/>
      <c r="E1" s="70"/>
      <c r="F1" s="70"/>
      <c r="G1" s="70"/>
      <c r="H1" s="70"/>
      <c r="I1" s="70"/>
      <c r="J1" s="70"/>
      <c r="K1" s="70"/>
      <c r="L1" s="70"/>
      <c r="M1" s="70"/>
      <c r="N1" s="70"/>
      <c r="O1" s="70"/>
      <c r="P1" s="70"/>
    </row>
    <row r="2" ht="15.75" customHeight="1">
      <c r="A2" s="582" t="s">
        <v>2039</v>
      </c>
      <c r="B2" s="72"/>
      <c r="C2" s="72"/>
      <c r="D2" s="72"/>
      <c r="E2" s="72"/>
      <c r="F2" s="72"/>
      <c r="G2" s="72"/>
      <c r="H2" s="72"/>
      <c r="I2" s="72"/>
      <c r="J2" s="72"/>
      <c r="K2" s="72"/>
      <c r="L2" s="73"/>
      <c r="M2" s="74"/>
      <c r="N2" s="74"/>
      <c r="O2" s="74"/>
      <c r="P2" s="74"/>
      <c r="Q2" s="75"/>
      <c r="R2" s="75"/>
      <c r="S2" s="75"/>
      <c r="T2" s="75"/>
      <c r="U2" s="75"/>
      <c r="V2" s="75"/>
    </row>
    <row r="3">
      <c r="A3" s="75"/>
      <c r="B3" s="75"/>
      <c r="C3" s="75"/>
      <c r="D3" s="75"/>
      <c r="E3" s="75"/>
      <c r="F3" s="75"/>
      <c r="G3" s="75"/>
      <c r="H3" s="75"/>
      <c r="I3" s="75"/>
      <c r="J3" s="75"/>
      <c r="K3" s="75"/>
      <c r="L3" s="75"/>
      <c r="M3" s="74"/>
      <c r="N3" s="74"/>
      <c r="O3" s="74"/>
      <c r="P3" s="74"/>
      <c r="Q3" s="75"/>
      <c r="R3" s="75"/>
      <c r="S3" s="75"/>
      <c r="T3" s="75"/>
      <c r="U3" s="75"/>
      <c r="V3" s="75"/>
    </row>
    <row r="4" ht="40.5" customHeight="1">
      <c r="A4" s="76" t="s">
        <v>2040</v>
      </c>
      <c r="B4" s="72"/>
      <c r="C4" s="72"/>
      <c r="D4" s="72"/>
      <c r="E4" s="72"/>
      <c r="F4" s="72"/>
      <c r="G4" s="72"/>
      <c r="H4" s="72"/>
      <c r="I4" s="72"/>
      <c r="J4" s="72"/>
      <c r="K4" s="72"/>
      <c r="L4" s="73"/>
      <c r="M4" s="74"/>
      <c r="N4" s="74"/>
      <c r="O4" s="74"/>
      <c r="P4" s="74"/>
      <c r="Q4" s="75"/>
      <c r="R4" s="75"/>
      <c r="S4" s="75"/>
      <c r="T4" s="75"/>
      <c r="U4" s="75"/>
      <c r="V4" s="75"/>
    </row>
    <row r="5" ht="36.75" customHeight="1">
      <c r="A5" s="76" t="s">
        <v>2041</v>
      </c>
      <c r="B5" s="72"/>
      <c r="C5" s="72"/>
      <c r="D5" s="72"/>
      <c r="E5" s="72"/>
      <c r="F5" s="72"/>
      <c r="G5" s="72"/>
      <c r="H5" s="72"/>
      <c r="I5" s="72"/>
      <c r="J5" s="72"/>
      <c r="K5" s="72"/>
      <c r="L5" s="73"/>
      <c r="M5" s="74"/>
      <c r="N5" s="74"/>
      <c r="O5" s="74"/>
      <c r="P5" s="74"/>
      <c r="Q5" s="75"/>
      <c r="R5" s="75"/>
      <c r="S5" s="75"/>
      <c r="T5" s="75"/>
      <c r="U5" s="75"/>
      <c r="V5" s="75"/>
    </row>
    <row r="6" ht="27.75" customHeight="1">
      <c r="A6" s="76" t="s">
        <v>2042</v>
      </c>
      <c r="B6" s="72"/>
      <c r="C6" s="72"/>
      <c r="D6" s="72"/>
      <c r="E6" s="72"/>
      <c r="F6" s="72"/>
      <c r="G6" s="72"/>
      <c r="H6" s="72"/>
      <c r="I6" s="72"/>
      <c r="J6" s="72"/>
      <c r="K6" s="72"/>
      <c r="L6" s="73"/>
      <c r="M6" s="74"/>
      <c r="N6" s="74"/>
      <c r="O6" s="74"/>
      <c r="P6" s="74"/>
      <c r="Q6" s="75"/>
      <c r="R6" s="75"/>
      <c r="S6" s="75"/>
      <c r="T6" s="75"/>
      <c r="U6" s="75"/>
      <c r="V6" s="75"/>
    </row>
    <row r="7" ht="28.5" customHeight="1">
      <c r="A7" s="76" t="s">
        <v>2043</v>
      </c>
      <c r="B7" s="72"/>
      <c r="C7" s="72"/>
      <c r="D7" s="72"/>
      <c r="E7" s="72"/>
      <c r="F7" s="72"/>
      <c r="G7" s="72"/>
      <c r="H7" s="72"/>
      <c r="I7" s="72"/>
      <c r="J7" s="72"/>
      <c r="K7" s="72"/>
      <c r="L7" s="73"/>
      <c r="M7" s="74"/>
      <c r="N7" s="74"/>
      <c r="O7" s="74"/>
      <c r="P7" s="74"/>
      <c r="Q7" s="75"/>
      <c r="R7" s="75"/>
      <c r="S7" s="75"/>
      <c r="T7" s="75"/>
      <c r="U7" s="75"/>
      <c r="V7" s="75"/>
    </row>
    <row r="8">
      <c r="A8" s="76" t="s">
        <v>2044</v>
      </c>
      <c r="B8" s="72"/>
      <c r="C8" s="72"/>
      <c r="D8" s="72"/>
      <c r="E8" s="72"/>
      <c r="F8" s="72"/>
      <c r="G8" s="72"/>
      <c r="H8" s="72"/>
      <c r="I8" s="72"/>
      <c r="J8" s="72"/>
      <c r="K8" s="72"/>
      <c r="L8" s="73"/>
      <c r="M8" s="74"/>
      <c r="N8" s="74"/>
      <c r="O8" s="74"/>
      <c r="P8" s="74"/>
      <c r="Q8" s="75"/>
      <c r="R8" s="75"/>
      <c r="S8" s="75"/>
      <c r="T8" s="75"/>
      <c r="U8" s="75"/>
      <c r="V8" s="75"/>
    </row>
    <row r="9" ht="101.25" customHeight="1">
      <c r="A9" s="79" t="s">
        <v>2045</v>
      </c>
      <c r="B9" s="72"/>
      <c r="C9" s="72"/>
      <c r="D9" s="72"/>
      <c r="E9" s="72"/>
      <c r="F9" s="72"/>
      <c r="G9" s="72"/>
      <c r="H9" s="72"/>
      <c r="I9" s="72"/>
      <c r="J9" s="72"/>
      <c r="K9" s="72"/>
      <c r="L9" s="73"/>
      <c r="M9" s="74"/>
      <c r="N9" s="74"/>
      <c r="O9" s="74"/>
      <c r="P9" s="74"/>
      <c r="Q9" s="75"/>
      <c r="R9" s="75"/>
      <c r="S9" s="75"/>
      <c r="T9" s="75"/>
      <c r="U9" s="75"/>
      <c r="V9" s="75"/>
    </row>
    <row r="10">
      <c r="A10" s="80"/>
      <c r="B10" s="81"/>
      <c r="C10" s="81"/>
      <c r="D10" s="81"/>
      <c r="E10" s="80"/>
      <c r="F10" s="80"/>
      <c r="G10" s="80"/>
      <c r="H10" s="80"/>
      <c r="I10" s="80"/>
      <c r="J10" s="80"/>
      <c r="K10" s="80"/>
      <c r="L10" s="80"/>
      <c r="M10" s="74"/>
      <c r="N10" s="74"/>
      <c r="O10" s="74"/>
      <c r="P10" s="74"/>
      <c r="Q10" s="75"/>
      <c r="R10" s="75"/>
      <c r="S10" s="75"/>
      <c r="T10" s="75"/>
      <c r="U10" s="75"/>
      <c r="V10" s="75"/>
    </row>
    <row r="11" ht="82.5" customHeight="1">
      <c r="A11" s="82" t="s">
        <v>233</v>
      </c>
      <c r="B11" s="82" t="s">
        <v>234</v>
      </c>
      <c r="C11" s="83" t="s">
        <v>2046</v>
      </c>
      <c r="D11" s="83" t="s">
        <v>2047</v>
      </c>
      <c r="E11" s="82" t="s">
        <v>2048</v>
      </c>
      <c r="F11" s="83" t="s">
        <v>2049</v>
      </c>
      <c r="G11" s="83" t="s">
        <v>244</v>
      </c>
      <c r="H11" s="83" t="s">
        <v>2050</v>
      </c>
      <c r="I11" s="83" t="s">
        <v>247</v>
      </c>
      <c r="J11" s="83" t="s">
        <v>248</v>
      </c>
      <c r="K11" s="82" t="s">
        <v>249</v>
      </c>
      <c r="L11" s="82" t="s">
        <v>253</v>
      </c>
      <c r="M11" s="86" t="s">
        <v>2051</v>
      </c>
      <c r="N11" s="87"/>
      <c r="O11" s="87"/>
      <c r="P11" s="87"/>
      <c r="Q11" s="88"/>
      <c r="R11" s="88"/>
      <c r="S11" s="88"/>
      <c r="T11" s="88"/>
      <c r="U11" s="88"/>
      <c r="V11" s="88"/>
    </row>
    <row r="12">
      <c r="A12" s="190"/>
      <c r="B12" s="190"/>
      <c r="C12" s="191"/>
      <c r="D12" s="190"/>
      <c r="E12" s="191"/>
      <c r="F12" s="196"/>
      <c r="G12" s="161"/>
      <c r="H12" s="161"/>
      <c r="I12" s="164"/>
      <c r="J12" s="164"/>
      <c r="K12" s="164"/>
      <c r="L12" s="166"/>
      <c r="M12" s="70"/>
      <c r="N12" s="70"/>
      <c r="O12" s="70"/>
      <c r="P12" s="70"/>
    </row>
    <row r="13">
      <c r="A13" s="190"/>
      <c r="B13" s="190"/>
      <c r="C13" s="191"/>
      <c r="D13" s="190"/>
      <c r="E13" s="191"/>
      <c r="F13" s="198"/>
      <c r="G13" s="161"/>
      <c r="H13" s="161"/>
      <c r="I13" s="178"/>
      <c r="J13" s="178"/>
      <c r="K13" s="178"/>
      <c r="L13" s="166"/>
      <c r="M13" s="70"/>
      <c r="N13" s="70"/>
      <c r="O13" s="70"/>
      <c r="P13" s="70"/>
    </row>
    <row r="14">
      <c r="A14" s="162"/>
      <c r="B14" s="161"/>
      <c r="C14" s="161"/>
      <c r="D14" s="161"/>
      <c r="E14" s="161"/>
      <c r="F14" s="163"/>
      <c r="G14" s="161"/>
      <c r="H14" s="161"/>
      <c r="I14" s="164"/>
      <c r="J14" s="164"/>
      <c r="K14" s="164"/>
      <c r="L14" s="166"/>
      <c r="M14" s="70"/>
      <c r="N14" s="70"/>
      <c r="O14" s="70"/>
      <c r="P14" s="70"/>
    </row>
    <row r="15">
      <c r="A15" s="162"/>
      <c r="B15" s="161"/>
      <c r="C15" s="161"/>
      <c r="D15" s="161"/>
      <c r="E15" s="161"/>
      <c r="F15" s="163"/>
      <c r="G15" s="161"/>
      <c r="H15" s="161"/>
      <c r="I15" s="178"/>
      <c r="J15" s="178"/>
      <c r="K15" s="178"/>
      <c r="L15" s="166"/>
      <c r="M15" s="70"/>
      <c r="N15" s="70"/>
      <c r="O15" s="70"/>
      <c r="P15" s="70"/>
    </row>
    <row r="16">
      <c r="A16" s="162"/>
      <c r="B16" s="161"/>
      <c r="C16" s="161"/>
      <c r="D16" s="161"/>
      <c r="E16" s="161"/>
      <c r="F16" s="163"/>
      <c r="G16" s="161"/>
      <c r="H16" s="161"/>
      <c r="I16" s="178"/>
      <c r="J16" s="178"/>
      <c r="K16" s="178"/>
      <c r="L16" s="166"/>
      <c r="M16" s="70"/>
      <c r="N16" s="70"/>
      <c r="O16" s="70"/>
      <c r="P16" s="70"/>
    </row>
    <row r="17">
      <c r="A17" s="162"/>
      <c r="B17" s="161"/>
      <c r="C17" s="161"/>
      <c r="D17" s="161"/>
      <c r="E17" s="161"/>
      <c r="F17" s="163"/>
      <c r="G17" s="161"/>
      <c r="H17" s="161"/>
      <c r="I17" s="178"/>
      <c r="J17" s="178"/>
      <c r="K17" s="178"/>
      <c r="L17" s="166"/>
      <c r="M17" s="70"/>
      <c r="N17" s="70"/>
      <c r="O17" s="70"/>
      <c r="P17" s="70"/>
    </row>
    <row r="18">
      <c r="A18" s="583" t="s">
        <v>217</v>
      </c>
      <c r="B18" s="69"/>
      <c r="C18" s="69"/>
      <c r="D18" s="69"/>
      <c r="E18" s="70"/>
      <c r="F18" s="70"/>
      <c r="G18" s="70"/>
      <c r="H18" s="70"/>
      <c r="I18" s="74"/>
      <c r="J18" s="74"/>
      <c r="K18" s="74"/>
      <c r="L18" s="584">
        <f>SUM(L12:L17)</f>
        <v>0</v>
      </c>
      <c r="M18" s="70"/>
      <c r="N18" s="70"/>
      <c r="O18" s="70"/>
      <c r="P18" s="70"/>
    </row>
    <row r="19">
      <c r="A19" s="68"/>
      <c r="B19" s="69"/>
      <c r="C19" s="69"/>
      <c r="D19" s="69"/>
      <c r="E19" s="70"/>
      <c r="F19" s="70"/>
      <c r="G19" s="70"/>
      <c r="H19" s="70"/>
      <c r="I19" s="70"/>
      <c r="J19" s="70"/>
      <c r="K19" s="70"/>
      <c r="L19" s="70"/>
      <c r="M19" s="70"/>
      <c r="N19" s="70"/>
      <c r="O19" s="70"/>
      <c r="P19" s="70"/>
    </row>
    <row r="20">
      <c r="A20" s="585" t="s">
        <v>2052</v>
      </c>
      <c r="B20" s="586"/>
      <c r="C20" s="586"/>
      <c r="D20" s="586"/>
      <c r="E20" s="586"/>
      <c r="F20" s="586"/>
      <c r="G20" s="586"/>
      <c r="H20" s="586"/>
      <c r="I20" s="586"/>
      <c r="J20" s="586"/>
      <c r="K20" s="586"/>
      <c r="L20" s="587"/>
      <c r="M20" s="70"/>
      <c r="N20" s="70"/>
      <c r="O20" s="70"/>
      <c r="P20" s="70"/>
    </row>
    <row r="21" ht="15.75" customHeight="1">
      <c r="A21" s="68"/>
      <c r="B21" s="69"/>
      <c r="C21" s="69"/>
      <c r="D21" s="69"/>
      <c r="E21" s="70"/>
      <c r="F21" s="70"/>
      <c r="G21" s="70"/>
      <c r="H21" s="70"/>
      <c r="I21" s="70"/>
      <c r="J21" s="70"/>
      <c r="K21" s="70"/>
      <c r="L21" s="70"/>
      <c r="M21" s="70"/>
      <c r="N21" s="70"/>
      <c r="O21" s="70"/>
      <c r="P21" s="70"/>
    </row>
    <row r="22" ht="15.75" customHeight="1">
      <c r="A22" s="68"/>
      <c r="B22" s="69"/>
      <c r="C22" s="69"/>
      <c r="D22" s="69"/>
      <c r="E22" s="70"/>
      <c r="F22" s="70"/>
      <c r="G22" s="70"/>
      <c r="H22" s="70"/>
      <c r="I22" s="70"/>
      <c r="J22" s="70"/>
      <c r="K22" s="70"/>
      <c r="L22" s="70"/>
      <c r="M22" s="70"/>
      <c r="N22" s="70"/>
      <c r="O22" s="70"/>
      <c r="P22" s="70"/>
    </row>
    <row r="23" ht="15.75" customHeight="1">
      <c r="A23" s="68"/>
      <c r="B23" s="69"/>
      <c r="C23" s="69"/>
      <c r="D23" s="69"/>
      <c r="E23" s="70"/>
      <c r="F23" s="70"/>
      <c r="G23" s="70"/>
      <c r="H23" s="70"/>
      <c r="I23" s="70"/>
      <c r="J23" s="70"/>
      <c r="K23" s="70"/>
      <c r="L23" s="70"/>
      <c r="M23" s="70"/>
      <c r="N23" s="70"/>
      <c r="O23" s="70"/>
      <c r="P23" s="70"/>
    </row>
    <row r="24" ht="15.75" customHeight="1">
      <c r="A24" s="68"/>
      <c r="B24" s="69"/>
      <c r="C24" s="69"/>
      <c r="D24" s="69"/>
      <c r="E24" s="70"/>
      <c r="F24" s="70"/>
      <c r="G24" s="70"/>
      <c r="H24" s="70"/>
      <c r="I24" s="70"/>
      <c r="J24" s="70"/>
      <c r="K24" s="70"/>
      <c r="L24" s="70"/>
      <c r="M24" s="70"/>
      <c r="N24" s="70"/>
      <c r="O24" s="70"/>
      <c r="P24" s="70"/>
    </row>
    <row r="25" ht="15.75" customHeight="1">
      <c r="A25" s="68"/>
      <c r="B25" s="69"/>
      <c r="C25" s="69"/>
      <c r="D25" s="69"/>
      <c r="E25" s="70"/>
      <c r="F25" s="70"/>
      <c r="G25" s="70"/>
      <c r="H25" s="70"/>
      <c r="I25" s="70"/>
      <c r="J25" s="70"/>
      <c r="K25" s="70"/>
      <c r="L25" s="70"/>
      <c r="M25" s="70"/>
      <c r="N25" s="70"/>
      <c r="O25" s="70"/>
      <c r="P25" s="70"/>
    </row>
    <row r="26" ht="15.75" customHeight="1">
      <c r="A26" s="68"/>
      <c r="B26" s="69"/>
      <c r="C26" s="69"/>
      <c r="D26" s="69"/>
      <c r="E26" s="70"/>
      <c r="F26" s="70"/>
      <c r="G26" s="70"/>
      <c r="H26" s="70"/>
      <c r="I26" s="70"/>
      <c r="J26" s="70"/>
      <c r="K26" s="70"/>
      <c r="L26" s="70"/>
      <c r="M26" s="70"/>
      <c r="N26" s="70"/>
      <c r="O26" s="70"/>
      <c r="P26" s="70"/>
    </row>
    <row r="27" ht="15.75" customHeight="1">
      <c r="A27" s="68"/>
      <c r="B27" s="69"/>
      <c r="C27" s="69"/>
      <c r="D27" s="69"/>
      <c r="E27" s="70"/>
      <c r="F27" s="70"/>
      <c r="G27" s="70"/>
      <c r="H27" s="70"/>
      <c r="I27" s="70"/>
      <c r="J27" s="70"/>
      <c r="K27" s="70"/>
      <c r="L27" s="70"/>
      <c r="M27" s="70"/>
      <c r="N27" s="70"/>
      <c r="O27" s="70"/>
      <c r="P27" s="70"/>
    </row>
    <row r="28" ht="15.75" customHeight="1">
      <c r="A28" s="68"/>
      <c r="B28" s="69"/>
      <c r="C28" s="69"/>
      <c r="D28" s="69"/>
      <c r="E28" s="70"/>
      <c r="F28" s="70"/>
      <c r="G28" s="70"/>
      <c r="H28" s="70"/>
      <c r="I28" s="70"/>
      <c r="J28" s="70"/>
      <c r="K28" s="70"/>
      <c r="L28" s="70"/>
      <c r="M28" s="70"/>
      <c r="N28" s="70"/>
      <c r="O28" s="70"/>
      <c r="P28" s="70"/>
    </row>
    <row r="29" ht="15.75" customHeight="1">
      <c r="A29" s="68"/>
      <c r="B29" s="69"/>
      <c r="C29" s="69"/>
      <c r="D29" s="69"/>
      <c r="E29" s="70"/>
      <c r="F29" s="70"/>
      <c r="G29" s="70"/>
      <c r="H29" s="70"/>
      <c r="I29" s="70"/>
      <c r="J29" s="70"/>
      <c r="K29" s="70"/>
      <c r="L29" s="70"/>
      <c r="M29" s="70"/>
      <c r="N29" s="70"/>
      <c r="O29" s="70"/>
      <c r="P29" s="70"/>
    </row>
    <row r="30" ht="15.75" customHeight="1">
      <c r="A30" s="68"/>
      <c r="B30" s="69"/>
      <c r="C30" s="69"/>
      <c r="D30" s="69"/>
      <c r="E30" s="70"/>
      <c r="F30" s="70"/>
      <c r="G30" s="70"/>
      <c r="H30" s="70"/>
      <c r="I30" s="70"/>
      <c r="J30" s="70"/>
      <c r="K30" s="70"/>
      <c r="L30" s="70"/>
      <c r="M30" s="70"/>
      <c r="N30" s="70"/>
      <c r="O30" s="70"/>
      <c r="P30" s="70"/>
    </row>
    <row r="31" ht="15.75" customHeight="1">
      <c r="A31" s="68"/>
      <c r="B31" s="69"/>
      <c r="C31" s="69"/>
      <c r="D31" s="69"/>
      <c r="E31" s="70"/>
      <c r="F31" s="70"/>
      <c r="G31" s="70"/>
      <c r="H31" s="70"/>
      <c r="I31" s="70"/>
      <c r="J31" s="70"/>
      <c r="K31" s="70"/>
      <c r="L31" s="70"/>
      <c r="M31" s="70"/>
      <c r="N31" s="70"/>
      <c r="O31" s="70"/>
      <c r="P31" s="70"/>
    </row>
    <row r="32" ht="15.75" customHeight="1">
      <c r="A32" s="68"/>
      <c r="B32" s="69"/>
      <c r="C32" s="69"/>
      <c r="D32" s="69"/>
      <c r="E32" s="70"/>
      <c r="F32" s="70"/>
      <c r="G32" s="70"/>
      <c r="H32" s="70"/>
      <c r="I32" s="70"/>
      <c r="J32" s="70"/>
      <c r="K32" s="70"/>
      <c r="L32" s="70"/>
      <c r="M32" s="70"/>
      <c r="N32" s="70"/>
      <c r="O32" s="70"/>
      <c r="P32" s="70"/>
    </row>
    <row r="33" ht="15.75" customHeight="1">
      <c r="A33" s="68"/>
      <c r="B33" s="69"/>
      <c r="C33" s="69"/>
      <c r="D33" s="69"/>
      <c r="E33" s="70"/>
      <c r="F33" s="70"/>
      <c r="G33" s="70"/>
      <c r="H33" s="70"/>
      <c r="I33" s="70"/>
      <c r="J33" s="70"/>
      <c r="K33" s="70"/>
      <c r="L33" s="70"/>
      <c r="M33" s="70"/>
      <c r="N33" s="70"/>
      <c r="O33" s="70"/>
      <c r="P33" s="70"/>
    </row>
    <row r="34" ht="15.75" customHeight="1">
      <c r="A34" s="68"/>
      <c r="B34" s="69"/>
      <c r="C34" s="69"/>
      <c r="D34" s="69"/>
      <c r="E34" s="70"/>
      <c r="F34" s="70"/>
      <c r="G34" s="70"/>
      <c r="H34" s="70"/>
      <c r="I34" s="70"/>
      <c r="J34" s="70"/>
      <c r="K34" s="70"/>
      <c r="L34" s="70"/>
      <c r="M34" s="70"/>
      <c r="N34" s="70"/>
      <c r="O34" s="70"/>
      <c r="P34" s="70"/>
    </row>
    <row r="35" ht="15.75" customHeight="1">
      <c r="A35" s="68"/>
      <c r="B35" s="69"/>
      <c r="C35" s="69"/>
      <c r="D35" s="69"/>
      <c r="E35" s="70"/>
      <c r="F35" s="70"/>
      <c r="G35" s="70"/>
      <c r="H35" s="70"/>
      <c r="I35" s="70"/>
      <c r="J35" s="70"/>
      <c r="K35" s="70"/>
      <c r="L35" s="70"/>
      <c r="M35" s="70"/>
      <c r="N35" s="70"/>
      <c r="O35" s="70"/>
      <c r="P35" s="70"/>
    </row>
    <row r="36" ht="15.75" customHeight="1">
      <c r="A36" s="68"/>
      <c r="B36" s="69"/>
      <c r="C36" s="69"/>
      <c r="D36" s="69"/>
      <c r="E36" s="70"/>
      <c r="F36" s="70"/>
      <c r="G36" s="70"/>
      <c r="H36" s="70"/>
      <c r="I36" s="70"/>
      <c r="J36" s="70"/>
      <c r="K36" s="70"/>
      <c r="L36" s="70"/>
      <c r="M36" s="70"/>
      <c r="N36" s="70"/>
      <c r="O36" s="70"/>
      <c r="P36" s="70"/>
    </row>
    <row r="37" ht="15.75" customHeight="1">
      <c r="A37" s="68"/>
      <c r="B37" s="69"/>
      <c r="C37" s="69"/>
      <c r="D37" s="69"/>
      <c r="E37" s="70"/>
      <c r="F37" s="70"/>
      <c r="G37" s="70"/>
      <c r="H37" s="70"/>
      <c r="I37" s="70"/>
      <c r="J37" s="70"/>
      <c r="K37" s="70"/>
      <c r="L37" s="70"/>
      <c r="M37" s="70"/>
      <c r="N37" s="70"/>
      <c r="O37" s="70"/>
      <c r="P37" s="70"/>
    </row>
    <row r="38" ht="15.75" customHeight="1">
      <c r="A38" s="68"/>
      <c r="B38" s="69"/>
      <c r="C38" s="69"/>
      <c r="D38" s="69"/>
      <c r="E38" s="70"/>
      <c r="F38" s="70"/>
      <c r="G38" s="70"/>
      <c r="H38" s="70"/>
      <c r="I38" s="70"/>
      <c r="J38" s="70"/>
      <c r="K38" s="70"/>
      <c r="L38" s="70"/>
      <c r="M38" s="70"/>
      <c r="N38" s="70"/>
      <c r="O38" s="70"/>
      <c r="P38" s="70"/>
    </row>
    <row r="39" ht="15.75" customHeight="1">
      <c r="A39" s="68"/>
      <c r="B39" s="69"/>
      <c r="C39" s="69"/>
      <c r="D39" s="69"/>
      <c r="E39" s="70"/>
      <c r="F39" s="70"/>
      <c r="G39" s="70"/>
      <c r="H39" s="70"/>
      <c r="I39" s="70"/>
      <c r="J39" s="70"/>
      <c r="K39" s="70"/>
      <c r="L39" s="70"/>
      <c r="M39" s="70"/>
      <c r="N39" s="70"/>
      <c r="O39" s="70"/>
      <c r="P39" s="70"/>
    </row>
    <row r="40" ht="15.75" customHeight="1">
      <c r="A40" s="68"/>
      <c r="B40" s="69"/>
      <c r="C40" s="69"/>
      <c r="D40" s="69"/>
      <c r="E40" s="70"/>
      <c r="F40" s="70"/>
      <c r="G40" s="70"/>
      <c r="H40" s="70"/>
      <c r="I40" s="70"/>
      <c r="J40" s="70"/>
      <c r="K40" s="70"/>
      <c r="L40" s="70"/>
      <c r="M40" s="70"/>
      <c r="N40" s="70"/>
      <c r="O40" s="70"/>
      <c r="P40" s="70"/>
    </row>
    <row r="41" ht="15.75" customHeight="1">
      <c r="A41" s="68"/>
      <c r="B41" s="69"/>
      <c r="C41" s="69"/>
      <c r="D41" s="69"/>
      <c r="E41" s="70"/>
      <c r="F41" s="70"/>
      <c r="G41" s="70"/>
      <c r="H41" s="70"/>
      <c r="I41" s="70"/>
      <c r="J41" s="70"/>
      <c r="K41" s="70"/>
      <c r="L41" s="70"/>
      <c r="M41" s="70"/>
      <c r="N41" s="70"/>
      <c r="O41" s="70"/>
      <c r="P41" s="70"/>
    </row>
    <row r="42" ht="15.75" customHeight="1">
      <c r="A42" s="68"/>
      <c r="B42" s="69"/>
      <c r="C42" s="69"/>
      <c r="D42" s="69"/>
      <c r="E42" s="70"/>
      <c r="F42" s="70"/>
      <c r="G42" s="70"/>
      <c r="H42" s="70"/>
      <c r="I42" s="70"/>
      <c r="J42" s="70"/>
      <c r="K42" s="70"/>
      <c r="L42" s="70"/>
      <c r="M42" s="70"/>
      <c r="N42" s="70"/>
      <c r="O42" s="70"/>
      <c r="P42" s="70"/>
    </row>
    <row r="43" ht="15.75" customHeight="1">
      <c r="A43" s="68"/>
      <c r="B43" s="69"/>
      <c r="C43" s="69"/>
      <c r="D43" s="69"/>
      <c r="E43" s="70"/>
      <c r="F43" s="70"/>
      <c r="G43" s="70"/>
      <c r="H43" s="70"/>
      <c r="I43" s="70"/>
      <c r="J43" s="70"/>
      <c r="K43" s="70"/>
      <c r="L43" s="70"/>
      <c r="M43" s="70"/>
      <c r="N43" s="70"/>
      <c r="O43" s="70"/>
      <c r="P43" s="70"/>
    </row>
    <row r="44" ht="15.75" customHeight="1">
      <c r="A44" s="68"/>
      <c r="B44" s="69"/>
      <c r="C44" s="69"/>
      <c r="D44" s="69"/>
      <c r="E44" s="70"/>
      <c r="F44" s="70"/>
      <c r="G44" s="70"/>
      <c r="H44" s="70"/>
      <c r="I44" s="70"/>
      <c r="J44" s="70"/>
      <c r="K44" s="70"/>
      <c r="L44" s="70"/>
      <c r="M44" s="70"/>
      <c r="N44" s="70"/>
      <c r="O44" s="70"/>
      <c r="P44" s="70"/>
    </row>
    <row r="45" ht="15.75" customHeight="1">
      <c r="A45" s="68"/>
      <c r="B45" s="69"/>
      <c r="C45" s="69"/>
      <c r="D45" s="69"/>
      <c r="E45" s="70"/>
      <c r="F45" s="70"/>
      <c r="G45" s="70"/>
      <c r="H45" s="70"/>
      <c r="I45" s="70"/>
      <c r="J45" s="70"/>
      <c r="K45" s="70"/>
      <c r="L45" s="70"/>
      <c r="M45" s="70"/>
      <c r="N45" s="70"/>
      <c r="O45" s="70"/>
      <c r="P45" s="70"/>
    </row>
    <row r="46" ht="15.75" customHeight="1">
      <c r="A46" s="68"/>
      <c r="B46" s="69"/>
      <c r="C46" s="69"/>
      <c r="D46" s="69"/>
      <c r="E46" s="70"/>
      <c r="F46" s="70"/>
      <c r="G46" s="70"/>
      <c r="H46" s="70"/>
      <c r="I46" s="70"/>
      <c r="J46" s="70"/>
      <c r="K46" s="70"/>
      <c r="L46" s="70"/>
      <c r="M46" s="70"/>
      <c r="N46" s="70"/>
      <c r="O46" s="70"/>
      <c r="P46" s="70"/>
    </row>
    <row r="47" ht="15.75" customHeight="1">
      <c r="A47" s="68"/>
      <c r="B47" s="69"/>
      <c r="C47" s="69"/>
      <c r="D47" s="69"/>
      <c r="E47" s="70"/>
      <c r="F47" s="70"/>
      <c r="G47" s="70"/>
      <c r="H47" s="70"/>
      <c r="I47" s="70"/>
      <c r="J47" s="70"/>
      <c r="K47" s="70"/>
      <c r="L47" s="70"/>
      <c r="M47" s="70"/>
      <c r="N47" s="70"/>
      <c r="O47" s="70"/>
      <c r="P47" s="70"/>
    </row>
    <row r="48" ht="15.75" customHeight="1">
      <c r="A48" s="68"/>
      <c r="B48" s="69"/>
      <c r="C48" s="69"/>
      <c r="D48" s="69"/>
      <c r="E48" s="70"/>
      <c r="F48" s="70"/>
      <c r="G48" s="70"/>
      <c r="H48" s="70"/>
      <c r="I48" s="70"/>
      <c r="J48" s="70"/>
      <c r="K48" s="70"/>
      <c r="L48" s="70"/>
      <c r="M48" s="70"/>
      <c r="N48" s="70"/>
      <c r="O48" s="70"/>
      <c r="P48" s="70"/>
    </row>
    <row r="49" ht="15.75" customHeight="1">
      <c r="A49" s="68"/>
      <c r="B49" s="69"/>
      <c r="C49" s="69"/>
      <c r="D49" s="69"/>
      <c r="E49" s="70"/>
      <c r="F49" s="70"/>
      <c r="G49" s="70"/>
      <c r="H49" s="70"/>
      <c r="I49" s="70"/>
      <c r="J49" s="70"/>
      <c r="K49" s="70"/>
      <c r="L49" s="70"/>
      <c r="M49" s="70"/>
      <c r="N49" s="70"/>
      <c r="O49" s="70"/>
      <c r="P49" s="70"/>
    </row>
    <row r="50" ht="15.75" customHeight="1">
      <c r="A50" s="68"/>
      <c r="B50" s="69"/>
      <c r="C50" s="69"/>
      <c r="D50" s="69"/>
      <c r="E50" s="70"/>
      <c r="F50" s="70"/>
      <c r="G50" s="70"/>
      <c r="H50" s="70"/>
      <c r="I50" s="70"/>
      <c r="J50" s="70"/>
      <c r="K50" s="70"/>
      <c r="L50" s="70"/>
      <c r="M50" s="70"/>
      <c r="N50" s="70"/>
      <c r="O50" s="70"/>
      <c r="P50" s="70"/>
    </row>
    <row r="51" ht="15.75" customHeight="1">
      <c r="A51" s="68"/>
      <c r="B51" s="69"/>
      <c r="C51" s="69"/>
      <c r="D51" s="69"/>
      <c r="E51" s="70"/>
      <c r="F51" s="70"/>
      <c r="G51" s="70"/>
      <c r="H51" s="70"/>
      <c r="I51" s="70"/>
      <c r="J51" s="70"/>
      <c r="K51" s="70"/>
      <c r="L51" s="70"/>
      <c r="M51" s="70"/>
      <c r="N51" s="70"/>
      <c r="O51" s="70"/>
      <c r="P51" s="70"/>
    </row>
    <row r="52" ht="15.75" customHeight="1">
      <c r="A52" s="68"/>
      <c r="B52" s="69"/>
      <c r="C52" s="69"/>
      <c r="D52" s="69"/>
      <c r="E52" s="70"/>
      <c r="F52" s="70"/>
      <c r="G52" s="70"/>
      <c r="H52" s="70"/>
      <c r="I52" s="70"/>
      <c r="J52" s="70"/>
      <c r="K52" s="70"/>
      <c r="L52" s="70"/>
      <c r="M52" s="70"/>
      <c r="N52" s="70"/>
      <c r="O52" s="70"/>
      <c r="P52" s="70"/>
    </row>
    <row r="53" ht="15.75" customHeight="1">
      <c r="A53" s="68"/>
      <c r="B53" s="69"/>
      <c r="C53" s="69"/>
      <c r="D53" s="69"/>
      <c r="E53" s="70"/>
      <c r="F53" s="70"/>
      <c r="G53" s="70"/>
      <c r="H53" s="70"/>
      <c r="I53" s="70"/>
      <c r="J53" s="70"/>
      <c r="K53" s="70"/>
      <c r="L53" s="70"/>
      <c r="M53" s="70"/>
      <c r="N53" s="70"/>
      <c r="O53" s="70"/>
      <c r="P53" s="70"/>
    </row>
    <row r="54" ht="15.75" customHeight="1">
      <c r="A54" s="68"/>
      <c r="B54" s="69"/>
      <c r="C54" s="69"/>
      <c r="D54" s="69"/>
      <c r="E54" s="70"/>
      <c r="F54" s="70"/>
      <c r="G54" s="70"/>
      <c r="H54" s="70"/>
      <c r="I54" s="70"/>
      <c r="J54" s="70"/>
      <c r="K54" s="70"/>
      <c r="L54" s="70"/>
      <c r="M54" s="70"/>
      <c r="N54" s="70"/>
      <c r="O54" s="70"/>
      <c r="P54" s="70"/>
    </row>
    <row r="55" ht="15.75" customHeight="1">
      <c r="A55" s="68"/>
      <c r="B55" s="69"/>
      <c r="C55" s="69"/>
      <c r="D55" s="69"/>
      <c r="E55" s="70"/>
      <c r="F55" s="70"/>
      <c r="G55" s="70"/>
      <c r="H55" s="70"/>
      <c r="I55" s="70"/>
      <c r="J55" s="70"/>
      <c r="K55" s="70"/>
      <c r="L55" s="70"/>
      <c r="M55" s="70"/>
      <c r="N55" s="70"/>
      <c r="O55" s="70"/>
      <c r="P55" s="70"/>
    </row>
    <row r="56" ht="15.75" customHeight="1">
      <c r="A56" s="68"/>
      <c r="B56" s="69"/>
      <c r="C56" s="69"/>
      <c r="D56" s="69"/>
      <c r="E56" s="70"/>
      <c r="F56" s="70"/>
      <c r="G56" s="70"/>
      <c r="H56" s="70"/>
      <c r="I56" s="70"/>
      <c r="J56" s="70"/>
      <c r="K56" s="70"/>
      <c r="L56" s="70"/>
      <c r="M56" s="70"/>
      <c r="N56" s="70"/>
      <c r="O56" s="70"/>
      <c r="P56" s="70"/>
    </row>
    <row r="57" ht="15.75" customHeight="1">
      <c r="A57" s="68"/>
      <c r="B57" s="69"/>
      <c r="C57" s="69"/>
      <c r="D57" s="69"/>
      <c r="E57" s="70"/>
      <c r="F57" s="70"/>
      <c r="G57" s="70"/>
      <c r="H57" s="70"/>
      <c r="I57" s="70"/>
      <c r="J57" s="70"/>
      <c r="K57" s="70"/>
      <c r="L57" s="70"/>
      <c r="M57" s="70"/>
      <c r="N57" s="70"/>
      <c r="O57" s="70"/>
      <c r="P57" s="70"/>
    </row>
    <row r="58" ht="15.75" customHeight="1">
      <c r="A58" s="68"/>
      <c r="B58" s="69"/>
      <c r="C58" s="69"/>
      <c r="D58" s="69"/>
      <c r="E58" s="70"/>
      <c r="F58" s="70"/>
      <c r="G58" s="70"/>
      <c r="H58" s="70"/>
      <c r="I58" s="70"/>
      <c r="J58" s="70"/>
      <c r="K58" s="70"/>
      <c r="L58" s="70"/>
      <c r="M58" s="70"/>
      <c r="N58" s="70"/>
      <c r="O58" s="70"/>
      <c r="P58" s="70"/>
    </row>
    <row r="59" ht="15.75" customHeight="1">
      <c r="A59" s="68"/>
      <c r="B59" s="69"/>
      <c r="C59" s="69"/>
      <c r="D59" s="69"/>
      <c r="E59" s="70"/>
      <c r="F59" s="70"/>
      <c r="G59" s="70"/>
      <c r="H59" s="70"/>
      <c r="I59" s="70"/>
      <c r="J59" s="70"/>
      <c r="K59" s="70"/>
      <c r="L59" s="70"/>
      <c r="M59" s="70"/>
      <c r="N59" s="70"/>
      <c r="O59" s="70"/>
      <c r="P59" s="70"/>
    </row>
    <row r="60" ht="15.75" customHeight="1">
      <c r="A60" s="68"/>
      <c r="B60" s="69"/>
      <c r="C60" s="69"/>
      <c r="D60" s="69"/>
      <c r="E60" s="70"/>
      <c r="F60" s="70"/>
      <c r="G60" s="70"/>
      <c r="H60" s="70"/>
      <c r="I60" s="70"/>
      <c r="J60" s="70"/>
      <c r="K60" s="70"/>
      <c r="L60" s="70"/>
      <c r="M60" s="70"/>
      <c r="N60" s="70"/>
      <c r="O60" s="70"/>
      <c r="P60" s="70"/>
    </row>
    <row r="61" ht="15.75" customHeight="1">
      <c r="A61" s="68"/>
      <c r="B61" s="69"/>
      <c r="C61" s="69"/>
      <c r="D61" s="69"/>
      <c r="E61" s="70"/>
      <c r="F61" s="70"/>
      <c r="G61" s="70"/>
      <c r="H61" s="70"/>
      <c r="I61" s="70"/>
      <c r="J61" s="70"/>
      <c r="K61" s="70"/>
      <c r="L61" s="70"/>
      <c r="M61" s="70"/>
      <c r="N61" s="70"/>
      <c r="O61" s="70"/>
      <c r="P61" s="70"/>
    </row>
    <row r="62" ht="15.75" customHeight="1">
      <c r="A62" s="68"/>
      <c r="B62" s="69"/>
      <c r="C62" s="69"/>
      <c r="D62" s="69"/>
      <c r="E62" s="70"/>
      <c r="F62" s="70"/>
      <c r="G62" s="70"/>
      <c r="H62" s="70"/>
      <c r="I62" s="70"/>
      <c r="J62" s="70"/>
      <c r="K62" s="70"/>
      <c r="L62" s="70"/>
      <c r="M62" s="70"/>
      <c r="N62" s="70"/>
      <c r="O62" s="70"/>
      <c r="P62" s="70"/>
    </row>
    <row r="63" ht="15.75" customHeight="1">
      <c r="A63" s="68"/>
      <c r="B63" s="69"/>
      <c r="C63" s="69"/>
      <c r="D63" s="69"/>
      <c r="E63" s="70"/>
      <c r="F63" s="70"/>
      <c r="G63" s="70"/>
      <c r="H63" s="70"/>
      <c r="I63" s="70"/>
      <c r="J63" s="70"/>
      <c r="K63" s="70"/>
      <c r="L63" s="70"/>
      <c r="M63" s="70"/>
      <c r="N63" s="70"/>
      <c r="O63" s="70"/>
      <c r="P63" s="70"/>
    </row>
    <row r="64" ht="15.75" customHeight="1">
      <c r="A64" s="68"/>
      <c r="B64" s="69"/>
      <c r="C64" s="69"/>
      <c r="D64" s="69"/>
      <c r="E64" s="70"/>
      <c r="F64" s="70"/>
      <c r="G64" s="70"/>
      <c r="H64" s="70"/>
      <c r="I64" s="70"/>
      <c r="J64" s="70"/>
      <c r="K64" s="70"/>
      <c r="L64" s="70"/>
      <c r="M64" s="70"/>
      <c r="N64" s="70"/>
      <c r="O64" s="70"/>
      <c r="P64" s="70"/>
    </row>
    <row r="65" ht="15.75" customHeight="1">
      <c r="A65" s="68"/>
      <c r="B65" s="69"/>
      <c r="C65" s="69"/>
      <c r="D65" s="69"/>
      <c r="E65" s="70"/>
      <c r="F65" s="70"/>
      <c r="G65" s="70"/>
      <c r="H65" s="70"/>
      <c r="I65" s="70"/>
      <c r="J65" s="70"/>
      <c r="K65" s="70"/>
      <c r="L65" s="70"/>
      <c r="M65" s="70"/>
      <c r="N65" s="70"/>
      <c r="O65" s="70"/>
      <c r="P65" s="70"/>
    </row>
    <row r="66" ht="15.75" customHeight="1">
      <c r="A66" s="68"/>
      <c r="B66" s="69"/>
      <c r="C66" s="69"/>
      <c r="D66" s="69"/>
      <c r="E66" s="70"/>
      <c r="F66" s="70"/>
      <c r="G66" s="70"/>
      <c r="H66" s="70"/>
      <c r="I66" s="70"/>
      <c r="J66" s="70"/>
      <c r="K66" s="70"/>
      <c r="L66" s="70"/>
      <c r="M66" s="70"/>
      <c r="N66" s="70"/>
      <c r="O66" s="70"/>
      <c r="P66" s="70"/>
    </row>
    <row r="67" ht="15.75" customHeight="1">
      <c r="A67" s="68"/>
      <c r="B67" s="69"/>
      <c r="C67" s="69"/>
      <c r="D67" s="69"/>
      <c r="E67" s="70"/>
      <c r="F67" s="70"/>
      <c r="G67" s="70"/>
      <c r="H67" s="70"/>
      <c r="I67" s="70"/>
      <c r="J67" s="70"/>
      <c r="K67" s="70"/>
      <c r="L67" s="70"/>
      <c r="M67" s="70"/>
      <c r="N67" s="70"/>
      <c r="O67" s="70"/>
      <c r="P67" s="70"/>
    </row>
    <row r="68" ht="15.75" customHeight="1">
      <c r="A68" s="68"/>
      <c r="B68" s="69"/>
      <c r="C68" s="69"/>
      <c r="D68" s="69"/>
      <c r="E68" s="70"/>
      <c r="F68" s="70"/>
      <c r="G68" s="70"/>
      <c r="H68" s="70"/>
      <c r="I68" s="70"/>
      <c r="J68" s="70"/>
      <c r="K68" s="70"/>
      <c r="L68" s="70"/>
      <c r="M68" s="70"/>
      <c r="N68" s="70"/>
      <c r="O68" s="70"/>
      <c r="P68" s="70"/>
    </row>
    <row r="69" ht="15.75" customHeight="1">
      <c r="A69" s="68"/>
      <c r="B69" s="69"/>
      <c r="C69" s="69"/>
      <c r="D69" s="69"/>
      <c r="E69" s="70"/>
      <c r="F69" s="70"/>
      <c r="G69" s="70"/>
      <c r="H69" s="70"/>
      <c r="I69" s="70"/>
      <c r="J69" s="70"/>
      <c r="K69" s="70"/>
      <c r="L69" s="70"/>
      <c r="M69" s="70"/>
      <c r="N69" s="70"/>
      <c r="O69" s="70"/>
      <c r="P69" s="70"/>
    </row>
    <row r="70" ht="15.75" customHeight="1">
      <c r="A70" s="68"/>
      <c r="B70" s="69"/>
      <c r="C70" s="69"/>
      <c r="D70" s="69"/>
      <c r="E70" s="70"/>
      <c r="F70" s="70"/>
      <c r="G70" s="70"/>
      <c r="H70" s="70"/>
      <c r="I70" s="70"/>
      <c r="J70" s="70"/>
      <c r="K70" s="70"/>
      <c r="L70" s="70"/>
      <c r="M70" s="70"/>
      <c r="N70" s="70"/>
      <c r="O70" s="70"/>
      <c r="P70" s="70"/>
    </row>
    <row r="71" ht="15.75" customHeight="1">
      <c r="A71" s="68"/>
      <c r="B71" s="69"/>
      <c r="C71" s="69"/>
      <c r="D71" s="69"/>
      <c r="E71" s="70"/>
      <c r="F71" s="70"/>
      <c r="G71" s="70"/>
      <c r="H71" s="70"/>
      <c r="I71" s="70"/>
      <c r="J71" s="70"/>
      <c r="K71" s="70"/>
      <c r="L71" s="70"/>
      <c r="M71" s="70"/>
      <c r="N71" s="70"/>
      <c r="O71" s="70"/>
      <c r="P71" s="70"/>
    </row>
    <row r="72" ht="15.75" customHeight="1">
      <c r="A72" s="68"/>
      <c r="B72" s="69"/>
      <c r="C72" s="69"/>
      <c r="D72" s="69"/>
      <c r="E72" s="70"/>
      <c r="F72" s="70"/>
      <c r="G72" s="70"/>
      <c r="H72" s="70"/>
      <c r="I72" s="70"/>
      <c r="J72" s="70"/>
      <c r="K72" s="70"/>
      <c r="L72" s="70"/>
      <c r="M72" s="70"/>
      <c r="N72" s="70"/>
      <c r="O72" s="70"/>
      <c r="P72" s="70"/>
    </row>
    <row r="73" ht="15.75" customHeight="1">
      <c r="A73" s="68"/>
      <c r="B73" s="69"/>
      <c r="C73" s="69"/>
      <c r="D73" s="69"/>
      <c r="E73" s="70"/>
      <c r="F73" s="70"/>
      <c r="G73" s="70"/>
      <c r="H73" s="70"/>
      <c r="I73" s="70"/>
      <c r="J73" s="70"/>
      <c r="K73" s="70"/>
      <c r="L73" s="70"/>
      <c r="M73" s="70"/>
      <c r="N73" s="70"/>
      <c r="O73" s="70"/>
      <c r="P73" s="70"/>
    </row>
    <row r="74" ht="15.75" customHeight="1">
      <c r="A74" s="68"/>
      <c r="B74" s="69"/>
      <c r="C74" s="69"/>
      <c r="D74" s="69"/>
      <c r="E74" s="70"/>
      <c r="F74" s="70"/>
      <c r="G74" s="70"/>
      <c r="H74" s="70"/>
      <c r="I74" s="70"/>
      <c r="J74" s="70"/>
      <c r="K74" s="70"/>
      <c r="L74" s="70"/>
      <c r="M74" s="70"/>
      <c r="N74" s="70"/>
      <c r="O74" s="70"/>
      <c r="P74" s="70"/>
    </row>
    <row r="75" ht="15.75" customHeight="1">
      <c r="A75" s="68"/>
      <c r="B75" s="69"/>
      <c r="C75" s="69"/>
      <c r="D75" s="69"/>
      <c r="E75" s="70"/>
      <c r="F75" s="70"/>
      <c r="G75" s="70"/>
      <c r="H75" s="70"/>
      <c r="I75" s="70"/>
      <c r="J75" s="70"/>
      <c r="K75" s="70"/>
      <c r="L75" s="70"/>
      <c r="M75" s="70"/>
      <c r="N75" s="70"/>
      <c r="O75" s="70"/>
      <c r="P75" s="70"/>
    </row>
    <row r="76" ht="15.75" customHeight="1">
      <c r="A76" s="68"/>
      <c r="B76" s="69"/>
      <c r="C76" s="69"/>
      <c r="D76" s="69"/>
      <c r="E76" s="70"/>
      <c r="F76" s="70"/>
      <c r="G76" s="70"/>
      <c r="H76" s="70"/>
      <c r="I76" s="70"/>
      <c r="J76" s="70"/>
      <c r="K76" s="70"/>
      <c r="L76" s="70"/>
      <c r="M76" s="70"/>
      <c r="N76" s="70"/>
      <c r="O76" s="70"/>
      <c r="P76" s="70"/>
    </row>
    <row r="77" ht="15.75" customHeight="1">
      <c r="A77" s="68"/>
      <c r="B77" s="69"/>
      <c r="C77" s="69"/>
      <c r="D77" s="69"/>
      <c r="E77" s="70"/>
      <c r="F77" s="70"/>
      <c r="G77" s="70"/>
      <c r="H77" s="70"/>
      <c r="I77" s="70"/>
      <c r="J77" s="70"/>
      <c r="K77" s="70"/>
      <c r="L77" s="70"/>
      <c r="M77" s="70"/>
      <c r="N77" s="70"/>
      <c r="O77" s="70"/>
      <c r="P77" s="70"/>
    </row>
    <row r="78" ht="15.75" customHeight="1">
      <c r="A78" s="68"/>
      <c r="B78" s="69"/>
      <c r="C78" s="69"/>
      <c r="D78" s="69"/>
      <c r="E78" s="70"/>
      <c r="F78" s="70"/>
      <c r="G78" s="70"/>
      <c r="H78" s="70"/>
      <c r="I78" s="70"/>
      <c r="J78" s="70"/>
      <c r="K78" s="70"/>
      <c r="L78" s="70"/>
      <c r="M78" s="70"/>
      <c r="N78" s="70"/>
      <c r="O78" s="70"/>
      <c r="P78" s="70"/>
    </row>
    <row r="79" ht="15.75" customHeight="1">
      <c r="A79" s="68"/>
      <c r="B79" s="69"/>
      <c r="C79" s="69"/>
      <c r="D79" s="69"/>
      <c r="E79" s="70"/>
      <c r="F79" s="70"/>
      <c r="G79" s="70"/>
      <c r="H79" s="70"/>
      <c r="I79" s="70"/>
      <c r="J79" s="70"/>
      <c r="K79" s="70"/>
      <c r="L79" s="70"/>
      <c r="M79" s="70"/>
      <c r="N79" s="70"/>
      <c r="O79" s="70"/>
      <c r="P79" s="70"/>
    </row>
    <row r="80" ht="15.75" customHeight="1">
      <c r="A80" s="68"/>
      <c r="B80" s="69"/>
      <c r="C80" s="69"/>
      <c r="D80" s="69"/>
      <c r="E80" s="70"/>
      <c r="F80" s="70"/>
      <c r="G80" s="70"/>
      <c r="H80" s="70"/>
      <c r="I80" s="70"/>
      <c r="J80" s="70"/>
      <c r="K80" s="70"/>
      <c r="L80" s="70"/>
      <c r="M80" s="70"/>
      <c r="N80" s="70"/>
      <c r="O80" s="70"/>
      <c r="P80" s="70"/>
    </row>
    <row r="81" ht="15.75" customHeight="1">
      <c r="A81" s="68"/>
      <c r="B81" s="69"/>
      <c r="C81" s="69"/>
      <c r="D81" s="69"/>
      <c r="E81" s="70"/>
      <c r="F81" s="70"/>
      <c r="G81" s="70"/>
      <c r="H81" s="70"/>
      <c r="I81" s="70"/>
      <c r="J81" s="70"/>
      <c r="K81" s="70"/>
      <c r="L81" s="70"/>
      <c r="M81" s="70"/>
      <c r="N81" s="70"/>
      <c r="O81" s="70"/>
      <c r="P81" s="70"/>
    </row>
    <row r="82" ht="15.75" customHeight="1">
      <c r="A82" s="68"/>
      <c r="B82" s="69"/>
      <c r="C82" s="69"/>
      <c r="D82" s="69"/>
      <c r="E82" s="70"/>
      <c r="F82" s="70"/>
      <c r="G82" s="70"/>
      <c r="H82" s="70"/>
      <c r="I82" s="70"/>
      <c r="J82" s="70"/>
      <c r="K82" s="70"/>
      <c r="L82" s="70"/>
      <c r="M82" s="70"/>
      <c r="N82" s="70"/>
      <c r="O82" s="70"/>
      <c r="P82" s="70"/>
    </row>
    <row r="83" ht="15.75" customHeight="1">
      <c r="A83" s="68"/>
      <c r="B83" s="69"/>
      <c r="C83" s="69"/>
      <c r="D83" s="69"/>
      <c r="E83" s="70"/>
      <c r="F83" s="70"/>
      <c r="G83" s="70"/>
      <c r="H83" s="70"/>
      <c r="I83" s="70"/>
      <c r="J83" s="70"/>
      <c r="K83" s="70"/>
      <c r="L83" s="70"/>
      <c r="M83" s="70"/>
      <c r="N83" s="70"/>
      <c r="O83" s="70"/>
      <c r="P83" s="70"/>
    </row>
    <row r="84" ht="15.75" customHeight="1">
      <c r="A84" s="68"/>
      <c r="B84" s="69"/>
      <c r="C84" s="69"/>
      <c r="D84" s="69"/>
      <c r="E84" s="70"/>
      <c r="F84" s="70"/>
      <c r="G84" s="70"/>
      <c r="H84" s="70"/>
      <c r="I84" s="70"/>
      <c r="J84" s="70"/>
      <c r="K84" s="70"/>
      <c r="L84" s="70"/>
      <c r="M84" s="70"/>
      <c r="N84" s="70"/>
      <c r="O84" s="70"/>
      <c r="P84" s="70"/>
    </row>
    <row r="85" ht="15.75" customHeight="1">
      <c r="A85" s="68"/>
      <c r="B85" s="69"/>
      <c r="C85" s="69"/>
      <c r="D85" s="69"/>
      <c r="E85" s="70"/>
      <c r="F85" s="70"/>
      <c r="G85" s="70"/>
      <c r="H85" s="70"/>
      <c r="I85" s="70"/>
      <c r="J85" s="70"/>
      <c r="K85" s="70"/>
      <c r="L85" s="70"/>
      <c r="M85" s="70"/>
      <c r="N85" s="70"/>
      <c r="O85" s="70"/>
      <c r="P85" s="70"/>
    </row>
    <row r="86" ht="15.75" customHeight="1">
      <c r="A86" s="68"/>
      <c r="B86" s="69"/>
      <c r="C86" s="69"/>
      <c r="D86" s="69"/>
      <c r="E86" s="70"/>
      <c r="F86" s="70"/>
      <c r="G86" s="70"/>
      <c r="H86" s="70"/>
      <c r="I86" s="70"/>
      <c r="J86" s="70"/>
      <c r="K86" s="70"/>
      <c r="L86" s="70"/>
      <c r="M86" s="70"/>
      <c r="N86" s="70"/>
      <c r="O86" s="70"/>
      <c r="P86" s="70"/>
    </row>
    <row r="87" ht="15.75" customHeight="1">
      <c r="A87" s="68"/>
      <c r="B87" s="69"/>
      <c r="C87" s="69"/>
      <c r="D87" s="69"/>
      <c r="E87" s="70"/>
      <c r="F87" s="70"/>
      <c r="G87" s="70"/>
      <c r="H87" s="70"/>
      <c r="I87" s="70"/>
      <c r="J87" s="70"/>
      <c r="K87" s="70"/>
      <c r="L87" s="70"/>
      <c r="M87" s="70"/>
      <c r="N87" s="70"/>
      <c r="O87" s="70"/>
      <c r="P87" s="70"/>
    </row>
    <row r="88" ht="15.75" customHeight="1">
      <c r="A88" s="68"/>
      <c r="B88" s="69"/>
      <c r="C88" s="69"/>
      <c r="D88" s="69"/>
      <c r="E88" s="70"/>
      <c r="F88" s="70"/>
      <c r="G88" s="70"/>
      <c r="H88" s="70"/>
      <c r="I88" s="70"/>
      <c r="J88" s="70"/>
      <c r="K88" s="70"/>
      <c r="L88" s="70"/>
      <c r="M88" s="70"/>
      <c r="N88" s="70"/>
      <c r="O88" s="70"/>
      <c r="P88" s="70"/>
    </row>
    <row r="89" ht="15.75" customHeight="1">
      <c r="A89" s="68"/>
      <c r="B89" s="69"/>
      <c r="C89" s="69"/>
      <c r="D89" s="69"/>
      <c r="E89" s="70"/>
      <c r="F89" s="70"/>
      <c r="G89" s="70"/>
      <c r="H89" s="70"/>
      <c r="I89" s="70"/>
      <c r="J89" s="70"/>
      <c r="K89" s="70"/>
      <c r="L89" s="70"/>
      <c r="M89" s="70"/>
      <c r="N89" s="70"/>
      <c r="O89" s="70"/>
      <c r="P89" s="70"/>
    </row>
    <row r="90" ht="15.75" customHeight="1">
      <c r="A90" s="68"/>
      <c r="B90" s="69"/>
      <c r="C90" s="69"/>
      <c r="D90" s="69"/>
      <c r="E90" s="70"/>
      <c r="F90" s="70"/>
      <c r="G90" s="70"/>
      <c r="H90" s="70"/>
      <c r="I90" s="70"/>
      <c r="J90" s="70"/>
      <c r="K90" s="70"/>
      <c r="L90" s="70"/>
      <c r="M90" s="70"/>
      <c r="N90" s="70"/>
      <c r="O90" s="70"/>
      <c r="P90" s="70"/>
    </row>
    <row r="91" ht="15.75" customHeight="1">
      <c r="A91" s="68"/>
      <c r="B91" s="69"/>
      <c r="C91" s="69"/>
      <c r="D91" s="69"/>
      <c r="E91" s="70"/>
      <c r="F91" s="70"/>
      <c r="G91" s="70"/>
      <c r="H91" s="70"/>
      <c r="I91" s="70"/>
      <c r="J91" s="70"/>
      <c r="K91" s="70"/>
      <c r="L91" s="70"/>
      <c r="M91" s="70"/>
      <c r="N91" s="70"/>
      <c r="O91" s="70"/>
      <c r="P91" s="70"/>
    </row>
    <row r="92" ht="15.75" customHeight="1">
      <c r="A92" s="68"/>
      <c r="B92" s="69"/>
      <c r="C92" s="69"/>
      <c r="D92" s="69"/>
      <c r="E92" s="70"/>
      <c r="F92" s="70"/>
      <c r="G92" s="70"/>
      <c r="H92" s="70"/>
      <c r="I92" s="70"/>
      <c r="J92" s="70"/>
      <c r="K92" s="70"/>
      <c r="L92" s="70"/>
      <c r="M92" s="70"/>
      <c r="N92" s="70"/>
      <c r="O92" s="70"/>
      <c r="P92" s="70"/>
    </row>
    <row r="93" ht="15.75" customHeight="1">
      <c r="A93" s="68"/>
      <c r="B93" s="69"/>
      <c r="C93" s="69"/>
      <c r="D93" s="69"/>
      <c r="E93" s="70"/>
      <c r="F93" s="70"/>
      <c r="G93" s="70"/>
      <c r="H93" s="70"/>
      <c r="I93" s="70"/>
      <c r="J93" s="70"/>
      <c r="K93" s="70"/>
      <c r="L93" s="70"/>
      <c r="M93" s="70"/>
      <c r="N93" s="70"/>
      <c r="O93" s="70"/>
      <c r="P93" s="70"/>
    </row>
    <row r="94" ht="15.75" customHeight="1">
      <c r="A94" s="68"/>
      <c r="B94" s="69"/>
      <c r="C94" s="69"/>
      <c r="D94" s="69"/>
      <c r="E94" s="70"/>
      <c r="F94" s="70"/>
      <c r="G94" s="70"/>
      <c r="H94" s="70"/>
      <c r="I94" s="70"/>
      <c r="J94" s="70"/>
      <c r="K94" s="70"/>
      <c r="L94" s="70"/>
      <c r="M94" s="70"/>
      <c r="N94" s="70"/>
      <c r="O94" s="70"/>
      <c r="P94" s="70"/>
    </row>
    <row r="95" ht="15.75" customHeight="1">
      <c r="A95" s="68"/>
      <c r="B95" s="69"/>
      <c r="C95" s="69"/>
      <c r="D95" s="69"/>
      <c r="E95" s="70"/>
      <c r="F95" s="70"/>
      <c r="G95" s="70"/>
      <c r="H95" s="70"/>
      <c r="I95" s="70"/>
      <c r="J95" s="70"/>
      <c r="K95" s="70"/>
      <c r="L95" s="70"/>
      <c r="M95" s="70"/>
      <c r="N95" s="70"/>
      <c r="O95" s="70"/>
      <c r="P95" s="70"/>
    </row>
    <row r="96" ht="15.75" customHeight="1">
      <c r="A96" s="68"/>
      <c r="B96" s="69"/>
      <c r="C96" s="69"/>
      <c r="D96" s="69"/>
      <c r="E96" s="70"/>
      <c r="F96" s="70"/>
      <c r="G96" s="70"/>
      <c r="H96" s="70"/>
      <c r="I96" s="70"/>
      <c r="J96" s="70"/>
      <c r="K96" s="70"/>
      <c r="L96" s="70"/>
      <c r="M96" s="70"/>
      <c r="N96" s="70"/>
      <c r="O96" s="70"/>
      <c r="P96" s="70"/>
    </row>
    <row r="97" ht="15.75" customHeight="1">
      <c r="A97" s="68"/>
      <c r="B97" s="69"/>
      <c r="C97" s="69"/>
      <c r="D97" s="69"/>
      <c r="E97" s="70"/>
      <c r="F97" s="70"/>
      <c r="G97" s="70"/>
      <c r="H97" s="70"/>
      <c r="I97" s="70"/>
      <c r="J97" s="70"/>
      <c r="K97" s="70"/>
      <c r="L97" s="70"/>
      <c r="M97" s="70"/>
      <c r="N97" s="70"/>
      <c r="O97" s="70"/>
      <c r="P97" s="70"/>
    </row>
    <row r="98" ht="15.75" customHeight="1">
      <c r="A98" s="68"/>
      <c r="B98" s="69"/>
      <c r="C98" s="69"/>
      <c r="D98" s="69"/>
      <c r="E98" s="70"/>
      <c r="F98" s="70"/>
      <c r="G98" s="70"/>
      <c r="H98" s="70"/>
      <c r="I98" s="70"/>
      <c r="J98" s="70"/>
      <c r="K98" s="70"/>
      <c r="L98" s="70"/>
      <c r="M98" s="70"/>
      <c r="N98" s="70"/>
      <c r="O98" s="70"/>
      <c r="P98" s="70"/>
    </row>
    <row r="99" ht="15.75" customHeight="1">
      <c r="A99" s="68"/>
      <c r="B99" s="69"/>
      <c r="C99" s="69"/>
      <c r="D99" s="69"/>
      <c r="E99" s="70"/>
      <c r="F99" s="70"/>
      <c r="G99" s="70"/>
      <c r="H99" s="70"/>
      <c r="I99" s="70"/>
      <c r="J99" s="70"/>
      <c r="K99" s="70"/>
      <c r="L99" s="70"/>
      <c r="M99" s="70"/>
      <c r="N99" s="70"/>
      <c r="O99" s="70"/>
      <c r="P99" s="70"/>
    </row>
    <row r="100" ht="15.75" customHeight="1">
      <c r="A100" s="68"/>
      <c r="B100" s="69"/>
      <c r="C100" s="69"/>
      <c r="D100" s="69"/>
      <c r="E100" s="70"/>
      <c r="F100" s="70"/>
      <c r="G100" s="70"/>
      <c r="H100" s="70"/>
      <c r="I100" s="70"/>
      <c r="J100" s="70"/>
      <c r="K100" s="70"/>
      <c r="L100" s="70"/>
      <c r="M100" s="70"/>
      <c r="N100" s="70"/>
      <c r="O100" s="70"/>
      <c r="P100" s="70"/>
    </row>
    <row r="101" ht="15.75" customHeight="1">
      <c r="A101" s="68"/>
      <c r="B101" s="69"/>
      <c r="C101" s="69"/>
      <c r="D101" s="69"/>
      <c r="E101" s="70"/>
      <c r="F101" s="70"/>
      <c r="G101" s="70"/>
      <c r="H101" s="70"/>
      <c r="I101" s="70"/>
      <c r="J101" s="70"/>
      <c r="K101" s="70"/>
      <c r="L101" s="70"/>
      <c r="M101" s="70"/>
      <c r="N101" s="70"/>
      <c r="O101" s="70"/>
      <c r="P101" s="70"/>
    </row>
    <row r="102" ht="15.75" customHeight="1">
      <c r="A102" s="68"/>
      <c r="B102" s="69"/>
      <c r="C102" s="69"/>
      <c r="D102" s="69"/>
      <c r="E102" s="70"/>
      <c r="F102" s="70"/>
      <c r="G102" s="70"/>
      <c r="H102" s="70"/>
      <c r="I102" s="70"/>
      <c r="J102" s="70"/>
      <c r="K102" s="70"/>
      <c r="L102" s="70"/>
      <c r="M102" s="70"/>
      <c r="N102" s="70"/>
      <c r="O102" s="70"/>
      <c r="P102" s="70"/>
    </row>
    <row r="103" ht="15.75" customHeight="1">
      <c r="A103" s="68"/>
      <c r="B103" s="69"/>
      <c r="C103" s="69"/>
      <c r="D103" s="69"/>
      <c r="E103" s="70"/>
      <c r="F103" s="70"/>
      <c r="G103" s="70"/>
      <c r="H103" s="70"/>
      <c r="I103" s="70"/>
      <c r="J103" s="70"/>
      <c r="K103" s="70"/>
      <c r="L103" s="70"/>
      <c r="M103" s="70"/>
      <c r="N103" s="70"/>
      <c r="O103" s="70"/>
      <c r="P103" s="70"/>
    </row>
    <row r="104" ht="15.75" customHeight="1">
      <c r="A104" s="68"/>
      <c r="B104" s="69"/>
      <c r="C104" s="69"/>
      <c r="D104" s="69"/>
      <c r="E104" s="70"/>
      <c r="F104" s="70"/>
      <c r="G104" s="70"/>
      <c r="H104" s="70"/>
      <c r="I104" s="70"/>
      <c r="J104" s="70"/>
      <c r="K104" s="70"/>
      <c r="L104" s="70"/>
      <c r="M104" s="70"/>
      <c r="N104" s="70"/>
      <c r="O104" s="70"/>
      <c r="P104" s="70"/>
    </row>
    <row r="105" ht="15.75" customHeight="1">
      <c r="A105" s="68"/>
      <c r="B105" s="69"/>
      <c r="C105" s="69"/>
      <c r="D105" s="69"/>
      <c r="E105" s="70"/>
      <c r="F105" s="70"/>
      <c r="G105" s="70"/>
      <c r="H105" s="70"/>
      <c r="I105" s="70"/>
      <c r="J105" s="70"/>
      <c r="K105" s="70"/>
      <c r="L105" s="70"/>
      <c r="M105" s="70"/>
      <c r="N105" s="70"/>
      <c r="O105" s="70"/>
      <c r="P105" s="70"/>
    </row>
    <row r="106" ht="15.75" customHeight="1">
      <c r="A106" s="68"/>
      <c r="B106" s="69"/>
      <c r="C106" s="69"/>
      <c r="D106" s="69"/>
      <c r="E106" s="70"/>
      <c r="F106" s="70"/>
      <c r="G106" s="70"/>
      <c r="H106" s="70"/>
      <c r="I106" s="70"/>
      <c r="J106" s="70"/>
      <c r="K106" s="70"/>
      <c r="L106" s="70"/>
      <c r="M106" s="70"/>
      <c r="N106" s="70"/>
      <c r="O106" s="70"/>
      <c r="P106" s="70"/>
    </row>
    <row r="107" ht="15.75" customHeight="1">
      <c r="A107" s="68"/>
      <c r="B107" s="69"/>
      <c r="C107" s="69"/>
      <c r="D107" s="69"/>
      <c r="E107" s="70"/>
      <c r="F107" s="70"/>
      <c r="G107" s="70"/>
      <c r="H107" s="70"/>
      <c r="I107" s="70"/>
      <c r="J107" s="70"/>
      <c r="K107" s="70"/>
      <c r="L107" s="70"/>
      <c r="M107" s="70"/>
      <c r="N107" s="70"/>
      <c r="O107" s="70"/>
      <c r="P107" s="70"/>
    </row>
    <row r="108" ht="15.75" customHeight="1">
      <c r="A108" s="68"/>
      <c r="B108" s="69"/>
      <c r="C108" s="69"/>
      <c r="D108" s="69"/>
      <c r="E108" s="70"/>
      <c r="F108" s="70"/>
      <c r="G108" s="70"/>
      <c r="H108" s="70"/>
      <c r="I108" s="70"/>
      <c r="J108" s="70"/>
      <c r="K108" s="70"/>
      <c r="L108" s="70"/>
      <c r="M108" s="70"/>
      <c r="N108" s="70"/>
      <c r="O108" s="70"/>
      <c r="P108" s="70"/>
    </row>
    <row r="109" ht="15.75" customHeight="1">
      <c r="A109" s="68"/>
      <c r="B109" s="69"/>
      <c r="C109" s="69"/>
      <c r="D109" s="69"/>
      <c r="E109" s="70"/>
      <c r="F109" s="70"/>
      <c r="G109" s="70"/>
      <c r="H109" s="70"/>
      <c r="I109" s="70"/>
      <c r="J109" s="70"/>
      <c r="K109" s="70"/>
      <c r="L109" s="70"/>
      <c r="M109" s="70"/>
      <c r="N109" s="70"/>
      <c r="O109" s="70"/>
      <c r="P109" s="70"/>
    </row>
    <row r="110" ht="15.75" customHeight="1">
      <c r="A110" s="68"/>
      <c r="B110" s="69"/>
      <c r="C110" s="69"/>
      <c r="D110" s="69"/>
      <c r="E110" s="70"/>
      <c r="F110" s="70"/>
      <c r="G110" s="70"/>
      <c r="H110" s="70"/>
      <c r="I110" s="70"/>
      <c r="J110" s="70"/>
      <c r="K110" s="70"/>
      <c r="L110" s="70"/>
      <c r="M110" s="70"/>
      <c r="N110" s="70"/>
      <c r="O110" s="70"/>
      <c r="P110" s="70"/>
    </row>
    <row r="111" ht="15.75" customHeight="1">
      <c r="A111" s="68"/>
      <c r="B111" s="69"/>
      <c r="C111" s="69"/>
      <c r="D111" s="69"/>
      <c r="E111" s="70"/>
      <c r="F111" s="70"/>
      <c r="G111" s="70"/>
      <c r="H111" s="70"/>
      <c r="I111" s="70"/>
      <c r="J111" s="70"/>
      <c r="K111" s="70"/>
      <c r="L111" s="70"/>
      <c r="M111" s="70"/>
      <c r="N111" s="70"/>
      <c r="O111" s="70"/>
      <c r="P111" s="70"/>
    </row>
    <row r="112" ht="15.75" customHeight="1">
      <c r="A112" s="68"/>
      <c r="B112" s="69"/>
      <c r="C112" s="69"/>
      <c r="D112" s="69"/>
      <c r="E112" s="70"/>
      <c r="F112" s="70"/>
      <c r="G112" s="70"/>
      <c r="H112" s="70"/>
      <c r="I112" s="70"/>
      <c r="J112" s="70"/>
      <c r="K112" s="70"/>
      <c r="L112" s="70"/>
      <c r="M112" s="70"/>
      <c r="N112" s="70"/>
      <c r="O112" s="70"/>
      <c r="P112" s="70"/>
    </row>
    <row r="113" ht="15.75" customHeight="1">
      <c r="A113" s="68"/>
      <c r="B113" s="69"/>
      <c r="C113" s="69"/>
      <c r="D113" s="69"/>
      <c r="E113" s="70"/>
      <c r="F113" s="70"/>
      <c r="G113" s="70"/>
      <c r="H113" s="70"/>
      <c r="I113" s="70"/>
      <c r="J113" s="70"/>
      <c r="K113" s="70"/>
      <c r="L113" s="70"/>
      <c r="M113" s="70"/>
      <c r="N113" s="70"/>
      <c r="O113" s="70"/>
      <c r="P113" s="70"/>
    </row>
    <row r="114" ht="15.75" customHeight="1">
      <c r="A114" s="68"/>
      <c r="B114" s="69"/>
      <c r="C114" s="69"/>
      <c r="D114" s="69"/>
      <c r="E114" s="70"/>
      <c r="F114" s="70"/>
      <c r="G114" s="70"/>
      <c r="H114" s="70"/>
      <c r="I114" s="70"/>
      <c r="J114" s="70"/>
      <c r="K114" s="70"/>
      <c r="L114" s="70"/>
      <c r="M114" s="70"/>
      <c r="N114" s="70"/>
      <c r="O114" s="70"/>
      <c r="P114" s="70"/>
    </row>
    <row r="115" ht="15.75" customHeight="1">
      <c r="A115" s="68"/>
      <c r="B115" s="69"/>
      <c r="C115" s="69"/>
      <c r="D115" s="69"/>
      <c r="E115" s="70"/>
      <c r="F115" s="70"/>
      <c r="G115" s="70"/>
      <c r="H115" s="70"/>
      <c r="I115" s="70"/>
      <c r="J115" s="70"/>
      <c r="K115" s="70"/>
      <c r="L115" s="70"/>
      <c r="M115" s="70"/>
      <c r="N115" s="70"/>
      <c r="O115" s="70"/>
      <c r="P115" s="70"/>
    </row>
    <row r="116" ht="15.75" customHeight="1">
      <c r="A116" s="68"/>
      <c r="B116" s="69"/>
      <c r="C116" s="69"/>
      <c r="D116" s="69"/>
      <c r="E116" s="70"/>
      <c r="F116" s="70"/>
      <c r="G116" s="70"/>
      <c r="H116" s="70"/>
      <c r="I116" s="70"/>
      <c r="J116" s="70"/>
      <c r="K116" s="70"/>
      <c r="L116" s="70"/>
      <c r="M116" s="70"/>
      <c r="N116" s="70"/>
      <c r="O116" s="70"/>
      <c r="P116" s="70"/>
    </row>
    <row r="117" ht="15.75" customHeight="1">
      <c r="A117" s="68"/>
      <c r="B117" s="69"/>
      <c r="C117" s="69"/>
      <c r="D117" s="69"/>
      <c r="E117" s="70"/>
      <c r="F117" s="70"/>
      <c r="G117" s="70"/>
      <c r="H117" s="70"/>
      <c r="I117" s="70"/>
      <c r="J117" s="70"/>
      <c r="K117" s="70"/>
      <c r="L117" s="70"/>
      <c r="M117" s="70"/>
      <c r="N117" s="70"/>
      <c r="O117" s="70"/>
      <c r="P117" s="70"/>
    </row>
    <row r="118" ht="15.75" customHeight="1">
      <c r="A118" s="68"/>
      <c r="B118" s="69"/>
      <c r="C118" s="69"/>
      <c r="D118" s="69"/>
      <c r="E118" s="70"/>
      <c r="F118" s="70"/>
      <c r="G118" s="70"/>
      <c r="H118" s="70"/>
      <c r="I118" s="70"/>
      <c r="J118" s="70"/>
      <c r="K118" s="70"/>
      <c r="L118" s="70"/>
      <c r="M118" s="70"/>
      <c r="N118" s="70"/>
      <c r="O118" s="70"/>
      <c r="P118" s="70"/>
    </row>
    <row r="119" ht="15.75" customHeight="1">
      <c r="A119" s="68"/>
      <c r="B119" s="69"/>
      <c r="C119" s="69"/>
      <c r="D119" s="69"/>
      <c r="E119" s="70"/>
      <c r="F119" s="70"/>
      <c r="G119" s="70"/>
      <c r="H119" s="70"/>
      <c r="I119" s="70"/>
      <c r="J119" s="70"/>
      <c r="K119" s="70"/>
      <c r="L119" s="70"/>
      <c r="M119" s="70"/>
      <c r="N119" s="70"/>
      <c r="O119" s="70"/>
      <c r="P119" s="70"/>
    </row>
    <row r="120" ht="15.75" customHeight="1">
      <c r="A120" s="68"/>
      <c r="B120" s="69"/>
      <c r="C120" s="69"/>
      <c r="D120" s="69"/>
      <c r="E120" s="70"/>
      <c r="F120" s="70"/>
      <c r="G120" s="70"/>
      <c r="H120" s="70"/>
      <c r="I120" s="70"/>
      <c r="J120" s="70"/>
      <c r="K120" s="70"/>
      <c r="L120" s="70"/>
      <c r="M120" s="70"/>
      <c r="N120" s="70"/>
      <c r="O120" s="70"/>
      <c r="P120" s="70"/>
    </row>
    <row r="121" ht="15.75" customHeight="1">
      <c r="A121" s="68"/>
      <c r="B121" s="69"/>
      <c r="C121" s="69"/>
      <c r="D121" s="69"/>
      <c r="E121" s="70"/>
      <c r="F121" s="70"/>
      <c r="G121" s="70"/>
      <c r="H121" s="70"/>
      <c r="I121" s="70"/>
      <c r="J121" s="70"/>
      <c r="K121" s="70"/>
      <c r="L121" s="70"/>
      <c r="M121" s="70"/>
      <c r="N121" s="70"/>
      <c r="O121" s="70"/>
      <c r="P121" s="70"/>
    </row>
    <row r="122" ht="15.75" customHeight="1">
      <c r="A122" s="68"/>
      <c r="B122" s="69"/>
      <c r="C122" s="69"/>
      <c r="D122" s="69"/>
      <c r="E122" s="70"/>
      <c r="F122" s="70"/>
      <c r="G122" s="70"/>
      <c r="H122" s="70"/>
      <c r="I122" s="70"/>
      <c r="J122" s="70"/>
      <c r="K122" s="70"/>
      <c r="L122" s="70"/>
      <c r="M122" s="70"/>
      <c r="N122" s="70"/>
      <c r="O122" s="70"/>
      <c r="P122" s="70"/>
    </row>
    <row r="123" ht="15.75" customHeight="1">
      <c r="A123" s="68"/>
      <c r="B123" s="69"/>
      <c r="C123" s="69"/>
      <c r="D123" s="69"/>
      <c r="E123" s="70"/>
      <c r="F123" s="70"/>
      <c r="G123" s="70"/>
      <c r="H123" s="70"/>
      <c r="I123" s="70"/>
      <c r="J123" s="70"/>
      <c r="K123" s="70"/>
      <c r="L123" s="70"/>
      <c r="M123" s="70"/>
      <c r="N123" s="70"/>
      <c r="O123" s="70"/>
      <c r="P123" s="70"/>
    </row>
    <row r="124" ht="15.75" customHeight="1">
      <c r="A124" s="68"/>
      <c r="B124" s="69"/>
      <c r="C124" s="69"/>
      <c r="D124" s="69"/>
      <c r="E124" s="70"/>
      <c r="F124" s="70"/>
      <c r="G124" s="70"/>
      <c r="H124" s="70"/>
      <c r="I124" s="70"/>
      <c r="J124" s="70"/>
      <c r="K124" s="70"/>
      <c r="L124" s="70"/>
      <c r="M124" s="70"/>
      <c r="N124" s="70"/>
      <c r="O124" s="70"/>
      <c r="P124" s="70"/>
    </row>
    <row r="125" ht="15.75" customHeight="1">
      <c r="A125" s="68"/>
      <c r="B125" s="69"/>
      <c r="C125" s="69"/>
      <c r="D125" s="69"/>
      <c r="E125" s="70"/>
      <c r="F125" s="70"/>
      <c r="G125" s="70"/>
      <c r="H125" s="70"/>
      <c r="I125" s="70"/>
      <c r="J125" s="70"/>
      <c r="K125" s="70"/>
      <c r="L125" s="70"/>
      <c r="M125" s="70"/>
      <c r="N125" s="70"/>
      <c r="O125" s="70"/>
      <c r="P125" s="70"/>
    </row>
    <row r="126" ht="15.75" customHeight="1">
      <c r="A126" s="68"/>
      <c r="B126" s="69"/>
      <c r="C126" s="69"/>
      <c r="D126" s="69"/>
      <c r="E126" s="70"/>
      <c r="F126" s="70"/>
      <c r="G126" s="70"/>
      <c r="H126" s="70"/>
      <c r="I126" s="70"/>
      <c r="J126" s="70"/>
      <c r="K126" s="70"/>
      <c r="L126" s="70"/>
      <c r="M126" s="70"/>
      <c r="N126" s="70"/>
      <c r="O126" s="70"/>
      <c r="P126" s="70"/>
    </row>
    <row r="127" ht="15.75" customHeight="1">
      <c r="A127" s="68"/>
      <c r="B127" s="69"/>
      <c r="C127" s="69"/>
      <c r="D127" s="69"/>
      <c r="E127" s="70"/>
      <c r="F127" s="70"/>
      <c r="G127" s="70"/>
      <c r="H127" s="70"/>
      <c r="I127" s="70"/>
      <c r="J127" s="70"/>
      <c r="K127" s="70"/>
      <c r="L127" s="70"/>
      <c r="M127" s="70"/>
      <c r="N127" s="70"/>
      <c r="O127" s="70"/>
      <c r="P127" s="70"/>
    </row>
    <row r="128" ht="15.75" customHeight="1">
      <c r="A128" s="68"/>
      <c r="B128" s="69"/>
      <c r="C128" s="69"/>
      <c r="D128" s="69"/>
      <c r="E128" s="70"/>
      <c r="F128" s="70"/>
      <c r="G128" s="70"/>
      <c r="H128" s="70"/>
      <c r="I128" s="70"/>
      <c r="J128" s="70"/>
      <c r="K128" s="70"/>
      <c r="L128" s="70"/>
      <c r="M128" s="70"/>
      <c r="N128" s="70"/>
      <c r="O128" s="70"/>
      <c r="P128" s="70"/>
    </row>
    <row r="129" ht="15.75" customHeight="1">
      <c r="A129" s="68"/>
      <c r="B129" s="69"/>
      <c r="C129" s="69"/>
      <c r="D129" s="69"/>
      <c r="E129" s="70"/>
      <c r="F129" s="70"/>
      <c r="G129" s="70"/>
      <c r="H129" s="70"/>
      <c r="I129" s="70"/>
      <c r="J129" s="70"/>
      <c r="K129" s="70"/>
      <c r="L129" s="70"/>
      <c r="M129" s="70"/>
      <c r="N129" s="70"/>
      <c r="O129" s="70"/>
      <c r="P129" s="70"/>
    </row>
    <row r="130" ht="15.75" customHeight="1">
      <c r="A130" s="68"/>
      <c r="B130" s="69"/>
      <c r="C130" s="69"/>
      <c r="D130" s="69"/>
      <c r="E130" s="70"/>
      <c r="F130" s="70"/>
      <c r="G130" s="70"/>
      <c r="H130" s="70"/>
      <c r="I130" s="70"/>
      <c r="J130" s="70"/>
      <c r="K130" s="70"/>
      <c r="L130" s="70"/>
      <c r="M130" s="70"/>
      <c r="N130" s="70"/>
      <c r="O130" s="70"/>
      <c r="P130" s="70"/>
    </row>
    <row r="131" ht="15.75" customHeight="1">
      <c r="A131" s="68"/>
      <c r="B131" s="69"/>
      <c r="C131" s="69"/>
      <c r="D131" s="69"/>
      <c r="E131" s="70"/>
      <c r="F131" s="70"/>
      <c r="G131" s="70"/>
      <c r="H131" s="70"/>
      <c r="I131" s="70"/>
      <c r="J131" s="70"/>
      <c r="K131" s="70"/>
      <c r="L131" s="70"/>
      <c r="M131" s="70"/>
      <c r="N131" s="70"/>
      <c r="O131" s="70"/>
      <c r="P131" s="70"/>
    </row>
    <row r="132" ht="15.75" customHeight="1">
      <c r="A132" s="68"/>
      <c r="B132" s="69"/>
      <c r="C132" s="69"/>
      <c r="D132" s="69"/>
      <c r="E132" s="70"/>
      <c r="F132" s="70"/>
      <c r="G132" s="70"/>
      <c r="H132" s="70"/>
      <c r="I132" s="70"/>
      <c r="J132" s="70"/>
      <c r="K132" s="70"/>
      <c r="L132" s="70"/>
      <c r="M132" s="70"/>
      <c r="N132" s="70"/>
      <c r="O132" s="70"/>
      <c r="P132" s="70"/>
    </row>
    <row r="133" ht="15.75" customHeight="1">
      <c r="A133" s="68"/>
      <c r="B133" s="69"/>
      <c r="C133" s="69"/>
      <c r="D133" s="69"/>
      <c r="E133" s="70"/>
      <c r="F133" s="70"/>
      <c r="G133" s="70"/>
      <c r="H133" s="70"/>
      <c r="I133" s="70"/>
      <c r="J133" s="70"/>
      <c r="K133" s="70"/>
      <c r="L133" s="70"/>
      <c r="M133" s="70"/>
      <c r="N133" s="70"/>
      <c r="O133" s="70"/>
      <c r="P133" s="70"/>
    </row>
    <row r="134" ht="15.75" customHeight="1">
      <c r="A134" s="68"/>
      <c r="B134" s="69"/>
      <c r="C134" s="69"/>
      <c r="D134" s="69"/>
      <c r="E134" s="70"/>
      <c r="F134" s="70"/>
      <c r="G134" s="70"/>
      <c r="H134" s="70"/>
      <c r="I134" s="70"/>
      <c r="J134" s="70"/>
      <c r="K134" s="70"/>
      <c r="L134" s="70"/>
      <c r="M134" s="70"/>
      <c r="N134" s="70"/>
      <c r="O134" s="70"/>
      <c r="P134" s="70"/>
    </row>
    <row r="135" ht="15.75" customHeight="1">
      <c r="A135" s="68"/>
      <c r="B135" s="69"/>
      <c r="C135" s="69"/>
      <c r="D135" s="69"/>
      <c r="E135" s="70"/>
      <c r="F135" s="70"/>
      <c r="G135" s="70"/>
      <c r="H135" s="70"/>
      <c r="I135" s="70"/>
      <c r="J135" s="70"/>
      <c r="K135" s="70"/>
      <c r="L135" s="70"/>
      <c r="M135" s="70"/>
      <c r="N135" s="70"/>
      <c r="O135" s="70"/>
      <c r="P135" s="70"/>
    </row>
    <row r="136" ht="15.75" customHeight="1">
      <c r="A136" s="68"/>
      <c r="B136" s="69"/>
      <c r="C136" s="69"/>
      <c r="D136" s="69"/>
      <c r="E136" s="70"/>
      <c r="F136" s="70"/>
      <c r="G136" s="70"/>
      <c r="H136" s="70"/>
      <c r="I136" s="70"/>
      <c r="J136" s="70"/>
      <c r="K136" s="70"/>
      <c r="L136" s="70"/>
      <c r="M136" s="70"/>
      <c r="N136" s="70"/>
      <c r="O136" s="70"/>
      <c r="P136" s="70"/>
    </row>
    <row r="137" ht="15.75" customHeight="1">
      <c r="A137" s="68"/>
      <c r="B137" s="69"/>
      <c r="C137" s="69"/>
      <c r="D137" s="69"/>
      <c r="E137" s="70"/>
      <c r="F137" s="70"/>
      <c r="G137" s="70"/>
      <c r="H137" s="70"/>
      <c r="I137" s="70"/>
      <c r="J137" s="70"/>
      <c r="K137" s="70"/>
      <c r="L137" s="70"/>
      <c r="M137" s="70"/>
      <c r="N137" s="70"/>
      <c r="O137" s="70"/>
      <c r="P137" s="70"/>
    </row>
    <row r="138" ht="15.75" customHeight="1">
      <c r="A138" s="68"/>
      <c r="B138" s="69"/>
      <c r="C138" s="69"/>
      <c r="D138" s="69"/>
      <c r="E138" s="70"/>
      <c r="F138" s="70"/>
      <c r="G138" s="70"/>
      <c r="H138" s="70"/>
      <c r="I138" s="70"/>
      <c r="J138" s="70"/>
      <c r="K138" s="70"/>
      <c r="L138" s="70"/>
      <c r="M138" s="70"/>
      <c r="N138" s="70"/>
      <c r="O138" s="70"/>
      <c r="P138" s="70"/>
    </row>
    <row r="139" ht="15.75" customHeight="1">
      <c r="A139" s="68"/>
      <c r="B139" s="69"/>
      <c r="C139" s="69"/>
      <c r="D139" s="69"/>
      <c r="E139" s="70"/>
      <c r="F139" s="70"/>
      <c r="G139" s="70"/>
      <c r="H139" s="70"/>
      <c r="I139" s="70"/>
      <c r="J139" s="70"/>
      <c r="K139" s="70"/>
      <c r="L139" s="70"/>
      <c r="M139" s="70"/>
      <c r="N139" s="70"/>
      <c r="O139" s="70"/>
      <c r="P139" s="70"/>
    </row>
    <row r="140" ht="15.75" customHeight="1">
      <c r="A140" s="68"/>
      <c r="B140" s="69"/>
      <c r="C140" s="69"/>
      <c r="D140" s="69"/>
      <c r="E140" s="70"/>
      <c r="F140" s="70"/>
      <c r="G140" s="70"/>
      <c r="H140" s="70"/>
      <c r="I140" s="70"/>
      <c r="J140" s="70"/>
      <c r="K140" s="70"/>
      <c r="L140" s="70"/>
      <c r="M140" s="70"/>
      <c r="N140" s="70"/>
      <c r="O140" s="70"/>
      <c r="P140" s="70"/>
    </row>
    <row r="141" ht="15.75" customHeight="1">
      <c r="A141" s="68"/>
      <c r="B141" s="69"/>
      <c r="C141" s="69"/>
      <c r="D141" s="69"/>
      <c r="E141" s="70"/>
      <c r="F141" s="70"/>
      <c r="G141" s="70"/>
      <c r="H141" s="70"/>
      <c r="I141" s="70"/>
      <c r="J141" s="70"/>
      <c r="K141" s="70"/>
      <c r="L141" s="70"/>
      <c r="M141" s="70"/>
      <c r="N141" s="70"/>
      <c r="O141" s="70"/>
      <c r="P141" s="70"/>
    </row>
    <row r="142" ht="15.75" customHeight="1">
      <c r="A142" s="68"/>
      <c r="B142" s="69"/>
      <c r="C142" s="69"/>
      <c r="D142" s="69"/>
      <c r="E142" s="70"/>
      <c r="F142" s="70"/>
      <c r="G142" s="70"/>
      <c r="H142" s="70"/>
      <c r="I142" s="70"/>
      <c r="J142" s="70"/>
      <c r="K142" s="70"/>
      <c r="L142" s="70"/>
      <c r="M142" s="70"/>
      <c r="N142" s="70"/>
      <c r="O142" s="70"/>
      <c r="P142" s="70"/>
    </row>
    <row r="143" ht="15.75" customHeight="1">
      <c r="A143" s="68"/>
      <c r="B143" s="69"/>
      <c r="C143" s="69"/>
      <c r="D143" s="69"/>
      <c r="E143" s="70"/>
      <c r="F143" s="70"/>
      <c r="G143" s="70"/>
      <c r="H143" s="70"/>
      <c r="I143" s="70"/>
      <c r="J143" s="70"/>
      <c r="K143" s="70"/>
      <c r="L143" s="70"/>
      <c r="M143" s="70"/>
      <c r="N143" s="70"/>
      <c r="O143" s="70"/>
      <c r="P143" s="70"/>
    </row>
    <row r="144" ht="15.75" customHeight="1">
      <c r="A144" s="68"/>
      <c r="B144" s="69"/>
      <c r="C144" s="69"/>
      <c r="D144" s="69"/>
      <c r="E144" s="70"/>
      <c r="F144" s="70"/>
      <c r="G144" s="70"/>
      <c r="H144" s="70"/>
      <c r="I144" s="70"/>
      <c r="J144" s="70"/>
      <c r="K144" s="70"/>
      <c r="L144" s="70"/>
      <c r="M144" s="70"/>
      <c r="N144" s="70"/>
      <c r="O144" s="70"/>
      <c r="P144" s="70"/>
    </row>
    <row r="145" ht="15.75" customHeight="1">
      <c r="A145" s="68"/>
      <c r="B145" s="69"/>
      <c r="C145" s="69"/>
      <c r="D145" s="69"/>
      <c r="E145" s="70"/>
      <c r="F145" s="70"/>
      <c r="G145" s="70"/>
      <c r="H145" s="70"/>
      <c r="I145" s="70"/>
      <c r="J145" s="70"/>
      <c r="K145" s="70"/>
      <c r="L145" s="70"/>
      <c r="M145" s="70"/>
      <c r="N145" s="70"/>
      <c r="O145" s="70"/>
      <c r="P145" s="70"/>
    </row>
    <row r="146" ht="15.75" customHeight="1">
      <c r="A146" s="68"/>
      <c r="B146" s="69"/>
      <c r="C146" s="69"/>
      <c r="D146" s="69"/>
      <c r="E146" s="70"/>
      <c r="F146" s="70"/>
      <c r="G146" s="70"/>
      <c r="H146" s="70"/>
      <c r="I146" s="70"/>
      <c r="J146" s="70"/>
      <c r="K146" s="70"/>
      <c r="L146" s="70"/>
      <c r="M146" s="70"/>
      <c r="N146" s="70"/>
      <c r="O146" s="70"/>
      <c r="P146" s="70"/>
    </row>
    <row r="147" ht="15.75" customHeight="1">
      <c r="A147" s="68"/>
      <c r="B147" s="69"/>
      <c r="C147" s="69"/>
      <c r="D147" s="69"/>
      <c r="E147" s="70"/>
      <c r="F147" s="70"/>
      <c r="G147" s="70"/>
      <c r="H147" s="70"/>
      <c r="I147" s="70"/>
      <c r="J147" s="70"/>
      <c r="K147" s="70"/>
      <c r="L147" s="70"/>
      <c r="M147" s="70"/>
      <c r="N147" s="70"/>
      <c r="O147" s="70"/>
      <c r="P147" s="70"/>
    </row>
    <row r="148" ht="15.75" customHeight="1">
      <c r="A148" s="68"/>
      <c r="B148" s="69"/>
      <c r="C148" s="69"/>
      <c r="D148" s="69"/>
      <c r="E148" s="70"/>
      <c r="F148" s="70"/>
      <c r="G148" s="70"/>
      <c r="H148" s="70"/>
      <c r="I148" s="70"/>
      <c r="J148" s="70"/>
      <c r="K148" s="70"/>
      <c r="L148" s="70"/>
      <c r="M148" s="70"/>
      <c r="N148" s="70"/>
      <c r="O148" s="70"/>
      <c r="P148" s="70"/>
    </row>
    <row r="149" ht="15.75" customHeight="1">
      <c r="A149" s="68"/>
      <c r="B149" s="69"/>
      <c r="C149" s="69"/>
      <c r="D149" s="69"/>
      <c r="E149" s="70"/>
      <c r="F149" s="70"/>
      <c r="G149" s="70"/>
      <c r="H149" s="70"/>
      <c r="I149" s="70"/>
      <c r="J149" s="70"/>
      <c r="K149" s="70"/>
      <c r="L149" s="70"/>
      <c r="M149" s="70"/>
      <c r="N149" s="70"/>
      <c r="O149" s="70"/>
      <c r="P149" s="70"/>
    </row>
    <row r="150" ht="15.75" customHeight="1">
      <c r="A150" s="68"/>
      <c r="B150" s="69"/>
      <c r="C150" s="69"/>
      <c r="D150" s="69"/>
      <c r="E150" s="70"/>
      <c r="F150" s="70"/>
      <c r="G150" s="70"/>
      <c r="H150" s="70"/>
      <c r="I150" s="70"/>
      <c r="J150" s="70"/>
      <c r="K150" s="70"/>
      <c r="L150" s="70"/>
      <c r="M150" s="70"/>
      <c r="N150" s="70"/>
      <c r="O150" s="70"/>
      <c r="P150" s="70"/>
    </row>
    <row r="151" ht="15.75" customHeight="1">
      <c r="A151" s="68"/>
      <c r="B151" s="69"/>
      <c r="C151" s="69"/>
      <c r="D151" s="69"/>
      <c r="E151" s="70"/>
      <c r="F151" s="70"/>
      <c r="G151" s="70"/>
      <c r="H151" s="70"/>
      <c r="I151" s="70"/>
      <c r="J151" s="70"/>
      <c r="K151" s="70"/>
      <c r="L151" s="70"/>
      <c r="M151" s="70"/>
      <c r="N151" s="70"/>
      <c r="O151" s="70"/>
      <c r="P151" s="70"/>
    </row>
    <row r="152" ht="15.75" customHeight="1">
      <c r="A152" s="68"/>
      <c r="B152" s="69"/>
      <c r="C152" s="69"/>
      <c r="D152" s="69"/>
      <c r="E152" s="70"/>
      <c r="F152" s="70"/>
      <c r="G152" s="70"/>
      <c r="H152" s="70"/>
      <c r="I152" s="70"/>
      <c r="J152" s="70"/>
      <c r="K152" s="70"/>
      <c r="L152" s="70"/>
      <c r="M152" s="70"/>
      <c r="N152" s="70"/>
      <c r="O152" s="70"/>
      <c r="P152" s="70"/>
    </row>
    <row r="153" ht="15.75" customHeight="1">
      <c r="A153" s="68"/>
      <c r="B153" s="69"/>
      <c r="C153" s="69"/>
      <c r="D153" s="69"/>
      <c r="E153" s="70"/>
      <c r="F153" s="70"/>
      <c r="G153" s="70"/>
      <c r="H153" s="70"/>
      <c r="I153" s="70"/>
      <c r="J153" s="70"/>
      <c r="K153" s="70"/>
      <c r="L153" s="70"/>
      <c r="M153" s="70"/>
      <c r="N153" s="70"/>
      <c r="O153" s="70"/>
      <c r="P153" s="70"/>
    </row>
    <row r="154" ht="15.75" customHeight="1">
      <c r="A154" s="68"/>
      <c r="B154" s="69"/>
      <c r="C154" s="69"/>
      <c r="D154" s="69"/>
      <c r="E154" s="70"/>
      <c r="F154" s="70"/>
      <c r="G154" s="70"/>
      <c r="H154" s="70"/>
      <c r="I154" s="70"/>
      <c r="J154" s="70"/>
      <c r="K154" s="70"/>
      <c r="L154" s="70"/>
      <c r="M154" s="70"/>
      <c r="N154" s="70"/>
      <c r="O154" s="70"/>
      <c r="P154" s="70"/>
    </row>
    <row r="155" ht="15.75" customHeight="1">
      <c r="A155" s="68"/>
      <c r="B155" s="69"/>
      <c r="C155" s="69"/>
      <c r="D155" s="69"/>
      <c r="E155" s="70"/>
      <c r="F155" s="70"/>
      <c r="G155" s="70"/>
      <c r="H155" s="70"/>
      <c r="I155" s="70"/>
      <c r="J155" s="70"/>
      <c r="K155" s="70"/>
      <c r="L155" s="70"/>
      <c r="M155" s="70"/>
      <c r="N155" s="70"/>
      <c r="O155" s="70"/>
      <c r="P155" s="70"/>
    </row>
    <row r="156" ht="15.75" customHeight="1">
      <c r="A156" s="68"/>
      <c r="B156" s="69"/>
      <c r="C156" s="69"/>
      <c r="D156" s="69"/>
      <c r="E156" s="70"/>
      <c r="F156" s="70"/>
      <c r="G156" s="70"/>
      <c r="H156" s="70"/>
      <c r="I156" s="70"/>
      <c r="J156" s="70"/>
      <c r="K156" s="70"/>
      <c r="L156" s="70"/>
      <c r="M156" s="70"/>
      <c r="N156" s="70"/>
      <c r="O156" s="70"/>
      <c r="P156" s="70"/>
    </row>
    <row r="157" ht="15.75" customHeight="1">
      <c r="A157" s="68"/>
      <c r="B157" s="69"/>
      <c r="C157" s="69"/>
      <c r="D157" s="69"/>
      <c r="E157" s="70"/>
      <c r="F157" s="70"/>
      <c r="G157" s="70"/>
      <c r="H157" s="70"/>
      <c r="I157" s="70"/>
      <c r="J157" s="70"/>
      <c r="K157" s="70"/>
      <c r="L157" s="70"/>
      <c r="M157" s="70"/>
      <c r="N157" s="70"/>
      <c r="O157" s="70"/>
      <c r="P157" s="70"/>
    </row>
    <row r="158" ht="15.75" customHeight="1">
      <c r="A158" s="68"/>
      <c r="B158" s="69"/>
      <c r="C158" s="69"/>
      <c r="D158" s="69"/>
      <c r="E158" s="70"/>
      <c r="F158" s="70"/>
      <c r="G158" s="70"/>
      <c r="H158" s="70"/>
      <c r="I158" s="70"/>
      <c r="J158" s="70"/>
      <c r="K158" s="70"/>
      <c r="L158" s="70"/>
      <c r="M158" s="70"/>
      <c r="N158" s="70"/>
      <c r="O158" s="70"/>
      <c r="P158" s="70"/>
    </row>
    <row r="159" ht="15.75" customHeight="1">
      <c r="A159" s="68"/>
      <c r="B159" s="69"/>
      <c r="C159" s="69"/>
      <c r="D159" s="69"/>
      <c r="E159" s="70"/>
      <c r="F159" s="70"/>
      <c r="G159" s="70"/>
      <c r="H159" s="70"/>
      <c r="I159" s="70"/>
      <c r="J159" s="70"/>
      <c r="K159" s="70"/>
      <c r="L159" s="70"/>
      <c r="M159" s="70"/>
      <c r="N159" s="70"/>
      <c r="O159" s="70"/>
      <c r="P159" s="70"/>
    </row>
    <row r="160" ht="15.75" customHeight="1">
      <c r="A160" s="68"/>
      <c r="B160" s="69"/>
      <c r="C160" s="69"/>
      <c r="D160" s="69"/>
      <c r="E160" s="70"/>
      <c r="F160" s="70"/>
      <c r="G160" s="70"/>
      <c r="H160" s="70"/>
      <c r="I160" s="70"/>
      <c r="J160" s="70"/>
      <c r="K160" s="70"/>
      <c r="L160" s="70"/>
      <c r="M160" s="70"/>
      <c r="N160" s="70"/>
      <c r="O160" s="70"/>
      <c r="P160" s="70"/>
    </row>
    <row r="161" ht="15.75" customHeight="1">
      <c r="A161" s="68"/>
      <c r="B161" s="69"/>
      <c r="C161" s="69"/>
      <c r="D161" s="69"/>
      <c r="E161" s="70"/>
      <c r="F161" s="70"/>
      <c r="G161" s="70"/>
      <c r="H161" s="70"/>
      <c r="I161" s="70"/>
      <c r="J161" s="70"/>
      <c r="K161" s="70"/>
      <c r="L161" s="70"/>
      <c r="M161" s="70"/>
      <c r="N161" s="70"/>
      <c r="O161" s="70"/>
      <c r="P161" s="70"/>
    </row>
    <row r="162" ht="15.75" customHeight="1">
      <c r="A162" s="68"/>
      <c r="B162" s="69"/>
      <c r="C162" s="69"/>
      <c r="D162" s="69"/>
      <c r="E162" s="70"/>
      <c r="F162" s="70"/>
      <c r="G162" s="70"/>
      <c r="H162" s="70"/>
      <c r="I162" s="70"/>
      <c r="J162" s="70"/>
      <c r="K162" s="70"/>
      <c r="L162" s="70"/>
      <c r="M162" s="70"/>
      <c r="N162" s="70"/>
      <c r="O162" s="70"/>
      <c r="P162" s="70"/>
    </row>
    <row r="163" ht="15.75" customHeight="1">
      <c r="A163" s="68"/>
      <c r="B163" s="69"/>
      <c r="C163" s="69"/>
      <c r="D163" s="69"/>
      <c r="E163" s="70"/>
      <c r="F163" s="70"/>
      <c r="G163" s="70"/>
      <c r="H163" s="70"/>
      <c r="I163" s="70"/>
      <c r="J163" s="70"/>
      <c r="K163" s="70"/>
      <c r="L163" s="70"/>
      <c r="M163" s="70"/>
      <c r="N163" s="70"/>
      <c r="O163" s="70"/>
      <c r="P163" s="70"/>
    </row>
    <row r="164" ht="15.75" customHeight="1">
      <c r="A164" s="68"/>
      <c r="B164" s="69"/>
      <c r="C164" s="69"/>
      <c r="D164" s="69"/>
      <c r="E164" s="70"/>
      <c r="F164" s="70"/>
      <c r="G164" s="70"/>
      <c r="H164" s="70"/>
      <c r="I164" s="70"/>
      <c r="J164" s="70"/>
      <c r="K164" s="70"/>
      <c r="L164" s="70"/>
      <c r="M164" s="70"/>
      <c r="N164" s="70"/>
      <c r="O164" s="70"/>
      <c r="P164" s="70"/>
    </row>
    <row r="165" ht="15.75" customHeight="1">
      <c r="A165" s="68"/>
      <c r="B165" s="69"/>
      <c r="C165" s="69"/>
      <c r="D165" s="69"/>
      <c r="E165" s="70"/>
      <c r="F165" s="70"/>
      <c r="G165" s="70"/>
      <c r="H165" s="70"/>
      <c r="I165" s="70"/>
      <c r="J165" s="70"/>
      <c r="K165" s="70"/>
      <c r="L165" s="70"/>
      <c r="M165" s="70"/>
      <c r="N165" s="70"/>
      <c r="O165" s="70"/>
      <c r="P165" s="70"/>
    </row>
    <row r="166" ht="15.75" customHeight="1">
      <c r="A166" s="68"/>
      <c r="B166" s="69"/>
      <c r="C166" s="69"/>
      <c r="D166" s="69"/>
      <c r="E166" s="70"/>
      <c r="F166" s="70"/>
      <c r="G166" s="70"/>
      <c r="H166" s="70"/>
      <c r="I166" s="70"/>
      <c r="J166" s="70"/>
      <c r="K166" s="70"/>
      <c r="L166" s="70"/>
      <c r="M166" s="70"/>
      <c r="N166" s="70"/>
      <c r="O166" s="70"/>
      <c r="P166" s="70"/>
    </row>
    <row r="167" ht="15.75" customHeight="1">
      <c r="A167" s="68"/>
      <c r="B167" s="69"/>
      <c r="C167" s="69"/>
      <c r="D167" s="69"/>
      <c r="E167" s="70"/>
      <c r="F167" s="70"/>
      <c r="G167" s="70"/>
      <c r="H167" s="70"/>
      <c r="I167" s="70"/>
      <c r="J167" s="70"/>
      <c r="K167" s="70"/>
      <c r="L167" s="70"/>
      <c r="M167" s="70"/>
      <c r="N167" s="70"/>
      <c r="O167" s="70"/>
      <c r="P167" s="70"/>
    </row>
    <row r="168" ht="15.75" customHeight="1">
      <c r="A168" s="68"/>
      <c r="B168" s="69"/>
      <c r="C168" s="69"/>
      <c r="D168" s="69"/>
      <c r="E168" s="70"/>
      <c r="F168" s="70"/>
      <c r="G168" s="70"/>
      <c r="H168" s="70"/>
      <c r="I168" s="70"/>
      <c r="J168" s="70"/>
      <c r="K168" s="70"/>
      <c r="L168" s="70"/>
      <c r="M168" s="70"/>
      <c r="N168" s="70"/>
      <c r="O168" s="70"/>
      <c r="P168" s="70"/>
    </row>
    <row r="169" ht="15.75" customHeight="1">
      <c r="A169" s="68"/>
      <c r="B169" s="69"/>
      <c r="C169" s="69"/>
      <c r="D169" s="69"/>
      <c r="E169" s="70"/>
      <c r="F169" s="70"/>
      <c r="G169" s="70"/>
      <c r="H169" s="70"/>
      <c r="I169" s="70"/>
      <c r="J169" s="70"/>
      <c r="K169" s="70"/>
      <c r="L169" s="70"/>
      <c r="M169" s="70"/>
      <c r="N169" s="70"/>
      <c r="O169" s="70"/>
      <c r="P169" s="70"/>
    </row>
    <row r="170" ht="15.75" customHeight="1">
      <c r="A170" s="68"/>
      <c r="B170" s="69"/>
      <c r="C170" s="69"/>
      <c r="D170" s="69"/>
      <c r="E170" s="70"/>
      <c r="F170" s="70"/>
      <c r="G170" s="70"/>
      <c r="H170" s="70"/>
      <c r="I170" s="70"/>
      <c r="J170" s="70"/>
      <c r="K170" s="70"/>
      <c r="L170" s="70"/>
      <c r="M170" s="70"/>
      <c r="N170" s="70"/>
      <c r="O170" s="70"/>
      <c r="P170" s="70"/>
    </row>
    <row r="171" ht="15.75" customHeight="1">
      <c r="A171" s="68"/>
      <c r="B171" s="69"/>
      <c r="C171" s="69"/>
      <c r="D171" s="69"/>
      <c r="E171" s="70"/>
      <c r="F171" s="70"/>
      <c r="G171" s="70"/>
      <c r="H171" s="70"/>
      <c r="I171" s="70"/>
      <c r="J171" s="70"/>
      <c r="K171" s="70"/>
      <c r="L171" s="70"/>
      <c r="M171" s="70"/>
      <c r="N171" s="70"/>
      <c r="O171" s="70"/>
      <c r="P171" s="70"/>
    </row>
    <row r="172" ht="15.75" customHeight="1">
      <c r="A172" s="68"/>
      <c r="B172" s="69"/>
      <c r="C172" s="69"/>
      <c r="D172" s="69"/>
      <c r="E172" s="70"/>
      <c r="F172" s="70"/>
      <c r="G172" s="70"/>
      <c r="H172" s="70"/>
      <c r="I172" s="70"/>
      <c r="J172" s="70"/>
      <c r="K172" s="70"/>
      <c r="L172" s="70"/>
      <c r="M172" s="70"/>
      <c r="N172" s="70"/>
      <c r="O172" s="70"/>
      <c r="P172" s="70"/>
    </row>
    <row r="173" ht="15.75" customHeight="1">
      <c r="A173" s="68"/>
      <c r="B173" s="69"/>
      <c r="C173" s="69"/>
      <c r="D173" s="69"/>
      <c r="E173" s="70"/>
      <c r="F173" s="70"/>
      <c r="G173" s="70"/>
      <c r="H173" s="70"/>
      <c r="I173" s="70"/>
      <c r="J173" s="70"/>
      <c r="K173" s="70"/>
      <c r="L173" s="70"/>
      <c r="M173" s="70"/>
      <c r="N173" s="70"/>
      <c r="O173" s="70"/>
      <c r="P173" s="70"/>
    </row>
    <row r="174" ht="15.75" customHeight="1">
      <c r="A174" s="68"/>
      <c r="B174" s="69"/>
      <c r="C174" s="69"/>
      <c r="D174" s="69"/>
      <c r="E174" s="70"/>
      <c r="F174" s="70"/>
      <c r="G174" s="70"/>
      <c r="H174" s="70"/>
      <c r="I174" s="70"/>
      <c r="J174" s="70"/>
      <c r="K174" s="70"/>
      <c r="L174" s="70"/>
      <c r="M174" s="70"/>
      <c r="N174" s="70"/>
      <c r="O174" s="70"/>
      <c r="P174" s="70"/>
    </row>
    <row r="175" ht="15.75" customHeight="1">
      <c r="A175" s="68"/>
      <c r="B175" s="69"/>
      <c r="C175" s="69"/>
      <c r="D175" s="69"/>
      <c r="E175" s="70"/>
      <c r="F175" s="70"/>
      <c r="G175" s="70"/>
      <c r="H175" s="70"/>
      <c r="I175" s="70"/>
      <c r="J175" s="70"/>
      <c r="K175" s="70"/>
      <c r="L175" s="70"/>
      <c r="M175" s="70"/>
      <c r="N175" s="70"/>
      <c r="O175" s="70"/>
      <c r="P175" s="70"/>
    </row>
    <row r="176" ht="15.75" customHeight="1">
      <c r="A176" s="68"/>
      <c r="B176" s="69"/>
      <c r="C176" s="69"/>
      <c r="D176" s="69"/>
      <c r="E176" s="70"/>
      <c r="F176" s="70"/>
      <c r="G176" s="70"/>
      <c r="H176" s="70"/>
      <c r="I176" s="70"/>
      <c r="J176" s="70"/>
      <c r="K176" s="70"/>
      <c r="L176" s="70"/>
      <c r="M176" s="70"/>
      <c r="N176" s="70"/>
      <c r="O176" s="70"/>
      <c r="P176" s="70"/>
    </row>
    <row r="177" ht="15.75" customHeight="1">
      <c r="A177" s="68"/>
      <c r="B177" s="69"/>
      <c r="C177" s="69"/>
      <c r="D177" s="69"/>
      <c r="E177" s="70"/>
      <c r="F177" s="70"/>
      <c r="G177" s="70"/>
      <c r="H177" s="70"/>
      <c r="I177" s="70"/>
      <c r="J177" s="70"/>
      <c r="K177" s="70"/>
      <c r="L177" s="70"/>
      <c r="M177" s="70"/>
      <c r="N177" s="70"/>
      <c r="O177" s="70"/>
      <c r="P177" s="70"/>
    </row>
    <row r="178" ht="15.75" customHeight="1">
      <c r="A178" s="68"/>
      <c r="B178" s="69"/>
      <c r="C178" s="69"/>
      <c r="D178" s="69"/>
      <c r="E178" s="70"/>
      <c r="F178" s="70"/>
      <c r="G178" s="70"/>
      <c r="H178" s="70"/>
      <c r="I178" s="70"/>
      <c r="J178" s="70"/>
      <c r="K178" s="70"/>
      <c r="L178" s="70"/>
      <c r="M178" s="70"/>
      <c r="N178" s="70"/>
      <c r="O178" s="70"/>
      <c r="P178" s="70"/>
    </row>
    <row r="179" ht="15.75" customHeight="1">
      <c r="A179" s="68"/>
      <c r="B179" s="69"/>
      <c r="C179" s="69"/>
      <c r="D179" s="69"/>
      <c r="E179" s="70"/>
      <c r="F179" s="70"/>
      <c r="G179" s="70"/>
      <c r="H179" s="70"/>
      <c r="I179" s="70"/>
      <c r="J179" s="70"/>
      <c r="K179" s="70"/>
      <c r="L179" s="70"/>
      <c r="M179" s="70"/>
      <c r="N179" s="70"/>
      <c r="O179" s="70"/>
      <c r="P179" s="70"/>
    </row>
    <row r="180" ht="15.75" customHeight="1">
      <c r="A180" s="68"/>
      <c r="B180" s="69"/>
      <c r="C180" s="69"/>
      <c r="D180" s="69"/>
      <c r="E180" s="70"/>
      <c r="F180" s="70"/>
      <c r="G180" s="70"/>
      <c r="H180" s="70"/>
      <c r="I180" s="70"/>
      <c r="J180" s="70"/>
      <c r="K180" s="70"/>
      <c r="L180" s="70"/>
      <c r="M180" s="70"/>
      <c r="N180" s="70"/>
      <c r="O180" s="70"/>
      <c r="P180" s="70"/>
    </row>
    <row r="181" ht="15.75" customHeight="1">
      <c r="A181" s="68"/>
      <c r="B181" s="69"/>
      <c r="C181" s="69"/>
      <c r="D181" s="69"/>
      <c r="E181" s="70"/>
      <c r="F181" s="70"/>
      <c r="G181" s="70"/>
      <c r="H181" s="70"/>
      <c r="I181" s="70"/>
      <c r="J181" s="70"/>
      <c r="K181" s="70"/>
      <c r="L181" s="70"/>
      <c r="M181" s="70"/>
      <c r="N181" s="70"/>
      <c r="O181" s="70"/>
      <c r="P181" s="70"/>
    </row>
    <row r="182" ht="15.75" customHeight="1">
      <c r="A182" s="68"/>
      <c r="B182" s="69"/>
      <c r="C182" s="69"/>
      <c r="D182" s="69"/>
      <c r="E182" s="70"/>
      <c r="F182" s="70"/>
      <c r="G182" s="70"/>
      <c r="H182" s="70"/>
      <c r="I182" s="70"/>
      <c r="J182" s="70"/>
      <c r="K182" s="70"/>
      <c r="L182" s="70"/>
      <c r="M182" s="70"/>
      <c r="N182" s="70"/>
      <c r="O182" s="70"/>
      <c r="P182" s="70"/>
    </row>
    <row r="183" ht="15.75" customHeight="1">
      <c r="A183" s="68"/>
      <c r="B183" s="69"/>
      <c r="C183" s="69"/>
      <c r="D183" s="69"/>
      <c r="E183" s="70"/>
      <c r="F183" s="70"/>
      <c r="G183" s="70"/>
      <c r="H183" s="70"/>
      <c r="I183" s="70"/>
      <c r="J183" s="70"/>
      <c r="K183" s="70"/>
      <c r="L183" s="70"/>
      <c r="M183" s="70"/>
      <c r="N183" s="70"/>
      <c r="O183" s="70"/>
      <c r="P183" s="70"/>
    </row>
    <row r="184" ht="15.75" customHeight="1">
      <c r="A184" s="68"/>
      <c r="B184" s="69"/>
      <c r="C184" s="69"/>
      <c r="D184" s="69"/>
      <c r="E184" s="70"/>
      <c r="F184" s="70"/>
      <c r="G184" s="70"/>
      <c r="H184" s="70"/>
      <c r="I184" s="70"/>
      <c r="J184" s="70"/>
      <c r="K184" s="70"/>
      <c r="L184" s="70"/>
      <c r="M184" s="70"/>
      <c r="N184" s="70"/>
      <c r="O184" s="70"/>
      <c r="P184" s="70"/>
    </row>
    <row r="185" ht="15.75" customHeight="1">
      <c r="A185" s="68"/>
      <c r="B185" s="69"/>
      <c r="C185" s="69"/>
      <c r="D185" s="69"/>
      <c r="E185" s="70"/>
      <c r="F185" s="70"/>
      <c r="G185" s="70"/>
      <c r="H185" s="70"/>
      <c r="I185" s="70"/>
      <c r="J185" s="70"/>
      <c r="K185" s="70"/>
      <c r="L185" s="70"/>
      <c r="M185" s="70"/>
      <c r="N185" s="70"/>
      <c r="O185" s="70"/>
      <c r="P185" s="70"/>
    </row>
    <row r="186" ht="15.75" customHeight="1">
      <c r="A186" s="68"/>
      <c r="B186" s="69"/>
      <c r="C186" s="69"/>
      <c r="D186" s="69"/>
      <c r="E186" s="70"/>
      <c r="F186" s="70"/>
      <c r="G186" s="70"/>
      <c r="H186" s="70"/>
      <c r="I186" s="70"/>
      <c r="J186" s="70"/>
      <c r="K186" s="70"/>
      <c r="L186" s="70"/>
      <c r="M186" s="70"/>
      <c r="N186" s="70"/>
      <c r="O186" s="70"/>
      <c r="P186" s="70"/>
    </row>
    <row r="187" ht="15.75" customHeight="1">
      <c r="A187" s="68"/>
      <c r="B187" s="69"/>
      <c r="C187" s="69"/>
      <c r="D187" s="69"/>
      <c r="E187" s="70"/>
      <c r="F187" s="70"/>
      <c r="G187" s="70"/>
      <c r="H187" s="70"/>
      <c r="I187" s="70"/>
      <c r="J187" s="70"/>
      <c r="K187" s="70"/>
      <c r="L187" s="70"/>
      <c r="M187" s="70"/>
      <c r="N187" s="70"/>
      <c r="O187" s="70"/>
      <c r="P187" s="70"/>
    </row>
    <row r="188" ht="15.75" customHeight="1">
      <c r="A188" s="68"/>
      <c r="B188" s="69"/>
      <c r="C188" s="69"/>
      <c r="D188" s="69"/>
      <c r="E188" s="70"/>
      <c r="F188" s="70"/>
      <c r="G188" s="70"/>
      <c r="H188" s="70"/>
      <c r="I188" s="70"/>
      <c r="J188" s="70"/>
      <c r="K188" s="70"/>
      <c r="L188" s="70"/>
      <c r="M188" s="70"/>
      <c r="N188" s="70"/>
      <c r="O188" s="70"/>
      <c r="P188" s="70"/>
    </row>
    <row r="189" ht="15.75" customHeight="1">
      <c r="A189" s="68"/>
      <c r="B189" s="69"/>
      <c r="C189" s="69"/>
      <c r="D189" s="69"/>
      <c r="E189" s="70"/>
      <c r="F189" s="70"/>
      <c r="G189" s="70"/>
      <c r="H189" s="70"/>
      <c r="I189" s="70"/>
      <c r="J189" s="70"/>
      <c r="K189" s="70"/>
      <c r="L189" s="70"/>
      <c r="M189" s="70"/>
      <c r="N189" s="70"/>
      <c r="O189" s="70"/>
      <c r="P189" s="70"/>
    </row>
    <row r="190" ht="15.75" customHeight="1">
      <c r="A190" s="68"/>
      <c r="B190" s="69"/>
      <c r="C190" s="69"/>
      <c r="D190" s="69"/>
      <c r="E190" s="70"/>
      <c r="F190" s="70"/>
      <c r="G190" s="70"/>
      <c r="H190" s="70"/>
      <c r="I190" s="70"/>
      <c r="J190" s="70"/>
      <c r="K190" s="70"/>
      <c r="L190" s="70"/>
      <c r="M190" s="70"/>
      <c r="N190" s="70"/>
      <c r="O190" s="70"/>
      <c r="P190" s="70"/>
    </row>
    <row r="191" ht="15.75" customHeight="1">
      <c r="A191" s="68"/>
      <c r="B191" s="69"/>
      <c r="C191" s="69"/>
      <c r="D191" s="69"/>
      <c r="E191" s="70"/>
      <c r="F191" s="70"/>
      <c r="G191" s="70"/>
      <c r="H191" s="70"/>
      <c r="I191" s="70"/>
      <c r="J191" s="70"/>
      <c r="K191" s="70"/>
      <c r="L191" s="70"/>
      <c r="M191" s="70"/>
      <c r="N191" s="70"/>
      <c r="O191" s="70"/>
      <c r="P191" s="70"/>
    </row>
    <row r="192" ht="15.75" customHeight="1">
      <c r="A192" s="68"/>
      <c r="B192" s="69"/>
      <c r="C192" s="69"/>
      <c r="D192" s="69"/>
      <c r="E192" s="70"/>
      <c r="F192" s="70"/>
      <c r="G192" s="70"/>
      <c r="H192" s="70"/>
      <c r="I192" s="70"/>
      <c r="J192" s="70"/>
      <c r="K192" s="70"/>
      <c r="L192" s="70"/>
      <c r="M192" s="70"/>
      <c r="N192" s="70"/>
      <c r="O192" s="70"/>
      <c r="P192" s="70"/>
    </row>
    <row r="193" ht="15.75" customHeight="1">
      <c r="A193" s="68"/>
      <c r="B193" s="69"/>
      <c r="C193" s="69"/>
      <c r="D193" s="69"/>
      <c r="E193" s="70"/>
      <c r="F193" s="70"/>
      <c r="G193" s="70"/>
      <c r="H193" s="70"/>
      <c r="I193" s="70"/>
      <c r="J193" s="70"/>
      <c r="K193" s="70"/>
      <c r="L193" s="70"/>
      <c r="M193" s="70"/>
      <c r="N193" s="70"/>
      <c r="O193" s="70"/>
      <c r="P193" s="70"/>
    </row>
    <row r="194" ht="15.75" customHeight="1">
      <c r="A194" s="68"/>
      <c r="B194" s="69"/>
      <c r="C194" s="69"/>
      <c r="D194" s="69"/>
      <c r="E194" s="70"/>
      <c r="F194" s="70"/>
      <c r="G194" s="70"/>
      <c r="H194" s="70"/>
      <c r="I194" s="70"/>
      <c r="J194" s="70"/>
      <c r="K194" s="70"/>
      <c r="L194" s="70"/>
      <c r="M194" s="70"/>
      <c r="N194" s="70"/>
      <c r="O194" s="70"/>
      <c r="P194" s="70"/>
    </row>
    <row r="195" ht="15.75" customHeight="1">
      <c r="A195" s="68"/>
      <c r="B195" s="69"/>
      <c r="C195" s="69"/>
      <c r="D195" s="69"/>
      <c r="E195" s="70"/>
      <c r="F195" s="70"/>
      <c r="G195" s="70"/>
      <c r="H195" s="70"/>
      <c r="I195" s="70"/>
      <c r="J195" s="70"/>
      <c r="K195" s="70"/>
      <c r="L195" s="70"/>
      <c r="M195" s="70"/>
      <c r="N195" s="70"/>
      <c r="O195" s="70"/>
      <c r="P195" s="70"/>
    </row>
    <row r="196" ht="15.75" customHeight="1">
      <c r="A196" s="68"/>
      <c r="B196" s="69"/>
      <c r="C196" s="69"/>
      <c r="D196" s="69"/>
      <c r="E196" s="70"/>
      <c r="F196" s="70"/>
      <c r="G196" s="70"/>
      <c r="H196" s="70"/>
      <c r="I196" s="70"/>
      <c r="J196" s="70"/>
      <c r="K196" s="70"/>
      <c r="L196" s="70"/>
      <c r="M196" s="70"/>
      <c r="N196" s="70"/>
      <c r="O196" s="70"/>
      <c r="P196" s="70"/>
    </row>
    <row r="197" ht="15.75" customHeight="1">
      <c r="A197" s="68"/>
      <c r="B197" s="69"/>
      <c r="C197" s="69"/>
      <c r="D197" s="69"/>
      <c r="E197" s="70"/>
      <c r="F197" s="70"/>
      <c r="G197" s="70"/>
      <c r="H197" s="70"/>
      <c r="I197" s="70"/>
      <c r="J197" s="70"/>
      <c r="K197" s="70"/>
      <c r="L197" s="70"/>
      <c r="M197" s="70"/>
      <c r="N197" s="70"/>
      <c r="O197" s="70"/>
      <c r="P197" s="70"/>
    </row>
    <row r="198" ht="15.75" customHeight="1">
      <c r="A198" s="68"/>
      <c r="B198" s="69"/>
      <c r="C198" s="69"/>
      <c r="D198" s="69"/>
      <c r="E198" s="70"/>
      <c r="F198" s="70"/>
      <c r="G198" s="70"/>
      <c r="H198" s="70"/>
      <c r="I198" s="70"/>
      <c r="J198" s="70"/>
      <c r="K198" s="70"/>
      <c r="L198" s="70"/>
      <c r="M198" s="70"/>
      <c r="N198" s="70"/>
      <c r="O198" s="70"/>
      <c r="P198" s="70"/>
    </row>
    <row r="199" ht="15.75" customHeight="1">
      <c r="A199" s="68"/>
      <c r="B199" s="69"/>
      <c r="C199" s="69"/>
      <c r="D199" s="69"/>
      <c r="E199" s="70"/>
      <c r="F199" s="70"/>
      <c r="G199" s="70"/>
      <c r="H199" s="70"/>
      <c r="I199" s="70"/>
      <c r="J199" s="70"/>
      <c r="K199" s="70"/>
      <c r="L199" s="70"/>
      <c r="M199" s="70"/>
      <c r="N199" s="70"/>
      <c r="O199" s="70"/>
      <c r="P199" s="70"/>
    </row>
    <row r="200" ht="15.75" customHeight="1">
      <c r="A200" s="68"/>
      <c r="B200" s="69"/>
      <c r="C200" s="69"/>
      <c r="D200" s="69"/>
      <c r="E200" s="70"/>
      <c r="F200" s="70"/>
      <c r="G200" s="70"/>
      <c r="H200" s="70"/>
      <c r="I200" s="70"/>
      <c r="J200" s="70"/>
      <c r="K200" s="70"/>
      <c r="L200" s="70"/>
      <c r="M200" s="70"/>
      <c r="N200" s="70"/>
      <c r="O200" s="70"/>
      <c r="P200" s="70"/>
    </row>
    <row r="201" ht="15.75" customHeight="1">
      <c r="A201" s="68"/>
      <c r="B201" s="69"/>
      <c r="C201" s="69"/>
      <c r="D201" s="69"/>
      <c r="E201" s="70"/>
      <c r="F201" s="70"/>
      <c r="G201" s="70"/>
      <c r="H201" s="70"/>
      <c r="I201" s="70"/>
      <c r="J201" s="70"/>
      <c r="K201" s="70"/>
      <c r="L201" s="70"/>
      <c r="M201" s="70"/>
      <c r="N201" s="70"/>
      <c r="O201" s="70"/>
      <c r="P201" s="70"/>
    </row>
    <row r="202" ht="15.75" customHeight="1">
      <c r="A202" s="68"/>
      <c r="B202" s="69"/>
      <c r="C202" s="69"/>
      <c r="D202" s="69"/>
      <c r="E202" s="70"/>
      <c r="F202" s="70"/>
      <c r="G202" s="70"/>
      <c r="H202" s="70"/>
      <c r="I202" s="70"/>
      <c r="J202" s="70"/>
      <c r="K202" s="70"/>
      <c r="L202" s="70"/>
      <c r="M202" s="70"/>
      <c r="N202" s="70"/>
      <c r="O202" s="70"/>
      <c r="P202" s="70"/>
    </row>
    <row r="203" ht="15.75" customHeight="1">
      <c r="A203" s="68"/>
      <c r="B203" s="69"/>
      <c r="C203" s="69"/>
      <c r="D203" s="69"/>
      <c r="E203" s="70"/>
      <c r="F203" s="70"/>
      <c r="G203" s="70"/>
      <c r="H203" s="70"/>
      <c r="I203" s="70"/>
      <c r="J203" s="70"/>
      <c r="K203" s="70"/>
      <c r="L203" s="70"/>
      <c r="M203" s="70"/>
      <c r="N203" s="70"/>
      <c r="O203" s="70"/>
      <c r="P203" s="70"/>
    </row>
    <row r="204" ht="15.75" customHeight="1">
      <c r="A204" s="68"/>
      <c r="B204" s="69"/>
      <c r="C204" s="69"/>
      <c r="D204" s="69"/>
      <c r="E204" s="70"/>
      <c r="F204" s="70"/>
      <c r="G204" s="70"/>
      <c r="H204" s="70"/>
      <c r="I204" s="70"/>
      <c r="J204" s="70"/>
      <c r="K204" s="70"/>
      <c r="L204" s="70"/>
      <c r="M204" s="70"/>
      <c r="N204" s="70"/>
      <c r="O204" s="70"/>
      <c r="P204" s="70"/>
    </row>
    <row r="205" ht="15.75" customHeight="1">
      <c r="A205" s="68"/>
      <c r="B205" s="69"/>
      <c r="C205" s="69"/>
      <c r="D205" s="69"/>
      <c r="E205" s="70"/>
      <c r="F205" s="70"/>
      <c r="G205" s="70"/>
      <c r="H205" s="70"/>
      <c r="I205" s="70"/>
      <c r="J205" s="70"/>
      <c r="K205" s="70"/>
      <c r="L205" s="70"/>
      <c r="M205" s="70"/>
      <c r="N205" s="70"/>
      <c r="O205" s="70"/>
      <c r="P205" s="70"/>
    </row>
    <row r="206" ht="15.75" customHeight="1">
      <c r="A206" s="68"/>
      <c r="B206" s="69"/>
      <c r="C206" s="69"/>
      <c r="D206" s="69"/>
      <c r="E206" s="70"/>
      <c r="F206" s="70"/>
      <c r="G206" s="70"/>
      <c r="H206" s="70"/>
      <c r="I206" s="70"/>
      <c r="J206" s="70"/>
      <c r="K206" s="70"/>
      <c r="L206" s="70"/>
      <c r="M206" s="70"/>
      <c r="N206" s="70"/>
      <c r="O206" s="70"/>
      <c r="P206" s="70"/>
    </row>
    <row r="207" ht="15.75" customHeight="1">
      <c r="A207" s="68"/>
      <c r="B207" s="69"/>
      <c r="C207" s="69"/>
      <c r="D207" s="69"/>
      <c r="E207" s="70"/>
      <c r="F207" s="70"/>
      <c r="G207" s="70"/>
      <c r="H207" s="70"/>
      <c r="I207" s="70"/>
      <c r="J207" s="70"/>
      <c r="K207" s="70"/>
      <c r="L207" s="70"/>
      <c r="M207" s="70"/>
      <c r="N207" s="70"/>
      <c r="O207" s="70"/>
      <c r="P207" s="70"/>
    </row>
    <row r="208" ht="15.75" customHeight="1">
      <c r="A208" s="68"/>
      <c r="B208" s="69"/>
      <c r="C208" s="69"/>
      <c r="D208" s="69"/>
      <c r="E208" s="70"/>
      <c r="F208" s="70"/>
      <c r="G208" s="70"/>
      <c r="H208" s="70"/>
      <c r="I208" s="70"/>
      <c r="J208" s="70"/>
      <c r="K208" s="70"/>
      <c r="L208" s="70"/>
      <c r="M208" s="70"/>
      <c r="N208" s="70"/>
      <c r="O208" s="70"/>
      <c r="P208" s="70"/>
    </row>
    <row r="209" ht="15.75" customHeight="1">
      <c r="A209" s="68"/>
      <c r="B209" s="69"/>
      <c r="C209" s="69"/>
      <c r="D209" s="69"/>
      <c r="E209" s="70"/>
      <c r="F209" s="70"/>
      <c r="G209" s="70"/>
      <c r="H209" s="70"/>
      <c r="I209" s="70"/>
      <c r="J209" s="70"/>
      <c r="K209" s="70"/>
      <c r="L209" s="70"/>
      <c r="M209" s="70"/>
      <c r="N209" s="70"/>
      <c r="O209" s="70"/>
      <c r="P209" s="70"/>
    </row>
    <row r="210" ht="15.75" customHeight="1">
      <c r="A210" s="68"/>
      <c r="B210" s="69"/>
      <c r="C210" s="69"/>
      <c r="D210" s="69"/>
      <c r="E210" s="70"/>
      <c r="F210" s="70"/>
      <c r="G210" s="70"/>
      <c r="H210" s="70"/>
      <c r="I210" s="70"/>
      <c r="J210" s="70"/>
      <c r="K210" s="70"/>
      <c r="L210" s="70"/>
      <c r="M210" s="70"/>
      <c r="N210" s="70"/>
      <c r="O210" s="70"/>
      <c r="P210" s="70"/>
    </row>
    <row r="211" ht="15.75" customHeight="1">
      <c r="A211" s="68"/>
      <c r="B211" s="69"/>
      <c r="C211" s="69"/>
      <c r="D211" s="69"/>
      <c r="E211" s="70"/>
      <c r="F211" s="70"/>
      <c r="G211" s="70"/>
      <c r="H211" s="70"/>
      <c r="I211" s="70"/>
      <c r="J211" s="70"/>
      <c r="K211" s="70"/>
      <c r="L211" s="70"/>
      <c r="M211" s="70"/>
      <c r="N211" s="70"/>
      <c r="O211" s="70"/>
      <c r="P211" s="70"/>
    </row>
    <row r="212" ht="15.75" customHeight="1">
      <c r="A212" s="68"/>
      <c r="B212" s="69"/>
      <c r="C212" s="69"/>
      <c r="D212" s="69"/>
      <c r="E212" s="70"/>
      <c r="F212" s="70"/>
      <c r="G212" s="70"/>
      <c r="H212" s="70"/>
      <c r="I212" s="70"/>
      <c r="J212" s="70"/>
      <c r="K212" s="70"/>
      <c r="L212" s="70"/>
      <c r="M212" s="70"/>
      <c r="N212" s="70"/>
      <c r="O212" s="70"/>
      <c r="P212" s="70"/>
    </row>
    <row r="213" ht="15.75" customHeight="1">
      <c r="A213" s="68"/>
      <c r="B213" s="69"/>
      <c r="C213" s="69"/>
      <c r="D213" s="69"/>
      <c r="E213" s="70"/>
      <c r="F213" s="70"/>
      <c r="G213" s="70"/>
      <c r="H213" s="70"/>
      <c r="I213" s="70"/>
      <c r="J213" s="70"/>
      <c r="K213" s="70"/>
      <c r="L213" s="70"/>
      <c r="M213" s="70"/>
      <c r="N213" s="70"/>
      <c r="O213" s="70"/>
      <c r="P213" s="70"/>
    </row>
    <row r="214" ht="15.75" customHeight="1">
      <c r="A214" s="68"/>
      <c r="B214" s="69"/>
      <c r="C214" s="69"/>
      <c r="D214" s="69"/>
      <c r="E214" s="70"/>
      <c r="F214" s="70"/>
      <c r="G214" s="70"/>
      <c r="H214" s="70"/>
      <c r="I214" s="70"/>
      <c r="J214" s="70"/>
      <c r="K214" s="70"/>
      <c r="L214" s="70"/>
      <c r="M214" s="70"/>
      <c r="N214" s="70"/>
      <c r="O214" s="70"/>
      <c r="P214" s="70"/>
    </row>
    <row r="215" ht="15.75" customHeight="1">
      <c r="A215" s="68"/>
      <c r="B215" s="69"/>
      <c r="C215" s="69"/>
      <c r="D215" s="69"/>
      <c r="E215" s="70"/>
      <c r="F215" s="70"/>
      <c r="G215" s="70"/>
      <c r="H215" s="70"/>
      <c r="I215" s="70"/>
      <c r="J215" s="70"/>
      <c r="K215" s="70"/>
      <c r="L215" s="70"/>
      <c r="M215" s="70"/>
      <c r="N215" s="70"/>
      <c r="O215" s="70"/>
      <c r="P215" s="70"/>
    </row>
    <row r="216" ht="15.75" customHeight="1">
      <c r="A216" s="68"/>
      <c r="B216" s="69"/>
      <c r="C216" s="69"/>
      <c r="D216" s="69"/>
      <c r="E216" s="70"/>
      <c r="F216" s="70"/>
      <c r="G216" s="70"/>
      <c r="H216" s="70"/>
      <c r="I216" s="70"/>
      <c r="J216" s="70"/>
      <c r="K216" s="70"/>
      <c r="L216" s="70"/>
      <c r="M216" s="70"/>
      <c r="N216" s="70"/>
      <c r="O216" s="70"/>
      <c r="P216" s="70"/>
    </row>
    <row r="217" ht="15.75" customHeight="1">
      <c r="A217" s="68"/>
      <c r="B217" s="69"/>
      <c r="C217" s="69"/>
      <c r="D217" s="69"/>
      <c r="E217" s="70"/>
      <c r="F217" s="70"/>
      <c r="G217" s="70"/>
      <c r="H217" s="70"/>
      <c r="I217" s="70"/>
      <c r="J217" s="70"/>
      <c r="K217" s="70"/>
      <c r="L217" s="70"/>
      <c r="M217" s="70"/>
      <c r="N217" s="70"/>
      <c r="O217" s="70"/>
      <c r="P217" s="70"/>
    </row>
    <row r="218" ht="15.75" customHeight="1">
      <c r="A218" s="68"/>
      <c r="B218" s="69"/>
      <c r="C218" s="69"/>
      <c r="D218" s="69"/>
      <c r="E218" s="70"/>
      <c r="F218" s="70"/>
      <c r="G218" s="70"/>
      <c r="H218" s="70"/>
      <c r="I218" s="70"/>
      <c r="J218" s="70"/>
      <c r="K218" s="70"/>
      <c r="L218" s="70"/>
      <c r="M218" s="70"/>
      <c r="N218" s="70"/>
      <c r="O218" s="70"/>
      <c r="P218" s="70"/>
    </row>
    <row r="219" ht="15.75" customHeight="1">
      <c r="A219" s="68"/>
      <c r="B219" s="69"/>
      <c r="C219" s="69"/>
      <c r="D219" s="69"/>
      <c r="E219" s="70"/>
      <c r="F219" s="70"/>
      <c r="G219" s="70"/>
      <c r="H219" s="70"/>
      <c r="I219" s="70"/>
      <c r="J219" s="70"/>
      <c r="K219" s="70"/>
      <c r="L219" s="70"/>
      <c r="M219" s="70"/>
      <c r="N219" s="70"/>
      <c r="O219" s="70"/>
      <c r="P219" s="70"/>
    </row>
    <row r="220" ht="15.75" customHeight="1">
      <c r="A220" s="68"/>
      <c r="B220" s="69"/>
      <c r="C220" s="69"/>
      <c r="D220" s="69"/>
      <c r="E220" s="70"/>
      <c r="F220" s="70"/>
      <c r="G220" s="70"/>
      <c r="H220" s="70"/>
      <c r="I220" s="70"/>
      <c r="J220" s="70"/>
      <c r="K220" s="70"/>
      <c r="L220" s="70"/>
      <c r="M220" s="70"/>
      <c r="N220" s="70"/>
      <c r="O220" s="70"/>
      <c r="P220" s="7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L2"/>
    <mergeCell ref="A4:L4"/>
    <mergeCell ref="A5:L5"/>
    <mergeCell ref="A6:L6"/>
    <mergeCell ref="A7:L7"/>
    <mergeCell ref="A8:L8"/>
    <mergeCell ref="A9:L9"/>
    <mergeCell ref="A20:L20"/>
  </mergeCells>
  <printOptions/>
  <pageMargins bottom="0.75" footer="0.0" header="0.0" left="0.7" right="0.7" top="0.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68"/>
      <c r="B1" s="68"/>
      <c r="C1" s="69"/>
      <c r="D1" s="69"/>
      <c r="E1" s="69"/>
      <c r="F1" s="70"/>
      <c r="G1" s="70"/>
      <c r="H1" s="70"/>
    </row>
    <row r="2" ht="15.75" customHeight="1">
      <c r="A2" s="1769" t="s">
        <v>12317</v>
      </c>
      <c r="B2" s="72"/>
      <c r="C2" s="72"/>
      <c r="D2" s="72"/>
      <c r="E2" s="73"/>
      <c r="F2" s="1651"/>
      <c r="G2" s="1651"/>
      <c r="H2" s="1651"/>
      <c r="I2" s="75"/>
      <c r="J2" s="75"/>
      <c r="K2" s="75"/>
      <c r="L2" s="75"/>
      <c r="M2" s="75"/>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16.5" customHeight="1">
      <c r="A4" s="1070" t="s">
        <v>12318</v>
      </c>
      <c r="B4" s="72"/>
      <c r="C4" s="72"/>
      <c r="D4" s="72"/>
      <c r="E4" s="73"/>
      <c r="F4" s="1651"/>
      <c r="G4" s="1651"/>
      <c r="H4" s="1651"/>
      <c r="I4" s="75"/>
      <c r="J4" s="75"/>
      <c r="K4" s="75"/>
      <c r="L4" s="75"/>
      <c r="M4" s="75"/>
      <c r="N4" s="75"/>
      <c r="O4" s="75"/>
      <c r="P4" s="75"/>
      <c r="Q4" s="75"/>
      <c r="R4" s="75"/>
      <c r="S4" s="75"/>
      <c r="T4" s="75"/>
      <c r="U4" s="75"/>
      <c r="V4" s="75"/>
      <c r="W4" s="75"/>
      <c r="X4" s="75"/>
      <c r="Y4" s="75"/>
    </row>
    <row r="5" ht="132.75" customHeight="1">
      <c r="A5" s="1653" t="s">
        <v>12319</v>
      </c>
      <c r="B5" s="72"/>
      <c r="C5" s="72"/>
      <c r="D5" s="72"/>
      <c r="E5" s="73"/>
      <c r="F5" s="1651"/>
      <c r="G5" s="1651"/>
      <c r="H5" s="1651"/>
      <c r="I5" s="75"/>
      <c r="J5" s="75"/>
      <c r="K5" s="75"/>
      <c r="L5" s="75"/>
      <c r="M5" s="75"/>
      <c r="N5" s="75"/>
      <c r="O5" s="75"/>
      <c r="P5" s="75"/>
      <c r="Q5" s="75"/>
      <c r="R5" s="75"/>
      <c r="S5" s="75"/>
      <c r="T5" s="75"/>
      <c r="U5" s="75"/>
      <c r="V5" s="75"/>
      <c r="W5" s="75"/>
      <c r="X5" s="75"/>
      <c r="Y5" s="75"/>
    </row>
    <row r="6">
      <c r="A6" s="80"/>
      <c r="B6" s="80"/>
      <c r="C6" s="81"/>
      <c r="D6" s="81"/>
      <c r="E6" s="81"/>
      <c r="F6" s="80"/>
      <c r="G6" s="80"/>
      <c r="H6" s="80"/>
      <c r="I6" s="75"/>
      <c r="J6" s="75"/>
      <c r="K6" s="75"/>
      <c r="L6" s="75"/>
      <c r="M6" s="75"/>
      <c r="N6" s="75"/>
      <c r="O6" s="75"/>
      <c r="P6" s="75"/>
      <c r="Q6" s="75"/>
      <c r="R6" s="75"/>
      <c r="S6" s="75"/>
      <c r="T6" s="75"/>
      <c r="U6" s="75"/>
      <c r="V6" s="75"/>
      <c r="W6" s="75"/>
      <c r="X6" s="75"/>
      <c r="Y6" s="75"/>
    </row>
    <row r="7" ht="61.5" customHeight="1">
      <c r="A7" s="596" t="s">
        <v>7076</v>
      </c>
      <c r="B7" s="84" t="s">
        <v>8</v>
      </c>
      <c r="C7" s="84" t="s">
        <v>12320</v>
      </c>
      <c r="D7" s="596" t="s">
        <v>249</v>
      </c>
      <c r="E7" s="596" t="s">
        <v>253</v>
      </c>
      <c r="F7" s="86" t="s">
        <v>2051</v>
      </c>
      <c r="I7" s="75"/>
      <c r="J7" s="75"/>
      <c r="K7" s="75"/>
      <c r="L7" s="75"/>
      <c r="M7" s="75"/>
      <c r="N7" s="75"/>
      <c r="O7" s="75"/>
      <c r="P7" s="75"/>
      <c r="Q7" s="75"/>
      <c r="R7" s="75"/>
      <c r="S7" s="75"/>
      <c r="T7" s="75"/>
      <c r="U7" s="75"/>
      <c r="V7" s="75"/>
      <c r="W7" s="75"/>
      <c r="X7" s="75"/>
      <c r="Y7" s="75"/>
    </row>
    <row r="8" ht="15.75" customHeight="1">
      <c r="A8" s="348" t="str">
        <f>[4]ID12!A1</f>
        <v>#ERROR!</v>
      </c>
      <c r="B8" s="348" t="str">
        <f>[4]ID12!B1</f>
        <v>#ERROR!</v>
      </c>
      <c r="C8" s="348" t="str">
        <f>[4]ID12!C1</f>
        <v>#ERROR!</v>
      </c>
      <c r="D8" s="674" t="str">
        <f>[4]ID12!D1</f>
        <v>#ERROR!</v>
      </c>
      <c r="E8" s="348" t="str">
        <f>[4]ID12!E1</f>
        <v>#ERROR!</v>
      </c>
      <c r="F8" s="126" t="str">
        <f t="shared" ref="F8:F10" si="1">A8</f>
        <v>#ERROR!</v>
      </c>
    </row>
    <row r="9" ht="15.75" customHeight="1">
      <c r="A9" s="348" t="str">
        <f>[4]ID12!A2</f>
        <v>#ERROR!</v>
      </c>
      <c r="B9" s="348" t="str">
        <f>[4]ID12!B2</f>
        <v>#ERROR!</v>
      </c>
      <c r="C9" s="348" t="str">
        <f>[4]ID12!C2</f>
        <v>#ERROR!</v>
      </c>
      <c r="D9" s="674" t="str">
        <f>[4]ID12!D2</f>
        <v>#ERROR!</v>
      </c>
      <c r="E9" s="348" t="str">
        <f>[4]ID12!E2</f>
        <v>#ERROR!</v>
      </c>
      <c r="F9" s="126" t="str">
        <f t="shared" si="1"/>
        <v>#ERROR!</v>
      </c>
    </row>
    <row r="10" ht="15.75" customHeight="1">
      <c r="A10" s="348" t="str">
        <f>[4]ID12!A3</f>
        <v>#ERROR!</v>
      </c>
      <c r="B10" s="348" t="str">
        <f>[4]ID12!B3</f>
        <v>#ERROR!</v>
      </c>
      <c r="C10" s="348" t="str">
        <f>[4]ID12!C3</f>
        <v>#ERROR!</v>
      </c>
      <c r="D10" s="674" t="str">
        <f>[4]ID12!D3</f>
        <v>#ERROR!</v>
      </c>
      <c r="E10" s="348" t="str">
        <f>[4]ID12!E3</f>
        <v>#ERROR!</v>
      </c>
      <c r="F10" s="126" t="str">
        <f t="shared" si="1"/>
        <v>#ERROR!</v>
      </c>
    </row>
    <row r="11" ht="15.75" customHeight="1">
      <c r="A11" s="348" t="s">
        <v>70</v>
      </c>
      <c r="B11" s="348" t="str">
        <f>[4]ID12!B4</f>
        <v>#ERROR!</v>
      </c>
      <c r="C11" s="348" t="str">
        <f>[4]ID12!C4</f>
        <v>#ERROR!</v>
      </c>
      <c r="D11" s="674" t="str">
        <f>[4]ID12!D4</f>
        <v>#ERROR!</v>
      </c>
      <c r="E11" s="348" t="str">
        <f>[4]ID12!E4</f>
        <v>#ERROR!</v>
      </c>
      <c r="F11" s="126" t="s">
        <v>70</v>
      </c>
    </row>
    <row r="12" ht="15.75" customHeight="1">
      <c r="A12" s="348" t="str">
        <f>[4]ID12!A5</f>
        <v>#ERROR!</v>
      </c>
      <c r="B12" s="348" t="str">
        <f>[4]ID12!B5</f>
        <v>#ERROR!</v>
      </c>
      <c r="C12" s="348" t="str">
        <f>[4]ID12!C5</f>
        <v>#ERROR!</v>
      </c>
      <c r="D12" s="674" t="str">
        <f>[4]ID12!D5</f>
        <v>#ERROR!</v>
      </c>
      <c r="E12" s="348" t="str">
        <f>[4]ID12!E5</f>
        <v>#ERROR!</v>
      </c>
      <c r="F12" s="126" t="str">
        <f t="shared" ref="F12:F73" si="2">A12</f>
        <v>#ERROR!</v>
      </c>
    </row>
    <row r="13" ht="15.75" customHeight="1">
      <c r="A13" s="348" t="str">
        <f>[4]ID12!A6</f>
        <v>#ERROR!</v>
      </c>
      <c r="B13" s="348" t="str">
        <f>[4]ID12!B6</f>
        <v>#ERROR!</v>
      </c>
      <c r="C13" s="348" t="str">
        <f>[4]ID12!C6</f>
        <v>#ERROR!</v>
      </c>
      <c r="D13" s="674" t="str">
        <f>[4]ID12!D6</f>
        <v>#ERROR!</v>
      </c>
      <c r="E13" s="348" t="str">
        <f>[4]ID12!E6</f>
        <v>#ERROR!</v>
      </c>
      <c r="F13" s="126" t="str">
        <f t="shared" si="2"/>
        <v>#ERROR!</v>
      </c>
    </row>
    <row r="14" ht="15.75" customHeight="1">
      <c r="A14" s="348" t="s">
        <v>60</v>
      </c>
      <c r="B14" s="348" t="s">
        <v>52</v>
      </c>
      <c r="C14" s="348" t="s">
        <v>12321</v>
      </c>
      <c r="D14" s="674">
        <v>20.0</v>
      </c>
      <c r="E14" s="348">
        <v>20.0</v>
      </c>
      <c r="F14" s="126" t="str">
        <f t="shared" si="2"/>
        <v>Cioca Gabriela</v>
      </c>
    </row>
    <row r="15" ht="15.75" customHeight="1">
      <c r="A15" s="421" t="str">
        <f>[4]ID12!A7</f>
        <v>#ERROR!</v>
      </c>
      <c r="B15" s="421" t="str">
        <f>[4]ID12!B7</f>
        <v>#ERROR!</v>
      </c>
      <c r="C15" s="421" t="str">
        <f>[4]ID12!C7</f>
        <v>#ERROR!</v>
      </c>
      <c r="D15" s="679" t="str">
        <f>[4]ID12!D7</f>
        <v>#ERROR!</v>
      </c>
      <c r="E15" s="421" t="str">
        <f>[4]ID12!E7</f>
        <v>#ERROR!</v>
      </c>
      <c r="F15" s="126" t="str">
        <f t="shared" si="2"/>
        <v>#ERROR!</v>
      </c>
    </row>
    <row r="16" ht="15.75" customHeight="1">
      <c r="A16" s="1368" t="str">
        <f>[4]ID12!A8</f>
        <v>#ERROR!</v>
      </c>
      <c r="B16" s="1368" t="str">
        <f>[4]ID12!B8</f>
        <v>#ERROR!</v>
      </c>
      <c r="C16" s="421" t="str">
        <f>[4]ID12!C8</f>
        <v>#ERROR!</v>
      </c>
      <c r="D16" s="421" t="str">
        <f>[4]ID12!D8</f>
        <v>#ERROR!</v>
      </c>
      <c r="E16" s="421" t="str">
        <f>[4]ID12!E8</f>
        <v>#ERROR!</v>
      </c>
      <c r="F16" s="421" t="str">
        <f t="shared" si="2"/>
        <v>#ERROR!</v>
      </c>
      <c r="G16" s="70"/>
      <c r="H16" s="70"/>
    </row>
    <row r="17" ht="15.75" customHeight="1">
      <c r="A17" s="1368" t="str">
        <f>[4]ID12!A10</f>
        <v>#ERROR!</v>
      </c>
      <c r="B17" s="1368" t="str">
        <f>[4]ID12!B10</f>
        <v>#ERROR!</v>
      </c>
      <c r="C17" s="421" t="str">
        <f>[4]ID12!C10</f>
        <v>#ERROR!</v>
      </c>
      <c r="D17" s="421" t="str">
        <f>[4]ID12!D10</f>
        <v>#ERROR!</v>
      </c>
      <c r="E17" s="1368" t="str">
        <f>[4]ID12!E10</f>
        <v>#ERROR!</v>
      </c>
      <c r="F17" s="421" t="str">
        <f t="shared" si="2"/>
        <v>#ERROR!</v>
      </c>
      <c r="G17" s="70"/>
      <c r="H17" s="70"/>
    </row>
    <row r="18" ht="15.75" customHeight="1">
      <c r="A18" s="1368" t="str">
        <f>[4]ID12!A11</f>
        <v>#ERROR!</v>
      </c>
      <c r="B18" s="1368" t="str">
        <f>[4]ID12!B11</f>
        <v>#ERROR!</v>
      </c>
      <c r="C18" s="421" t="str">
        <f>[4]ID12!C11</f>
        <v>#ERROR!</v>
      </c>
      <c r="D18" s="421" t="str">
        <f>[4]ID12!D11</f>
        <v>#ERROR!</v>
      </c>
      <c r="E18" s="421" t="str">
        <f>[4]ID12!E11</f>
        <v>#ERROR!</v>
      </c>
      <c r="F18" s="421" t="str">
        <f t="shared" si="2"/>
        <v>#ERROR!</v>
      </c>
      <c r="G18" s="70"/>
      <c r="H18" s="70"/>
    </row>
    <row r="19" ht="15.75" customHeight="1">
      <c r="A19" s="1368" t="str">
        <f>[4]ID12!A12</f>
        <v>#ERROR!</v>
      </c>
      <c r="B19" s="1368" t="str">
        <f>[4]ID12!B12</f>
        <v>#ERROR!</v>
      </c>
      <c r="C19" s="421" t="str">
        <f>[4]ID12!C12</f>
        <v>#ERROR!</v>
      </c>
      <c r="D19" s="421" t="str">
        <f>[4]ID12!D12</f>
        <v>#ERROR!</v>
      </c>
      <c r="E19" s="1368" t="str">
        <f>[4]ID12!E12</f>
        <v>#ERROR!</v>
      </c>
      <c r="F19" s="421" t="str">
        <f t="shared" si="2"/>
        <v>#ERROR!</v>
      </c>
      <c r="G19" s="70"/>
      <c r="H19" s="70"/>
    </row>
    <row r="20" ht="15.75" customHeight="1">
      <c r="A20" s="1368" t="str">
        <f>[4]ID12!A13</f>
        <v>#ERROR!</v>
      </c>
      <c r="B20" s="1368" t="str">
        <f>[4]ID12!B13</f>
        <v>#ERROR!</v>
      </c>
      <c r="C20" s="421" t="str">
        <f>[4]ID12!C13</f>
        <v>#ERROR!</v>
      </c>
      <c r="D20" s="421" t="str">
        <f>[4]ID12!D13</f>
        <v>#ERROR!</v>
      </c>
      <c r="E20" s="421" t="str">
        <f>[4]ID12!E13</f>
        <v>#ERROR!</v>
      </c>
      <c r="F20" s="421" t="str">
        <f t="shared" si="2"/>
        <v>#ERROR!</v>
      </c>
      <c r="G20" s="70"/>
      <c r="H20" s="70"/>
    </row>
    <row r="21" ht="15.75" customHeight="1">
      <c r="A21" s="1368" t="str">
        <f>[4]ID12!A14</f>
        <v>#ERROR!</v>
      </c>
      <c r="B21" s="1368" t="str">
        <f>[4]ID12!B14</f>
        <v>#ERROR!</v>
      </c>
      <c r="C21" s="421" t="str">
        <f>[4]ID12!C14</f>
        <v>#ERROR!</v>
      </c>
      <c r="D21" s="421" t="str">
        <f>[4]ID12!D14</f>
        <v>#ERROR!</v>
      </c>
      <c r="E21" s="421" t="str">
        <f>[4]ID12!E14</f>
        <v>#ERROR!</v>
      </c>
      <c r="F21" s="421" t="str">
        <f t="shared" si="2"/>
        <v>#ERROR!</v>
      </c>
      <c r="G21" s="70"/>
      <c r="H21" s="70"/>
    </row>
    <row r="22" ht="15.75" customHeight="1">
      <c r="A22" s="1368" t="str">
        <f>[4]ID12!A15</f>
        <v>#ERROR!</v>
      </c>
      <c r="B22" s="1368" t="str">
        <f>[4]ID12!B15</f>
        <v>#ERROR!</v>
      </c>
      <c r="C22" s="421" t="str">
        <f>[4]ID12!C15</f>
        <v>#ERROR!</v>
      </c>
      <c r="D22" s="421" t="str">
        <f>[4]ID12!D15</f>
        <v>#ERROR!</v>
      </c>
      <c r="E22" s="421" t="str">
        <f>[4]ID12!E15</f>
        <v>#ERROR!</v>
      </c>
      <c r="F22" s="421" t="str">
        <f t="shared" si="2"/>
        <v>#ERROR!</v>
      </c>
      <c r="G22" s="70"/>
      <c r="H22" s="70"/>
    </row>
    <row r="23" ht="15.75" customHeight="1">
      <c r="A23" s="1368" t="str">
        <f>[4]ID12!A16</f>
        <v>#ERROR!</v>
      </c>
      <c r="B23" s="1368" t="str">
        <f>[4]ID12!B16</f>
        <v>#ERROR!</v>
      </c>
      <c r="C23" s="421" t="str">
        <f>[4]ID12!C16</f>
        <v>#ERROR!</v>
      </c>
      <c r="D23" s="421" t="str">
        <f>[4]ID12!D16</f>
        <v>#ERROR!</v>
      </c>
      <c r="E23" s="421" t="str">
        <f>[4]ID12!E16</f>
        <v>#ERROR!</v>
      </c>
      <c r="F23" s="421" t="str">
        <f t="shared" si="2"/>
        <v>#ERROR!</v>
      </c>
      <c r="G23" s="70"/>
      <c r="H23" s="70"/>
    </row>
    <row r="24" ht="15.75" customHeight="1">
      <c r="A24" s="1368" t="str">
        <f>[4]ID12!A17</f>
        <v>#ERROR!</v>
      </c>
      <c r="B24" s="1368" t="str">
        <f>[4]ID12!B17</f>
        <v>#ERROR!</v>
      </c>
      <c r="C24" s="421" t="str">
        <f>[4]ID12!C17</f>
        <v>#ERROR!</v>
      </c>
      <c r="D24" s="421" t="str">
        <f>[4]ID12!D17</f>
        <v>#ERROR!</v>
      </c>
      <c r="E24" s="421" t="str">
        <f>[4]ID12!E17</f>
        <v>#ERROR!</v>
      </c>
      <c r="F24" s="421" t="str">
        <f t="shared" si="2"/>
        <v>#ERROR!</v>
      </c>
      <c r="G24" s="70"/>
      <c r="H24" s="70"/>
    </row>
    <row r="25" ht="15.75" customHeight="1">
      <c r="A25" s="1368" t="str">
        <f>[4]ID12!A18</f>
        <v>#ERROR!</v>
      </c>
      <c r="B25" s="1368" t="str">
        <f>[4]ID12!B18</f>
        <v>#ERROR!</v>
      </c>
      <c r="C25" s="421" t="str">
        <f>[4]ID12!C18</f>
        <v>#ERROR!</v>
      </c>
      <c r="D25" s="421" t="str">
        <f>[4]ID12!D18</f>
        <v>#ERROR!</v>
      </c>
      <c r="E25" s="421" t="str">
        <f>[4]ID12!E18</f>
        <v>#ERROR!</v>
      </c>
      <c r="F25" s="421" t="str">
        <f t="shared" si="2"/>
        <v>#ERROR!</v>
      </c>
      <c r="G25" s="70"/>
      <c r="H25" s="70"/>
    </row>
    <row r="26" ht="15.75" customHeight="1">
      <c r="A26" s="1368" t="str">
        <f>[4]ID12!A19</f>
        <v>#ERROR!</v>
      </c>
      <c r="B26" s="1368" t="str">
        <f>[4]ID12!B19</f>
        <v>#ERROR!</v>
      </c>
      <c r="C26" s="421" t="str">
        <f>[4]ID12!C19</f>
        <v>#ERROR!</v>
      </c>
      <c r="D26" s="421" t="str">
        <f>[4]ID12!D19</f>
        <v>#ERROR!</v>
      </c>
      <c r="E26" s="421" t="str">
        <f>[4]ID12!E19</f>
        <v>#ERROR!</v>
      </c>
      <c r="F26" s="421" t="str">
        <f t="shared" si="2"/>
        <v>#ERROR!</v>
      </c>
      <c r="G26" s="70"/>
      <c r="H26" s="70"/>
    </row>
    <row r="27" ht="15.75" customHeight="1">
      <c r="A27" s="1368" t="str">
        <f>[4]ID12!A20</f>
        <v>#ERROR!</v>
      </c>
      <c r="B27" s="1368" t="str">
        <f>[4]ID12!B20</f>
        <v>#ERROR!</v>
      </c>
      <c r="C27" s="421" t="str">
        <f>[4]ID12!C20</f>
        <v>#ERROR!</v>
      </c>
      <c r="D27" s="421" t="str">
        <f>[4]ID12!D20</f>
        <v>#ERROR!</v>
      </c>
      <c r="E27" s="421" t="str">
        <f>[4]ID12!E20</f>
        <v>#ERROR!</v>
      </c>
      <c r="F27" s="421" t="str">
        <f t="shared" si="2"/>
        <v>#ERROR!</v>
      </c>
      <c r="G27" s="70"/>
      <c r="H27" s="70"/>
    </row>
    <row r="28" ht="15.75" customHeight="1">
      <c r="A28" s="1368" t="str">
        <f>[4]ID12!A21</f>
        <v>#ERROR!</v>
      </c>
      <c r="B28" s="1368" t="str">
        <f>[4]ID12!B21</f>
        <v>#ERROR!</v>
      </c>
      <c r="C28" s="421" t="str">
        <f>[4]ID12!C21</f>
        <v>#ERROR!</v>
      </c>
      <c r="D28" s="421" t="str">
        <f>[4]ID12!D21</f>
        <v>#ERROR!</v>
      </c>
      <c r="E28" s="421" t="str">
        <f>[4]ID12!E21</f>
        <v>#ERROR!</v>
      </c>
      <c r="F28" s="421" t="str">
        <f t="shared" si="2"/>
        <v>#ERROR!</v>
      </c>
      <c r="G28" s="70"/>
      <c r="H28" s="70"/>
    </row>
    <row r="29" ht="15.75" customHeight="1">
      <c r="A29" s="1368" t="str">
        <f>[4]ID12!A22</f>
        <v>#ERROR!</v>
      </c>
      <c r="B29" s="1368" t="str">
        <f>[4]ID12!B22</f>
        <v>#ERROR!</v>
      </c>
      <c r="C29" s="421" t="str">
        <f>[4]ID12!C22</f>
        <v>#ERROR!</v>
      </c>
      <c r="D29" s="421" t="str">
        <f>[4]ID12!D22</f>
        <v>#ERROR!</v>
      </c>
      <c r="E29" s="421" t="str">
        <f>[4]ID12!E22</f>
        <v>#ERROR!</v>
      </c>
      <c r="F29" s="421" t="str">
        <f t="shared" si="2"/>
        <v>#ERROR!</v>
      </c>
      <c r="G29" s="70"/>
      <c r="H29" s="70"/>
    </row>
    <row r="30" ht="15.75" customHeight="1">
      <c r="A30" s="1368" t="str">
        <f>[4]ID12!A23</f>
        <v>#ERROR!</v>
      </c>
      <c r="B30" s="1368" t="str">
        <f>[4]ID12!B23</f>
        <v>#ERROR!</v>
      </c>
      <c r="C30" s="421" t="str">
        <f>[4]ID12!C23</f>
        <v>#ERROR!</v>
      </c>
      <c r="D30" s="421" t="str">
        <f>[4]ID12!D23</f>
        <v>#ERROR!</v>
      </c>
      <c r="E30" s="421" t="str">
        <f>[4]ID12!E23</f>
        <v>#ERROR!</v>
      </c>
      <c r="F30" s="421" t="str">
        <f t="shared" si="2"/>
        <v>#ERROR!</v>
      </c>
      <c r="G30" s="70"/>
      <c r="H30" s="70"/>
    </row>
    <row r="31" ht="15.75" customHeight="1">
      <c r="A31" s="1368" t="str">
        <f>[4]ID12!A24</f>
        <v>#ERROR!</v>
      </c>
      <c r="B31" s="1368" t="str">
        <f>[4]ID12!B24</f>
        <v>#ERROR!</v>
      </c>
      <c r="C31" s="421" t="str">
        <f>[4]ID12!C24</f>
        <v>#ERROR!</v>
      </c>
      <c r="D31" s="421" t="str">
        <f>[4]ID12!D24</f>
        <v>#ERROR!</v>
      </c>
      <c r="E31" s="421" t="str">
        <f>[4]ID12!E24</f>
        <v>#ERROR!</v>
      </c>
      <c r="F31" s="421" t="str">
        <f t="shared" si="2"/>
        <v>#ERROR!</v>
      </c>
      <c r="G31" s="70"/>
      <c r="H31" s="70"/>
    </row>
    <row r="32" ht="15.75" customHeight="1">
      <c r="A32" s="1368" t="str">
        <f>[4]ID12!A25</f>
        <v>#ERROR!</v>
      </c>
      <c r="B32" s="1368" t="str">
        <f>[4]ID12!B25</f>
        <v>#ERROR!</v>
      </c>
      <c r="C32" s="421" t="str">
        <f>[4]ID12!C25</f>
        <v>#ERROR!</v>
      </c>
      <c r="D32" s="421" t="str">
        <f>[4]ID12!D25</f>
        <v>#ERROR!</v>
      </c>
      <c r="E32" s="421" t="str">
        <f>[4]ID12!E25</f>
        <v>#ERROR!</v>
      </c>
      <c r="F32" s="421" t="str">
        <f t="shared" si="2"/>
        <v>#ERROR!</v>
      </c>
      <c r="G32" s="70"/>
      <c r="H32" s="70"/>
    </row>
    <row r="33" ht="15.75" customHeight="1">
      <c r="A33" s="1368" t="str">
        <f>[4]ID12!A26</f>
        <v>#ERROR!</v>
      </c>
      <c r="B33" s="1368" t="str">
        <f>[4]ID12!B26</f>
        <v>#ERROR!</v>
      </c>
      <c r="C33" s="421" t="str">
        <f>[4]ID12!C26</f>
        <v>#ERROR!</v>
      </c>
      <c r="D33" s="421" t="str">
        <f>[4]ID12!D26</f>
        <v>#ERROR!</v>
      </c>
      <c r="E33" s="421" t="str">
        <f>[4]ID12!E26</f>
        <v>#ERROR!</v>
      </c>
      <c r="F33" s="421" t="str">
        <f t="shared" si="2"/>
        <v>#ERROR!</v>
      </c>
      <c r="G33" s="70"/>
      <c r="H33" s="70"/>
    </row>
    <row r="34" ht="15.75" customHeight="1">
      <c r="A34" s="1368" t="str">
        <f>[4]ID12!A27</f>
        <v>#ERROR!</v>
      </c>
      <c r="B34" s="1368" t="str">
        <f>[4]ID12!B27</f>
        <v>#ERROR!</v>
      </c>
      <c r="C34" s="421" t="str">
        <f>[4]ID12!C27</f>
        <v>#ERROR!</v>
      </c>
      <c r="D34" s="421" t="str">
        <f>[4]ID12!D27</f>
        <v>#ERROR!</v>
      </c>
      <c r="E34" s="421">
        <v>20.0</v>
      </c>
      <c r="F34" s="421" t="str">
        <f t="shared" si="2"/>
        <v>#ERROR!</v>
      </c>
      <c r="G34" s="70"/>
      <c r="H34" s="70"/>
    </row>
    <row r="35" ht="15.75" customHeight="1">
      <c r="A35" s="1368" t="str">
        <f>[4]ID12!A28</f>
        <v>#ERROR!</v>
      </c>
      <c r="B35" s="1368" t="str">
        <f>[4]ID12!B28</f>
        <v>#ERROR!</v>
      </c>
      <c r="C35" s="421" t="str">
        <f>[4]ID12!C28</f>
        <v>#ERROR!</v>
      </c>
      <c r="D35" s="421" t="str">
        <f>[4]ID12!D28</f>
        <v>#ERROR!</v>
      </c>
      <c r="E35" s="421" t="str">
        <f>[4]ID12!E28</f>
        <v>#ERROR!</v>
      </c>
      <c r="F35" s="421" t="str">
        <f t="shared" si="2"/>
        <v>#ERROR!</v>
      </c>
      <c r="G35" s="70"/>
      <c r="H35" s="70"/>
    </row>
    <row r="36" ht="15.75" customHeight="1">
      <c r="A36" s="1368" t="str">
        <f>[4]ID12!A29</f>
        <v>#ERROR!</v>
      </c>
      <c r="B36" s="1368" t="str">
        <f>[4]ID12!B29</f>
        <v>#ERROR!</v>
      </c>
      <c r="C36" s="421" t="str">
        <f>[4]ID12!C29</f>
        <v>#ERROR!</v>
      </c>
      <c r="D36" s="421" t="str">
        <f>[4]ID12!D29</f>
        <v>#ERROR!</v>
      </c>
      <c r="E36" s="421" t="str">
        <f>[4]ID12!E29</f>
        <v>#ERROR!</v>
      </c>
      <c r="F36" s="421" t="str">
        <f t="shared" si="2"/>
        <v>#ERROR!</v>
      </c>
      <c r="G36" s="70"/>
      <c r="H36" s="70"/>
    </row>
    <row r="37" ht="15.75" customHeight="1">
      <c r="A37" s="1368" t="str">
        <f>[4]ID12!A30</f>
        <v>#ERROR!</v>
      </c>
      <c r="B37" s="1368" t="str">
        <f>[4]ID12!B30</f>
        <v>#ERROR!</v>
      </c>
      <c r="C37" s="421" t="str">
        <f>[4]ID12!C30</f>
        <v>#ERROR!</v>
      </c>
      <c r="D37" s="421" t="str">
        <f>[4]ID12!D30</f>
        <v>#ERROR!</v>
      </c>
      <c r="E37" s="421" t="str">
        <f>[4]ID12!E30</f>
        <v>#ERROR!</v>
      </c>
      <c r="F37" s="421" t="str">
        <f t="shared" si="2"/>
        <v>#ERROR!</v>
      </c>
      <c r="G37" s="70"/>
      <c r="H37" s="70"/>
    </row>
    <row r="38" ht="15.75" customHeight="1">
      <c r="A38" s="1368" t="str">
        <f>[4]ID12!A31</f>
        <v>#ERROR!</v>
      </c>
      <c r="B38" s="1368" t="str">
        <f>[4]ID12!B31</f>
        <v>#ERROR!</v>
      </c>
      <c r="C38" s="421" t="str">
        <f>[4]ID12!C31</f>
        <v>#ERROR!</v>
      </c>
      <c r="D38" s="421" t="str">
        <f>[4]ID12!D31</f>
        <v>#ERROR!</v>
      </c>
      <c r="E38" s="421" t="str">
        <f>[4]ID12!E31</f>
        <v>#ERROR!</v>
      </c>
      <c r="F38" s="421" t="str">
        <f t="shared" si="2"/>
        <v>#ERROR!</v>
      </c>
      <c r="G38" s="70"/>
      <c r="H38" s="70"/>
    </row>
    <row r="39" ht="15.75" customHeight="1">
      <c r="A39" s="1368" t="str">
        <f>[4]ID12!A32</f>
        <v>#ERROR!</v>
      </c>
      <c r="B39" s="1368" t="str">
        <f>[4]ID12!B32</f>
        <v>#ERROR!</v>
      </c>
      <c r="C39" s="421" t="str">
        <f>[4]ID12!C32</f>
        <v>#ERROR!</v>
      </c>
      <c r="D39" s="421" t="str">
        <f>[4]ID12!D32</f>
        <v>#ERROR!</v>
      </c>
      <c r="E39" s="421" t="str">
        <f>[4]ID12!E32</f>
        <v>#ERROR!</v>
      </c>
      <c r="F39" s="421" t="str">
        <f t="shared" si="2"/>
        <v>#ERROR!</v>
      </c>
      <c r="G39" s="70"/>
      <c r="H39" s="70"/>
    </row>
    <row r="40" ht="15.75" customHeight="1">
      <c r="A40" s="1368" t="str">
        <f>[4]ID12!A33</f>
        <v>#ERROR!</v>
      </c>
      <c r="B40" s="1368" t="str">
        <f>[4]ID12!B33</f>
        <v>#ERROR!</v>
      </c>
      <c r="C40" s="421" t="str">
        <f>[4]ID12!C33</f>
        <v>#ERROR!</v>
      </c>
      <c r="D40" s="421" t="str">
        <f>[4]ID12!D33</f>
        <v>#ERROR!</v>
      </c>
      <c r="E40" s="421" t="str">
        <f>[4]ID12!E33</f>
        <v>#ERROR!</v>
      </c>
      <c r="F40" s="421" t="str">
        <f t="shared" si="2"/>
        <v>#ERROR!</v>
      </c>
      <c r="G40" s="70"/>
      <c r="H40" s="70"/>
    </row>
    <row r="41" ht="15.75" customHeight="1">
      <c r="A41" s="1368" t="str">
        <f>[4]ID12!A34</f>
        <v>#ERROR!</v>
      </c>
      <c r="B41" s="1368" t="str">
        <f>[4]ID12!B34</f>
        <v>#ERROR!</v>
      </c>
      <c r="C41" s="421" t="str">
        <f>[4]ID12!C34</f>
        <v>#ERROR!</v>
      </c>
      <c r="D41" s="421" t="str">
        <f>[4]ID12!D34</f>
        <v>#ERROR!</v>
      </c>
      <c r="E41" s="421" t="str">
        <f>[4]ID12!E34</f>
        <v>#ERROR!</v>
      </c>
      <c r="F41" s="421" t="str">
        <f t="shared" si="2"/>
        <v>#ERROR!</v>
      </c>
      <c r="G41" s="70"/>
      <c r="H41" s="70"/>
    </row>
    <row r="42" ht="15.75" customHeight="1">
      <c r="A42" s="1368" t="str">
        <f>[4]ID12!A35</f>
        <v>#ERROR!</v>
      </c>
      <c r="B42" s="1368" t="str">
        <f>[4]ID12!B35</f>
        <v>#ERROR!</v>
      </c>
      <c r="C42" s="421" t="str">
        <f>[4]ID12!C35</f>
        <v>#ERROR!</v>
      </c>
      <c r="D42" s="421" t="str">
        <f>[4]ID12!D35</f>
        <v>#ERROR!</v>
      </c>
      <c r="E42" s="421" t="str">
        <f>[4]ID12!E35</f>
        <v>#ERROR!</v>
      </c>
      <c r="F42" s="421" t="str">
        <f t="shared" si="2"/>
        <v>#ERROR!</v>
      </c>
      <c r="G42" s="70"/>
      <c r="H42" s="70"/>
    </row>
    <row r="43" ht="15.75" customHeight="1">
      <c r="A43" s="1368" t="str">
        <f>[4]ID12!A36</f>
        <v>#ERROR!</v>
      </c>
      <c r="B43" s="1368" t="str">
        <f>[4]ID12!B36</f>
        <v>#ERROR!</v>
      </c>
      <c r="C43" s="421" t="str">
        <f>[4]ID12!C36</f>
        <v>#ERROR!</v>
      </c>
      <c r="D43" s="421" t="str">
        <f>[4]ID12!D36</f>
        <v>#ERROR!</v>
      </c>
      <c r="E43" s="421" t="str">
        <f>[4]ID12!E36</f>
        <v>#ERROR!</v>
      </c>
      <c r="F43" s="421" t="str">
        <f t="shared" si="2"/>
        <v>#ERROR!</v>
      </c>
      <c r="G43" s="70"/>
      <c r="H43" s="70"/>
    </row>
    <row r="44" ht="15.75" customHeight="1">
      <c r="A44" s="1368" t="str">
        <f>[4]ID12!A37</f>
        <v>#ERROR!</v>
      </c>
      <c r="B44" s="1368" t="str">
        <f>[4]ID12!B37</f>
        <v>#ERROR!</v>
      </c>
      <c r="C44" s="421" t="str">
        <f>[4]ID12!C37</f>
        <v>#ERROR!</v>
      </c>
      <c r="D44" s="421" t="str">
        <f>[4]ID12!D37</f>
        <v>#ERROR!</v>
      </c>
      <c r="E44" s="421" t="str">
        <f>[4]ID12!E37</f>
        <v>#ERROR!</v>
      </c>
      <c r="F44" s="421" t="str">
        <f t="shared" si="2"/>
        <v>#ERROR!</v>
      </c>
      <c r="G44" s="70"/>
      <c r="H44" s="70"/>
    </row>
    <row r="45" ht="15.75" customHeight="1">
      <c r="A45" s="1368" t="str">
        <f>[4]ID12!A38</f>
        <v>#ERROR!</v>
      </c>
      <c r="B45" s="1368" t="str">
        <f>[4]ID12!B38</f>
        <v>#ERROR!</v>
      </c>
      <c r="C45" s="421" t="str">
        <f>[4]ID12!C38</f>
        <v>#ERROR!</v>
      </c>
      <c r="D45" s="421" t="str">
        <f>[4]ID12!D38</f>
        <v>#ERROR!</v>
      </c>
      <c r="E45" s="421" t="str">
        <f>[4]ID12!E38</f>
        <v>#ERROR!</v>
      </c>
      <c r="F45" s="421" t="str">
        <f t="shared" si="2"/>
        <v>#ERROR!</v>
      </c>
      <c r="G45" s="70"/>
      <c r="H45" s="70"/>
    </row>
    <row r="46" ht="15.75" customHeight="1">
      <c r="A46" s="1368" t="str">
        <f>[4]ID12!A39</f>
        <v>#ERROR!</v>
      </c>
      <c r="B46" s="1368" t="str">
        <f>[4]ID12!B39</f>
        <v>#ERROR!</v>
      </c>
      <c r="C46" s="421" t="str">
        <f>[4]ID12!C39</f>
        <v>#ERROR!</v>
      </c>
      <c r="D46" s="421" t="str">
        <f>[4]ID12!D39</f>
        <v>#ERROR!</v>
      </c>
      <c r="E46" s="421" t="str">
        <f>[4]ID12!E39</f>
        <v>#ERROR!</v>
      </c>
      <c r="F46" s="421" t="str">
        <f t="shared" si="2"/>
        <v>#ERROR!</v>
      </c>
      <c r="G46" s="70"/>
      <c r="H46" s="70"/>
    </row>
    <row r="47" ht="15.75" customHeight="1">
      <c r="A47" s="1368" t="str">
        <f>[4]ID12!A40</f>
        <v>#ERROR!</v>
      </c>
      <c r="B47" s="1368" t="str">
        <f>[4]ID12!B40</f>
        <v>#ERROR!</v>
      </c>
      <c r="C47" s="421" t="str">
        <f>[4]ID12!C40</f>
        <v>#ERROR!</v>
      </c>
      <c r="D47" s="421" t="str">
        <f>[4]ID12!D40</f>
        <v>#ERROR!</v>
      </c>
      <c r="E47" s="421" t="str">
        <f>[4]ID12!E40</f>
        <v>#ERROR!</v>
      </c>
      <c r="F47" s="421" t="str">
        <f t="shared" si="2"/>
        <v>#ERROR!</v>
      </c>
      <c r="G47" s="70"/>
      <c r="H47" s="70"/>
    </row>
    <row r="48" ht="15.75" customHeight="1">
      <c r="A48" s="1368" t="str">
        <f>[4]ID12!A41</f>
        <v>#ERROR!</v>
      </c>
      <c r="B48" s="1368" t="str">
        <f>[4]ID12!B41</f>
        <v>#ERROR!</v>
      </c>
      <c r="C48" s="421" t="str">
        <f>[4]ID12!C41</f>
        <v>#ERROR!</v>
      </c>
      <c r="D48" s="421" t="str">
        <f>[4]ID12!D41</f>
        <v>#ERROR!</v>
      </c>
      <c r="E48" s="421" t="str">
        <f>[4]ID12!E41</f>
        <v>#ERROR!</v>
      </c>
      <c r="F48" s="421" t="str">
        <f t="shared" si="2"/>
        <v>#ERROR!</v>
      </c>
      <c r="G48" s="70"/>
      <c r="H48" s="70"/>
    </row>
    <row r="49" ht="15.75" customHeight="1">
      <c r="A49" s="1368" t="str">
        <f>[4]ID12!A42</f>
        <v>#ERROR!</v>
      </c>
      <c r="B49" s="1368" t="str">
        <f>[4]ID12!B42</f>
        <v>#ERROR!</v>
      </c>
      <c r="C49" s="421" t="str">
        <f>[4]ID12!C42</f>
        <v>#ERROR!</v>
      </c>
      <c r="D49" s="421" t="str">
        <f>[4]ID12!D42</f>
        <v>#ERROR!</v>
      </c>
      <c r="E49" s="421" t="str">
        <f>[4]ID12!E42</f>
        <v>#ERROR!</v>
      </c>
      <c r="F49" s="421" t="str">
        <f t="shared" si="2"/>
        <v>#ERROR!</v>
      </c>
      <c r="G49" s="70"/>
      <c r="H49" s="70"/>
    </row>
    <row r="50" ht="15.75" customHeight="1">
      <c r="A50" s="1368" t="str">
        <f>[4]ID12!A43</f>
        <v>#ERROR!</v>
      </c>
      <c r="B50" s="1368" t="str">
        <f>[4]ID12!B43</f>
        <v>#ERROR!</v>
      </c>
      <c r="C50" s="421" t="str">
        <f>[4]ID12!C43</f>
        <v>#ERROR!</v>
      </c>
      <c r="D50" s="421" t="str">
        <f>[4]ID12!D43</f>
        <v>#ERROR!</v>
      </c>
      <c r="E50" s="421" t="str">
        <f>[4]ID12!E43</f>
        <v>#ERROR!</v>
      </c>
      <c r="F50" s="421" t="str">
        <f t="shared" si="2"/>
        <v>#ERROR!</v>
      </c>
      <c r="G50" s="70"/>
      <c r="H50" s="70"/>
    </row>
    <row r="51" ht="15.75" customHeight="1">
      <c r="A51" s="1368" t="str">
        <f>[4]ID12!A44</f>
        <v>#ERROR!</v>
      </c>
      <c r="B51" s="1368" t="str">
        <f>[4]ID12!B44</f>
        <v>#ERROR!</v>
      </c>
      <c r="C51" s="421" t="str">
        <f>[4]ID12!C44</f>
        <v>#ERROR!</v>
      </c>
      <c r="D51" s="421" t="str">
        <f>[4]ID12!D44</f>
        <v>#ERROR!</v>
      </c>
      <c r="E51" s="421" t="str">
        <f>[4]ID12!E44</f>
        <v>#ERROR!</v>
      </c>
      <c r="F51" s="421" t="str">
        <f t="shared" si="2"/>
        <v>#ERROR!</v>
      </c>
      <c r="G51" s="70"/>
      <c r="H51" s="70"/>
    </row>
    <row r="52" ht="15.75" customHeight="1">
      <c r="A52" s="1368" t="str">
        <f>[4]ID12!A45</f>
        <v>#ERROR!</v>
      </c>
      <c r="B52" s="1368" t="str">
        <f>[4]ID12!B45</f>
        <v>#ERROR!</v>
      </c>
      <c r="C52" s="421" t="str">
        <f>[4]ID12!C45</f>
        <v>#ERROR!</v>
      </c>
      <c r="D52" s="421" t="str">
        <f>[4]ID12!D45</f>
        <v>#ERROR!</v>
      </c>
      <c r="E52" s="421" t="str">
        <f>[4]ID12!E45</f>
        <v>#ERROR!</v>
      </c>
      <c r="F52" s="421" t="str">
        <f t="shared" si="2"/>
        <v>#ERROR!</v>
      </c>
      <c r="G52" s="70"/>
      <c r="H52" s="70"/>
    </row>
    <row r="53" ht="15.75" customHeight="1">
      <c r="A53" s="1368" t="str">
        <f>[4]ID12!A46</f>
        <v>#ERROR!</v>
      </c>
      <c r="B53" s="1368" t="str">
        <f>[4]ID12!B46</f>
        <v>#ERROR!</v>
      </c>
      <c r="C53" s="421" t="str">
        <f>[4]ID12!C46</f>
        <v>#ERROR!</v>
      </c>
      <c r="D53" s="421" t="str">
        <f>[4]ID12!D46</f>
        <v>#ERROR!</v>
      </c>
      <c r="E53" s="421" t="str">
        <f>[4]ID12!E46</f>
        <v>#ERROR!</v>
      </c>
      <c r="F53" s="421" t="str">
        <f t="shared" si="2"/>
        <v>#ERROR!</v>
      </c>
      <c r="G53" s="70"/>
      <c r="H53" s="70"/>
    </row>
    <row r="54" ht="15.75" customHeight="1">
      <c r="A54" s="1368" t="str">
        <f>[4]ID12!A47</f>
        <v>#ERROR!</v>
      </c>
      <c r="B54" s="1368" t="str">
        <f>[4]ID12!B47</f>
        <v>#ERROR!</v>
      </c>
      <c r="C54" s="421" t="str">
        <f>[4]ID12!C47</f>
        <v>#ERROR!</v>
      </c>
      <c r="D54" s="421" t="str">
        <f>[4]ID12!D47</f>
        <v>#ERROR!</v>
      </c>
      <c r="E54" s="421" t="str">
        <f>[4]ID12!E47</f>
        <v>#ERROR!</v>
      </c>
      <c r="F54" s="421" t="str">
        <f t="shared" si="2"/>
        <v>#ERROR!</v>
      </c>
      <c r="G54" s="70"/>
      <c r="H54" s="70"/>
    </row>
    <row r="55" ht="15.75" customHeight="1">
      <c r="A55" s="1368" t="str">
        <f>[4]ID12!A48</f>
        <v>#ERROR!</v>
      </c>
      <c r="B55" s="1368" t="str">
        <f>[4]ID12!B48</f>
        <v>#ERROR!</v>
      </c>
      <c r="C55" s="421" t="str">
        <f>[4]ID12!C48</f>
        <v>#ERROR!</v>
      </c>
      <c r="D55" s="421" t="str">
        <f>[4]ID12!D48</f>
        <v>#ERROR!</v>
      </c>
      <c r="E55" s="421" t="str">
        <f>[4]ID12!E48</f>
        <v>#ERROR!</v>
      </c>
      <c r="F55" s="421" t="str">
        <f t="shared" si="2"/>
        <v>#ERROR!</v>
      </c>
      <c r="G55" s="70"/>
      <c r="H55" s="70"/>
    </row>
    <row r="56" ht="15.75" customHeight="1">
      <c r="A56" s="1368" t="str">
        <f>[4]ID12!A49</f>
        <v>#ERROR!</v>
      </c>
      <c r="B56" s="1368" t="str">
        <f>[4]ID12!B49</f>
        <v>#ERROR!</v>
      </c>
      <c r="C56" s="421" t="str">
        <f>[4]ID12!C49</f>
        <v>#ERROR!</v>
      </c>
      <c r="D56" s="421" t="str">
        <f>[4]ID12!D49</f>
        <v>#ERROR!</v>
      </c>
      <c r="E56" s="421" t="str">
        <f>[4]ID12!E49</f>
        <v>#ERROR!</v>
      </c>
      <c r="F56" s="421" t="str">
        <f t="shared" si="2"/>
        <v>#ERROR!</v>
      </c>
      <c r="G56" s="70"/>
      <c r="H56" s="70"/>
    </row>
    <row r="57" ht="15.75" customHeight="1">
      <c r="A57" s="1368" t="str">
        <f>[4]ID12!A50</f>
        <v>#ERROR!</v>
      </c>
      <c r="B57" s="1368" t="str">
        <f>[4]ID12!B50</f>
        <v>#ERROR!</v>
      </c>
      <c r="C57" s="421" t="str">
        <f>[4]ID12!C50</f>
        <v>#ERROR!</v>
      </c>
      <c r="D57" s="421" t="str">
        <f>[4]ID12!D50</f>
        <v>#ERROR!</v>
      </c>
      <c r="E57" s="421" t="str">
        <f>[4]ID12!E50</f>
        <v>#ERROR!</v>
      </c>
      <c r="F57" s="421" t="str">
        <f t="shared" si="2"/>
        <v>#ERROR!</v>
      </c>
      <c r="G57" s="70"/>
      <c r="H57" s="70"/>
    </row>
    <row r="58" ht="15.75" customHeight="1">
      <c r="A58" s="1368" t="str">
        <f>[4]ID12!A51</f>
        <v>#ERROR!</v>
      </c>
      <c r="B58" s="1368" t="str">
        <f>[4]ID12!B51</f>
        <v>#ERROR!</v>
      </c>
      <c r="C58" s="421" t="str">
        <f>[4]ID12!C51</f>
        <v>#ERROR!</v>
      </c>
      <c r="D58" s="421" t="str">
        <f>[4]ID12!D51</f>
        <v>#ERROR!</v>
      </c>
      <c r="E58" s="421" t="str">
        <f>[4]ID12!E51</f>
        <v>#ERROR!</v>
      </c>
      <c r="F58" s="421" t="str">
        <f t="shared" si="2"/>
        <v>#ERROR!</v>
      </c>
      <c r="G58" s="70"/>
      <c r="H58" s="70"/>
    </row>
    <row r="59" ht="15.75" customHeight="1">
      <c r="A59" s="1368" t="str">
        <f>[4]ID12!A52</f>
        <v>#ERROR!</v>
      </c>
      <c r="B59" s="1368" t="str">
        <f>[4]ID12!B52</f>
        <v>#ERROR!</v>
      </c>
      <c r="C59" s="421" t="str">
        <f>[4]ID12!C52</f>
        <v>#ERROR!</v>
      </c>
      <c r="D59" s="421" t="str">
        <f>[4]ID12!D52</f>
        <v>#ERROR!</v>
      </c>
      <c r="E59" s="421" t="str">
        <f>[4]ID12!E52</f>
        <v>#ERROR!</v>
      </c>
      <c r="F59" s="421" t="str">
        <f t="shared" si="2"/>
        <v>#ERROR!</v>
      </c>
      <c r="G59" s="70"/>
      <c r="H59" s="70"/>
    </row>
    <row r="60" ht="15.75" customHeight="1">
      <c r="A60" s="1368" t="str">
        <f>[4]ID12!A53</f>
        <v>#ERROR!</v>
      </c>
      <c r="B60" s="1368" t="str">
        <f>[4]ID12!B53</f>
        <v>#ERROR!</v>
      </c>
      <c r="C60" s="421" t="str">
        <f>[4]ID12!C53</f>
        <v>#ERROR!</v>
      </c>
      <c r="D60" s="421" t="str">
        <f>[4]ID12!D53</f>
        <v>#ERROR!</v>
      </c>
      <c r="E60" s="421" t="str">
        <f>[4]ID12!E53</f>
        <v>#ERROR!</v>
      </c>
      <c r="F60" s="421" t="str">
        <f t="shared" si="2"/>
        <v>#ERROR!</v>
      </c>
      <c r="G60" s="70"/>
      <c r="H60" s="70"/>
    </row>
    <row r="61" ht="15.75" customHeight="1">
      <c r="A61" s="1368" t="str">
        <f>[4]ID12!A54</f>
        <v>#ERROR!</v>
      </c>
      <c r="B61" s="1368" t="str">
        <f>[4]ID12!B54</f>
        <v>#ERROR!</v>
      </c>
      <c r="C61" s="421" t="str">
        <f>[4]ID12!C54</f>
        <v>#ERROR!</v>
      </c>
      <c r="D61" s="421" t="str">
        <f>[4]ID12!D54</f>
        <v>#ERROR!</v>
      </c>
      <c r="E61" s="421" t="str">
        <f>[4]ID12!E54</f>
        <v>#ERROR!</v>
      </c>
      <c r="F61" s="421" t="str">
        <f t="shared" si="2"/>
        <v>#ERROR!</v>
      </c>
      <c r="G61" s="70"/>
      <c r="H61" s="70"/>
    </row>
    <row r="62" ht="15.75" customHeight="1">
      <c r="A62" s="1368" t="str">
        <f>[4]ID12!A55</f>
        <v>#ERROR!</v>
      </c>
      <c r="B62" s="1368" t="str">
        <f>[4]ID12!B55</f>
        <v>#ERROR!</v>
      </c>
      <c r="C62" s="421" t="str">
        <f>[4]ID12!C55</f>
        <v>#ERROR!</v>
      </c>
      <c r="D62" s="421" t="str">
        <f>[4]ID12!D55</f>
        <v>#ERROR!</v>
      </c>
      <c r="E62" s="421" t="str">
        <f>[4]ID12!E55</f>
        <v>#ERROR!</v>
      </c>
      <c r="F62" s="421" t="str">
        <f t="shared" si="2"/>
        <v>#ERROR!</v>
      </c>
      <c r="G62" s="70"/>
      <c r="H62" s="70"/>
    </row>
    <row r="63" ht="15.75" customHeight="1">
      <c r="A63" s="1368" t="str">
        <f>[4]ID12!A56</f>
        <v>#ERROR!</v>
      </c>
      <c r="B63" s="1368" t="str">
        <f>[4]ID12!B56</f>
        <v>#ERROR!</v>
      </c>
      <c r="C63" s="421" t="str">
        <f>[4]ID12!C56</f>
        <v>#ERROR!</v>
      </c>
      <c r="D63" s="421" t="str">
        <f>[4]ID12!D56</f>
        <v>#ERROR!</v>
      </c>
      <c r="E63" s="421" t="str">
        <f>[4]ID12!E56</f>
        <v>#ERROR!</v>
      </c>
      <c r="F63" s="421" t="str">
        <f t="shared" si="2"/>
        <v>#ERROR!</v>
      </c>
      <c r="G63" s="70"/>
      <c r="H63" s="70"/>
    </row>
    <row r="64" ht="15.75" customHeight="1">
      <c r="A64" s="1368" t="str">
        <f>[4]ID12!A57</f>
        <v>#ERROR!</v>
      </c>
      <c r="B64" s="1368" t="str">
        <f>[4]ID12!B57</f>
        <v>#ERROR!</v>
      </c>
      <c r="C64" s="421" t="str">
        <f>[4]ID12!C57</f>
        <v>#ERROR!</v>
      </c>
      <c r="D64" s="421" t="str">
        <f>[4]ID12!D57</f>
        <v>#ERROR!</v>
      </c>
      <c r="E64" s="421" t="str">
        <f>[4]ID12!E57</f>
        <v>#ERROR!</v>
      </c>
      <c r="F64" s="421" t="str">
        <f t="shared" si="2"/>
        <v>#ERROR!</v>
      </c>
      <c r="G64" s="70"/>
      <c r="H64" s="70"/>
    </row>
    <row r="65" ht="15.75" customHeight="1">
      <c r="A65" s="1368" t="str">
        <f>[4]ID12!A58</f>
        <v>#ERROR!</v>
      </c>
      <c r="B65" s="1368" t="str">
        <f>[4]ID12!B58</f>
        <v>#ERROR!</v>
      </c>
      <c r="C65" s="421" t="str">
        <f>[4]ID12!C58</f>
        <v>#ERROR!</v>
      </c>
      <c r="D65" s="421" t="str">
        <f>[4]ID12!D58</f>
        <v>#ERROR!</v>
      </c>
      <c r="E65" s="421" t="str">
        <f>[4]ID12!E58</f>
        <v>#ERROR!</v>
      </c>
      <c r="F65" s="421" t="str">
        <f t="shared" si="2"/>
        <v>#ERROR!</v>
      </c>
      <c r="G65" s="70"/>
      <c r="H65" s="70"/>
    </row>
    <row r="66" ht="15.75" customHeight="1">
      <c r="A66" s="1368" t="str">
        <f>[4]ID12!A59</f>
        <v>#ERROR!</v>
      </c>
      <c r="B66" s="1368" t="str">
        <f>[4]ID12!B59</f>
        <v>#ERROR!</v>
      </c>
      <c r="C66" s="421" t="str">
        <f>[4]ID12!C59</f>
        <v>#ERROR!</v>
      </c>
      <c r="D66" s="421" t="str">
        <f>[4]ID12!D59</f>
        <v>#ERROR!</v>
      </c>
      <c r="E66" s="421" t="str">
        <f>[4]ID12!E59</f>
        <v>#ERROR!</v>
      </c>
      <c r="F66" s="421" t="str">
        <f t="shared" si="2"/>
        <v>#ERROR!</v>
      </c>
      <c r="G66" s="70"/>
      <c r="H66" s="70"/>
    </row>
    <row r="67" ht="15.75" customHeight="1">
      <c r="A67" s="1368" t="str">
        <f>[4]ID12!A60</f>
        <v>#ERROR!</v>
      </c>
      <c r="B67" s="1368" t="str">
        <f>[4]ID12!B60</f>
        <v>#ERROR!</v>
      </c>
      <c r="C67" s="421" t="str">
        <f>[4]ID12!C60</f>
        <v>#ERROR!</v>
      </c>
      <c r="D67" s="421" t="str">
        <f>[4]ID12!D60</f>
        <v>#ERROR!</v>
      </c>
      <c r="E67" s="669">
        <v>60.0</v>
      </c>
      <c r="F67" s="421" t="str">
        <f t="shared" si="2"/>
        <v>#ERROR!</v>
      </c>
      <c r="G67" s="70"/>
      <c r="H67" s="70"/>
    </row>
    <row r="68" ht="15.75" customHeight="1">
      <c r="A68" s="1368" t="str">
        <f>[4]ID12!A61</f>
        <v>#ERROR!</v>
      </c>
      <c r="B68" s="1368" t="str">
        <f>[4]ID12!B61</f>
        <v>#ERROR!</v>
      </c>
      <c r="C68" s="421" t="str">
        <f>[4]ID12!C61</f>
        <v>#ERROR!</v>
      </c>
      <c r="D68" s="421" t="str">
        <f>[4]ID12!D61</f>
        <v>#ERROR!</v>
      </c>
      <c r="E68" s="421" t="str">
        <f>[4]ID12!E61</f>
        <v>#ERROR!</v>
      </c>
      <c r="F68" s="421" t="str">
        <f t="shared" si="2"/>
        <v>#ERROR!</v>
      </c>
      <c r="G68" s="70"/>
      <c r="H68" s="70"/>
    </row>
    <row r="69" ht="15.75" customHeight="1">
      <c r="A69" s="1368" t="str">
        <f>[4]ID12!A62</f>
        <v>#ERROR!</v>
      </c>
      <c r="B69" s="1368" t="str">
        <f>[4]ID12!B62</f>
        <v>#ERROR!</v>
      </c>
      <c r="C69" s="421" t="str">
        <f>[4]ID12!C62</f>
        <v>#ERROR!</v>
      </c>
      <c r="D69" s="421" t="str">
        <f>[4]ID12!D62</f>
        <v>#ERROR!</v>
      </c>
      <c r="E69" s="421" t="str">
        <f>[4]ID12!E62</f>
        <v>#ERROR!</v>
      </c>
      <c r="F69" s="421" t="str">
        <f t="shared" si="2"/>
        <v>#ERROR!</v>
      </c>
      <c r="G69" s="70"/>
      <c r="H69" s="70"/>
    </row>
    <row r="70" ht="15.75" customHeight="1">
      <c r="A70" s="1368" t="str">
        <f>[4]ID12!A63</f>
        <v>#ERROR!</v>
      </c>
      <c r="B70" s="1368" t="str">
        <f>[4]ID12!B63</f>
        <v>#ERROR!</v>
      </c>
      <c r="C70" s="421" t="str">
        <f>[4]ID12!C63</f>
        <v>#ERROR!</v>
      </c>
      <c r="D70" s="421" t="str">
        <f>[4]ID12!D63</f>
        <v>#ERROR!</v>
      </c>
      <c r="E70" s="421" t="str">
        <f>[4]ID12!E63</f>
        <v>#ERROR!</v>
      </c>
      <c r="F70" s="421" t="str">
        <f t="shared" si="2"/>
        <v>#ERROR!</v>
      </c>
      <c r="G70" s="70"/>
      <c r="H70" s="70"/>
    </row>
    <row r="71" ht="15.75" customHeight="1">
      <c r="A71" s="1368" t="str">
        <f>[4]ID12!A64</f>
        <v>#ERROR!</v>
      </c>
      <c r="B71" s="1368" t="str">
        <f>[4]ID12!B64</f>
        <v>#ERROR!</v>
      </c>
      <c r="C71" s="421" t="str">
        <f>[4]ID12!C64</f>
        <v>#ERROR!</v>
      </c>
      <c r="D71" s="421" t="str">
        <f>[4]ID12!D64</f>
        <v>#ERROR!</v>
      </c>
      <c r="E71" s="421" t="str">
        <f>[4]ID12!E64</f>
        <v>#ERROR!</v>
      </c>
      <c r="F71" s="421" t="str">
        <f t="shared" si="2"/>
        <v>#ERROR!</v>
      </c>
      <c r="G71" s="70"/>
      <c r="H71" s="70"/>
    </row>
    <row r="72" ht="15.75" customHeight="1">
      <c r="A72" s="1368" t="str">
        <f>[4]ID12!A65</f>
        <v>#ERROR!</v>
      </c>
      <c r="B72" s="1368" t="str">
        <f>[4]ID12!B65</f>
        <v>#ERROR!</v>
      </c>
      <c r="C72" s="421" t="str">
        <f>[4]ID12!C65</f>
        <v>#ERROR!</v>
      </c>
      <c r="D72" s="421" t="str">
        <f>[4]ID12!D65</f>
        <v>#ERROR!</v>
      </c>
      <c r="E72" s="421" t="str">
        <f>[4]ID12!E65</f>
        <v>#ERROR!</v>
      </c>
      <c r="F72" s="421" t="str">
        <f t="shared" si="2"/>
        <v>#ERROR!</v>
      </c>
      <c r="G72" s="70"/>
      <c r="H72" s="70"/>
    </row>
    <row r="73" ht="15.75" customHeight="1">
      <c r="A73" s="1368" t="str">
        <f>[4]ID12!A66</f>
        <v>#ERROR!</v>
      </c>
      <c r="B73" s="1368" t="str">
        <f>[4]ID12!B66</f>
        <v>#ERROR!</v>
      </c>
      <c r="C73" s="421" t="str">
        <f>[4]ID12!C66</f>
        <v>#ERROR!</v>
      </c>
      <c r="D73" s="421" t="str">
        <f>[4]ID12!D66</f>
        <v>#ERROR!</v>
      </c>
      <c r="E73" s="421">
        <v>20.0</v>
      </c>
      <c r="F73" s="421" t="str">
        <f t="shared" si="2"/>
        <v>#ERROR!</v>
      </c>
      <c r="G73" s="70"/>
      <c r="H73" s="70"/>
    </row>
    <row r="74" ht="15.0" customHeight="1">
      <c r="A74" s="162" t="s">
        <v>103</v>
      </c>
      <c r="B74" s="348" t="s">
        <v>101</v>
      </c>
      <c r="C74" s="348" t="s">
        <v>12322</v>
      </c>
      <c r="D74" s="178">
        <v>60.0</v>
      </c>
      <c r="E74" s="1483">
        <v>60.0</v>
      </c>
      <c r="F74" s="168" t="s">
        <v>103</v>
      </c>
    </row>
    <row r="75" ht="15.0" customHeight="1">
      <c r="A75" s="162" t="s">
        <v>103</v>
      </c>
      <c r="B75" s="348" t="s">
        <v>101</v>
      </c>
      <c r="C75" s="348" t="s">
        <v>12323</v>
      </c>
      <c r="D75" s="178">
        <v>20.0</v>
      </c>
      <c r="E75" s="1483">
        <v>20.0</v>
      </c>
      <c r="F75" s="168" t="s">
        <v>103</v>
      </c>
    </row>
    <row r="76" ht="15.0" customHeight="1">
      <c r="A76" s="162" t="s">
        <v>103</v>
      </c>
      <c r="B76" s="348" t="s">
        <v>101</v>
      </c>
      <c r="C76" s="348" t="s">
        <v>12324</v>
      </c>
      <c r="D76" s="178">
        <v>20.0</v>
      </c>
      <c r="E76" s="1483">
        <v>20.0</v>
      </c>
      <c r="F76" s="168" t="s">
        <v>103</v>
      </c>
    </row>
    <row r="77" ht="15.0" customHeight="1">
      <c r="A77" s="162" t="s">
        <v>103</v>
      </c>
      <c r="B77" s="348" t="s">
        <v>101</v>
      </c>
      <c r="C77" s="348" t="s">
        <v>12325</v>
      </c>
      <c r="D77" s="178">
        <v>20.0</v>
      </c>
      <c r="E77" s="1483">
        <v>20.0</v>
      </c>
      <c r="F77" s="168" t="s">
        <v>103</v>
      </c>
    </row>
    <row r="78" ht="15.0" customHeight="1">
      <c r="A78" s="162" t="s">
        <v>103</v>
      </c>
      <c r="B78" s="348" t="s">
        <v>101</v>
      </c>
      <c r="C78" s="348" t="s">
        <v>12326</v>
      </c>
      <c r="D78" s="178">
        <v>20.0</v>
      </c>
      <c r="E78" s="1483">
        <v>20.0</v>
      </c>
      <c r="F78" s="168" t="s">
        <v>103</v>
      </c>
    </row>
    <row r="79" ht="15.0" customHeight="1">
      <c r="A79" s="162" t="s">
        <v>103</v>
      </c>
      <c r="B79" s="348" t="s">
        <v>101</v>
      </c>
      <c r="C79" s="348" t="s">
        <v>12327</v>
      </c>
      <c r="D79" s="178">
        <v>20.0</v>
      </c>
      <c r="E79" s="1483">
        <v>20.0</v>
      </c>
      <c r="F79" s="168" t="s">
        <v>103</v>
      </c>
    </row>
    <row r="80" ht="15.0" customHeight="1">
      <c r="A80" s="162" t="s">
        <v>729</v>
      </c>
      <c r="B80" s="161" t="s">
        <v>101</v>
      </c>
      <c r="C80" s="348" t="s">
        <v>12328</v>
      </c>
      <c r="D80" s="164">
        <v>20.0</v>
      </c>
      <c r="E80" s="697">
        <f>D80</f>
        <v>20</v>
      </c>
      <c r="F80" s="168" t="s">
        <v>729</v>
      </c>
    </row>
    <row r="81" ht="15.0" customHeight="1">
      <c r="A81" s="162" t="s">
        <v>10523</v>
      </c>
      <c r="B81" s="191" t="s">
        <v>101</v>
      </c>
      <c r="C81" s="348" t="s">
        <v>12329</v>
      </c>
      <c r="D81" s="164">
        <v>20.0</v>
      </c>
      <c r="E81" s="1483">
        <v>20.0</v>
      </c>
      <c r="F81" s="168" t="s">
        <v>132</v>
      </c>
    </row>
    <row r="82" ht="15.0" customHeight="1">
      <c r="A82" s="162" t="s">
        <v>10524</v>
      </c>
      <c r="B82" s="348" t="s">
        <v>101</v>
      </c>
      <c r="C82" s="348" t="s">
        <v>12330</v>
      </c>
      <c r="D82" s="164">
        <v>0.0</v>
      </c>
      <c r="E82" s="1668">
        <v>0.0</v>
      </c>
      <c r="F82" s="168" t="s">
        <v>122</v>
      </c>
    </row>
    <row r="83" ht="15.0" customHeight="1">
      <c r="A83" s="162" t="s">
        <v>10524</v>
      </c>
      <c r="B83" s="348" t="s">
        <v>101</v>
      </c>
      <c r="C83" s="348" t="s">
        <v>12331</v>
      </c>
      <c r="D83" s="178">
        <v>20.0</v>
      </c>
      <c r="E83" s="1483">
        <v>20.0</v>
      </c>
      <c r="F83" s="168" t="s">
        <v>122</v>
      </c>
    </row>
    <row r="84" ht="15.0" customHeight="1">
      <c r="A84" s="162" t="s">
        <v>10524</v>
      </c>
      <c r="B84" s="348" t="s">
        <v>101</v>
      </c>
      <c r="C84" s="348" t="s">
        <v>12332</v>
      </c>
      <c r="D84" s="178">
        <v>20.0</v>
      </c>
      <c r="E84" s="1668">
        <v>0.0</v>
      </c>
      <c r="F84" s="168" t="s">
        <v>122</v>
      </c>
    </row>
    <row r="85" ht="15.0" customHeight="1">
      <c r="A85" s="162" t="s">
        <v>10524</v>
      </c>
      <c r="B85" s="348" t="s">
        <v>101</v>
      </c>
      <c r="C85" s="348" t="s">
        <v>12333</v>
      </c>
      <c r="D85" s="178" t="s">
        <v>12334</v>
      </c>
      <c r="E85" s="1483">
        <v>40.0</v>
      </c>
      <c r="F85" s="168" t="s">
        <v>122</v>
      </c>
    </row>
    <row r="86" ht="15.0" customHeight="1">
      <c r="A86" s="162" t="s">
        <v>9470</v>
      </c>
      <c r="B86" s="348" t="s">
        <v>101</v>
      </c>
      <c r="C86" s="348" t="s">
        <v>12335</v>
      </c>
      <c r="D86" s="164">
        <v>20.0</v>
      </c>
      <c r="E86" s="1483">
        <v>20.0</v>
      </c>
      <c r="F86" s="168" t="s">
        <v>114</v>
      </c>
    </row>
    <row r="87" ht="15.0" customHeight="1">
      <c r="A87" s="161" t="s">
        <v>9525</v>
      </c>
      <c r="B87" s="161" t="s">
        <v>4122</v>
      </c>
      <c r="C87" s="161" t="s">
        <v>12336</v>
      </c>
      <c r="D87" s="164">
        <v>20.0</v>
      </c>
      <c r="E87" s="1483">
        <v>20.0</v>
      </c>
      <c r="F87" s="168" t="s">
        <v>137</v>
      </c>
    </row>
    <row r="88" ht="15.0" customHeight="1">
      <c r="A88" s="162" t="s">
        <v>112</v>
      </c>
      <c r="B88" s="348" t="s">
        <v>101</v>
      </c>
      <c r="C88" s="348" t="s">
        <v>12337</v>
      </c>
      <c r="D88" s="164">
        <v>60.0</v>
      </c>
      <c r="E88" s="1483">
        <v>60.0</v>
      </c>
      <c r="F88" s="168" t="s">
        <v>112</v>
      </c>
    </row>
    <row r="89" ht="15.0" customHeight="1">
      <c r="A89" s="162" t="s">
        <v>119</v>
      </c>
      <c r="B89" s="348" t="s">
        <v>101</v>
      </c>
      <c r="C89" s="348" t="s">
        <v>12338</v>
      </c>
      <c r="D89" s="164">
        <v>20.0</v>
      </c>
      <c r="E89" s="1483">
        <v>20.0</v>
      </c>
      <c r="F89" s="168" t="s">
        <v>119</v>
      </c>
    </row>
    <row r="90" ht="15.0" customHeight="1">
      <c r="A90" s="200" t="s">
        <v>10529</v>
      </c>
      <c r="B90" s="314" t="s">
        <v>12339</v>
      </c>
      <c r="C90" s="415" t="s">
        <v>12340</v>
      </c>
      <c r="D90" s="319">
        <v>20.0</v>
      </c>
      <c r="E90" s="1169">
        <v>20.0</v>
      </c>
      <c r="F90" s="168" t="s">
        <v>107</v>
      </c>
    </row>
    <row r="91" ht="15.0" customHeight="1">
      <c r="A91" s="162" t="s">
        <v>108</v>
      </c>
      <c r="B91" s="348" t="s">
        <v>101</v>
      </c>
      <c r="C91" s="348" t="s">
        <v>12341</v>
      </c>
      <c r="D91" s="178">
        <v>60.0</v>
      </c>
      <c r="E91" s="697">
        <v>60.0</v>
      </c>
      <c r="F91" s="168" t="s">
        <v>108</v>
      </c>
    </row>
    <row r="92" ht="15.0" customHeight="1">
      <c r="A92" s="162" t="s">
        <v>108</v>
      </c>
      <c r="B92" s="348" t="s">
        <v>101</v>
      </c>
      <c r="C92" s="348" t="s">
        <v>12342</v>
      </c>
      <c r="D92" s="178">
        <v>60.0</v>
      </c>
      <c r="E92" s="697">
        <v>60.0</v>
      </c>
      <c r="F92" s="168" t="s">
        <v>108</v>
      </c>
    </row>
    <row r="93" ht="15.0" customHeight="1">
      <c r="A93" s="162" t="s">
        <v>108</v>
      </c>
      <c r="B93" s="348" t="s">
        <v>101</v>
      </c>
      <c r="C93" s="348" t="s">
        <v>10404</v>
      </c>
      <c r="D93" s="178">
        <v>60.0</v>
      </c>
      <c r="E93" s="697">
        <v>60.0</v>
      </c>
      <c r="F93" s="168" t="s">
        <v>108</v>
      </c>
    </row>
    <row r="94" ht="15.0" customHeight="1">
      <c r="A94" s="162" t="s">
        <v>108</v>
      </c>
      <c r="B94" s="348" t="s">
        <v>101</v>
      </c>
      <c r="C94" s="348" t="s">
        <v>12343</v>
      </c>
      <c r="D94" s="178">
        <v>30.0</v>
      </c>
      <c r="E94" s="697">
        <v>30.0</v>
      </c>
      <c r="F94" s="168" t="s">
        <v>108</v>
      </c>
    </row>
    <row r="95" ht="15.0" customHeight="1">
      <c r="A95" s="162" t="s">
        <v>108</v>
      </c>
      <c r="B95" s="348" t="s">
        <v>101</v>
      </c>
      <c r="C95" s="348" t="s">
        <v>12344</v>
      </c>
      <c r="D95" s="178">
        <v>30.0</v>
      </c>
      <c r="E95" s="697">
        <v>30.0</v>
      </c>
      <c r="F95" s="168" t="s">
        <v>108</v>
      </c>
    </row>
    <row r="96" ht="15.0" customHeight="1">
      <c r="A96" s="162" t="s">
        <v>108</v>
      </c>
      <c r="B96" s="348" t="s">
        <v>101</v>
      </c>
      <c r="C96" s="348" t="s">
        <v>12345</v>
      </c>
      <c r="D96" s="178">
        <v>30.0</v>
      </c>
      <c r="E96" s="697">
        <v>30.0</v>
      </c>
      <c r="F96" s="168" t="s">
        <v>108</v>
      </c>
    </row>
    <row r="97" ht="15.0" customHeight="1">
      <c r="A97" s="162" t="s">
        <v>108</v>
      </c>
      <c r="B97" s="348" t="s">
        <v>101</v>
      </c>
      <c r="C97" s="348" t="s">
        <v>12346</v>
      </c>
      <c r="D97" s="178">
        <v>30.0</v>
      </c>
      <c r="E97" s="697">
        <v>30.0</v>
      </c>
      <c r="F97" s="168" t="s">
        <v>108</v>
      </c>
    </row>
    <row r="98" ht="15.0" customHeight="1">
      <c r="A98" s="162" t="s">
        <v>108</v>
      </c>
      <c r="B98" s="348" t="s">
        <v>101</v>
      </c>
      <c r="C98" s="348" t="s">
        <v>12347</v>
      </c>
      <c r="D98" s="178">
        <v>60.0</v>
      </c>
      <c r="E98" s="697">
        <v>60.0</v>
      </c>
      <c r="F98" s="168" t="s">
        <v>108</v>
      </c>
    </row>
    <row r="99" ht="15.0" customHeight="1">
      <c r="A99" s="170" t="s">
        <v>108</v>
      </c>
      <c r="B99" s="728" t="s">
        <v>101</v>
      </c>
      <c r="C99" s="728" t="s">
        <v>12348</v>
      </c>
      <c r="D99" s="173">
        <v>60.0</v>
      </c>
      <c r="E99" s="1596">
        <v>60.0</v>
      </c>
      <c r="F99" s="168" t="s">
        <v>108</v>
      </c>
    </row>
    <row r="100" ht="15.0" customHeight="1">
      <c r="A100" s="162" t="s">
        <v>108</v>
      </c>
      <c r="B100" s="348" t="s">
        <v>101</v>
      </c>
      <c r="C100" s="348" t="s">
        <v>12349</v>
      </c>
      <c r="D100" s="178">
        <v>60.0</v>
      </c>
      <c r="E100" s="697">
        <v>60.0</v>
      </c>
      <c r="F100" s="168" t="s">
        <v>108</v>
      </c>
    </row>
    <row r="101" ht="15.0" customHeight="1">
      <c r="A101" s="162" t="s">
        <v>108</v>
      </c>
      <c r="B101" s="348" t="s">
        <v>101</v>
      </c>
      <c r="C101" s="348" t="s">
        <v>11533</v>
      </c>
      <c r="D101" s="276">
        <v>60.0</v>
      </c>
      <c r="E101" s="1098">
        <v>60.0</v>
      </c>
      <c r="F101" s="168" t="s">
        <v>108</v>
      </c>
    </row>
    <row r="102" ht="15.0" customHeight="1">
      <c r="A102" s="162" t="s">
        <v>9600</v>
      </c>
      <c r="B102" s="348" t="s">
        <v>4122</v>
      </c>
      <c r="C102" s="348" t="s">
        <v>12350</v>
      </c>
      <c r="D102" s="164">
        <v>60.0</v>
      </c>
      <c r="E102" s="1483">
        <v>60.0</v>
      </c>
      <c r="F102" s="168" t="s">
        <v>115</v>
      </c>
    </row>
    <row r="103" ht="15.0" customHeight="1">
      <c r="A103" s="162" t="s">
        <v>9600</v>
      </c>
      <c r="B103" s="348" t="s">
        <v>4122</v>
      </c>
      <c r="C103" s="348" t="s">
        <v>12351</v>
      </c>
      <c r="D103" s="178">
        <v>60.0</v>
      </c>
      <c r="E103" s="1483">
        <v>60.0</v>
      </c>
      <c r="F103" s="168" t="s">
        <v>115</v>
      </c>
    </row>
    <row r="104" ht="15.0" customHeight="1">
      <c r="A104" s="162" t="s">
        <v>9600</v>
      </c>
      <c r="B104" s="348" t="s">
        <v>4122</v>
      </c>
      <c r="C104" s="348" t="s">
        <v>12352</v>
      </c>
      <c r="D104" s="164">
        <v>20.0</v>
      </c>
      <c r="E104" s="1483">
        <v>20.0</v>
      </c>
      <c r="F104" s="168" t="s">
        <v>115</v>
      </c>
    </row>
    <row r="105" ht="15.0" customHeight="1">
      <c r="A105" s="162" t="s">
        <v>9600</v>
      </c>
      <c r="B105" s="348" t="s">
        <v>4122</v>
      </c>
      <c r="C105" s="348" t="s">
        <v>12353</v>
      </c>
      <c r="D105" s="178">
        <v>20.0</v>
      </c>
      <c r="E105" s="1483">
        <v>20.0</v>
      </c>
      <c r="F105" s="168" t="s">
        <v>115</v>
      </c>
    </row>
    <row r="106" ht="15.0" customHeight="1">
      <c r="A106" s="162" t="s">
        <v>9600</v>
      </c>
      <c r="B106" s="348" t="s">
        <v>4122</v>
      </c>
      <c r="C106" s="348" t="s">
        <v>12354</v>
      </c>
      <c r="D106" s="178">
        <v>20.0</v>
      </c>
      <c r="E106" s="1483">
        <v>20.0</v>
      </c>
      <c r="F106" s="168" t="s">
        <v>115</v>
      </c>
    </row>
    <row r="107" ht="15.0" customHeight="1">
      <c r="A107" s="162" t="s">
        <v>9600</v>
      </c>
      <c r="B107" s="348" t="s">
        <v>4122</v>
      </c>
      <c r="C107" s="348" t="s">
        <v>12355</v>
      </c>
      <c r="D107" s="178">
        <v>20.0</v>
      </c>
      <c r="E107" s="1483">
        <v>20.0</v>
      </c>
      <c r="F107" s="168" t="s">
        <v>115</v>
      </c>
    </row>
    <row r="108" ht="15.0" customHeight="1">
      <c r="A108" s="162" t="s">
        <v>9600</v>
      </c>
      <c r="B108" s="348" t="s">
        <v>4122</v>
      </c>
      <c r="C108" s="348" t="s">
        <v>12356</v>
      </c>
      <c r="D108" s="178">
        <v>20.0</v>
      </c>
      <c r="E108" s="1483">
        <v>20.0</v>
      </c>
      <c r="F108" s="168" t="s">
        <v>115</v>
      </c>
    </row>
    <row r="109" ht="15.0" customHeight="1">
      <c r="A109" s="162" t="s">
        <v>9600</v>
      </c>
      <c r="B109" s="348" t="s">
        <v>4122</v>
      </c>
      <c r="C109" s="348" t="s">
        <v>12357</v>
      </c>
      <c r="D109" s="178">
        <v>20.0</v>
      </c>
      <c r="E109" s="1483">
        <v>20.0</v>
      </c>
      <c r="F109" s="168" t="s">
        <v>115</v>
      </c>
    </row>
    <row r="110" ht="15.0" customHeight="1">
      <c r="A110" s="162" t="s">
        <v>9600</v>
      </c>
      <c r="B110" s="348" t="s">
        <v>4122</v>
      </c>
      <c r="C110" s="348" t="s">
        <v>12358</v>
      </c>
      <c r="D110" s="178">
        <v>20.0</v>
      </c>
      <c r="E110" s="1483">
        <v>20.0</v>
      </c>
      <c r="F110" s="168" t="s">
        <v>115</v>
      </c>
    </row>
    <row r="111" ht="15.0" customHeight="1">
      <c r="A111" s="162" t="s">
        <v>9600</v>
      </c>
      <c r="B111" s="348" t="s">
        <v>4122</v>
      </c>
      <c r="C111" s="348" t="s">
        <v>12359</v>
      </c>
      <c r="D111" s="178">
        <v>20.0</v>
      </c>
      <c r="E111" s="1483">
        <v>20.0</v>
      </c>
      <c r="F111" s="168" t="s">
        <v>115</v>
      </c>
    </row>
    <row r="112" ht="15.0" customHeight="1">
      <c r="A112" s="162" t="s">
        <v>9600</v>
      </c>
      <c r="B112" s="348" t="s">
        <v>4122</v>
      </c>
      <c r="C112" s="348" t="s">
        <v>12360</v>
      </c>
      <c r="D112" s="178">
        <v>20.0</v>
      </c>
      <c r="E112" s="1483">
        <v>20.0</v>
      </c>
      <c r="F112" s="168" t="s">
        <v>115</v>
      </c>
    </row>
    <row r="113" ht="15.0" customHeight="1">
      <c r="A113" s="162" t="s">
        <v>9600</v>
      </c>
      <c r="B113" s="348" t="s">
        <v>4122</v>
      </c>
      <c r="C113" s="348" t="s">
        <v>12361</v>
      </c>
      <c r="D113" s="178">
        <v>20.0</v>
      </c>
      <c r="E113" s="1483">
        <v>20.0</v>
      </c>
      <c r="F113" s="168" t="s">
        <v>115</v>
      </c>
    </row>
    <row r="114" ht="15.0" customHeight="1">
      <c r="A114" s="162" t="s">
        <v>12362</v>
      </c>
      <c r="B114" s="348" t="s">
        <v>101</v>
      </c>
      <c r="C114" s="348" t="s">
        <v>12363</v>
      </c>
      <c r="D114" s="164">
        <v>80.0</v>
      </c>
      <c r="E114" s="1483">
        <v>80.0</v>
      </c>
      <c r="F114" s="168" t="s">
        <v>105</v>
      </c>
    </row>
    <row r="115" ht="15.0" customHeight="1">
      <c r="A115" s="162" t="s">
        <v>12362</v>
      </c>
      <c r="B115" s="348" t="s">
        <v>101</v>
      </c>
      <c r="C115" s="348" t="s">
        <v>12363</v>
      </c>
      <c r="D115" s="164">
        <v>60.0</v>
      </c>
      <c r="E115" s="1483">
        <v>60.0</v>
      </c>
      <c r="F115" s="168" t="s">
        <v>105</v>
      </c>
    </row>
    <row r="116" ht="15.0" customHeight="1">
      <c r="A116" s="162" t="s">
        <v>12362</v>
      </c>
      <c r="B116" s="348" t="s">
        <v>101</v>
      </c>
      <c r="C116" s="348" t="s">
        <v>12364</v>
      </c>
      <c r="D116" s="164">
        <v>20.0</v>
      </c>
      <c r="E116" s="1483">
        <v>80.0</v>
      </c>
      <c r="F116" s="168" t="s">
        <v>105</v>
      </c>
    </row>
    <row r="117" ht="15.0" customHeight="1">
      <c r="A117" s="162" t="s">
        <v>12362</v>
      </c>
      <c r="B117" s="348" t="s">
        <v>101</v>
      </c>
      <c r="C117" s="348" t="s">
        <v>12365</v>
      </c>
      <c r="D117" s="178">
        <v>60.0</v>
      </c>
      <c r="E117" s="1483">
        <v>60.0</v>
      </c>
      <c r="F117" s="168" t="s">
        <v>105</v>
      </c>
    </row>
    <row r="118" ht="15.0" customHeight="1">
      <c r="A118" s="162" t="s">
        <v>12362</v>
      </c>
      <c r="B118" s="348" t="s">
        <v>101</v>
      </c>
      <c r="C118" s="348" t="s">
        <v>12366</v>
      </c>
      <c r="D118" s="178">
        <v>60.0</v>
      </c>
      <c r="E118" s="1483">
        <v>240.0</v>
      </c>
      <c r="F118" s="168" t="s">
        <v>105</v>
      </c>
    </row>
    <row r="119" ht="15.0" customHeight="1">
      <c r="A119" s="162" t="s">
        <v>113</v>
      </c>
      <c r="B119" s="348" t="s">
        <v>101</v>
      </c>
      <c r="C119" s="348" t="s">
        <v>12367</v>
      </c>
      <c r="D119" s="164">
        <v>40.0</v>
      </c>
      <c r="E119" s="1483">
        <v>40.0</v>
      </c>
      <c r="F119" s="168" t="s">
        <v>113</v>
      </c>
    </row>
    <row r="120" ht="15.0" customHeight="1">
      <c r="A120" s="162" t="s">
        <v>10532</v>
      </c>
      <c r="B120" s="348" t="s">
        <v>101</v>
      </c>
      <c r="C120" s="348" t="s">
        <v>12368</v>
      </c>
      <c r="D120" s="164">
        <v>60.0</v>
      </c>
      <c r="E120" s="1483">
        <v>60.0</v>
      </c>
      <c r="F120" s="168" t="s">
        <v>120</v>
      </c>
    </row>
    <row r="121" ht="15.0" customHeight="1">
      <c r="A121" s="162" t="s">
        <v>124</v>
      </c>
      <c r="B121" s="348" t="s">
        <v>101</v>
      </c>
      <c r="C121" s="348" t="s">
        <v>12369</v>
      </c>
      <c r="D121" s="178">
        <v>60.0</v>
      </c>
      <c r="E121" s="1483">
        <v>60.0</v>
      </c>
      <c r="F121" s="168" t="s">
        <v>124</v>
      </c>
    </row>
    <row r="122" ht="15.0" customHeight="1">
      <c r="A122" s="162" t="s">
        <v>124</v>
      </c>
      <c r="B122" s="348" t="s">
        <v>101</v>
      </c>
      <c r="C122" s="348" t="s">
        <v>12370</v>
      </c>
      <c r="D122" s="178">
        <v>20.0</v>
      </c>
      <c r="E122" s="1483">
        <v>20.0</v>
      </c>
      <c r="F122" s="168" t="s">
        <v>124</v>
      </c>
    </row>
    <row r="123" ht="15.0" customHeight="1">
      <c r="A123" s="162" t="s">
        <v>124</v>
      </c>
      <c r="B123" s="348" t="s">
        <v>101</v>
      </c>
      <c r="C123" s="348" t="s">
        <v>12371</v>
      </c>
      <c r="D123" s="178">
        <v>40.0</v>
      </c>
      <c r="E123" s="1483">
        <v>40.0</v>
      </c>
      <c r="F123" s="168" t="s">
        <v>124</v>
      </c>
    </row>
    <row r="124" ht="15.0" customHeight="1">
      <c r="A124" s="162" t="s">
        <v>100</v>
      </c>
      <c r="B124" s="162" t="s">
        <v>101</v>
      </c>
      <c r="C124" s="162" t="s">
        <v>12372</v>
      </c>
      <c r="D124" s="164">
        <v>20.0</v>
      </c>
      <c r="E124" s="1483">
        <v>20.0</v>
      </c>
      <c r="F124" s="168" t="s">
        <v>100</v>
      </c>
    </row>
    <row r="125" ht="15.0" customHeight="1">
      <c r="A125" s="162" t="s">
        <v>100</v>
      </c>
      <c r="B125" s="162" t="s">
        <v>101</v>
      </c>
      <c r="C125" s="162" t="s">
        <v>12373</v>
      </c>
      <c r="D125" s="164">
        <v>20.0</v>
      </c>
      <c r="E125" s="1483">
        <v>20.0</v>
      </c>
      <c r="F125" s="168" t="s">
        <v>100</v>
      </c>
    </row>
    <row r="126" ht="15.0" customHeight="1">
      <c r="A126" s="162" t="s">
        <v>100</v>
      </c>
      <c r="B126" s="162" t="s">
        <v>101</v>
      </c>
      <c r="C126" s="162" t="s">
        <v>12374</v>
      </c>
      <c r="D126" s="164">
        <v>20.0</v>
      </c>
      <c r="E126" s="1483">
        <v>20.0</v>
      </c>
      <c r="F126" s="168" t="s">
        <v>100</v>
      </c>
    </row>
    <row r="127" ht="15.0" customHeight="1">
      <c r="A127" s="162" t="s">
        <v>100</v>
      </c>
      <c r="B127" s="162" t="s">
        <v>101</v>
      </c>
      <c r="C127" s="162" t="s">
        <v>12375</v>
      </c>
      <c r="D127" s="164">
        <v>20.0</v>
      </c>
      <c r="E127" s="1483">
        <v>20.0</v>
      </c>
      <c r="F127" s="168" t="s">
        <v>100</v>
      </c>
    </row>
    <row r="128" ht="15.0" customHeight="1">
      <c r="A128" s="162" t="s">
        <v>100</v>
      </c>
      <c r="B128" s="162" t="s">
        <v>101</v>
      </c>
      <c r="C128" s="162" t="s">
        <v>12376</v>
      </c>
      <c r="D128" s="164">
        <v>20.0</v>
      </c>
      <c r="E128" s="1483">
        <v>20.0</v>
      </c>
      <c r="F128" s="168" t="s">
        <v>100</v>
      </c>
    </row>
    <row r="129" ht="15.0" customHeight="1">
      <c r="A129" s="162" t="s">
        <v>100</v>
      </c>
      <c r="B129" s="162" t="s">
        <v>101</v>
      </c>
      <c r="C129" s="162" t="s">
        <v>12377</v>
      </c>
      <c r="D129" s="164">
        <v>20.0</v>
      </c>
      <c r="E129" s="1483">
        <v>20.0</v>
      </c>
      <c r="F129" s="168" t="s">
        <v>100</v>
      </c>
    </row>
    <row r="130" ht="15.0" customHeight="1">
      <c r="A130" s="170" t="s">
        <v>100</v>
      </c>
      <c r="B130" s="170" t="s">
        <v>101</v>
      </c>
      <c r="C130" s="200" t="s">
        <v>12378</v>
      </c>
      <c r="D130" s="164">
        <v>20.0</v>
      </c>
      <c r="E130" s="1483">
        <v>20.0</v>
      </c>
      <c r="F130" s="168" t="s">
        <v>100</v>
      </c>
    </row>
    <row r="131" ht="15.0" customHeight="1">
      <c r="A131" s="162" t="s">
        <v>100</v>
      </c>
      <c r="B131" s="162" t="s">
        <v>101</v>
      </c>
      <c r="C131" s="162" t="s">
        <v>12379</v>
      </c>
      <c r="D131" s="164">
        <v>20.0</v>
      </c>
      <c r="E131" s="1483">
        <v>20.0</v>
      </c>
      <c r="F131" s="168" t="s">
        <v>100</v>
      </c>
    </row>
    <row r="132" ht="15.0" customHeight="1">
      <c r="A132" s="162" t="s">
        <v>100</v>
      </c>
      <c r="B132" s="162" t="s">
        <v>101</v>
      </c>
      <c r="C132" s="162" t="s">
        <v>12380</v>
      </c>
      <c r="D132" s="164">
        <v>20.0</v>
      </c>
      <c r="E132" s="1483">
        <v>20.0</v>
      </c>
      <c r="F132" s="168" t="s">
        <v>100</v>
      </c>
    </row>
    <row r="133" ht="15.0" customHeight="1">
      <c r="A133" s="162" t="s">
        <v>100</v>
      </c>
      <c r="B133" s="162" t="s">
        <v>101</v>
      </c>
      <c r="C133" s="162" t="s">
        <v>12381</v>
      </c>
      <c r="D133" s="164">
        <v>20.0</v>
      </c>
      <c r="E133" s="1483">
        <v>20.0</v>
      </c>
      <c r="F133" s="168" t="s">
        <v>100</v>
      </c>
    </row>
    <row r="134" ht="15.0" customHeight="1">
      <c r="A134" s="162" t="s">
        <v>100</v>
      </c>
      <c r="B134" s="162" t="s">
        <v>101</v>
      </c>
      <c r="C134" s="162" t="s">
        <v>12382</v>
      </c>
      <c r="D134" s="164">
        <v>20.0</v>
      </c>
      <c r="E134" s="1483">
        <v>20.0</v>
      </c>
      <c r="F134" s="168" t="s">
        <v>100</v>
      </c>
    </row>
    <row r="135" ht="15.0" customHeight="1">
      <c r="A135" s="162" t="s">
        <v>100</v>
      </c>
      <c r="B135" s="162" t="s">
        <v>101</v>
      </c>
      <c r="C135" s="162" t="s">
        <v>12383</v>
      </c>
      <c r="D135" s="164">
        <v>20.0</v>
      </c>
      <c r="E135" s="1483">
        <v>20.0</v>
      </c>
      <c r="F135" s="168" t="s">
        <v>100</v>
      </c>
    </row>
    <row r="136" ht="15.0" customHeight="1">
      <c r="A136" s="162" t="s">
        <v>8828</v>
      </c>
      <c r="B136" s="348" t="s">
        <v>101</v>
      </c>
      <c r="C136" s="348" t="s">
        <v>12384</v>
      </c>
      <c r="D136" s="178">
        <v>20.0</v>
      </c>
      <c r="E136" s="697">
        <v>20.0</v>
      </c>
      <c r="F136" s="168" t="s">
        <v>111</v>
      </c>
    </row>
    <row r="137" ht="15.0" customHeight="1">
      <c r="A137" s="162" t="s">
        <v>8828</v>
      </c>
      <c r="B137" s="348" t="s">
        <v>101</v>
      </c>
      <c r="C137" s="348" t="s">
        <v>11533</v>
      </c>
      <c r="D137" s="276" t="s">
        <v>12385</v>
      </c>
      <c r="E137" s="1098">
        <v>0.0</v>
      </c>
      <c r="F137" s="168" t="s">
        <v>111</v>
      </c>
    </row>
    <row r="138" ht="15.0" customHeight="1">
      <c r="A138" s="162" t="s">
        <v>110</v>
      </c>
      <c r="B138" s="348" t="s">
        <v>101</v>
      </c>
      <c r="C138" s="348" t="s">
        <v>12341</v>
      </c>
      <c r="D138" s="178">
        <v>60.0</v>
      </c>
      <c r="E138" s="697">
        <v>60.0</v>
      </c>
      <c r="F138" s="168" t="s">
        <v>110</v>
      </c>
    </row>
    <row r="139" ht="15.0" customHeight="1">
      <c r="A139" s="162" t="s">
        <v>110</v>
      </c>
      <c r="B139" s="348" t="s">
        <v>101</v>
      </c>
      <c r="C139" s="348" t="s">
        <v>12342</v>
      </c>
      <c r="D139" s="178">
        <v>60.0</v>
      </c>
      <c r="E139" s="697">
        <v>60.0</v>
      </c>
      <c r="F139" s="168" t="s">
        <v>110</v>
      </c>
    </row>
    <row r="140" ht="15.0" customHeight="1">
      <c r="A140" s="162" t="s">
        <v>110</v>
      </c>
      <c r="B140" s="348" t="s">
        <v>101</v>
      </c>
      <c r="C140" s="348" t="s">
        <v>12386</v>
      </c>
      <c r="D140" s="178">
        <v>60.0</v>
      </c>
      <c r="E140" s="697">
        <v>60.0</v>
      </c>
      <c r="F140" s="168" t="s">
        <v>110</v>
      </c>
    </row>
    <row r="141" ht="15.0" customHeight="1">
      <c r="A141" s="162" t="s">
        <v>110</v>
      </c>
      <c r="B141" s="348" t="s">
        <v>101</v>
      </c>
      <c r="C141" s="348" t="s">
        <v>12387</v>
      </c>
      <c r="D141" s="178">
        <v>20.0</v>
      </c>
      <c r="E141" s="697">
        <v>20.0</v>
      </c>
      <c r="F141" s="168" t="s">
        <v>110</v>
      </c>
    </row>
    <row r="142" ht="15.0" customHeight="1">
      <c r="A142" s="162" t="s">
        <v>110</v>
      </c>
      <c r="B142" s="348" t="s">
        <v>101</v>
      </c>
      <c r="C142" s="348" t="s">
        <v>12388</v>
      </c>
      <c r="D142" s="178">
        <v>20.0</v>
      </c>
      <c r="E142" s="697">
        <v>20.0</v>
      </c>
      <c r="F142" s="168" t="s">
        <v>110</v>
      </c>
    </row>
    <row r="143" ht="15.0" customHeight="1">
      <c r="A143" s="162" t="s">
        <v>110</v>
      </c>
      <c r="B143" s="348" t="s">
        <v>101</v>
      </c>
      <c r="C143" s="348" t="s">
        <v>12389</v>
      </c>
      <c r="D143" s="178">
        <v>20.0</v>
      </c>
      <c r="E143" s="697">
        <v>20.0</v>
      </c>
      <c r="F143" s="168" t="s">
        <v>110</v>
      </c>
    </row>
    <row r="144" ht="15.0" customHeight="1">
      <c r="A144" s="162" t="s">
        <v>110</v>
      </c>
      <c r="B144" s="348" t="s">
        <v>101</v>
      </c>
      <c r="C144" s="348" t="s">
        <v>12390</v>
      </c>
      <c r="D144" s="178">
        <v>20.0</v>
      </c>
      <c r="E144" s="697">
        <v>20.0</v>
      </c>
      <c r="F144" s="168" t="s">
        <v>110</v>
      </c>
    </row>
    <row r="145" ht="15.0" customHeight="1">
      <c r="A145" s="162" t="s">
        <v>110</v>
      </c>
      <c r="B145" s="348" t="s">
        <v>101</v>
      </c>
      <c r="C145" s="348" t="s">
        <v>12391</v>
      </c>
      <c r="D145" s="178">
        <v>20.0</v>
      </c>
      <c r="E145" s="697">
        <v>20.0</v>
      </c>
      <c r="F145" s="168" t="s">
        <v>110</v>
      </c>
    </row>
    <row r="146" ht="15.0" customHeight="1">
      <c r="A146" s="162" t="s">
        <v>110</v>
      </c>
      <c r="B146" s="348" t="s">
        <v>101</v>
      </c>
      <c r="C146" s="348" t="s">
        <v>12347</v>
      </c>
      <c r="D146" s="178">
        <v>60.0</v>
      </c>
      <c r="E146" s="697">
        <v>60.0</v>
      </c>
      <c r="F146" s="168" t="s">
        <v>110</v>
      </c>
    </row>
    <row r="147" ht="15.0" customHeight="1">
      <c r="A147" s="170" t="s">
        <v>110</v>
      </c>
      <c r="B147" s="728" t="s">
        <v>101</v>
      </c>
      <c r="C147" s="728" t="s">
        <v>12348</v>
      </c>
      <c r="D147" s="173">
        <v>60.0</v>
      </c>
      <c r="E147" s="1596">
        <v>60.0</v>
      </c>
      <c r="F147" s="168" t="s">
        <v>110</v>
      </c>
    </row>
    <row r="148" ht="15.0" customHeight="1">
      <c r="A148" s="162" t="s">
        <v>110</v>
      </c>
      <c r="B148" s="348" t="s">
        <v>101</v>
      </c>
      <c r="C148" s="348" t="s">
        <v>12392</v>
      </c>
      <c r="D148" s="178">
        <v>60.0</v>
      </c>
      <c r="E148" s="697">
        <v>60.0</v>
      </c>
      <c r="F148" s="168" t="s">
        <v>110</v>
      </c>
    </row>
    <row r="149" ht="15.0" customHeight="1">
      <c r="A149" s="162" t="s">
        <v>110</v>
      </c>
      <c r="B149" s="348" t="s">
        <v>101</v>
      </c>
      <c r="C149" s="348" t="s">
        <v>12349</v>
      </c>
      <c r="D149" s="178">
        <v>60.0</v>
      </c>
      <c r="E149" s="697">
        <v>60.0</v>
      </c>
      <c r="F149" s="168" t="s">
        <v>110</v>
      </c>
    </row>
    <row r="150" ht="15.0" customHeight="1">
      <c r="A150" s="162" t="s">
        <v>11416</v>
      </c>
      <c r="B150" s="348" t="s">
        <v>101</v>
      </c>
      <c r="C150" s="348" t="s">
        <v>12393</v>
      </c>
      <c r="D150" s="164">
        <v>20.0</v>
      </c>
      <c r="E150" s="1483">
        <v>20.0</v>
      </c>
      <c r="F150" s="168" t="s">
        <v>102</v>
      </c>
    </row>
    <row r="151" ht="15.0" customHeight="1">
      <c r="A151" s="162" t="s">
        <v>11416</v>
      </c>
      <c r="B151" s="348" t="s">
        <v>101</v>
      </c>
      <c r="C151" s="348" t="s">
        <v>12394</v>
      </c>
      <c r="D151" s="178">
        <v>20.0</v>
      </c>
      <c r="E151" s="1483">
        <v>20.0</v>
      </c>
      <c r="F151" s="168" t="s">
        <v>102</v>
      </c>
    </row>
    <row r="152" ht="15.0" customHeight="1">
      <c r="A152" s="162" t="s">
        <v>11416</v>
      </c>
      <c r="B152" s="348" t="s">
        <v>101</v>
      </c>
      <c r="C152" s="348" t="s">
        <v>12395</v>
      </c>
      <c r="D152" s="164">
        <v>20.0</v>
      </c>
      <c r="E152" s="1483">
        <v>20.0</v>
      </c>
      <c r="F152" s="168" t="s">
        <v>102</v>
      </c>
    </row>
    <row r="153" ht="21.0" customHeight="1">
      <c r="A153" s="162" t="s">
        <v>148</v>
      </c>
      <c r="B153" s="348" t="s">
        <v>139</v>
      </c>
      <c r="C153" s="348" t="s">
        <v>12396</v>
      </c>
      <c r="D153" s="178">
        <v>20.0</v>
      </c>
      <c r="E153" s="1483">
        <v>20.0</v>
      </c>
      <c r="F153" s="94" t="s">
        <v>148</v>
      </c>
      <c r="G153" s="94"/>
      <c r="H153" s="94"/>
      <c r="I153" s="94"/>
      <c r="J153" s="94"/>
      <c r="K153" s="94"/>
      <c r="L153" s="94"/>
      <c r="M153" s="94"/>
      <c r="N153" s="94"/>
      <c r="O153" s="94"/>
      <c r="P153" s="94"/>
      <c r="Q153" s="94"/>
      <c r="R153" s="94"/>
      <c r="S153" s="94"/>
      <c r="T153" s="94"/>
      <c r="U153" s="94"/>
      <c r="V153" s="94"/>
      <c r="W153" s="94"/>
      <c r="X153" s="94"/>
      <c r="Y153" s="94"/>
      <c r="Z153" s="94"/>
    </row>
    <row r="154" ht="16.5" customHeight="1">
      <c r="A154" s="162" t="s">
        <v>148</v>
      </c>
      <c r="B154" s="348" t="s">
        <v>139</v>
      </c>
      <c r="C154" s="348" t="s">
        <v>12397</v>
      </c>
      <c r="D154" s="178">
        <v>20.0</v>
      </c>
      <c r="E154" s="1483">
        <v>20.0</v>
      </c>
      <c r="F154" s="94" t="s">
        <v>148</v>
      </c>
      <c r="G154" s="94"/>
      <c r="H154" s="94"/>
      <c r="I154" s="94"/>
      <c r="J154" s="94"/>
      <c r="K154" s="94"/>
      <c r="L154" s="94"/>
      <c r="M154" s="94"/>
      <c r="N154" s="94"/>
      <c r="O154" s="94"/>
      <c r="P154" s="94"/>
      <c r="Q154" s="94"/>
      <c r="R154" s="94"/>
      <c r="S154" s="94"/>
      <c r="T154" s="94"/>
      <c r="U154" s="94"/>
      <c r="V154" s="94"/>
      <c r="W154" s="94"/>
      <c r="X154" s="94"/>
      <c r="Y154" s="94"/>
      <c r="Z154" s="94"/>
    </row>
    <row r="155" ht="16.5" customHeight="1">
      <c r="A155" s="162" t="s">
        <v>141</v>
      </c>
      <c r="B155" s="348" t="s">
        <v>139</v>
      </c>
      <c r="C155" s="348" t="s">
        <v>12398</v>
      </c>
      <c r="D155" s="164">
        <v>60.0</v>
      </c>
      <c r="E155" s="1483">
        <v>60.0</v>
      </c>
      <c r="F155" s="162" t="s">
        <v>141</v>
      </c>
      <c r="G155" s="94"/>
      <c r="H155" s="94"/>
      <c r="I155" s="94"/>
      <c r="J155" s="94"/>
      <c r="K155" s="94"/>
      <c r="L155" s="94"/>
      <c r="M155" s="94"/>
      <c r="N155" s="94"/>
      <c r="O155" s="94"/>
      <c r="P155" s="94"/>
      <c r="Q155" s="94"/>
      <c r="R155" s="94"/>
      <c r="S155" s="94"/>
      <c r="T155" s="94"/>
      <c r="U155" s="94"/>
      <c r="V155" s="94"/>
      <c r="W155" s="94"/>
      <c r="X155" s="94"/>
      <c r="Y155" s="94"/>
      <c r="Z155" s="94"/>
    </row>
    <row r="156" ht="16.5" customHeight="1">
      <c r="A156" s="162" t="s">
        <v>141</v>
      </c>
      <c r="B156" s="348" t="s">
        <v>139</v>
      </c>
      <c r="C156" s="348" t="s">
        <v>12399</v>
      </c>
      <c r="D156" s="178">
        <v>60.0</v>
      </c>
      <c r="E156" s="1483">
        <v>60.0</v>
      </c>
      <c r="F156" s="162" t="s">
        <v>141</v>
      </c>
      <c r="G156" s="94"/>
      <c r="H156" s="94"/>
      <c r="I156" s="94"/>
      <c r="J156" s="94"/>
      <c r="K156" s="94"/>
      <c r="L156" s="94"/>
      <c r="M156" s="94"/>
      <c r="N156" s="94"/>
      <c r="O156" s="94"/>
      <c r="P156" s="94"/>
      <c r="Q156" s="94"/>
      <c r="R156" s="94"/>
      <c r="S156" s="94"/>
      <c r="T156" s="94"/>
      <c r="U156" s="94"/>
      <c r="V156" s="94"/>
      <c r="W156" s="94"/>
      <c r="X156" s="94"/>
      <c r="Y156" s="94"/>
      <c r="Z156" s="94"/>
    </row>
    <row r="157" ht="16.5" customHeight="1">
      <c r="A157" s="162" t="s">
        <v>141</v>
      </c>
      <c r="B157" s="348" t="s">
        <v>139</v>
      </c>
      <c r="C157" s="348" t="s">
        <v>12400</v>
      </c>
      <c r="D157" s="164">
        <v>60.0</v>
      </c>
      <c r="E157" s="1483">
        <v>60.0</v>
      </c>
      <c r="F157" s="162" t="s">
        <v>141</v>
      </c>
      <c r="G157" s="94"/>
      <c r="H157" s="94"/>
      <c r="I157" s="94"/>
      <c r="J157" s="94"/>
      <c r="K157" s="94"/>
      <c r="L157" s="94"/>
      <c r="M157" s="94"/>
      <c r="N157" s="94"/>
      <c r="O157" s="94"/>
      <c r="P157" s="94"/>
      <c r="Q157" s="94"/>
      <c r="R157" s="94"/>
      <c r="S157" s="94"/>
      <c r="T157" s="94"/>
      <c r="U157" s="94"/>
      <c r="V157" s="94"/>
      <c r="W157" s="94"/>
      <c r="X157" s="94"/>
      <c r="Y157" s="94"/>
      <c r="Z157" s="94"/>
    </row>
    <row r="158" ht="16.5" customHeight="1">
      <c r="A158" s="162" t="s">
        <v>9843</v>
      </c>
      <c r="B158" s="348" t="s">
        <v>139</v>
      </c>
      <c r="C158" s="348" t="s">
        <v>12401</v>
      </c>
      <c r="D158" s="164">
        <v>20.0</v>
      </c>
      <c r="E158" s="1483">
        <v>20.0</v>
      </c>
      <c r="F158" s="94" t="s">
        <v>151</v>
      </c>
      <c r="G158" s="94"/>
      <c r="H158" s="94"/>
      <c r="I158" s="94"/>
      <c r="J158" s="94"/>
      <c r="K158" s="94"/>
      <c r="L158" s="94"/>
      <c r="M158" s="94"/>
      <c r="N158" s="94"/>
      <c r="O158" s="94"/>
      <c r="P158" s="94"/>
      <c r="Q158" s="94"/>
      <c r="R158" s="94"/>
      <c r="S158" s="94"/>
      <c r="T158" s="94"/>
      <c r="U158" s="94"/>
      <c r="V158" s="94"/>
      <c r="W158" s="94"/>
      <c r="X158" s="94"/>
      <c r="Y158" s="94"/>
      <c r="Z158" s="94"/>
    </row>
    <row r="159" ht="16.5" customHeight="1">
      <c r="A159" s="162" t="s">
        <v>9843</v>
      </c>
      <c r="B159" s="348" t="s">
        <v>139</v>
      </c>
      <c r="C159" s="348" t="s">
        <v>12402</v>
      </c>
      <c r="D159" s="178">
        <v>20.0</v>
      </c>
      <c r="E159" s="1483">
        <v>20.0</v>
      </c>
      <c r="F159" s="94" t="s">
        <v>151</v>
      </c>
      <c r="G159" s="94"/>
      <c r="H159" s="94"/>
      <c r="I159" s="94"/>
      <c r="J159" s="94"/>
      <c r="K159" s="94"/>
      <c r="L159" s="94"/>
      <c r="M159" s="94"/>
      <c r="N159" s="94"/>
      <c r="O159" s="94"/>
      <c r="P159" s="94"/>
      <c r="Q159" s="94"/>
      <c r="R159" s="94"/>
      <c r="S159" s="94"/>
      <c r="T159" s="94"/>
      <c r="U159" s="94"/>
      <c r="V159" s="94"/>
      <c r="W159" s="94"/>
      <c r="X159" s="94"/>
      <c r="Y159" s="94"/>
      <c r="Z159" s="94"/>
    </row>
    <row r="160" ht="16.5" customHeight="1">
      <c r="A160" s="162" t="s">
        <v>7253</v>
      </c>
      <c r="B160" s="348" t="s">
        <v>139</v>
      </c>
      <c r="C160" s="1770" t="s">
        <v>12403</v>
      </c>
      <c r="D160" s="178">
        <v>40.0</v>
      </c>
      <c r="E160" s="1483">
        <v>40.0</v>
      </c>
      <c r="F160" s="162" t="s">
        <v>7253</v>
      </c>
      <c r="G160" s="94"/>
      <c r="H160" s="94"/>
      <c r="I160" s="94"/>
      <c r="J160" s="94"/>
      <c r="K160" s="94"/>
      <c r="L160" s="94"/>
      <c r="M160" s="94"/>
      <c r="N160" s="94"/>
      <c r="O160" s="94"/>
      <c r="P160" s="94"/>
      <c r="Q160" s="94"/>
      <c r="R160" s="94"/>
      <c r="S160" s="94"/>
      <c r="T160" s="94"/>
      <c r="U160" s="94"/>
      <c r="V160" s="94"/>
      <c r="W160" s="94"/>
      <c r="X160" s="94"/>
      <c r="Y160" s="94"/>
      <c r="Z160" s="94"/>
    </row>
    <row r="161" ht="16.5" customHeight="1">
      <c r="A161" s="162" t="s">
        <v>7253</v>
      </c>
      <c r="B161" s="348" t="s">
        <v>139</v>
      </c>
      <c r="C161" s="348" t="s">
        <v>12404</v>
      </c>
      <c r="D161" s="178">
        <v>60.0</v>
      </c>
      <c r="E161" s="1483">
        <v>60.0</v>
      </c>
      <c r="F161" s="162" t="s">
        <v>7253</v>
      </c>
      <c r="G161" s="94"/>
      <c r="H161" s="94"/>
      <c r="I161" s="94"/>
      <c r="J161" s="94"/>
      <c r="K161" s="94"/>
      <c r="L161" s="94"/>
      <c r="M161" s="94"/>
      <c r="N161" s="94"/>
      <c r="O161" s="94"/>
      <c r="P161" s="94"/>
      <c r="Q161" s="94"/>
      <c r="R161" s="94"/>
      <c r="S161" s="94"/>
      <c r="T161" s="94"/>
      <c r="U161" s="94"/>
      <c r="V161" s="94"/>
      <c r="W161" s="94"/>
      <c r="X161" s="94"/>
      <c r="Y161" s="94"/>
      <c r="Z161" s="94"/>
    </row>
    <row r="162" ht="16.5" customHeight="1">
      <c r="A162" s="162" t="s">
        <v>7253</v>
      </c>
      <c r="B162" s="348" t="s">
        <v>139</v>
      </c>
      <c r="C162" s="348" t="s">
        <v>12405</v>
      </c>
      <c r="D162" s="178">
        <v>60.0</v>
      </c>
      <c r="E162" s="1483">
        <v>60.0</v>
      </c>
      <c r="F162" s="162" t="s">
        <v>7253</v>
      </c>
      <c r="G162" s="94"/>
      <c r="H162" s="94"/>
      <c r="I162" s="94"/>
      <c r="J162" s="94"/>
      <c r="K162" s="94"/>
      <c r="L162" s="94"/>
      <c r="M162" s="94"/>
      <c r="N162" s="94"/>
      <c r="O162" s="94"/>
      <c r="P162" s="94"/>
      <c r="Q162" s="94"/>
      <c r="R162" s="94"/>
      <c r="S162" s="94"/>
      <c r="T162" s="94"/>
      <c r="U162" s="94"/>
      <c r="V162" s="94"/>
      <c r="W162" s="94"/>
      <c r="X162" s="94"/>
      <c r="Y162" s="94"/>
      <c r="Z162" s="94"/>
    </row>
    <row r="163" ht="16.5" customHeight="1">
      <c r="A163" s="162" t="s">
        <v>7253</v>
      </c>
      <c r="B163" s="348" t="s">
        <v>139</v>
      </c>
      <c r="C163" s="348" t="s">
        <v>12406</v>
      </c>
      <c r="D163" s="178">
        <v>40.0</v>
      </c>
      <c r="E163" s="1483">
        <v>40.0</v>
      </c>
      <c r="F163" s="162" t="s">
        <v>7253</v>
      </c>
      <c r="G163" s="94"/>
      <c r="H163" s="94"/>
      <c r="I163" s="94"/>
      <c r="J163" s="94"/>
      <c r="K163" s="94"/>
      <c r="L163" s="94"/>
      <c r="M163" s="94"/>
      <c r="N163" s="94"/>
      <c r="O163" s="94"/>
      <c r="P163" s="94"/>
      <c r="Q163" s="94"/>
      <c r="R163" s="94"/>
      <c r="S163" s="94"/>
      <c r="T163" s="94"/>
      <c r="U163" s="94"/>
      <c r="V163" s="94"/>
      <c r="W163" s="94"/>
      <c r="X163" s="94"/>
      <c r="Y163" s="94"/>
      <c r="Z163" s="94"/>
    </row>
    <row r="164" ht="16.5" customHeight="1">
      <c r="A164" s="162" t="s">
        <v>7253</v>
      </c>
      <c r="B164" s="348" t="s">
        <v>139</v>
      </c>
      <c r="C164" s="348" t="s">
        <v>12407</v>
      </c>
      <c r="D164" s="178">
        <v>30.0</v>
      </c>
      <c r="E164" s="1483">
        <v>30.0</v>
      </c>
      <c r="F164" s="162" t="s">
        <v>7253</v>
      </c>
      <c r="G164" s="94"/>
      <c r="H164" s="94"/>
      <c r="I164" s="94"/>
      <c r="J164" s="94"/>
      <c r="K164" s="94"/>
      <c r="L164" s="94"/>
      <c r="M164" s="94"/>
      <c r="N164" s="94"/>
      <c r="O164" s="94"/>
      <c r="P164" s="94"/>
      <c r="Q164" s="94"/>
      <c r="R164" s="94"/>
      <c r="S164" s="94"/>
      <c r="T164" s="94"/>
      <c r="U164" s="94"/>
      <c r="V164" s="94"/>
      <c r="W164" s="94"/>
      <c r="X164" s="94"/>
      <c r="Y164" s="94"/>
      <c r="Z164" s="94"/>
    </row>
    <row r="165" ht="16.5" customHeight="1">
      <c r="A165" s="162" t="s">
        <v>7253</v>
      </c>
      <c r="B165" s="348" t="s">
        <v>139</v>
      </c>
      <c r="C165" s="348" t="s">
        <v>12408</v>
      </c>
      <c r="D165" s="178">
        <v>30.0</v>
      </c>
      <c r="E165" s="1483">
        <v>30.0</v>
      </c>
      <c r="F165" s="162" t="s">
        <v>7253</v>
      </c>
      <c r="G165" s="94"/>
      <c r="H165" s="94"/>
      <c r="I165" s="94"/>
      <c r="J165" s="94"/>
      <c r="K165" s="94"/>
      <c r="L165" s="94"/>
      <c r="M165" s="94"/>
      <c r="N165" s="94"/>
      <c r="O165" s="94"/>
      <c r="P165" s="94"/>
      <c r="Q165" s="94"/>
      <c r="R165" s="94"/>
      <c r="S165" s="94"/>
      <c r="T165" s="94"/>
      <c r="U165" s="94"/>
      <c r="V165" s="94"/>
      <c r="W165" s="94"/>
      <c r="X165" s="94"/>
      <c r="Y165" s="94"/>
      <c r="Z165" s="94"/>
    </row>
    <row r="166" ht="16.5" customHeight="1">
      <c r="A166" s="94" t="s">
        <v>7253</v>
      </c>
      <c r="B166" s="94" t="s">
        <v>139</v>
      </c>
      <c r="C166" s="94" t="s">
        <v>12409</v>
      </c>
      <c r="D166" s="178">
        <v>20.0</v>
      </c>
      <c r="E166" s="1483">
        <v>20.0</v>
      </c>
      <c r="F166" s="162" t="s">
        <v>7253</v>
      </c>
      <c r="G166" s="94"/>
      <c r="H166" s="94"/>
      <c r="I166" s="94"/>
      <c r="J166" s="94"/>
      <c r="K166" s="94"/>
      <c r="L166" s="94"/>
      <c r="M166" s="94"/>
      <c r="N166" s="94"/>
      <c r="O166" s="94"/>
      <c r="P166" s="94"/>
      <c r="Q166" s="94"/>
      <c r="R166" s="94"/>
      <c r="S166" s="94"/>
      <c r="T166" s="94"/>
      <c r="U166" s="94"/>
      <c r="V166" s="94"/>
      <c r="W166" s="94"/>
      <c r="X166" s="94"/>
      <c r="Y166" s="94"/>
      <c r="Z166" s="94"/>
    </row>
    <row r="167" ht="16.5" customHeight="1">
      <c r="A167" s="424" t="s">
        <v>7253</v>
      </c>
      <c r="B167" s="424" t="s">
        <v>139</v>
      </c>
      <c r="C167" s="200" t="s">
        <v>12410</v>
      </c>
      <c r="D167" s="231">
        <v>20.0</v>
      </c>
      <c r="E167" s="1169">
        <v>20.0</v>
      </c>
      <c r="F167" s="162" t="s">
        <v>7253</v>
      </c>
      <c r="G167" s="167"/>
      <c r="H167" s="167"/>
      <c r="I167" s="94"/>
      <c r="J167" s="94"/>
      <c r="K167" s="94"/>
      <c r="L167" s="94"/>
      <c r="M167" s="94"/>
      <c r="N167" s="94"/>
      <c r="O167" s="94"/>
      <c r="P167" s="94"/>
      <c r="Q167" s="94"/>
      <c r="R167" s="94"/>
      <c r="S167" s="94"/>
      <c r="T167" s="94"/>
      <c r="U167" s="94"/>
      <c r="V167" s="94"/>
      <c r="W167" s="94"/>
      <c r="X167" s="94"/>
      <c r="Y167" s="94"/>
      <c r="Z167" s="94"/>
    </row>
    <row r="168" ht="16.5" customHeight="1">
      <c r="A168" s="162" t="s">
        <v>1449</v>
      </c>
      <c r="B168" s="348" t="s">
        <v>139</v>
      </c>
      <c r="C168" s="94" t="s">
        <v>12401</v>
      </c>
      <c r="D168" s="178">
        <v>20.0</v>
      </c>
      <c r="E168" s="1483">
        <v>20.0</v>
      </c>
      <c r="F168" s="162" t="s">
        <v>1449</v>
      </c>
      <c r="G168" s="94"/>
      <c r="H168" s="94"/>
      <c r="I168" s="94"/>
      <c r="J168" s="94"/>
      <c r="K168" s="94"/>
      <c r="L168" s="94"/>
      <c r="M168" s="94"/>
      <c r="N168" s="94"/>
      <c r="O168" s="94"/>
      <c r="P168" s="94"/>
      <c r="Q168" s="94"/>
      <c r="R168" s="94"/>
      <c r="S168" s="94"/>
      <c r="T168" s="94"/>
      <c r="U168" s="94"/>
      <c r="V168" s="94"/>
      <c r="W168" s="94"/>
      <c r="X168" s="94"/>
      <c r="Y168" s="94"/>
      <c r="Z168" s="94"/>
    </row>
    <row r="169" ht="16.5" customHeight="1">
      <c r="A169" s="162" t="s">
        <v>1449</v>
      </c>
      <c r="B169" s="348" t="s">
        <v>139</v>
      </c>
      <c r="C169" s="348" t="s">
        <v>12411</v>
      </c>
      <c r="D169" s="178">
        <v>20.0</v>
      </c>
      <c r="E169" s="1483">
        <v>20.0</v>
      </c>
      <c r="F169" s="162" t="s">
        <v>1449</v>
      </c>
      <c r="G169" s="94"/>
      <c r="H169" s="94"/>
      <c r="I169" s="94"/>
      <c r="J169" s="94"/>
      <c r="K169" s="94"/>
      <c r="L169" s="94"/>
      <c r="M169" s="94"/>
      <c r="N169" s="94"/>
      <c r="O169" s="94"/>
      <c r="P169" s="94"/>
      <c r="Q169" s="94"/>
      <c r="R169" s="94"/>
      <c r="S169" s="94"/>
      <c r="T169" s="94"/>
      <c r="U169" s="94"/>
      <c r="V169" s="94"/>
      <c r="W169" s="94"/>
      <c r="X169" s="94"/>
      <c r="Y169" s="94"/>
      <c r="Z169" s="94"/>
    </row>
    <row r="170" ht="16.5" customHeight="1">
      <c r="A170" s="424" t="s">
        <v>12412</v>
      </c>
      <c r="B170" s="424" t="s">
        <v>139</v>
      </c>
      <c r="C170" s="200" t="s">
        <v>12410</v>
      </c>
      <c r="D170" s="421">
        <v>20.0</v>
      </c>
      <c r="E170" s="421">
        <v>20.0</v>
      </c>
      <c r="F170" s="424" t="s">
        <v>12412</v>
      </c>
      <c r="G170" s="167"/>
      <c r="H170" s="167"/>
      <c r="I170" s="94"/>
      <c r="J170" s="94"/>
      <c r="K170" s="94"/>
      <c r="L170" s="94"/>
      <c r="M170" s="94"/>
      <c r="N170" s="94"/>
      <c r="O170" s="94"/>
      <c r="P170" s="94"/>
      <c r="Q170" s="94"/>
      <c r="R170" s="94"/>
      <c r="S170" s="94"/>
      <c r="T170" s="94"/>
      <c r="U170" s="94"/>
      <c r="V170" s="94"/>
      <c r="W170" s="94"/>
      <c r="X170" s="94"/>
      <c r="Y170" s="94"/>
      <c r="Z170" s="94"/>
    </row>
    <row r="171" ht="16.5" customHeight="1">
      <c r="A171" s="162" t="s">
        <v>12412</v>
      </c>
      <c r="B171" s="348" t="s">
        <v>139</v>
      </c>
      <c r="C171" s="348" t="s">
        <v>12413</v>
      </c>
      <c r="D171" s="674">
        <v>20.0</v>
      </c>
      <c r="E171" s="628">
        <v>20.0</v>
      </c>
      <c r="F171" s="424" t="s">
        <v>12412</v>
      </c>
      <c r="G171" s="94"/>
      <c r="H171" s="94"/>
      <c r="I171" s="94"/>
      <c r="J171" s="94"/>
      <c r="K171" s="94"/>
      <c r="L171" s="94"/>
      <c r="M171" s="94"/>
      <c r="N171" s="94"/>
      <c r="O171" s="94"/>
      <c r="P171" s="94"/>
      <c r="Q171" s="94"/>
      <c r="R171" s="94"/>
      <c r="S171" s="94"/>
      <c r="T171" s="94"/>
      <c r="U171" s="94"/>
      <c r="V171" s="94"/>
      <c r="W171" s="94"/>
      <c r="X171" s="94"/>
      <c r="Y171" s="94"/>
      <c r="Z171" s="94"/>
    </row>
    <row r="172" ht="16.5" customHeight="1">
      <c r="A172" s="162" t="s">
        <v>1454</v>
      </c>
      <c r="B172" s="348" t="s">
        <v>139</v>
      </c>
      <c r="C172" s="348" t="s">
        <v>12414</v>
      </c>
      <c r="D172" s="164">
        <v>20.0</v>
      </c>
      <c r="E172" s="1483">
        <v>20.0</v>
      </c>
      <c r="F172" s="162" t="s">
        <v>1454</v>
      </c>
      <c r="G172" s="94"/>
      <c r="H172" s="94"/>
      <c r="I172" s="94"/>
      <c r="J172" s="94"/>
      <c r="K172" s="94"/>
      <c r="L172" s="94"/>
      <c r="M172" s="94"/>
      <c r="N172" s="94"/>
      <c r="O172" s="94"/>
      <c r="P172" s="94"/>
      <c r="Q172" s="94"/>
      <c r="R172" s="94"/>
      <c r="S172" s="94"/>
      <c r="T172" s="94"/>
      <c r="U172" s="94"/>
      <c r="V172" s="94"/>
      <c r="W172" s="94"/>
      <c r="X172" s="94"/>
      <c r="Y172" s="94"/>
      <c r="Z172" s="94"/>
    </row>
    <row r="173" ht="16.5" customHeight="1">
      <c r="A173" s="162" t="s">
        <v>1454</v>
      </c>
      <c r="B173" s="348" t="s">
        <v>139</v>
      </c>
      <c r="C173" s="348" t="s">
        <v>12415</v>
      </c>
      <c r="D173" s="178">
        <v>20.0</v>
      </c>
      <c r="E173" s="1483">
        <v>20.0</v>
      </c>
      <c r="F173" s="162" t="s">
        <v>1454</v>
      </c>
      <c r="G173" s="94"/>
      <c r="H173" s="94"/>
      <c r="I173" s="94"/>
      <c r="J173" s="94"/>
      <c r="K173" s="94"/>
      <c r="L173" s="94"/>
      <c r="M173" s="94"/>
      <c r="N173" s="94"/>
      <c r="O173" s="94"/>
      <c r="P173" s="94"/>
      <c r="Q173" s="94"/>
      <c r="R173" s="94"/>
      <c r="S173" s="94"/>
      <c r="T173" s="94"/>
      <c r="U173" s="94"/>
      <c r="V173" s="94"/>
      <c r="W173" s="94"/>
      <c r="X173" s="94"/>
      <c r="Y173" s="94"/>
      <c r="Z173" s="94"/>
    </row>
    <row r="174" ht="16.5" customHeight="1">
      <c r="A174" s="162" t="s">
        <v>1454</v>
      </c>
      <c r="B174" s="348" t="s">
        <v>139</v>
      </c>
      <c r="C174" s="348" t="s">
        <v>12416</v>
      </c>
      <c r="D174" s="178">
        <v>20.0</v>
      </c>
      <c r="E174" s="1483">
        <v>20.0</v>
      </c>
      <c r="F174" s="162" t="s">
        <v>1454</v>
      </c>
      <c r="G174" s="94"/>
      <c r="H174" s="94"/>
      <c r="I174" s="94"/>
      <c r="J174" s="94"/>
      <c r="K174" s="94"/>
      <c r="L174" s="94"/>
      <c r="M174" s="94"/>
      <c r="N174" s="94"/>
      <c r="O174" s="94"/>
      <c r="P174" s="94"/>
      <c r="Q174" s="94"/>
      <c r="R174" s="94"/>
      <c r="S174" s="94"/>
      <c r="T174" s="94"/>
      <c r="U174" s="94"/>
      <c r="V174" s="94"/>
      <c r="W174" s="94"/>
      <c r="X174" s="94"/>
      <c r="Y174" s="94"/>
      <c r="Z174" s="94"/>
    </row>
    <row r="175" ht="16.5" customHeight="1">
      <c r="A175" s="162" t="s">
        <v>1454</v>
      </c>
      <c r="B175" s="348" t="s">
        <v>139</v>
      </c>
      <c r="C175" s="348" t="s">
        <v>12417</v>
      </c>
      <c r="D175" s="178">
        <v>20.0</v>
      </c>
      <c r="E175" s="1483">
        <v>20.0</v>
      </c>
      <c r="F175" s="162" t="s">
        <v>1454</v>
      </c>
      <c r="G175" s="94"/>
      <c r="H175" s="94"/>
      <c r="I175" s="94"/>
      <c r="J175" s="94"/>
      <c r="K175" s="94"/>
      <c r="L175" s="94"/>
      <c r="M175" s="94"/>
      <c r="N175" s="94"/>
      <c r="O175" s="94"/>
      <c r="P175" s="94"/>
      <c r="Q175" s="94"/>
      <c r="R175" s="94"/>
      <c r="S175" s="94"/>
      <c r="T175" s="94"/>
      <c r="U175" s="94"/>
      <c r="V175" s="94"/>
      <c r="W175" s="94"/>
      <c r="X175" s="94"/>
      <c r="Y175" s="94"/>
      <c r="Z175" s="94"/>
    </row>
    <row r="176" ht="16.5" customHeight="1">
      <c r="A176" s="162" t="s">
        <v>1454</v>
      </c>
      <c r="B176" s="348" t="s">
        <v>139</v>
      </c>
      <c r="C176" s="348" t="s">
        <v>12418</v>
      </c>
      <c r="D176" s="178">
        <v>20.0</v>
      </c>
      <c r="E176" s="1483">
        <v>20.0</v>
      </c>
      <c r="F176" s="162" t="s">
        <v>1454</v>
      </c>
      <c r="G176" s="94"/>
      <c r="H176" s="94"/>
      <c r="I176" s="94"/>
      <c r="J176" s="94"/>
      <c r="K176" s="94"/>
      <c r="L176" s="94"/>
      <c r="M176" s="94"/>
      <c r="N176" s="94"/>
      <c r="O176" s="94"/>
      <c r="P176" s="94"/>
      <c r="Q176" s="94"/>
      <c r="R176" s="94"/>
      <c r="S176" s="94"/>
      <c r="T176" s="94"/>
      <c r="U176" s="94"/>
      <c r="V176" s="94"/>
      <c r="W176" s="94"/>
      <c r="X176" s="94"/>
      <c r="Y176" s="94"/>
      <c r="Z176" s="94"/>
    </row>
    <row r="177" ht="16.5" customHeight="1">
      <c r="A177" s="162" t="s">
        <v>1454</v>
      </c>
      <c r="B177" s="348" t="s">
        <v>139</v>
      </c>
      <c r="C177" s="348" t="s">
        <v>12399</v>
      </c>
      <c r="D177" s="178">
        <v>60.0</v>
      </c>
      <c r="E177" s="1483">
        <v>60.0</v>
      </c>
      <c r="F177" s="162" t="s">
        <v>1454</v>
      </c>
      <c r="G177" s="94"/>
      <c r="H177" s="94"/>
      <c r="I177" s="94"/>
      <c r="J177" s="94"/>
      <c r="K177" s="94"/>
      <c r="L177" s="94"/>
      <c r="M177" s="94"/>
      <c r="N177" s="94"/>
      <c r="O177" s="94"/>
      <c r="P177" s="94"/>
      <c r="Q177" s="94"/>
      <c r="R177" s="94"/>
      <c r="S177" s="94"/>
      <c r="T177" s="94"/>
      <c r="U177" s="94"/>
      <c r="V177" s="94"/>
      <c r="W177" s="94"/>
      <c r="X177" s="94"/>
      <c r="Y177" s="94"/>
      <c r="Z177" s="94"/>
    </row>
    <row r="178" ht="16.5" customHeight="1">
      <c r="A178" s="162" t="s">
        <v>1454</v>
      </c>
      <c r="B178" s="348" t="s">
        <v>139</v>
      </c>
      <c r="C178" s="348" t="s">
        <v>12398</v>
      </c>
      <c r="D178" s="178">
        <v>60.0</v>
      </c>
      <c r="E178" s="1483">
        <v>60.0</v>
      </c>
      <c r="F178" s="162" t="s">
        <v>1454</v>
      </c>
      <c r="G178" s="94"/>
      <c r="H178" s="94"/>
      <c r="I178" s="94"/>
      <c r="J178" s="94"/>
      <c r="K178" s="94"/>
      <c r="L178" s="94"/>
      <c r="M178" s="94"/>
      <c r="N178" s="94"/>
      <c r="O178" s="94"/>
      <c r="P178" s="94"/>
      <c r="Q178" s="94"/>
      <c r="R178" s="94"/>
      <c r="S178" s="94"/>
      <c r="T178" s="94"/>
      <c r="U178" s="94"/>
      <c r="V178" s="94"/>
      <c r="W178" s="94"/>
      <c r="X178" s="94"/>
      <c r="Y178" s="94"/>
      <c r="Z178" s="94"/>
    </row>
    <row r="179" ht="16.5" customHeight="1">
      <c r="A179" s="162" t="s">
        <v>1454</v>
      </c>
      <c r="B179" s="348" t="s">
        <v>139</v>
      </c>
      <c r="C179" s="348" t="s">
        <v>12419</v>
      </c>
      <c r="D179" s="178">
        <v>100.0</v>
      </c>
      <c r="E179" s="1483">
        <v>100.0</v>
      </c>
      <c r="F179" s="162" t="s">
        <v>1454</v>
      </c>
      <c r="G179" s="94"/>
      <c r="H179" s="94"/>
      <c r="I179" s="94"/>
      <c r="J179" s="94"/>
      <c r="K179" s="94"/>
      <c r="L179" s="94"/>
      <c r="M179" s="94"/>
      <c r="N179" s="94"/>
      <c r="O179" s="94"/>
      <c r="P179" s="94"/>
      <c r="Q179" s="94"/>
      <c r="R179" s="94"/>
      <c r="S179" s="94"/>
      <c r="T179" s="94"/>
      <c r="U179" s="94"/>
      <c r="V179" s="94"/>
      <c r="W179" s="94"/>
      <c r="X179" s="94"/>
      <c r="Y179" s="94"/>
      <c r="Z179" s="94"/>
    </row>
    <row r="180" ht="16.5" customHeight="1">
      <c r="A180" s="162" t="s">
        <v>1454</v>
      </c>
      <c r="B180" s="348" t="s">
        <v>139</v>
      </c>
      <c r="C180" s="348" t="s">
        <v>12420</v>
      </c>
      <c r="D180" s="178">
        <v>20.0</v>
      </c>
      <c r="E180" s="1483">
        <v>20.0</v>
      </c>
      <c r="F180" s="162" t="s">
        <v>1454</v>
      </c>
      <c r="G180" s="94"/>
      <c r="H180" s="94"/>
      <c r="I180" s="94"/>
      <c r="J180" s="94"/>
      <c r="K180" s="94"/>
      <c r="L180" s="94"/>
      <c r="M180" s="94"/>
      <c r="N180" s="94"/>
      <c r="O180" s="94"/>
      <c r="P180" s="94"/>
      <c r="Q180" s="94"/>
      <c r="R180" s="94"/>
      <c r="S180" s="94"/>
      <c r="T180" s="94"/>
      <c r="U180" s="94"/>
      <c r="V180" s="94"/>
      <c r="W180" s="94"/>
      <c r="X180" s="94"/>
      <c r="Y180" s="94"/>
      <c r="Z180" s="94"/>
    </row>
    <row r="181" ht="16.5" customHeight="1">
      <c r="A181" s="162" t="s">
        <v>1454</v>
      </c>
      <c r="B181" s="348" t="s">
        <v>139</v>
      </c>
      <c r="C181" s="348" t="s">
        <v>12421</v>
      </c>
      <c r="D181" s="178">
        <v>30.0</v>
      </c>
      <c r="E181" s="1483">
        <v>30.0</v>
      </c>
      <c r="F181" s="162" t="s">
        <v>1454</v>
      </c>
      <c r="G181" s="94"/>
      <c r="H181" s="94"/>
      <c r="I181" s="94"/>
      <c r="J181" s="94"/>
      <c r="K181" s="94"/>
      <c r="L181" s="94"/>
      <c r="M181" s="94"/>
      <c r="N181" s="94"/>
      <c r="O181" s="94"/>
      <c r="P181" s="94"/>
      <c r="Q181" s="94"/>
      <c r="R181" s="94"/>
      <c r="S181" s="94"/>
      <c r="T181" s="94"/>
      <c r="U181" s="94"/>
      <c r="V181" s="94"/>
      <c r="W181" s="94"/>
      <c r="X181" s="94"/>
      <c r="Y181" s="94"/>
      <c r="Z181" s="94"/>
    </row>
    <row r="182" ht="16.5" customHeight="1">
      <c r="A182" s="162" t="s">
        <v>1454</v>
      </c>
      <c r="B182" s="348" t="s">
        <v>139</v>
      </c>
      <c r="C182" s="94" t="s">
        <v>12401</v>
      </c>
      <c r="D182" s="178">
        <v>20.0</v>
      </c>
      <c r="E182" s="1483">
        <v>20.0</v>
      </c>
      <c r="F182" s="162" t="s">
        <v>1454</v>
      </c>
      <c r="G182" s="94"/>
      <c r="H182" s="94"/>
      <c r="I182" s="94"/>
      <c r="J182" s="94"/>
      <c r="K182" s="94"/>
      <c r="L182" s="94"/>
      <c r="M182" s="94"/>
      <c r="N182" s="94"/>
      <c r="O182" s="94"/>
      <c r="P182" s="94"/>
      <c r="Q182" s="94"/>
      <c r="R182" s="94"/>
      <c r="S182" s="94"/>
      <c r="T182" s="94"/>
      <c r="U182" s="94"/>
      <c r="V182" s="94"/>
      <c r="W182" s="94"/>
      <c r="X182" s="94"/>
      <c r="Y182" s="94"/>
      <c r="Z182" s="94"/>
    </row>
    <row r="183" ht="16.5" customHeight="1">
      <c r="A183" s="162" t="s">
        <v>157</v>
      </c>
      <c r="B183" s="348" t="s">
        <v>139</v>
      </c>
      <c r="C183" s="348" t="s">
        <v>12422</v>
      </c>
      <c r="D183" s="164">
        <v>20.0</v>
      </c>
      <c r="E183" s="1483">
        <v>20.0</v>
      </c>
      <c r="F183" s="162" t="s">
        <v>157</v>
      </c>
      <c r="G183" s="94"/>
      <c r="H183" s="94"/>
      <c r="I183" s="94"/>
      <c r="J183" s="94"/>
      <c r="K183" s="94"/>
      <c r="L183" s="94"/>
      <c r="M183" s="94"/>
      <c r="N183" s="94"/>
      <c r="O183" s="94"/>
      <c r="P183" s="94"/>
      <c r="Q183" s="94"/>
      <c r="R183" s="94"/>
      <c r="S183" s="94"/>
      <c r="T183" s="94"/>
      <c r="U183" s="94"/>
      <c r="V183" s="94"/>
      <c r="W183" s="94"/>
      <c r="X183" s="94"/>
      <c r="Y183" s="94"/>
      <c r="Z183" s="94"/>
    </row>
    <row r="184" ht="16.5" customHeight="1">
      <c r="A184" s="162" t="s">
        <v>157</v>
      </c>
      <c r="B184" s="348" t="s">
        <v>139</v>
      </c>
      <c r="C184" s="348" t="s">
        <v>12423</v>
      </c>
      <c r="D184" s="164">
        <v>20.0</v>
      </c>
      <c r="E184" s="1483">
        <v>20.0</v>
      </c>
      <c r="F184" s="162" t="s">
        <v>157</v>
      </c>
      <c r="G184" s="94"/>
      <c r="H184" s="94"/>
      <c r="I184" s="94"/>
      <c r="J184" s="94"/>
      <c r="K184" s="94"/>
      <c r="L184" s="94"/>
      <c r="M184" s="94"/>
      <c r="N184" s="94"/>
      <c r="O184" s="94"/>
      <c r="P184" s="94"/>
      <c r="Q184" s="94"/>
      <c r="R184" s="94"/>
      <c r="S184" s="94"/>
      <c r="T184" s="94"/>
      <c r="U184" s="94"/>
      <c r="V184" s="94"/>
      <c r="W184" s="94"/>
      <c r="X184" s="94"/>
      <c r="Y184" s="94"/>
      <c r="Z184" s="94"/>
    </row>
    <row r="185" ht="16.5" customHeight="1">
      <c r="A185" s="162" t="s">
        <v>157</v>
      </c>
      <c r="B185" s="348" t="s">
        <v>139</v>
      </c>
      <c r="C185" s="348" t="s">
        <v>12424</v>
      </c>
      <c r="D185" s="164">
        <v>20.0</v>
      </c>
      <c r="E185" s="1483">
        <v>20.0</v>
      </c>
      <c r="F185" s="162" t="s">
        <v>157</v>
      </c>
      <c r="G185" s="94"/>
      <c r="H185" s="94"/>
      <c r="I185" s="94"/>
      <c r="J185" s="94"/>
      <c r="K185" s="94"/>
      <c r="L185" s="94"/>
      <c r="M185" s="94"/>
      <c r="N185" s="94"/>
      <c r="O185" s="94"/>
      <c r="P185" s="94"/>
      <c r="Q185" s="94"/>
      <c r="R185" s="94"/>
      <c r="S185" s="94"/>
      <c r="T185" s="94"/>
      <c r="U185" s="94"/>
      <c r="V185" s="94"/>
      <c r="W185" s="94"/>
      <c r="X185" s="94"/>
      <c r="Y185" s="94"/>
      <c r="Z185" s="94"/>
    </row>
    <row r="186" ht="16.5" customHeight="1">
      <c r="A186" s="162" t="s">
        <v>157</v>
      </c>
      <c r="B186" s="348" t="s">
        <v>174</v>
      </c>
      <c r="C186" s="348" t="s">
        <v>12425</v>
      </c>
      <c r="D186" s="164">
        <v>20.0</v>
      </c>
      <c r="E186" s="1483">
        <v>20.0</v>
      </c>
      <c r="F186" s="162" t="s">
        <v>157</v>
      </c>
      <c r="G186" s="94"/>
      <c r="H186" s="94"/>
      <c r="I186" s="94"/>
      <c r="J186" s="94"/>
      <c r="K186" s="94"/>
      <c r="L186" s="94"/>
      <c r="M186" s="94"/>
      <c r="N186" s="94"/>
      <c r="O186" s="94"/>
      <c r="P186" s="94"/>
      <c r="Q186" s="94"/>
      <c r="R186" s="94"/>
      <c r="S186" s="94"/>
      <c r="T186" s="94"/>
      <c r="U186" s="94"/>
      <c r="V186" s="94"/>
      <c r="W186" s="94"/>
      <c r="X186" s="94"/>
      <c r="Y186" s="94"/>
      <c r="Z186" s="94"/>
    </row>
    <row r="187" ht="16.5" customHeight="1">
      <c r="A187" s="162" t="s">
        <v>157</v>
      </c>
      <c r="B187" s="348" t="s">
        <v>3513</v>
      </c>
      <c r="C187" s="348" t="s">
        <v>12426</v>
      </c>
      <c r="D187" s="164">
        <v>20.0</v>
      </c>
      <c r="E187" s="1483">
        <v>20.0</v>
      </c>
      <c r="F187" s="162" t="s">
        <v>157</v>
      </c>
      <c r="G187" s="94"/>
      <c r="H187" s="94"/>
      <c r="I187" s="94"/>
      <c r="J187" s="94"/>
      <c r="K187" s="94"/>
      <c r="L187" s="94"/>
      <c r="M187" s="94"/>
      <c r="N187" s="94"/>
      <c r="O187" s="94"/>
      <c r="P187" s="94"/>
      <c r="Q187" s="94"/>
      <c r="R187" s="94"/>
      <c r="S187" s="94"/>
      <c r="T187" s="94"/>
      <c r="U187" s="94"/>
      <c r="V187" s="94"/>
      <c r="W187" s="94"/>
      <c r="X187" s="94"/>
      <c r="Y187" s="94"/>
      <c r="Z187" s="94"/>
    </row>
    <row r="188" ht="16.5" customHeight="1">
      <c r="A188" s="162" t="s">
        <v>157</v>
      </c>
      <c r="B188" s="348" t="s">
        <v>139</v>
      </c>
      <c r="C188" s="348" t="s">
        <v>12427</v>
      </c>
      <c r="D188" s="178">
        <v>20.0</v>
      </c>
      <c r="E188" s="1483">
        <v>20.0</v>
      </c>
      <c r="F188" s="162" t="s">
        <v>157</v>
      </c>
      <c r="G188" s="94"/>
      <c r="H188" s="94"/>
      <c r="I188" s="94"/>
      <c r="J188" s="94"/>
      <c r="K188" s="94"/>
      <c r="L188" s="94"/>
      <c r="M188" s="94"/>
      <c r="N188" s="94"/>
      <c r="O188" s="94"/>
      <c r="P188" s="94"/>
      <c r="Q188" s="94"/>
      <c r="R188" s="94"/>
      <c r="S188" s="94"/>
      <c r="T188" s="94"/>
      <c r="U188" s="94"/>
      <c r="V188" s="94"/>
      <c r="W188" s="94"/>
      <c r="X188" s="94"/>
      <c r="Y188" s="94"/>
      <c r="Z188" s="94"/>
    </row>
    <row r="189" ht="16.5" customHeight="1">
      <c r="A189" s="162" t="s">
        <v>157</v>
      </c>
      <c r="B189" s="348" t="s">
        <v>139</v>
      </c>
      <c r="C189" s="348" t="s">
        <v>12428</v>
      </c>
      <c r="D189" s="178">
        <v>20.0</v>
      </c>
      <c r="E189" s="1483">
        <v>20.0</v>
      </c>
      <c r="F189" s="162" t="s">
        <v>157</v>
      </c>
      <c r="G189" s="94"/>
      <c r="H189" s="94"/>
      <c r="I189" s="94"/>
      <c r="J189" s="94"/>
      <c r="K189" s="94"/>
      <c r="L189" s="94"/>
      <c r="M189" s="94"/>
      <c r="N189" s="94"/>
      <c r="O189" s="94"/>
      <c r="P189" s="94"/>
      <c r="Q189" s="94"/>
      <c r="R189" s="94"/>
      <c r="S189" s="94"/>
      <c r="T189" s="94"/>
      <c r="U189" s="94"/>
      <c r="V189" s="94"/>
      <c r="W189" s="94"/>
      <c r="X189" s="94"/>
      <c r="Y189" s="94"/>
      <c r="Z189" s="94"/>
    </row>
    <row r="190" ht="16.5" customHeight="1">
      <c r="A190" s="162" t="s">
        <v>157</v>
      </c>
      <c r="B190" s="348" t="s">
        <v>139</v>
      </c>
      <c r="C190" s="348" t="s">
        <v>12429</v>
      </c>
      <c r="D190" s="178">
        <v>20.0</v>
      </c>
      <c r="E190" s="1483">
        <v>20.0</v>
      </c>
      <c r="F190" s="162" t="s">
        <v>157</v>
      </c>
      <c r="G190" s="94"/>
      <c r="H190" s="94"/>
      <c r="I190" s="94"/>
      <c r="J190" s="94"/>
      <c r="K190" s="94"/>
      <c r="L190" s="94"/>
      <c r="M190" s="94"/>
      <c r="N190" s="94"/>
      <c r="O190" s="94"/>
      <c r="P190" s="94"/>
      <c r="Q190" s="94"/>
      <c r="R190" s="94"/>
      <c r="S190" s="94"/>
      <c r="T190" s="94"/>
      <c r="U190" s="94"/>
      <c r="V190" s="94"/>
      <c r="W190" s="94"/>
      <c r="X190" s="94"/>
      <c r="Y190" s="94"/>
      <c r="Z190" s="94"/>
    </row>
    <row r="191" ht="16.5" customHeight="1">
      <c r="A191" s="1656" t="s">
        <v>145</v>
      </c>
      <c r="B191" s="1657" t="s">
        <v>1647</v>
      </c>
      <c r="C191" s="1657" t="s">
        <v>12430</v>
      </c>
      <c r="D191" s="1658">
        <v>60.0</v>
      </c>
      <c r="E191" s="1659">
        <v>60.0</v>
      </c>
      <c r="F191" s="1656" t="s">
        <v>145</v>
      </c>
      <c r="G191" s="1758"/>
      <c r="H191" s="1758"/>
      <c r="I191" s="1758"/>
      <c r="J191" s="1758"/>
      <c r="K191" s="1758"/>
      <c r="L191" s="1758"/>
      <c r="M191" s="1758"/>
      <c r="N191" s="1758"/>
      <c r="O191" s="1758"/>
      <c r="P191" s="1758"/>
      <c r="Q191" s="1758"/>
      <c r="R191" s="1758"/>
      <c r="S191" s="1758"/>
      <c r="T191" s="1758"/>
      <c r="U191" s="1758"/>
      <c r="V191" s="1758"/>
      <c r="W191" s="1758"/>
      <c r="X191" s="1758"/>
      <c r="Y191" s="1758"/>
      <c r="Z191" s="1758"/>
    </row>
    <row r="192" ht="16.5" customHeight="1">
      <c r="A192" s="1656" t="s">
        <v>145</v>
      </c>
      <c r="B192" s="1657" t="s">
        <v>1647</v>
      </c>
      <c r="C192" s="1657" t="s">
        <v>12431</v>
      </c>
      <c r="D192" s="1723">
        <v>60.0</v>
      </c>
      <c r="E192" s="1659">
        <v>60.0</v>
      </c>
      <c r="F192" s="1656" t="s">
        <v>145</v>
      </c>
      <c r="G192" s="1758"/>
      <c r="H192" s="1758"/>
      <c r="I192" s="1758"/>
      <c r="J192" s="1758"/>
      <c r="K192" s="1758"/>
      <c r="L192" s="1758"/>
      <c r="M192" s="1758"/>
      <c r="N192" s="1758"/>
      <c r="O192" s="1758"/>
      <c r="P192" s="1758"/>
      <c r="Q192" s="1758"/>
      <c r="R192" s="1758"/>
      <c r="S192" s="1758"/>
      <c r="T192" s="1758"/>
      <c r="U192" s="1758"/>
      <c r="V192" s="1758"/>
      <c r="W192" s="1758"/>
      <c r="X192" s="1758"/>
      <c r="Y192" s="1758"/>
      <c r="Z192" s="1758"/>
    </row>
    <row r="193" ht="16.5" customHeight="1">
      <c r="A193" s="1656" t="s">
        <v>145</v>
      </c>
      <c r="B193" s="1657" t="s">
        <v>1647</v>
      </c>
      <c r="C193" s="1657" t="s">
        <v>12432</v>
      </c>
      <c r="D193" s="1723">
        <v>40.0</v>
      </c>
      <c r="E193" s="1659">
        <v>40.0</v>
      </c>
      <c r="F193" s="1656" t="s">
        <v>145</v>
      </c>
      <c r="G193" s="1758"/>
      <c r="H193" s="1758"/>
      <c r="I193" s="1758"/>
      <c r="J193" s="1758"/>
      <c r="K193" s="1758"/>
      <c r="L193" s="1758"/>
      <c r="M193" s="1758"/>
      <c r="N193" s="1758"/>
      <c r="O193" s="1758"/>
      <c r="P193" s="1758"/>
      <c r="Q193" s="1758"/>
      <c r="R193" s="1758"/>
      <c r="S193" s="1758"/>
      <c r="T193" s="1758"/>
      <c r="U193" s="1758"/>
      <c r="V193" s="1758"/>
      <c r="W193" s="1758"/>
      <c r="X193" s="1758"/>
      <c r="Y193" s="1758"/>
      <c r="Z193" s="1758"/>
    </row>
    <row r="194" ht="16.5" customHeight="1">
      <c r="A194" s="162" t="s">
        <v>146</v>
      </c>
      <c r="B194" s="348" t="s">
        <v>139</v>
      </c>
      <c r="C194" s="348" t="s">
        <v>12433</v>
      </c>
      <c r="D194" s="348">
        <v>56.0</v>
      </c>
      <c r="E194" s="178">
        <v>56.0</v>
      </c>
      <c r="F194" s="162" t="s">
        <v>146</v>
      </c>
      <c r="G194" s="167"/>
      <c r="H194" s="167"/>
      <c r="I194" s="94"/>
      <c r="J194" s="94"/>
      <c r="K194" s="94"/>
      <c r="L194" s="94"/>
      <c r="M194" s="94"/>
      <c r="N194" s="94"/>
      <c r="O194" s="94"/>
      <c r="P194" s="94"/>
      <c r="Q194" s="94"/>
      <c r="R194" s="94"/>
      <c r="S194" s="94"/>
      <c r="T194" s="94"/>
      <c r="U194" s="94"/>
      <c r="V194" s="94"/>
      <c r="W194" s="94"/>
      <c r="X194" s="94"/>
      <c r="Y194" s="94"/>
      <c r="Z194" s="94"/>
    </row>
    <row r="195" ht="16.5" customHeight="1">
      <c r="A195" s="162" t="s">
        <v>146</v>
      </c>
      <c r="B195" s="348" t="s">
        <v>139</v>
      </c>
      <c r="C195" s="348" t="s">
        <v>12434</v>
      </c>
      <c r="D195" s="348">
        <v>56.0</v>
      </c>
      <c r="E195" s="178">
        <v>56.0</v>
      </c>
      <c r="F195" s="162" t="s">
        <v>146</v>
      </c>
      <c r="G195" s="167"/>
      <c r="H195" s="167"/>
      <c r="I195" s="94"/>
      <c r="J195" s="94"/>
      <c r="K195" s="94"/>
      <c r="L195" s="94"/>
      <c r="M195" s="94"/>
      <c r="N195" s="94"/>
      <c r="O195" s="94"/>
      <c r="P195" s="94"/>
      <c r="Q195" s="94"/>
      <c r="R195" s="94"/>
      <c r="S195" s="94"/>
      <c r="T195" s="94"/>
      <c r="U195" s="94"/>
      <c r="V195" s="94"/>
      <c r="W195" s="94"/>
      <c r="X195" s="94"/>
      <c r="Y195" s="94"/>
      <c r="Z195" s="94"/>
    </row>
    <row r="196" ht="16.5" customHeight="1">
      <c r="A196" s="200" t="s">
        <v>1586</v>
      </c>
      <c r="B196" s="421" t="s">
        <v>139</v>
      </c>
      <c r="C196" s="421" t="s">
        <v>12399</v>
      </c>
      <c r="D196" s="315">
        <v>60.0</v>
      </c>
      <c r="E196" s="1169">
        <v>60.0</v>
      </c>
      <c r="F196" s="200" t="s">
        <v>1586</v>
      </c>
      <c r="G196" s="94"/>
      <c r="H196" s="94"/>
      <c r="I196" s="94"/>
      <c r="J196" s="94"/>
      <c r="K196" s="94"/>
      <c r="L196" s="94"/>
      <c r="M196" s="94"/>
      <c r="N196" s="94"/>
      <c r="O196" s="94"/>
      <c r="P196" s="94"/>
      <c r="Q196" s="94"/>
      <c r="R196" s="94"/>
      <c r="S196" s="94"/>
      <c r="T196" s="94"/>
      <c r="U196" s="94"/>
      <c r="V196" s="94"/>
      <c r="W196" s="94"/>
      <c r="X196" s="94"/>
      <c r="Y196" s="94"/>
      <c r="Z196" s="94"/>
    </row>
    <row r="197" ht="16.5" customHeight="1">
      <c r="A197" s="200" t="s">
        <v>1586</v>
      </c>
      <c r="B197" s="421" t="s">
        <v>139</v>
      </c>
      <c r="C197" s="421" t="s">
        <v>12398</v>
      </c>
      <c r="D197" s="319">
        <v>60.0</v>
      </c>
      <c r="E197" s="1169">
        <v>60.0</v>
      </c>
      <c r="F197" s="200" t="s">
        <v>1586</v>
      </c>
      <c r="G197" s="94"/>
      <c r="H197" s="94"/>
      <c r="I197" s="94"/>
      <c r="J197" s="94"/>
      <c r="K197" s="94"/>
      <c r="L197" s="94"/>
      <c r="M197" s="94"/>
      <c r="N197" s="94"/>
      <c r="O197" s="94"/>
      <c r="P197" s="94"/>
      <c r="Q197" s="94"/>
      <c r="R197" s="94"/>
      <c r="S197" s="94"/>
      <c r="T197" s="94"/>
      <c r="U197" s="94"/>
      <c r="V197" s="94"/>
      <c r="W197" s="94"/>
      <c r="X197" s="94"/>
      <c r="Y197" s="94"/>
      <c r="Z197" s="94"/>
    </row>
    <row r="198" ht="16.5" customHeight="1">
      <c r="A198" s="200" t="s">
        <v>1586</v>
      </c>
      <c r="B198" s="421" t="s">
        <v>139</v>
      </c>
      <c r="C198" s="421" t="s">
        <v>12435</v>
      </c>
      <c r="D198" s="315">
        <v>80.0</v>
      </c>
      <c r="E198" s="1169">
        <v>80.0</v>
      </c>
      <c r="F198" s="200" t="s">
        <v>1586</v>
      </c>
      <c r="G198" s="94"/>
      <c r="H198" s="94"/>
      <c r="I198" s="94"/>
      <c r="J198" s="94"/>
      <c r="K198" s="94"/>
      <c r="L198" s="94"/>
      <c r="M198" s="94"/>
      <c r="N198" s="94"/>
      <c r="O198" s="94"/>
      <c r="P198" s="94"/>
      <c r="Q198" s="94"/>
      <c r="R198" s="94"/>
      <c r="S198" s="94"/>
      <c r="T198" s="94"/>
      <c r="U198" s="94"/>
      <c r="V198" s="94"/>
      <c r="W198" s="94"/>
      <c r="X198" s="94"/>
      <c r="Y198" s="94"/>
      <c r="Z198" s="94"/>
    </row>
    <row r="199" ht="16.5" customHeight="1">
      <c r="A199" s="200" t="s">
        <v>1586</v>
      </c>
      <c r="B199" s="421" t="s">
        <v>139</v>
      </c>
      <c r="C199" s="421" t="s">
        <v>12436</v>
      </c>
      <c r="D199" s="319">
        <v>40.0</v>
      </c>
      <c r="E199" s="1169">
        <v>40.0</v>
      </c>
      <c r="F199" s="200" t="s">
        <v>1586</v>
      </c>
      <c r="G199" s="94"/>
      <c r="H199" s="94"/>
      <c r="I199" s="94"/>
      <c r="J199" s="94"/>
      <c r="K199" s="94"/>
      <c r="L199" s="94"/>
      <c r="M199" s="94"/>
      <c r="N199" s="94"/>
      <c r="O199" s="94"/>
      <c r="P199" s="94"/>
      <c r="Q199" s="94"/>
      <c r="R199" s="94"/>
      <c r="S199" s="94"/>
      <c r="T199" s="94"/>
      <c r="U199" s="94"/>
      <c r="V199" s="94"/>
      <c r="W199" s="94"/>
      <c r="X199" s="94"/>
      <c r="Y199" s="94"/>
      <c r="Z199" s="94"/>
    </row>
    <row r="200" ht="16.5" customHeight="1">
      <c r="A200" s="200" t="s">
        <v>1586</v>
      </c>
      <c r="B200" s="421" t="s">
        <v>139</v>
      </c>
      <c r="C200" s="421" t="s">
        <v>12437</v>
      </c>
      <c r="D200" s="319">
        <v>40.0</v>
      </c>
      <c r="E200" s="1169">
        <v>40.0</v>
      </c>
      <c r="F200" s="200" t="s">
        <v>1586</v>
      </c>
      <c r="G200" s="94"/>
      <c r="H200" s="94"/>
      <c r="I200" s="94"/>
      <c r="J200" s="94"/>
      <c r="K200" s="94"/>
      <c r="L200" s="94"/>
      <c r="M200" s="94"/>
      <c r="N200" s="94"/>
      <c r="O200" s="94"/>
      <c r="P200" s="94"/>
      <c r="Q200" s="94"/>
      <c r="R200" s="94"/>
      <c r="S200" s="94"/>
      <c r="T200" s="94"/>
      <c r="U200" s="94"/>
      <c r="V200" s="94"/>
      <c r="W200" s="94"/>
      <c r="X200" s="94"/>
      <c r="Y200" s="94"/>
      <c r="Z200" s="94"/>
    </row>
    <row r="201" ht="16.5" customHeight="1">
      <c r="A201" s="200" t="s">
        <v>1586</v>
      </c>
      <c r="B201" s="421" t="s">
        <v>139</v>
      </c>
      <c r="C201" s="421" t="s">
        <v>12438</v>
      </c>
      <c r="D201" s="319">
        <v>40.0</v>
      </c>
      <c r="E201" s="1169">
        <v>40.0</v>
      </c>
      <c r="F201" s="200" t="s">
        <v>1586</v>
      </c>
      <c r="G201" s="94"/>
      <c r="H201" s="94"/>
      <c r="I201" s="94"/>
      <c r="J201" s="94"/>
      <c r="K201" s="94"/>
      <c r="L201" s="94"/>
      <c r="M201" s="94"/>
      <c r="N201" s="94"/>
      <c r="O201" s="94"/>
      <c r="P201" s="94"/>
      <c r="Q201" s="94"/>
      <c r="R201" s="94"/>
      <c r="S201" s="94"/>
      <c r="T201" s="94"/>
      <c r="U201" s="94"/>
      <c r="V201" s="94"/>
      <c r="W201" s="94"/>
      <c r="X201" s="94"/>
      <c r="Y201" s="94"/>
      <c r="Z201" s="94"/>
    </row>
    <row r="202" ht="16.5" customHeight="1">
      <c r="A202" s="200" t="s">
        <v>1586</v>
      </c>
      <c r="B202" s="421" t="s">
        <v>139</v>
      </c>
      <c r="C202" s="421" t="s">
        <v>12438</v>
      </c>
      <c r="D202" s="319">
        <v>40.0</v>
      </c>
      <c r="E202" s="1169">
        <v>40.0</v>
      </c>
      <c r="F202" s="200" t="s">
        <v>1586</v>
      </c>
      <c r="G202" s="94"/>
      <c r="H202" s="94"/>
      <c r="I202" s="94"/>
      <c r="J202" s="94"/>
      <c r="K202" s="94"/>
      <c r="L202" s="94"/>
      <c r="M202" s="94"/>
      <c r="N202" s="94"/>
      <c r="O202" s="94"/>
      <c r="P202" s="94"/>
      <c r="Q202" s="94"/>
      <c r="R202" s="94"/>
      <c r="S202" s="94"/>
      <c r="T202" s="94"/>
      <c r="U202" s="94"/>
      <c r="V202" s="94"/>
      <c r="W202" s="94"/>
      <c r="X202" s="94"/>
      <c r="Y202" s="94"/>
      <c r="Z202" s="94"/>
    </row>
    <row r="203" ht="16.5" customHeight="1">
      <c r="A203" s="200" t="s">
        <v>1586</v>
      </c>
      <c r="B203" s="421" t="s">
        <v>139</v>
      </c>
      <c r="C203" s="421" t="s">
        <v>12439</v>
      </c>
      <c r="D203" s="319">
        <v>40.0</v>
      </c>
      <c r="E203" s="1169">
        <v>40.0</v>
      </c>
      <c r="F203" s="200" t="s">
        <v>1586</v>
      </c>
      <c r="G203" s="94"/>
      <c r="H203" s="94"/>
      <c r="I203" s="94"/>
      <c r="J203" s="94"/>
      <c r="K203" s="94"/>
      <c r="L203" s="94"/>
      <c r="M203" s="94"/>
      <c r="N203" s="94"/>
      <c r="O203" s="94"/>
      <c r="P203" s="94"/>
      <c r="Q203" s="94"/>
      <c r="R203" s="94"/>
      <c r="S203" s="94"/>
      <c r="T203" s="94"/>
      <c r="U203" s="94"/>
      <c r="V203" s="94"/>
      <c r="W203" s="94"/>
      <c r="X203" s="94"/>
      <c r="Y203" s="94"/>
      <c r="Z203" s="94"/>
    </row>
    <row r="204" ht="15.75" customHeight="1">
      <c r="A204" s="162" t="s">
        <v>160</v>
      </c>
      <c r="B204" s="348" t="s">
        <v>139</v>
      </c>
      <c r="C204" s="348" t="s">
        <v>12369</v>
      </c>
      <c r="D204" s="164">
        <v>60.0</v>
      </c>
      <c r="E204" s="1483">
        <v>60.0</v>
      </c>
      <c r="F204" s="1771" t="s">
        <v>1621</v>
      </c>
    </row>
    <row r="205" ht="15.75" customHeight="1">
      <c r="A205" s="162" t="s">
        <v>160</v>
      </c>
      <c r="B205" s="348" t="s">
        <v>139</v>
      </c>
      <c r="C205" s="348" t="s">
        <v>12349</v>
      </c>
      <c r="D205" s="178">
        <v>60.0</v>
      </c>
      <c r="E205" s="1483">
        <v>60.0</v>
      </c>
      <c r="F205" s="1771" t="s">
        <v>1621</v>
      </c>
    </row>
    <row r="206" ht="15.75" customHeight="1">
      <c r="A206" s="162" t="s">
        <v>160</v>
      </c>
      <c r="B206" s="348" t="s">
        <v>139</v>
      </c>
      <c r="C206" s="348" t="s">
        <v>12440</v>
      </c>
      <c r="D206" s="164">
        <v>40.0</v>
      </c>
      <c r="E206" s="1483">
        <v>40.0</v>
      </c>
      <c r="F206" s="1771" t="s">
        <v>1621</v>
      </c>
    </row>
    <row r="207" ht="15.75" customHeight="1">
      <c r="A207" s="162" t="s">
        <v>160</v>
      </c>
      <c r="B207" s="348" t="s">
        <v>139</v>
      </c>
      <c r="C207" s="348" t="s">
        <v>12441</v>
      </c>
      <c r="D207" s="178">
        <v>40.0</v>
      </c>
      <c r="E207" s="1483">
        <v>40.0</v>
      </c>
      <c r="F207" s="1771" t="s">
        <v>1621</v>
      </c>
    </row>
    <row r="208" ht="15.75" customHeight="1">
      <c r="A208" s="162" t="s">
        <v>160</v>
      </c>
      <c r="B208" s="348" t="s">
        <v>139</v>
      </c>
      <c r="C208" s="348" t="s">
        <v>12442</v>
      </c>
      <c r="D208" s="178">
        <v>40.0</v>
      </c>
      <c r="E208" s="1483">
        <v>40.0</v>
      </c>
      <c r="F208" s="1771" t="s">
        <v>1621</v>
      </c>
    </row>
    <row r="209" ht="15.75" customHeight="1">
      <c r="A209" s="162" t="s">
        <v>160</v>
      </c>
      <c r="B209" s="348" t="s">
        <v>139</v>
      </c>
      <c r="C209" s="348" t="s">
        <v>12443</v>
      </c>
      <c r="D209" s="178">
        <v>40.0</v>
      </c>
      <c r="E209" s="1483">
        <v>40.0</v>
      </c>
      <c r="F209" s="1771" t="s">
        <v>1621</v>
      </c>
    </row>
    <row r="210" ht="13.5" customHeight="1">
      <c r="A210" s="162" t="s">
        <v>143</v>
      </c>
      <c r="B210" s="931" t="s">
        <v>1647</v>
      </c>
      <c r="C210" s="348" t="s">
        <v>12444</v>
      </c>
      <c r="D210" s="164">
        <v>100.0</v>
      </c>
      <c r="E210" s="1483">
        <v>100.0</v>
      </c>
      <c r="F210" s="1551" t="s">
        <v>1652</v>
      </c>
      <c r="G210" s="609"/>
      <c r="H210" s="609"/>
      <c r="I210" s="609"/>
      <c r="J210" s="609"/>
      <c r="K210" s="609"/>
      <c r="L210" s="609"/>
      <c r="M210" s="609"/>
      <c r="N210" s="609"/>
      <c r="O210" s="609"/>
      <c r="P210" s="609"/>
      <c r="Q210" s="609"/>
      <c r="R210" s="609"/>
      <c r="S210" s="609"/>
      <c r="T210" s="609"/>
      <c r="U210" s="609"/>
      <c r="V210" s="609"/>
      <c r="W210" s="609"/>
      <c r="X210" s="609"/>
      <c r="Y210" s="609"/>
    </row>
    <row r="211" ht="13.5" customHeight="1">
      <c r="A211" s="162" t="s">
        <v>143</v>
      </c>
      <c r="B211" s="931" t="s">
        <v>1647</v>
      </c>
      <c r="C211" s="348" t="s">
        <v>12445</v>
      </c>
      <c r="D211" s="178">
        <v>80.0</v>
      </c>
      <c r="E211" s="1483">
        <v>80.0</v>
      </c>
      <c r="F211" s="1551" t="s">
        <v>1652</v>
      </c>
      <c r="G211" s="609"/>
      <c r="H211" s="609"/>
      <c r="I211" s="609"/>
      <c r="J211" s="609"/>
      <c r="K211" s="609"/>
      <c r="L211" s="609"/>
      <c r="M211" s="609"/>
      <c r="N211" s="609"/>
      <c r="O211" s="609"/>
      <c r="P211" s="609"/>
      <c r="Q211" s="609"/>
      <c r="R211" s="609"/>
      <c r="S211" s="609"/>
      <c r="T211" s="609"/>
      <c r="U211" s="609"/>
      <c r="V211" s="609"/>
      <c r="W211" s="609"/>
      <c r="X211" s="609"/>
      <c r="Y211" s="609"/>
    </row>
    <row r="212" ht="24.75" customHeight="1">
      <c r="A212" s="162" t="s">
        <v>143</v>
      </c>
      <c r="B212" s="931" t="s">
        <v>1647</v>
      </c>
      <c r="C212" s="348" t="s">
        <v>12341</v>
      </c>
      <c r="D212" s="164">
        <v>60.0</v>
      </c>
      <c r="E212" s="1483">
        <v>60.0</v>
      </c>
      <c r="F212" s="1551" t="s">
        <v>1652</v>
      </c>
      <c r="G212" s="609"/>
      <c r="H212" s="609"/>
      <c r="I212" s="609"/>
      <c r="J212" s="609"/>
      <c r="K212" s="609"/>
      <c r="L212" s="609"/>
      <c r="M212" s="609"/>
      <c r="N212" s="609"/>
      <c r="O212" s="609"/>
      <c r="P212" s="609"/>
      <c r="Q212" s="609"/>
      <c r="R212" s="609"/>
      <c r="S212" s="609"/>
      <c r="T212" s="609"/>
      <c r="U212" s="609"/>
      <c r="V212" s="609"/>
      <c r="W212" s="609"/>
      <c r="X212" s="609"/>
      <c r="Y212" s="609"/>
    </row>
    <row r="213" ht="15.75" customHeight="1">
      <c r="A213" s="200" t="s">
        <v>10609</v>
      </c>
      <c r="B213" s="348" t="s">
        <v>139</v>
      </c>
      <c r="C213" s="348" t="s">
        <v>12443</v>
      </c>
      <c r="D213" s="178">
        <v>40.0</v>
      </c>
      <c r="E213" s="1483">
        <v>40.0</v>
      </c>
      <c r="F213" s="374" t="s">
        <v>172</v>
      </c>
    </row>
    <row r="214" ht="15.75" customHeight="1">
      <c r="A214" s="162" t="s">
        <v>1802</v>
      </c>
      <c r="B214" s="348" t="s">
        <v>139</v>
      </c>
      <c r="C214" s="348" t="s">
        <v>12446</v>
      </c>
      <c r="D214" s="164">
        <v>50.0</v>
      </c>
      <c r="E214" s="1483">
        <v>50.0</v>
      </c>
      <c r="F214" s="374" t="s">
        <v>164</v>
      </c>
    </row>
    <row r="215" ht="15.75" customHeight="1">
      <c r="A215" s="162" t="s">
        <v>1802</v>
      </c>
      <c r="B215" s="348" t="s">
        <v>139</v>
      </c>
      <c r="C215" s="348" t="s">
        <v>12447</v>
      </c>
      <c r="D215" s="178">
        <v>50.0</v>
      </c>
      <c r="E215" s="1483">
        <v>50.0</v>
      </c>
      <c r="F215" s="374" t="s">
        <v>164</v>
      </c>
    </row>
    <row r="216" ht="15.75" customHeight="1">
      <c r="A216" s="847" t="s">
        <v>8945</v>
      </c>
      <c r="B216" s="648" t="s">
        <v>174</v>
      </c>
      <c r="C216" s="648" t="s">
        <v>12448</v>
      </c>
      <c r="D216" s="178">
        <v>40.0</v>
      </c>
      <c r="E216" s="1483">
        <v>40.0</v>
      </c>
      <c r="F216" s="555" t="s">
        <v>1841</v>
      </c>
    </row>
    <row r="217" ht="15.75" customHeight="1">
      <c r="A217" s="847" t="s">
        <v>8945</v>
      </c>
      <c r="B217" s="648" t="s">
        <v>174</v>
      </c>
      <c r="C217" s="648" t="s">
        <v>12368</v>
      </c>
      <c r="D217" s="178">
        <v>60.0</v>
      </c>
      <c r="E217" s="1483">
        <v>60.0</v>
      </c>
      <c r="F217" s="555" t="s">
        <v>1841</v>
      </c>
    </row>
    <row r="218" ht="15.75" customHeight="1">
      <c r="A218" s="511" t="s">
        <v>8954</v>
      </c>
      <c r="B218" s="511" t="s">
        <v>174</v>
      </c>
      <c r="C218" s="556" t="s">
        <v>12449</v>
      </c>
      <c r="D218" s="818">
        <v>60.0</v>
      </c>
      <c r="E218" s="683">
        <v>60.0</v>
      </c>
      <c r="F218" s="988" t="s">
        <v>6613</v>
      </c>
      <c r="I218" s="75"/>
      <c r="J218" s="75"/>
      <c r="K218" s="75"/>
      <c r="L218" s="75"/>
      <c r="M218" s="75"/>
      <c r="N218" s="75"/>
      <c r="O218" s="75"/>
      <c r="P218" s="75"/>
      <c r="Q218" s="75"/>
      <c r="R218" s="75"/>
      <c r="S218" s="75"/>
      <c r="T218" s="75"/>
      <c r="U218" s="75"/>
      <c r="V218" s="75"/>
      <c r="W218" s="75"/>
      <c r="X218" s="75"/>
      <c r="Y218" s="75"/>
    </row>
    <row r="219" ht="15.75" customHeight="1">
      <c r="A219" s="511" t="s">
        <v>8954</v>
      </c>
      <c r="B219" s="511" t="s">
        <v>174</v>
      </c>
      <c r="C219" s="556" t="s">
        <v>12450</v>
      </c>
      <c r="D219" s="818">
        <v>80.0</v>
      </c>
      <c r="E219" s="683">
        <v>80.0</v>
      </c>
      <c r="F219" s="988" t="s">
        <v>6613</v>
      </c>
      <c r="I219" s="75"/>
      <c r="J219" s="75"/>
      <c r="K219" s="75"/>
      <c r="L219" s="75"/>
      <c r="M219" s="75"/>
      <c r="N219" s="75"/>
      <c r="O219" s="75"/>
      <c r="P219" s="75"/>
      <c r="Q219" s="75"/>
      <c r="R219" s="75"/>
      <c r="S219" s="75"/>
      <c r="T219" s="75"/>
      <c r="U219" s="75"/>
      <c r="V219" s="75"/>
      <c r="W219" s="75"/>
      <c r="X219" s="75"/>
      <c r="Y219" s="75"/>
    </row>
    <row r="220" ht="15.75" customHeight="1">
      <c r="A220" s="511" t="s">
        <v>8954</v>
      </c>
      <c r="B220" s="511" t="s">
        <v>174</v>
      </c>
      <c r="C220" s="1772" t="s">
        <v>12451</v>
      </c>
      <c r="D220" s="818">
        <v>60.0</v>
      </c>
      <c r="E220" s="683">
        <v>60.0</v>
      </c>
      <c r="F220" s="988" t="s">
        <v>6613</v>
      </c>
      <c r="I220" s="75"/>
      <c r="J220" s="75"/>
      <c r="K220" s="75"/>
      <c r="L220" s="75"/>
      <c r="M220" s="75"/>
      <c r="N220" s="75"/>
      <c r="O220" s="75"/>
      <c r="P220" s="75"/>
      <c r="Q220" s="75"/>
      <c r="R220" s="75"/>
      <c r="S220" s="75"/>
      <c r="T220" s="75"/>
      <c r="U220" s="75"/>
      <c r="V220" s="75"/>
      <c r="W220" s="75"/>
      <c r="X220" s="75"/>
      <c r="Y220" s="75"/>
    </row>
    <row r="221" ht="15.75" customHeight="1">
      <c r="A221" s="511" t="s">
        <v>8954</v>
      </c>
      <c r="B221" s="511" t="s">
        <v>174</v>
      </c>
      <c r="C221" s="556" t="s">
        <v>12452</v>
      </c>
      <c r="D221" s="818">
        <v>30.0</v>
      </c>
      <c r="E221" s="683">
        <v>30.0</v>
      </c>
      <c r="F221" s="988" t="s">
        <v>6613</v>
      </c>
      <c r="I221" s="75"/>
      <c r="J221" s="75"/>
      <c r="K221" s="75"/>
      <c r="L221" s="75"/>
      <c r="M221" s="75"/>
      <c r="N221" s="75"/>
      <c r="O221" s="75"/>
      <c r="P221" s="75"/>
      <c r="Q221" s="75"/>
      <c r="R221" s="75"/>
      <c r="S221" s="75"/>
      <c r="T221" s="75"/>
      <c r="U221" s="75"/>
      <c r="V221" s="75"/>
      <c r="W221" s="75"/>
      <c r="X221" s="75"/>
      <c r="Y221" s="75"/>
    </row>
    <row r="222" ht="15.75" customHeight="1">
      <c r="A222" s="511" t="s">
        <v>8954</v>
      </c>
      <c r="B222" s="511" t="s">
        <v>174</v>
      </c>
      <c r="C222" s="556" t="s">
        <v>12453</v>
      </c>
      <c r="D222" s="818">
        <v>30.0</v>
      </c>
      <c r="E222" s="683">
        <v>30.0</v>
      </c>
      <c r="F222" s="988" t="s">
        <v>6613</v>
      </c>
      <c r="I222" s="75"/>
      <c r="J222" s="75"/>
      <c r="K222" s="75"/>
      <c r="L222" s="75"/>
      <c r="M222" s="75"/>
      <c r="N222" s="75"/>
      <c r="O222" s="75"/>
      <c r="P222" s="75"/>
      <c r="Q222" s="75"/>
      <c r="R222" s="75"/>
      <c r="S222" s="75"/>
      <c r="T222" s="75"/>
      <c r="U222" s="75"/>
      <c r="V222" s="75"/>
      <c r="W222" s="75"/>
      <c r="X222" s="75"/>
      <c r="Y222" s="75"/>
    </row>
    <row r="223" ht="15.75" customHeight="1">
      <c r="A223" s="511" t="s">
        <v>8954</v>
      </c>
      <c r="B223" s="511" t="s">
        <v>174</v>
      </c>
      <c r="C223" s="556" t="s">
        <v>12454</v>
      </c>
      <c r="D223" s="818">
        <v>30.0</v>
      </c>
      <c r="E223" s="683">
        <v>30.0</v>
      </c>
      <c r="F223" s="988" t="s">
        <v>6613</v>
      </c>
      <c r="I223" s="75"/>
      <c r="J223" s="75"/>
      <c r="K223" s="75"/>
      <c r="L223" s="75"/>
      <c r="M223" s="75"/>
      <c r="N223" s="75"/>
      <c r="O223" s="75"/>
      <c r="P223" s="75"/>
      <c r="Q223" s="75"/>
      <c r="R223" s="75"/>
      <c r="S223" s="75"/>
      <c r="T223" s="75"/>
      <c r="U223" s="75"/>
      <c r="V223" s="75"/>
      <c r="W223" s="75"/>
      <c r="X223" s="75"/>
      <c r="Y223" s="75"/>
    </row>
    <row r="224" ht="15.75" customHeight="1">
      <c r="A224" s="511"/>
      <c r="B224" s="511"/>
      <c r="C224" s="556" t="s">
        <v>12455</v>
      </c>
      <c r="D224" s="818">
        <v>30.0</v>
      </c>
      <c r="E224" s="683">
        <v>30.0</v>
      </c>
      <c r="F224" s="988" t="s">
        <v>6613</v>
      </c>
      <c r="I224" s="75"/>
      <c r="J224" s="75"/>
      <c r="K224" s="75"/>
      <c r="L224" s="75"/>
      <c r="M224" s="75"/>
      <c r="N224" s="75"/>
      <c r="O224" s="75"/>
      <c r="P224" s="75"/>
      <c r="Q224" s="75"/>
      <c r="R224" s="75"/>
      <c r="S224" s="75"/>
      <c r="T224" s="75"/>
      <c r="U224" s="75"/>
      <c r="V224" s="75"/>
      <c r="W224" s="75"/>
      <c r="X224" s="75"/>
      <c r="Y224" s="75"/>
    </row>
    <row r="225" ht="15.75" customHeight="1">
      <c r="A225" s="511" t="s">
        <v>12456</v>
      </c>
      <c r="B225" s="511" t="s">
        <v>174</v>
      </c>
      <c r="C225" s="511" t="s">
        <v>12457</v>
      </c>
      <c r="D225" s="528">
        <v>30.0</v>
      </c>
      <c r="E225" s="683">
        <v>30.0</v>
      </c>
      <c r="F225" s="988" t="s">
        <v>6613</v>
      </c>
      <c r="I225" s="75"/>
      <c r="J225" s="75"/>
      <c r="K225" s="75"/>
      <c r="L225" s="75"/>
      <c r="M225" s="75"/>
      <c r="N225" s="75"/>
      <c r="O225" s="75"/>
      <c r="P225" s="75"/>
      <c r="Q225" s="75"/>
      <c r="R225" s="75"/>
      <c r="S225" s="75"/>
      <c r="T225" s="75"/>
      <c r="U225" s="75"/>
      <c r="V225" s="75"/>
      <c r="W225" s="75"/>
      <c r="X225" s="75"/>
      <c r="Y225" s="75"/>
    </row>
    <row r="226" ht="15.75" customHeight="1">
      <c r="A226" s="511" t="s">
        <v>12456</v>
      </c>
      <c r="B226" s="511" t="s">
        <v>174</v>
      </c>
      <c r="C226" s="511" t="s">
        <v>12458</v>
      </c>
      <c r="D226" s="528">
        <v>30.0</v>
      </c>
      <c r="E226" s="683">
        <v>30.0</v>
      </c>
      <c r="F226" s="988" t="s">
        <v>6613</v>
      </c>
      <c r="I226" s="75"/>
      <c r="J226" s="75"/>
      <c r="K226" s="75"/>
      <c r="L226" s="75"/>
      <c r="M226" s="75"/>
      <c r="N226" s="75"/>
      <c r="O226" s="75"/>
      <c r="P226" s="75"/>
      <c r="Q226" s="75"/>
      <c r="R226" s="75"/>
      <c r="S226" s="75"/>
      <c r="T226" s="75"/>
      <c r="U226" s="75"/>
      <c r="V226" s="75"/>
      <c r="W226" s="75"/>
      <c r="X226" s="75"/>
      <c r="Y226" s="75"/>
    </row>
    <row r="227" ht="15.75" customHeight="1">
      <c r="A227" s="511" t="s">
        <v>12456</v>
      </c>
      <c r="B227" s="511" t="s">
        <v>174</v>
      </c>
      <c r="C227" s="511" t="s">
        <v>12459</v>
      </c>
      <c r="D227" s="528">
        <v>20.0</v>
      </c>
      <c r="E227" s="683">
        <v>20.0</v>
      </c>
      <c r="F227" s="988" t="s">
        <v>6613</v>
      </c>
    </row>
    <row r="228" ht="15.75" customHeight="1">
      <c r="A228" s="511" t="s">
        <v>12456</v>
      </c>
      <c r="B228" s="511" t="s">
        <v>174</v>
      </c>
      <c r="C228" s="511" t="s">
        <v>12460</v>
      </c>
      <c r="D228" s="528">
        <v>30.0</v>
      </c>
      <c r="E228" s="683">
        <v>30.0</v>
      </c>
      <c r="F228" s="988" t="s">
        <v>6613</v>
      </c>
    </row>
    <row r="229" ht="15.75" customHeight="1">
      <c r="A229" s="511" t="s">
        <v>12456</v>
      </c>
      <c r="B229" s="511" t="s">
        <v>174</v>
      </c>
      <c r="C229" s="511" t="s">
        <v>12461</v>
      </c>
      <c r="D229" s="528">
        <v>30.0</v>
      </c>
      <c r="E229" s="683">
        <v>30.0</v>
      </c>
      <c r="F229" s="988" t="s">
        <v>6613</v>
      </c>
    </row>
    <row r="230" ht="15.75" customHeight="1">
      <c r="A230" s="511" t="s">
        <v>12456</v>
      </c>
      <c r="B230" s="511" t="s">
        <v>174</v>
      </c>
      <c r="C230" s="511" t="s">
        <v>12462</v>
      </c>
      <c r="D230" s="528">
        <v>30.0</v>
      </c>
      <c r="E230" s="683">
        <v>30.0</v>
      </c>
      <c r="F230" s="988" t="s">
        <v>6613</v>
      </c>
    </row>
    <row r="231" ht="27.75" customHeight="1">
      <c r="A231" s="511" t="s">
        <v>12456</v>
      </c>
      <c r="B231" s="511" t="s">
        <v>174</v>
      </c>
      <c r="C231" s="511" t="s">
        <v>12463</v>
      </c>
      <c r="D231" s="528">
        <v>30.0</v>
      </c>
      <c r="E231" s="683">
        <v>30.0</v>
      </c>
      <c r="F231" s="988" t="s">
        <v>6613</v>
      </c>
    </row>
    <row r="232" ht="15.75" customHeight="1">
      <c r="A232" s="511" t="s">
        <v>12456</v>
      </c>
      <c r="B232" s="511" t="s">
        <v>174</v>
      </c>
      <c r="C232" s="511" t="s">
        <v>12464</v>
      </c>
      <c r="D232" s="528">
        <v>30.0</v>
      </c>
      <c r="E232" s="683">
        <v>30.0</v>
      </c>
      <c r="F232" s="988" t="s">
        <v>6613</v>
      </c>
    </row>
    <row r="233" ht="15.75" customHeight="1">
      <c r="A233" s="162" t="s">
        <v>10100</v>
      </c>
      <c r="B233" s="348" t="s">
        <v>174</v>
      </c>
      <c r="C233" s="348" t="s">
        <v>12465</v>
      </c>
      <c r="D233" s="164">
        <v>40.0</v>
      </c>
      <c r="E233" s="1483">
        <v>40.0</v>
      </c>
      <c r="F233" s="988" t="s">
        <v>6647</v>
      </c>
    </row>
    <row r="234" ht="15.75" customHeight="1">
      <c r="A234" s="162" t="s">
        <v>10100</v>
      </c>
      <c r="B234" s="348" t="s">
        <v>174</v>
      </c>
      <c r="C234" s="348" t="s">
        <v>12466</v>
      </c>
      <c r="D234" s="178">
        <v>60.0</v>
      </c>
      <c r="E234" s="1483">
        <v>60.0</v>
      </c>
      <c r="F234" s="988" t="s">
        <v>6647</v>
      </c>
    </row>
    <row r="235" ht="15.75" customHeight="1">
      <c r="A235" s="162" t="s">
        <v>10100</v>
      </c>
      <c r="B235" s="348" t="s">
        <v>174</v>
      </c>
      <c r="C235" s="348" t="s">
        <v>12467</v>
      </c>
      <c r="D235" s="178">
        <v>60.0</v>
      </c>
      <c r="E235" s="1483">
        <v>60.0</v>
      </c>
      <c r="F235" s="988" t="s">
        <v>6647</v>
      </c>
    </row>
    <row r="236" ht="15.75" customHeight="1">
      <c r="A236" s="162" t="s">
        <v>10100</v>
      </c>
      <c r="B236" s="348" t="s">
        <v>174</v>
      </c>
      <c r="C236" s="348" t="s">
        <v>12368</v>
      </c>
      <c r="D236" s="164">
        <v>60.0</v>
      </c>
      <c r="E236" s="1483">
        <v>60.0</v>
      </c>
      <c r="F236" s="988" t="s">
        <v>6647</v>
      </c>
    </row>
    <row r="237" ht="15.75" customHeight="1">
      <c r="A237" s="162" t="s">
        <v>10100</v>
      </c>
      <c r="B237" s="348" t="s">
        <v>174</v>
      </c>
      <c r="C237" s="348" t="s">
        <v>12445</v>
      </c>
      <c r="D237" s="178">
        <v>80.0</v>
      </c>
      <c r="E237" s="1483">
        <v>80.0</v>
      </c>
      <c r="F237" s="988" t="s">
        <v>6647</v>
      </c>
    </row>
    <row r="238" ht="15.75" customHeight="1">
      <c r="A238" s="162" t="s">
        <v>10100</v>
      </c>
      <c r="B238" s="348" t="s">
        <v>174</v>
      </c>
      <c r="C238" s="348" t="s">
        <v>12468</v>
      </c>
      <c r="D238" s="178">
        <v>40.0</v>
      </c>
      <c r="E238" s="1483">
        <v>40.0</v>
      </c>
      <c r="F238" s="988" t="s">
        <v>6647</v>
      </c>
    </row>
    <row r="239" ht="15.75" customHeight="1">
      <c r="A239" s="162" t="s">
        <v>10109</v>
      </c>
      <c r="B239" s="348" t="s">
        <v>174</v>
      </c>
      <c r="C239" s="348" t="s">
        <v>12469</v>
      </c>
      <c r="D239" s="178">
        <v>20.0</v>
      </c>
      <c r="E239" s="1483">
        <v>20.0</v>
      </c>
      <c r="F239" s="988" t="s">
        <v>6666</v>
      </c>
    </row>
    <row r="240" ht="15.75" customHeight="1">
      <c r="A240" s="162" t="s">
        <v>7636</v>
      </c>
      <c r="B240" s="348" t="s">
        <v>174</v>
      </c>
      <c r="C240" s="348" t="s">
        <v>12470</v>
      </c>
      <c r="D240" s="164">
        <v>60.0</v>
      </c>
      <c r="E240" s="1483">
        <v>60.0</v>
      </c>
      <c r="F240" s="75" t="s">
        <v>182</v>
      </c>
    </row>
    <row r="241" ht="15.75" customHeight="1">
      <c r="A241" s="200" t="s">
        <v>8962</v>
      </c>
      <c r="B241" s="1128" t="s">
        <v>174</v>
      </c>
      <c r="C241" s="348" t="s">
        <v>12471</v>
      </c>
      <c r="D241" s="178">
        <v>80.0</v>
      </c>
      <c r="E241" s="1483">
        <v>80.0</v>
      </c>
      <c r="F241" s="555" t="s">
        <v>175</v>
      </c>
    </row>
    <row r="242" ht="15.75" customHeight="1">
      <c r="A242" s="200" t="s">
        <v>8962</v>
      </c>
      <c r="B242" s="1128" t="s">
        <v>174</v>
      </c>
      <c r="C242" s="348" t="s">
        <v>12472</v>
      </c>
      <c r="D242" s="164">
        <v>80.0</v>
      </c>
      <c r="E242" s="1483">
        <v>80.0</v>
      </c>
      <c r="F242" s="555" t="s">
        <v>175</v>
      </c>
    </row>
    <row r="243" ht="15.75" customHeight="1">
      <c r="A243" s="1177" t="s">
        <v>8962</v>
      </c>
      <c r="B243" s="1725" t="s">
        <v>174</v>
      </c>
      <c r="C243" s="1725" t="s">
        <v>12473</v>
      </c>
      <c r="D243" s="1182">
        <v>60.0</v>
      </c>
      <c r="E243" s="1727">
        <v>60.0</v>
      </c>
      <c r="F243" s="555" t="s">
        <v>175</v>
      </c>
    </row>
    <row r="244" ht="15.75" customHeight="1">
      <c r="A244" s="1177" t="s">
        <v>8962</v>
      </c>
      <c r="B244" s="1725" t="s">
        <v>174</v>
      </c>
      <c r="C244" s="1725" t="s">
        <v>12445</v>
      </c>
      <c r="D244" s="1724">
        <v>80.0</v>
      </c>
      <c r="E244" s="1727">
        <v>80.0</v>
      </c>
      <c r="F244" s="555" t="s">
        <v>175</v>
      </c>
    </row>
    <row r="245" ht="15.75" customHeight="1">
      <c r="A245" s="1177" t="s">
        <v>8962</v>
      </c>
      <c r="B245" s="1725" t="s">
        <v>174</v>
      </c>
      <c r="C245" s="1725" t="s">
        <v>12474</v>
      </c>
      <c r="D245" s="1182">
        <v>30.0</v>
      </c>
      <c r="E245" s="1727">
        <v>30.0</v>
      </c>
      <c r="F245" s="555" t="s">
        <v>175</v>
      </c>
    </row>
    <row r="246" ht="15.75" customHeight="1">
      <c r="A246" s="1177" t="s">
        <v>8962</v>
      </c>
      <c r="B246" s="1725" t="s">
        <v>174</v>
      </c>
      <c r="C246" s="1725" t="s">
        <v>12475</v>
      </c>
      <c r="D246" s="1182">
        <v>30.0</v>
      </c>
      <c r="E246" s="1727">
        <v>30.0</v>
      </c>
      <c r="F246" s="555" t="s">
        <v>175</v>
      </c>
    </row>
    <row r="247" ht="15.75" customHeight="1">
      <c r="A247" s="1177" t="s">
        <v>8962</v>
      </c>
      <c r="B247" s="1725" t="s">
        <v>174</v>
      </c>
      <c r="C247" s="1725" t="s">
        <v>12476</v>
      </c>
      <c r="D247" s="1182">
        <v>30.0</v>
      </c>
      <c r="E247" s="1727">
        <v>30.0</v>
      </c>
      <c r="F247" s="555" t="s">
        <v>175</v>
      </c>
    </row>
    <row r="248" ht="15.75" customHeight="1">
      <c r="A248" s="162" t="s">
        <v>183</v>
      </c>
      <c r="B248" s="348" t="s">
        <v>174</v>
      </c>
      <c r="C248" s="348" t="s">
        <v>12477</v>
      </c>
      <c r="D248" s="164">
        <v>20.0</v>
      </c>
      <c r="E248" s="1483">
        <v>20.0</v>
      </c>
      <c r="F248" s="555" t="s">
        <v>10164</v>
      </c>
    </row>
    <row r="249" ht="15.75" customHeight="1">
      <c r="A249" s="162" t="s">
        <v>8969</v>
      </c>
      <c r="B249" s="348" t="s">
        <v>174</v>
      </c>
      <c r="C249" s="348" t="s">
        <v>12478</v>
      </c>
      <c r="D249" s="164">
        <v>40.0</v>
      </c>
      <c r="E249" s="1483">
        <v>40.0</v>
      </c>
      <c r="F249" s="555" t="s">
        <v>1913</v>
      </c>
    </row>
    <row r="250" ht="15.75" customHeight="1">
      <c r="A250" s="162" t="s">
        <v>8969</v>
      </c>
      <c r="B250" s="348" t="s">
        <v>174</v>
      </c>
      <c r="C250" s="348" t="s">
        <v>12479</v>
      </c>
      <c r="D250" s="178">
        <v>40.0</v>
      </c>
      <c r="E250" s="1483">
        <v>40.0</v>
      </c>
      <c r="F250" s="555" t="s">
        <v>1913</v>
      </c>
    </row>
    <row r="251" ht="15.75" customHeight="1">
      <c r="A251" s="162" t="s">
        <v>8976</v>
      </c>
      <c r="B251" s="348" t="s">
        <v>174</v>
      </c>
      <c r="C251" s="348" t="s">
        <v>12341</v>
      </c>
      <c r="D251" s="164">
        <v>60.0</v>
      </c>
      <c r="E251" s="1483">
        <v>60.0</v>
      </c>
      <c r="F251" s="75" t="s">
        <v>1935</v>
      </c>
    </row>
    <row r="252" ht="15.75" customHeight="1">
      <c r="A252" s="162" t="s">
        <v>8976</v>
      </c>
      <c r="B252" s="348" t="s">
        <v>174</v>
      </c>
      <c r="C252" s="348" t="s">
        <v>12480</v>
      </c>
      <c r="D252" s="178">
        <v>40.0</v>
      </c>
      <c r="E252" s="1483">
        <v>40.0</v>
      </c>
      <c r="F252" s="75" t="s">
        <v>1935</v>
      </c>
    </row>
    <row r="253" ht="15.75" customHeight="1">
      <c r="A253" s="162" t="s">
        <v>8976</v>
      </c>
      <c r="B253" s="348" t="s">
        <v>174</v>
      </c>
      <c r="C253" s="348" t="s">
        <v>12481</v>
      </c>
      <c r="D253" s="164">
        <v>20.0</v>
      </c>
      <c r="E253" s="1483">
        <v>20.0</v>
      </c>
      <c r="F253" s="75" t="s">
        <v>1935</v>
      </c>
    </row>
    <row r="254" ht="15.75" customHeight="1">
      <c r="A254" s="162" t="s">
        <v>8976</v>
      </c>
      <c r="B254" s="348" t="s">
        <v>174</v>
      </c>
      <c r="C254" s="348" t="s">
        <v>12482</v>
      </c>
      <c r="D254" s="178">
        <v>60.0</v>
      </c>
      <c r="E254" s="1483">
        <v>60.0</v>
      </c>
      <c r="F254" s="75" t="s">
        <v>1935</v>
      </c>
    </row>
    <row r="255" ht="15.75" customHeight="1">
      <c r="A255" s="162" t="s">
        <v>8976</v>
      </c>
      <c r="B255" s="348" t="s">
        <v>174</v>
      </c>
      <c r="C255" s="348" t="s">
        <v>12483</v>
      </c>
      <c r="D255" s="178">
        <v>60.0</v>
      </c>
      <c r="E255" s="1483">
        <v>60.0</v>
      </c>
      <c r="F255" s="75" t="s">
        <v>1935</v>
      </c>
    </row>
    <row r="256" ht="15.75" customHeight="1">
      <c r="A256" s="162" t="s">
        <v>8976</v>
      </c>
      <c r="B256" s="348" t="s">
        <v>174</v>
      </c>
      <c r="C256" s="348" t="s">
        <v>12484</v>
      </c>
      <c r="D256" s="178">
        <v>30.0</v>
      </c>
      <c r="E256" s="1483">
        <v>30.0</v>
      </c>
      <c r="F256" s="75" t="s">
        <v>1935</v>
      </c>
    </row>
    <row r="257" ht="15.75" customHeight="1">
      <c r="A257" s="162" t="s">
        <v>8976</v>
      </c>
      <c r="B257" s="348" t="s">
        <v>174</v>
      </c>
      <c r="C257" s="348" t="s">
        <v>12485</v>
      </c>
      <c r="D257" s="178">
        <v>20.0</v>
      </c>
      <c r="E257" s="1483">
        <v>20.0</v>
      </c>
      <c r="F257" s="75" t="s">
        <v>1935</v>
      </c>
    </row>
    <row r="258" ht="15.75" customHeight="1">
      <c r="A258" s="162" t="s">
        <v>8976</v>
      </c>
      <c r="B258" s="348" t="s">
        <v>174</v>
      </c>
      <c r="C258" s="348" t="s">
        <v>12486</v>
      </c>
      <c r="D258" s="178">
        <v>20.0</v>
      </c>
      <c r="E258" s="1483">
        <v>20.0</v>
      </c>
      <c r="F258" s="75" t="s">
        <v>1935</v>
      </c>
    </row>
    <row r="259" ht="15.75" customHeight="1">
      <c r="A259" s="162" t="s">
        <v>8976</v>
      </c>
      <c r="B259" s="348" t="s">
        <v>174</v>
      </c>
      <c r="C259" s="348" t="s">
        <v>12487</v>
      </c>
      <c r="D259" s="178">
        <v>20.0</v>
      </c>
      <c r="E259" s="1483">
        <v>20.0</v>
      </c>
      <c r="F259" s="75" t="s">
        <v>1935</v>
      </c>
    </row>
    <row r="260" ht="15.75" customHeight="1">
      <c r="A260" s="162" t="s">
        <v>8976</v>
      </c>
      <c r="B260" s="348" t="s">
        <v>174</v>
      </c>
      <c r="C260" s="348" t="s">
        <v>12488</v>
      </c>
      <c r="D260" s="178">
        <v>30.0</v>
      </c>
      <c r="E260" s="1483">
        <v>30.0</v>
      </c>
      <c r="F260" s="75" t="s">
        <v>1935</v>
      </c>
    </row>
    <row r="261" ht="15.75" customHeight="1">
      <c r="A261" s="162" t="s">
        <v>8976</v>
      </c>
      <c r="B261" s="348" t="s">
        <v>174</v>
      </c>
      <c r="C261" s="348" t="s">
        <v>12489</v>
      </c>
      <c r="D261" s="178">
        <v>20.0</v>
      </c>
      <c r="E261" s="1483">
        <v>20.0</v>
      </c>
      <c r="F261" s="75" t="s">
        <v>1935</v>
      </c>
    </row>
    <row r="262" ht="15.75" customHeight="1">
      <c r="A262" s="162" t="s">
        <v>8976</v>
      </c>
      <c r="B262" s="348" t="s">
        <v>174</v>
      </c>
      <c r="C262" s="348" t="s">
        <v>12490</v>
      </c>
      <c r="D262" s="178">
        <v>20.0</v>
      </c>
      <c r="E262" s="1483">
        <v>20.0</v>
      </c>
      <c r="F262" s="75" t="s">
        <v>1935</v>
      </c>
    </row>
    <row r="263" ht="15.75" customHeight="1">
      <c r="A263" s="162" t="s">
        <v>10195</v>
      </c>
      <c r="B263" s="348" t="s">
        <v>174</v>
      </c>
      <c r="C263" s="348" t="s">
        <v>12491</v>
      </c>
      <c r="D263" s="164">
        <v>20.0</v>
      </c>
      <c r="E263" s="1483">
        <v>20.0</v>
      </c>
      <c r="F263" s="75" t="s">
        <v>8390</v>
      </c>
    </row>
    <row r="264" ht="15.75" customHeight="1">
      <c r="A264" s="162" t="s">
        <v>12492</v>
      </c>
      <c r="B264" s="348" t="s">
        <v>174</v>
      </c>
      <c r="C264" s="348" t="s">
        <v>12493</v>
      </c>
      <c r="D264" s="164">
        <v>20.0</v>
      </c>
      <c r="E264" s="1483">
        <v>20.0</v>
      </c>
      <c r="F264" s="555" t="s">
        <v>1959</v>
      </c>
    </row>
    <row r="265" ht="15.75" customHeight="1">
      <c r="A265" s="162" t="s">
        <v>9044</v>
      </c>
      <c r="B265" s="348" t="s">
        <v>174</v>
      </c>
      <c r="C265" s="348" t="s">
        <v>12341</v>
      </c>
      <c r="D265" s="164">
        <v>60.0</v>
      </c>
      <c r="E265" s="1483">
        <v>60.0</v>
      </c>
      <c r="F265" s="555" t="s">
        <v>9049</v>
      </c>
    </row>
    <row r="266" ht="15.75" customHeight="1">
      <c r="A266" s="162" t="s">
        <v>9044</v>
      </c>
      <c r="B266" s="348" t="s">
        <v>174</v>
      </c>
      <c r="C266" s="348" t="s">
        <v>12494</v>
      </c>
      <c r="D266" s="178">
        <v>40.0</v>
      </c>
      <c r="E266" s="1483">
        <v>40.0</v>
      </c>
      <c r="F266" s="555" t="s">
        <v>9049</v>
      </c>
    </row>
    <row r="267" ht="15.75" customHeight="1">
      <c r="A267" s="162" t="s">
        <v>9044</v>
      </c>
      <c r="B267" s="348" t="s">
        <v>174</v>
      </c>
      <c r="C267" s="348" t="s">
        <v>12495</v>
      </c>
      <c r="D267" s="164">
        <v>20.0</v>
      </c>
      <c r="E267" s="1483">
        <v>20.0</v>
      </c>
      <c r="F267" s="555" t="s">
        <v>9049</v>
      </c>
    </row>
    <row r="268" ht="15.75" customHeight="1">
      <c r="A268" s="162" t="s">
        <v>9044</v>
      </c>
      <c r="B268" s="348" t="s">
        <v>174</v>
      </c>
      <c r="C268" s="348" t="s">
        <v>12496</v>
      </c>
      <c r="D268" s="178">
        <v>20.0</v>
      </c>
      <c r="E268" s="1483">
        <v>20.0</v>
      </c>
      <c r="F268" s="555" t="s">
        <v>9049</v>
      </c>
    </row>
    <row r="269" ht="15.75" customHeight="1">
      <c r="A269" s="162" t="s">
        <v>9044</v>
      </c>
      <c r="B269" s="348" t="s">
        <v>174</v>
      </c>
      <c r="C269" s="348" t="s">
        <v>12497</v>
      </c>
      <c r="D269" s="178">
        <v>20.0</v>
      </c>
      <c r="E269" s="1483">
        <v>20.0</v>
      </c>
      <c r="F269" s="555" t="s">
        <v>9049</v>
      </c>
    </row>
    <row r="270" ht="15.75" customHeight="1">
      <c r="A270" s="162" t="s">
        <v>9044</v>
      </c>
      <c r="B270" s="348" t="s">
        <v>174</v>
      </c>
      <c r="C270" s="348" t="s">
        <v>12498</v>
      </c>
      <c r="D270" s="178">
        <v>20.0</v>
      </c>
      <c r="E270" s="1483">
        <v>20.0</v>
      </c>
      <c r="F270" s="555" t="s">
        <v>9049</v>
      </c>
    </row>
    <row r="271" ht="15.75" customHeight="1">
      <c r="A271" s="162" t="s">
        <v>9044</v>
      </c>
      <c r="B271" s="348" t="s">
        <v>174</v>
      </c>
      <c r="C271" s="348" t="s">
        <v>12499</v>
      </c>
      <c r="D271" s="178">
        <v>20.0</v>
      </c>
      <c r="E271" s="1483">
        <v>20.0</v>
      </c>
      <c r="F271" s="555" t="s">
        <v>9049</v>
      </c>
    </row>
    <row r="272" ht="15.75" customHeight="1">
      <c r="A272" s="847" t="s">
        <v>9050</v>
      </c>
      <c r="B272" s="648" t="s">
        <v>174</v>
      </c>
      <c r="C272" s="648" t="s">
        <v>12500</v>
      </c>
      <c r="D272" s="1773">
        <v>20.0</v>
      </c>
      <c r="E272" s="1667">
        <v>20.0</v>
      </c>
      <c r="F272" s="1020" t="s">
        <v>186</v>
      </c>
      <c r="G272" s="1671"/>
      <c r="H272" s="1671"/>
      <c r="I272" s="1671"/>
      <c r="J272" s="1671"/>
      <c r="K272" s="1671"/>
      <c r="L272" s="1671"/>
      <c r="M272" s="1671"/>
      <c r="N272" s="1671"/>
      <c r="O272" s="1671"/>
      <c r="P272" s="1671"/>
      <c r="Q272" s="1671"/>
      <c r="R272" s="1671"/>
      <c r="S272" s="1671"/>
      <c r="T272" s="1671"/>
      <c r="U272" s="1671"/>
      <c r="V272" s="1671"/>
      <c r="W272" s="1671"/>
      <c r="X272" s="1671"/>
      <c r="Y272" s="1671"/>
      <c r="Z272" s="1671"/>
    </row>
    <row r="273" ht="15.75" customHeight="1">
      <c r="A273" s="847" t="s">
        <v>9050</v>
      </c>
      <c r="B273" s="648" t="s">
        <v>174</v>
      </c>
      <c r="C273" s="648" t="s">
        <v>12501</v>
      </c>
      <c r="D273" s="1731">
        <v>20.0</v>
      </c>
      <c r="E273" s="1667">
        <v>20.0</v>
      </c>
      <c r="F273" s="1020" t="s">
        <v>186</v>
      </c>
      <c r="G273" s="1671"/>
      <c r="H273" s="1671"/>
      <c r="I273" s="1671"/>
      <c r="J273" s="1671"/>
      <c r="K273" s="1671"/>
      <c r="L273" s="1671"/>
      <c r="M273" s="1671"/>
      <c r="N273" s="1671"/>
      <c r="O273" s="1671"/>
      <c r="P273" s="1671"/>
      <c r="Q273" s="1671"/>
      <c r="R273" s="1671"/>
      <c r="S273" s="1671"/>
      <c r="T273" s="1671"/>
      <c r="U273" s="1671"/>
      <c r="V273" s="1671"/>
      <c r="W273" s="1671"/>
      <c r="X273" s="1671"/>
      <c r="Y273" s="1671"/>
      <c r="Z273" s="1671"/>
    </row>
    <row r="274" ht="15.75" customHeight="1">
      <c r="A274" s="162" t="s">
        <v>9050</v>
      </c>
      <c r="B274" s="348" t="s">
        <v>174</v>
      </c>
      <c r="C274" s="348" t="s">
        <v>12502</v>
      </c>
      <c r="D274" s="178">
        <v>20.0</v>
      </c>
      <c r="E274" s="1483">
        <v>20.0</v>
      </c>
      <c r="F274" s="1020" t="s">
        <v>186</v>
      </c>
    </row>
    <row r="275" ht="15.75" customHeight="1">
      <c r="A275" s="162" t="s">
        <v>201</v>
      </c>
      <c r="B275" s="348" t="s">
        <v>174</v>
      </c>
      <c r="C275" s="348" t="s">
        <v>12503</v>
      </c>
      <c r="D275" s="164">
        <v>60.0</v>
      </c>
      <c r="E275" s="1483">
        <v>60.0</v>
      </c>
      <c r="F275" s="1023" t="s">
        <v>201</v>
      </c>
    </row>
    <row r="276" ht="15.75" customHeight="1">
      <c r="A276" s="162" t="s">
        <v>201</v>
      </c>
      <c r="B276" s="348" t="s">
        <v>174</v>
      </c>
      <c r="C276" s="348" t="s">
        <v>12504</v>
      </c>
      <c r="D276" s="164">
        <v>60.0</v>
      </c>
      <c r="E276" s="1483">
        <v>60.0</v>
      </c>
      <c r="F276" s="1023" t="s">
        <v>201</v>
      </c>
    </row>
    <row r="277" ht="15.75" customHeight="1">
      <c r="A277" s="162" t="s">
        <v>10571</v>
      </c>
      <c r="B277" s="348" t="s">
        <v>174</v>
      </c>
      <c r="C277" s="348" t="s">
        <v>12505</v>
      </c>
      <c r="D277" s="164">
        <v>40.0</v>
      </c>
      <c r="E277" s="1483">
        <v>40.0</v>
      </c>
      <c r="F277" s="1023" t="s">
        <v>214</v>
      </c>
    </row>
    <row r="278" ht="15.75" customHeight="1">
      <c r="A278" s="162" t="s">
        <v>10571</v>
      </c>
      <c r="B278" s="348" t="s">
        <v>174</v>
      </c>
      <c r="C278" s="348" t="s">
        <v>12506</v>
      </c>
      <c r="D278" s="178">
        <v>40.0</v>
      </c>
      <c r="E278" s="1483">
        <v>40.0</v>
      </c>
      <c r="F278" s="1023" t="s">
        <v>214</v>
      </c>
    </row>
    <row r="279" ht="15.75" customHeight="1">
      <c r="A279" s="162" t="s">
        <v>10621</v>
      </c>
      <c r="B279" s="348" t="s">
        <v>174</v>
      </c>
      <c r="C279" s="348" t="s">
        <v>12507</v>
      </c>
      <c r="D279" s="164">
        <v>30.0</v>
      </c>
      <c r="E279" s="1483">
        <v>20.0</v>
      </c>
      <c r="F279" s="1038" t="s">
        <v>2031</v>
      </c>
      <c r="I279" s="75"/>
      <c r="J279" s="75"/>
      <c r="K279" s="75"/>
      <c r="L279" s="75"/>
      <c r="M279" s="75"/>
      <c r="N279" s="75"/>
      <c r="O279" s="75"/>
      <c r="P279" s="75"/>
      <c r="Q279" s="75"/>
      <c r="R279" s="75"/>
      <c r="S279" s="75"/>
      <c r="T279" s="75"/>
      <c r="U279" s="75"/>
      <c r="V279" s="75"/>
      <c r="W279" s="75"/>
      <c r="X279" s="75"/>
      <c r="Y279" s="75"/>
    </row>
    <row r="280" ht="15.75" customHeight="1">
      <c r="A280" s="162" t="s">
        <v>10621</v>
      </c>
      <c r="B280" s="348" t="s">
        <v>174</v>
      </c>
      <c r="C280" s="348" t="s">
        <v>12508</v>
      </c>
      <c r="D280" s="178">
        <v>30.0</v>
      </c>
      <c r="E280" s="1483">
        <v>20.0</v>
      </c>
      <c r="F280" s="1038" t="s">
        <v>2031</v>
      </c>
      <c r="I280" s="75"/>
      <c r="J280" s="75"/>
      <c r="K280" s="75"/>
      <c r="L280" s="75"/>
      <c r="M280" s="75"/>
      <c r="N280" s="75"/>
      <c r="O280" s="75"/>
      <c r="P280" s="75"/>
      <c r="Q280" s="75"/>
      <c r="R280" s="75"/>
      <c r="S280" s="75"/>
      <c r="T280" s="75"/>
      <c r="U280" s="75"/>
      <c r="V280" s="75"/>
      <c r="W280" s="75"/>
      <c r="X280" s="75"/>
      <c r="Y280" s="75"/>
    </row>
    <row r="281" ht="15.75" customHeight="1">
      <c r="A281" s="162" t="s">
        <v>10621</v>
      </c>
      <c r="B281" s="348" t="s">
        <v>174</v>
      </c>
      <c r="C281" s="348" t="s">
        <v>12509</v>
      </c>
      <c r="D281" s="178">
        <v>30.0</v>
      </c>
      <c r="E281" s="1483">
        <v>30.0</v>
      </c>
      <c r="F281" s="1038" t="s">
        <v>2031</v>
      </c>
      <c r="I281" s="75"/>
      <c r="J281" s="75"/>
      <c r="K281" s="75"/>
      <c r="L281" s="75"/>
      <c r="M281" s="75"/>
      <c r="N281" s="75"/>
      <c r="O281" s="75"/>
      <c r="P281" s="75"/>
      <c r="Q281" s="75"/>
      <c r="R281" s="75"/>
      <c r="S281" s="75"/>
      <c r="T281" s="75"/>
      <c r="U281" s="75"/>
      <c r="V281" s="75"/>
      <c r="W281" s="75"/>
      <c r="X281" s="75"/>
      <c r="Y281" s="75"/>
    </row>
    <row r="282" ht="15.75" customHeight="1">
      <c r="A282" s="162" t="s">
        <v>10621</v>
      </c>
      <c r="B282" s="348" t="s">
        <v>174</v>
      </c>
      <c r="C282" s="348" t="s">
        <v>12510</v>
      </c>
      <c r="D282" s="178">
        <v>30.0</v>
      </c>
      <c r="E282" s="1483">
        <v>30.0</v>
      </c>
      <c r="F282" s="1038" t="s">
        <v>2031</v>
      </c>
      <c r="I282" s="75"/>
      <c r="J282" s="75"/>
      <c r="K282" s="75"/>
      <c r="L282" s="75"/>
      <c r="M282" s="75"/>
      <c r="N282" s="75"/>
      <c r="O282" s="75"/>
      <c r="P282" s="75"/>
      <c r="Q282" s="75"/>
      <c r="R282" s="75"/>
      <c r="S282" s="75"/>
      <c r="T282" s="75"/>
      <c r="U282" s="75"/>
      <c r="V282" s="75"/>
      <c r="W282" s="75"/>
      <c r="X282" s="75"/>
      <c r="Y282" s="75"/>
    </row>
    <row r="283" ht="15.75" customHeight="1">
      <c r="A283" s="162" t="s">
        <v>10621</v>
      </c>
      <c r="B283" s="348" t="s">
        <v>174</v>
      </c>
      <c r="C283" s="348" t="s">
        <v>12511</v>
      </c>
      <c r="D283" s="178">
        <v>30.0</v>
      </c>
      <c r="E283" s="1483">
        <v>30.0</v>
      </c>
      <c r="F283" s="1038" t="s">
        <v>2031</v>
      </c>
      <c r="I283" s="75"/>
      <c r="J283" s="75"/>
      <c r="K283" s="75"/>
      <c r="L283" s="75"/>
      <c r="M283" s="75"/>
      <c r="N283" s="75"/>
      <c r="O283" s="75"/>
      <c r="P283" s="75"/>
      <c r="Q283" s="75"/>
      <c r="R283" s="75"/>
      <c r="S283" s="75"/>
      <c r="T283" s="75"/>
      <c r="U283" s="75"/>
      <c r="V283" s="75"/>
      <c r="W283" s="75"/>
      <c r="X283" s="75"/>
      <c r="Y283" s="75"/>
    </row>
    <row r="284" ht="15.75" customHeight="1">
      <c r="A284" s="162" t="s">
        <v>10621</v>
      </c>
      <c r="B284" s="348" t="s">
        <v>174</v>
      </c>
      <c r="C284" s="348" t="s">
        <v>12508</v>
      </c>
      <c r="D284" s="178">
        <v>30.0</v>
      </c>
      <c r="E284" s="1483">
        <v>30.0</v>
      </c>
      <c r="F284" s="1038" t="s">
        <v>2031</v>
      </c>
      <c r="I284" s="75"/>
      <c r="J284" s="75"/>
      <c r="K284" s="75"/>
      <c r="L284" s="75"/>
      <c r="M284" s="75"/>
      <c r="N284" s="75"/>
      <c r="O284" s="75"/>
      <c r="P284" s="75"/>
      <c r="Q284" s="75"/>
      <c r="R284" s="75"/>
      <c r="S284" s="75"/>
      <c r="T284" s="75"/>
      <c r="U284" s="75"/>
      <c r="V284" s="75"/>
      <c r="W284" s="75"/>
      <c r="X284" s="75"/>
      <c r="Y284" s="75"/>
    </row>
    <row r="285" ht="15.75" customHeight="1">
      <c r="A285" s="162"/>
      <c r="B285" s="348"/>
      <c r="C285" s="348" t="s">
        <v>12512</v>
      </c>
      <c r="D285" s="178">
        <v>30.0</v>
      </c>
      <c r="E285" s="1483">
        <v>30.0</v>
      </c>
      <c r="F285" s="1038" t="s">
        <v>2031</v>
      </c>
      <c r="I285" s="75"/>
      <c r="J285" s="75"/>
      <c r="K285" s="75"/>
      <c r="L285" s="75"/>
      <c r="M285" s="75"/>
      <c r="N285" s="75"/>
      <c r="O285" s="75"/>
      <c r="P285" s="75"/>
      <c r="Q285" s="75"/>
      <c r="R285" s="75"/>
      <c r="S285" s="75"/>
      <c r="T285" s="75"/>
      <c r="U285" s="75"/>
      <c r="V285" s="75"/>
      <c r="W285" s="75"/>
      <c r="X285" s="75"/>
      <c r="Y285" s="75"/>
    </row>
    <row r="286" ht="15.75" customHeight="1">
      <c r="A286" s="162" t="s">
        <v>10621</v>
      </c>
      <c r="B286" s="348" t="s">
        <v>174</v>
      </c>
      <c r="C286" s="348" t="s">
        <v>12513</v>
      </c>
      <c r="D286" s="178">
        <v>30.0</v>
      </c>
      <c r="E286" s="1483">
        <v>30.0</v>
      </c>
      <c r="F286" s="1038" t="s">
        <v>2031</v>
      </c>
      <c r="I286" s="75"/>
      <c r="J286" s="75"/>
      <c r="K286" s="75"/>
      <c r="L286" s="75"/>
      <c r="M286" s="75"/>
      <c r="N286" s="75"/>
      <c r="O286" s="75"/>
      <c r="P286" s="75"/>
      <c r="Q286" s="75"/>
      <c r="R286" s="75"/>
      <c r="S286" s="75"/>
      <c r="T286" s="75"/>
      <c r="U286" s="75"/>
      <c r="V286" s="75"/>
      <c r="W286" s="75"/>
      <c r="X286" s="75"/>
      <c r="Y286" s="75"/>
    </row>
    <row r="287" ht="15.75" customHeight="1">
      <c r="A287" s="162" t="s">
        <v>10621</v>
      </c>
      <c r="B287" s="348" t="s">
        <v>174</v>
      </c>
      <c r="C287" s="348" t="s">
        <v>12514</v>
      </c>
      <c r="D287" s="164">
        <v>60.0</v>
      </c>
      <c r="E287" s="1483">
        <v>60.0</v>
      </c>
      <c r="F287" s="1038" t="s">
        <v>2031</v>
      </c>
    </row>
    <row r="288" ht="15.75" customHeight="1">
      <c r="A288" s="162" t="s">
        <v>10621</v>
      </c>
      <c r="B288" s="348" t="s">
        <v>174</v>
      </c>
      <c r="C288" s="348" t="s">
        <v>12515</v>
      </c>
      <c r="D288" s="164">
        <v>60.0</v>
      </c>
      <c r="E288" s="1483">
        <v>60.0</v>
      </c>
      <c r="F288" s="1038" t="s">
        <v>2031</v>
      </c>
    </row>
    <row r="289" ht="15.75" customHeight="1">
      <c r="A289" s="511" t="s">
        <v>2038</v>
      </c>
      <c r="B289" s="511" t="s">
        <v>174</v>
      </c>
      <c r="C289" s="556" t="s">
        <v>12516</v>
      </c>
      <c r="D289" s="818">
        <v>40.0</v>
      </c>
      <c r="E289" s="683">
        <v>40.0</v>
      </c>
      <c r="F289" s="1041" t="s">
        <v>2038</v>
      </c>
      <c r="I289" s="75"/>
      <c r="J289" s="75"/>
      <c r="K289" s="75"/>
      <c r="L289" s="75"/>
      <c r="M289" s="75"/>
      <c r="N289" s="75"/>
      <c r="O289" s="75"/>
      <c r="P289" s="75"/>
      <c r="Q289" s="75"/>
      <c r="R289" s="75"/>
      <c r="S289" s="75"/>
      <c r="T289" s="75"/>
      <c r="U289" s="75"/>
      <c r="V289" s="75"/>
      <c r="W289" s="75"/>
      <c r="X289" s="75"/>
      <c r="Y289" s="75"/>
    </row>
    <row r="290" ht="15.75" customHeight="1">
      <c r="A290" s="511" t="s">
        <v>2038</v>
      </c>
      <c r="B290" s="511" t="s">
        <v>174</v>
      </c>
      <c r="C290" s="556" t="s">
        <v>12517</v>
      </c>
      <c r="D290" s="818">
        <v>60.0</v>
      </c>
      <c r="E290" s="683">
        <v>60.0</v>
      </c>
      <c r="F290" s="1041" t="s">
        <v>2038</v>
      </c>
      <c r="I290" s="75"/>
      <c r="J290" s="75"/>
      <c r="K290" s="75"/>
      <c r="L290" s="75"/>
      <c r="M290" s="75"/>
      <c r="N290" s="75"/>
      <c r="O290" s="75"/>
      <c r="P290" s="75"/>
      <c r="Q290" s="75"/>
      <c r="R290" s="75"/>
      <c r="S290" s="75"/>
      <c r="T290" s="75"/>
      <c r="U290" s="75"/>
      <c r="V290" s="75"/>
      <c r="W290" s="75"/>
      <c r="X290" s="75"/>
      <c r="Y290" s="75"/>
    </row>
    <row r="291" ht="15.75" customHeight="1">
      <c r="A291" s="511" t="s">
        <v>2038</v>
      </c>
      <c r="B291" s="511" t="s">
        <v>174</v>
      </c>
      <c r="C291" s="556" t="s">
        <v>12518</v>
      </c>
      <c r="D291" s="818">
        <v>60.0</v>
      </c>
      <c r="E291" s="683">
        <v>60.0</v>
      </c>
      <c r="F291" s="1041" t="s">
        <v>2038</v>
      </c>
      <c r="I291" s="75"/>
      <c r="J291" s="75"/>
      <c r="K291" s="75"/>
      <c r="L291" s="75"/>
      <c r="M291" s="75"/>
      <c r="N291" s="75"/>
      <c r="O291" s="75"/>
      <c r="P291" s="75"/>
      <c r="Q291" s="75"/>
      <c r="R291" s="75"/>
      <c r="S291" s="75"/>
      <c r="T291" s="75"/>
      <c r="U291" s="75"/>
      <c r="V291" s="75"/>
      <c r="W291" s="75"/>
      <c r="X291" s="75"/>
      <c r="Y291" s="75"/>
    </row>
    <row r="292" ht="15.75" customHeight="1">
      <c r="A292" s="511" t="s">
        <v>2038</v>
      </c>
      <c r="B292" s="511" t="s">
        <v>174</v>
      </c>
      <c r="C292" s="556" t="s">
        <v>12519</v>
      </c>
      <c r="D292" s="818">
        <v>60.0</v>
      </c>
      <c r="E292" s="683">
        <v>60.0</v>
      </c>
      <c r="F292" s="1041" t="s">
        <v>2038</v>
      </c>
      <c r="I292" s="75"/>
      <c r="J292" s="75"/>
      <c r="K292" s="75"/>
      <c r="L292" s="75"/>
      <c r="M292" s="75"/>
      <c r="N292" s="75"/>
      <c r="O292" s="75"/>
      <c r="P292" s="75"/>
      <c r="Q292" s="75"/>
      <c r="R292" s="75"/>
      <c r="S292" s="75"/>
      <c r="T292" s="75"/>
      <c r="U292" s="75"/>
      <c r="V292" s="75"/>
      <c r="W292" s="75"/>
      <c r="X292" s="75"/>
      <c r="Y292" s="75"/>
    </row>
    <row r="293" ht="15.75" customHeight="1">
      <c r="A293" s="511" t="s">
        <v>2038</v>
      </c>
      <c r="B293" s="511" t="s">
        <v>174</v>
      </c>
      <c r="C293" s="511" t="s">
        <v>12520</v>
      </c>
      <c r="D293" s="522">
        <v>20.0</v>
      </c>
      <c r="E293" s="683">
        <v>20.0</v>
      </c>
      <c r="F293" s="1041" t="s">
        <v>2038</v>
      </c>
      <c r="I293" s="75"/>
      <c r="J293" s="75"/>
      <c r="K293" s="75"/>
      <c r="L293" s="75"/>
      <c r="M293" s="75"/>
      <c r="N293" s="75"/>
      <c r="O293" s="75"/>
      <c r="P293" s="75"/>
      <c r="Q293" s="75"/>
      <c r="R293" s="75"/>
      <c r="S293" s="75"/>
      <c r="T293" s="75"/>
      <c r="U293" s="75"/>
      <c r="V293" s="75"/>
      <c r="W293" s="75"/>
      <c r="X293" s="75"/>
      <c r="Y293" s="75"/>
    </row>
    <row r="294" ht="15.75" customHeight="1">
      <c r="A294" s="511" t="s">
        <v>2038</v>
      </c>
      <c r="B294" s="511" t="s">
        <v>174</v>
      </c>
      <c r="C294" s="511" t="s">
        <v>12521</v>
      </c>
      <c r="D294" s="528">
        <v>20.0</v>
      </c>
      <c r="E294" s="683">
        <v>20.0</v>
      </c>
      <c r="F294" s="1041" t="s">
        <v>2038</v>
      </c>
      <c r="I294" s="75"/>
      <c r="J294" s="75"/>
      <c r="K294" s="75"/>
      <c r="L294" s="75"/>
      <c r="M294" s="75"/>
      <c r="N294" s="75"/>
      <c r="O294" s="75"/>
      <c r="P294" s="75"/>
      <c r="Q294" s="75"/>
      <c r="R294" s="75"/>
      <c r="S294" s="75"/>
      <c r="T294" s="75"/>
      <c r="U294" s="75"/>
      <c r="V294" s="75"/>
      <c r="W294" s="75"/>
      <c r="X294" s="75"/>
      <c r="Y294" s="75"/>
    </row>
    <row r="295" ht="15.75" customHeight="1">
      <c r="A295" s="511" t="s">
        <v>2038</v>
      </c>
      <c r="B295" s="511" t="s">
        <v>174</v>
      </c>
      <c r="C295" s="511" t="s">
        <v>12522</v>
      </c>
      <c r="D295" s="522">
        <v>20.0</v>
      </c>
      <c r="E295" s="683">
        <v>20.0</v>
      </c>
      <c r="F295" s="1041" t="s">
        <v>2038</v>
      </c>
    </row>
    <row r="296" ht="15.75" customHeight="1">
      <c r="A296" s="511" t="s">
        <v>2038</v>
      </c>
      <c r="B296" s="511" t="s">
        <v>174</v>
      </c>
      <c r="C296" s="511" t="s">
        <v>12523</v>
      </c>
      <c r="D296" s="522">
        <v>20.0</v>
      </c>
      <c r="E296" s="683">
        <v>20.0</v>
      </c>
      <c r="F296" s="1041" t="s">
        <v>2038</v>
      </c>
    </row>
    <row r="297" ht="15.75" customHeight="1">
      <c r="A297" s="511" t="s">
        <v>2038</v>
      </c>
      <c r="B297" s="511" t="s">
        <v>174</v>
      </c>
      <c r="C297" s="511" t="s">
        <v>12524</v>
      </c>
      <c r="D297" s="522">
        <v>20.0</v>
      </c>
      <c r="E297" s="683">
        <v>20.0</v>
      </c>
      <c r="F297" s="1041" t="s">
        <v>2038</v>
      </c>
    </row>
    <row r="298" ht="15.75" customHeight="1">
      <c r="A298" s="511" t="s">
        <v>2038</v>
      </c>
      <c r="B298" s="511" t="s">
        <v>174</v>
      </c>
      <c r="C298" s="511" t="s">
        <v>12525</v>
      </c>
      <c r="D298" s="522">
        <v>20.0</v>
      </c>
      <c r="E298" s="683">
        <v>20.0</v>
      </c>
      <c r="F298" s="1041" t="s">
        <v>2038</v>
      </c>
    </row>
    <row r="299" ht="15.75" customHeight="1">
      <c r="A299" s="511" t="s">
        <v>2038</v>
      </c>
      <c r="B299" s="511" t="s">
        <v>174</v>
      </c>
      <c r="C299" s="511" t="s">
        <v>12526</v>
      </c>
      <c r="D299" s="522">
        <v>20.0</v>
      </c>
      <c r="E299" s="683">
        <v>20.0</v>
      </c>
      <c r="F299" s="1041" t="s">
        <v>2038</v>
      </c>
    </row>
    <row r="300" ht="15.75" customHeight="1">
      <c r="A300" s="511" t="s">
        <v>2038</v>
      </c>
      <c r="B300" s="511" t="s">
        <v>174</v>
      </c>
      <c r="C300" s="511" t="s">
        <v>12527</v>
      </c>
      <c r="D300" s="522">
        <v>20.0</v>
      </c>
      <c r="E300" s="683">
        <v>20.0</v>
      </c>
      <c r="F300" s="1041" t="s">
        <v>2038</v>
      </c>
    </row>
    <row r="301" ht="15.75" customHeight="1">
      <c r="A301" s="511" t="s">
        <v>2038</v>
      </c>
      <c r="B301" s="511" t="s">
        <v>174</v>
      </c>
      <c r="C301" s="511" t="s">
        <v>12528</v>
      </c>
      <c r="D301" s="522">
        <v>20.0</v>
      </c>
      <c r="E301" s="683">
        <v>20.0</v>
      </c>
      <c r="F301" s="1041" t="s">
        <v>2038</v>
      </c>
    </row>
    <row r="302" ht="15.75" customHeight="1">
      <c r="A302" s="511" t="s">
        <v>2038</v>
      </c>
      <c r="B302" s="511" t="s">
        <v>174</v>
      </c>
      <c r="C302" s="511" t="s">
        <v>12529</v>
      </c>
      <c r="D302" s="522">
        <v>20.0</v>
      </c>
      <c r="E302" s="683">
        <v>20.0</v>
      </c>
      <c r="F302" s="1041" t="s">
        <v>2038</v>
      </c>
    </row>
    <row r="303" ht="15.75" customHeight="1">
      <c r="A303" s="511" t="s">
        <v>2038</v>
      </c>
      <c r="B303" s="511" t="s">
        <v>174</v>
      </c>
      <c r="C303" s="511" t="s">
        <v>12530</v>
      </c>
      <c r="D303" s="522">
        <v>20.0</v>
      </c>
      <c r="E303" s="683">
        <v>20.0</v>
      </c>
      <c r="F303" s="1041" t="s">
        <v>2038</v>
      </c>
    </row>
    <row r="304" ht="15.75" customHeight="1">
      <c r="A304" s="511" t="s">
        <v>2038</v>
      </c>
      <c r="B304" s="511" t="s">
        <v>174</v>
      </c>
      <c r="C304" s="511" t="s">
        <v>12531</v>
      </c>
      <c r="D304" s="522">
        <v>20.0</v>
      </c>
      <c r="E304" s="683">
        <v>20.0</v>
      </c>
      <c r="F304" s="1041" t="s">
        <v>2038</v>
      </c>
    </row>
    <row r="305" ht="15.75" customHeight="1">
      <c r="A305" s="511" t="s">
        <v>2038</v>
      </c>
      <c r="B305" s="511" t="s">
        <v>174</v>
      </c>
      <c r="C305" s="511" t="s">
        <v>12532</v>
      </c>
      <c r="D305" s="522">
        <v>20.0</v>
      </c>
      <c r="E305" s="683">
        <v>20.0</v>
      </c>
      <c r="F305" s="1041" t="s">
        <v>2038</v>
      </c>
      <c r="G305" s="374"/>
    </row>
    <row r="306" ht="15.75" customHeight="1">
      <c r="A306" s="511" t="s">
        <v>2038</v>
      </c>
      <c r="B306" s="511" t="s">
        <v>174</v>
      </c>
      <c r="C306" s="511" t="s">
        <v>12533</v>
      </c>
      <c r="D306" s="522">
        <v>20.0</v>
      </c>
      <c r="E306" s="683">
        <v>20.0</v>
      </c>
      <c r="F306" s="1041" t="s">
        <v>2038</v>
      </c>
    </row>
    <row r="307" ht="15.75" customHeight="1">
      <c r="A307" s="511" t="s">
        <v>2038</v>
      </c>
      <c r="B307" s="511" t="s">
        <v>174</v>
      </c>
      <c r="C307" s="511" t="s">
        <v>12534</v>
      </c>
      <c r="D307" s="522">
        <v>20.0</v>
      </c>
      <c r="E307" s="683">
        <v>20.0</v>
      </c>
      <c r="F307" s="1041" t="s">
        <v>2038</v>
      </c>
    </row>
    <row r="308" ht="15.75" customHeight="1">
      <c r="A308" s="511" t="s">
        <v>2038</v>
      </c>
      <c r="B308" s="511" t="s">
        <v>174</v>
      </c>
      <c r="C308" s="511" t="s">
        <v>12535</v>
      </c>
      <c r="D308" s="522">
        <v>20.0</v>
      </c>
      <c r="E308" s="683">
        <v>20.0</v>
      </c>
      <c r="F308" s="1041" t="s">
        <v>2038</v>
      </c>
    </row>
    <row r="309" ht="15.75" customHeight="1">
      <c r="A309" s="511" t="s">
        <v>2038</v>
      </c>
      <c r="B309" s="511" t="s">
        <v>174</v>
      </c>
      <c r="C309" s="511" t="s">
        <v>12536</v>
      </c>
      <c r="D309" s="522">
        <v>20.0</v>
      </c>
      <c r="E309" s="683">
        <v>20.0</v>
      </c>
      <c r="F309" s="1041" t="s">
        <v>2038</v>
      </c>
    </row>
    <row r="310" ht="15.75" customHeight="1">
      <c r="A310" s="511" t="s">
        <v>2038</v>
      </c>
      <c r="B310" s="511" t="s">
        <v>174</v>
      </c>
      <c r="C310" s="511" t="s">
        <v>12537</v>
      </c>
      <c r="D310" s="522">
        <v>20.0</v>
      </c>
      <c r="E310" s="683">
        <v>20.0</v>
      </c>
      <c r="F310" s="1041" t="s">
        <v>2038</v>
      </c>
    </row>
    <row r="311" ht="15.75" customHeight="1">
      <c r="A311" s="511" t="s">
        <v>2038</v>
      </c>
      <c r="B311" s="511" t="s">
        <v>174</v>
      </c>
      <c r="C311" s="511" t="s">
        <v>12538</v>
      </c>
      <c r="D311" s="522">
        <v>20.0</v>
      </c>
      <c r="E311" s="683">
        <v>20.0</v>
      </c>
      <c r="F311" s="1041" t="s">
        <v>2038</v>
      </c>
    </row>
    <row r="312" ht="15.75" customHeight="1">
      <c r="A312" s="511" t="s">
        <v>2038</v>
      </c>
      <c r="B312" s="511" t="s">
        <v>174</v>
      </c>
      <c r="C312" s="511" t="s">
        <v>12539</v>
      </c>
      <c r="D312" s="522">
        <v>20.0</v>
      </c>
      <c r="E312" s="683">
        <v>20.0</v>
      </c>
      <c r="F312" s="1041" t="s">
        <v>2038</v>
      </c>
    </row>
    <row r="313" ht="15.75" customHeight="1">
      <c r="A313" s="511" t="s">
        <v>2038</v>
      </c>
      <c r="B313" s="511" t="s">
        <v>174</v>
      </c>
      <c r="C313" s="511" t="s">
        <v>12507</v>
      </c>
      <c r="D313" s="522">
        <v>20.0</v>
      </c>
      <c r="E313" s="683">
        <v>20.0</v>
      </c>
      <c r="F313" s="1041" t="s">
        <v>2038</v>
      </c>
    </row>
    <row r="314" ht="15.75" customHeight="1">
      <c r="A314" s="511" t="s">
        <v>2038</v>
      </c>
      <c r="B314" s="511" t="s">
        <v>174</v>
      </c>
      <c r="C314" s="511" t="s">
        <v>12508</v>
      </c>
      <c r="D314" s="522">
        <v>20.0</v>
      </c>
      <c r="E314" s="683">
        <v>20.0</v>
      </c>
      <c r="F314" s="1041" t="s">
        <v>2038</v>
      </c>
    </row>
    <row r="315" ht="15.75" customHeight="1">
      <c r="A315" s="511" t="s">
        <v>2038</v>
      </c>
      <c r="B315" s="511" t="s">
        <v>174</v>
      </c>
      <c r="C315" s="511" t="s">
        <v>12540</v>
      </c>
      <c r="D315" s="528">
        <v>20.0</v>
      </c>
      <c r="E315" s="683">
        <v>20.0</v>
      </c>
      <c r="F315" s="1041" t="s">
        <v>2038</v>
      </c>
    </row>
    <row r="316" ht="15.75" customHeight="1">
      <c r="A316" s="162" t="s">
        <v>12541</v>
      </c>
      <c r="B316" s="348" t="s">
        <v>174</v>
      </c>
      <c r="C316" s="348" t="s">
        <v>12542</v>
      </c>
      <c r="D316" s="164">
        <v>20.0</v>
      </c>
      <c r="E316" s="1483">
        <v>20.0</v>
      </c>
      <c r="F316" s="988" t="s">
        <v>7043</v>
      </c>
    </row>
    <row r="317" ht="15.75" customHeight="1">
      <c r="A317" s="68"/>
      <c r="B317" s="68"/>
      <c r="C317" s="69"/>
      <c r="D317" s="69"/>
      <c r="E317" s="69"/>
      <c r="F317" s="70"/>
      <c r="G317" s="70"/>
      <c r="H317" s="70"/>
    </row>
    <row r="318" ht="15.75" customHeight="1">
      <c r="A318" s="68"/>
      <c r="B318" s="68"/>
      <c r="C318" s="69"/>
      <c r="D318" s="69"/>
      <c r="E318" s="69"/>
      <c r="F318" s="70"/>
      <c r="G318" s="70"/>
      <c r="H318" s="70"/>
    </row>
    <row r="319" ht="15.75" customHeight="1">
      <c r="A319" s="68"/>
      <c r="B319" s="68"/>
      <c r="C319" s="69"/>
      <c r="D319" s="69"/>
      <c r="E319" s="1547" t="str">
        <f>SUM(E8:E318)</f>
        <v>#ERROR!</v>
      </c>
      <c r="F319" s="70"/>
      <c r="G319" s="70"/>
      <c r="H319" s="70"/>
    </row>
    <row r="320" ht="15.75" customHeight="1">
      <c r="A320" s="68"/>
      <c r="B320" s="68"/>
      <c r="C320" s="69"/>
      <c r="D320" s="69"/>
      <c r="E320" s="69"/>
      <c r="F320" s="70"/>
      <c r="G320" s="70"/>
      <c r="H320" s="70"/>
    </row>
    <row r="321" ht="15.75" customHeight="1">
      <c r="A321" s="68"/>
      <c r="B321" s="68"/>
      <c r="C321" s="69"/>
      <c r="D321" s="69"/>
      <c r="E321" s="69"/>
      <c r="F321" s="70"/>
      <c r="G321" s="70"/>
      <c r="H321" s="70"/>
    </row>
    <row r="322" ht="15.75" customHeight="1">
      <c r="A322" s="68"/>
      <c r="B322" s="68"/>
      <c r="C322" s="69"/>
      <c r="D322" s="69"/>
      <c r="E322" s="69"/>
      <c r="F322" s="70"/>
      <c r="G322" s="70"/>
      <c r="H322" s="70"/>
    </row>
    <row r="323" ht="15.75" customHeight="1">
      <c r="A323" s="68"/>
      <c r="B323" s="68"/>
      <c r="C323" s="69"/>
      <c r="D323" s="69"/>
      <c r="E323" s="69"/>
      <c r="F323" s="70"/>
      <c r="G323" s="70"/>
      <c r="H323" s="70"/>
    </row>
    <row r="324" ht="15.75" customHeight="1">
      <c r="A324" s="68"/>
      <c r="B324" s="68"/>
      <c r="C324" s="69"/>
      <c r="D324" s="69"/>
      <c r="E324" s="69"/>
      <c r="F324" s="70"/>
      <c r="G324" s="70"/>
      <c r="H324" s="70"/>
    </row>
    <row r="325" ht="15.75" customHeight="1">
      <c r="A325" s="68"/>
      <c r="B325" s="68"/>
      <c r="C325" s="69"/>
      <c r="D325" s="69"/>
      <c r="E325" s="69"/>
      <c r="F325" s="70"/>
      <c r="G325" s="70"/>
      <c r="H325" s="70"/>
    </row>
    <row r="326" ht="15.75" customHeight="1">
      <c r="A326" s="68"/>
      <c r="B326" s="68"/>
      <c r="C326" s="69"/>
      <c r="D326" s="69"/>
      <c r="E326" s="69"/>
      <c r="F326" s="70"/>
      <c r="G326" s="70"/>
      <c r="H326" s="70"/>
    </row>
    <row r="327" ht="15.75" customHeight="1">
      <c r="A327" s="68"/>
      <c r="B327" s="68"/>
      <c r="C327" s="69"/>
      <c r="D327" s="69"/>
      <c r="E327" s="69"/>
      <c r="F327" s="70"/>
      <c r="G327" s="70"/>
      <c r="H327" s="70"/>
    </row>
    <row r="328" ht="15.75" customHeight="1">
      <c r="A328" s="68"/>
      <c r="B328" s="68"/>
      <c r="C328" s="69"/>
      <c r="D328" s="69"/>
      <c r="E328" s="69"/>
      <c r="F328" s="70"/>
      <c r="G328" s="70"/>
      <c r="H328" s="70"/>
    </row>
    <row r="329" ht="15.75" customHeight="1">
      <c r="A329" s="68"/>
      <c r="B329" s="68"/>
      <c r="C329" s="69"/>
      <c r="D329" s="69"/>
      <c r="E329" s="69"/>
      <c r="F329" s="70"/>
      <c r="G329" s="70"/>
      <c r="H329" s="70"/>
    </row>
    <row r="330" ht="15.75" customHeight="1">
      <c r="A330" s="68"/>
      <c r="B330" s="68"/>
      <c r="C330" s="69"/>
      <c r="D330" s="69"/>
      <c r="E330" s="69"/>
      <c r="F330" s="70"/>
      <c r="G330" s="70"/>
      <c r="H330" s="70"/>
    </row>
    <row r="331" ht="15.75" customHeight="1">
      <c r="A331" s="68"/>
      <c r="B331" s="68"/>
      <c r="C331" s="69"/>
      <c r="D331" s="69"/>
      <c r="E331" s="69"/>
      <c r="F331" s="70"/>
      <c r="G331" s="70"/>
      <c r="H331" s="70"/>
    </row>
    <row r="332" ht="15.75" customHeight="1">
      <c r="A332" s="68"/>
      <c r="B332" s="68"/>
      <c r="C332" s="69"/>
      <c r="D332" s="69"/>
      <c r="E332" s="69"/>
      <c r="F332" s="70"/>
      <c r="G332" s="70"/>
      <c r="H332" s="70"/>
    </row>
    <row r="333" ht="15.75" customHeight="1">
      <c r="A333" s="68"/>
      <c r="B333" s="68"/>
      <c r="C333" s="69"/>
      <c r="D333" s="69"/>
      <c r="E333" s="69"/>
      <c r="F333" s="70"/>
      <c r="G333" s="70"/>
      <c r="H333" s="70"/>
    </row>
    <row r="334" ht="15.75" customHeight="1">
      <c r="A334" s="68"/>
      <c r="B334" s="68"/>
      <c r="C334" s="69"/>
      <c r="D334" s="69"/>
      <c r="E334" s="69"/>
      <c r="F334" s="70"/>
      <c r="G334" s="70"/>
      <c r="H334" s="70"/>
    </row>
    <row r="335" ht="15.75" customHeight="1">
      <c r="A335" s="68"/>
      <c r="B335" s="68"/>
      <c r="C335" s="69"/>
      <c r="D335" s="69"/>
      <c r="E335" s="69"/>
      <c r="F335" s="70"/>
      <c r="G335" s="70"/>
      <c r="H335" s="70"/>
    </row>
    <row r="336" ht="15.75" customHeight="1">
      <c r="A336" s="68"/>
      <c r="B336" s="68"/>
      <c r="C336" s="69"/>
      <c r="D336" s="69"/>
      <c r="E336" s="69"/>
      <c r="F336" s="70"/>
      <c r="G336" s="70"/>
      <c r="H336" s="70"/>
    </row>
    <row r="337" ht="15.75" customHeight="1">
      <c r="A337" s="68"/>
      <c r="B337" s="68"/>
      <c r="C337" s="69"/>
      <c r="D337" s="69"/>
      <c r="E337" s="69"/>
      <c r="F337" s="70"/>
      <c r="G337" s="70"/>
      <c r="H337" s="70"/>
    </row>
    <row r="338" ht="15.75" customHeight="1">
      <c r="A338" s="68"/>
      <c r="B338" s="68"/>
      <c r="C338" s="69"/>
      <c r="D338" s="69"/>
      <c r="E338" s="69"/>
      <c r="F338" s="70"/>
      <c r="G338" s="70"/>
      <c r="H338" s="70"/>
    </row>
    <row r="339" ht="15.75" customHeight="1">
      <c r="A339" s="68"/>
      <c r="B339" s="68"/>
      <c r="C339" s="69"/>
      <c r="D339" s="69"/>
      <c r="E339" s="69"/>
      <c r="F339" s="70"/>
      <c r="G339" s="70"/>
      <c r="H339" s="70"/>
    </row>
    <row r="340" ht="15.75" customHeight="1">
      <c r="A340" s="68"/>
      <c r="B340" s="68"/>
      <c r="C340" s="69"/>
      <c r="D340" s="69"/>
      <c r="E340" s="69"/>
      <c r="F340" s="70"/>
      <c r="G340" s="70"/>
      <c r="H340" s="70"/>
    </row>
    <row r="341" ht="15.75" customHeight="1">
      <c r="A341" s="68"/>
      <c r="B341" s="68"/>
      <c r="C341" s="69"/>
      <c r="D341" s="69"/>
      <c r="E341" s="69"/>
      <c r="F341" s="70"/>
      <c r="G341" s="70"/>
      <c r="H341" s="70"/>
    </row>
    <row r="342" ht="15.75" customHeight="1">
      <c r="A342" s="68"/>
      <c r="B342" s="68"/>
      <c r="C342" s="69"/>
      <c r="D342" s="69"/>
      <c r="E342" s="69"/>
      <c r="F342" s="70"/>
      <c r="G342" s="70"/>
      <c r="H342" s="70"/>
    </row>
    <row r="343" ht="15.75" customHeight="1">
      <c r="A343" s="68"/>
      <c r="B343" s="68"/>
      <c r="C343" s="69"/>
      <c r="D343" s="69"/>
      <c r="E343" s="69"/>
      <c r="F343" s="70"/>
      <c r="G343" s="70"/>
      <c r="H343" s="70"/>
    </row>
    <row r="344" ht="15.75" customHeight="1">
      <c r="A344" s="68"/>
      <c r="B344" s="68"/>
      <c r="C344" s="69"/>
      <c r="D344" s="69"/>
      <c r="E344" s="69"/>
      <c r="F344" s="70"/>
      <c r="G344" s="70"/>
      <c r="H344" s="70"/>
    </row>
    <row r="345" ht="15.75" customHeight="1">
      <c r="A345" s="68"/>
      <c r="B345" s="68"/>
      <c r="C345" s="69"/>
      <c r="D345" s="69"/>
      <c r="E345" s="69"/>
      <c r="F345" s="70"/>
      <c r="G345" s="70"/>
      <c r="H345" s="70"/>
    </row>
    <row r="346" ht="15.75" customHeight="1">
      <c r="A346" s="68"/>
      <c r="B346" s="68"/>
      <c r="C346" s="69"/>
      <c r="D346" s="69"/>
      <c r="E346" s="69"/>
      <c r="F346" s="70"/>
      <c r="G346" s="70"/>
      <c r="H346" s="70"/>
    </row>
    <row r="347" ht="15.75" customHeight="1">
      <c r="A347" s="68"/>
      <c r="B347" s="68"/>
      <c r="C347" s="69"/>
      <c r="D347" s="69"/>
      <c r="E347" s="69"/>
      <c r="F347" s="70"/>
      <c r="G347" s="70"/>
      <c r="H347" s="70"/>
    </row>
    <row r="348" ht="15.75" customHeight="1">
      <c r="A348" s="68"/>
      <c r="B348" s="68"/>
      <c r="C348" s="69"/>
      <c r="D348" s="69"/>
      <c r="E348" s="69"/>
      <c r="F348" s="70"/>
      <c r="G348" s="70"/>
      <c r="H348" s="70"/>
    </row>
    <row r="349" ht="15.75" customHeight="1">
      <c r="A349" s="68"/>
      <c r="B349" s="68"/>
      <c r="C349" s="69"/>
      <c r="D349" s="69"/>
      <c r="E349" s="69"/>
      <c r="F349" s="70"/>
      <c r="G349" s="70"/>
      <c r="H349" s="70"/>
    </row>
    <row r="350" ht="15.75" customHeight="1">
      <c r="A350" s="68"/>
      <c r="B350" s="68"/>
      <c r="C350" s="69"/>
      <c r="D350" s="69"/>
      <c r="E350" s="69"/>
      <c r="F350" s="70"/>
      <c r="G350" s="70"/>
      <c r="H350" s="70"/>
    </row>
    <row r="351" ht="15.75" customHeight="1">
      <c r="A351" s="68"/>
      <c r="B351" s="68"/>
      <c r="C351" s="69"/>
      <c r="D351" s="69"/>
      <c r="E351" s="69"/>
      <c r="F351" s="70"/>
      <c r="G351" s="70"/>
      <c r="H351" s="70"/>
    </row>
    <row r="352" ht="15.75" customHeight="1">
      <c r="A352" s="68"/>
      <c r="B352" s="68"/>
      <c r="C352" s="69"/>
      <c r="D352" s="69"/>
      <c r="E352" s="69"/>
      <c r="F352" s="70"/>
      <c r="G352" s="70"/>
      <c r="H352" s="70"/>
    </row>
    <row r="353" ht="15.75" customHeight="1">
      <c r="A353" s="68"/>
      <c r="B353" s="68"/>
      <c r="C353" s="69"/>
      <c r="D353" s="69"/>
      <c r="E353" s="69"/>
      <c r="F353" s="70"/>
      <c r="G353" s="70"/>
      <c r="H353" s="70"/>
    </row>
    <row r="354" ht="15.75" customHeight="1">
      <c r="A354" s="68"/>
      <c r="B354" s="68"/>
      <c r="C354" s="69"/>
      <c r="D354" s="69"/>
      <c r="E354" s="69"/>
      <c r="F354" s="70"/>
      <c r="G354" s="70"/>
      <c r="H354" s="70"/>
    </row>
    <row r="355" ht="15.75" customHeight="1">
      <c r="A355" s="68"/>
      <c r="B355" s="68"/>
      <c r="C355" s="69"/>
      <c r="D355" s="69"/>
      <c r="E355" s="69"/>
      <c r="F355" s="70"/>
      <c r="G355" s="70"/>
      <c r="H355" s="70"/>
    </row>
    <row r="356" ht="15.75" customHeight="1">
      <c r="A356" s="68"/>
      <c r="B356" s="68"/>
      <c r="C356" s="69"/>
      <c r="D356" s="69"/>
      <c r="E356" s="69"/>
      <c r="F356" s="70"/>
      <c r="G356" s="70"/>
      <c r="H356" s="70"/>
    </row>
    <row r="357" ht="15.75" customHeight="1">
      <c r="A357" s="68"/>
      <c r="B357" s="68"/>
      <c r="C357" s="69"/>
      <c r="D357" s="69"/>
      <c r="E357" s="69"/>
      <c r="F357" s="70"/>
      <c r="G357" s="70"/>
      <c r="H357" s="70"/>
    </row>
    <row r="358" ht="15.75" customHeight="1">
      <c r="A358" s="68"/>
      <c r="B358" s="68"/>
      <c r="C358" s="69"/>
      <c r="D358" s="69"/>
      <c r="E358" s="69"/>
      <c r="F358" s="70"/>
      <c r="G358" s="70"/>
      <c r="H358" s="70"/>
    </row>
    <row r="359" ht="15.75" customHeight="1">
      <c r="A359" s="68"/>
      <c r="B359" s="68"/>
      <c r="C359" s="69"/>
      <c r="D359" s="69"/>
      <c r="E359" s="69"/>
      <c r="F359" s="70"/>
      <c r="G359" s="70"/>
      <c r="H359" s="70"/>
    </row>
    <row r="360" ht="15.75" customHeight="1">
      <c r="A360" s="68"/>
      <c r="B360" s="68"/>
      <c r="C360" s="69"/>
      <c r="D360" s="69"/>
      <c r="E360" s="69"/>
      <c r="F360" s="70"/>
      <c r="G360" s="70"/>
      <c r="H360" s="70"/>
    </row>
    <row r="361" ht="15.75" customHeight="1">
      <c r="A361" s="68"/>
      <c r="B361" s="68"/>
      <c r="C361" s="69"/>
      <c r="D361" s="69"/>
      <c r="E361" s="69"/>
      <c r="F361" s="70"/>
      <c r="G361" s="70"/>
      <c r="H361" s="70"/>
    </row>
    <row r="362" ht="15.75" customHeight="1">
      <c r="A362" s="68"/>
      <c r="B362" s="68"/>
      <c r="C362" s="69"/>
      <c r="D362" s="69"/>
      <c r="E362" s="69"/>
      <c r="F362" s="70"/>
      <c r="G362" s="70"/>
      <c r="H362" s="70"/>
    </row>
    <row r="363" ht="15.75" customHeight="1">
      <c r="A363" s="68"/>
      <c r="B363" s="68"/>
      <c r="C363" s="69"/>
      <c r="D363" s="69"/>
      <c r="E363" s="69"/>
      <c r="F363" s="70"/>
      <c r="G363" s="70"/>
      <c r="H363" s="70"/>
    </row>
    <row r="364" ht="15.75" customHeight="1">
      <c r="A364" s="68"/>
      <c r="B364" s="68"/>
      <c r="C364" s="69"/>
      <c r="D364" s="69"/>
      <c r="E364" s="69"/>
      <c r="F364" s="70"/>
      <c r="G364" s="70"/>
      <c r="H364" s="70"/>
    </row>
    <row r="365" ht="15.75" customHeight="1">
      <c r="A365" s="68"/>
      <c r="B365" s="68"/>
      <c r="C365" s="69"/>
      <c r="D365" s="69"/>
      <c r="E365" s="69"/>
      <c r="F365" s="70"/>
      <c r="G365" s="70"/>
      <c r="H365" s="70"/>
    </row>
    <row r="366" ht="15.75" customHeight="1">
      <c r="A366" s="68"/>
      <c r="B366" s="68"/>
      <c r="C366" s="69"/>
      <c r="D366" s="69"/>
      <c r="E366" s="69"/>
      <c r="F366" s="70"/>
      <c r="G366" s="70"/>
      <c r="H366" s="70"/>
    </row>
    <row r="367" ht="15.75" customHeight="1">
      <c r="A367" s="68"/>
      <c r="B367" s="68"/>
      <c r="C367" s="69"/>
      <c r="D367" s="69"/>
      <c r="E367" s="69"/>
      <c r="F367" s="70"/>
      <c r="G367" s="70"/>
      <c r="H367" s="70"/>
    </row>
    <row r="368" ht="15.75" customHeight="1">
      <c r="A368" s="68"/>
      <c r="B368" s="68"/>
      <c r="C368" s="69"/>
      <c r="D368" s="69"/>
      <c r="E368" s="69"/>
      <c r="F368" s="70"/>
      <c r="G368" s="70"/>
      <c r="H368" s="70"/>
    </row>
    <row r="369" ht="15.75" customHeight="1">
      <c r="A369" s="68"/>
      <c r="B369" s="68"/>
      <c r="C369" s="69"/>
      <c r="D369" s="69"/>
      <c r="E369" s="69"/>
      <c r="F369" s="70"/>
      <c r="G369" s="70"/>
      <c r="H369" s="70"/>
    </row>
    <row r="370" ht="15.75" customHeight="1">
      <c r="A370" s="68"/>
      <c r="B370" s="68"/>
      <c r="C370" s="69"/>
      <c r="D370" s="69"/>
      <c r="E370" s="69"/>
      <c r="F370" s="70"/>
      <c r="G370" s="70"/>
      <c r="H370" s="70"/>
    </row>
    <row r="371" ht="15.75" customHeight="1">
      <c r="A371" s="68"/>
      <c r="B371" s="68"/>
      <c r="C371" s="69"/>
      <c r="D371" s="69"/>
      <c r="E371" s="69"/>
      <c r="F371" s="70"/>
      <c r="G371" s="70"/>
      <c r="H371" s="70"/>
    </row>
    <row r="372" ht="15.75" customHeight="1">
      <c r="A372" s="68"/>
      <c r="B372" s="68"/>
      <c r="C372" s="69"/>
      <c r="D372" s="69"/>
      <c r="E372" s="69"/>
      <c r="F372" s="70"/>
      <c r="G372" s="70"/>
      <c r="H372" s="70"/>
    </row>
    <row r="373" ht="15.75" customHeight="1">
      <c r="A373" s="68"/>
      <c r="B373" s="68"/>
      <c r="C373" s="69"/>
      <c r="D373" s="69"/>
      <c r="E373" s="69"/>
      <c r="F373" s="70"/>
      <c r="G373" s="70"/>
      <c r="H373" s="70"/>
    </row>
    <row r="374" ht="15.75" customHeight="1">
      <c r="A374" s="68"/>
      <c r="B374" s="68"/>
      <c r="C374" s="69"/>
      <c r="D374" s="69"/>
      <c r="E374" s="69"/>
      <c r="F374" s="70"/>
      <c r="G374" s="70"/>
      <c r="H374" s="70"/>
    </row>
    <row r="375" ht="15.75" customHeight="1">
      <c r="A375" s="68"/>
      <c r="B375" s="68"/>
      <c r="C375" s="69"/>
      <c r="D375" s="69"/>
      <c r="E375" s="69"/>
      <c r="F375" s="70"/>
      <c r="G375" s="70"/>
      <c r="H375" s="70"/>
    </row>
    <row r="376" ht="15.75" customHeight="1">
      <c r="A376" s="68"/>
      <c r="B376" s="68"/>
      <c r="C376" s="69"/>
      <c r="D376" s="69"/>
      <c r="E376" s="69"/>
      <c r="F376" s="70"/>
      <c r="G376" s="70"/>
      <c r="H376" s="70"/>
    </row>
    <row r="377" ht="15.75" customHeight="1">
      <c r="A377" s="68"/>
      <c r="B377" s="68"/>
      <c r="C377" s="69"/>
      <c r="D377" s="69"/>
      <c r="E377" s="69"/>
      <c r="F377" s="70"/>
      <c r="G377" s="70"/>
      <c r="H377" s="70"/>
    </row>
    <row r="378" ht="15.75" customHeight="1">
      <c r="A378" s="68"/>
      <c r="B378" s="68"/>
      <c r="C378" s="69"/>
      <c r="D378" s="69"/>
      <c r="E378" s="69"/>
      <c r="F378" s="70"/>
      <c r="G378" s="70"/>
      <c r="H378" s="70"/>
    </row>
    <row r="379" ht="15.75" customHeight="1">
      <c r="A379" s="68"/>
      <c r="B379" s="68"/>
      <c r="C379" s="69"/>
      <c r="D379" s="69"/>
      <c r="E379" s="69"/>
      <c r="F379" s="70"/>
      <c r="G379" s="70"/>
      <c r="H379" s="70"/>
    </row>
    <row r="380" ht="15.75" customHeight="1">
      <c r="A380" s="68"/>
      <c r="B380" s="68"/>
      <c r="C380" s="69"/>
      <c r="D380" s="69"/>
      <c r="E380" s="69"/>
      <c r="F380" s="70"/>
      <c r="G380" s="70"/>
      <c r="H380" s="70"/>
    </row>
    <row r="381" ht="15.75" customHeight="1">
      <c r="A381" s="68"/>
      <c r="B381" s="68"/>
      <c r="C381" s="69"/>
      <c r="D381" s="69"/>
      <c r="E381" s="69"/>
      <c r="F381" s="70"/>
      <c r="G381" s="70"/>
      <c r="H381" s="70"/>
    </row>
    <row r="382" ht="15.75" customHeight="1">
      <c r="A382" s="68"/>
      <c r="B382" s="68"/>
      <c r="C382" s="69"/>
      <c r="D382" s="69"/>
      <c r="E382" s="69"/>
      <c r="F382" s="70"/>
      <c r="G382" s="70"/>
      <c r="H382" s="70"/>
    </row>
    <row r="383" ht="15.75" customHeight="1">
      <c r="A383" s="68"/>
      <c r="B383" s="68"/>
      <c r="C383" s="69"/>
      <c r="D383" s="69"/>
      <c r="E383" s="69"/>
      <c r="F383" s="70"/>
      <c r="G383" s="70"/>
      <c r="H383" s="70"/>
    </row>
    <row r="384" ht="15.75" customHeight="1">
      <c r="A384" s="68"/>
      <c r="B384" s="68"/>
      <c r="C384" s="69"/>
      <c r="D384" s="69"/>
      <c r="E384" s="69"/>
      <c r="F384" s="70"/>
      <c r="G384" s="70"/>
      <c r="H384" s="70"/>
    </row>
    <row r="385" ht="15.75" customHeight="1">
      <c r="A385" s="68"/>
      <c r="B385" s="68"/>
      <c r="C385" s="69"/>
      <c r="D385" s="69"/>
      <c r="E385" s="69"/>
      <c r="F385" s="70"/>
      <c r="G385" s="70"/>
      <c r="H385" s="70"/>
    </row>
    <row r="386" ht="15.75" customHeight="1">
      <c r="A386" s="68"/>
      <c r="B386" s="68"/>
      <c r="C386" s="69"/>
      <c r="D386" s="69"/>
      <c r="E386" s="69"/>
      <c r="F386" s="70"/>
      <c r="G386" s="70"/>
      <c r="H386" s="70"/>
    </row>
    <row r="387" ht="15.75" customHeight="1">
      <c r="A387" s="68"/>
      <c r="B387" s="68"/>
      <c r="C387" s="69"/>
      <c r="D387" s="69"/>
      <c r="E387" s="69"/>
      <c r="F387" s="70"/>
      <c r="G387" s="70"/>
      <c r="H387" s="70"/>
    </row>
    <row r="388" ht="15.75" customHeight="1">
      <c r="A388" s="68"/>
      <c r="B388" s="68"/>
      <c r="C388" s="69"/>
      <c r="D388" s="69"/>
      <c r="E388" s="69"/>
      <c r="F388" s="70"/>
      <c r="G388" s="70"/>
      <c r="H388" s="70"/>
    </row>
    <row r="389" ht="15.75" customHeight="1">
      <c r="A389" s="68"/>
      <c r="B389" s="68"/>
      <c r="C389" s="69"/>
      <c r="D389" s="69"/>
      <c r="E389" s="69"/>
      <c r="F389" s="70"/>
      <c r="G389" s="70"/>
      <c r="H389" s="70"/>
    </row>
    <row r="390" ht="15.75" customHeight="1">
      <c r="A390" s="68"/>
      <c r="B390" s="68"/>
      <c r="C390" s="69"/>
      <c r="D390" s="69"/>
      <c r="E390" s="69"/>
      <c r="F390" s="70"/>
      <c r="G390" s="70"/>
      <c r="H390" s="70"/>
    </row>
    <row r="391" ht="15.75" customHeight="1">
      <c r="A391" s="68"/>
      <c r="B391" s="68"/>
      <c r="C391" s="69"/>
      <c r="D391" s="69"/>
      <c r="E391" s="69"/>
      <c r="F391" s="70"/>
      <c r="G391" s="70"/>
      <c r="H391" s="70"/>
    </row>
    <row r="392" ht="15.75" customHeight="1">
      <c r="A392" s="68"/>
      <c r="B392" s="68"/>
      <c r="C392" s="69"/>
      <c r="D392" s="69"/>
      <c r="E392" s="69"/>
      <c r="F392" s="70"/>
      <c r="G392" s="70"/>
      <c r="H392" s="70"/>
    </row>
    <row r="393" ht="15.75" customHeight="1">
      <c r="A393" s="68"/>
      <c r="B393" s="68"/>
      <c r="C393" s="69"/>
      <c r="D393" s="69"/>
      <c r="E393" s="69"/>
      <c r="F393" s="70"/>
      <c r="G393" s="70"/>
      <c r="H393" s="70"/>
    </row>
    <row r="394" ht="15.75" customHeight="1">
      <c r="A394" s="68"/>
      <c r="B394" s="68"/>
      <c r="C394" s="69"/>
      <c r="D394" s="69"/>
      <c r="E394" s="69"/>
      <c r="F394" s="70"/>
      <c r="G394" s="70"/>
      <c r="H394" s="70"/>
    </row>
    <row r="395" ht="15.75" customHeight="1">
      <c r="A395" s="68"/>
      <c r="B395" s="68"/>
      <c r="C395" s="69"/>
      <c r="D395" s="69"/>
      <c r="E395" s="69"/>
      <c r="F395" s="70"/>
      <c r="G395" s="70"/>
      <c r="H395" s="70"/>
    </row>
    <row r="396" ht="15.75" customHeight="1">
      <c r="A396" s="68"/>
      <c r="B396" s="68"/>
      <c r="C396" s="69"/>
      <c r="D396" s="69"/>
      <c r="E396" s="69"/>
      <c r="F396" s="70"/>
      <c r="G396" s="70"/>
      <c r="H396" s="70"/>
    </row>
    <row r="397" ht="15.75" customHeight="1">
      <c r="A397" s="68"/>
      <c r="B397" s="68"/>
      <c r="C397" s="69"/>
      <c r="D397" s="69"/>
      <c r="E397" s="69"/>
      <c r="F397" s="70"/>
      <c r="G397" s="70"/>
      <c r="H397" s="70"/>
    </row>
    <row r="398" ht="15.75" customHeight="1">
      <c r="A398" s="68"/>
      <c r="B398" s="68"/>
      <c r="C398" s="69"/>
      <c r="D398" s="69"/>
      <c r="E398" s="69"/>
      <c r="F398" s="70"/>
      <c r="G398" s="70"/>
      <c r="H398" s="70"/>
    </row>
    <row r="399" ht="15.75" customHeight="1">
      <c r="A399" s="68"/>
      <c r="B399" s="68"/>
      <c r="C399" s="69"/>
      <c r="D399" s="69"/>
      <c r="E399" s="69"/>
      <c r="F399" s="70"/>
      <c r="G399" s="70"/>
      <c r="H399" s="70"/>
    </row>
    <row r="400" ht="15.75" customHeight="1">
      <c r="A400" s="68"/>
      <c r="B400" s="68"/>
      <c r="C400" s="69"/>
      <c r="D400" s="69"/>
      <c r="E400" s="69"/>
      <c r="F400" s="70"/>
      <c r="G400" s="70"/>
      <c r="H400" s="70"/>
    </row>
    <row r="401" ht="15.75" customHeight="1">
      <c r="A401" s="68"/>
      <c r="B401" s="68"/>
      <c r="C401" s="69"/>
      <c r="D401" s="69"/>
      <c r="E401" s="69"/>
      <c r="F401" s="70"/>
      <c r="G401" s="70"/>
      <c r="H401" s="70"/>
    </row>
    <row r="402" ht="15.75" customHeight="1">
      <c r="A402" s="68"/>
      <c r="B402" s="68"/>
      <c r="C402" s="69"/>
      <c r="D402" s="69"/>
      <c r="E402" s="69"/>
      <c r="F402" s="70"/>
      <c r="G402" s="70"/>
      <c r="H402" s="70"/>
    </row>
    <row r="403" ht="15.75" customHeight="1">
      <c r="A403" s="68"/>
      <c r="B403" s="68"/>
      <c r="C403" s="69"/>
      <c r="D403" s="69"/>
      <c r="E403" s="69"/>
      <c r="F403" s="70"/>
      <c r="G403" s="70"/>
      <c r="H403" s="70"/>
    </row>
    <row r="404" ht="15.75" customHeight="1">
      <c r="A404" s="68"/>
      <c r="B404" s="68"/>
      <c r="C404" s="69"/>
      <c r="D404" s="69"/>
      <c r="E404" s="69"/>
      <c r="F404" s="70"/>
      <c r="G404" s="70"/>
      <c r="H404" s="70"/>
    </row>
    <row r="405" ht="15.75" customHeight="1">
      <c r="A405" s="68"/>
      <c r="B405" s="68"/>
      <c r="C405" s="69"/>
      <c r="D405" s="69"/>
      <c r="E405" s="69"/>
      <c r="F405" s="70"/>
      <c r="G405" s="70"/>
      <c r="H405" s="70"/>
    </row>
    <row r="406" ht="15.75" customHeight="1">
      <c r="A406" s="68"/>
      <c r="B406" s="68"/>
      <c r="C406" s="69"/>
      <c r="D406" s="69"/>
      <c r="E406" s="69"/>
      <c r="F406" s="70"/>
      <c r="G406" s="70"/>
      <c r="H406" s="70"/>
    </row>
    <row r="407" ht="15.75" customHeight="1">
      <c r="A407" s="68"/>
      <c r="B407" s="68"/>
      <c r="C407" s="69"/>
      <c r="D407" s="69"/>
      <c r="E407" s="69"/>
      <c r="F407" s="70"/>
      <c r="G407" s="70"/>
      <c r="H407" s="70"/>
    </row>
    <row r="408" ht="15.75" customHeight="1">
      <c r="A408" s="68"/>
      <c r="B408" s="68"/>
      <c r="C408" s="69"/>
      <c r="D408" s="69"/>
      <c r="E408" s="69"/>
      <c r="F408" s="70"/>
      <c r="G408" s="70"/>
      <c r="H408" s="70"/>
    </row>
    <row r="409" ht="15.75" customHeight="1">
      <c r="A409" s="68"/>
      <c r="B409" s="68"/>
      <c r="C409" s="69"/>
      <c r="D409" s="69"/>
      <c r="E409" s="69"/>
      <c r="F409" s="70"/>
      <c r="G409" s="70"/>
      <c r="H409" s="70"/>
    </row>
    <row r="410" ht="15.75" customHeight="1">
      <c r="A410" s="68"/>
      <c r="B410" s="68"/>
      <c r="C410" s="69"/>
      <c r="D410" s="69"/>
      <c r="E410" s="69"/>
      <c r="F410" s="70"/>
      <c r="G410" s="70"/>
      <c r="H410" s="70"/>
    </row>
    <row r="411" ht="15.75" customHeight="1">
      <c r="A411" s="68"/>
      <c r="B411" s="68"/>
      <c r="C411" s="69"/>
      <c r="D411" s="69"/>
      <c r="E411" s="69"/>
      <c r="F411" s="70"/>
      <c r="G411" s="70"/>
      <c r="H411" s="70"/>
    </row>
    <row r="412" ht="15.75" customHeight="1">
      <c r="A412" s="68"/>
      <c r="B412" s="68"/>
      <c r="C412" s="69"/>
      <c r="D412" s="69"/>
      <c r="E412" s="69"/>
      <c r="F412" s="70"/>
      <c r="G412" s="70"/>
      <c r="H412" s="70"/>
    </row>
    <row r="413" ht="15.75" customHeight="1">
      <c r="A413" s="68"/>
      <c r="B413" s="68"/>
      <c r="C413" s="69"/>
      <c r="D413" s="69"/>
      <c r="E413" s="69"/>
      <c r="F413" s="70"/>
      <c r="G413" s="70"/>
      <c r="H413" s="70"/>
    </row>
    <row r="414" ht="15.75" customHeight="1">
      <c r="A414" s="68"/>
      <c r="B414" s="68"/>
      <c r="C414" s="69"/>
      <c r="D414" s="69"/>
      <c r="E414" s="69"/>
      <c r="F414" s="70"/>
      <c r="G414" s="70"/>
      <c r="H414" s="70"/>
    </row>
    <row r="415" ht="15.75" customHeight="1">
      <c r="A415" s="68"/>
      <c r="B415" s="68"/>
      <c r="C415" s="69"/>
      <c r="D415" s="69"/>
      <c r="E415" s="69"/>
      <c r="F415" s="70"/>
      <c r="G415" s="70"/>
      <c r="H415" s="70"/>
    </row>
    <row r="416" ht="15.75" customHeight="1">
      <c r="A416" s="68"/>
      <c r="B416" s="68"/>
      <c r="C416" s="69"/>
      <c r="D416" s="69"/>
      <c r="E416" s="69"/>
      <c r="F416" s="70"/>
      <c r="G416" s="70"/>
      <c r="H416" s="70"/>
    </row>
    <row r="417" ht="15.75" customHeight="1">
      <c r="A417" s="68"/>
      <c r="B417" s="68"/>
      <c r="C417" s="69"/>
      <c r="D417" s="69"/>
      <c r="E417" s="69"/>
      <c r="F417" s="70"/>
      <c r="G417" s="70"/>
      <c r="H417" s="70"/>
    </row>
    <row r="418" ht="15.75" customHeight="1">
      <c r="A418" s="68"/>
      <c r="B418" s="68"/>
      <c r="C418" s="69"/>
      <c r="D418" s="69"/>
      <c r="E418" s="69"/>
      <c r="F418" s="70"/>
      <c r="G418" s="70"/>
      <c r="H418" s="70"/>
    </row>
    <row r="419" ht="15.75" customHeight="1">
      <c r="A419" s="68"/>
      <c r="B419" s="68"/>
      <c r="C419" s="69"/>
      <c r="D419" s="69"/>
      <c r="E419" s="69"/>
      <c r="F419" s="70"/>
      <c r="G419" s="70"/>
      <c r="H419" s="70"/>
    </row>
    <row r="420" ht="15.75" customHeight="1">
      <c r="A420" s="68"/>
      <c r="B420" s="68"/>
      <c r="C420" s="69"/>
      <c r="D420" s="69"/>
      <c r="E420" s="69"/>
      <c r="F420" s="70"/>
      <c r="G420" s="70"/>
      <c r="H420" s="70"/>
    </row>
    <row r="421" ht="15.75" customHeight="1">
      <c r="A421" s="68"/>
      <c r="B421" s="68"/>
      <c r="C421" s="69"/>
      <c r="D421" s="69"/>
      <c r="E421" s="69"/>
      <c r="F421" s="70"/>
      <c r="G421" s="70"/>
      <c r="H421" s="70"/>
    </row>
    <row r="422" ht="15.75" customHeight="1">
      <c r="A422" s="68"/>
      <c r="B422" s="68"/>
      <c r="C422" s="69"/>
      <c r="D422" s="69"/>
      <c r="E422" s="69"/>
      <c r="F422" s="70"/>
      <c r="G422" s="70"/>
      <c r="H422" s="70"/>
    </row>
    <row r="423" ht="15.75" customHeight="1">
      <c r="A423" s="68"/>
      <c r="B423" s="68"/>
      <c r="C423" s="69"/>
      <c r="D423" s="69"/>
      <c r="E423" s="69"/>
      <c r="F423" s="70"/>
      <c r="G423" s="70"/>
      <c r="H423" s="70"/>
    </row>
    <row r="424" ht="15.75" customHeight="1">
      <c r="A424" s="68"/>
      <c r="B424" s="68"/>
      <c r="C424" s="69"/>
      <c r="D424" s="69"/>
      <c r="E424" s="69"/>
      <c r="F424" s="70"/>
      <c r="G424" s="70"/>
      <c r="H424" s="70"/>
    </row>
    <row r="425" ht="15.75" customHeight="1">
      <c r="A425" s="68"/>
      <c r="B425" s="68"/>
      <c r="C425" s="69"/>
      <c r="D425" s="69"/>
      <c r="E425" s="69"/>
      <c r="F425" s="70"/>
      <c r="G425" s="70"/>
      <c r="H425" s="70"/>
    </row>
    <row r="426" ht="15.75" customHeight="1">
      <c r="A426" s="68"/>
      <c r="B426" s="68"/>
      <c r="C426" s="69"/>
      <c r="D426" s="69"/>
      <c r="E426" s="69"/>
      <c r="F426" s="70"/>
      <c r="G426" s="70"/>
      <c r="H426" s="70"/>
    </row>
    <row r="427" ht="15.75" customHeight="1">
      <c r="A427" s="68"/>
      <c r="B427" s="68"/>
      <c r="C427" s="69"/>
      <c r="D427" s="69"/>
      <c r="E427" s="69"/>
      <c r="F427" s="70"/>
      <c r="G427" s="70"/>
      <c r="H427" s="70"/>
    </row>
    <row r="428" ht="15.75" customHeight="1">
      <c r="A428" s="68"/>
      <c r="B428" s="68"/>
      <c r="C428" s="69"/>
      <c r="D428" s="69"/>
      <c r="E428" s="69"/>
      <c r="F428" s="70"/>
      <c r="G428" s="70"/>
      <c r="H428" s="70"/>
    </row>
    <row r="429" ht="15.75" customHeight="1">
      <c r="A429" s="68"/>
      <c r="B429" s="68"/>
      <c r="C429" s="69"/>
      <c r="D429" s="69"/>
      <c r="E429" s="69"/>
      <c r="F429" s="70"/>
      <c r="G429" s="70"/>
      <c r="H429" s="70"/>
    </row>
    <row r="430" ht="15.75" customHeight="1">
      <c r="A430" s="68"/>
      <c r="B430" s="68"/>
      <c r="C430" s="69"/>
      <c r="D430" s="69"/>
      <c r="E430" s="69"/>
      <c r="F430" s="70"/>
      <c r="G430" s="70"/>
      <c r="H430" s="70"/>
    </row>
    <row r="431" ht="15.75" customHeight="1">
      <c r="A431" s="68"/>
      <c r="B431" s="68"/>
      <c r="C431" s="69"/>
      <c r="D431" s="69"/>
      <c r="E431" s="69"/>
      <c r="F431" s="70"/>
      <c r="G431" s="70"/>
      <c r="H431" s="70"/>
    </row>
    <row r="432" ht="15.75" customHeight="1">
      <c r="A432" s="68"/>
      <c r="B432" s="68"/>
      <c r="C432" s="69"/>
      <c r="D432" s="69"/>
      <c r="E432" s="69"/>
      <c r="F432" s="70"/>
      <c r="G432" s="70"/>
      <c r="H432" s="70"/>
    </row>
    <row r="433" ht="15.75" customHeight="1">
      <c r="A433" s="68"/>
      <c r="B433" s="68"/>
      <c r="C433" s="69"/>
      <c r="D433" s="69"/>
      <c r="E433" s="69"/>
      <c r="F433" s="70"/>
      <c r="G433" s="70"/>
      <c r="H433" s="70"/>
    </row>
    <row r="434" ht="15.75" customHeight="1">
      <c r="A434" s="68"/>
      <c r="B434" s="68"/>
      <c r="C434" s="69"/>
      <c r="D434" s="69"/>
      <c r="E434" s="69"/>
      <c r="F434" s="70"/>
      <c r="G434" s="70"/>
      <c r="H434" s="70"/>
    </row>
    <row r="435" ht="15.75" customHeight="1">
      <c r="A435" s="68"/>
      <c r="B435" s="68"/>
      <c r="C435" s="69"/>
      <c r="D435" s="69"/>
      <c r="E435" s="69"/>
      <c r="F435" s="70"/>
      <c r="G435" s="70"/>
      <c r="H435" s="70"/>
    </row>
    <row r="436" ht="15.75" customHeight="1">
      <c r="A436" s="68"/>
      <c r="B436" s="68"/>
      <c r="C436" s="69"/>
      <c r="D436" s="69"/>
      <c r="E436" s="69"/>
      <c r="F436" s="70"/>
      <c r="G436" s="70"/>
      <c r="H436" s="70"/>
    </row>
    <row r="437" ht="15.75" customHeight="1">
      <c r="A437" s="68"/>
      <c r="B437" s="68"/>
      <c r="C437" s="69"/>
      <c r="D437" s="69"/>
      <c r="E437" s="69"/>
      <c r="F437" s="70"/>
      <c r="G437" s="70"/>
      <c r="H437" s="70"/>
    </row>
    <row r="438" ht="15.75" customHeight="1">
      <c r="A438" s="68"/>
      <c r="B438" s="68"/>
      <c r="C438" s="69"/>
      <c r="D438" s="69"/>
      <c r="E438" s="69"/>
      <c r="F438" s="70"/>
      <c r="G438" s="70"/>
      <c r="H438" s="70"/>
    </row>
    <row r="439" ht="15.75" customHeight="1">
      <c r="A439" s="68"/>
      <c r="B439" s="68"/>
      <c r="C439" s="69"/>
      <c r="D439" s="69"/>
      <c r="E439" s="69"/>
      <c r="F439" s="70"/>
      <c r="G439" s="70"/>
      <c r="H439" s="70"/>
    </row>
    <row r="440" ht="15.75" customHeight="1">
      <c r="A440" s="68"/>
      <c r="B440" s="68"/>
      <c r="C440" s="69"/>
      <c r="D440" s="69"/>
      <c r="E440" s="69"/>
      <c r="F440" s="70"/>
      <c r="G440" s="70"/>
      <c r="H440" s="70"/>
    </row>
    <row r="441" ht="15.75" customHeight="1">
      <c r="A441" s="68"/>
      <c r="B441" s="68"/>
      <c r="C441" s="69"/>
      <c r="D441" s="69"/>
      <c r="E441" s="69"/>
      <c r="F441" s="70"/>
      <c r="G441" s="70"/>
      <c r="H441" s="70"/>
    </row>
    <row r="442" ht="15.75" customHeight="1">
      <c r="A442" s="68"/>
      <c r="B442" s="68"/>
      <c r="C442" s="69"/>
      <c r="D442" s="69"/>
      <c r="E442" s="69"/>
      <c r="F442" s="70"/>
      <c r="G442" s="70"/>
      <c r="H442" s="70"/>
    </row>
    <row r="443" ht="15.75" customHeight="1">
      <c r="A443" s="68"/>
      <c r="B443" s="68"/>
      <c r="C443" s="69"/>
      <c r="D443" s="69"/>
      <c r="E443" s="69"/>
      <c r="F443" s="70"/>
      <c r="G443" s="70"/>
      <c r="H443" s="70"/>
    </row>
    <row r="444" ht="15.75" customHeight="1">
      <c r="A444" s="68"/>
      <c r="B444" s="68"/>
      <c r="C444" s="69"/>
      <c r="D444" s="69"/>
      <c r="E444" s="69"/>
      <c r="F444" s="70"/>
      <c r="G444" s="70"/>
      <c r="H444" s="70"/>
    </row>
    <row r="445" ht="15.75" customHeight="1">
      <c r="A445" s="68"/>
      <c r="B445" s="68"/>
      <c r="C445" s="69"/>
      <c r="D445" s="69"/>
      <c r="E445" s="69"/>
      <c r="F445" s="70"/>
      <c r="G445" s="70"/>
      <c r="H445" s="70"/>
    </row>
    <row r="446" ht="15.75" customHeight="1">
      <c r="A446" s="68"/>
      <c r="B446" s="68"/>
      <c r="C446" s="69"/>
      <c r="D446" s="69"/>
      <c r="E446" s="69"/>
      <c r="F446" s="70"/>
      <c r="G446" s="70"/>
      <c r="H446" s="70"/>
    </row>
    <row r="447" ht="15.75" customHeight="1">
      <c r="A447" s="68"/>
      <c r="B447" s="68"/>
      <c r="C447" s="69"/>
      <c r="D447" s="69"/>
      <c r="E447" s="69"/>
      <c r="F447" s="70"/>
      <c r="G447" s="70"/>
      <c r="H447" s="70"/>
    </row>
    <row r="448" ht="15.75" customHeight="1">
      <c r="A448" s="68"/>
      <c r="B448" s="68"/>
      <c r="C448" s="69"/>
      <c r="D448" s="69"/>
      <c r="E448" s="69"/>
      <c r="F448" s="70"/>
      <c r="G448" s="70"/>
      <c r="H448" s="70"/>
    </row>
    <row r="449" ht="15.75" customHeight="1">
      <c r="A449" s="68"/>
      <c r="B449" s="68"/>
      <c r="C449" s="69"/>
      <c r="D449" s="69"/>
      <c r="E449" s="69"/>
      <c r="F449" s="70"/>
      <c r="G449" s="70"/>
      <c r="H449" s="70"/>
    </row>
    <row r="450" ht="15.75" customHeight="1">
      <c r="A450" s="68"/>
      <c r="B450" s="68"/>
      <c r="C450" s="69"/>
      <c r="D450" s="69"/>
      <c r="E450" s="69"/>
      <c r="F450" s="70"/>
      <c r="G450" s="70"/>
      <c r="H450" s="70"/>
    </row>
    <row r="451" ht="15.75" customHeight="1">
      <c r="A451" s="68"/>
      <c r="B451" s="68"/>
      <c r="C451" s="69"/>
      <c r="D451" s="69"/>
      <c r="E451" s="69"/>
      <c r="F451" s="70"/>
      <c r="G451" s="70"/>
      <c r="H451" s="70"/>
    </row>
    <row r="452" ht="15.75" customHeight="1">
      <c r="A452" s="68"/>
      <c r="B452" s="68"/>
      <c r="C452" s="69"/>
      <c r="D452" s="69"/>
      <c r="E452" s="69"/>
      <c r="F452" s="70"/>
      <c r="G452" s="70"/>
      <c r="H452" s="70"/>
    </row>
    <row r="453" ht="15.75" customHeight="1">
      <c r="A453" s="68"/>
      <c r="B453" s="68"/>
      <c r="C453" s="69"/>
      <c r="D453" s="69"/>
      <c r="E453" s="69"/>
      <c r="F453" s="70"/>
      <c r="G453" s="70"/>
      <c r="H453" s="70"/>
    </row>
    <row r="454" ht="15.75" customHeight="1">
      <c r="A454" s="68"/>
      <c r="B454" s="68"/>
      <c r="C454" s="69"/>
      <c r="D454" s="69"/>
      <c r="E454" s="69"/>
      <c r="F454" s="70"/>
      <c r="G454" s="70"/>
      <c r="H454" s="70"/>
    </row>
    <row r="455" ht="15.75" customHeight="1">
      <c r="A455" s="68"/>
      <c r="B455" s="68"/>
      <c r="C455" s="69"/>
      <c r="D455" s="69"/>
      <c r="E455" s="69"/>
      <c r="F455" s="70"/>
      <c r="G455" s="70"/>
      <c r="H455" s="70"/>
    </row>
    <row r="456" ht="15.75" customHeight="1">
      <c r="A456" s="68"/>
      <c r="B456" s="68"/>
      <c r="C456" s="69"/>
      <c r="D456" s="69"/>
      <c r="E456" s="69"/>
      <c r="F456" s="70"/>
      <c r="G456" s="70"/>
      <c r="H456" s="70"/>
    </row>
    <row r="457" ht="15.75" customHeight="1">
      <c r="A457" s="68"/>
      <c r="B457" s="68"/>
      <c r="C457" s="69"/>
      <c r="D457" s="69"/>
      <c r="E457" s="69"/>
      <c r="F457" s="70"/>
      <c r="G457" s="70"/>
      <c r="H457" s="70"/>
    </row>
    <row r="458" ht="15.75" customHeight="1">
      <c r="A458" s="68"/>
      <c r="B458" s="68"/>
      <c r="C458" s="69"/>
      <c r="D458" s="69"/>
      <c r="E458" s="69"/>
      <c r="F458" s="70"/>
      <c r="G458" s="70"/>
      <c r="H458" s="70"/>
    </row>
    <row r="459" ht="15.75" customHeight="1">
      <c r="A459" s="68"/>
      <c r="B459" s="68"/>
      <c r="C459" s="69"/>
      <c r="D459" s="69"/>
      <c r="E459" s="69"/>
      <c r="F459" s="70"/>
      <c r="G459" s="70"/>
      <c r="H459" s="70"/>
    </row>
    <row r="460" ht="15.75" customHeight="1">
      <c r="A460" s="68"/>
      <c r="B460" s="68"/>
      <c r="C460" s="69"/>
      <c r="D460" s="69"/>
      <c r="E460" s="69"/>
      <c r="F460" s="70"/>
      <c r="G460" s="70"/>
      <c r="H460" s="70"/>
    </row>
    <row r="461" ht="15.75" customHeight="1">
      <c r="A461" s="68"/>
      <c r="B461" s="68"/>
      <c r="C461" s="69"/>
      <c r="D461" s="69"/>
      <c r="E461" s="69"/>
      <c r="F461" s="70"/>
      <c r="G461" s="70"/>
      <c r="H461" s="70"/>
    </row>
    <row r="462" ht="15.75" customHeight="1">
      <c r="A462" s="68"/>
      <c r="B462" s="68"/>
      <c r="C462" s="69"/>
      <c r="D462" s="69"/>
      <c r="E462" s="69"/>
      <c r="F462" s="70"/>
      <c r="G462" s="70"/>
      <c r="H462" s="70"/>
    </row>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2:E2"/>
    <mergeCell ref="A4:E4"/>
    <mergeCell ref="A5:E5"/>
  </mergeCells>
  <conditionalFormatting sqref="E8:E316">
    <cfRule type="containsText" dxfId="2" priority="1" operator="containsText" text="60">
      <formula>NOT(ISERROR(SEARCH(("60"),(E8))))</formula>
    </cfRule>
  </conditionalFormatting>
  <printOptions/>
  <pageMargins bottom="0.75" footer="0.0" header="0.0" left="0.7" right="0.7" top="0.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68"/>
      <c r="B1" s="68"/>
      <c r="C1" s="69"/>
      <c r="D1" s="69"/>
      <c r="E1" s="69"/>
      <c r="F1" s="70"/>
      <c r="G1" s="70"/>
      <c r="H1" s="70"/>
    </row>
    <row r="2" ht="15.75" customHeight="1">
      <c r="A2" s="71" t="s">
        <v>12543</v>
      </c>
      <c r="B2" s="72"/>
      <c r="C2" s="72"/>
      <c r="D2" s="72"/>
      <c r="E2" s="73"/>
      <c r="F2" s="1651"/>
      <c r="G2" s="1651"/>
      <c r="H2" s="1651"/>
      <c r="I2" s="75"/>
      <c r="J2" s="75"/>
      <c r="K2" s="75"/>
      <c r="L2" s="75"/>
      <c r="M2" s="75"/>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14.25" customHeight="1">
      <c r="A4" s="593" t="s">
        <v>12544</v>
      </c>
      <c r="B4" s="72"/>
      <c r="C4" s="72"/>
      <c r="D4" s="72"/>
      <c r="E4" s="73"/>
      <c r="F4" s="1651"/>
      <c r="G4" s="1651"/>
      <c r="H4" s="1651"/>
      <c r="I4" s="75"/>
      <c r="J4" s="75"/>
      <c r="K4" s="75"/>
      <c r="L4" s="75"/>
      <c r="M4" s="75"/>
      <c r="N4" s="75"/>
      <c r="O4" s="75"/>
      <c r="P4" s="75"/>
      <c r="Q4" s="75"/>
      <c r="R4" s="75"/>
      <c r="S4" s="75"/>
      <c r="T4" s="75"/>
      <c r="U4" s="75"/>
      <c r="V4" s="75"/>
      <c r="W4" s="75"/>
      <c r="X4" s="75"/>
      <c r="Y4" s="75"/>
    </row>
    <row r="5" ht="25.5" customHeight="1">
      <c r="A5" s="1070" t="s">
        <v>12545</v>
      </c>
      <c r="B5" s="72"/>
      <c r="C5" s="72"/>
      <c r="D5" s="72"/>
      <c r="E5" s="73"/>
      <c r="F5" s="1651"/>
      <c r="G5" s="1651"/>
      <c r="H5" s="1651"/>
      <c r="I5" s="75"/>
      <c r="J5" s="75"/>
      <c r="K5" s="75"/>
      <c r="L5" s="75"/>
      <c r="M5" s="75"/>
      <c r="N5" s="75"/>
      <c r="O5" s="75"/>
      <c r="P5" s="75"/>
      <c r="Q5" s="75"/>
      <c r="R5" s="75"/>
      <c r="S5" s="75"/>
      <c r="T5" s="75"/>
      <c r="U5" s="75"/>
      <c r="V5" s="75"/>
      <c r="W5" s="75"/>
      <c r="X5" s="75"/>
      <c r="Y5" s="75"/>
    </row>
    <row r="6" ht="39.75" customHeight="1">
      <c r="A6" s="1070" t="s">
        <v>12546</v>
      </c>
      <c r="B6" s="72"/>
      <c r="C6" s="72"/>
      <c r="D6" s="72"/>
      <c r="E6" s="73"/>
      <c r="F6" s="1651"/>
      <c r="G6" s="1651"/>
      <c r="H6" s="1651"/>
      <c r="I6" s="75"/>
      <c r="J6" s="75"/>
      <c r="K6" s="75"/>
      <c r="L6" s="75"/>
      <c r="M6" s="75"/>
      <c r="N6" s="75"/>
      <c r="O6" s="75"/>
      <c r="P6" s="75"/>
      <c r="Q6" s="75"/>
      <c r="R6" s="75"/>
      <c r="S6" s="75"/>
      <c r="T6" s="75"/>
      <c r="U6" s="75"/>
      <c r="V6" s="75"/>
      <c r="W6" s="75"/>
      <c r="X6" s="75"/>
      <c r="Y6" s="75"/>
    </row>
    <row r="7" ht="26.25" customHeight="1">
      <c r="A7" s="1070" t="s">
        <v>12547</v>
      </c>
      <c r="B7" s="72"/>
      <c r="C7" s="72"/>
      <c r="D7" s="72"/>
      <c r="E7" s="73"/>
      <c r="F7" s="1651"/>
      <c r="G7" s="1651"/>
      <c r="H7" s="1651"/>
      <c r="I7" s="75"/>
      <c r="J7" s="75"/>
      <c r="K7" s="75"/>
      <c r="L7" s="75"/>
      <c r="M7" s="75"/>
      <c r="N7" s="75"/>
      <c r="O7" s="75"/>
      <c r="P7" s="75"/>
      <c r="Q7" s="75"/>
      <c r="R7" s="75"/>
      <c r="S7" s="75"/>
      <c r="T7" s="75"/>
      <c r="U7" s="75"/>
      <c r="V7" s="75"/>
      <c r="W7" s="75"/>
      <c r="X7" s="75"/>
      <c r="Y7" s="75"/>
    </row>
    <row r="8" ht="59.25" customHeight="1">
      <c r="A8" s="1653" t="s">
        <v>12548</v>
      </c>
      <c r="B8" s="72"/>
      <c r="C8" s="72"/>
      <c r="D8" s="72"/>
      <c r="E8" s="73"/>
      <c r="F8" s="1651"/>
      <c r="G8" s="1651"/>
      <c r="H8" s="1651"/>
      <c r="I8" s="75"/>
      <c r="J8" s="75"/>
      <c r="K8" s="75"/>
      <c r="L8" s="75"/>
      <c r="M8" s="75"/>
      <c r="N8" s="75"/>
      <c r="O8" s="75"/>
      <c r="P8" s="75"/>
      <c r="Q8" s="75"/>
      <c r="R8" s="75"/>
      <c r="S8" s="75"/>
      <c r="T8" s="75"/>
      <c r="U8" s="75"/>
      <c r="V8" s="75"/>
      <c r="W8" s="75"/>
      <c r="X8" s="75"/>
      <c r="Y8" s="75"/>
    </row>
    <row r="9">
      <c r="A9" s="80"/>
      <c r="B9" s="80"/>
      <c r="C9" s="81"/>
      <c r="D9" s="81"/>
      <c r="E9" s="81"/>
      <c r="F9" s="80"/>
      <c r="G9" s="80"/>
      <c r="H9" s="80"/>
      <c r="I9" s="75"/>
      <c r="J9" s="75"/>
      <c r="K9" s="75"/>
      <c r="L9" s="75"/>
      <c r="M9" s="75"/>
      <c r="N9" s="75"/>
      <c r="O9" s="75"/>
      <c r="P9" s="75"/>
      <c r="Q9" s="75"/>
      <c r="R9" s="75"/>
      <c r="S9" s="75"/>
      <c r="T9" s="75"/>
      <c r="U9" s="75"/>
      <c r="V9" s="75"/>
      <c r="W9" s="75"/>
      <c r="X9" s="75"/>
      <c r="Y9" s="75"/>
    </row>
    <row r="10" ht="61.5" customHeight="1">
      <c r="A10" s="596" t="s">
        <v>7076</v>
      </c>
      <c r="B10" s="84" t="s">
        <v>8</v>
      </c>
      <c r="C10" s="84" t="s">
        <v>12549</v>
      </c>
      <c r="D10" s="596" t="s">
        <v>249</v>
      </c>
      <c r="E10" s="596" t="s">
        <v>253</v>
      </c>
      <c r="F10" s="86" t="s">
        <v>2051</v>
      </c>
      <c r="I10" s="75"/>
      <c r="J10" s="75"/>
      <c r="K10" s="75"/>
      <c r="L10" s="75"/>
      <c r="M10" s="75"/>
      <c r="N10" s="75"/>
      <c r="O10" s="75"/>
      <c r="P10" s="75"/>
      <c r="Q10" s="75"/>
      <c r="R10" s="75"/>
      <c r="S10" s="75"/>
      <c r="T10" s="75"/>
      <c r="U10" s="75"/>
      <c r="V10" s="75"/>
      <c r="W10" s="75"/>
      <c r="X10" s="75"/>
      <c r="Y10" s="75"/>
    </row>
    <row r="11">
      <c r="A11" s="1215" t="str">
        <f>[4]ID13!A1</f>
        <v>#ERROR!</v>
      </c>
      <c r="B11" s="1215" t="str">
        <f>[4]ID13!B1</f>
        <v>#ERROR!</v>
      </c>
      <c r="C11" s="1215" t="str">
        <f>[4]ID13!C1</f>
        <v>#ERROR!</v>
      </c>
      <c r="D11" s="1774" t="str">
        <f>[4]ID13!D1</f>
        <v>#ERROR!</v>
      </c>
      <c r="E11" s="1377" t="str">
        <f>[4]ID13!E1</f>
        <v>#ERROR!</v>
      </c>
      <c r="F11" s="126" t="str">
        <f t="shared" ref="F11:F73" si="1">A11</f>
        <v>#ERROR!</v>
      </c>
    </row>
    <row r="12">
      <c r="A12" s="1215" t="str">
        <f>[4]ID13!A2</f>
        <v>#ERROR!</v>
      </c>
      <c r="B12" s="1215" t="str">
        <f>[4]ID13!B2</f>
        <v>#ERROR!</v>
      </c>
      <c r="C12" s="1215" t="str">
        <f>[4]ID13!C2</f>
        <v>#ERROR!</v>
      </c>
      <c r="D12" s="1378" t="str">
        <f>[4]ID13!D2</f>
        <v>#ERROR!</v>
      </c>
      <c r="E12" s="1377" t="str">
        <f>[4]ID13!E2</f>
        <v>#ERROR!</v>
      </c>
      <c r="F12" s="126" t="str">
        <f t="shared" si="1"/>
        <v>#ERROR!</v>
      </c>
    </row>
    <row r="13">
      <c r="A13" s="1215" t="str">
        <f>[4]ID13!A3</f>
        <v>#ERROR!</v>
      </c>
      <c r="B13" s="1215" t="str">
        <f>[4]ID13!B3</f>
        <v>#ERROR!</v>
      </c>
      <c r="C13" s="1215" t="str">
        <f>[4]ID13!C3</f>
        <v>#ERROR!</v>
      </c>
      <c r="D13" s="1774" t="str">
        <f>[4]ID13!D3</f>
        <v>#ERROR!</v>
      </c>
      <c r="E13" s="1377" t="str">
        <f>[4]ID13!E3</f>
        <v>#ERROR!</v>
      </c>
      <c r="F13" s="126" t="str">
        <f t="shared" si="1"/>
        <v>#ERROR!</v>
      </c>
    </row>
    <row r="14">
      <c r="A14" s="1215" t="str">
        <f>[4]ID13!A4</f>
        <v>#ERROR!</v>
      </c>
      <c r="B14" s="1215" t="str">
        <f>[4]ID13!B4</f>
        <v>#ERROR!</v>
      </c>
      <c r="C14" s="1215" t="str">
        <f>[4]ID13!C4</f>
        <v>#ERROR!</v>
      </c>
      <c r="D14" s="1378" t="str">
        <f>[4]ID13!D4</f>
        <v>#ERROR!</v>
      </c>
      <c r="E14" s="1377" t="str">
        <f>[4]ID13!E4</f>
        <v>#ERROR!</v>
      </c>
      <c r="F14" s="126" t="str">
        <f t="shared" si="1"/>
        <v>#ERROR!</v>
      </c>
    </row>
    <row r="15">
      <c r="A15" s="1215" t="str">
        <f>[4]ID13!A5</f>
        <v>#ERROR!</v>
      </c>
      <c r="B15" s="1215" t="str">
        <f>[4]ID13!B5</f>
        <v>#ERROR!</v>
      </c>
      <c r="C15" s="1215" t="str">
        <f>[4]ID13!C5</f>
        <v>#ERROR!</v>
      </c>
      <c r="D15" s="1378" t="str">
        <f>[4]ID13!D5</f>
        <v>#ERROR!</v>
      </c>
      <c r="E15" s="1377" t="str">
        <f>[4]ID13!E5</f>
        <v>#ERROR!</v>
      </c>
      <c r="F15" s="126" t="str">
        <f t="shared" si="1"/>
        <v>#ERROR!</v>
      </c>
    </row>
    <row r="16">
      <c r="A16" s="1215" t="str">
        <f>[4]ID13!A6</f>
        <v>#ERROR!</v>
      </c>
      <c r="B16" s="1215" t="str">
        <f>[4]ID13!B6</f>
        <v>#ERROR!</v>
      </c>
      <c r="C16" s="1215" t="str">
        <f>[4]ID13!C6</f>
        <v>#ERROR!</v>
      </c>
      <c r="D16" s="1378" t="str">
        <f>[4]ID13!D6</f>
        <v>#ERROR!</v>
      </c>
      <c r="E16" s="1377" t="str">
        <f>[4]ID13!E6</f>
        <v>#ERROR!</v>
      </c>
      <c r="F16" s="126" t="str">
        <f t="shared" si="1"/>
        <v>#ERROR!</v>
      </c>
    </row>
    <row r="17">
      <c r="A17" s="1775" t="str">
        <f>[4]ID13!A7</f>
        <v>#ERROR!</v>
      </c>
      <c r="B17" s="1368" t="str">
        <f>[4]ID13!B7</f>
        <v>#ERROR!</v>
      </c>
      <c r="C17" s="1368" t="str">
        <f>[4]ID13!C7</f>
        <v>#ERROR!</v>
      </c>
      <c r="D17" s="1776" t="str">
        <f>[4]ID13!D7</f>
        <v>#ERROR!</v>
      </c>
      <c r="E17" s="1776" t="str">
        <f>[4]ID13!E7</f>
        <v>#ERROR!</v>
      </c>
      <c r="F17" s="126" t="str">
        <f t="shared" si="1"/>
        <v>#ERROR!</v>
      </c>
    </row>
    <row r="18">
      <c r="A18" s="1368" t="str">
        <f>[4]ID13!A8</f>
        <v>#ERROR!</v>
      </c>
      <c r="B18" s="1368" t="str">
        <f>[4]ID13!B8</f>
        <v>#ERROR!</v>
      </c>
      <c r="C18" s="1368" t="str">
        <f>[4]ID13!C8</f>
        <v>#ERROR!</v>
      </c>
      <c r="D18" s="1368" t="str">
        <f>[4]ID13!D8</f>
        <v>#ERROR!</v>
      </c>
      <c r="E18" s="1368" t="str">
        <f>[4]ID13!E8</f>
        <v>#ERROR!</v>
      </c>
      <c r="F18" s="421" t="str">
        <f t="shared" si="1"/>
        <v>#ERROR!</v>
      </c>
      <c r="G18" s="70"/>
      <c r="H18" s="70"/>
    </row>
    <row r="19">
      <c r="A19" s="1368" t="str">
        <f>[4]ID13!A10</f>
        <v>#ERROR!</v>
      </c>
      <c r="B19" s="1368" t="str">
        <f>[4]ID13!B10</f>
        <v>#ERROR!</v>
      </c>
      <c r="C19" s="1368" t="str">
        <f>[4]ID13!C10</f>
        <v>#ERROR!</v>
      </c>
      <c r="D19" s="1368" t="str">
        <f>[4]ID13!D10</f>
        <v>#ERROR!</v>
      </c>
      <c r="E19" s="256" t="str">
        <f>[4]ID13!E10</f>
        <v>#ERROR!</v>
      </c>
      <c r="F19" s="421" t="str">
        <f t="shared" si="1"/>
        <v>#ERROR!</v>
      </c>
      <c r="G19" s="70"/>
      <c r="H19" s="70"/>
    </row>
    <row r="20" ht="15.75" customHeight="1">
      <c r="A20" s="1368" t="str">
        <f>[4]ID13!A11</f>
        <v>#ERROR!</v>
      </c>
      <c r="B20" s="1368" t="str">
        <f>[4]ID13!B11</f>
        <v>#ERROR!</v>
      </c>
      <c r="C20" s="1368" t="str">
        <f>[4]ID13!C11</f>
        <v>#ERROR!</v>
      </c>
      <c r="D20" s="1368" t="str">
        <f>[4]ID13!D11</f>
        <v>#ERROR!</v>
      </c>
      <c r="E20" s="1368" t="str">
        <f>[4]ID13!E11</f>
        <v>#ERROR!</v>
      </c>
      <c r="F20" s="421" t="str">
        <f t="shared" si="1"/>
        <v>#ERROR!</v>
      </c>
      <c r="G20" s="70"/>
      <c r="H20" s="70"/>
    </row>
    <row r="21" ht="15.75" customHeight="1">
      <c r="A21" s="1368" t="str">
        <f>[4]ID13!A12</f>
        <v>#ERROR!</v>
      </c>
      <c r="B21" s="1368" t="str">
        <f>[4]ID13!B12</f>
        <v>#ERROR!</v>
      </c>
      <c r="C21" s="1368" t="str">
        <f>[4]ID13!C12</f>
        <v>#ERROR!</v>
      </c>
      <c r="D21" s="1368" t="str">
        <f>[4]ID13!D12</f>
        <v>#ERROR!</v>
      </c>
      <c r="E21" s="256" t="str">
        <f>[4]ID13!E12</f>
        <v>#ERROR!</v>
      </c>
      <c r="F21" s="421" t="str">
        <f t="shared" si="1"/>
        <v>#ERROR!</v>
      </c>
      <c r="G21" s="70"/>
      <c r="H21" s="70"/>
    </row>
    <row r="22" ht="15.75" customHeight="1">
      <c r="A22" s="1368" t="str">
        <f>[4]ID13!A13</f>
        <v>#ERROR!</v>
      </c>
      <c r="B22" s="1368" t="str">
        <f>[4]ID13!B13</f>
        <v>#ERROR!</v>
      </c>
      <c r="C22" s="1368" t="str">
        <f>[4]ID13!C13</f>
        <v>#ERROR!</v>
      </c>
      <c r="D22" s="1368" t="str">
        <f>[4]ID13!D13</f>
        <v>#ERROR!</v>
      </c>
      <c r="E22" s="1368" t="str">
        <f>[4]ID13!E13</f>
        <v>#ERROR!</v>
      </c>
      <c r="F22" s="421" t="str">
        <f t="shared" si="1"/>
        <v>#ERROR!</v>
      </c>
      <c r="G22" s="70"/>
      <c r="H22" s="70"/>
    </row>
    <row r="23" ht="15.75" customHeight="1">
      <c r="A23" s="1368" t="str">
        <f>[4]ID13!A14</f>
        <v>#ERROR!</v>
      </c>
      <c r="B23" s="1368" t="str">
        <f>[4]ID13!B14</f>
        <v>#ERROR!</v>
      </c>
      <c r="C23" s="1368" t="str">
        <f>[4]ID13!C14</f>
        <v>#ERROR!</v>
      </c>
      <c r="D23" s="1368" t="str">
        <f>[4]ID13!D14</f>
        <v>#ERROR!</v>
      </c>
      <c r="E23" s="1368" t="str">
        <f>[4]ID13!E14</f>
        <v>#ERROR!</v>
      </c>
      <c r="F23" s="421" t="str">
        <f t="shared" si="1"/>
        <v>#ERROR!</v>
      </c>
      <c r="G23" s="70"/>
      <c r="H23" s="70"/>
    </row>
    <row r="24" ht="15.75" customHeight="1">
      <c r="A24" s="1368" t="str">
        <f>[4]ID13!A15</f>
        <v>#ERROR!</v>
      </c>
      <c r="B24" s="1368" t="str">
        <f>[4]ID13!B15</f>
        <v>#ERROR!</v>
      </c>
      <c r="C24" s="1368" t="str">
        <f>[4]ID13!C15</f>
        <v>#ERROR!</v>
      </c>
      <c r="D24" s="1368" t="str">
        <f>[4]ID13!D15</f>
        <v>#ERROR!</v>
      </c>
      <c r="E24" s="1368" t="str">
        <f>[4]ID13!E15</f>
        <v>#ERROR!</v>
      </c>
      <c r="F24" s="421" t="str">
        <f t="shared" si="1"/>
        <v>#ERROR!</v>
      </c>
      <c r="G24" s="70"/>
      <c r="H24" s="70"/>
    </row>
    <row r="25" ht="15.75" customHeight="1">
      <c r="A25" s="1368" t="str">
        <f>[4]ID13!A16</f>
        <v>#ERROR!</v>
      </c>
      <c r="B25" s="1368" t="str">
        <f>[4]ID13!B16</f>
        <v>#ERROR!</v>
      </c>
      <c r="C25" s="1368" t="str">
        <f>[4]ID13!C16</f>
        <v>#ERROR!</v>
      </c>
      <c r="D25" s="1368" t="str">
        <f>[4]ID13!D16</f>
        <v>#ERROR!</v>
      </c>
      <c r="E25" s="1368" t="str">
        <f>[4]ID13!E16</f>
        <v>#ERROR!</v>
      </c>
      <c r="F25" s="421" t="str">
        <f t="shared" si="1"/>
        <v>#ERROR!</v>
      </c>
      <c r="G25" s="70"/>
      <c r="H25" s="70"/>
    </row>
    <row r="26" ht="15.75" customHeight="1">
      <c r="A26" s="1368" t="str">
        <f>[4]ID13!A17</f>
        <v>#ERROR!</v>
      </c>
      <c r="B26" s="1368" t="str">
        <f>[4]ID13!B17</f>
        <v>#ERROR!</v>
      </c>
      <c r="C26" s="1368" t="str">
        <f>[4]ID13!C17</f>
        <v>#ERROR!</v>
      </c>
      <c r="D26" s="1368" t="str">
        <f>[4]ID13!D17</f>
        <v>#ERROR!</v>
      </c>
      <c r="E26" s="1368" t="str">
        <f>[4]ID13!E17</f>
        <v>#ERROR!</v>
      </c>
      <c r="F26" s="421" t="str">
        <f t="shared" si="1"/>
        <v>#ERROR!</v>
      </c>
      <c r="G26" s="70"/>
      <c r="H26" s="70"/>
    </row>
    <row r="27" ht="15.75" customHeight="1">
      <c r="A27" s="1368" t="str">
        <f>[4]ID13!A18</f>
        <v>#ERROR!</v>
      </c>
      <c r="B27" s="1368" t="str">
        <f>[4]ID13!B18</f>
        <v>#ERROR!</v>
      </c>
      <c r="C27" s="1368" t="str">
        <f>[4]ID13!C18</f>
        <v>#ERROR!</v>
      </c>
      <c r="D27" s="1368" t="str">
        <f>[4]ID13!D18</f>
        <v>#ERROR!</v>
      </c>
      <c r="E27" s="1368" t="str">
        <f>[4]ID13!E18</f>
        <v>#ERROR!</v>
      </c>
      <c r="F27" s="421" t="str">
        <f t="shared" si="1"/>
        <v>#ERROR!</v>
      </c>
      <c r="G27" s="70"/>
      <c r="H27" s="70"/>
    </row>
    <row r="28" ht="15.75" customHeight="1">
      <c r="A28" s="1368" t="str">
        <f>[4]ID13!A19</f>
        <v>#ERROR!</v>
      </c>
      <c r="B28" s="1368" t="str">
        <f>[4]ID13!B19</f>
        <v>#ERROR!</v>
      </c>
      <c r="C28" s="1368" t="str">
        <f>[4]ID13!C19</f>
        <v>#ERROR!</v>
      </c>
      <c r="D28" s="1368" t="str">
        <f>[4]ID13!D19</f>
        <v>#ERROR!</v>
      </c>
      <c r="E28" s="1368" t="str">
        <f>[4]ID13!E19</f>
        <v>#ERROR!</v>
      </c>
      <c r="F28" s="421" t="str">
        <f t="shared" si="1"/>
        <v>#ERROR!</v>
      </c>
      <c r="G28" s="70"/>
      <c r="H28" s="70"/>
    </row>
    <row r="29" ht="15.75" customHeight="1">
      <c r="A29" s="1368" t="str">
        <f>[4]ID13!A20</f>
        <v>#ERROR!</v>
      </c>
      <c r="B29" s="1368" t="str">
        <f>[4]ID13!B20</f>
        <v>#ERROR!</v>
      </c>
      <c r="C29" s="1368" t="str">
        <f>[4]ID13!C20</f>
        <v>#ERROR!</v>
      </c>
      <c r="D29" s="1368" t="str">
        <f>[4]ID13!D20</f>
        <v>#ERROR!</v>
      </c>
      <c r="E29" s="1368" t="str">
        <f>[4]ID13!E20</f>
        <v>#ERROR!</v>
      </c>
      <c r="F29" s="421" t="str">
        <f t="shared" si="1"/>
        <v>#ERROR!</v>
      </c>
      <c r="G29" s="70"/>
      <c r="H29" s="70"/>
    </row>
    <row r="30" ht="15.75" customHeight="1">
      <c r="A30" s="1368" t="str">
        <f>[4]ID13!A21</f>
        <v>#ERROR!</v>
      </c>
      <c r="B30" s="1368" t="str">
        <f>[4]ID13!B21</f>
        <v>#ERROR!</v>
      </c>
      <c r="C30" s="1368" t="str">
        <f>[4]ID13!C21</f>
        <v>#ERROR!</v>
      </c>
      <c r="D30" s="1368" t="str">
        <f>[4]ID13!D21</f>
        <v>#ERROR!</v>
      </c>
      <c r="E30" s="1368" t="str">
        <f>[4]ID13!E21</f>
        <v>#ERROR!</v>
      </c>
      <c r="F30" s="421" t="str">
        <f t="shared" si="1"/>
        <v>#ERROR!</v>
      </c>
      <c r="G30" s="70"/>
      <c r="H30" s="70"/>
    </row>
    <row r="31" ht="15.75" customHeight="1">
      <c r="A31" s="1368" t="str">
        <f>[4]ID13!A22</f>
        <v>#ERROR!</v>
      </c>
      <c r="B31" s="1368" t="str">
        <f>[4]ID13!B22</f>
        <v>#ERROR!</v>
      </c>
      <c r="C31" s="1368" t="str">
        <f>[4]ID13!C22</f>
        <v>#ERROR!</v>
      </c>
      <c r="D31" s="1368" t="str">
        <f>[4]ID13!D22</f>
        <v>#ERROR!</v>
      </c>
      <c r="E31" s="1368" t="str">
        <f>[4]ID13!E22</f>
        <v>#ERROR!</v>
      </c>
      <c r="F31" s="421" t="str">
        <f t="shared" si="1"/>
        <v>#ERROR!</v>
      </c>
      <c r="G31" s="70"/>
      <c r="H31" s="70"/>
    </row>
    <row r="32" ht="15.75" customHeight="1">
      <c r="A32" s="1368" t="str">
        <f>[4]ID13!A23</f>
        <v>#ERROR!</v>
      </c>
      <c r="B32" s="1368" t="str">
        <f>[4]ID13!B23</f>
        <v>#ERROR!</v>
      </c>
      <c r="C32" s="1368" t="str">
        <f>[4]ID13!C23</f>
        <v>#ERROR!</v>
      </c>
      <c r="D32" s="1368" t="str">
        <f>[4]ID13!D23</f>
        <v>#ERROR!</v>
      </c>
      <c r="E32" s="1368" t="str">
        <f>[4]ID13!E23</f>
        <v>#ERROR!</v>
      </c>
      <c r="F32" s="421" t="str">
        <f t="shared" si="1"/>
        <v>#ERROR!</v>
      </c>
      <c r="G32" s="70"/>
      <c r="H32" s="70"/>
    </row>
    <row r="33" ht="15.75" customHeight="1">
      <c r="A33" s="1368" t="str">
        <f>[4]ID13!A24</f>
        <v>#ERROR!</v>
      </c>
      <c r="B33" s="1368" t="str">
        <f>[4]ID13!B24</f>
        <v>#ERROR!</v>
      </c>
      <c r="C33" s="1368" t="str">
        <f>[4]ID13!C24</f>
        <v>#ERROR!</v>
      </c>
      <c r="D33" s="1368" t="str">
        <f>[4]ID13!D24</f>
        <v>#ERROR!</v>
      </c>
      <c r="E33" s="1368" t="str">
        <f>[4]ID13!E24</f>
        <v>#ERROR!</v>
      </c>
      <c r="F33" s="421" t="str">
        <f t="shared" si="1"/>
        <v>#ERROR!</v>
      </c>
      <c r="G33" s="70"/>
      <c r="H33" s="70"/>
    </row>
    <row r="34" ht="15.75" customHeight="1">
      <c r="A34" s="1368" t="str">
        <f>[4]ID13!A25</f>
        <v>#ERROR!</v>
      </c>
      <c r="B34" s="1368" t="str">
        <f>[4]ID13!B25</f>
        <v>#ERROR!</v>
      </c>
      <c r="C34" s="1368" t="str">
        <f>[4]ID13!C25</f>
        <v>#ERROR!</v>
      </c>
      <c r="D34" s="1368" t="str">
        <f>[4]ID13!D25</f>
        <v>#ERROR!</v>
      </c>
      <c r="E34" s="1368" t="str">
        <f>[4]ID13!E25</f>
        <v>#ERROR!</v>
      </c>
      <c r="F34" s="421" t="str">
        <f t="shared" si="1"/>
        <v>#ERROR!</v>
      </c>
      <c r="G34" s="70"/>
      <c r="H34" s="70"/>
    </row>
    <row r="35" ht="15.75" customHeight="1">
      <c r="A35" s="1368" t="str">
        <f>[4]ID13!A26</f>
        <v>#ERROR!</v>
      </c>
      <c r="B35" s="1368" t="str">
        <f>[4]ID13!B26</f>
        <v>#ERROR!</v>
      </c>
      <c r="C35" s="1368" t="str">
        <f>[4]ID13!C26</f>
        <v>#ERROR!</v>
      </c>
      <c r="D35" s="1368" t="str">
        <f>[4]ID13!D26</f>
        <v>#ERROR!</v>
      </c>
      <c r="E35" s="1368" t="str">
        <f>[4]ID13!E26</f>
        <v>#ERROR!</v>
      </c>
      <c r="F35" s="421" t="str">
        <f t="shared" si="1"/>
        <v>#ERROR!</v>
      </c>
      <c r="G35" s="70"/>
      <c r="H35" s="70"/>
    </row>
    <row r="36" ht="15.75" customHeight="1">
      <c r="A36" s="1368" t="str">
        <f>[4]ID13!A27</f>
        <v>#ERROR!</v>
      </c>
      <c r="B36" s="1368" t="str">
        <f>[4]ID13!B27</f>
        <v>#ERROR!</v>
      </c>
      <c r="C36" s="1368" t="str">
        <f>[4]ID13!C27</f>
        <v>#ERROR!</v>
      </c>
      <c r="D36" s="1368" t="str">
        <f>[4]ID13!D27</f>
        <v>#ERROR!</v>
      </c>
      <c r="E36" s="1368" t="str">
        <f>[4]ID13!E27</f>
        <v>#ERROR!</v>
      </c>
      <c r="F36" s="421" t="str">
        <f t="shared" si="1"/>
        <v>#ERROR!</v>
      </c>
      <c r="G36" s="70"/>
      <c r="H36" s="70"/>
    </row>
    <row r="37" ht="15.75" customHeight="1">
      <c r="A37" s="1368" t="str">
        <f>[4]ID13!A28</f>
        <v>#ERROR!</v>
      </c>
      <c r="B37" s="1368" t="str">
        <f>[4]ID13!B28</f>
        <v>#ERROR!</v>
      </c>
      <c r="C37" s="1368" t="str">
        <f>[4]ID13!C28</f>
        <v>#ERROR!</v>
      </c>
      <c r="D37" s="1368" t="str">
        <f>[4]ID13!D28</f>
        <v>#ERROR!</v>
      </c>
      <c r="E37" s="1368" t="str">
        <f>[4]ID13!E28</f>
        <v>#ERROR!</v>
      </c>
      <c r="F37" s="421" t="str">
        <f t="shared" si="1"/>
        <v>#ERROR!</v>
      </c>
      <c r="G37" s="70"/>
      <c r="H37" s="70"/>
    </row>
    <row r="38" ht="15.75" customHeight="1">
      <c r="A38" s="1368" t="str">
        <f>[4]ID13!A29</f>
        <v>#ERROR!</v>
      </c>
      <c r="B38" s="1368" t="str">
        <f>[4]ID13!B29</f>
        <v>#ERROR!</v>
      </c>
      <c r="C38" s="1368" t="str">
        <f>[4]ID13!C29</f>
        <v>#ERROR!</v>
      </c>
      <c r="D38" s="1368" t="str">
        <f>[4]ID13!D29</f>
        <v>#ERROR!</v>
      </c>
      <c r="E38" s="1368" t="str">
        <f>[4]ID13!E29</f>
        <v>#ERROR!</v>
      </c>
      <c r="F38" s="421" t="str">
        <f t="shared" si="1"/>
        <v>#ERROR!</v>
      </c>
      <c r="G38" s="70"/>
      <c r="H38" s="70"/>
    </row>
    <row r="39" ht="15.75" customHeight="1">
      <c r="A39" s="1368" t="str">
        <f>[4]ID13!A30</f>
        <v>#ERROR!</v>
      </c>
      <c r="B39" s="1368" t="str">
        <f>[4]ID13!B30</f>
        <v>#ERROR!</v>
      </c>
      <c r="C39" s="1368" t="str">
        <f>[4]ID13!C30</f>
        <v>#ERROR!</v>
      </c>
      <c r="D39" s="1368" t="str">
        <f>[4]ID13!D30</f>
        <v>#ERROR!</v>
      </c>
      <c r="E39" s="1368" t="str">
        <f>[4]ID13!E30</f>
        <v>#ERROR!</v>
      </c>
      <c r="F39" s="421" t="str">
        <f t="shared" si="1"/>
        <v>#ERROR!</v>
      </c>
      <c r="G39" s="70"/>
      <c r="H39" s="70"/>
    </row>
    <row r="40" ht="15.75" customHeight="1">
      <c r="A40" s="1368" t="str">
        <f>[4]ID13!A31</f>
        <v>#ERROR!</v>
      </c>
      <c r="B40" s="1368" t="str">
        <f>[4]ID13!B31</f>
        <v>#ERROR!</v>
      </c>
      <c r="C40" s="1368" t="str">
        <f>[4]ID13!C31</f>
        <v>#ERROR!</v>
      </c>
      <c r="D40" s="1368" t="str">
        <f>[4]ID13!D31</f>
        <v>#ERROR!</v>
      </c>
      <c r="E40" s="1368" t="str">
        <f>[4]ID13!E31</f>
        <v>#ERROR!</v>
      </c>
      <c r="F40" s="421" t="str">
        <f t="shared" si="1"/>
        <v>#ERROR!</v>
      </c>
      <c r="G40" s="70"/>
      <c r="H40" s="70"/>
    </row>
    <row r="41" ht="15.75" customHeight="1">
      <c r="A41" s="1368" t="str">
        <f>[4]ID13!A32</f>
        <v>#ERROR!</v>
      </c>
      <c r="B41" s="1368" t="str">
        <f>[4]ID13!B32</f>
        <v>#ERROR!</v>
      </c>
      <c r="C41" s="1368" t="str">
        <f>[4]ID13!C32</f>
        <v>#ERROR!</v>
      </c>
      <c r="D41" s="1368" t="str">
        <f>[4]ID13!D32</f>
        <v>#ERROR!</v>
      </c>
      <c r="E41" s="1368" t="str">
        <f>[4]ID13!E32</f>
        <v>#ERROR!</v>
      </c>
      <c r="F41" s="421" t="str">
        <f t="shared" si="1"/>
        <v>#ERROR!</v>
      </c>
      <c r="G41" s="70"/>
      <c r="H41" s="70"/>
    </row>
    <row r="42" ht="15.75" customHeight="1">
      <c r="A42" s="1368" t="str">
        <f>[4]ID13!A33</f>
        <v>#ERROR!</v>
      </c>
      <c r="B42" s="1368" t="str">
        <f>[4]ID13!B33</f>
        <v>#ERROR!</v>
      </c>
      <c r="C42" s="1368" t="str">
        <f>[4]ID13!C33</f>
        <v>#ERROR!</v>
      </c>
      <c r="D42" s="1368" t="str">
        <f>[4]ID13!D33</f>
        <v>#ERROR!</v>
      </c>
      <c r="E42" s="1368" t="str">
        <f>[4]ID13!E33</f>
        <v>#ERROR!</v>
      </c>
      <c r="F42" s="421" t="str">
        <f t="shared" si="1"/>
        <v>#ERROR!</v>
      </c>
      <c r="G42" s="70"/>
      <c r="H42" s="70"/>
    </row>
    <row r="43" ht="15.75" customHeight="1">
      <c r="A43" s="1368" t="str">
        <f>[4]ID13!A34</f>
        <v>#ERROR!</v>
      </c>
      <c r="B43" s="1368" t="str">
        <f>[4]ID13!B34</f>
        <v>#ERROR!</v>
      </c>
      <c r="C43" s="1368" t="str">
        <f>[4]ID13!C34</f>
        <v>#ERROR!</v>
      </c>
      <c r="D43" s="1368" t="str">
        <f>[4]ID13!D34</f>
        <v>#ERROR!</v>
      </c>
      <c r="E43" s="1368" t="str">
        <f>[4]ID13!E34</f>
        <v>#ERROR!</v>
      </c>
      <c r="F43" s="421" t="str">
        <f t="shared" si="1"/>
        <v>#ERROR!</v>
      </c>
      <c r="G43" s="70"/>
      <c r="H43" s="70"/>
    </row>
    <row r="44" ht="15.75" customHeight="1">
      <c r="A44" s="1368" t="str">
        <f>[4]ID13!A35</f>
        <v>#ERROR!</v>
      </c>
      <c r="B44" s="1368" t="str">
        <f>[4]ID13!B35</f>
        <v>#ERROR!</v>
      </c>
      <c r="C44" s="1368" t="str">
        <f>[4]ID13!C35</f>
        <v>#ERROR!</v>
      </c>
      <c r="D44" s="1368" t="str">
        <f>[4]ID13!D35</f>
        <v>#ERROR!</v>
      </c>
      <c r="E44" s="1368" t="str">
        <f>[4]ID13!E35</f>
        <v>#ERROR!</v>
      </c>
      <c r="F44" s="421" t="str">
        <f t="shared" si="1"/>
        <v>#ERROR!</v>
      </c>
      <c r="G44" s="70"/>
      <c r="H44" s="70"/>
    </row>
    <row r="45" ht="15.75" customHeight="1">
      <c r="A45" s="1368" t="str">
        <f>[4]ID13!A36</f>
        <v>#ERROR!</v>
      </c>
      <c r="B45" s="1368" t="str">
        <f>[4]ID13!B36</f>
        <v>#ERROR!</v>
      </c>
      <c r="C45" s="1368" t="str">
        <f>[4]ID13!C36</f>
        <v>#ERROR!</v>
      </c>
      <c r="D45" s="1368" t="str">
        <f>[4]ID13!D36</f>
        <v>#ERROR!</v>
      </c>
      <c r="E45" s="1368" t="str">
        <f>[4]ID13!E36</f>
        <v>#ERROR!</v>
      </c>
      <c r="F45" s="421" t="str">
        <f t="shared" si="1"/>
        <v>#ERROR!</v>
      </c>
      <c r="G45" s="70"/>
      <c r="H45" s="70"/>
    </row>
    <row r="46" ht="15.75" customHeight="1">
      <c r="A46" s="1368" t="str">
        <f>[4]ID13!A37</f>
        <v>#ERROR!</v>
      </c>
      <c r="B46" s="1368" t="str">
        <f>[4]ID13!B37</f>
        <v>#ERROR!</v>
      </c>
      <c r="C46" s="1368" t="str">
        <f>[4]ID13!C37</f>
        <v>#ERROR!</v>
      </c>
      <c r="D46" s="1368" t="str">
        <f>[4]ID13!D37</f>
        <v>#ERROR!</v>
      </c>
      <c r="E46" s="1368" t="str">
        <f>[4]ID13!E37</f>
        <v>#ERROR!</v>
      </c>
      <c r="F46" s="421" t="str">
        <f t="shared" si="1"/>
        <v>#ERROR!</v>
      </c>
      <c r="G46" s="70"/>
      <c r="H46" s="70"/>
    </row>
    <row r="47" ht="15.75" customHeight="1">
      <c r="A47" s="1368" t="str">
        <f>[4]ID13!A38</f>
        <v>#ERROR!</v>
      </c>
      <c r="B47" s="1368" t="str">
        <f>[4]ID13!B38</f>
        <v>#ERROR!</v>
      </c>
      <c r="C47" s="1368" t="str">
        <f>[4]ID13!C38</f>
        <v>#ERROR!</v>
      </c>
      <c r="D47" s="1368" t="str">
        <f>[4]ID13!D38</f>
        <v>#ERROR!</v>
      </c>
      <c r="E47" s="1368" t="str">
        <f>[4]ID13!E38</f>
        <v>#ERROR!</v>
      </c>
      <c r="F47" s="421" t="str">
        <f t="shared" si="1"/>
        <v>#ERROR!</v>
      </c>
      <c r="G47" s="70"/>
      <c r="H47" s="70"/>
    </row>
    <row r="48" ht="15.75" customHeight="1">
      <c r="A48" s="1368" t="str">
        <f>[4]ID13!A39</f>
        <v>#ERROR!</v>
      </c>
      <c r="B48" s="1368" t="str">
        <f>[4]ID13!B39</f>
        <v>#ERROR!</v>
      </c>
      <c r="C48" s="1368" t="str">
        <f>[4]ID13!C39</f>
        <v>#ERROR!</v>
      </c>
      <c r="D48" s="1368" t="str">
        <f>[4]ID13!D39</f>
        <v>#ERROR!</v>
      </c>
      <c r="E48" s="1368" t="str">
        <f>[4]ID13!E39</f>
        <v>#ERROR!</v>
      </c>
      <c r="F48" s="421" t="str">
        <f t="shared" si="1"/>
        <v>#ERROR!</v>
      </c>
      <c r="G48" s="70"/>
      <c r="H48" s="70"/>
    </row>
    <row r="49" ht="15.75" customHeight="1">
      <c r="A49" s="1368" t="str">
        <f>[4]ID13!A40</f>
        <v>#ERROR!</v>
      </c>
      <c r="B49" s="1368" t="str">
        <f>[4]ID13!B40</f>
        <v>#ERROR!</v>
      </c>
      <c r="C49" s="1368" t="str">
        <f>[4]ID13!C40</f>
        <v>#ERROR!</v>
      </c>
      <c r="D49" s="1368" t="str">
        <f>[4]ID13!D40</f>
        <v>#ERROR!</v>
      </c>
      <c r="E49" s="1368" t="str">
        <f>[4]ID13!E40</f>
        <v>#ERROR!</v>
      </c>
      <c r="F49" s="421" t="str">
        <f t="shared" si="1"/>
        <v>#ERROR!</v>
      </c>
      <c r="G49" s="70"/>
      <c r="H49" s="70"/>
    </row>
    <row r="50" ht="15.75" customHeight="1">
      <c r="A50" s="1368" t="str">
        <f>[4]ID13!A41</f>
        <v>#ERROR!</v>
      </c>
      <c r="B50" s="1368" t="str">
        <f>[4]ID13!B41</f>
        <v>#ERROR!</v>
      </c>
      <c r="C50" s="1368" t="str">
        <f>[4]ID13!C41</f>
        <v>#ERROR!</v>
      </c>
      <c r="D50" s="1368" t="str">
        <f>[4]ID13!D41</f>
        <v>#ERROR!</v>
      </c>
      <c r="E50" s="1368" t="str">
        <f>[4]ID13!E41</f>
        <v>#ERROR!</v>
      </c>
      <c r="F50" s="421" t="str">
        <f t="shared" si="1"/>
        <v>#ERROR!</v>
      </c>
      <c r="G50" s="70"/>
      <c r="H50" s="70"/>
    </row>
    <row r="51" ht="15.75" customHeight="1">
      <c r="A51" s="1368" t="str">
        <f>[4]ID13!A42</f>
        <v>#ERROR!</v>
      </c>
      <c r="B51" s="1368" t="str">
        <f>[4]ID13!B42</f>
        <v>#ERROR!</v>
      </c>
      <c r="C51" s="1368" t="str">
        <f>[4]ID13!C42</f>
        <v>#ERROR!</v>
      </c>
      <c r="D51" s="1368" t="str">
        <f>[4]ID13!D42</f>
        <v>#ERROR!</v>
      </c>
      <c r="E51" s="1368" t="str">
        <f>[4]ID13!E42</f>
        <v>#ERROR!</v>
      </c>
      <c r="F51" s="421" t="str">
        <f t="shared" si="1"/>
        <v>#ERROR!</v>
      </c>
      <c r="G51" s="70"/>
      <c r="H51" s="70"/>
    </row>
    <row r="52" ht="15.75" customHeight="1">
      <c r="A52" s="1368" t="str">
        <f>[4]ID13!A43</f>
        <v>#ERROR!</v>
      </c>
      <c r="B52" s="1368" t="str">
        <f>[4]ID13!B43</f>
        <v>#ERROR!</v>
      </c>
      <c r="C52" s="1368" t="str">
        <f>[4]ID13!C43</f>
        <v>#ERROR!</v>
      </c>
      <c r="D52" s="1368" t="str">
        <f>[4]ID13!D43</f>
        <v>#ERROR!</v>
      </c>
      <c r="E52" s="1368" t="str">
        <f>[4]ID13!E43</f>
        <v>#ERROR!</v>
      </c>
      <c r="F52" s="421" t="str">
        <f t="shared" si="1"/>
        <v>#ERROR!</v>
      </c>
      <c r="G52" s="70"/>
      <c r="H52" s="70"/>
    </row>
    <row r="53" ht="15.75" customHeight="1">
      <c r="A53" s="1368" t="str">
        <f>[4]ID13!A44</f>
        <v>#ERROR!</v>
      </c>
      <c r="B53" s="1368" t="str">
        <f>[4]ID13!B44</f>
        <v>#ERROR!</v>
      </c>
      <c r="C53" s="1368" t="str">
        <f>[4]ID13!C44</f>
        <v>#ERROR!</v>
      </c>
      <c r="D53" s="1368" t="str">
        <f>[4]ID13!D44</f>
        <v>#ERROR!</v>
      </c>
      <c r="E53" s="1368" t="str">
        <f>[4]ID13!E44</f>
        <v>#ERROR!</v>
      </c>
      <c r="F53" s="421" t="str">
        <f t="shared" si="1"/>
        <v>#ERROR!</v>
      </c>
      <c r="G53" s="70"/>
      <c r="H53" s="70"/>
    </row>
    <row r="54" ht="15.75" customHeight="1">
      <c r="A54" s="1368" t="str">
        <f>[4]ID13!A45</f>
        <v>#ERROR!</v>
      </c>
      <c r="B54" s="1368" t="str">
        <f>[4]ID13!B45</f>
        <v>#ERROR!</v>
      </c>
      <c r="C54" s="1368" t="str">
        <f>[4]ID13!C45</f>
        <v>#ERROR!</v>
      </c>
      <c r="D54" s="1368" t="str">
        <f>[4]ID13!D45</f>
        <v>#ERROR!</v>
      </c>
      <c r="E54" s="1368" t="str">
        <f>[4]ID13!E45</f>
        <v>#ERROR!</v>
      </c>
      <c r="F54" s="421" t="str">
        <f t="shared" si="1"/>
        <v>#ERROR!</v>
      </c>
      <c r="G54" s="70"/>
      <c r="H54" s="70"/>
    </row>
    <row r="55" ht="15.75" customHeight="1">
      <c r="A55" s="1368" t="str">
        <f>[4]ID13!A46</f>
        <v>#ERROR!</v>
      </c>
      <c r="B55" s="1368" t="str">
        <f>[4]ID13!B46</f>
        <v>#ERROR!</v>
      </c>
      <c r="C55" s="1368" t="str">
        <f>[4]ID13!C46</f>
        <v>#ERROR!</v>
      </c>
      <c r="D55" s="1368" t="str">
        <f>[4]ID13!D46</f>
        <v>#ERROR!</v>
      </c>
      <c r="E55" s="1368" t="str">
        <f>[4]ID13!E46</f>
        <v>#ERROR!</v>
      </c>
      <c r="F55" s="421" t="str">
        <f t="shared" si="1"/>
        <v>#ERROR!</v>
      </c>
      <c r="G55" s="70"/>
      <c r="H55" s="70"/>
    </row>
    <row r="56" ht="15.75" customHeight="1">
      <c r="A56" s="1368" t="str">
        <f>[4]ID13!A47</f>
        <v>#ERROR!</v>
      </c>
      <c r="B56" s="1368" t="str">
        <f>[4]ID13!B47</f>
        <v>#ERROR!</v>
      </c>
      <c r="C56" s="1368" t="str">
        <f>[4]ID13!C47</f>
        <v>#ERROR!</v>
      </c>
      <c r="D56" s="1368" t="str">
        <f>[4]ID13!D47</f>
        <v>#ERROR!</v>
      </c>
      <c r="E56" s="1368" t="str">
        <f>[4]ID13!E47</f>
        <v>#ERROR!</v>
      </c>
      <c r="F56" s="421" t="str">
        <f t="shared" si="1"/>
        <v>#ERROR!</v>
      </c>
      <c r="G56" s="70"/>
      <c r="H56" s="70"/>
    </row>
    <row r="57" ht="15.75" customHeight="1">
      <c r="A57" s="1368" t="str">
        <f>[4]ID13!A48</f>
        <v>#ERROR!</v>
      </c>
      <c r="B57" s="1368" t="str">
        <f>[4]ID13!B48</f>
        <v>#ERROR!</v>
      </c>
      <c r="C57" s="1368" t="str">
        <f>[4]ID13!C48</f>
        <v>#ERROR!</v>
      </c>
      <c r="D57" s="1368" t="str">
        <f>[4]ID13!D48</f>
        <v>#ERROR!</v>
      </c>
      <c r="E57" s="1368" t="str">
        <f>[4]ID13!E48</f>
        <v>#ERROR!</v>
      </c>
      <c r="F57" s="421" t="str">
        <f t="shared" si="1"/>
        <v>#ERROR!</v>
      </c>
      <c r="G57" s="70"/>
      <c r="H57" s="70"/>
    </row>
    <row r="58" ht="15.75" customHeight="1">
      <c r="A58" s="1368" t="str">
        <f>[4]ID13!A49</f>
        <v>#ERROR!</v>
      </c>
      <c r="B58" s="1368" t="str">
        <f>[4]ID13!B49</f>
        <v>#ERROR!</v>
      </c>
      <c r="C58" s="1368" t="str">
        <f>[4]ID13!C49</f>
        <v>#ERROR!</v>
      </c>
      <c r="D58" s="1368" t="str">
        <f>[4]ID13!D49</f>
        <v>#ERROR!</v>
      </c>
      <c r="E58" s="1368" t="str">
        <f>[4]ID13!E49</f>
        <v>#ERROR!</v>
      </c>
      <c r="F58" s="421" t="str">
        <f t="shared" si="1"/>
        <v>#ERROR!</v>
      </c>
      <c r="G58" s="70"/>
      <c r="H58" s="70"/>
    </row>
    <row r="59" ht="15.75" customHeight="1">
      <c r="A59" s="1368" t="str">
        <f>[4]ID13!A50</f>
        <v>#ERROR!</v>
      </c>
      <c r="B59" s="1368" t="str">
        <f>[4]ID13!B50</f>
        <v>#ERROR!</v>
      </c>
      <c r="C59" s="1368" t="str">
        <f>[4]ID13!C50</f>
        <v>#ERROR!</v>
      </c>
      <c r="D59" s="1368" t="str">
        <f>[4]ID13!D50</f>
        <v>#ERROR!</v>
      </c>
      <c r="E59" s="1368" t="str">
        <f>[4]ID13!E50</f>
        <v>#ERROR!</v>
      </c>
      <c r="F59" s="421" t="str">
        <f t="shared" si="1"/>
        <v>#ERROR!</v>
      </c>
      <c r="G59" s="70"/>
      <c r="H59" s="70"/>
    </row>
    <row r="60" ht="15.75" customHeight="1">
      <c r="A60" s="1368" t="str">
        <f>[4]ID13!A51</f>
        <v>#ERROR!</v>
      </c>
      <c r="B60" s="1368" t="str">
        <f>[4]ID13!B51</f>
        <v>#ERROR!</v>
      </c>
      <c r="C60" s="1368" t="str">
        <f>[4]ID13!C51</f>
        <v>#ERROR!</v>
      </c>
      <c r="D60" s="1368" t="str">
        <f>[4]ID13!D51</f>
        <v>#ERROR!</v>
      </c>
      <c r="E60" s="1368" t="str">
        <f>[4]ID13!E51</f>
        <v>#ERROR!</v>
      </c>
      <c r="F60" s="421" t="str">
        <f t="shared" si="1"/>
        <v>#ERROR!</v>
      </c>
      <c r="G60" s="70"/>
      <c r="H60" s="70"/>
    </row>
    <row r="61" ht="15.75" customHeight="1">
      <c r="A61" s="1368" t="str">
        <f>[4]ID13!A52</f>
        <v>#ERROR!</v>
      </c>
      <c r="B61" s="1368" t="str">
        <f>[4]ID13!B52</f>
        <v>#ERROR!</v>
      </c>
      <c r="C61" s="1368" t="str">
        <f>[4]ID13!C52</f>
        <v>#ERROR!</v>
      </c>
      <c r="D61" s="1368" t="str">
        <f>[4]ID13!D52</f>
        <v>#ERROR!</v>
      </c>
      <c r="E61" s="1368" t="str">
        <f>[4]ID13!E52</f>
        <v>#ERROR!</v>
      </c>
      <c r="F61" s="421" t="str">
        <f t="shared" si="1"/>
        <v>#ERROR!</v>
      </c>
      <c r="G61" s="70"/>
      <c r="H61" s="70"/>
    </row>
    <row r="62" ht="15.75" customHeight="1">
      <c r="A62" s="1368" t="str">
        <f>[4]ID13!A53</f>
        <v>#ERROR!</v>
      </c>
      <c r="B62" s="1368" t="str">
        <f>[4]ID13!B53</f>
        <v>#ERROR!</v>
      </c>
      <c r="C62" s="1368" t="str">
        <f>[4]ID13!C53</f>
        <v>#ERROR!</v>
      </c>
      <c r="D62" s="1368" t="str">
        <f>[4]ID13!D53</f>
        <v>#ERROR!</v>
      </c>
      <c r="E62" s="1368" t="str">
        <f>[4]ID13!E53</f>
        <v>#ERROR!</v>
      </c>
      <c r="F62" s="421" t="str">
        <f t="shared" si="1"/>
        <v>#ERROR!</v>
      </c>
      <c r="G62" s="70"/>
      <c r="H62" s="70"/>
    </row>
    <row r="63" ht="15.75" customHeight="1">
      <c r="A63" s="1368" t="str">
        <f>[4]ID13!A54</f>
        <v>#ERROR!</v>
      </c>
      <c r="B63" s="1368" t="str">
        <f>[4]ID13!B54</f>
        <v>#ERROR!</v>
      </c>
      <c r="C63" s="1368" t="str">
        <f>[4]ID13!C54</f>
        <v>#ERROR!</v>
      </c>
      <c r="D63" s="1368" t="str">
        <f>[4]ID13!D54</f>
        <v>#ERROR!</v>
      </c>
      <c r="E63" s="1368" t="str">
        <f>[4]ID13!E54</f>
        <v>#ERROR!</v>
      </c>
      <c r="F63" s="421" t="str">
        <f t="shared" si="1"/>
        <v>#ERROR!</v>
      </c>
      <c r="G63" s="70"/>
      <c r="H63" s="70"/>
    </row>
    <row r="64" ht="15.75" customHeight="1">
      <c r="A64" s="1368" t="str">
        <f>[4]ID13!A55</f>
        <v>#ERROR!</v>
      </c>
      <c r="B64" s="1368" t="str">
        <f>[4]ID13!B55</f>
        <v>#ERROR!</v>
      </c>
      <c r="C64" s="1368" t="str">
        <f>[4]ID13!C55</f>
        <v>#ERROR!</v>
      </c>
      <c r="D64" s="1368" t="str">
        <f>[4]ID13!D55</f>
        <v>#ERROR!</v>
      </c>
      <c r="E64" s="1368" t="str">
        <f>[4]ID13!E55</f>
        <v>#ERROR!</v>
      </c>
      <c r="F64" s="421" t="str">
        <f t="shared" si="1"/>
        <v>#ERROR!</v>
      </c>
      <c r="G64" s="70"/>
      <c r="H64" s="70"/>
    </row>
    <row r="65" ht="15.75" customHeight="1">
      <c r="A65" s="1368" t="str">
        <f>[4]ID13!A56</f>
        <v>#ERROR!</v>
      </c>
      <c r="B65" s="1368" t="str">
        <f>[4]ID13!B56</f>
        <v>#ERROR!</v>
      </c>
      <c r="C65" s="1368" t="str">
        <f>[4]ID13!C56</f>
        <v>#ERROR!</v>
      </c>
      <c r="D65" s="1368" t="str">
        <f>[4]ID13!D56</f>
        <v>#ERROR!</v>
      </c>
      <c r="E65" s="1368" t="str">
        <f>[4]ID13!E56</f>
        <v>#ERROR!</v>
      </c>
      <c r="F65" s="421" t="str">
        <f t="shared" si="1"/>
        <v>#ERROR!</v>
      </c>
      <c r="G65" s="70"/>
      <c r="H65" s="70"/>
    </row>
    <row r="66" ht="15.75" customHeight="1">
      <c r="A66" s="1368" t="str">
        <f>[4]ID13!A57</f>
        <v>#ERROR!</v>
      </c>
      <c r="B66" s="1368" t="str">
        <f>[4]ID13!B57</f>
        <v>#ERROR!</v>
      </c>
      <c r="C66" s="1368" t="str">
        <f>[4]ID13!C57</f>
        <v>#ERROR!</v>
      </c>
      <c r="D66" s="1368">
        <v>14.0</v>
      </c>
      <c r="E66" s="1368">
        <v>14.0</v>
      </c>
      <c r="F66" s="421" t="str">
        <f t="shared" si="1"/>
        <v>#ERROR!</v>
      </c>
      <c r="G66" s="70"/>
      <c r="H66" s="70"/>
    </row>
    <row r="67" ht="15.75" customHeight="1">
      <c r="A67" s="1368" t="str">
        <f>[4]ID13!A58</f>
        <v>#ERROR!</v>
      </c>
      <c r="B67" s="1368" t="str">
        <f>[4]ID13!B58</f>
        <v>#ERROR!</v>
      </c>
      <c r="C67" s="1368" t="str">
        <f>[4]ID13!C58</f>
        <v>#ERROR!</v>
      </c>
      <c r="D67" s="1368" t="str">
        <f>[4]ID13!D58</f>
        <v>#ERROR!</v>
      </c>
      <c r="E67" s="1368" t="str">
        <f>[4]ID13!E58</f>
        <v>#ERROR!</v>
      </c>
      <c r="F67" s="421" t="str">
        <f t="shared" si="1"/>
        <v>#ERROR!</v>
      </c>
      <c r="G67" s="70"/>
      <c r="H67" s="70"/>
    </row>
    <row r="68" ht="15.75" customHeight="1">
      <c r="A68" s="1368" t="str">
        <f>[4]ID13!A59</f>
        <v>#ERROR!</v>
      </c>
      <c r="B68" s="1368" t="str">
        <f>[4]ID13!B59</f>
        <v>#ERROR!</v>
      </c>
      <c r="C68" s="1368" t="str">
        <f>[4]ID13!C59</f>
        <v>#ERROR!</v>
      </c>
      <c r="D68" s="1368" t="str">
        <f>[4]ID13!D59</f>
        <v>#ERROR!</v>
      </c>
      <c r="E68" s="1368" t="str">
        <f>[4]ID13!E59</f>
        <v>#ERROR!</v>
      </c>
      <c r="F68" s="421" t="str">
        <f t="shared" si="1"/>
        <v>#ERROR!</v>
      </c>
      <c r="G68" s="70"/>
      <c r="H68" s="70"/>
    </row>
    <row r="69" ht="15.75" customHeight="1">
      <c r="A69" s="1368" t="str">
        <f>[4]ID13!A60</f>
        <v>#ERROR!</v>
      </c>
      <c r="B69" s="1368" t="str">
        <f>[4]ID13!B60</f>
        <v>#ERROR!</v>
      </c>
      <c r="C69" s="1368" t="str">
        <f>[4]ID13!C60</f>
        <v>#ERROR!</v>
      </c>
      <c r="D69" s="1368" t="str">
        <f>[4]ID13!D60</f>
        <v>#ERROR!</v>
      </c>
      <c r="E69" s="1368" t="str">
        <f>[4]ID13!E60</f>
        <v>#ERROR!</v>
      </c>
      <c r="F69" s="421" t="str">
        <f t="shared" si="1"/>
        <v>#ERROR!</v>
      </c>
      <c r="G69" s="70"/>
      <c r="H69" s="70"/>
    </row>
    <row r="70" ht="15.75" customHeight="1">
      <c r="A70" s="1368" t="str">
        <f>[4]ID13!A61</f>
        <v>#ERROR!</v>
      </c>
      <c r="B70" s="1368" t="str">
        <f>[4]ID13!B61</f>
        <v>#ERROR!</v>
      </c>
      <c r="C70" s="1368" t="str">
        <f>[4]ID13!C61</f>
        <v>#ERROR!</v>
      </c>
      <c r="D70" s="1368" t="str">
        <f>[4]ID13!D61</f>
        <v>#ERROR!</v>
      </c>
      <c r="E70" s="1368" t="str">
        <f>[4]ID13!E61</f>
        <v>#ERROR!</v>
      </c>
      <c r="F70" s="421" t="str">
        <f t="shared" si="1"/>
        <v>#ERROR!</v>
      </c>
      <c r="G70" s="70"/>
      <c r="H70" s="70"/>
    </row>
    <row r="71" ht="15.75" customHeight="1">
      <c r="A71" s="1368" t="str">
        <f>[4]ID13!A62</f>
        <v>#ERROR!</v>
      </c>
      <c r="B71" s="1368" t="str">
        <f>[4]ID13!B62</f>
        <v>#ERROR!</v>
      </c>
      <c r="C71" s="1368" t="str">
        <f>[4]ID13!C62</f>
        <v>#ERROR!</v>
      </c>
      <c r="D71" s="1368" t="str">
        <f>[4]ID13!D62</f>
        <v>#ERROR!</v>
      </c>
      <c r="E71" s="1368" t="str">
        <f>[4]ID13!E62</f>
        <v>#ERROR!</v>
      </c>
      <c r="F71" s="421" t="str">
        <f t="shared" si="1"/>
        <v>#ERROR!</v>
      </c>
      <c r="G71" s="70"/>
      <c r="H71" s="70"/>
    </row>
    <row r="72" ht="15.75" customHeight="1">
      <c r="A72" s="1368" t="str">
        <f>[4]ID13!A63</f>
        <v>#ERROR!</v>
      </c>
      <c r="B72" s="1368" t="str">
        <f>[4]ID13!B63</f>
        <v>#ERROR!</v>
      </c>
      <c r="C72" s="1368" t="str">
        <f>[4]ID13!C63</f>
        <v>#ERROR!</v>
      </c>
      <c r="D72" s="1368" t="str">
        <f>[4]ID13!D63</f>
        <v>#ERROR!</v>
      </c>
      <c r="E72" s="1368" t="str">
        <f>[4]ID13!E63</f>
        <v>#ERROR!</v>
      </c>
      <c r="F72" s="421" t="str">
        <f t="shared" si="1"/>
        <v>#ERROR!</v>
      </c>
      <c r="G72" s="70"/>
      <c r="H72" s="70"/>
    </row>
    <row r="73" ht="15.75" customHeight="1">
      <c r="A73" s="1368" t="str">
        <f>[4]ID13!A64</f>
        <v>#ERROR!</v>
      </c>
      <c r="B73" s="1368" t="str">
        <f>[4]ID13!B64</f>
        <v>#ERROR!</v>
      </c>
      <c r="C73" s="1368" t="str">
        <f>[4]ID13!C64</f>
        <v>#ERROR!</v>
      </c>
      <c r="D73" s="1368" t="str">
        <f>[4]ID13!D64</f>
        <v>#ERROR!</v>
      </c>
      <c r="E73" s="1368" t="str">
        <f>[4]ID13!E64</f>
        <v>#ERROR!</v>
      </c>
      <c r="F73" s="421" t="str">
        <f t="shared" si="1"/>
        <v>#ERROR!</v>
      </c>
      <c r="G73" s="70"/>
      <c r="H73" s="70"/>
    </row>
    <row r="74" ht="15.75" customHeight="1">
      <c r="A74" s="162" t="s">
        <v>103</v>
      </c>
      <c r="B74" s="162" t="s">
        <v>101</v>
      </c>
      <c r="C74" s="94" t="s">
        <v>12550</v>
      </c>
      <c r="D74" s="94">
        <v>56.0</v>
      </c>
      <c r="E74" s="1484">
        <v>56.0</v>
      </c>
      <c r="F74" s="168" t="s">
        <v>103</v>
      </c>
    </row>
    <row r="75" ht="15.75" customHeight="1">
      <c r="A75" s="162" t="s">
        <v>103</v>
      </c>
      <c r="B75" s="162" t="s">
        <v>101</v>
      </c>
      <c r="C75" s="94" t="s">
        <v>12551</v>
      </c>
      <c r="D75" s="94">
        <v>56.0</v>
      </c>
      <c r="E75" s="1484">
        <v>56.0</v>
      </c>
      <c r="F75" s="168" t="s">
        <v>103</v>
      </c>
    </row>
    <row r="76" ht="15.0" customHeight="1">
      <c r="A76" s="162" t="s">
        <v>12552</v>
      </c>
      <c r="B76" s="348" t="s">
        <v>101</v>
      </c>
      <c r="C76" s="348" t="s">
        <v>12553</v>
      </c>
      <c r="D76" s="164">
        <v>56.0</v>
      </c>
      <c r="E76" s="1483">
        <v>56.0</v>
      </c>
      <c r="F76" s="168" t="s">
        <v>129</v>
      </c>
    </row>
    <row r="77" ht="15.0" customHeight="1">
      <c r="A77" s="162" t="s">
        <v>12552</v>
      </c>
      <c r="B77" s="348" t="s">
        <v>101</v>
      </c>
      <c r="C77" s="348" t="s">
        <v>12554</v>
      </c>
      <c r="D77" s="178">
        <v>56.0</v>
      </c>
      <c r="E77" s="1483">
        <v>56.0</v>
      </c>
      <c r="F77" s="168" t="s">
        <v>129</v>
      </c>
    </row>
    <row r="78" ht="15.0" customHeight="1">
      <c r="A78" s="162" t="s">
        <v>729</v>
      </c>
      <c r="B78" s="161" t="s">
        <v>101</v>
      </c>
      <c r="C78" s="348" t="s">
        <v>12555</v>
      </c>
      <c r="D78" s="178">
        <v>56.0</v>
      </c>
      <c r="E78" s="697">
        <f>D78</f>
        <v>56</v>
      </c>
      <c r="F78" s="168" t="s">
        <v>729</v>
      </c>
    </row>
    <row r="79" ht="15.0" customHeight="1">
      <c r="A79" s="162" t="s">
        <v>729</v>
      </c>
      <c r="B79" s="161" t="s">
        <v>101</v>
      </c>
      <c r="C79" s="348" t="s">
        <v>12556</v>
      </c>
      <c r="D79" s="178">
        <v>56.0</v>
      </c>
      <c r="E79" s="697">
        <v>56.0</v>
      </c>
      <c r="F79" s="168" t="s">
        <v>729</v>
      </c>
    </row>
    <row r="80" ht="15.0" customHeight="1">
      <c r="A80" s="162" t="s">
        <v>729</v>
      </c>
      <c r="B80" s="161" t="s">
        <v>101</v>
      </c>
      <c r="C80" s="348" t="s">
        <v>12557</v>
      </c>
      <c r="D80" s="178">
        <v>56.0</v>
      </c>
      <c r="E80" s="697">
        <v>56.0</v>
      </c>
      <c r="F80" s="168" t="s">
        <v>729</v>
      </c>
    </row>
    <row r="81" ht="15.0" customHeight="1">
      <c r="A81" s="162" t="s">
        <v>12558</v>
      </c>
      <c r="B81" s="191" t="s">
        <v>101</v>
      </c>
      <c r="C81" s="348" t="s">
        <v>12559</v>
      </c>
      <c r="D81" s="164">
        <v>56.0</v>
      </c>
      <c r="E81" s="1483">
        <v>56.0</v>
      </c>
      <c r="F81" s="168" t="s">
        <v>132</v>
      </c>
    </row>
    <row r="82" ht="15.0" customHeight="1">
      <c r="A82" s="162" t="s">
        <v>10524</v>
      </c>
      <c r="B82" s="348" t="s">
        <v>101</v>
      </c>
      <c r="C82" s="348" t="s">
        <v>12554</v>
      </c>
      <c r="D82" s="164">
        <v>56.0</v>
      </c>
      <c r="E82" s="1483">
        <v>56.0</v>
      </c>
      <c r="F82" s="168" t="s">
        <v>122</v>
      </c>
    </row>
    <row r="83" ht="15.0" customHeight="1">
      <c r="A83" s="162" t="s">
        <v>10524</v>
      </c>
      <c r="B83" s="348" t="s">
        <v>101</v>
      </c>
      <c r="C83" s="348" t="s">
        <v>12560</v>
      </c>
      <c r="D83" s="178">
        <v>56.0</v>
      </c>
      <c r="E83" s="1483">
        <v>56.0</v>
      </c>
      <c r="F83" s="168" t="s">
        <v>122</v>
      </c>
    </row>
    <row r="84" ht="15.0" customHeight="1">
      <c r="A84" s="162" t="s">
        <v>114</v>
      </c>
      <c r="B84" s="348" t="s">
        <v>101</v>
      </c>
      <c r="C84" s="348" t="s">
        <v>12559</v>
      </c>
      <c r="D84" s="164">
        <v>56.0</v>
      </c>
      <c r="E84" s="1483">
        <v>56.0</v>
      </c>
      <c r="F84" s="168" t="s">
        <v>114</v>
      </c>
    </row>
    <row r="85" ht="15.0" customHeight="1">
      <c r="A85" s="162" t="s">
        <v>9525</v>
      </c>
      <c r="B85" s="348" t="s">
        <v>101</v>
      </c>
      <c r="C85" s="348" t="s">
        <v>12561</v>
      </c>
      <c r="D85" s="164">
        <v>56.0</v>
      </c>
      <c r="E85" s="1483">
        <v>56.0</v>
      </c>
      <c r="F85" s="168" t="s">
        <v>137</v>
      </c>
    </row>
    <row r="86" ht="15.0" customHeight="1">
      <c r="A86" s="162" t="s">
        <v>9525</v>
      </c>
      <c r="B86" s="348" t="s">
        <v>101</v>
      </c>
      <c r="C86" s="348" t="s">
        <v>12562</v>
      </c>
      <c r="D86" s="178">
        <v>56.0</v>
      </c>
      <c r="E86" s="1483">
        <v>56.0</v>
      </c>
      <c r="F86" s="168" t="s">
        <v>137</v>
      </c>
    </row>
    <row r="87" ht="15.0" customHeight="1">
      <c r="A87" s="162" t="s">
        <v>112</v>
      </c>
      <c r="B87" s="348" t="s">
        <v>101</v>
      </c>
      <c r="C87" s="348" t="s">
        <v>12563</v>
      </c>
      <c r="D87" s="164">
        <v>56.0</v>
      </c>
      <c r="E87" s="1483">
        <v>56.0</v>
      </c>
      <c r="F87" s="168" t="s">
        <v>112</v>
      </c>
    </row>
    <row r="88" ht="15.0" customHeight="1">
      <c r="A88" s="162" t="s">
        <v>112</v>
      </c>
      <c r="B88" s="348" t="s">
        <v>101</v>
      </c>
      <c r="C88" s="348" t="s">
        <v>12564</v>
      </c>
      <c r="D88" s="178">
        <v>90.0</v>
      </c>
      <c r="E88" s="1483">
        <v>90.0</v>
      </c>
      <c r="F88" s="168" t="s">
        <v>112</v>
      </c>
    </row>
    <row r="89" ht="15.0" customHeight="1">
      <c r="A89" s="162" t="s">
        <v>119</v>
      </c>
      <c r="B89" s="348" t="s">
        <v>101</v>
      </c>
      <c r="C89" s="348" t="s">
        <v>12565</v>
      </c>
      <c r="D89" s="164">
        <v>200.0</v>
      </c>
      <c r="E89" s="1483">
        <v>200.0</v>
      </c>
      <c r="F89" s="168" t="s">
        <v>119</v>
      </c>
    </row>
    <row r="90" ht="15.0" customHeight="1">
      <c r="A90" s="162" t="s">
        <v>12566</v>
      </c>
      <c r="B90" s="348" t="s">
        <v>101</v>
      </c>
      <c r="C90" s="348" t="s">
        <v>12567</v>
      </c>
      <c r="D90" s="178">
        <v>160.0</v>
      </c>
      <c r="E90" s="1483">
        <v>160.0</v>
      </c>
      <c r="F90" s="168" t="s">
        <v>119</v>
      </c>
    </row>
    <row r="91" ht="15.0" customHeight="1">
      <c r="A91" s="210" t="s">
        <v>119</v>
      </c>
      <c r="B91" s="1464" t="s">
        <v>101</v>
      </c>
      <c r="C91" s="1464" t="s">
        <v>12568</v>
      </c>
      <c r="D91" s="1685">
        <v>56.0</v>
      </c>
      <c r="E91" s="1668">
        <v>56.0</v>
      </c>
      <c r="F91" s="168" t="s">
        <v>119</v>
      </c>
    </row>
    <row r="92" ht="15.0" customHeight="1">
      <c r="A92" s="200" t="s">
        <v>10529</v>
      </c>
      <c r="B92" s="421" t="s">
        <v>12339</v>
      </c>
      <c r="C92" s="421" t="s">
        <v>12568</v>
      </c>
      <c r="D92" s="315">
        <v>56.0</v>
      </c>
      <c r="E92" s="1169">
        <v>56.0</v>
      </c>
      <c r="F92" s="168" t="s">
        <v>107</v>
      </c>
    </row>
    <row r="93" ht="15.0" customHeight="1">
      <c r="A93" s="162" t="s">
        <v>108</v>
      </c>
      <c r="B93" s="348" t="s">
        <v>101</v>
      </c>
      <c r="C93" s="348" t="s">
        <v>12569</v>
      </c>
      <c r="D93" s="178">
        <v>56.0</v>
      </c>
      <c r="E93" s="697">
        <v>56.0</v>
      </c>
      <c r="F93" s="168" t="s">
        <v>108</v>
      </c>
    </row>
    <row r="94" ht="15.0" customHeight="1">
      <c r="A94" s="162" t="s">
        <v>108</v>
      </c>
      <c r="B94" s="348" t="s">
        <v>101</v>
      </c>
      <c r="C94" s="348" t="s">
        <v>12570</v>
      </c>
      <c r="D94" s="178">
        <v>56.0</v>
      </c>
      <c r="E94" s="697">
        <v>56.0</v>
      </c>
      <c r="F94" s="168" t="s">
        <v>108</v>
      </c>
    </row>
    <row r="95" ht="15.0" customHeight="1">
      <c r="A95" s="162" t="s">
        <v>12571</v>
      </c>
      <c r="B95" s="348" t="s">
        <v>101</v>
      </c>
      <c r="C95" s="348" t="s">
        <v>12572</v>
      </c>
      <c r="D95" s="164">
        <v>56.0</v>
      </c>
      <c r="E95" s="1483">
        <v>56.0</v>
      </c>
      <c r="F95" s="168" t="s">
        <v>115</v>
      </c>
    </row>
    <row r="96" ht="15.0" customHeight="1">
      <c r="A96" s="162" t="s">
        <v>12571</v>
      </c>
      <c r="B96" s="348" t="s">
        <v>101</v>
      </c>
      <c r="C96" s="348" t="s">
        <v>12573</v>
      </c>
      <c r="D96" s="178">
        <v>56.0</v>
      </c>
      <c r="E96" s="1483">
        <v>56.0</v>
      </c>
      <c r="F96" s="168" t="s">
        <v>115</v>
      </c>
    </row>
    <row r="97" ht="15.0" customHeight="1">
      <c r="A97" s="162" t="s">
        <v>12571</v>
      </c>
      <c r="B97" s="348" t="s">
        <v>101</v>
      </c>
      <c r="C97" s="348" t="s">
        <v>12574</v>
      </c>
      <c r="D97" s="164">
        <v>56.0</v>
      </c>
      <c r="E97" s="1483">
        <v>56.0</v>
      </c>
      <c r="F97" s="168" t="s">
        <v>115</v>
      </c>
    </row>
    <row r="98" ht="15.0" customHeight="1">
      <c r="A98" s="162" t="s">
        <v>134</v>
      </c>
      <c r="B98" s="348" t="s">
        <v>101</v>
      </c>
      <c r="C98" s="348" t="s">
        <v>12575</v>
      </c>
      <c r="D98" s="164">
        <v>56.0</v>
      </c>
      <c r="E98" s="1483">
        <v>56.0</v>
      </c>
      <c r="F98" s="168" t="s">
        <v>134</v>
      </c>
    </row>
    <row r="99" ht="15.0" customHeight="1">
      <c r="A99" s="162" t="s">
        <v>12362</v>
      </c>
      <c r="B99" s="348" t="s">
        <v>101</v>
      </c>
      <c r="C99" s="348" t="s">
        <v>12576</v>
      </c>
      <c r="D99" s="164">
        <v>56.0</v>
      </c>
      <c r="E99" s="1483">
        <v>168.0</v>
      </c>
      <c r="F99" s="168" t="s">
        <v>105</v>
      </c>
    </row>
    <row r="100" ht="15.0" customHeight="1">
      <c r="A100" s="210" t="s">
        <v>12362</v>
      </c>
      <c r="B100" s="1464" t="s">
        <v>101</v>
      </c>
      <c r="C100" s="1464" t="s">
        <v>12577</v>
      </c>
      <c r="D100" s="276">
        <v>160.0</v>
      </c>
      <c r="E100" s="1668">
        <v>0.0</v>
      </c>
      <c r="F100" s="168" t="s">
        <v>105</v>
      </c>
    </row>
    <row r="101" ht="15.0" customHeight="1">
      <c r="A101" s="162" t="s">
        <v>113</v>
      </c>
      <c r="B101" s="348" t="s">
        <v>101</v>
      </c>
      <c r="C101" s="348" t="s">
        <v>12560</v>
      </c>
      <c r="D101" s="164">
        <v>56.0</v>
      </c>
      <c r="E101" s="1483">
        <v>56.0</v>
      </c>
      <c r="F101" s="168" t="s">
        <v>113</v>
      </c>
    </row>
    <row r="102" ht="15.0" customHeight="1">
      <c r="A102" s="162" t="s">
        <v>1040</v>
      </c>
      <c r="B102" s="348" t="s">
        <v>101</v>
      </c>
      <c r="C102" s="348" t="s">
        <v>12568</v>
      </c>
      <c r="D102" s="164">
        <v>56.0</v>
      </c>
      <c r="E102" s="1483">
        <v>56.0</v>
      </c>
      <c r="F102" s="168" t="s">
        <v>121</v>
      </c>
    </row>
    <row r="103" ht="15.0" customHeight="1">
      <c r="A103" s="162" t="s">
        <v>1040</v>
      </c>
      <c r="B103" s="348" t="s">
        <v>101</v>
      </c>
      <c r="C103" s="348" t="s">
        <v>12578</v>
      </c>
      <c r="D103" s="178">
        <v>160.0</v>
      </c>
      <c r="E103" s="1483">
        <v>160.0</v>
      </c>
      <c r="F103" s="168" t="s">
        <v>121</v>
      </c>
    </row>
    <row r="104" ht="15.0" customHeight="1">
      <c r="A104" s="162" t="s">
        <v>124</v>
      </c>
      <c r="B104" s="348" t="s">
        <v>101</v>
      </c>
      <c r="C104" s="348" t="s">
        <v>12579</v>
      </c>
      <c r="D104" s="178">
        <v>56.0</v>
      </c>
      <c r="E104" s="1483">
        <v>56.0</v>
      </c>
      <c r="F104" s="168" t="s">
        <v>124</v>
      </c>
    </row>
    <row r="105" ht="15.0" customHeight="1">
      <c r="A105" s="162" t="s">
        <v>124</v>
      </c>
      <c r="B105" s="348" t="s">
        <v>101</v>
      </c>
      <c r="C105" s="348" t="s">
        <v>12580</v>
      </c>
      <c r="D105" s="178">
        <v>56.0</v>
      </c>
      <c r="E105" s="1483">
        <v>56.0</v>
      </c>
      <c r="F105" s="168" t="s">
        <v>124</v>
      </c>
    </row>
    <row r="106" ht="15.0" customHeight="1">
      <c r="A106" s="162" t="s">
        <v>124</v>
      </c>
      <c r="B106" s="348" t="s">
        <v>101</v>
      </c>
      <c r="C106" s="348" t="s">
        <v>12581</v>
      </c>
      <c r="D106" s="178">
        <v>56.0</v>
      </c>
      <c r="E106" s="1483">
        <v>56.0</v>
      </c>
      <c r="F106" s="168" t="s">
        <v>124</v>
      </c>
    </row>
    <row r="107" ht="15.0" customHeight="1">
      <c r="A107" s="162" t="s">
        <v>12582</v>
      </c>
      <c r="B107" s="348" t="s">
        <v>101</v>
      </c>
      <c r="C107" s="348" t="s">
        <v>12583</v>
      </c>
      <c r="D107" s="164">
        <v>56.0</v>
      </c>
      <c r="E107" s="1483">
        <v>56.0</v>
      </c>
      <c r="F107" s="168" t="s">
        <v>128</v>
      </c>
    </row>
    <row r="108" ht="15.0" customHeight="1">
      <c r="A108" s="162" t="s">
        <v>12584</v>
      </c>
      <c r="B108" s="348" t="s">
        <v>101</v>
      </c>
      <c r="C108" s="348" t="s">
        <v>12585</v>
      </c>
      <c r="D108" s="164">
        <v>200.0</v>
      </c>
      <c r="E108" s="1483">
        <v>200.0</v>
      </c>
      <c r="F108" s="168" t="s">
        <v>100</v>
      </c>
    </row>
    <row r="109" ht="15.0" customHeight="1">
      <c r="A109" s="162" t="s">
        <v>123</v>
      </c>
      <c r="B109" s="348" t="s">
        <v>101</v>
      </c>
      <c r="C109" s="348" t="s">
        <v>12579</v>
      </c>
      <c r="D109" s="178">
        <v>56.0</v>
      </c>
      <c r="E109" s="1483">
        <v>56.0</v>
      </c>
      <c r="F109" s="168" t="s">
        <v>123</v>
      </c>
    </row>
    <row r="110" ht="15.0" customHeight="1">
      <c r="A110" s="162" t="s">
        <v>123</v>
      </c>
      <c r="B110" s="348" t="s">
        <v>101</v>
      </c>
      <c r="C110" s="348" t="s">
        <v>12586</v>
      </c>
      <c r="D110" s="178">
        <v>56.0</v>
      </c>
      <c r="E110" s="1483">
        <v>56.0</v>
      </c>
      <c r="F110" s="168" t="s">
        <v>123</v>
      </c>
    </row>
    <row r="111" ht="15.0" customHeight="1">
      <c r="A111" s="162" t="s">
        <v>10538</v>
      </c>
      <c r="B111" s="348" t="s">
        <v>101</v>
      </c>
      <c r="C111" s="348" t="s">
        <v>12587</v>
      </c>
      <c r="D111" s="164">
        <v>56.0</v>
      </c>
      <c r="E111" s="1483">
        <v>56.0</v>
      </c>
      <c r="F111" s="168" t="s">
        <v>131</v>
      </c>
    </row>
    <row r="112" ht="15.0" customHeight="1">
      <c r="A112" s="162" t="s">
        <v>10538</v>
      </c>
      <c r="B112" s="348" t="s">
        <v>101</v>
      </c>
      <c r="C112" s="348" t="s">
        <v>12588</v>
      </c>
      <c r="D112" s="178">
        <v>56.0</v>
      </c>
      <c r="E112" s="1483">
        <v>56.0</v>
      </c>
      <c r="F112" s="168" t="s">
        <v>131</v>
      </c>
    </row>
    <row r="113" ht="15.0" customHeight="1">
      <c r="A113" s="162" t="s">
        <v>10538</v>
      </c>
      <c r="B113" s="348" t="s">
        <v>101</v>
      </c>
      <c r="C113" s="348" t="s">
        <v>12589</v>
      </c>
      <c r="D113" s="164">
        <v>56.0</v>
      </c>
      <c r="E113" s="1483">
        <v>56.0</v>
      </c>
      <c r="F113" s="168" t="s">
        <v>131</v>
      </c>
    </row>
    <row r="114" ht="15.0" customHeight="1">
      <c r="A114" s="162" t="s">
        <v>10538</v>
      </c>
      <c r="B114" s="348" t="s">
        <v>101</v>
      </c>
      <c r="C114" s="348" t="s">
        <v>12590</v>
      </c>
      <c r="D114" s="178">
        <v>56.0</v>
      </c>
      <c r="E114" s="1483">
        <v>56.0</v>
      </c>
      <c r="F114" s="168" t="s">
        <v>131</v>
      </c>
    </row>
    <row r="115" ht="15.0" customHeight="1">
      <c r="A115" s="162" t="s">
        <v>10538</v>
      </c>
      <c r="B115" s="348" t="s">
        <v>101</v>
      </c>
      <c r="C115" s="348" t="s">
        <v>12591</v>
      </c>
      <c r="D115" s="178">
        <v>56.0</v>
      </c>
      <c r="E115" s="1483">
        <v>56.0</v>
      </c>
      <c r="F115" s="168" t="s">
        <v>131</v>
      </c>
    </row>
    <row r="116" ht="15.0" customHeight="1">
      <c r="A116" s="162" t="s">
        <v>111</v>
      </c>
      <c r="B116" s="348" t="s">
        <v>101</v>
      </c>
      <c r="C116" s="348" t="s">
        <v>12559</v>
      </c>
      <c r="D116" s="178">
        <v>56.0</v>
      </c>
      <c r="E116" s="1483">
        <v>56.0</v>
      </c>
      <c r="F116" s="168" t="s">
        <v>111</v>
      </c>
    </row>
    <row r="117" ht="15.0" customHeight="1">
      <c r="A117" s="162" t="s">
        <v>110</v>
      </c>
      <c r="B117" s="348" t="s">
        <v>101</v>
      </c>
      <c r="C117" s="348" t="s">
        <v>12592</v>
      </c>
      <c r="D117" s="178">
        <v>56.0</v>
      </c>
      <c r="E117" s="697">
        <v>56.0</v>
      </c>
      <c r="F117" s="168" t="s">
        <v>110</v>
      </c>
    </row>
    <row r="118" ht="15.0" customHeight="1">
      <c r="A118" s="162" t="s">
        <v>110</v>
      </c>
      <c r="B118" s="348" t="s">
        <v>101</v>
      </c>
      <c r="C118" s="348" t="s">
        <v>12593</v>
      </c>
      <c r="D118" s="178">
        <v>56.0</v>
      </c>
      <c r="E118" s="697">
        <v>56.0</v>
      </c>
      <c r="F118" s="168" t="s">
        <v>110</v>
      </c>
    </row>
    <row r="119" ht="15.0" customHeight="1">
      <c r="A119" s="162" t="s">
        <v>110</v>
      </c>
      <c r="B119" s="348" t="s">
        <v>101</v>
      </c>
      <c r="C119" s="348" t="s">
        <v>12594</v>
      </c>
      <c r="D119" s="178">
        <v>56.0</v>
      </c>
      <c r="E119" s="697">
        <v>56.0</v>
      </c>
      <c r="F119" s="168" t="s">
        <v>110</v>
      </c>
    </row>
    <row r="120" ht="15.0" customHeight="1">
      <c r="A120" s="162" t="s">
        <v>110</v>
      </c>
      <c r="B120" s="348" t="s">
        <v>101</v>
      </c>
      <c r="C120" s="348" t="s">
        <v>12595</v>
      </c>
      <c r="D120" s="178">
        <v>56.0</v>
      </c>
      <c r="E120" s="697">
        <v>56.0</v>
      </c>
      <c r="F120" s="168" t="s">
        <v>110</v>
      </c>
    </row>
    <row r="121" ht="15.0" customHeight="1">
      <c r="A121" s="162" t="s">
        <v>110</v>
      </c>
      <c r="B121" s="348" t="s">
        <v>101</v>
      </c>
      <c r="C121" s="348" t="s">
        <v>12596</v>
      </c>
      <c r="D121" s="178">
        <v>56.0</v>
      </c>
      <c r="E121" s="697">
        <v>56.0</v>
      </c>
      <c r="F121" s="168" t="s">
        <v>110</v>
      </c>
    </row>
    <row r="122" ht="15.0" customHeight="1">
      <c r="A122" s="162" t="s">
        <v>110</v>
      </c>
      <c r="B122" s="348" t="s">
        <v>101</v>
      </c>
      <c r="C122" s="348" t="s">
        <v>12597</v>
      </c>
      <c r="D122" s="178">
        <v>56.0</v>
      </c>
      <c r="E122" s="697">
        <v>56.0</v>
      </c>
      <c r="F122" s="168" t="s">
        <v>110</v>
      </c>
    </row>
    <row r="123" ht="15.0" customHeight="1">
      <c r="A123" s="162" t="s">
        <v>110</v>
      </c>
      <c r="B123" s="348" t="s">
        <v>101</v>
      </c>
      <c r="C123" s="348" t="s">
        <v>12561</v>
      </c>
      <c r="D123" s="178">
        <v>56.0</v>
      </c>
      <c r="E123" s="697">
        <v>56.0</v>
      </c>
      <c r="F123" s="168" t="s">
        <v>110</v>
      </c>
    </row>
    <row r="124" ht="15.0" customHeight="1">
      <c r="A124" s="162" t="s">
        <v>110</v>
      </c>
      <c r="B124" s="348" t="s">
        <v>101</v>
      </c>
      <c r="C124" s="348" t="s">
        <v>12598</v>
      </c>
      <c r="D124" s="178">
        <v>56.0</v>
      </c>
      <c r="E124" s="697">
        <v>56.0</v>
      </c>
      <c r="F124" s="168" t="s">
        <v>110</v>
      </c>
    </row>
    <row r="125" ht="15.0" customHeight="1">
      <c r="A125" s="162" t="s">
        <v>110</v>
      </c>
      <c r="B125" s="348" t="s">
        <v>101</v>
      </c>
      <c r="C125" s="348" t="s">
        <v>12599</v>
      </c>
      <c r="D125" s="178">
        <v>200.0</v>
      </c>
      <c r="E125" s="697">
        <v>200.0</v>
      </c>
      <c r="F125" s="168" t="s">
        <v>110</v>
      </c>
    </row>
    <row r="126" ht="15.75" customHeight="1">
      <c r="A126" s="162" t="s">
        <v>10544</v>
      </c>
      <c r="B126" s="348" t="s">
        <v>101</v>
      </c>
      <c r="C126" s="348" t="s">
        <v>12600</v>
      </c>
      <c r="D126" s="164">
        <v>56.0</v>
      </c>
      <c r="E126" s="1483">
        <v>56.0</v>
      </c>
      <c r="F126" s="75" t="s">
        <v>8096</v>
      </c>
    </row>
    <row r="127" ht="15.0" customHeight="1">
      <c r="A127" s="162" t="s">
        <v>125</v>
      </c>
      <c r="B127" s="348" t="s">
        <v>101</v>
      </c>
      <c r="C127" s="348" t="s">
        <v>12601</v>
      </c>
      <c r="D127" s="164">
        <v>56.0</v>
      </c>
      <c r="E127" s="1483">
        <v>56.0</v>
      </c>
      <c r="F127" s="168" t="s">
        <v>125</v>
      </c>
    </row>
    <row r="128" ht="21.0" customHeight="1">
      <c r="A128" s="162" t="s">
        <v>9804</v>
      </c>
      <c r="B128" s="348" t="s">
        <v>139</v>
      </c>
      <c r="C128" s="348" t="s">
        <v>12433</v>
      </c>
      <c r="D128" s="178">
        <v>56.0</v>
      </c>
      <c r="E128" s="697">
        <f t="shared" ref="E128:E129" si="2">D128</f>
        <v>56</v>
      </c>
      <c r="F128" s="94" t="s">
        <v>9804</v>
      </c>
    </row>
    <row r="129" ht="21.0" customHeight="1">
      <c r="A129" s="162" t="s">
        <v>9804</v>
      </c>
      <c r="B129" s="348" t="s">
        <v>139</v>
      </c>
      <c r="C129" s="348" t="s">
        <v>12434</v>
      </c>
      <c r="D129" s="178">
        <v>56.0</v>
      </c>
      <c r="E129" s="697">
        <f t="shared" si="2"/>
        <v>56</v>
      </c>
      <c r="F129" s="94" t="s">
        <v>9804</v>
      </c>
    </row>
    <row r="130" ht="21.0" customHeight="1">
      <c r="A130" s="162" t="s">
        <v>9804</v>
      </c>
      <c r="B130" s="348" t="s">
        <v>139</v>
      </c>
      <c r="C130" s="348" t="s">
        <v>12602</v>
      </c>
      <c r="D130" s="164">
        <v>160.0</v>
      </c>
      <c r="E130" s="1483">
        <v>160.0</v>
      </c>
      <c r="F130" s="94" t="s">
        <v>9804</v>
      </c>
    </row>
    <row r="131" ht="21.0" customHeight="1">
      <c r="A131" s="162" t="s">
        <v>141</v>
      </c>
      <c r="B131" s="348" t="s">
        <v>139</v>
      </c>
      <c r="C131" s="348" t="s">
        <v>12603</v>
      </c>
      <c r="D131" s="164">
        <v>56.0</v>
      </c>
      <c r="E131" s="1483">
        <v>56.0</v>
      </c>
      <c r="F131" s="94" t="s">
        <v>141</v>
      </c>
    </row>
    <row r="132" ht="21.0" customHeight="1">
      <c r="A132" s="162" t="s">
        <v>141</v>
      </c>
      <c r="B132" s="348" t="s">
        <v>139</v>
      </c>
      <c r="C132" s="348" t="s">
        <v>12604</v>
      </c>
      <c r="D132" s="178">
        <v>200.0</v>
      </c>
      <c r="E132" s="1483">
        <v>200.0</v>
      </c>
      <c r="F132" s="94" t="s">
        <v>141</v>
      </c>
    </row>
    <row r="133" ht="21.0" customHeight="1">
      <c r="A133" s="162" t="s">
        <v>141</v>
      </c>
      <c r="B133" s="348" t="s">
        <v>139</v>
      </c>
      <c r="C133" s="348" t="s">
        <v>12605</v>
      </c>
      <c r="D133" s="164">
        <v>160.0</v>
      </c>
      <c r="E133" s="1483">
        <v>80.0</v>
      </c>
      <c r="F133" s="94" t="s">
        <v>141</v>
      </c>
    </row>
    <row r="134" ht="21.0" customHeight="1">
      <c r="A134" s="162" t="s">
        <v>1443</v>
      </c>
      <c r="B134" s="348" t="s">
        <v>7116</v>
      </c>
      <c r="C134" s="348" t="s">
        <v>12605</v>
      </c>
      <c r="D134" s="164">
        <v>132.0</v>
      </c>
      <c r="E134" s="1483">
        <v>132.0</v>
      </c>
      <c r="F134" s="94" t="s">
        <v>152</v>
      </c>
    </row>
    <row r="135" ht="21.0" customHeight="1">
      <c r="A135" s="162" t="s">
        <v>7610</v>
      </c>
      <c r="B135" s="348" t="s">
        <v>139</v>
      </c>
      <c r="C135" s="348" t="s">
        <v>12603</v>
      </c>
      <c r="D135" s="164">
        <v>56.0</v>
      </c>
      <c r="E135" s="1483">
        <v>56.0</v>
      </c>
      <c r="F135" s="94" t="s">
        <v>7610</v>
      </c>
    </row>
    <row r="136" ht="21.0" customHeight="1">
      <c r="A136" s="162" t="s">
        <v>7610</v>
      </c>
      <c r="B136" s="348" t="s">
        <v>139</v>
      </c>
      <c r="C136" s="348" t="s">
        <v>12606</v>
      </c>
      <c r="D136" s="178">
        <v>160.0</v>
      </c>
      <c r="E136" s="1483">
        <v>160.0</v>
      </c>
      <c r="F136" s="94" t="s">
        <v>7610</v>
      </c>
    </row>
    <row r="137" ht="21.0" customHeight="1">
      <c r="A137" s="162" t="s">
        <v>157</v>
      </c>
      <c r="B137" s="348" t="s">
        <v>139</v>
      </c>
      <c r="C137" s="348" t="s">
        <v>12607</v>
      </c>
      <c r="D137" s="164">
        <v>160.0</v>
      </c>
      <c r="E137" s="1483">
        <v>80.0</v>
      </c>
      <c r="F137" s="162" t="s">
        <v>157</v>
      </c>
    </row>
    <row r="138" ht="21.0" customHeight="1">
      <c r="A138" s="200" t="s">
        <v>1500</v>
      </c>
      <c r="B138" s="421" t="s">
        <v>139</v>
      </c>
      <c r="C138" s="421" t="s">
        <v>12608</v>
      </c>
      <c r="D138" s="315">
        <v>56.0</v>
      </c>
      <c r="E138" s="1169">
        <v>56.0</v>
      </c>
      <c r="F138" s="200" t="s">
        <v>1500</v>
      </c>
    </row>
    <row r="139" ht="21.0" customHeight="1">
      <c r="A139" s="200" t="s">
        <v>1500</v>
      </c>
      <c r="B139" s="421" t="s">
        <v>139</v>
      </c>
      <c r="C139" s="421" t="s">
        <v>12609</v>
      </c>
      <c r="D139" s="319">
        <v>56.0</v>
      </c>
      <c r="E139" s="1169">
        <v>56.0</v>
      </c>
      <c r="F139" s="200" t="s">
        <v>1500</v>
      </c>
    </row>
    <row r="140" ht="21.0" customHeight="1">
      <c r="A140" s="200" t="s">
        <v>1500</v>
      </c>
      <c r="B140" s="421" t="s">
        <v>139</v>
      </c>
      <c r="C140" s="421" t="s">
        <v>12610</v>
      </c>
      <c r="D140" s="315">
        <v>56.0</v>
      </c>
      <c r="E140" s="1169">
        <v>56.0</v>
      </c>
      <c r="F140" s="200" t="s">
        <v>1500</v>
      </c>
    </row>
    <row r="141" ht="21.0" customHeight="1">
      <c r="A141" s="162" t="s">
        <v>146</v>
      </c>
      <c r="B141" s="348" t="s">
        <v>139</v>
      </c>
      <c r="C141" s="348" t="s">
        <v>12611</v>
      </c>
      <c r="D141" s="178">
        <v>56.0</v>
      </c>
      <c r="E141" s="1483">
        <v>56.0</v>
      </c>
      <c r="F141" s="162" t="s">
        <v>146</v>
      </c>
    </row>
    <row r="142" ht="21.0" customHeight="1">
      <c r="A142" s="162" t="s">
        <v>146</v>
      </c>
      <c r="B142" s="348" t="s">
        <v>139</v>
      </c>
      <c r="C142" s="348" t="s">
        <v>12612</v>
      </c>
      <c r="D142" s="178">
        <v>56.0</v>
      </c>
      <c r="E142" s="1483">
        <v>56.0</v>
      </c>
      <c r="F142" s="162" t="s">
        <v>146</v>
      </c>
    </row>
    <row r="143" ht="21.0" customHeight="1">
      <c r="A143" s="162" t="s">
        <v>146</v>
      </c>
      <c r="B143" s="348" t="s">
        <v>139</v>
      </c>
      <c r="C143" s="348" t="s">
        <v>12613</v>
      </c>
      <c r="D143" s="164">
        <v>56.0</v>
      </c>
      <c r="E143" s="1483">
        <v>56.0</v>
      </c>
      <c r="F143" s="162" t="s">
        <v>146</v>
      </c>
    </row>
    <row r="144" ht="21.0" customHeight="1">
      <c r="A144" s="162" t="s">
        <v>146</v>
      </c>
      <c r="B144" s="348" t="s">
        <v>139</v>
      </c>
      <c r="C144" s="348" t="s">
        <v>12614</v>
      </c>
      <c r="D144" s="178">
        <v>56.0</v>
      </c>
      <c r="E144" s="1483">
        <v>56.0</v>
      </c>
      <c r="F144" s="162" t="s">
        <v>146</v>
      </c>
    </row>
    <row r="145" ht="21.0" customHeight="1">
      <c r="A145" s="200" t="s">
        <v>1586</v>
      </c>
      <c r="B145" s="421" t="s">
        <v>139</v>
      </c>
      <c r="C145" s="421" t="s">
        <v>12615</v>
      </c>
      <c r="D145" s="315">
        <v>200.0</v>
      </c>
      <c r="E145" s="1169">
        <v>200.0</v>
      </c>
      <c r="F145" s="200" t="s">
        <v>1586</v>
      </c>
    </row>
    <row r="146" ht="21.0" customHeight="1">
      <c r="A146" s="162" t="s">
        <v>10609</v>
      </c>
      <c r="B146" s="348" t="s">
        <v>139</v>
      </c>
      <c r="C146" s="511" t="s">
        <v>11546</v>
      </c>
      <c r="D146" s="164">
        <v>56.0</v>
      </c>
      <c r="E146" s="1483">
        <v>56.0</v>
      </c>
      <c r="F146" s="162" t="s">
        <v>10609</v>
      </c>
    </row>
    <row r="147" ht="21.0" customHeight="1">
      <c r="A147" s="162" t="s">
        <v>10609</v>
      </c>
      <c r="B147" s="348" t="s">
        <v>139</v>
      </c>
      <c r="C147" s="511" t="s">
        <v>11547</v>
      </c>
      <c r="D147" s="178">
        <v>56.0</v>
      </c>
      <c r="E147" s="1483">
        <v>56.0</v>
      </c>
      <c r="F147" s="162" t="s">
        <v>10609</v>
      </c>
    </row>
    <row r="148" ht="13.5" customHeight="1">
      <c r="A148" s="200" t="s">
        <v>155</v>
      </c>
      <c r="B148" s="421" t="s">
        <v>139</v>
      </c>
      <c r="C148" s="931" t="s">
        <v>12616</v>
      </c>
      <c r="D148" s="315">
        <v>56.0</v>
      </c>
      <c r="E148" s="1169">
        <v>56.0</v>
      </c>
      <c r="F148" s="1551" t="s">
        <v>155</v>
      </c>
      <c r="G148" s="609"/>
      <c r="H148" s="609"/>
      <c r="I148" s="609"/>
      <c r="J148" s="609"/>
      <c r="K148" s="609"/>
      <c r="L148" s="609"/>
      <c r="M148" s="609"/>
      <c r="N148" s="609"/>
      <c r="O148" s="609"/>
      <c r="P148" s="609"/>
      <c r="Q148" s="609"/>
      <c r="R148" s="609"/>
      <c r="S148" s="609"/>
      <c r="T148" s="609"/>
      <c r="U148" s="609"/>
      <c r="V148" s="609"/>
      <c r="W148" s="609"/>
      <c r="X148" s="609"/>
      <c r="Y148" s="609"/>
    </row>
    <row r="149" ht="14.25" customHeight="1">
      <c r="A149" s="200" t="s">
        <v>156</v>
      </c>
      <c r="B149" s="421" t="s">
        <v>139</v>
      </c>
      <c r="C149" s="931" t="s">
        <v>12617</v>
      </c>
      <c r="D149" s="315">
        <v>56.0</v>
      </c>
      <c r="E149" s="1169">
        <v>56.0</v>
      </c>
      <c r="F149" s="1660" t="s">
        <v>10550</v>
      </c>
      <c r="G149" s="1661"/>
      <c r="H149" s="1661"/>
      <c r="I149" s="1661"/>
      <c r="J149" s="1661"/>
      <c r="K149" s="1661"/>
      <c r="L149" s="1661"/>
      <c r="M149" s="1661"/>
      <c r="N149" s="1661"/>
      <c r="O149" s="1661"/>
      <c r="P149" s="1661"/>
      <c r="Q149" s="1661"/>
      <c r="R149" s="1661"/>
      <c r="S149" s="1661"/>
      <c r="T149" s="1661"/>
      <c r="U149" s="1661"/>
      <c r="V149" s="1661"/>
      <c r="W149" s="1661"/>
      <c r="X149" s="1661"/>
      <c r="Y149" s="1661"/>
    </row>
    <row r="150" ht="14.25" customHeight="1">
      <c r="A150" s="200" t="s">
        <v>156</v>
      </c>
      <c r="B150" s="421" t="s">
        <v>139</v>
      </c>
      <c r="C150" s="931" t="s">
        <v>12618</v>
      </c>
      <c r="D150" s="319">
        <v>56.0</v>
      </c>
      <c r="E150" s="1169">
        <v>56.0</v>
      </c>
      <c r="F150" s="1660" t="s">
        <v>10550</v>
      </c>
      <c r="G150" s="1661"/>
      <c r="H150" s="1661"/>
      <c r="I150" s="1661"/>
      <c r="J150" s="1661"/>
      <c r="K150" s="1661"/>
      <c r="L150" s="1661"/>
      <c r="M150" s="1661"/>
      <c r="N150" s="1661"/>
      <c r="O150" s="1661"/>
      <c r="P150" s="1661"/>
      <c r="Q150" s="1661"/>
      <c r="R150" s="1661"/>
      <c r="S150" s="1661"/>
      <c r="T150" s="1661"/>
      <c r="U150" s="1661"/>
      <c r="V150" s="1661"/>
      <c r="W150" s="1661"/>
      <c r="X150" s="1661"/>
      <c r="Y150" s="1661"/>
    </row>
    <row r="151" ht="14.25" customHeight="1">
      <c r="A151" s="200" t="s">
        <v>156</v>
      </c>
      <c r="B151" s="421" t="s">
        <v>139</v>
      </c>
      <c r="C151" s="931" t="s">
        <v>12619</v>
      </c>
      <c r="D151" s="315">
        <v>56.0</v>
      </c>
      <c r="E151" s="1169">
        <v>56.0</v>
      </c>
      <c r="F151" s="1660" t="s">
        <v>10550</v>
      </c>
      <c r="G151" s="1661"/>
      <c r="H151" s="1661"/>
      <c r="I151" s="1661"/>
      <c r="J151" s="1661"/>
      <c r="K151" s="1661"/>
      <c r="L151" s="1661"/>
      <c r="M151" s="1661"/>
      <c r="N151" s="1661"/>
      <c r="O151" s="1661"/>
      <c r="P151" s="1661"/>
      <c r="Q151" s="1661"/>
      <c r="R151" s="1661"/>
      <c r="S151" s="1661"/>
      <c r="T151" s="1661"/>
      <c r="U151" s="1661"/>
      <c r="V151" s="1661"/>
      <c r="W151" s="1661"/>
      <c r="X151" s="1661"/>
      <c r="Y151" s="1661"/>
    </row>
    <row r="152" ht="14.25" customHeight="1">
      <c r="A152" s="200" t="s">
        <v>156</v>
      </c>
      <c r="B152" s="421" t="s">
        <v>139</v>
      </c>
      <c r="C152" s="931" t="s">
        <v>12620</v>
      </c>
      <c r="D152" s="319">
        <v>56.0</v>
      </c>
      <c r="E152" s="1169">
        <v>56.0</v>
      </c>
      <c r="F152" s="1660" t="s">
        <v>10550</v>
      </c>
      <c r="G152" s="1661"/>
      <c r="H152" s="1661"/>
      <c r="I152" s="1661"/>
      <c r="J152" s="1661"/>
      <c r="K152" s="1661"/>
      <c r="L152" s="1661"/>
      <c r="M152" s="1661"/>
      <c r="N152" s="1661"/>
      <c r="O152" s="1661"/>
      <c r="P152" s="1661"/>
      <c r="Q152" s="1661"/>
      <c r="R152" s="1661"/>
      <c r="S152" s="1661"/>
      <c r="T152" s="1661"/>
      <c r="U152" s="1661"/>
      <c r="V152" s="1661"/>
      <c r="W152" s="1661"/>
      <c r="X152" s="1661"/>
      <c r="Y152" s="1661"/>
    </row>
    <row r="153" ht="15.75" customHeight="1">
      <c r="A153" s="162" t="s">
        <v>166</v>
      </c>
      <c r="B153" s="348" t="s">
        <v>6497</v>
      </c>
      <c r="C153" s="348" t="s">
        <v>12621</v>
      </c>
      <c r="D153" s="164">
        <v>56.0</v>
      </c>
      <c r="E153" s="1483">
        <v>56.0</v>
      </c>
      <c r="F153" s="374" t="s">
        <v>10551</v>
      </c>
    </row>
    <row r="154" ht="15.75" customHeight="1">
      <c r="A154" s="162" t="s">
        <v>166</v>
      </c>
      <c r="B154" s="348" t="s">
        <v>6497</v>
      </c>
      <c r="C154" s="348" t="s">
        <v>12622</v>
      </c>
      <c r="D154" s="178">
        <v>56.0</v>
      </c>
      <c r="E154" s="1483">
        <v>56.0</v>
      </c>
      <c r="F154" s="374" t="s">
        <v>10551</v>
      </c>
    </row>
    <row r="155" ht="15.75" customHeight="1">
      <c r="A155" s="162" t="s">
        <v>166</v>
      </c>
      <c r="B155" s="348" t="s">
        <v>6497</v>
      </c>
      <c r="C155" s="348" t="s">
        <v>12623</v>
      </c>
      <c r="D155" s="164">
        <v>56.0</v>
      </c>
      <c r="E155" s="1483">
        <v>56.0</v>
      </c>
      <c r="F155" s="374" t="s">
        <v>10551</v>
      </c>
    </row>
    <row r="156" ht="15.75" customHeight="1">
      <c r="A156" s="162" t="s">
        <v>10077</v>
      </c>
      <c r="B156" s="348" t="s">
        <v>174</v>
      </c>
      <c r="C156" s="348" t="s">
        <v>12624</v>
      </c>
      <c r="D156" s="164">
        <v>56.0</v>
      </c>
      <c r="E156" s="1483">
        <v>56.0</v>
      </c>
      <c r="F156" s="75" t="s">
        <v>206</v>
      </c>
    </row>
    <row r="157" ht="15.75" customHeight="1">
      <c r="A157" s="162" t="s">
        <v>10077</v>
      </c>
      <c r="B157" s="348" t="s">
        <v>174</v>
      </c>
      <c r="C157" s="348" t="s">
        <v>12625</v>
      </c>
      <c r="D157" s="178">
        <v>56.0</v>
      </c>
      <c r="E157" s="1483">
        <v>56.0</v>
      </c>
      <c r="F157" s="75" t="s">
        <v>206</v>
      </c>
    </row>
    <row r="158" ht="15.0" customHeight="1">
      <c r="A158" s="162" t="s">
        <v>12626</v>
      </c>
      <c r="B158" s="348" t="s">
        <v>174</v>
      </c>
      <c r="C158" s="348" t="s">
        <v>12627</v>
      </c>
      <c r="D158" s="178">
        <v>56.0</v>
      </c>
      <c r="E158" s="1483">
        <v>56.0</v>
      </c>
      <c r="F158" s="988" t="s">
        <v>6613</v>
      </c>
    </row>
    <row r="159" ht="15.0" customHeight="1">
      <c r="A159" s="162" t="s">
        <v>12626</v>
      </c>
      <c r="B159" s="348" t="s">
        <v>174</v>
      </c>
      <c r="C159" s="348" t="s">
        <v>12628</v>
      </c>
      <c r="D159" s="178">
        <v>56.0</v>
      </c>
      <c r="E159" s="1483">
        <v>56.0</v>
      </c>
      <c r="F159" s="988" t="s">
        <v>6613</v>
      </c>
    </row>
    <row r="160" ht="15.75" customHeight="1">
      <c r="A160" s="162" t="s">
        <v>12626</v>
      </c>
      <c r="B160" s="348" t="s">
        <v>174</v>
      </c>
      <c r="C160" s="348" t="s">
        <v>12629</v>
      </c>
      <c r="D160" s="178">
        <v>56.0</v>
      </c>
      <c r="E160" s="1483">
        <v>56.0</v>
      </c>
      <c r="F160" s="988" t="s">
        <v>6613</v>
      </c>
    </row>
    <row r="161" ht="15.75" customHeight="1">
      <c r="A161" s="162" t="s">
        <v>12626</v>
      </c>
      <c r="B161" s="348" t="s">
        <v>174</v>
      </c>
      <c r="C161" s="348" t="s">
        <v>12630</v>
      </c>
      <c r="D161" s="178">
        <v>56.0</v>
      </c>
      <c r="E161" s="1483">
        <v>56.0</v>
      </c>
      <c r="F161" s="988" t="s">
        <v>6613</v>
      </c>
    </row>
    <row r="162" ht="15.75" customHeight="1">
      <c r="A162" s="162" t="s">
        <v>12626</v>
      </c>
      <c r="B162" s="348" t="s">
        <v>174</v>
      </c>
      <c r="C162" s="348" t="s">
        <v>12631</v>
      </c>
      <c r="D162" s="178">
        <v>56.0</v>
      </c>
      <c r="E162" s="1483">
        <v>56.0</v>
      </c>
      <c r="F162" s="988" t="s">
        <v>6613</v>
      </c>
    </row>
    <row r="163" ht="15.75" customHeight="1">
      <c r="A163" s="162" t="s">
        <v>12626</v>
      </c>
      <c r="B163" s="348" t="s">
        <v>174</v>
      </c>
      <c r="C163" s="348" t="s">
        <v>12632</v>
      </c>
      <c r="D163" s="178">
        <v>200.0</v>
      </c>
      <c r="E163" s="1483">
        <v>200.0</v>
      </c>
      <c r="F163" s="988" t="s">
        <v>6613</v>
      </c>
    </row>
    <row r="164" ht="15.75" customHeight="1">
      <c r="A164" s="162" t="s">
        <v>12626</v>
      </c>
      <c r="B164" s="348" t="s">
        <v>174</v>
      </c>
      <c r="C164" s="348" t="s">
        <v>12633</v>
      </c>
      <c r="D164" s="178">
        <v>160.0</v>
      </c>
      <c r="E164" s="1483">
        <v>160.0</v>
      </c>
      <c r="F164" s="988" t="s">
        <v>6613</v>
      </c>
    </row>
    <row r="165" ht="15.75" customHeight="1">
      <c r="A165" s="162" t="s">
        <v>10100</v>
      </c>
      <c r="B165" s="348" t="s">
        <v>174</v>
      </c>
      <c r="C165" s="348" t="s">
        <v>12634</v>
      </c>
      <c r="D165" s="164">
        <v>160.0</v>
      </c>
      <c r="E165" s="1483">
        <v>160.0</v>
      </c>
      <c r="F165" s="988" t="s">
        <v>6647</v>
      </c>
    </row>
    <row r="166" ht="15.75" customHeight="1">
      <c r="A166" s="162" t="s">
        <v>10100</v>
      </c>
      <c r="B166" s="348" t="s">
        <v>174</v>
      </c>
      <c r="C166" s="348" t="s">
        <v>12635</v>
      </c>
      <c r="D166" s="178">
        <v>56.0</v>
      </c>
      <c r="E166" s="1483">
        <v>56.0</v>
      </c>
      <c r="F166" s="988" t="s">
        <v>6647</v>
      </c>
    </row>
    <row r="167" ht="15.75" customHeight="1">
      <c r="A167" s="162" t="s">
        <v>10109</v>
      </c>
      <c r="B167" s="348" t="s">
        <v>174</v>
      </c>
      <c r="C167" s="348" t="s">
        <v>12635</v>
      </c>
      <c r="D167" s="178">
        <v>56.0</v>
      </c>
      <c r="E167" s="1483">
        <v>56.0</v>
      </c>
      <c r="F167" s="988" t="s">
        <v>6666</v>
      </c>
    </row>
    <row r="168" ht="15.75" customHeight="1">
      <c r="A168" s="162" t="s">
        <v>7636</v>
      </c>
      <c r="B168" s="348" t="s">
        <v>174</v>
      </c>
      <c r="C168" s="348" t="s">
        <v>12636</v>
      </c>
      <c r="D168" s="164">
        <v>200.0</v>
      </c>
      <c r="E168" s="1483">
        <v>200.0</v>
      </c>
      <c r="F168" s="75" t="s">
        <v>182</v>
      </c>
    </row>
    <row r="169" ht="15.75" customHeight="1">
      <c r="A169" s="162" t="s">
        <v>7636</v>
      </c>
      <c r="B169" s="348" t="s">
        <v>174</v>
      </c>
      <c r="C169" s="348" t="s">
        <v>12637</v>
      </c>
      <c r="D169" s="178">
        <v>160.0</v>
      </c>
      <c r="E169" s="1483">
        <v>160.0</v>
      </c>
      <c r="F169" s="75" t="s">
        <v>182</v>
      </c>
    </row>
    <row r="170" ht="15.75" customHeight="1">
      <c r="A170" s="162" t="s">
        <v>8960</v>
      </c>
      <c r="B170" s="348" t="s">
        <v>2010</v>
      </c>
      <c r="C170" s="348" t="s">
        <v>12638</v>
      </c>
      <c r="D170" s="164">
        <v>200.0</v>
      </c>
      <c r="E170" s="1483">
        <v>200.0</v>
      </c>
      <c r="F170" s="555" t="s">
        <v>191</v>
      </c>
    </row>
    <row r="171" ht="15.75" customHeight="1">
      <c r="A171" s="162" t="s">
        <v>8960</v>
      </c>
      <c r="B171" s="348" t="s">
        <v>2010</v>
      </c>
      <c r="C171" s="348" t="s">
        <v>12639</v>
      </c>
      <c r="D171" s="178">
        <v>56.0</v>
      </c>
      <c r="E171" s="1483">
        <v>56.0</v>
      </c>
      <c r="F171" s="555" t="s">
        <v>191</v>
      </c>
    </row>
    <row r="172" ht="15.75" customHeight="1">
      <c r="A172" s="162" t="s">
        <v>8960</v>
      </c>
      <c r="B172" s="348" t="s">
        <v>2010</v>
      </c>
      <c r="C172" s="348" t="s">
        <v>12640</v>
      </c>
      <c r="D172" s="164">
        <v>56.0</v>
      </c>
      <c r="E172" s="1483">
        <v>56.0</v>
      </c>
      <c r="F172" s="555" t="s">
        <v>191</v>
      </c>
    </row>
    <row r="173" ht="15.75" customHeight="1">
      <c r="A173" s="200" t="s">
        <v>10147</v>
      </c>
      <c r="B173" s="1128" t="s">
        <v>2010</v>
      </c>
      <c r="C173" s="1128" t="s">
        <v>12641</v>
      </c>
      <c r="D173" s="1132">
        <v>160.0</v>
      </c>
      <c r="E173" s="1662">
        <v>160.0</v>
      </c>
      <c r="F173" s="555" t="s">
        <v>192</v>
      </c>
      <c r="G173" s="555"/>
      <c r="H173" s="555"/>
      <c r="I173" s="555"/>
      <c r="J173" s="555"/>
      <c r="K173" s="555"/>
      <c r="L173" s="555"/>
      <c r="M173" s="555"/>
      <c r="N173" s="555"/>
      <c r="O173" s="555"/>
      <c r="P173" s="555"/>
      <c r="Q173" s="555"/>
      <c r="R173" s="555"/>
      <c r="S173" s="555"/>
      <c r="T173" s="555"/>
      <c r="U173" s="555"/>
      <c r="V173" s="555"/>
      <c r="W173" s="555"/>
      <c r="X173" s="555"/>
      <c r="Y173" s="555"/>
    </row>
    <row r="174" ht="15.75" customHeight="1">
      <c r="A174" s="1177" t="s">
        <v>10147</v>
      </c>
      <c r="B174" s="1725" t="s">
        <v>2010</v>
      </c>
      <c r="C174" s="1725" t="s">
        <v>12642</v>
      </c>
      <c r="D174" s="1182">
        <v>56.0</v>
      </c>
      <c r="E174" s="1727">
        <v>56.0</v>
      </c>
      <c r="F174" s="555" t="s">
        <v>192</v>
      </c>
      <c r="G174" s="555"/>
      <c r="H174" s="555"/>
      <c r="I174" s="555"/>
      <c r="J174" s="555"/>
      <c r="K174" s="555"/>
      <c r="L174" s="555"/>
      <c r="M174" s="555"/>
      <c r="N174" s="555"/>
      <c r="O174" s="555"/>
      <c r="P174" s="555"/>
      <c r="Q174" s="555"/>
      <c r="R174" s="555"/>
      <c r="S174" s="555"/>
      <c r="T174" s="555"/>
      <c r="U174" s="555"/>
      <c r="V174" s="555"/>
      <c r="W174" s="555"/>
      <c r="X174" s="555"/>
      <c r="Y174" s="555"/>
    </row>
    <row r="175" ht="15.75" customHeight="1">
      <c r="A175" s="1177" t="s">
        <v>10147</v>
      </c>
      <c r="B175" s="1725" t="s">
        <v>2010</v>
      </c>
      <c r="C175" s="1725" t="s">
        <v>12643</v>
      </c>
      <c r="D175" s="1724">
        <v>56.0</v>
      </c>
      <c r="E175" s="1727">
        <v>56.0</v>
      </c>
      <c r="F175" s="555" t="s">
        <v>192</v>
      </c>
      <c r="G175" s="555"/>
      <c r="H175" s="555"/>
      <c r="I175" s="555"/>
      <c r="J175" s="555"/>
      <c r="K175" s="555"/>
      <c r="L175" s="555"/>
      <c r="M175" s="555"/>
      <c r="N175" s="555"/>
      <c r="O175" s="555"/>
      <c r="P175" s="555"/>
      <c r="Q175" s="555"/>
      <c r="R175" s="555"/>
      <c r="S175" s="555"/>
      <c r="T175" s="555"/>
      <c r="U175" s="555"/>
      <c r="V175" s="555"/>
      <c r="W175" s="555"/>
      <c r="X175" s="555"/>
      <c r="Y175" s="555"/>
    </row>
    <row r="176" ht="27.0" customHeight="1">
      <c r="A176" s="1177" t="s">
        <v>10147</v>
      </c>
      <c r="B176" s="1725" t="s">
        <v>174</v>
      </c>
      <c r="C176" s="1725" t="s">
        <v>12644</v>
      </c>
      <c r="D176" s="1182">
        <v>200.0</v>
      </c>
      <c r="E176" s="1727">
        <v>200.0</v>
      </c>
      <c r="F176" s="555" t="s">
        <v>192</v>
      </c>
      <c r="G176" s="555"/>
      <c r="H176" s="555"/>
      <c r="I176" s="555"/>
      <c r="J176" s="555"/>
      <c r="K176" s="555"/>
      <c r="L176" s="555"/>
      <c r="M176" s="555"/>
      <c r="N176" s="555"/>
      <c r="O176" s="555"/>
      <c r="P176" s="555"/>
      <c r="Q176" s="555"/>
      <c r="R176" s="555"/>
      <c r="S176" s="555"/>
      <c r="T176" s="555"/>
      <c r="U176" s="555"/>
      <c r="V176" s="555"/>
      <c r="W176" s="555"/>
      <c r="X176" s="555"/>
      <c r="Y176" s="555"/>
    </row>
    <row r="177" ht="15.75" customHeight="1">
      <c r="A177" s="162" t="s">
        <v>8962</v>
      </c>
      <c r="B177" s="348" t="s">
        <v>174</v>
      </c>
      <c r="C177" s="348" t="s">
        <v>12645</v>
      </c>
      <c r="D177" s="178">
        <v>75.0</v>
      </c>
      <c r="E177" s="1483">
        <v>75.0</v>
      </c>
      <c r="F177" s="555" t="s">
        <v>175</v>
      </c>
    </row>
    <row r="178" ht="15.75" customHeight="1">
      <c r="A178" s="162" t="s">
        <v>10161</v>
      </c>
      <c r="B178" s="348" t="s">
        <v>174</v>
      </c>
      <c r="C178" s="348" t="s">
        <v>12635</v>
      </c>
      <c r="D178" s="164">
        <v>56.0</v>
      </c>
      <c r="E178" s="1483">
        <v>56.0</v>
      </c>
      <c r="F178" s="555" t="s">
        <v>6734</v>
      </c>
    </row>
    <row r="179" ht="15.75" customHeight="1">
      <c r="A179" s="162" t="s">
        <v>8969</v>
      </c>
      <c r="B179" s="348" t="s">
        <v>174</v>
      </c>
      <c r="C179" s="348" t="s">
        <v>12646</v>
      </c>
      <c r="D179" s="164">
        <v>160.0</v>
      </c>
      <c r="E179" s="1483">
        <v>160.0</v>
      </c>
      <c r="F179" s="555" t="s">
        <v>1913</v>
      </c>
    </row>
    <row r="180" ht="15.75" customHeight="1">
      <c r="A180" s="162" t="s">
        <v>8969</v>
      </c>
      <c r="B180" s="348" t="s">
        <v>174</v>
      </c>
      <c r="C180" s="348" t="s">
        <v>12647</v>
      </c>
      <c r="D180" s="178">
        <v>200.0</v>
      </c>
      <c r="E180" s="1483">
        <v>200.0</v>
      </c>
      <c r="F180" s="555" t="s">
        <v>1913</v>
      </c>
    </row>
    <row r="181" ht="15.75" customHeight="1">
      <c r="A181" s="162" t="s">
        <v>10186</v>
      </c>
      <c r="B181" s="348" t="s">
        <v>174</v>
      </c>
      <c r="C181" s="348" t="s">
        <v>12648</v>
      </c>
      <c r="D181" s="164">
        <v>200.0</v>
      </c>
      <c r="E181" s="1483">
        <v>200.0</v>
      </c>
      <c r="F181" s="200" t="s">
        <v>10186</v>
      </c>
    </row>
    <row r="182" ht="15.75" customHeight="1">
      <c r="A182" s="162" t="s">
        <v>10186</v>
      </c>
      <c r="B182" s="348" t="s">
        <v>174</v>
      </c>
      <c r="C182" s="348" t="s">
        <v>12649</v>
      </c>
      <c r="D182" s="178">
        <v>90.0</v>
      </c>
      <c r="E182" s="1483">
        <v>90.0</v>
      </c>
      <c r="F182" s="200" t="s">
        <v>10186</v>
      </c>
    </row>
    <row r="183" ht="15.75" customHeight="1">
      <c r="A183" s="162" t="s">
        <v>8976</v>
      </c>
      <c r="B183" s="348" t="s">
        <v>174</v>
      </c>
      <c r="C183" s="348" t="s">
        <v>12650</v>
      </c>
      <c r="D183" s="164">
        <v>200.0</v>
      </c>
      <c r="E183" s="1483">
        <v>200.0</v>
      </c>
      <c r="F183" s="75" t="s">
        <v>1935</v>
      </c>
    </row>
    <row r="184" ht="15.75" customHeight="1">
      <c r="A184" s="162" t="s">
        <v>8976</v>
      </c>
      <c r="B184" s="348" t="s">
        <v>174</v>
      </c>
      <c r="C184" s="348" t="s">
        <v>12651</v>
      </c>
      <c r="D184" s="178">
        <v>56.0</v>
      </c>
      <c r="E184" s="1483">
        <v>56.0</v>
      </c>
      <c r="F184" s="75" t="s">
        <v>1935</v>
      </c>
    </row>
    <row r="185" ht="15.75" customHeight="1">
      <c r="A185" s="162" t="s">
        <v>8976</v>
      </c>
      <c r="B185" s="348" t="s">
        <v>174</v>
      </c>
      <c r="C185" s="348" t="s">
        <v>12652</v>
      </c>
      <c r="D185" s="164">
        <v>56.0</v>
      </c>
      <c r="E185" s="1483">
        <v>56.0</v>
      </c>
      <c r="F185" s="75" t="s">
        <v>1935</v>
      </c>
    </row>
    <row r="186" ht="15.75" customHeight="1">
      <c r="A186" s="162" t="s">
        <v>8976</v>
      </c>
      <c r="B186" s="348" t="s">
        <v>174</v>
      </c>
      <c r="C186" s="348" t="s">
        <v>12653</v>
      </c>
      <c r="D186" s="178">
        <v>56.0</v>
      </c>
      <c r="E186" s="1483">
        <v>56.0</v>
      </c>
      <c r="F186" s="75" t="s">
        <v>1935</v>
      </c>
    </row>
    <row r="187" ht="15.75" customHeight="1">
      <c r="A187" s="162" t="s">
        <v>8976</v>
      </c>
      <c r="B187" s="348" t="s">
        <v>174</v>
      </c>
      <c r="C187" s="348" t="s">
        <v>12654</v>
      </c>
      <c r="D187" s="178">
        <v>56.0</v>
      </c>
      <c r="E187" s="1483">
        <v>56.0</v>
      </c>
      <c r="F187" s="75" t="s">
        <v>1935</v>
      </c>
    </row>
    <row r="188" ht="15.75" customHeight="1">
      <c r="A188" s="162" t="s">
        <v>8976</v>
      </c>
      <c r="B188" s="348" t="s">
        <v>174</v>
      </c>
      <c r="C188" s="348" t="s">
        <v>12655</v>
      </c>
      <c r="D188" s="178">
        <v>56.0</v>
      </c>
      <c r="E188" s="1483">
        <v>56.0</v>
      </c>
      <c r="F188" s="75" t="s">
        <v>1935</v>
      </c>
    </row>
    <row r="189" ht="15.75" customHeight="1">
      <c r="A189" s="162" t="s">
        <v>10195</v>
      </c>
      <c r="B189" s="348" t="s">
        <v>174</v>
      </c>
      <c r="C189" s="348" t="s">
        <v>12563</v>
      </c>
      <c r="D189" s="178">
        <v>56.0</v>
      </c>
      <c r="E189" s="1483">
        <v>56.0</v>
      </c>
      <c r="F189" s="75" t="s">
        <v>8390</v>
      </c>
    </row>
    <row r="190" ht="15.75" customHeight="1">
      <c r="A190" s="162" t="s">
        <v>10195</v>
      </c>
      <c r="B190" s="348" t="s">
        <v>174</v>
      </c>
      <c r="C190" s="348" t="s">
        <v>12656</v>
      </c>
      <c r="D190" s="178">
        <v>200.0</v>
      </c>
      <c r="E190" s="1483">
        <v>200.0</v>
      </c>
      <c r="F190" s="75" t="s">
        <v>8390</v>
      </c>
    </row>
    <row r="191" ht="15.75" customHeight="1">
      <c r="A191" s="162" t="s">
        <v>12492</v>
      </c>
      <c r="B191" s="348" t="s">
        <v>174</v>
      </c>
      <c r="C191" s="348" t="s">
        <v>12657</v>
      </c>
      <c r="D191" s="164">
        <v>200.0</v>
      </c>
      <c r="E191" s="1483">
        <v>200.0</v>
      </c>
      <c r="F191" s="555" t="s">
        <v>1959</v>
      </c>
    </row>
    <row r="192" ht="15.75" customHeight="1">
      <c r="A192" s="162" t="s">
        <v>12492</v>
      </c>
      <c r="B192" s="348" t="s">
        <v>174</v>
      </c>
      <c r="C192" s="348" t="s">
        <v>12658</v>
      </c>
      <c r="D192" s="178">
        <v>160.0</v>
      </c>
      <c r="E192" s="1483">
        <v>160.0</v>
      </c>
      <c r="F192" s="555" t="s">
        <v>1959</v>
      </c>
    </row>
    <row r="193" ht="15.75" customHeight="1">
      <c r="A193" s="162" t="s">
        <v>10567</v>
      </c>
      <c r="B193" s="348"/>
      <c r="C193" s="348" t="s">
        <v>12659</v>
      </c>
      <c r="D193" s="164">
        <v>56.0</v>
      </c>
      <c r="E193" s="1483">
        <v>56.0</v>
      </c>
      <c r="F193" s="563" t="s">
        <v>199</v>
      </c>
    </row>
    <row r="194" ht="15.75" customHeight="1">
      <c r="A194" s="162" t="s">
        <v>9044</v>
      </c>
      <c r="B194" s="348" t="s">
        <v>174</v>
      </c>
      <c r="C194" s="348" t="s">
        <v>12660</v>
      </c>
      <c r="D194" s="164">
        <v>200.0</v>
      </c>
      <c r="E194" s="1483">
        <v>200.0</v>
      </c>
      <c r="F194" s="555" t="s">
        <v>9049</v>
      </c>
    </row>
    <row r="195" ht="15.75" customHeight="1">
      <c r="A195" s="162" t="s">
        <v>9044</v>
      </c>
      <c r="B195" s="348" t="s">
        <v>174</v>
      </c>
      <c r="C195" s="348" t="s">
        <v>12661</v>
      </c>
      <c r="D195" s="178">
        <v>153.0</v>
      </c>
      <c r="E195" s="1483">
        <v>153.0</v>
      </c>
      <c r="F195" s="555" t="s">
        <v>9049</v>
      </c>
    </row>
    <row r="196" ht="15.75" customHeight="1">
      <c r="A196" s="162" t="s">
        <v>9044</v>
      </c>
      <c r="B196" s="348" t="s">
        <v>174</v>
      </c>
      <c r="C196" s="348" t="s">
        <v>12662</v>
      </c>
      <c r="D196" s="164">
        <v>42.0</v>
      </c>
      <c r="E196" s="1483">
        <v>42.0</v>
      </c>
      <c r="F196" s="555" t="s">
        <v>9049</v>
      </c>
    </row>
    <row r="197" ht="15.75" customHeight="1">
      <c r="A197" s="162" t="s">
        <v>10288</v>
      </c>
      <c r="B197" s="348" t="s">
        <v>174</v>
      </c>
      <c r="C197" s="348" t="s">
        <v>12635</v>
      </c>
      <c r="D197" s="178">
        <v>56.0</v>
      </c>
      <c r="E197" s="1483">
        <v>56.0</v>
      </c>
      <c r="F197" s="1601" t="s">
        <v>211</v>
      </c>
    </row>
    <row r="198" ht="15.75" customHeight="1">
      <c r="A198" s="162" t="s">
        <v>201</v>
      </c>
      <c r="B198" s="348" t="s">
        <v>174</v>
      </c>
      <c r="C198" s="348" t="s">
        <v>12663</v>
      </c>
      <c r="D198" s="164">
        <v>200.0</v>
      </c>
      <c r="E198" s="1483">
        <v>200.0</v>
      </c>
      <c r="F198" s="1023" t="s">
        <v>201</v>
      </c>
    </row>
    <row r="199" ht="15.75" customHeight="1">
      <c r="A199" s="162" t="s">
        <v>201</v>
      </c>
      <c r="B199" s="348" t="s">
        <v>174</v>
      </c>
      <c r="C199" s="348" t="s">
        <v>12664</v>
      </c>
      <c r="D199" s="178">
        <v>160.0</v>
      </c>
      <c r="E199" s="1483">
        <v>160.0</v>
      </c>
      <c r="F199" s="1023" t="s">
        <v>201</v>
      </c>
    </row>
    <row r="200" ht="15.75" customHeight="1">
      <c r="A200" s="162" t="s">
        <v>201</v>
      </c>
      <c r="B200" s="348" t="s">
        <v>174</v>
      </c>
      <c r="C200" s="348" t="s">
        <v>12665</v>
      </c>
      <c r="D200" s="164">
        <v>56.0</v>
      </c>
      <c r="E200" s="1483">
        <v>56.0</v>
      </c>
      <c r="F200" s="1023" t="s">
        <v>201</v>
      </c>
    </row>
    <row r="201" ht="15.75" customHeight="1">
      <c r="A201" s="162" t="s">
        <v>201</v>
      </c>
      <c r="B201" s="348" t="s">
        <v>174</v>
      </c>
      <c r="C201" s="348" t="s">
        <v>12666</v>
      </c>
      <c r="D201" s="178">
        <v>56.0</v>
      </c>
      <c r="E201" s="1483">
        <v>56.0</v>
      </c>
      <c r="F201" s="1023" t="s">
        <v>201</v>
      </c>
    </row>
    <row r="202" ht="15.75" customHeight="1">
      <c r="A202" s="162" t="s">
        <v>202</v>
      </c>
      <c r="B202" s="348" t="s">
        <v>174</v>
      </c>
      <c r="C202" s="348" t="s">
        <v>12667</v>
      </c>
      <c r="D202" s="178">
        <v>56.0</v>
      </c>
      <c r="E202" s="1483">
        <v>56.0</v>
      </c>
      <c r="F202" s="1023" t="s">
        <v>202</v>
      </c>
    </row>
    <row r="203" ht="15.75" customHeight="1">
      <c r="A203" s="162" t="s">
        <v>202</v>
      </c>
      <c r="B203" s="348" t="s">
        <v>174</v>
      </c>
      <c r="C203" s="348" t="s">
        <v>12668</v>
      </c>
      <c r="D203" s="178">
        <v>56.0</v>
      </c>
      <c r="E203" s="1483">
        <v>56.0</v>
      </c>
      <c r="F203" s="1023" t="s">
        <v>202</v>
      </c>
    </row>
    <row r="204" ht="15.75" customHeight="1">
      <c r="A204" s="162" t="s">
        <v>202</v>
      </c>
      <c r="B204" s="348" t="s">
        <v>174</v>
      </c>
      <c r="C204" s="348" t="s">
        <v>12669</v>
      </c>
      <c r="D204" s="178">
        <v>56.0</v>
      </c>
      <c r="E204" s="1483">
        <v>56.0</v>
      </c>
      <c r="F204" s="1023" t="s">
        <v>202</v>
      </c>
    </row>
    <row r="205" ht="15.75" customHeight="1">
      <c r="A205" s="162" t="s">
        <v>202</v>
      </c>
      <c r="B205" s="348" t="s">
        <v>174</v>
      </c>
      <c r="C205" s="348" t="s">
        <v>12670</v>
      </c>
      <c r="D205" s="178">
        <v>56.0</v>
      </c>
      <c r="E205" s="1483">
        <v>56.0</v>
      </c>
      <c r="F205" s="1023" t="s">
        <v>202</v>
      </c>
    </row>
    <row r="206" ht="15.75" customHeight="1">
      <c r="A206" s="162" t="s">
        <v>202</v>
      </c>
      <c r="B206" s="348" t="s">
        <v>174</v>
      </c>
      <c r="C206" s="348" t="s">
        <v>12670</v>
      </c>
      <c r="D206" s="178">
        <v>56.0</v>
      </c>
      <c r="E206" s="1483">
        <v>56.0</v>
      </c>
      <c r="F206" s="1023" t="s">
        <v>202</v>
      </c>
    </row>
    <row r="207" ht="15.75" customHeight="1">
      <c r="A207" s="162" t="s">
        <v>202</v>
      </c>
      <c r="B207" s="348" t="s">
        <v>174</v>
      </c>
      <c r="C207" s="348" t="s">
        <v>12670</v>
      </c>
      <c r="D207" s="178">
        <v>56.0</v>
      </c>
      <c r="E207" s="1483">
        <v>56.0</v>
      </c>
      <c r="F207" s="1023" t="s">
        <v>202</v>
      </c>
    </row>
    <row r="208" ht="15.75" customHeight="1">
      <c r="A208" s="162" t="s">
        <v>10621</v>
      </c>
      <c r="B208" s="348" t="s">
        <v>174</v>
      </c>
      <c r="C208" s="348" t="s">
        <v>12671</v>
      </c>
      <c r="D208" s="178">
        <v>56.0</v>
      </c>
      <c r="E208" s="1483">
        <v>56.0</v>
      </c>
      <c r="F208" s="1038" t="s">
        <v>2031</v>
      </c>
    </row>
    <row r="209" ht="15.75" customHeight="1">
      <c r="A209" s="162" t="s">
        <v>10621</v>
      </c>
      <c r="B209" s="348" t="s">
        <v>174</v>
      </c>
      <c r="C209" s="348" t="s">
        <v>12672</v>
      </c>
      <c r="D209" s="178">
        <v>56.0</v>
      </c>
      <c r="E209" s="1483">
        <v>56.0</v>
      </c>
      <c r="F209" s="1038" t="s">
        <v>2031</v>
      </c>
    </row>
    <row r="210" ht="15.75" customHeight="1">
      <c r="A210" s="162" t="s">
        <v>10621</v>
      </c>
      <c r="B210" s="348" t="s">
        <v>174</v>
      </c>
      <c r="C210" s="348" t="s">
        <v>12602</v>
      </c>
      <c r="D210" s="178">
        <v>160.0</v>
      </c>
      <c r="E210" s="1483">
        <v>160.0</v>
      </c>
      <c r="F210" s="1038" t="s">
        <v>2031</v>
      </c>
    </row>
    <row r="211" ht="15.75" customHeight="1">
      <c r="A211" s="162" t="s">
        <v>2038</v>
      </c>
      <c r="B211" s="348" t="s">
        <v>174</v>
      </c>
      <c r="C211" s="348" t="s">
        <v>12673</v>
      </c>
      <c r="D211" s="178">
        <v>56.0</v>
      </c>
      <c r="E211" s="1483">
        <v>56.0</v>
      </c>
      <c r="F211" s="1041" t="s">
        <v>2038</v>
      </c>
    </row>
    <row r="212" ht="15.75" customHeight="1">
      <c r="A212" s="162" t="s">
        <v>2038</v>
      </c>
      <c r="B212" s="348" t="s">
        <v>174</v>
      </c>
      <c r="C212" s="348" t="s">
        <v>12674</v>
      </c>
      <c r="D212" s="178">
        <v>56.0</v>
      </c>
      <c r="E212" s="1483">
        <v>56.0</v>
      </c>
      <c r="F212" s="1041" t="s">
        <v>2038</v>
      </c>
    </row>
    <row r="213" ht="15.75" customHeight="1">
      <c r="A213" s="162" t="s">
        <v>2038</v>
      </c>
      <c r="B213" s="348" t="s">
        <v>174</v>
      </c>
      <c r="C213" s="348" t="s">
        <v>12675</v>
      </c>
      <c r="D213" s="178">
        <v>56.0</v>
      </c>
      <c r="E213" s="1483">
        <v>56.0</v>
      </c>
      <c r="F213" s="1041" t="s">
        <v>2038</v>
      </c>
    </row>
    <row r="214" ht="15.75" customHeight="1">
      <c r="A214" s="162" t="s">
        <v>2038</v>
      </c>
      <c r="B214" s="348" t="s">
        <v>174</v>
      </c>
      <c r="C214" s="348" t="s">
        <v>12676</v>
      </c>
      <c r="D214" s="178">
        <v>56.0</v>
      </c>
      <c r="E214" s="1483">
        <v>56.0</v>
      </c>
      <c r="F214" s="1041" t="s">
        <v>2038</v>
      </c>
    </row>
    <row r="215" ht="15.75" customHeight="1">
      <c r="A215" s="162" t="s">
        <v>2038</v>
      </c>
      <c r="B215" s="348" t="s">
        <v>174</v>
      </c>
      <c r="C215" s="348" t="s">
        <v>12677</v>
      </c>
      <c r="D215" s="178">
        <v>200.0</v>
      </c>
      <c r="E215" s="1483">
        <v>200.0</v>
      </c>
      <c r="F215" s="1041" t="s">
        <v>2038</v>
      </c>
    </row>
    <row r="216" ht="15.75" customHeight="1">
      <c r="A216" s="162" t="s">
        <v>10332</v>
      </c>
      <c r="B216" s="348" t="s">
        <v>174</v>
      </c>
      <c r="C216" s="348" t="s">
        <v>12568</v>
      </c>
      <c r="D216" s="164">
        <v>56.0</v>
      </c>
      <c r="E216" s="1483">
        <v>56.0</v>
      </c>
      <c r="F216" s="988" t="s">
        <v>7043</v>
      </c>
    </row>
    <row r="217" ht="15.75" customHeight="1">
      <c r="A217" s="162" t="s">
        <v>10332</v>
      </c>
      <c r="B217" s="348" t="s">
        <v>174</v>
      </c>
      <c r="C217" s="348" t="s">
        <v>12678</v>
      </c>
      <c r="D217" s="178">
        <v>200.0</v>
      </c>
      <c r="E217" s="1483">
        <v>200.0</v>
      </c>
      <c r="F217" s="988" t="s">
        <v>7043</v>
      </c>
    </row>
    <row r="218" ht="15.75" customHeight="1">
      <c r="A218" s="162" t="s">
        <v>10332</v>
      </c>
      <c r="B218" s="348" t="s">
        <v>174</v>
      </c>
      <c r="C218" s="348" t="s">
        <v>12679</v>
      </c>
      <c r="D218" s="164">
        <v>150.0</v>
      </c>
      <c r="E218" s="1483">
        <v>150.0</v>
      </c>
      <c r="F218" s="988" t="s">
        <v>7043</v>
      </c>
    </row>
    <row r="219" ht="15.75" customHeight="1">
      <c r="A219" s="81" t="s">
        <v>12680</v>
      </c>
      <c r="B219" s="918" t="s">
        <v>10556</v>
      </c>
      <c r="C219" s="918" t="s">
        <v>12681</v>
      </c>
      <c r="D219" s="1611">
        <v>56.0</v>
      </c>
      <c r="E219" s="1611">
        <v>56.0</v>
      </c>
      <c r="F219" s="200" t="s">
        <v>10575</v>
      </c>
    </row>
    <row r="220" ht="15.75" customHeight="1">
      <c r="A220" s="81" t="s">
        <v>12680</v>
      </c>
      <c r="B220" s="918" t="s">
        <v>10556</v>
      </c>
      <c r="C220" s="918" t="s">
        <v>12682</v>
      </c>
      <c r="D220" s="1611">
        <v>56.0</v>
      </c>
      <c r="E220" s="1611">
        <v>56.0</v>
      </c>
      <c r="F220" s="200" t="s">
        <v>10575</v>
      </c>
    </row>
    <row r="221" ht="15.75" customHeight="1">
      <c r="A221" s="68"/>
      <c r="B221" s="68"/>
      <c r="C221" s="69"/>
      <c r="D221" s="69"/>
      <c r="E221" s="69"/>
      <c r="F221" s="70"/>
      <c r="G221" s="70"/>
      <c r="H221" s="70"/>
    </row>
    <row r="222" ht="15.75" customHeight="1">
      <c r="A222" s="68"/>
      <c r="B222" s="68"/>
      <c r="C222" s="69"/>
      <c r="D222" s="69"/>
      <c r="E222" s="1547" t="str">
        <f>SUM(E11:E221)</f>
        <v>#ERROR!</v>
      </c>
      <c r="F222" s="70"/>
      <c r="G222" s="70"/>
      <c r="H222" s="70"/>
    </row>
    <row r="223" ht="15.75" customHeight="1">
      <c r="A223" s="68"/>
      <c r="B223" s="68"/>
      <c r="C223" s="69"/>
      <c r="D223" s="69"/>
      <c r="E223" s="69"/>
      <c r="F223" s="70"/>
      <c r="G223" s="70"/>
      <c r="H223" s="70"/>
    </row>
    <row r="224" ht="15.75" customHeight="1">
      <c r="A224" s="68"/>
      <c r="B224" s="68"/>
      <c r="C224" s="69"/>
      <c r="D224" s="69"/>
      <c r="E224" s="69"/>
      <c r="F224" s="70"/>
      <c r="G224" s="70"/>
      <c r="H224" s="70"/>
    </row>
    <row r="225" ht="15.75" customHeight="1">
      <c r="A225" s="68"/>
      <c r="B225" s="68"/>
      <c r="C225" s="69"/>
      <c r="D225" s="69"/>
      <c r="E225" s="69"/>
      <c r="F225" s="70"/>
      <c r="G225" s="70"/>
      <c r="H225" s="70"/>
    </row>
    <row r="226" ht="15.75" customHeight="1">
      <c r="A226" s="68"/>
      <c r="B226" s="68"/>
      <c r="C226" s="69"/>
      <c r="D226" s="69"/>
      <c r="E226" s="69"/>
      <c r="F226" s="70"/>
      <c r="G226" s="70"/>
      <c r="H226" s="70"/>
    </row>
    <row r="227" ht="15.75" customHeight="1">
      <c r="A227" s="68"/>
      <c r="B227" s="68"/>
      <c r="C227" s="69"/>
      <c r="D227" s="69"/>
      <c r="E227" s="69"/>
      <c r="F227" s="70"/>
      <c r="G227" s="70"/>
      <c r="H227" s="70"/>
    </row>
    <row r="228" ht="15.75" customHeight="1">
      <c r="A228" s="68"/>
      <c r="B228" s="68"/>
      <c r="C228" s="69"/>
      <c r="D228" s="69"/>
      <c r="E228" s="69"/>
      <c r="F228" s="70"/>
      <c r="G228" s="70"/>
      <c r="H228" s="70"/>
    </row>
    <row r="229" ht="15.75" customHeight="1">
      <c r="A229" s="68"/>
      <c r="B229" s="68"/>
      <c r="C229" s="69"/>
      <c r="D229" s="69"/>
      <c r="E229" s="69"/>
      <c r="F229" s="70"/>
      <c r="G229" s="70"/>
      <c r="H229" s="70"/>
    </row>
    <row r="230" ht="15.75" customHeight="1">
      <c r="A230" s="68"/>
      <c r="B230" s="68"/>
      <c r="C230" s="69"/>
      <c r="D230" s="69"/>
      <c r="E230" s="69"/>
      <c r="F230" s="70"/>
      <c r="G230" s="70"/>
      <c r="H230" s="70"/>
    </row>
    <row r="231" ht="15.75" customHeight="1">
      <c r="A231" s="68"/>
      <c r="B231" s="68"/>
      <c r="C231" s="69"/>
      <c r="D231" s="69"/>
      <c r="E231" s="69"/>
      <c r="F231" s="70"/>
      <c r="G231" s="70"/>
      <c r="H231" s="70"/>
    </row>
    <row r="232" ht="15.75" customHeight="1">
      <c r="A232" s="68"/>
      <c r="B232" s="68"/>
      <c r="C232" s="69"/>
      <c r="D232" s="69"/>
      <c r="E232" s="69"/>
      <c r="F232" s="70"/>
      <c r="G232" s="70"/>
      <c r="H232" s="70"/>
    </row>
    <row r="233" ht="15.75" customHeight="1">
      <c r="A233" s="68"/>
      <c r="B233" s="68"/>
      <c r="C233" s="69"/>
      <c r="D233" s="69"/>
      <c r="E233" s="69"/>
      <c r="F233" s="70"/>
      <c r="G233" s="70"/>
      <c r="H233" s="70"/>
    </row>
    <row r="234" ht="15.75" customHeight="1">
      <c r="A234" s="68"/>
      <c r="B234" s="68"/>
      <c r="C234" s="69"/>
      <c r="D234" s="69"/>
      <c r="E234" s="69"/>
      <c r="F234" s="70"/>
      <c r="G234" s="70"/>
      <c r="H234" s="70"/>
    </row>
    <row r="235" ht="15.75" customHeight="1">
      <c r="A235" s="68"/>
      <c r="B235" s="68"/>
      <c r="C235" s="69"/>
      <c r="D235" s="69"/>
      <c r="E235" s="69"/>
      <c r="F235" s="70"/>
      <c r="G235" s="70"/>
      <c r="H235" s="70"/>
    </row>
    <row r="236" ht="15.75" customHeight="1">
      <c r="A236" s="68"/>
      <c r="B236" s="68"/>
      <c r="C236" s="69"/>
      <c r="D236" s="69"/>
      <c r="E236" s="69"/>
      <c r="F236" s="70"/>
      <c r="G236" s="70"/>
      <c r="H236" s="70"/>
    </row>
    <row r="237" ht="15.75" customHeight="1">
      <c r="A237" s="68"/>
      <c r="B237" s="68"/>
      <c r="C237" s="69"/>
      <c r="D237" s="69"/>
      <c r="E237" s="69"/>
      <c r="F237" s="70"/>
      <c r="G237" s="70"/>
      <c r="H237" s="70"/>
    </row>
    <row r="238" ht="15.75" customHeight="1">
      <c r="A238" s="68"/>
      <c r="B238" s="68"/>
      <c r="C238" s="69"/>
      <c r="D238" s="69"/>
      <c r="E238" s="69"/>
      <c r="F238" s="70"/>
      <c r="G238" s="70"/>
      <c r="H238" s="70"/>
    </row>
    <row r="239" ht="15.75" customHeight="1">
      <c r="A239" s="68"/>
      <c r="B239" s="68"/>
      <c r="C239" s="69"/>
      <c r="D239" s="69"/>
      <c r="E239" s="69"/>
      <c r="F239" s="70"/>
      <c r="G239" s="70"/>
      <c r="H239" s="70"/>
    </row>
    <row r="240" ht="15.75" customHeight="1">
      <c r="A240" s="68"/>
      <c r="B240" s="68"/>
      <c r="C240" s="69"/>
      <c r="D240" s="69"/>
      <c r="E240" s="69"/>
      <c r="F240" s="70"/>
      <c r="G240" s="70"/>
      <c r="H240" s="70"/>
    </row>
    <row r="241" ht="15.75" customHeight="1">
      <c r="A241" s="68"/>
      <c r="B241" s="68"/>
      <c r="C241" s="69"/>
      <c r="D241" s="69"/>
      <c r="E241" s="69"/>
      <c r="F241" s="70"/>
      <c r="G241" s="70"/>
      <c r="H241" s="70"/>
    </row>
    <row r="242" ht="15.75" customHeight="1">
      <c r="A242" s="68"/>
      <c r="B242" s="68"/>
      <c r="C242" s="69"/>
      <c r="D242" s="69"/>
      <c r="E242" s="69"/>
      <c r="F242" s="70"/>
      <c r="G242" s="70"/>
      <c r="H242" s="70"/>
    </row>
    <row r="243" ht="15.75" customHeight="1">
      <c r="A243" s="68"/>
      <c r="B243" s="68"/>
      <c r="C243" s="69"/>
      <c r="D243" s="69"/>
      <c r="E243" s="69"/>
      <c r="F243" s="70"/>
      <c r="G243" s="70"/>
      <c r="H243" s="70"/>
    </row>
    <row r="244" ht="15.75" customHeight="1">
      <c r="A244" s="68"/>
      <c r="B244" s="68"/>
      <c r="C244" s="69"/>
      <c r="D244" s="69"/>
      <c r="E244" s="69"/>
      <c r="F244" s="70"/>
      <c r="G244" s="70"/>
      <c r="H244" s="70"/>
    </row>
    <row r="245" ht="15.75" customHeight="1">
      <c r="A245" s="68"/>
      <c r="B245" s="68"/>
      <c r="C245" s="69"/>
      <c r="D245" s="69"/>
      <c r="E245" s="69"/>
      <c r="F245" s="70"/>
      <c r="G245" s="70"/>
      <c r="H245" s="70"/>
    </row>
    <row r="246" ht="15.75" customHeight="1">
      <c r="A246" s="68"/>
      <c r="B246" s="68"/>
      <c r="C246" s="69"/>
      <c r="D246" s="69"/>
      <c r="E246" s="69"/>
      <c r="F246" s="70"/>
      <c r="G246" s="70"/>
      <c r="H246" s="70"/>
    </row>
    <row r="247" ht="15.75" customHeight="1">
      <c r="A247" s="68"/>
      <c r="B247" s="68"/>
      <c r="C247" s="69"/>
      <c r="D247" s="69"/>
      <c r="E247" s="69"/>
      <c r="F247" s="70"/>
      <c r="G247" s="70"/>
      <c r="H247" s="70"/>
    </row>
    <row r="248" ht="15.75" customHeight="1">
      <c r="A248" s="68"/>
      <c r="B248" s="68"/>
      <c r="C248" s="69"/>
      <c r="D248" s="69"/>
      <c r="E248" s="69"/>
      <c r="F248" s="70"/>
      <c r="G248" s="70"/>
      <c r="H248" s="70"/>
    </row>
    <row r="249" ht="15.75" customHeight="1">
      <c r="A249" s="68"/>
      <c r="B249" s="68"/>
      <c r="C249" s="69"/>
      <c r="D249" s="69"/>
      <c r="E249" s="69"/>
      <c r="F249" s="70"/>
      <c r="G249" s="70"/>
      <c r="H249" s="70"/>
    </row>
    <row r="250" ht="15.75" customHeight="1">
      <c r="A250" s="68"/>
      <c r="B250" s="68"/>
      <c r="C250" s="69"/>
      <c r="D250" s="69"/>
      <c r="E250" s="69"/>
      <c r="F250" s="70"/>
      <c r="G250" s="70"/>
      <c r="H250" s="70"/>
    </row>
    <row r="251" ht="15.75" customHeight="1">
      <c r="A251" s="68"/>
      <c r="B251" s="68"/>
      <c r="C251" s="69"/>
      <c r="D251" s="69"/>
      <c r="E251" s="69"/>
      <c r="F251" s="70"/>
      <c r="G251" s="70"/>
      <c r="H251" s="70"/>
    </row>
    <row r="252" ht="15.75" customHeight="1">
      <c r="A252" s="68"/>
      <c r="B252" s="68"/>
      <c r="C252" s="69"/>
      <c r="D252" s="69"/>
      <c r="E252" s="69"/>
      <c r="F252" s="70"/>
      <c r="G252" s="70"/>
      <c r="H252" s="70"/>
    </row>
    <row r="253" ht="15.75" customHeight="1">
      <c r="A253" s="68"/>
      <c r="B253" s="68"/>
      <c r="C253" s="69"/>
      <c r="D253" s="69"/>
      <c r="E253" s="69"/>
      <c r="F253" s="70"/>
      <c r="G253" s="70"/>
      <c r="H253" s="70"/>
    </row>
    <row r="254" ht="15.75" customHeight="1">
      <c r="A254" s="68"/>
      <c r="B254" s="68"/>
      <c r="C254" s="69"/>
      <c r="D254" s="69"/>
      <c r="E254" s="69"/>
      <c r="F254" s="70"/>
      <c r="G254" s="70"/>
      <c r="H254" s="70"/>
    </row>
    <row r="255" ht="15.75" customHeight="1">
      <c r="A255" s="68"/>
      <c r="B255" s="68"/>
      <c r="C255" s="69"/>
      <c r="D255" s="69"/>
      <c r="E255" s="69"/>
      <c r="F255" s="70"/>
      <c r="G255" s="70"/>
      <c r="H255" s="70"/>
    </row>
    <row r="256" ht="15.75" customHeight="1">
      <c r="A256" s="68"/>
      <c r="B256" s="68"/>
      <c r="C256" s="69"/>
      <c r="D256" s="69"/>
      <c r="E256" s="69"/>
      <c r="F256" s="70"/>
      <c r="G256" s="70"/>
      <c r="H256" s="70"/>
    </row>
    <row r="257" ht="15.75" customHeight="1">
      <c r="A257" s="68"/>
      <c r="B257" s="68"/>
      <c r="C257" s="69"/>
      <c r="D257" s="69"/>
      <c r="E257" s="69"/>
      <c r="F257" s="70"/>
      <c r="G257" s="70"/>
      <c r="H257" s="70"/>
    </row>
    <row r="258" ht="15.75" customHeight="1">
      <c r="A258" s="68"/>
      <c r="B258" s="68"/>
      <c r="C258" s="69"/>
      <c r="D258" s="69"/>
      <c r="E258" s="69"/>
      <c r="F258" s="70"/>
      <c r="G258" s="70"/>
      <c r="H258" s="70"/>
    </row>
    <row r="259" ht="15.75" customHeight="1">
      <c r="A259" s="68"/>
      <c r="B259" s="68"/>
      <c r="C259" s="69"/>
      <c r="D259" s="69"/>
      <c r="E259" s="69"/>
      <c r="F259" s="70"/>
      <c r="G259" s="70"/>
      <c r="H259" s="70"/>
    </row>
    <row r="260" ht="15.75" customHeight="1">
      <c r="A260" s="68"/>
      <c r="B260" s="68"/>
      <c r="C260" s="69"/>
      <c r="D260" s="69"/>
      <c r="E260" s="69"/>
      <c r="F260" s="70"/>
      <c r="G260" s="70"/>
      <c r="H260" s="70"/>
    </row>
    <row r="261" ht="15.75" customHeight="1">
      <c r="A261" s="68"/>
      <c r="B261" s="68"/>
      <c r="C261" s="69"/>
      <c r="D261" s="69"/>
      <c r="E261" s="69"/>
      <c r="F261" s="70"/>
      <c r="G261" s="70"/>
      <c r="H261" s="70"/>
    </row>
    <row r="262" ht="15.75" customHeight="1">
      <c r="A262" s="68"/>
      <c r="B262" s="68"/>
      <c r="C262" s="69"/>
      <c r="D262" s="69"/>
      <c r="E262" s="69"/>
      <c r="F262" s="70"/>
      <c r="G262" s="70"/>
      <c r="H262" s="70"/>
    </row>
    <row r="263" ht="15.75" customHeight="1">
      <c r="A263" s="68"/>
      <c r="B263" s="68"/>
      <c r="C263" s="69"/>
      <c r="D263" s="69"/>
      <c r="E263" s="69"/>
      <c r="F263" s="70"/>
      <c r="G263" s="70"/>
      <c r="H263" s="70"/>
    </row>
    <row r="264" ht="15.75" customHeight="1">
      <c r="A264" s="68"/>
      <c r="B264" s="68"/>
      <c r="C264" s="69"/>
      <c r="D264" s="69"/>
      <c r="E264" s="69"/>
      <c r="F264" s="70"/>
      <c r="G264" s="70"/>
      <c r="H264" s="70"/>
    </row>
    <row r="265" ht="15.75" customHeight="1">
      <c r="A265" s="68"/>
      <c r="B265" s="68"/>
      <c r="C265" s="69"/>
      <c r="D265" s="69"/>
      <c r="E265" s="69"/>
      <c r="F265" s="70"/>
      <c r="G265" s="70"/>
      <c r="H265" s="70"/>
    </row>
    <row r="266" ht="15.75" customHeight="1">
      <c r="A266" s="68"/>
      <c r="B266" s="68"/>
      <c r="C266" s="69"/>
      <c r="D266" s="69"/>
      <c r="E266" s="69"/>
      <c r="F266" s="70"/>
      <c r="G266" s="70"/>
      <c r="H266" s="70"/>
    </row>
    <row r="267" ht="15.75" customHeight="1">
      <c r="A267" s="68"/>
      <c r="B267" s="68"/>
      <c r="C267" s="69"/>
      <c r="D267" s="69"/>
      <c r="E267" s="69"/>
      <c r="F267" s="70"/>
      <c r="G267" s="70"/>
      <c r="H267" s="70"/>
    </row>
    <row r="268" ht="15.75" customHeight="1">
      <c r="A268" s="68"/>
      <c r="B268" s="68"/>
      <c r="C268" s="69"/>
      <c r="D268" s="69"/>
      <c r="E268" s="69"/>
      <c r="F268" s="70"/>
      <c r="G268" s="70"/>
      <c r="H268" s="70"/>
    </row>
    <row r="269" ht="15.75" customHeight="1">
      <c r="A269" s="68"/>
      <c r="B269" s="68"/>
      <c r="C269" s="69"/>
      <c r="D269" s="69"/>
      <c r="E269" s="69"/>
      <c r="F269" s="70"/>
      <c r="G269" s="70"/>
      <c r="H269" s="70"/>
    </row>
    <row r="270" ht="15.75" customHeight="1">
      <c r="A270" s="68"/>
      <c r="B270" s="68"/>
      <c r="C270" s="69"/>
      <c r="D270" s="69"/>
      <c r="E270" s="69"/>
      <c r="F270" s="70"/>
      <c r="G270" s="70"/>
      <c r="H270" s="70"/>
    </row>
    <row r="271" ht="15.75" customHeight="1">
      <c r="A271" s="68"/>
      <c r="B271" s="68"/>
      <c r="C271" s="69"/>
      <c r="D271" s="69"/>
      <c r="E271" s="69"/>
      <c r="F271" s="70"/>
      <c r="G271" s="70"/>
      <c r="H271" s="70"/>
    </row>
    <row r="272" ht="15.75" customHeight="1">
      <c r="A272" s="68"/>
      <c r="B272" s="68"/>
      <c r="C272" s="69"/>
      <c r="D272" s="69"/>
      <c r="E272" s="69"/>
      <c r="F272" s="70"/>
      <c r="G272" s="70"/>
      <c r="H272" s="70"/>
    </row>
    <row r="273" ht="15.75" customHeight="1">
      <c r="A273" s="68"/>
      <c r="B273" s="68"/>
      <c r="C273" s="69"/>
      <c r="D273" s="69"/>
      <c r="E273" s="69"/>
      <c r="F273" s="70"/>
      <c r="G273" s="70"/>
      <c r="H273" s="70"/>
    </row>
    <row r="274" ht="15.75" customHeight="1">
      <c r="A274" s="68"/>
      <c r="B274" s="68"/>
      <c r="C274" s="69"/>
      <c r="D274" s="69"/>
      <c r="E274" s="69"/>
      <c r="F274" s="70"/>
      <c r="G274" s="70"/>
      <c r="H274" s="70"/>
    </row>
    <row r="275" ht="15.75" customHeight="1">
      <c r="A275" s="68"/>
      <c r="B275" s="68"/>
      <c r="C275" s="69"/>
      <c r="D275" s="69"/>
      <c r="E275" s="69"/>
      <c r="F275" s="70"/>
      <c r="G275" s="70"/>
      <c r="H275" s="70"/>
    </row>
    <row r="276" ht="15.75" customHeight="1">
      <c r="A276" s="68"/>
      <c r="B276" s="68"/>
      <c r="C276" s="69"/>
      <c r="D276" s="69"/>
      <c r="E276" s="69"/>
      <c r="F276" s="70"/>
      <c r="G276" s="70"/>
      <c r="H276" s="70"/>
    </row>
    <row r="277" ht="15.75" customHeight="1">
      <c r="A277" s="68"/>
      <c r="B277" s="68"/>
      <c r="C277" s="69"/>
      <c r="D277" s="69"/>
      <c r="E277" s="69"/>
      <c r="F277" s="70"/>
      <c r="G277" s="70"/>
      <c r="H277" s="70"/>
    </row>
    <row r="278" ht="15.75" customHeight="1">
      <c r="A278" s="68"/>
      <c r="B278" s="68"/>
      <c r="C278" s="69"/>
      <c r="D278" s="69"/>
      <c r="E278" s="69"/>
      <c r="F278" s="70"/>
      <c r="G278" s="70"/>
      <c r="H278" s="70"/>
    </row>
    <row r="279" ht="15.75" customHeight="1">
      <c r="A279" s="68"/>
      <c r="B279" s="68"/>
      <c r="C279" s="69"/>
      <c r="D279" s="69"/>
      <c r="E279" s="69"/>
      <c r="F279" s="70"/>
      <c r="G279" s="70"/>
      <c r="H279" s="70"/>
    </row>
    <row r="280" ht="15.75" customHeight="1">
      <c r="A280" s="68"/>
      <c r="B280" s="68"/>
      <c r="C280" s="69"/>
      <c r="D280" s="69"/>
      <c r="E280" s="69"/>
      <c r="F280" s="70"/>
      <c r="G280" s="70"/>
      <c r="H280" s="70"/>
    </row>
    <row r="281" ht="15.75" customHeight="1">
      <c r="A281" s="68"/>
      <c r="B281" s="68"/>
      <c r="C281" s="69"/>
      <c r="D281" s="69"/>
      <c r="E281" s="69"/>
      <c r="F281" s="70"/>
      <c r="G281" s="70"/>
      <c r="H281" s="70"/>
    </row>
    <row r="282" ht="15.75" customHeight="1">
      <c r="A282" s="68"/>
      <c r="B282" s="68"/>
      <c r="C282" s="69"/>
      <c r="D282" s="69"/>
      <c r="E282" s="69"/>
      <c r="F282" s="70"/>
      <c r="G282" s="70"/>
      <c r="H282" s="70"/>
    </row>
    <row r="283" ht="15.75" customHeight="1">
      <c r="A283" s="68"/>
      <c r="B283" s="68"/>
      <c r="C283" s="69"/>
      <c r="D283" s="69"/>
      <c r="E283" s="69"/>
      <c r="F283" s="70"/>
      <c r="G283" s="70"/>
      <c r="H283" s="70"/>
    </row>
    <row r="284" ht="15.75" customHeight="1">
      <c r="A284" s="68"/>
      <c r="B284" s="68"/>
      <c r="C284" s="69"/>
      <c r="D284" s="69"/>
      <c r="E284" s="69"/>
      <c r="F284" s="70"/>
      <c r="G284" s="70"/>
      <c r="H284" s="70"/>
    </row>
    <row r="285" ht="15.75" customHeight="1">
      <c r="A285" s="68"/>
      <c r="B285" s="68"/>
      <c r="C285" s="69"/>
      <c r="D285" s="69"/>
      <c r="E285" s="69"/>
      <c r="F285" s="70"/>
      <c r="G285" s="70"/>
      <c r="H285" s="70"/>
    </row>
    <row r="286" ht="15.75" customHeight="1">
      <c r="A286" s="68"/>
      <c r="B286" s="68"/>
      <c r="C286" s="69"/>
      <c r="D286" s="69"/>
      <c r="E286" s="69"/>
      <c r="F286" s="70"/>
      <c r="G286" s="70"/>
      <c r="H286" s="70"/>
    </row>
    <row r="287" ht="15.75" customHeight="1">
      <c r="A287" s="68"/>
      <c r="B287" s="68"/>
      <c r="C287" s="69"/>
      <c r="D287" s="69"/>
      <c r="E287" s="69"/>
      <c r="F287" s="70"/>
      <c r="G287" s="70"/>
      <c r="H287" s="70"/>
    </row>
    <row r="288" ht="15.75" customHeight="1">
      <c r="A288" s="68"/>
      <c r="B288" s="68"/>
      <c r="C288" s="69"/>
      <c r="D288" s="69"/>
      <c r="E288" s="69"/>
      <c r="F288" s="70"/>
      <c r="G288" s="70"/>
      <c r="H288" s="70"/>
    </row>
    <row r="289" ht="15.75" customHeight="1">
      <c r="A289" s="68"/>
      <c r="B289" s="68"/>
      <c r="C289" s="69"/>
      <c r="D289" s="69"/>
      <c r="E289" s="69"/>
      <c r="F289" s="70"/>
      <c r="G289" s="70"/>
      <c r="H289" s="70"/>
    </row>
    <row r="290" ht="15.75" customHeight="1">
      <c r="A290" s="68"/>
      <c r="B290" s="68"/>
      <c r="C290" s="69"/>
      <c r="D290" s="69"/>
      <c r="E290" s="69"/>
      <c r="F290" s="70"/>
      <c r="G290" s="70"/>
      <c r="H290" s="70"/>
    </row>
    <row r="291" ht="15.75" customHeight="1">
      <c r="A291" s="68"/>
      <c r="B291" s="68"/>
      <c r="C291" s="69"/>
      <c r="D291" s="69"/>
      <c r="E291" s="69"/>
      <c r="F291" s="70"/>
      <c r="G291" s="70"/>
      <c r="H291" s="70"/>
    </row>
    <row r="292" ht="15.75" customHeight="1">
      <c r="A292" s="68"/>
      <c r="B292" s="68"/>
      <c r="C292" s="69"/>
      <c r="D292" s="69"/>
      <c r="E292" s="69"/>
      <c r="F292" s="70"/>
      <c r="G292" s="70"/>
      <c r="H292" s="70"/>
    </row>
    <row r="293" ht="15.75" customHeight="1">
      <c r="A293" s="68"/>
      <c r="B293" s="68"/>
      <c r="C293" s="69"/>
      <c r="D293" s="69"/>
      <c r="E293" s="69"/>
      <c r="F293" s="70"/>
      <c r="G293" s="70"/>
      <c r="H293" s="70"/>
    </row>
    <row r="294" ht="15.75" customHeight="1">
      <c r="A294" s="68"/>
      <c r="B294" s="68"/>
      <c r="C294" s="69"/>
      <c r="D294" s="69"/>
      <c r="E294" s="69"/>
      <c r="F294" s="70"/>
      <c r="G294" s="70"/>
      <c r="H294" s="70"/>
    </row>
    <row r="295" ht="15.75" customHeight="1">
      <c r="A295" s="68"/>
      <c r="B295" s="68"/>
      <c r="C295" s="69"/>
      <c r="D295" s="69"/>
      <c r="E295" s="69"/>
      <c r="F295" s="70"/>
      <c r="G295" s="70"/>
      <c r="H295" s="70"/>
    </row>
    <row r="296" ht="15.75" customHeight="1">
      <c r="A296" s="68"/>
      <c r="B296" s="68"/>
      <c r="C296" s="69"/>
      <c r="D296" s="69"/>
      <c r="E296" s="69"/>
      <c r="F296" s="70"/>
      <c r="G296" s="70"/>
      <c r="H296" s="70"/>
    </row>
    <row r="297" ht="15.75" customHeight="1">
      <c r="A297" s="68"/>
      <c r="B297" s="68"/>
      <c r="C297" s="69"/>
      <c r="D297" s="69"/>
      <c r="E297" s="69"/>
      <c r="F297" s="70"/>
      <c r="G297" s="70"/>
      <c r="H297" s="70"/>
    </row>
    <row r="298" ht="15.75" customHeight="1">
      <c r="A298" s="68"/>
      <c r="B298" s="68"/>
      <c r="C298" s="69"/>
      <c r="D298" s="69"/>
      <c r="E298" s="69"/>
      <c r="F298" s="70"/>
      <c r="G298" s="70"/>
      <c r="H298" s="70"/>
    </row>
    <row r="299" ht="15.75" customHeight="1">
      <c r="A299" s="68"/>
      <c r="B299" s="68"/>
      <c r="C299" s="69"/>
      <c r="D299" s="69"/>
      <c r="E299" s="69"/>
      <c r="F299" s="70"/>
      <c r="G299" s="70"/>
      <c r="H299" s="70"/>
    </row>
    <row r="300" ht="15.75" customHeight="1">
      <c r="A300" s="68"/>
      <c r="B300" s="68"/>
      <c r="C300" s="69"/>
      <c r="D300" s="69"/>
      <c r="E300" s="69"/>
      <c r="F300" s="70"/>
      <c r="G300" s="70"/>
      <c r="H300" s="70"/>
    </row>
    <row r="301" ht="15.75" customHeight="1">
      <c r="A301" s="68"/>
      <c r="B301" s="68"/>
      <c r="C301" s="69"/>
      <c r="D301" s="69"/>
      <c r="E301" s="69"/>
      <c r="F301" s="70"/>
      <c r="G301" s="70"/>
      <c r="H301" s="70"/>
    </row>
    <row r="302" ht="15.75" customHeight="1">
      <c r="A302" s="68"/>
      <c r="B302" s="68"/>
      <c r="C302" s="69"/>
      <c r="D302" s="69"/>
      <c r="E302" s="69"/>
      <c r="F302" s="70"/>
      <c r="G302" s="70"/>
      <c r="H302" s="70"/>
    </row>
    <row r="303" ht="15.75" customHeight="1">
      <c r="A303" s="68"/>
      <c r="B303" s="68"/>
      <c r="C303" s="69"/>
      <c r="D303" s="69"/>
      <c r="E303" s="69"/>
      <c r="F303" s="70"/>
      <c r="G303" s="70"/>
      <c r="H303" s="70"/>
    </row>
    <row r="304" ht="15.75" customHeight="1">
      <c r="A304" s="68"/>
      <c r="B304" s="68"/>
      <c r="C304" s="69"/>
      <c r="D304" s="69"/>
      <c r="E304" s="69"/>
      <c r="F304" s="70"/>
      <c r="G304" s="70"/>
      <c r="H304" s="70"/>
    </row>
    <row r="305" ht="15.75" customHeight="1">
      <c r="A305" s="68"/>
      <c r="B305" s="68"/>
      <c r="C305" s="69"/>
      <c r="D305" s="69"/>
      <c r="E305" s="69"/>
      <c r="F305" s="70"/>
      <c r="G305" s="70"/>
      <c r="H305" s="70"/>
    </row>
    <row r="306" ht="15.75" customHeight="1">
      <c r="A306" s="68"/>
      <c r="B306" s="68"/>
      <c r="C306" s="69"/>
      <c r="D306" s="69"/>
      <c r="E306" s="69"/>
      <c r="F306" s="70"/>
      <c r="G306" s="70"/>
      <c r="H306" s="70"/>
    </row>
    <row r="307" ht="15.75" customHeight="1">
      <c r="A307" s="68"/>
      <c r="B307" s="68"/>
      <c r="C307" s="69"/>
      <c r="D307" s="69"/>
      <c r="E307" s="69"/>
      <c r="F307" s="70"/>
      <c r="G307" s="70"/>
      <c r="H307" s="70"/>
    </row>
    <row r="308" ht="15.75" customHeight="1">
      <c r="A308" s="68"/>
      <c r="B308" s="68"/>
      <c r="C308" s="69"/>
      <c r="D308" s="69"/>
      <c r="E308" s="69"/>
      <c r="F308" s="70"/>
      <c r="G308" s="70"/>
      <c r="H308" s="70"/>
    </row>
    <row r="309" ht="15.75" customHeight="1">
      <c r="A309" s="68"/>
      <c r="B309" s="68"/>
      <c r="C309" s="69"/>
      <c r="D309" s="69"/>
      <c r="E309" s="69"/>
      <c r="F309" s="70"/>
      <c r="G309" s="70"/>
      <c r="H309" s="70"/>
    </row>
    <row r="310" ht="15.75" customHeight="1">
      <c r="A310" s="68"/>
      <c r="B310" s="68"/>
      <c r="C310" s="69"/>
      <c r="D310" s="69"/>
      <c r="E310" s="69"/>
      <c r="F310" s="70"/>
      <c r="G310" s="70"/>
      <c r="H310" s="70"/>
    </row>
    <row r="311" ht="15.75" customHeight="1">
      <c r="A311" s="68"/>
      <c r="B311" s="68"/>
      <c r="C311" s="69"/>
      <c r="D311" s="69"/>
      <c r="E311" s="69"/>
      <c r="F311" s="70"/>
      <c r="G311" s="70"/>
      <c r="H311" s="70"/>
    </row>
    <row r="312" ht="15.75" customHeight="1">
      <c r="A312" s="68"/>
      <c r="B312" s="68"/>
      <c r="C312" s="69"/>
      <c r="D312" s="69"/>
      <c r="E312" s="69"/>
      <c r="F312" s="70"/>
      <c r="G312" s="70"/>
      <c r="H312" s="70"/>
    </row>
    <row r="313" ht="15.75" customHeight="1">
      <c r="A313" s="68"/>
      <c r="B313" s="68"/>
      <c r="C313" s="69"/>
      <c r="D313" s="69"/>
      <c r="E313" s="69"/>
      <c r="F313" s="70"/>
      <c r="G313" s="70"/>
      <c r="H313" s="70"/>
    </row>
    <row r="314" ht="15.75" customHeight="1">
      <c r="A314" s="68"/>
      <c r="B314" s="68"/>
      <c r="C314" s="69"/>
      <c r="D314" s="69"/>
      <c r="E314" s="69"/>
      <c r="F314" s="70"/>
      <c r="G314" s="70"/>
      <c r="H314" s="70"/>
    </row>
    <row r="315" ht="15.75" customHeight="1">
      <c r="A315" s="68"/>
      <c r="B315" s="68"/>
      <c r="C315" s="69"/>
      <c r="D315" s="69"/>
      <c r="E315" s="69"/>
      <c r="F315" s="70"/>
      <c r="G315" s="70"/>
      <c r="H315" s="70"/>
    </row>
    <row r="316" ht="15.75" customHeight="1">
      <c r="A316" s="68"/>
      <c r="B316" s="68"/>
      <c r="C316" s="69"/>
      <c r="D316" s="69"/>
      <c r="E316" s="69"/>
      <c r="F316" s="70"/>
      <c r="G316" s="70"/>
      <c r="H316" s="70"/>
    </row>
    <row r="317" ht="15.75" customHeight="1">
      <c r="A317" s="68"/>
      <c r="B317" s="68"/>
      <c r="C317" s="69"/>
      <c r="D317" s="69"/>
      <c r="E317" s="69"/>
      <c r="F317" s="70"/>
      <c r="G317" s="70"/>
      <c r="H317" s="70"/>
    </row>
    <row r="318" ht="15.75" customHeight="1">
      <c r="A318" s="68"/>
      <c r="B318" s="68"/>
      <c r="C318" s="69"/>
      <c r="D318" s="69"/>
      <c r="E318" s="69"/>
      <c r="F318" s="70"/>
      <c r="G318" s="70"/>
      <c r="H318" s="70"/>
    </row>
    <row r="319" ht="15.75" customHeight="1">
      <c r="A319" s="68"/>
      <c r="B319" s="68"/>
      <c r="C319" s="69"/>
      <c r="D319" s="69"/>
      <c r="E319" s="69"/>
      <c r="F319" s="70"/>
      <c r="G319" s="70"/>
      <c r="H319" s="70"/>
    </row>
    <row r="320" ht="15.75" customHeight="1">
      <c r="A320" s="68"/>
      <c r="B320" s="68"/>
      <c r="C320" s="69"/>
      <c r="D320" s="69"/>
      <c r="E320" s="69"/>
      <c r="F320" s="70"/>
      <c r="G320" s="70"/>
      <c r="H320" s="70"/>
    </row>
    <row r="321" ht="15.75" customHeight="1">
      <c r="A321" s="68"/>
      <c r="B321" s="68"/>
      <c r="C321" s="69"/>
      <c r="D321" s="69"/>
      <c r="E321" s="69"/>
      <c r="F321" s="70"/>
      <c r="G321" s="70"/>
      <c r="H321" s="70"/>
    </row>
    <row r="322" ht="15.75" customHeight="1">
      <c r="A322" s="68"/>
      <c r="B322" s="68"/>
      <c r="C322" s="69"/>
      <c r="D322" s="69"/>
      <c r="E322" s="69"/>
      <c r="F322" s="70"/>
      <c r="G322" s="70"/>
      <c r="H322" s="70"/>
    </row>
    <row r="323" ht="15.75" customHeight="1">
      <c r="A323" s="68"/>
      <c r="B323" s="68"/>
      <c r="C323" s="69"/>
      <c r="D323" s="69"/>
      <c r="E323" s="69"/>
      <c r="F323" s="70"/>
      <c r="G323" s="70"/>
      <c r="H323" s="70"/>
    </row>
    <row r="324" ht="15.75" customHeight="1">
      <c r="A324" s="68"/>
      <c r="B324" s="68"/>
      <c r="C324" s="69"/>
      <c r="D324" s="69"/>
      <c r="E324" s="69"/>
      <c r="F324" s="70"/>
      <c r="G324" s="70"/>
      <c r="H324" s="70"/>
    </row>
    <row r="325" ht="15.75" customHeight="1">
      <c r="A325" s="68"/>
      <c r="B325" s="68"/>
      <c r="C325" s="69"/>
      <c r="D325" s="69"/>
      <c r="E325" s="69"/>
      <c r="F325" s="70"/>
      <c r="G325" s="70"/>
      <c r="H325" s="70"/>
    </row>
    <row r="326" ht="15.75" customHeight="1">
      <c r="A326" s="68"/>
      <c r="B326" s="68"/>
      <c r="C326" s="69"/>
      <c r="D326" s="69"/>
      <c r="E326" s="69"/>
      <c r="F326" s="70"/>
      <c r="G326" s="70"/>
      <c r="H326" s="70"/>
    </row>
    <row r="327" ht="15.75" customHeight="1">
      <c r="A327" s="68"/>
      <c r="B327" s="68"/>
      <c r="C327" s="69"/>
      <c r="D327" s="69"/>
      <c r="E327" s="69"/>
      <c r="F327" s="70"/>
      <c r="G327" s="70"/>
      <c r="H327" s="70"/>
    </row>
    <row r="328" ht="15.75" customHeight="1">
      <c r="A328" s="68"/>
      <c r="B328" s="68"/>
      <c r="C328" s="69"/>
      <c r="D328" s="69"/>
      <c r="E328" s="69"/>
      <c r="F328" s="70"/>
      <c r="G328" s="70"/>
      <c r="H328" s="70"/>
    </row>
    <row r="329" ht="15.75" customHeight="1">
      <c r="A329" s="68"/>
      <c r="B329" s="68"/>
      <c r="C329" s="69"/>
      <c r="D329" s="69"/>
      <c r="E329" s="69"/>
      <c r="F329" s="70"/>
      <c r="G329" s="70"/>
      <c r="H329" s="70"/>
    </row>
    <row r="330" ht="15.75" customHeight="1">
      <c r="A330" s="68"/>
      <c r="B330" s="68"/>
      <c r="C330" s="69"/>
      <c r="D330" s="69"/>
      <c r="E330" s="69"/>
      <c r="F330" s="70"/>
      <c r="G330" s="70"/>
      <c r="H330" s="70"/>
    </row>
    <row r="331" ht="15.75" customHeight="1">
      <c r="A331" s="68"/>
      <c r="B331" s="68"/>
      <c r="C331" s="69"/>
      <c r="D331" s="69"/>
      <c r="E331" s="69"/>
      <c r="F331" s="70"/>
      <c r="G331" s="70"/>
      <c r="H331" s="70"/>
    </row>
    <row r="332" ht="15.75" customHeight="1">
      <c r="A332" s="68"/>
      <c r="B332" s="68"/>
      <c r="C332" s="69"/>
      <c r="D332" s="69"/>
      <c r="E332" s="69"/>
      <c r="F332" s="70"/>
      <c r="G332" s="70"/>
      <c r="H332" s="70"/>
    </row>
    <row r="333" ht="15.75" customHeight="1">
      <c r="A333" s="68"/>
      <c r="B333" s="68"/>
      <c r="C333" s="69"/>
      <c r="D333" s="69"/>
      <c r="E333" s="69"/>
      <c r="F333" s="70"/>
      <c r="G333" s="70"/>
      <c r="H333" s="70"/>
    </row>
    <row r="334" ht="15.75" customHeight="1">
      <c r="A334" s="68"/>
      <c r="B334" s="68"/>
      <c r="C334" s="69"/>
      <c r="D334" s="69"/>
      <c r="E334" s="69"/>
      <c r="F334" s="70"/>
      <c r="G334" s="70"/>
      <c r="H334" s="70"/>
    </row>
    <row r="335" ht="15.75" customHeight="1">
      <c r="A335" s="68"/>
      <c r="B335" s="68"/>
      <c r="C335" s="69"/>
      <c r="D335" s="69"/>
      <c r="E335" s="69"/>
      <c r="F335" s="70"/>
      <c r="G335" s="70"/>
      <c r="H335" s="70"/>
    </row>
    <row r="336" ht="15.75" customHeight="1">
      <c r="A336" s="68"/>
      <c r="B336" s="68"/>
      <c r="C336" s="69"/>
      <c r="D336" s="69"/>
      <c r="E336" s="69"/>
      <c r="F336" s="70"/>
      <c r="G336" s="70"/>
      <c r="H336" s="70"/>
    </row>
    <row r="337" ht="15.75" customHeight="1">
      <c r="A337" s="68"/>
      <c r="B337" s="68"/>
      <c r="C337" s="69"/>
      <c r="D337" s="69"/>
      <c r="E337" s="69"/>
      <c r="F337" s="70"/>
      <c r="G337" s="70"/>
      <c r="H337" s="70"/>
    </row>
    <row r="338" ht="15.75" customHeight="1">
      <c r="A338" s="68"/>
      <c r="B338" s="68"/>
      <c r="C338" s="69"/>
      <c r="D338" s="69"/>
      <c r="E338" s="69"/>
      <c r="F338" s="70"/>
      <c r="G338" s="70"/>
      <c r="H338" s="70"/>
    </row>
    <row r="339" ht="15.75" customHeight="1">
      <c r="A339" s="68"/>
      <c r="B339" s="68"/>
      <c r="C339" s="69"/>
      <c r="D339" s="69"/>
      <c r="E339" s="69"/>
      <c r="F339" s="70"/>
      <c r="G339" s="70"/>
      <c r="H339" s="70"/>
    </row>
    <row r="340" ht="15.75" customHeight="1">
      <c r="A340" s="68"/>
      <c r="B340" s="68"/>
      <c r="C340" s="69"/>
      <c r="D340" s="69"/>
      <c r="E340" s="69"/>
      <c r="F340" s="70"/>
      <c r="G340" s="70"/>
      <c r="H340" s="70"/>
    </row>
    <row r="341" ht="15.75" customHeight="1">
      <c r="A341" s="68"/>
      <c r="B341" s="68"/>
      <c r="C341" s="69"/>
      <c r="D341" s="69"/>
      <c r="E341" s="69"/>
      <c r="F341" s="70"/>
      <c r="G341" s="70"/>
      <c r="H341" s="70"/>
    </row>
    <row r="342" ht="15.75" customHeight="1">
      <c r="A342" s="68"/>
      <c r="B342" s="68"/>
      <c r="C342" s="69"/>
      <c r="D342" s="69"/>
      <c r="E342" s="69"/>
      <c r="F342" s="70"/>
      <c r="G342" s="70"/>
      <c r="H342" s="70"/>
    </row>
    <row r="343" ht="15.75" customHeight="1">
      <c r="A343" s="68"/>
      <c r="B343" s="68"/>
      <c r="C343" s="69"/>
      <c r="D343" s="69"/>
      <c r="E343" s="69"/>
      <c r="F343" s="70"/>
      <c r="G343" s="70"/>
      <c r="H343" s="70"/>
    </row>
    <row r="344" ht="15.75" customHeight="1">
      <c r="A344" s="68"/>
      <c r="B344" s="68"/>
      <c r="C344" s="69"/>
      <c r="D344" s="69"/>
      <c r="E344" s="69"/>
      <c r="F344" s="70"/>
      <c r="G344" s="70"/>
      <c r="H344" s="70"/>
    </row>
    <row r="345" ht="15.75" customHeight="1">
      <c r="A345" s="68"/>
      <c r="B345" s="68"/>
      <c r="C345" s="69"/>
      <c r="D345" s="69"/>
      <c r="E345" s="69"/>
      <c r="F345" s="70"/>
      <c r="G345" s="70"/>
      <c r="H345" s="70"/>
    </row>
    <row r="346" ht="15.75" customHeight="1">
      <c r="A346" s="68"/>
      <c r="B346" s="68"/>
      <c r="C346" s="69"/>
      <c r="D346" s="69"/>
      <c r="E346" s="69"/>
      <c r="F346" s="70"/>
      <c r="G346" s="70"/>
      <c r="H346" s="70"/>
    </row>
    <row r="347" ht="15.75" customHeight="1">
      <c r="A347" s="68"/>
      <c r="B347" s="68"/>
      <c r="C347" s="69"/>
      <c r="D347" s="69"/>
      <c r="E347" s="69"/>
      <c r="F347" s="70"/>
      <c r="G347" s="70"/>
      <c r="H347" s="70"/>
    </row>
    <row r="348" ht="15.75" customHeight="1">
      <c r="A348" s="68"/>
      <c r="B348" s="68"/>
      <c r="C348" s="69"/>
      <c r="D348" s="69"/>
      <c r="E348" s="69"/>
      <c r="F348" s="70"/>
      <c r="G348" s="70"/>
      <c r="H348" s="70"/>
    </row>
    <row r="349" ht="15.75" customHeight="1">
      <c r="A349" s="68"/>
      <c r="B349" s="68"/>
      <c r="C349" s="69"/>
      <c r="D349" s="69"/>
      <c r="E349" s="69"/>
      <c r="F349" s="70"/>
      <c r="G349" s="70"/>
      <c r="H349" s="70"/>
    </row>
    <row r="350" ht="15.75" customHeight="1">
      <c r="A350" s="68"/>
      <c r="B350" s="68"/>
      <c r="C350" s="69"/>
      <c r="D350" s="69"/>
      <c r="E350" s="69"/>
      <c r="F350" s="70"/>
      <c r="G350" s="70"/>
      <c r="H350" s="70"/>
    </row>
    <row r="351" ht="15.75" customHeight="1">
      <c r="A351" s="68"/>
      <c r="B351" s="68"/>
      <c r="C351" s="69"/>
      <c r="D351" s="69"/>
      <c r="E351" s="69"/>
      <c r="F351" s="70"/>
      <c r="G351" s="70"/>
      <c r="H351" s="70"/>
    </row>
    <row r="352" ht="15.75" customHeight="1">
      <c r="A352" s="68"/>
      <c r="B352" s="68"/>
      <c r="C352" s="69"/>
      <c r="D352" s="69"/>
      <c r="E352" s="69"/>
      <c r="F352" s="70"/>
      <c r="G352" s="70"/>
      <c r="H352" s="70"/>
    </row>
    <row r="353" ht="15.75" customHeight="1">
      <c r="A353" s="68"/>
      <c r="B353" s="68"/>
      <c r="C353" s="69"/>
      <c r="D353" s="69"/>
      <c r="E353" s="69"/>
      <c r="F353" s="70"/>
      <c r="G353" s="70"/>
      <c r="H353" s="70"/>
    </row>
    <row r="354" ht="15.75" customHeight="1">
      <c r="A354" s="68"/>
      <c r="B354" s="68"/>
      <c r="C354" s="69"/>
      <c r="D354" s="69"/>
      <c r="E354" s="69"/>
      <c r="F354" s="70"/>
      <c r="G354" s="70"/>
      <c r="H354" s="70"/>
    </row>
    <row r="355" ht="15.75" customHeight="1">
      <c r="A355" s="68"/>
      <c r="B355" s="68"/>
      <c r="C355" s="69"/>
      <c r="D355" s="69"/>
      <c r="E355" s="69"/>
      <c r="F355" s="70"/>
      <c r="G355" s="70"/>
      <c r="H355" s="70"/>
    </row>
    <row r="356" ht="15.75" customHeight="1">
      <c r="A356" s="68"/>
      <c r="B356" s="68"/>
      <c r="C356" s="69"/>
      <c r="D356" s="69"/>
      <c r="E356" s="69"/>
      <c r="F356" s="70"/>
      <c r="G356" s="70"/>
      <c r="H356" s="70"/>
    </row>
    <row r="357" ht="15.75" customHeight="1">
      <c r="A357" s="68"/>
      <c r="B357" s="68"/>
      <c r="C357" s="69"/>
      <c r="D357" s="69"/>
      <c r="E357" s="69"/>
      <c r="F357" s="70"/>
      <c r="G357" s="70"/>
      <c r="H357" s="70"/>
    </row>
    <row r="358" ht="15.75" customHeight="1">
      <c r="A358" s="68"/>
      <c r="B358" s="68"/>
      <c r="C358" s="69"/>
      <c r="D358" s="69"/>
      <c r="E358" s="69"/>
      <c r="F358" s="70"/>
      <c r="G358" s="70"/>
      <c r="H358" s="70"/>
    </row>
    <row r="359" ht="15.75" customHeight="1">
      <c r="A359" s="68"/>
      <c r="B359" s="68"/>
      <c r="C359" s="69"/>
      <c r="D359" s="69"/>
      <c r="E359" s="69"/>
      <c r="F359" s="70"/>
      <c r="G359" s="70"/>
      <c r="H359" s="70"/>
    </row>
    <row r="360" ht="15.75" customHeight="1">
      <c r="A360" s="68"/>
      <c r="B360" s="68"/>
      <c r="C360" s="69"/>
      <c r="D360" s="69"/>
      <c r="E360" s="69"/>
      <c r="F360" s="70"/>
      <c r="G360" s="70"/>
      <c r="H360" s="70"/>
    </row>
    <row r="361" ht="15.75" customHeight="1">
      <c r="A361" s="68"/>
      <c r="B361" s="68"/>
      <c r="C361" s="69"/>
      <c r="D361" s="69"/>
      <c r="E361" s="69"/>
      <c r="F361" s="70"/>
      <c r="G361" s="70"/>
      <c r="H361" s="70"/>
    </row>
    <row r="362" ht="15.75" customHeight="1">
      <c r="A362" s="68"/>
      <c r="B362" s="68"/>
      <c r="C362" s="69"/>
      <c r="D362" s="69"/>
      <c r="E362" s="69"/>
      <c r="F362" s="70"/>
      <c r="G362" s="70"/>
      <c r="H362" s="70"/>
    </row>
    <row r="363" ht="15.75" customHeight="1">
      <c r="A363" s="68"/>
      <c r="B363" s="68"/>
      <c r="C363" s="69"/>
      <c r="D363" s="69"/>
      <c r="E363" s="69"/>
      <c r="F363" s="70"/>
      <c r="G363" s="70"/>
      <c r="H363" s="70"/>
    </row>
    <row r="364" ht="15.75" customHeight="1">
      <c r="A364" s="68"/>
      <c r="B364" s="68"/>
      <c r="C364" s="69"/>
      <c r="D364" s="69"/>
      <c r="E364" s="69"/>
      <c r="F364" s="70"/>
      <c r="G364" s="70"/>
      <c r="H364" s="70"/>
    </row>
    <row r="365" ht="15.75" customHeight="1">
      <c r="A365" s="68"/>
      <c r="B365" s="68"/>
      <c r="C365" s="69"/>
      <c r="D365" s="69"/>
      <c r="E365" s="69"/>
      <c r="F365" s="70"/>
      <c r="G365" s="70"/>
      <c r="H365" s="70"/>
    </row>
    <row r="366" ht="15.75" customHeight="1">
      <c r="A366" s="68"/>
      <c r="B366" s="68"/>
      <c r="C366" s="69"/>
      <c r="D366" s="69"/>
      <c r="E366" s="69"/>
      <c r="F366" s="70"/>
      <c r="G366" s="70"/>
      <c r="H366" s="70"/>
    </row>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2:E2"/>
    <mergeCell ref="A4:E4"/>
    <mergeCell ref="A5:E5"/>
    <mergeCell ref="A6:E6"/>
    <mergeCell ref="A7:E7"/>
    <mergeCell ref="A8:E8"/>
  </mergeCells>
  <printOptions/>
  <pageMargins bottom="0.75" footer="0.0" header="0.0" left="0.7" right="0.7" top="0.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58.29"/>
    <col customWidth="1" min="4" max="4" width="17.71"/>
    <col customWidth="1" min="5" max="5" width="26.43"/>
    <col customWidth="1" min="6" max="8" width="13.71"/>
    <col customWidth="1" min="9" max="25" width="8.0"/>
  </cols>
  <sheetData>
    <row r="1">
      <c r="A1" s="68"/>
      <c r="B1" s="68"/>
      <c r="C1" s="69"/>
      <c r="D1" s="69"/>
      <c r="E1" s="69"/>
      <c r="F1" s="70"/>
      <c r="G1" s="70"/>
      <c r="H1" s="70"/>
    </row>
    <row r="2" ht="15.75" customHeight="1">
      <c r="A2" s="582" t="s">
        <v>12683</v>
      </c>
      <c r="B2" s="72"/>
      <c r="C2" s="72"/>
      <c r="D2" s="72"/>
      <c r="E2" s="73"/>
      <c r="F2" s="1651"/>
      <c r="G2" s="1651"/>
      <c r="H2" s="1651"/>
      <c r="I2" s="75"/>
      <c r="J2" s="75"/>
      <c r="K2" s="75"/>
      <c r="L2" s="75"/>
      <c r="M2" s="75"/>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14.25" customHeight="1">
      <c r="A4" s="1070" t="s">
        <v>12684</v>
      </c>
      <c r="B4" s="72"/>
      <c r="C4" s="72"/>
      <c r="D4" s="72"/>
      <c r="E4" s="73"/>
      <c r="F4" s="1651"/>
      <c r="G4" s="1651"/>
      <c r="H4" s="1651"/>
      <c r="I4" s="75"/>
      <c r="J4" s="75"/>
      <c r="K4" s="75"/>
      <c r="L4" s="75"/>
      <c r="M4" s="75"/>
      <c r="N4" s="75"/>
      <c r="O4" s="75"/>
      <c r="P4" s="75"/>
      <c r="Q4" s="75"/>
      <c r="R4" s="75"/>
      <c r="S4" s="75"/>
      <c r="T4" s="75"/>
      <c r="U4" s="75"/>
      <c r="V4" s="75"/>
      <c r="W4" s="75"/>
      <c r="X4" s="75"/>
      <c r="Y4" s="75"/>
    </row>
    <row r="5" ht="17.25" customHeight="1">
      <c r="A5" s="1070" t="s">
        <v>12685</v>
      </c>
      <c r="B5" s="72"/>
      <c r="C5" s="72"/>
      <c r="D5" s="72"/>
      <c r="E5" s="73"/>
      <c r="F5" s="1651"/>
      <c r="G5" s="1651"/>
      <c r="H5" s="1651"/>
      <c r="I5" s="75"/>
      <c r="J5" s="75"/>
      <c r="K5" s="75"/>
      <c r="L5" s="75"/>
      <c r="M5" s="75"/>
      <c r="N5" s="75"/>
      <c r="O5" s="75"/>
      <c r="P5" s="75"/>
      <c r="Q5" s="75"/>
      <c r="R5" s="75"/>
      <c r="S5" s="75"/>
      <c r="T5" s="75"/>
      <c r="U5" s="75"/>
      <c r="V5" s="75"/>
      <c r="W5" s="75"/>
      <c r="X5" s="75"/>
      <c r="Y5" s="75"/>
    </row>
    <row r="6" ht="19.5" customHeight="1">
      <c r="A6" s="1070" t="s">
        <v>12686</v>
      </c>
      <c r="B6" s="72"/>
      <c r="C6" s="72"/>
      <c r="D6" s="72"/>
      <c r="E6" s="73"/>
      <c r="F6" s="1651"/>
      <c r="G6" s="1651"/>
      <c r="H6" s="1651"/>
      <c r="I6" s="75"/>
      <c r="J6" s="75"/>
      <c r="K6" s="75"/>
      <c r="L6" s="75"/>
      <c r="M6" s="75"/>
      <c r="N6" s="75"/>
      <c r="O6" s="75"/>
      <c r="P6" s="75"/>
      <c r="Q6" s="75"/>
      <c r="R6" s="75"/>
      <c r="S6" s="75"/>
      <c r="T6" s="75"/>
      <c r="U6" s="75"/>
      <c r="V6" s="75"/>
      <c r="W6" s="75"/>
      <c r="X6" s="75"/>
      <c r="Y6" s="75"/>
    </row>
    <row r="7" ht="164.25" customHeight="1">
      <c r="A7" s="1653" t="s">
        <v>12687</v>
      </c>
      <c r="B7" s="72"/>
      <c r="C7" s="72"/>
      <c r="D7" s="72"/>
      <c r="E7" s="73"/>
      <c r="F7" s="1651"/>
      <c r="G7" s="1651"/>
      <c r="H7" s="1651"/>
      <c r="I7" s="75"/>
      <c r="J7" s="75"/>
      <c r="K7" s="75"/>
      <c r="L7" s="75"/>
      <c r="M7" s="75"/>
      <c r="N7" s="75"/>
      <c r="O7" s="75"/>
      <c r="P7" s="75"/>
      <c r="Q7" s="75"/>
      <c r="R7" s="75"/>
      <c r="S7" s="75"/>
      <c r="T7" s="75"/>
      <c r="U7" s="75"/>
      <c r="V7" s="75"/>
      <c r="W7" s="75"/>
      <c r="X7" s="75"/>
      <c r="Y7" s="75"/>
    </row>
    <row r="8">
      <c r="A8" s="80"/>
      <c r="B8" s="80"/>
      <c r="C8" s="81"/>
      <c r="D8" s="81"/>
      <c r="E8" s="81"/>
      <c r="F8" s="80"/>
      <c r="G8" s="80"/>
      <c r="H8" s="80"/>
      <c r="I8" s="75"/>
      <c r="J8" s="75"/>
      <c r="K8" s="75"/>
      <c r="L8" s="75"/>
      <c r="M8" s="75"/>
      <c r="N8" s="75"/>
      <c r="O8" s="75"/>
      <c r="P8" s="75"/>
      <c r="Q8" s="75"/>
      <c r="R8" s="75"/>
      <c r="S8" s="75"/>
      <c r="T8" s="75"/>
      <c r="U8" s="75"/>
      <c r="V8" s="75"/>
      <c r="W8" s="75"/>
      <c r="X8" s="75"/>
      <c r="Y8" s="75"/>
    </row>
    <row r="9" ht="55.5" customHeight="1">
      <c r="A9" s="596" t="s">
        <v>7076</v>
      </c>
      <c r="B9" s="84" t="s">
        <v>8</v>
      </c>
      <c r="C9" s="84" t="s">
        <v>12688</v>
      </c>
      <c r="D9" s="596" t="s">
        <v>249</v>
      </c>
      <c r="E9" s="596" t="s">
        <v>253</v>
      </c>
      <c r="F9" s="86" t="s">
        <v>2051</v>
      </c>
      <c r="I9" s="75"/>
      <c r="J9" s="75"/>
      <c r="K9" s="75"/>
      <c r="L9" s="75"/>
      <c r="M9" s="75"/>
      <c r="N9" s="75"/>
      <c r="O9" s="75"/>
      <c r="P9" s="75"/>
      <c r="Q9" s="75"/>
      <c r="R9" s="75"/>
      <c r="S9" s="75"/>
      <c r="T9" s="75"/>
      <c r="U9" s="75"/>
      <c r="V9" s="75"/>
      <c r="W9" s="75"/>
      <c r="X9" s="75"/>
      <c r="Y9" s="75"/>
    </row>
    <row r="10">
      <c r="A10" s="348" t="str">
        <f>[4]ID14!A1</f>
        <v>#ERROR!</v>
      </c>
      <c r="B10" s="348" t="str">
        <f>[4]ID14!B1</f>
        <v>#ERROR!</v>
      </c>
      <c r="C10" s="348" t="str">
        <f>[4]ID14!C1</f>
        <v>#ERROR!</v>
      </c>
      <c r="D10" s="674" t="str">
        <f>[4]ID14!D1</f>
        <v>#ERROR!</v>
      </c>
      <c r="E10" s="348" t="str">
        <f>[4]ID14!E1</f>
        <v>#ERROR!</v>
      </c>
      <c r="F10" s="1777" t="str">
        <f t="shared" ref="F10:F71" si="1">A10</f>
        <v>#ERROR!</v>
      </c>
    </row>
    <row r="11">
      <c r="A11" s="348" t="str">
        <f>[4]ID14!A2</f>
        <v>#ERROR!</v>
      </c>
      <c r="B11" s="348" t="str">
        <f>[4]ID14!B2</f>
        <v>#ERROR!</v>
      </c>
      <c r="C11" s="348" t="str">
        <f>[4]ID14!C2</f>
        <v>#ERROR!</v>
      </c>
      <c r="D11" s="674" t="str">
        <f>[4]ID14!D2</f>
        <v>#ERROR!</v>
      </c>
      <c r="E11" s="348" t="str">
        <f>[4]ID14!E2</f>
        <v>#ERROR!</v>
      </c>
      <c r="F11" s="1777" t="str">
        <f t="shared" si="1"/>
        <v>#ERROR!</v>
      </c>
    </row>
    <row r="12" ht="18.0" customHeight="1">
      <c r="A12" s="348" t="str">
        <f>[4]ID14!A3</f>
        <v>#ERROR!</v>
      </c>
      <c r="B12" s="348" t="str">
        <f>[4]ID14!B3</f>
        <v>#ERROR!</v>
      </c>
      <c r="C12" s="348" t="str">
        <f>[4]ID14!C3</f>
        <v>#ERROR!</v>
      </c>
      <c r="D12" s="674">
        <v>240.0</v>
      </c>
      <c r="E12" s="348">
        <v>240.0</v>
      </c>
      <c r="F12" s="1777" t="str">
        <f t="shared" si="1"/>
        <v>#ERROR!</v>
      </c>
    </row>
    <row r="13" ht="23.25" customHeight="1">
      <c r="A13" s="348" t="str">
        <f>[4]ID14!A4</f>
        <v>#ERROR!</v>
      </c>
      <c r="B13" s="348" t="str">
        <f>[4]ID14!B4</f>
        <v>#ERROR!</v>
      </c>
      <c r="C13" s="348" t="str">
        <f>[4]ID14!C4</f>
        <v>#ERROR!</v>
      </c>
      <c r="D13" s="674" t="str">
        <f>[4]ID14!D4</f>
        <v>#ERROR!</v>
      </c>
      <c r="E13" s="348">
        <v>10.0</v>
      </c>
      <c r="F13" s="348" t="str">
        <f t="shared" si="1"/>
        <v>#ERROR!</v>
      </c>
    </row>
    <row r="14" ht="15.0" customHeight="1">
      <c r="A14" s="348" t="str">
        <f>[4]ID14!A5</f>
        <v>#ERROR!</v>
      </c>
      <c r="B14" s="348" t="str">
        <f>[4]ID14!B5</f>
        <v>#ERROR!</v>
      </c>
      <c r="C14" s="348" t="str">
        <f>[4]ID14!C5</f>
        <v>#ERROR!</v>
      </c>
      <c r="D14" s="674" t="str">
        <f>[4]ID14!D5</f>
        <v>#ERROR!</v>
      </c>
      <c r="E14" s="348" t="str">
        <f>[4]ID14!E5</f>
        <v>#ERROR!</v>
      </c>
      <c r="F14" s="348" t="str">
        <f t="shared" si="1"/>
        <v>#ERROR!</v>
      </c>
    </row>
    <row r="15" ht="15.0" customHeight="1">
      <c r="A15" s="348" t="str">
        <f>[4]ID14!A6</f>
        <v>#ERROR!</v>
      </c>
      <c r="B15" s="348" t="str">
        <f>[4]ID14!B6</f>
        <v>#ERROR!</v>
      </c>
      <c r="C15" s="348" t="str">
        <f>[4]ID14!C6</f>
        <v>#ERROR!</v>
      </c>
      <c r="D15" s="674" t="str">
        <f>[4]ID14!D6</f>
        <v>#ERROR!</v>
      </c>
      <c r="E15" s="348" t="str">
        <f>[4]ID14!E6</f>
        <v>#ERROR!</v>
      </c>
      <c r="F15" s="348" t="str">
        <f t="shared" si="1"/>
        <v>#ERROR!</v>
      </c>
    </row>
    <row r="16" ht="24.0" customHeight="1">
      <c r="A16" s="421" t="str">
        <f>[4]ID14!A7</f>
        <v>#ERROR!</v>
      </c>
      <c r="B16" s="421" t="str">
        <f>[4]ID14!B7</f>
        <v>#ERROR!</v>
      </c>
      <c r="C16" s="421" t="str">
        <f>[4]ID14!C7</f>
        <v>#ERROR!</v>
      </c>
      <c r="D16" s="679" t="str">
        <f>[4]ID14!D7</f>
        <v>#ERROR!</v>
      </c>
      <c r="E16" s="421" t="str">
        <f>[4]ID14!E7</f>
        <v>#ERROR!</v>
      </c>
      <c r="F16" s="421" t="str">
        <f t="shared" si="1"/>
        <v>#ERROR!</v>
      </c>
    </row>
    <row r="17" ht="15.75" customHeight="1">
      <c r="A17" s="1368" t="str">
        <f>[4]ID14!A8</f>
        <v>#ERROR!</v>
      </c>
      <c r="B17" s="1368" t="str">
        <f>[4]ID14!B8</f>
        <v>#ERROR!</v>
      </c>
      <c r="C17" s="421" t="str">
        <f>[4]ID14!C8</f>
        <v>#ERROR!</v>
      </c>
      <c r="D17" s="421" t="str">
        <f>[4]ID14!D8</f>
        <v>#ERROR!</v>
      </c>
      <c r="E17" s="421" t="str">
        <f>[4]ID14!E8</f>
        <v>#ERROR!</v>
      </c>
      <c r="F17" s="421" t="str">
        <f t="shared" si="1"/>
        <v>#ERROR!</v>
      </c>
      <c r="G17" s="70"/>
      <c r="H17" s="70"/>
    </row>
    <row r="18" ht="15.75" customHeight="1">
      <c r="A18" s="1368" t="s">
        <v>73</v>
      </c>
      <c r="B18" s="1368" t="s">
        <v>52</v>
      </c>
      <c r="C18" s="421" t="s">
        <v>12689</v>
      </c>
      <c r="D18" s="421">
        <v>10.0</v>
      </c>
      <c r="E18" s="256">
        <v>10.0</v>
      </c>
      <c r="F18" s="1368" t="str">
        <f t="shared" si="1"/>
        <v>Butuca Anca</v>
      </c>
      <c r="G18" s="70"/>
      <c r="H18" s="70"/>
    </row>
    <row r="19" ht="15.75" customHeight="1">
      <c r="A19" s="1368" t="s">
        <v>73</v>
      </c>
      <c r="B19" s="1368" t="s">
        <v>52</v>
      </c>
      <c r="C19" s="421" t="s">
        <v>12690</v>
      </c>
      <c r="D19" s="421">
        <v>10.0</v>
      </c>
      <c r="E19" s="256">
        <v>10.0</v>
      </c>
      <c r="F19" s="1368" t="str">
        <f t="shared" si="1"/>
        <v>Butuca Anca</v>
      </c>
      <c r="G19" s="70"/>
      <c r="H19" s="70"/>
    </row>
    <row r="20" ht="15.75" customHeight="1">
      <c r="A20" s="1368" t="s">
        <v>73</v>
      </c>
      <c r="B20" s="1368" t="s">
        <v>52</v>
      </c>
      <c r="C20" s="421" t="s">
        <v>12691</v>
      </c>
      <c r="D20" s="421">
        <v>10.0</v>
      </c>
      <c r="E20" s="421">
        <v>10.0</v>
      </c>
      <c r="F20" s="1368" t="str">
        <f t="shared" si="1"/>
        <v>Butuca Anca</v>
      </c>
      <c r="G20" s="70"/>
      <c r="H20" s="70"/>
    </row>
    <row r="21" ht="15.75" customHeight="1">
      <c r="A21" s="1368" t="s">
        <v>73</v>
      </c>
      <c r="B21" s="1368" t="s">
        <v>52</v>
      </c>
      <c r="C21" s="421" t="s">
        <v>12692</v>
      </c>
      <c r="D21" s="421">
        <v>10.0</v>
      </c>
      <c r="E21" s="256">
        <v>10.0</v>
      </c>
      <c r="F21" s="1368" t="str">
        <f t="shared" si="1"/>
        <v>Butuca Anca</v>
      </c>
      <c r="G21" s="70"/>
      <c r="H21" s="70"/>
    </row>
    <row r="22" ht="15.75" customHeight="1">
      <c r="A22" s="1368" t="s">
        <v>73</v>
      </c>
      <c r="B22" s="1368" t="s">
        <v>52</v>
      </c>
      <c r="C22" s="421" t="s">
        <v>12693</v>
      </c>
      <c r="D22" s="421">
        <v>10.0</v>
      </c>
      <c r="E22" s="421">
        <v>10.0</v>
      </c>
      <c r="F22" s="1368" t="str">
        <f t="shared" si="1"/>
        <v>Butuca Anca</v>
      </c>
      <c r="G22" s="70"/>
      <c r="H22" s="70"/>
    </row>
    <row r="23" ht="15.75" customHeight="1">
      <c r="A23" s="1368" t="str">
        <f>[4]ID14!A15</f>
        <v>#ERROR!</v>
      </c>
      <c r="B23" s="1368" t="str">
        <f>[4]ID14!B15</f>
        <v>#ERROR!</v>
      </c>
      <c r="C23" s="421" t="str">
        <f>[4]ID14!C15</f>
        <v>#ERROR!</v>
      </c>
      <c r="D23" s="421" t="str">
        <f>[4]ID14!D15</f>
        <v>#ERROR!</v>
      </c>
      <c r="E23" s="421" t="str">
        <f>[4]ID14!E15</f>
        <v>#ERROR!</v>
      </c>
      <c r="F23" s="1368" t="str">
        <f t="shared" si="1"/>
        <v>#ERROR!</v>
      </c>
      <c r="G23" s="70"/>
      <c r="H23" s="70"/>
    </row>
    <row r="24" ht="15.75" customHeight="1">
      <c r="A24" s="1368" t="str">
        <f>[4]ID14!A16</f>
        <v>#ERROR!</v>
      </c>
      <c r="B24" s="1368" t="str">
        <f>[4]ID14!B16</f>
        <v>#ERROR!</v>
      </c>
      <c r="C24" s="421" t="str">
        <f>[4]ID14!C16</f>
        <v>#ERROR!</v>
      </c>
      <c r="D24" s="421" t="str">
        <f>[4]ID14!D16</f>
        <v>#ERROR!</v>
      </c>
      <c r="E24" s="421" t="str">
        <f>[4]ID14!E16</f>
        <v>#ERROR!</v>
      </c>
      <c r="F24" s="1368" t="str">
        <f t="shared" si="1"/>
        <v>#ERROR!</v>
      </c>
      <c r="G24" s="70"/>
      <c r="H24" s="70"/>
    </row>
    <row r="25" ht="15.75" customHeight="1">
      <c r="A25" s="1368" t="str">
        <f>[4]ID14!A17</f>
        <v>#ERROR!</v>
      </c>
      <c r="B25" s="1368" t="str">
        <f>[4]ID14!B17</f>
        <v>#ERROR!</v>
      </c>
      <c r="C25" s="421" t="str">
        <f>[4]ID14!C17</f>
        <v>#ERROR!</v>
      </c>
      <c r="D25" s="421" t="str">
        <f>[4]ID14!D17</f>
        <v>#ERROR!</v>
      </c>
      <c r="E25" s="421" t="str">
        <f>[4]ID14!E17</f>
        <v>#ERROR!</v>
      </c>
      <c r="F25" s="1368" t="str">
        <f t="shared" si="1"/>
        <v>#ERROR!</v>
      </c>
      <c r="G25" s="70"/>
      <c r="H25" s="70"/>
    </row>
    <row r="26" ht="15.75" customHeight="1">
      <c r="A26" s="1368" t="str">
        <f>[4]ID14!A18</f>
        <v>#ERROR!</v>
      </c>
      <c r="B26" s="1368" t="str">
        <f>[4]ID14!B18</f>
        <v>#ERROR!</v>
      </c>
      <c r="C26" s="421" t="str">
        <f>[4]ID14!C18</f>
        <v>#ERROR!</v>
      </c>
      <c r="D26" s="421" t="str">
        <f>[4]ID14!D18</f>
        <v>#ERROR!</v>
      </c>
      <c r="E26" s="421" t="str">
        <f>[4]ID14!E18</f>
        <v>#ERROR!</v>
      </c>
      <c r="F26" s="1368" t="str">
        <f t="shared" si="1"/>
        <v>#ERROR!</v>
      </c>
      <c r="G26" s="70"/>
      <c r="H26" s="70"/>
    </row>
    <row r="27" ht="15.75" customHeight="1">
      <c r="A27" s="1368" t="str">
        <f>[4]ID14!A19</f>
        <v>#ERROR!</v>
      </c>
      <c r="B27" s="1368" t="str">
        <f>[4]ID14!B19</f>
        <v>#ERROR!</v>
      </c>
      <c r="C27" s="421" t="str">
        <f>[4]ID14!C19</f>
        <v>#ERROR!</v>
      </c>
      <c r="D27" s="421" t="str">
        <f>[4]ID14!D19</f>
        <v>#ERROR!</v>
      </c>
      <c r="E27" s="421" t="str">
        <f>[4]ID14!E19</f>
        <v>#ERROR!</v>
      </c>
      <c r="F27" s="1368" t="str">
        <f t="shared" si="1"/>
        <v>#ERROR!</v>
      </c>
      <c r="G27" s="70"/>
      <c r="H27" s="70"/>
    </row>
    <row r="28" ht="15.75" customHeight="1">
      <c r="A28" s="1368" t="str">
        <f>[4]ID14!A20</f>
        <v>#ERROR!</v>
      </c>
      <c r="B28" s="1368" t="str">
        <f>[4]ID14!B20</f>
        <v>#ERROR!</v>
      </c>
      <c r="C28" s="421" t="str">
        <f>[4]ID14!C20</f>
        <v>#ERROR!</v>
      </c>
      <c r="D28" s="421" t="str">
        <f>[4]ID14!D20</f>
        <v>#ERROR!</v>
      </c>
      <c r="E28" s="421" t="str">
        <f>[4]ID14!E20</f>
        <v>#ERROR!</v>
      </c>
      <c r="F28" s="1368" t="str">
        <f t="shared" si="1"/>
        <v>#ERROR!</v>
      </c>
      <c r="G28" s="70"/>
      <c r="H28" s="70"/>
    </row>
    <row r="29" ht="15.75" customHeight="1">
      <c r="A29" s="1368" t="str">
        <f>[4]ID14!A21</f>
        <v>#ERROR!</v>
      </c>
      <c r="B29" s="1368" t="str">
        <f>[4]ID14!B21</f>
        <v>#ERROR!</v>
      </c>
      <c r="C29" s="421" t="str">
        <f>[4]ID14!C21</f>
        <v>#ERROR!</v>
      </c>
      <c r="D29" s="421" t="str">
        <f>[4]ID14!D21</f>
        <v>#ERROR!</v>
      </c>
      <c r="E29" s="421" t="str">
        <f>[4]ID14!E21</f>
        <v>#ERROR!</v>
      </c>
      <c r="F29" s="1778" t="str">
        <f t="shared" si="1"/>
        <v>#ERROR!</v>
      </c>
      <c r="G29" s="70"/>
      <c r="H29" s="70"/>
    </row>
    <row r="30" ht="15.75" customHeight="1">
      <c r="A30" s="1368" t="str">
        <f>[4]ID14!A22</f>
        <v>#ERROR!</v>
      </c>
      <c r="B30" s="1368" t="str">
        <f>[4]ID14!B22</f>
        <v>#ERROR!</v>
      </c>
      <c r="C30" s="421" t="str">
        <f>[4]ID14!C22</f>
        <v>#ERROR!</v>
      </c>
      <c r="D30" s="421" t="str">
        <f>[4]ID14!D22</f>
        <v>#ERROR!</v>
      </c>
      <c r="E30" s="421" t="str">
        <f>[4]ID14!E22</f>
        <v>#ERROR!</v>
      </c>
      <c r="F30" s="1368" t="str">
        <f t="shared" si="1"/>
        <v>#ERROR!</v>
      </c>
      <c r="G30" s="70"/>
      <c r="H30" s="70"/>
    </row>
    <row r="31" ht="15.75" customHeight="1">
      <c r="A31" s="1368" t="str">
        <f>[4]ID14!A23</f>
        <v>#ERROR!</v>
      </c>
      <c r="B31" s="1368" t="str">
        <f>[4]ID14!B23</f>
        <v>#ERROR!</v>
      </c>
      <c r="C31" s="421" t="str">
        <f>[4]ID14!C23</f>
        <v>#ERROR!</v>
      </c>
      <c r="D31" s="421" t="str">
        <f>[4]ID14!D23</f>
        <v>#ERROR!</v>
      </c>
      <c r="E31" s="421" t="str">
        <f>[4]ID14!E23</f>
        <v>#ERROR!</v>
      </c>
      <c r="F31" s="1368" t="str">
        <f t="shared" si="1"/>
        <v>#ERROR!</v>
      </c>
      <c r="G31" s="70"/>
      <c r="H31" s="70"/>
    </row>
    <row r="32" ht="15.75" customHeight="1">
      <c r="A32" s="1368" t="str">
        <f>[4]ID14!A24</f>
        <v>#ERROR!</v>
      </c>
      <c r="B32" s="1368" t="str">
        <f>[4]ID14!B24</f>
        <v>#ERROR!</v>
      </c>
      <c r="C32" s="421" t="str">
        <f>[4]ID14!C24</f>
        <v>#ERROR!</v>
      </c>
      <c r="D32" s="421" t="str">
        <f>[4]ID14!D24</f>
        <v>#ERROR!</v>
      </c>
      <c r="E32" s="421" t="str">
        <f>[4]ID14!E24</f>
        <v>#ERROR!</v>
      </c>
      <c r="F32" s="1368" t="str">
        <f t="shared" si="1"/>
        <v>#ERROR!</v>
      </c>
      <c r="G32" s="70"/>
      <c r="H32" s="70"/>
    </row>
    <row r="33" ht="15.75" customHeight="1">
      <c r="A33" s="1368" t="str">
        <f>[4]ID14!A25</f>
        <v>#ERROR!</v>
      </c>
      <c r="B33" s="1368" t="str">
        <f>[4]ID14!B25</f>
        <v>#ERROR!</v>
      </c>
      <c r="C33" s="421" t="str">
        <f>[4]ID14!C25</f>
        <v>#ERROR!</v>
      </c>
      <c r="D33" s="421" t="str">
        <f>[4]ID14!D25</f>
        <v>#ERROR!</v>
      </c>
      <c r="E33" s="421" t="str">
        <f>[4]ID14!E25</f>
        <v>#ERROR!</v>
      </c>
      <c r="F33" s="1368" t="str">
        <f t="shared" si="1"/>
        <v>#ERROR!</v>
      </c>
      <c r="G33" s="70"/>
      <c r="H33" s="70"/>
    </row>
    <row r="34" ht="15.75" customHeight="1">
      <c r="A34" s="1368" t="str">
        <f>[4]ID14!A26</f>
        <v>#ERROR!</v>
      </c>
      <c r="B34" s="1368" t="str">
        <f>[4]ID14!B26</f>
        <v>#ERROR!</v>
      </c>
      <c r="C34" s="421" t="str">
        <f>[4]ID14!C26</f>
        <v>#ERROR!</v>
      </c>
      <c r="D34" s="421" t="str">
        <f>[4]ID14!D26</f>
        <v>#ERROR!</v>
      </c>
      <c r="E34" s="421" t="str">
        <f>[4]ID14!E26</f>
        <v>#ERROR!</v>
      </c>
      <c r="F34" s="1368" t="str">
        <f t="shared" si="1"/>
        <v>#ERROR!</v>
      </c>
      <c r="G34" s="70"/>
      <c r="H34" s="70"/>
    </row>
    <row r="35" ht="15.75" customHeight="1">
      <c r="A35" s="1368" t="str">
        <f>[4]ID14!A27</f>
        <v>#ERROR!</v>
      </c>
      <c r="B35" s="1368" t="str">
        <f>[4]ID14!B27</f>
        <v>#ERROR!</v>
      </c>
      <c r="C35" s="421" t="str">
        <f>[4]ID14!C27</f>
        <v>#ERROR!</v>
      </c>
      <c r="D35" s="421" t="str">
        <f>[4]ID14!D27</f>
        <v>#ERROR!</v>
      </c>
      <c r="E35" s="421" t="str">
        <f>[4]ID14!E27</f>
        <v>#ERROR!</v>
      </c>
      <c r="F35" s="1368" t="str">
        <f t="shared" si="1"/>
        <v>#ERROR!</v>
      </c>
      <c r="G35" s="70"/>
      <c r="H35" s="70"/>
    </row>
    <row r="36" ht="15.75" customHeight="1">
      <c r="A36" s="1368" t="str">
        <f>[4]ID14!A28</f>
        <v>#ERROR!</v>
      </c>
      <c r="B36" s="1368" t="str">
        <f>[4]ID14!B28</f>
        <v>#ERROR!</v>
      </c>
      <c r="C36" s="421" t="str">
        <f>[4]ID14!C28</f>
        <v>#ERROR!</v>
      </c>
      <c r="D36" s="421" t="str">
        <f>[4]ID14!D28</f>
        <v>#ERROR!</v>
      </c>
      <c r="E36" s="421" t="str">
        <f>[4]ID14!E28</f>
        <v>#ERROR!</v>
      </c>
      <c r="F36" s="1368" t="str">
        <f t="shared" si="1"/>
        <v>#ERROR!</v>
      </c>
      <c r="G36" s="70"/>
      <c r="H36" s="70"/>
    </row>
    <row r="37" ht="15.75" customHeight="1">
      <c r="A37" s="1368" t="str">
        <f>[4]ID14!A29</f>
        <v>#ERROR!</v>
      </c>
      <c r="B37" s="1368" t="str">
        <f>[4]ID14!B29</f>
        <v>#ERROR!</v>
      </c>
      <c r="C37" s="421" t="str">
        <f>[4]ID14!C29</f>
        <v>#ERROR!</v>
      </c>
      <c r="D37" s="421" t="str">
        <f>[4]ID14!D29</f>
        <v>#ERROR!</v>
      </c>
      <c r="E37" s="421" t="str">
        <f>[4]ID14!E29</f>
        <v>#ERROR!</v>
      </c>
      <c r="F37" s="1368" t="str">
        <f t="shared" si="1"/>
        <v>#ERROR!</v>
      </c>
      <c r="G37" s="70"/>
      <c r="H37" s="70"/>
    </row>
    <row r="38" ht="15.75" customHeight="1">
      <c r="A38" s="1368" t="str">
        <f>[4]ID14!A30</f>
        <v>#ERROR!</v>
      </c>
      <c r="B38" s="1368" t="str">
        <f>[4]ID14!B30</f>
        <v>#ERROR!</v>
      </c>
      <c r="C38" s="421" t="str">
        <f>[4]ID14!C30</f>
        <v>#ERROR!</v>
      </c>
      <c r="D38" s="421" t="str">
        <f>[4]ID14!D30</f>
        <v>#ERROR!</v>
      </c>
      <c r="E38" s="421" t="str">
        <f>[4]ID14!E30</f>
        <v>#ERROR!</v>
      </c>
      <c r="F38" s="1368" t="str">
        <f t="shared" si="1"/>
        <v>#ERROR!</v>
      </c>
      <c r="G38" s="70"/>
      <c r="H38" s="70"/>
    </row>
    <row r="39" ht="15.75" customHeight="1">
      <c r="A39" s="1368" t="str">
        <f>[4]ID14!A31</f>
        <v>#ERROR!</v>
      </c>
      <c r="B39" s="1368" t="str">
        <f>[4]ID14!B31</f>
        <v>#ERROR!</v>
      </c>
      <c r="C39" s="421" t="str">
        <f>[4]ID14!C31</f>
        <v>#ERROR!</v>
      </c>
      <c r="D39" s="421" t="str">
        <f>[4]ID14!D31</f>
        <v>#ERROR!</v>
      </c>
      <c r="E39" s="421" t="str">
        <f>[4]ID14!E31</f>
        <v>#ERROR!</v>
      </c>
      <c r="F39" s="1368" t="str">
        <f t="shared" si="1"/>
        <v>#ERROR!</v>
      </c>
      <c r="G39" s="70"/>
      <c r="H39" s="70"/>
    </row>
    <row r="40" ht="15.75" customHeight="1">
      <c r="A40" s="1368" t="str">
        <f>[4]ID14!A32</f>
        <v>#ERROR!</v>
      </c>
      <c r="B40" s="1368" t="str">
        <f>[4]ID14!B32</f>
        <v>#ERROR!</v>
      </c>
      <c r="C40" s="421" t="str">
        <f>[4]ID14!C32</f>
        <v>#ERROR!</v>
      </c>
      <c r="D40" s="421" t="str">
        <f>[4]ID14!D32</f>
        <v>#ERROR!</v>
      </c>
      <c r="E40" s="421" t="str">
        <f>[4]ID14!E32</f>
        <v>#ERROR!</v>
      </c>
      <c r="F40" s="1368" t="str">
        <f t="shared" si="1"/>
        <v>#ERROR!</v>
      </c>
      <c r="G40" s="70"/>
      <c r="H40" s="70"/>
    </row>
    <row r="41" ht="24.0" customHeight="1">
      <c r="A41" s="1368" t="str">
        <f>[4]ID14!A33</f>
        <v>#ERROR!</v>
      </c>
      <c r="B41" s="1368" t="str">
        <f>[4]ID14!B33</f>
        <v>#ERROR!</v>
      </c>
      <c r="C41" s="421" t="str">
        <f>[4]ID14!C33</f>
        <v>#ERROR!</v>
      </c>
      <c r="D41" s="421" t="str">
        <f>[4]ID14!D33</f>
        <v>#ERROR!</v>
      </c>
      <c r="E41" s="421" t="str">
        <f>[4]ID14!E33</f>
        <v>#ERROR!</v>
      </c>
      <c r="F41" s="1368" t="str">
        <f t="shared" si="1"/>
        <v>#ERROR!</v>
      </c>
      <c r="G41" s="70"/>
      <c r="H41" s="70"/>
    </row>
    <row r="42" ht="15.75" customHeight="1">
      <c r="A42" s="1368" t="str">
        <f>[4]ID14!A34</f>
        <v>#ERROR!</v>
      </c>
      <c r="B42" s="1368" t="str">
        <f>[4]ID14!B34</f>
        <v>#ERROR!</v>
      </c>
      <c r="C42" s="421" t="str">
        <f>[4]ID14!C34</f>
        <v>#ERROR!</v>
      </c>
      <c r="D42" s="421" t="str">
        <f>[4]ID14!D34</f>
        <v>#ERROR!</v>
      </c>
      <c r="E42" s="421" t="str">
        <f>[4]ID14!E34</f>
        <v>#ERROR!</v>
      </c>
      <c r="F42" s="1368" t="str">
        <f t="shared" si="1"/>
        <v>#ERROR!</v>
      </c>
      <c r="G42" s="70"/>
      <c r="H42" s="70"/>
    </row>
    <row r="43" ht="15.75" customHeight="1">
      <c r="A43" s="1368" t="str">
        <f>[4]ID14!A35</f>
        <v>#ERROR!</v>
      </c>
      <c r="B43" s="1368" t="str">
        <f>[4]ID14!B35</f>
        <v>#ERROR!</v>
      </c>
      <c r="C43" s="421" t="str">
        <f>[4]ID14!C35</f>
        <v>#ERROR!</v>
      </c>
      <c r="D43" s="421" t="str">
        <f>[4]ID14!D35</f>
        <v>#ERROR!</v>
      </c>
      <c r="E43" s="421" t="str">
        <f>[4]ID14!E35</f>
        <v>#ERROR!</v>
      </c>
      <c r="F43" s="1368" t="str">
        <f t="shared" si="1"/>
        <v>#ERROR!</v>
      </c>
      <c r="G43" s="70"/>
      <c r="H43" s="70"/>
    </row>
    <row r="44" ht="15.75" customHeight="1">
      <c r="A44" s="162" t="s">
        <v>12694</v>
      </c>
      <c r="B44" s="348"/>
      <c r="C44" s="348" t="s">
        <v>12695</v>
      </c>
      <c r="D44" s="178">
        <v>10.0</v>
      </c>
      <c r="E44" s="1483">
        <v>10.0</v>
      </c>
      <c r="F44" s="1368" t="str">
        <f t="shared" si="1"/>
        <v>SL Dr Prodan Liiana Carmen </v>
      </c>
    </row>
    <row r="45" ht="15.75" customHeight="1">
      <c r="A45" s="1368" t="str">
        <f>[4]ID14!A36</f>
        <v>#ERROR!</v>
      </c>
      <c r="B45" s="1368" t="str">
        <f>[4]ID14!B36</f>
        <v>#ERROR!</v>
      </c>
      <c r="C45" s="421" t="str">
        <f>[4]ID14!C36</f>
        <v>#ERROR!</v>
      </c>
      <c r="D45" s="421" t="str">
        <f>[4]ID14!D36</f>
        <v>#ERROR!</v>
      </c>
      <c r="E45" s="421" t="str">
        <f>[4]ID14!E36</f>
        <v>#ERROR!</v>
      </c>
      <c r="F45" s="1779" t="str">
        <f t="shared" si="1"/>
        <v>#ERROR!</v>
      </c>
      <c r="G45" s="70"/>
      <c r="H45" s="70"/>
    </row>
    <row r="46" ht="15.75" customHeight="1">
      <c r="A46" s="1368" t="str">
        <f>[4]ID14!A37</f>
        <v>#ERROR!</v>
      </c>
      <c r="B46" s="1368" t="str">
        <f>[4]ID14!B37</f>
        <v>#ERROR!</v>
      </c>
      <c r="C46" s="421" t="str">
        <f>[4]ID14!C37</f>
        <v>#ERROR!</v>
      </c>
      <c r="D46" s="421" t="str">
        <f>[4]ID14!D37</f>
        <v>#ERROR!</v>
      </c>
      <c r="E46" s="421" t="str">
        <f>[4]ID14!E37</f>
        <v>#ERROR!</v>
      </c>
      <c r="F46" s="1368" t="str">
        <f t="shared" si="1"/>
        <v>#ERROR!</v>
      </c>
      <c r="G46" s="70"/>
      <c r="H46" s="70"/>
    </row>
    <row r="47" ht="15.75" customHeight="1">
      <c r="A47" s="1368" t="str">
        <f>[4]ID14!A38</f>
        <v>#ERROR!</v>
      </c>
      <c r="B47" s="1368" t="str">
        <f>[4]ID14!B38</f>
        <v>#ERROR!</v>
      </c>
      <c r="C47" s="421" t="str">
        <f>[4]ID14!C38</f>
        <v>#ERROR!</v>
      </c>
      <c r="D47" s="421" t="str">
        <f>[4]ID14!D38</f>
        <v>#ERROR!</v>
      </c>
      <c r="E47" s="421" t="str">
        <f>[4]ID14!E38</f>
        <v>#ERROR!</v>
      </c>
      <c r="F47" s="1368" t="str">
        <f t="shared" si="1"/>
        <v>#ERROR!</v>
      </c>
      <c r="G47" s="70"/>
      <c r="H47" s="70"/>
    </row>
    <row r="48" ht="15.75" customHeight="1">
      <c r="A48" s="1368" t="str">
        <f>[4]ID14!A39</f>
        <v>#ERROR!</v>
      </c>
      <c r="B48" s="1368" t="str">
        <f>[4]ID14!B39</f>
        <v>#ERROR!</v>
      </c>
      <c r="C48" s="421" t="str">
        <f>[4]ID14!C39</f>
        <v>#ERROR!</v>
      </c>
      <c r="D48" s="421" t="str">
        <f>[4]ID14!D39</f>
        <v>#ERROR!</v>
      </c>
      <c r="E48" s="421" t="str">
        <f>[4]ID14!E39</f>
        <v>#ERROR!</v>
      </c>
      <c r="F48" s="1368" t="str">
        <f t="shared" si="1"/>
        <v>#ERROR!</v>
      </c>
      <c r="G48" s="70"/>
      <c r="H48" s="70"/>
    </row>
    <row r="49" ht="15.75" customHeight="1">
      <c r="A49" s="1368" t="str">
        <f>[4]ID14!A40</f>
        <v>#ERROR!</v>
      </c>
      <c r="B49" s="1368" t="str">
        <f>[4]ID14!B40</f>
        <v>#ERROR!</v>
      </c>
      <c r="C49" s="421" t="str">
        <f>[4]ID14!C40</f>
        <v>#ERROR!</v>
      </c>
      <c r="D49" s="421" t="str">
        <f>[4]ID14!D40</f>
        <v>#ERROR!</v>
      </c>
      <c r="E49" s="421" t="str">
        <f>[4]ID14!E40</f>
        <v>#ERROR!</v>
      </c>
      <c r="F49" s="1368" t="str">
        <f t="shared" si="1"/>
        <v>#ERROR!</v>
      </c>
      <c r="G49" s="70"/>
      <c r="H49" s="70"/>
    </row>
    <row r="50" ht="15.75" customHeight="1">
      <c r="A50" s="1368" t="str">
        <f>[4]ID14!A41</f>
        <v>#ERROR!</v>
      </c>
      <c r="B50" s="1368" t="str">
        <f>[4]ID14!B41</f>
        <v>#ERROR!</v>
      </c>
      <c r="C50" s="421" t="str">
        <f>[4]ID14!C41</f>
        <v>#ERROR!</v>
      </c>
      <c r="D50" s="421" t="str">
        <f>[4]ID14!D41</f>
        <v>#ERROR!</v>
      </c>
      <c r="E50" s="421" t="str">
        <f>[4]ID14!E41</f>
        <v>#ERROR!</v>
      </c>
      <c r="F50" s="1368" t="str">
        <f t="shared" si="1"/>
        <v>#ERROR!</v>
      </c>
      <c r="G50" s="70"/>
      <c r="H50" s="70"/>
    </row>
    <row r="51" ht="15.75" customHeight="1">
      <c r="A51" s="1368" t="str">
        <f>[4]ID14!A42</f>
        <v>#ERROR!</v>
      </c>
      <c r="B51" s="1368" t="str">
        <f>[4]ID14!B42</f>
        <v>#ERROR!</v>
      </c>
      <c r="C51" s="421" t="str">
        <f>[4]ID14!C42</f>
        <v>#ERROR!</v>
      </c>
      <c r="D51" s="421" t="str">
        <f>[4]ID14!D42</f>
        <v>#ERROR!</v>
      </c>
      <c r="E51" s="421" t="str">
        <f>[4]ID14!E42</f>
        <v>#ERROR!</v>
      </c>
      <c r="F51" s="1368" t="str">
        <f t="shared" si="1"/>
        <v>#ERROR!</v>
      </c>
      <c r="G51" s="70"/>
      <c r="H51" s="70"/>
    </row>
    <row r="52" ht="15.75" customHeight="1">
      <c r="A52" s="1368" t="str">
        <f>[4]ID14!A43</f>
        <v>#ERROR!</v>
      </c>
      <c r="B52" s="1368" t="str">
        <f>[4]ID14!B43</f>
        <v>#ERROR!</v>
      </c>
      <c r="C52" s="421" t="str">
        <f>[4]ID14!C43</f>
        <v>#ERROR!</v>
      </c>
      <c r="D52" s="421" t="str">
        <f>[4]ID14!D43</f>
        <v>#ERROR!</v>
      </c>
      <c r="E52" s="421" t="str">
        <f>[4]ID14!E43</f>
        <v>#ERROR!</v>
      </c>
      <c r="F52" s="1368" t="str">
        <f t="shared" si="1"/>
        <v>#ERROR!</v>
      </c>
      <c r="G52" s="70"/>
      <c r="H52" s="70"/>
    </row>
    <row r="53" ht="15.75" customHeight="1">
      <c r="A53" s="1368" t="str">
        <f>[4]ID14!A44</f>
        <v>#ERROR!</v>
      </c>
      <c r="B53" s="1368" t="str">
        <f>[4]ID14!B44</f>
        <v>#ERROR!</v>
      </c>
      <c r="C53" s="421" t="str">
        <f>[4]ID14!C44</f>
        <v>#ERROR!</v>
      </c>
      <c r="D53" s="421" t="str">
        <f>[4]ID14!D44</f>
        <v>#ERROR!</v>
      </c>
      <c r="E53" s="421" t="str">
        <f>[4]ID14!E44</f>
        <v>#ERROR!</v>
      </c>
      <c r="F53" s="1368" t="str">
        <f t="shared" si="1"/>
        <v>#ERROR!</v>
      </c>
      <c r="G53" s="70"/>
      <c r="H53" s="70"/>
    </row>
    <row r="54" ht="15.75" customHeight="1">
      <c r="A54" s="1368" t="str">
        <f>[4]ID14!A45</f>
        <v>#ERROR!</v>
      </c>
      <c r="B54" s="1368" t="str">
        <f>[4]ID14!B45</f>
        <v>#ERROR!</v>
      </c>
      <c r="C54" s="421" t="str">
        <f>[4]ID14!C45</f>
        <v>#ERROR!</v>
      </c>
      <c r="D54" s="421" t="str">
        <f>[4]ID14!D45</f>
        <v>#ERROR!</v>
      </c>
      <c r="E54" s="421" t="str">
        <f>[4]ID14!E45</f>
        <v>#ERROR!</v>
      </c>
      <c r="F54" s="1368" t="str">
        <f t="shared" si="1"/>
        <v>#ERROR!</v>
      </c>
      <c r="G54" s="70"/>
      <c r="H54" s="70"/>
    </row>
    <row r="55" ht="15.75" customHeight="1">
      <c r="A55" s="1368" t="str">
        <f>[4]ID14!A46</f>
        <v>#ERROR!</v>
      </c>
      <c r="B55" s="1368" t="str">
        <f>[4]ID14!B46</f>
        <v>#ERROR!</v>
      </c>
      <c r="C55" s="421" t="str">
        <f>[4]ID14!C46</f>
        <v>#ERROR!</v>
      </c>
      <c r="D55" s="421" t="str">
        <f>[4]ID14!D46</f>
        <v>#ERROR!</v>
      </c>
      <c r="E55" s="421" t="str">
        <f>[4]ID14!E46</f>
        <v>#ERROR!</v>
      </c>
      <c r="F55" s="1368" t="str">
        <f t="shared" si="1"/>
        <v>#ERROR!</v>
      </c>
      <c r="G55" s="70"/>
      <c r="H55" s="70"/>
    </row>
    <row r="56" ht="15.75" customHeight="1">
      <c r="A56" s="1368" t="str">
        <f>[4]ID14!A47</f>
        <v>#ERROR!</v>
      </c>
      <c r="B56" s="1368" t="str">
        <f>[4]ID14!B47</f>
        <v>#ERROR!</v>
      </c>
      <c r="C56" s="421" t="str">
        <f>[4]ID14!C47</f>
        <v>#ERROR!</v>
      </c>
      <c r="D56" s="421" t="str">
        <f>[4]ID14!D47</f>
        <v>#ERROR!</v>
      </c>
      <c r="E56" s="421" t="str">
        <f>[4]ID14!E47</f>
        <v>#ERROR!</v>
      </c>
      <c r="F56" s="1368" t="str">
        <f t="shared" si="1"/>
        <v>#ERROR!</v>
      </c>
      <c r="G56" s="70"/>
      <c r="H56" s="70"/>
    </row>
    <row r="57" ht="15.75" customHeight="1">
      <c r="A57" s="1368" t="str">
        <f>[4]ID14!A48</f>
        <v>#ERROR!</v>
      </c>
      <c r="B57" s="1368" t="str">
        <f>[4]ID14!B48</f>
        <v>#ERROR!</v>
      </c>
      <c r="C57" s="421" t="str">
        <f>[4]ID14!C48</f>
        <v>#ERROR!</v>
      </c>
      <c r="D57" s="421" t="str">
        <f>[4]ID14!D48</f>
        <v>#ERROR!</v>
      </c>
      <c r="E57" s="421" t="str">
        <f>[4]ID14!E48</f>
        <v>#ERROR!</v>
      </c>
      <c r="F57" s="1368" t="str">
        <f t="shared" si="1"/>
        <v>#ERROR!</v>
      </c>
      <c r="G57" s="70"/>
      <c r="H57" s="70"/>
    </row>
    <row r="58" ht="15.75" customHeight="1">
      <c r="A58" s="1368" t="str">
        <f>[4]ID14!A49</f>
        <v>#ERROR!</v>
      </c>
      <c r="B58" s="1368" t="str">
        <f>[4]ID14!B49</f>
        <v>#ERROR!</v>
      </c>
      <c r="C58" s="421" t="str">
        <f>[4]ID14!C49</f>
        <v>#ERROR!</v>
      </c>
      <c r="D58" s="421" t="str">
        <f>[4]ID14!D49</f>
        <v>#ERROR!</v>
      </c>
      <c r="E58" s="421" t="str">
        <f>[4]ID14!E49</f>
        <v>#ERROR!</v>
      </c>
      <c r="F58" s="1368" t="str">
        <f t="shared" si="1"/>
        <v>#ERROR!</v>
      </c>
      <c r="G58" s="70"/>
      <c r="H58" s="70"/>
    </row>
    <row r="59" ht="15.75" customHeight="1">
      <c r="A59" s="1368" t="str">
        <f>[4]ID14!A50</f>
        <v>#ERROR!</v>
      </c>
      <c r="B59" s="1368" t="str">
        <f>[4]ID14!B50</f>
        <v>#ERROR!</v>
      </c>
      <c r="C59" s="421" t="str">
        <f>[4]ID14!C50</f>
        <v>#ERROR!</v>
      </c>
      <c r="D59" s="421" t="str">
        <f>[4]ID14!D50</f>
        <v>#ERROR!</v>
      </c>
      <c r="E59" s="421" t="str">
        <f>[4]ID14!E50</f>
        <v>#ERROR!</v>
      </c>
      <c r="F59" s="1368" t="str">
        <f t="shared" si="1"/>
        <v>#ERROR!</v>
      </c>
      <c r="G59" s="70"/>
      <c r="H59" s="70"/>
    </row>
    <row r="60" ht="15.75" customHeight="1">
      <c r="A60" s="1368" t="str">
        <f>[4]ID14!A51</f>
        <v>#ERROR!</v>
      </c>
      <c r="B60" s="1368" t="str">
        <f>[4]ID14!B51</f>
        <v>#ERROR!</v>
      </c>
      <c r="C60" s="421" t="str">
        <f>[4]ID14!C51</f>
        <v>#ERROR!</v>
      </c>
      <c r="D60" s="421" t="str">
        <f>[4]ID14!D51</f>
        <v>#ERROR!</v>
      </c>
      <c r="E60" s="421" t="str">
        <f>[4]ID14!E51</f>
        <v>#ERROR!</v>
      </c>
      <c r="F60" s="1368" t="str">
        <f t="shared" si="1"/>
        <v>#ERROR!</v>
      </c>
      <c r="G60" s="70"/>
      <c r="H60" s="70"/>
    </row>
    <row r="61" ht="15.75" customHeight="1">
      <c r="A61" s="1368" t="str">
        <f>[4]ID14!A52</f>
        <v>#ERROR!</v>
      </c>
      <c r="B61" s="1368" t="str">
        <f>[4]ID14!B52</f>
        <v>#ERROR!</v>
      </c>
      <c r="C61" s="421" t="str">
        <f>[4]ID14!C52</f>
        <v>#ERROR!</v>
      </c>
      <c r="D61" s="421" t="str">
        <f>[4]ID14!D52</f>
        <v>#ERROR!</v>
      </c>
      <c r="E61" s="421" t="str">
        <f>[4]ID14!E52</f>
        <v>#ERROR!</v>
      </c>
      <c r="F61" s="1368" t="str">
        <f t="shared" si="1"/>
        <v>#ERROR!</v>
      </c>
      <c r="G61" s="70"/>
      <c r="H61" s="70"/>
    </row>
    <row r="62" ht="15.75" customHeight="1">
      <c r="A62" s="1368" t="str">
        <f>[4]ID14!A53</f>
        <v>#ERROR!</v>
      </c>
      <c r="B62" s="1368" t="str">
        <f>[4]ID14!B53</f>
        <v>#ERROR!</v>
      </c>
      <c r="C62" s="421" t="str">
        <f>[4]ID14!C53</f>
        <v>#ERROR!</v>
      </c>
      <c r="D62" s="421" t="str">
        <f>[4]ID14!D53</f>
        <v>#ERROR!</v>
      </c>
      <c r="E62" s="421" t="str">
        <f>[4]ID14!E53</f>
        <v>#ERROR!</v>
      </c>
      <c r="F62" s="1368" t="str">
        <f t="shared" si="1"/>
        <v>#ERROR!</v>
      </c>
      <c r="G62" s="70"/>
      <c r="H62" s="70"/>
    </row>
    <row r="63" ht="15.75" customHeight="1">
      <c r="A63" s="1368" t="str">
        <f>[4]ID14!A54</f>
        <v>#ERROR!</v>
      </c>
      <c r="B63" s="1368" t="str">
        <f>[4]ID14!B54</f>
        <v>#ERROR!</v>
      </c>
      <c r="C63" s="421" t="str">
        <f>[4]ID14!C54</f>
        <v>#ERROR!</v>
      </c>
      <c r="D63" s="421" t="str">
        <f>[4]ID14!D54</f>
        <v>#ERROR!</v>
      </c>
      <c r="E63" s="421" t="str">
        <f>[4]ID14!E54</f>
        <v>#ERROR!</v>
      </c>
      <c r="F63" s="1368" t="str">
        <f t="shared" si="1"/>
        <v>#ERROR!</v>
      </c>
      <c r="G63" s="70"/>
      <c r="H63" s="70"/>
    </row>
    <row r="64" ht="21.75" customHeight="1">
      <c r="A64" s="1368" t="str">
        <f>[4]ID14!A55</f>
        <v>#ERROR!</v>
      </c>
      <c r="B64" s="1368" t="str">
        <f>[4]ID14!B55</f>
        <v>#ERROR!</v>
      </c>
      <c r="C64" s="421" t="str">
        <f>[4]ID14!C55</f>
        <v>#ERROR!</v>
      </c>
      <c r="D64" s="421" t="str">
        <f>[4]ID14!D55</f>
        <v>#ERROR!</v>
      </c>
      <c r="E64" s="421" t="str">
        <f>[4]ID14!E55</f>
        <v>#ERROR!</v>
      </c>
      <c r="F64" s="1778" t="str">
        <f t="shared" si="1"/>
        <v>#ERROR!</v>
      </c>
      <c r="G64" s="70"/>
      <c r="H64" s="70"/>
    </row>
    <row r="65" ht="15.75" customHeight="1">
      <c r="A65" s="1368" t="str">
        <f>[4]ID14!A56</f>
        <v>#ERROR!</v>
      </c>
      <c r="B65" s="1368" t="str">
        <f>[4]ID14!B56</f>
        <v>#ERROR!</v>
      </c>
      <c r="C65" s="421" t="str">
        <f>[4]ID14!C56</f>
        <v>#ERROR!</v>
      </c>
      <c r="D65" s="421" t="str">
        <f>[4]ID14!D56</f>
        <v>#ERROR!</v>
      </c>
      <c r="E65" s="421" t="str">
        <f>[4]ID14!E56</f>
        <v>#ERROR!</v>
      </c>
      <c r="F65" s="1778" t="str">
        <f t="shared" si="1"/>
        <v>#ERROR!</v>
      </c>
      <c r="G65" s="70"/>
      <c r="H65" s="70"/>
    </row>
    <row r="66" ht="15.75" customHeight="1">
      <c r="A66" s="1368" t="str">
        <f>[4]ID14!A57</f>
        <v>#ERROR!</v>
      </c>
      <c r="B66" s="1368" t="str">
        <f>[4]ID14!B57</f>
        <v>#ERROR!</v>
      </c>
      <c r="C66" s="421" t="str">
        <f>[4]ID14!C57</f>
        <v>#ERROR!</v>
      </c>
      <c r="D66" s="421" t="str">
        <f>[4]ID14!D57</f>
        <v>#ERROR!</v>
      </c>
      <c r="E66" s="421" t="str">
        <f>[4]ID14!E57</f>
        <v>#ERROR!</v>
      </c>
      <c r="F66" s="1778" t="str">
        <f t="shared" si="1"/>
        <v>#ERROR!</v>
      </c>
      <c r="G66" s="70"/>
      <c r="H66" s="70"/>
    </row>
    <row r="67" ht="15.75" customHeight="1">
      <c r="A67" s="1368" t="str">
        <f>[4]ID14!A58</f>
        <v>#ERROR!</v>
      </c>
      <c r="B67" s="1368" t="str">
        <f>[4]ID14!B58</f>
        <v>#ERROR!</v>
      </c>
      <c r="C67" s="421" t="str">
        <f>[4]ID14!C58</f>
        <v>#ERROR!</v>
      </c>
      <c r="D67" s="421" t="str">
        <f>[4]ID14!D58</f>
        <v>#ERROR!</v>
      </c>
      <c r="E67" s="421" t="str">
        <f>[4]ID14!E58</f>
        <v>#ERROR!</v>
      </c>
      <c r="F67" s="1778" t="str">
        <f t="shared" si="1"/>
        <v>#ERROR!</v>
      </c>
      <c r="G67" s="70"/>
      <c r="H67" s="70"/>
    </row>
    <row r="68" ht="15.75" customHeight="1">
      <c r="A68" s="1368" t="str">
        <f>[4]ID14!A59</f>
        <v>#ERROR!</v>
      </c>
      <c r="B68" s="1368" t="str">
        <f>[4]ID14!B59</f>
        <v>#ERROR!</v>
      </c>
      <c r="C68" s="421" t="str">
        <f>[4]ID14!C59</f>
        <v>#ERROR!</v>
      </c>
      <c r="D68" s="421" t="str">
        <f>[4]ID14!D59</f>
        <v>#ERROR!</v>
      </c>
      <c r="E68" s="421" t="str">
        <f>[4]ID14!E59</f>
        <v>#ERROR!</v>
      </c>
      <c r="F68" s="1778" t="str">
        <f t="shared" si="1"/>
        <v>#ERROR!</v>
      </c>
      <c r="G68" s="70"/>
      <c r="H68" s="70"/>
    </row>
    <row r="69" ht="15.75" customHeight="1">
      <c r="A69" s="1368" t="str">
        <f>[4]ID14!A60</f>
        <v>#ERROR!</v>
      </c>
      <c r="B69" s="1368" t="str">
        <f>[4]ID14!B60</f>
        <v>#ERROR!</v>
      </c>
      <c r="C69" s="421" t="str">
        <f>[4]ID14!C60</f>
        <v>#ERROR!</v>
      </c>
      <c r="D69" s="421" t="str">
        <f>[4]ID14!D60</f>
        <v>#ERROR!</v>
      </c>
      <c r="E69" s="421" t="str">
        <f>[4]ID14!E60</f>
        <v>#ERROR!</v>
      </c>
      <c r="F69" s="1778" t="str">
        <f t="shared" si="1"/>
        <v>#ERROR!</v>
      </c>
      <c r="G69" s="70"/>
      <c r="H69" s="70"/>
    </row>
    <row r="70" ht="15.75" customHeight="1">
      <c r="A70" s="1368" t="str">
        <f>[4]ID14!A61</f>
        <v>#ERROR!</v>
      </c>
      <c r="B70" s="1368" t="str">
        <f>[4]ID14!B61</f>
        <v>#ERROR!</v>
      </c>
      <c r="C70" s="421" t="str">
        <f>[4]ID14!C61</f>
        <v>#ERROR!</v>
      </c>
      <c r="D70" s="421" t="str">
        <f>[4]ID14!D61</f>
        <v>#ERROR!</v>
      </c>
      <c r="E70" s="421" t="str">
        <f>[4]ID14!E61</f>
        <v>#ERROR!</v>
      </c>
      <c r="F70" s="1778" t="str">
        <f t="shared" si="1"/>
        <v>#ERROR!</v>
      </c>
      <c r="G70" s="70"/>
      <c r="H70" s="70"/>
    </row>
    <row r="71" ht="15.75" customHeight="1">
      <c r="A71" s="1368" t="str">
        <f>[4]ID14!A62</f>
        <v>#ERROR!</v>
      </c>
      <c r="B71" s="1368" t="str">
        <f>[4]ID14!B62</f>
        <v>#ERROR!</v>
      </c>
      <c r="C71" s="421" t="str">
        <f>[4]ID14!C62</f>
        <v>#ERROR!</v>
      </c>
      <c r="D71" s="421" t="str">
        <f>[4]ID14!D62</f>
        <v>#ERROR!</v>
      </c>
      <c r="E71" s="421" t="str">
        <f>[4]ID14!E62</f>
        <v>#ERROR!</v>
      </c>
      <c r="F71" s="1778" t="str">
        <f t="shared" si="1"/>
        <v>#ERROR!</v>
      </c>
      <c r="G71" s="70"/>
      <c r="H71" s="70"/>
    </row>
    <row r="72" ht="15.0" customHeight="1">
      <c r="A72" s="162" t="s">
        <v>12362</v>
      </c>
      <c r="B72" s="348" t="s">
        <v>101</v>
      </c>
      <c r="C72" s="1464" t="s">
        <v>12696</v>
      </c>
      <c r="D72" s="164">
        <v>100.0</v>
      </c>
      <c r="E72" s="1483">
        <v>100.0</v>
      </c>
      <c r="F72" s="168" t="s">
        <v>105</v>
      </c>
    </row>
    <row r="73" ht="15.0" customHeight="1">
      <c r="A73" s="162" t="s">
        <v>113</v>
      </c>
      <c r="B73" s="348" t="s">
        <v>101</v>
      </c>
      <c r="C73" s="348" t="s">
        <v>12697</v>
      </c>
      <c r="D73" s="164">
        <v>100.0</v>
      </c>
      <c r="E73" s="1483">
        <v>100.0</v>
      </c>
      <c r="F73" s="168" t="s">
        <v>113</v>
      </c>
    </row>
    <row r="74" ht="15.0" customHeight="1">
      <c r="A74" s="253" t="s">
        <v>12698</v>
      </c>
      <c r="B74" s="160" t="s">
        <v>101</v>
      </c>
      <c r="C74" s="253" t="s">
        <v>12699</v>
      </c>
      <c r="D74" s="1266">
        <v>10.0</v>
      </c>
      <c r="E74" s="1780">
        <v>10.0</v>
      </c>
      <c r="F74" s="168" t="s">
        <v>110</v>
      </c>
    </row>
    <row r="75" ht="15.0" customHeight="1">
      <c r="A75" s="253" t="s">
        <v>12700</v>
      </c>
      <c r="B75" s="160" t="s">
        <v>101</v>
      </c>
      <c r="C75" s="253" t="s">
        <v>12699</v>
      </c>
      <c r="D75" s="1266">
        <v>10.0</v>
      </c>
      <c r="E75" s="1780">
        <v>10.0</v>
      </c>
      <c r="F75" s="168" t="s">
        <v>110</v>
      </c>
    </row>
    <row r="76" ht="15.0" customHeight="1">
      <c r="A76" s="253" t="s">
        <v>12701</v>
      </c>
      <c r="B76" s="160" t="s">
        <v>101</v>
      </c>
      <c r="C76" s="253" t="s">
        <v>12699</v>
      </c>
      <c r="D76" s="1266">
        <v>10.0</v>
      </c>
      <c r="E76" s="1780">
        <v>10.0</v>
      </c>
      <c r="F76" s="168" t="s">
        <v>110</v>
      </c>
    </row>
    <row r="77" ht="15.0" customHeight="1">
      <c r="A77" s="253" t="s">
        <v>12702</v>
      </c>
      <c r="B77" s="160" t="s">
        <v>101</v>
      </c>
      <c r="C77" s="253" t="s">
        <v>12699</v>
      </c>
      <c r="D77" s="1266">
        <v>10.0</v>
      </c>
      <c r="E77" s="1780">
        <v>10.0</v>
      </c>
      <c r="F77" s="168" t="s">
        <v>110</v>
      </c>
    </row>
    <row r="78" ht="15.0" customHeight="1">
      <c r="A78" s="253" t="s">
        <v>12703</v>
      </c>
      <c r="B78" s="160" t="s">
        <v>101</v>
      </c>
      <c r="C78" s="253" t="s">
        <v>12699</v>
      </c>
      <c r="D78" s="1266">
        <v>10.0</v>
      </c>
      <c r="E78" s="1780">
        <v>10.0</v>
      </c>
      <c r="F78" s="168" t="s">
        <v>110</v>
      </c>
    </row>
    <row r="79" ht="15.0" customHeight="1">
      <c r="A79" s="253" t="s">
        <v>12704</v>
      </c>
      <c r="B79" s="160" t="s">
        <v>101</v>
      </c>
      <c r="C79" s="253" t="s">
        <v>12699</v>
      </c>
      <c r="D79" s="1266">
        <v>10.0</v>
      </c>
      <c r="E79" s="1780">
        <v>10.0</v>
      </c>
      <c r="F79" s="168" t="s">
        <v>110</v>
      </c>
    </row>
    <row r="80" ht="15.0" customHeight="1">
      <c r="A80" s="253" t="s">
        <v>12705</v>
      </c>
      <c r="B80" s="160" t="s">
        <v>101</v>
      </c>
      <c r="C80" s="253" t="s">
        <v>12699</v>
      </c>
      <c r="D80" s="1266">
        <v>10.0</v>
      </c>
      <c r="E80" s="1780">
        <v>10.0</v>
      </c>
      <c r="F80" s="168" t="s">
        <v>110</v>
      </c>
    </row>
    <row r="81" ht="15.0" customHeight="1">
      <c r="A81" s="253" t="s">
        <v>12706</v>
      </c>
      <c r="B81" s="160" t="s">
        <v>101</v>
      </c>
      <c r="C81" s="253" t="s">
        <v>12699</v>
      </c>
      <c r="D81" s="1266">
        <v>10.0</v>
      </c>
      <c r="E81" s="1780">
        <v>10.0</v>
      </c>
      <c r="F81" s="168" t="s">
        <v>110</v>
      </c>
    </row>
    <row r="82" ht="15.0" customHeight="1">
      <c r="A82" s="253" t="s">
        <v>12707</v>
      </c>
      <c r="B82" s="160" t="s">
        <v>101</v>
      </c>
      <c r="C82" s="253" t="s">
        <v>12699</v>
      </c>
      <c r="D82" s="1266">
        <v>10.0</v>
      </c>
      <c r="E82" s="1780">
        <v>10.0</v>
      </c>
      <c r="F82" s="168" t="s">
        <v>110</v>
      </c>
    </row>
    <row r="83" ht="15.0" customHeight="1">
      <c r="A83" s="253" t="s">
        <v>12708</v>
      </c>
      <c r="B83" s="160" t="s">
        <v>101</v>
      </c>
      <c r="C83" s="253" t="s">
        <v>12699</v>
      </c>
      <c r="D83" s="1266">
        <v>10.0</v>
      </c>
      <c r="E83" s="1780">
        <v>10.0</v>
      </c>
      <c r="F83" s="168" t="s">
        <v>110</v>
      </c>
    </row>
    <row r="84" ht="15.0" customHeight="1">
      <c r="A84" s="253" t="s">
        <v>12709</v>
      </c>
      <c r="B84" s="160" t="s">
        <v>101</v>
      </c>
      <c r="C84" s="253" t="s">
        <v>12699</v>
      </c>
      <c r="D84" s="1266">
        <v>10.0</v>
      </c>
      <c r="E84" s="1780">
        <v>10.0</v>
      </c>
      <c r="F84" s="168" t="s">
        <v>110</v>
      </c>
    </row>
    <row r="85" ht="33.0" customHeight="1">
      <c r="A85" s="162" t="s">
        <v>1338</v>
      </c>
      <c r="B85" s="348" t="s">
        <v>7116</v>
      </c>
      <c r="C85" s="348" t="s">
        <v>12710</v>
      </c>
      <c r="D85" s="164">
        <v>60.0</v>
      </c>
      <c r="E85" s="1483">
        <v>60.0</v>
      </c>
      <c r="F85" s="94" t="s">
        <v>141</v>
      </c>
    </row>
    <row r="86" ht="33.0" customHeight="1">
      <c r="A86" s="162" t="s">
        <v>1443</v>
      </c>
      <c r="B86" s="348" t="s">
        <v>7116</v>
      </c>
      <c r="C86" s="348" t="s">
        <v>12711</v>
      </c>
      <c r="D86" s="164">
        <v>10.0</v>
      </c>
      <c r="E86" s="1483">
        <v>30.0</v>
      </c>
      <c r="F86" s="162" t="s">
        <v>1443</v>
      </c>
    </row>
    <row r="87" ht="33.0" customHeight="1">
      <c r="A87" s="200" t="s">
        <v>158</v>
      </c>
      <c r="B87" s="421" t="s">
        <v>139</v>
      </c>
      <c r="C87" s="421" t="s">
        <v>12712</v>
      </c>
      <c r="D87" s="315">
        <v>10.0</v>
      </c>
      <c r="E87" s="1169">
        <v>10.0</v>
      </c>
      <c r="F87" s="200" t="s">
        <v>158</v>
      </c>
    </row>
    <row r="88" ht="33.0" customHeight="1">
      <c r="A88" s="1656" t="s">
        <v>145</v>
      </c>
      <c r="B88" s="1657" t="s">
        <v>1647</v>
      </c>
      <c r="C88" s="1657" t="s">
        <v>12713</v>
      </c>
      <c r="D88" s="1658">
        <v>60.0</v>
      </c>
      <c r="E88" s="1659">
        <v>60.0</v>
      </c>
      <c r="F88" s="1656" t="s">
        <v>145</v>
      </c>
      <c r="G88" s="1781"/>
      <c r="H88" s="1782"/>
      <c r="I88" s="1782"/>
      <c r="J88" s="1782"/>
      <c r="K88" s="1782"/>
      <c r="L88" s="1782"/>
      <c r="M88" s="1782"/>
      <c r="N88" s="1782"/>
      <c r="O88" s="1782"/>
      <c r="P88" s="1782"/>
      <c r="Q88" s="1782"/>
      <c r="R88" s="1782"/>
      <c r="S88" s="1782"/>
      <c r="T88" s="1782"/>
      <c r="U88" s="1782"/>
      <c r="V88" s="1782"/>
      <c r="W88" s="1782"/>
      <c r="X88" s="1782"/>
      <c r="Y88" s="1782"/>
      <c r="Z88" s="1671"/>
    </row>
    <row r="89" ht="33.0" customHeight="1">
      <c r="A89" s="1656" t="s">
        <v>145</v>
      </c>
      <c r="B89" s="1657" t="s">
        <v>1647</v>
      </c>
      <c r="C89" s="1657" t="s">
        <v>12714</v>
      </c>
      <c r="D89" s="1658">
        <v>60.0</v>
      </c>
      <c r="E89" s="1659">
        <v>60.0</v>
      </c>
      <c r="F89" s="1656" t="s">
        <v>145</v>
      </c>
      <c r="G89" s="1783"/>
      <c r="H89" s="669"/>
      <c r="I89" s="1658"/>
      <c r="J89" s="1659"/>
      <c r="K89" s="1784"/>
      <c r="L89" s="669"/>
      <c r="M89" s="669"/>
      <c r="N89" s="1658"/>
      <c r="O89" s="1659"/>
      <c r="P89" s="1784"/>
      <c r="Q89" s="669"/>
      <c r="R89" s="669"/>
      <c r="S89" s="1658"/>
      <c r="T89" s="1659"/>
      <c r="U89" s="1784"/>
      <c r="V89" s="669"/>
      <c r="W89" s="669"/>
      <c r="X89" s="1658"/>
      <c r="Y89" s="1659"/>
      <c r="Z89" s="1671"/>
    </row>
    <row r="90" ht="33.0" customHeight="1">
      <c r="A90" s="162" t="s">
        <v>159</v>
      </c>
      <c r="B90" s="348" t="s">
        <v>139</v>
      </c>
      <c r="C90" s="348" t="s">
        <v>9922</v>
      </c>
      <c r="D90" s="164">
        <v>60.0</v>
      </c>
      <c r="E90" s="1483">
        <v>60.0</v>
      </c>
      <c r="F90" s="162" t="s">
        <v>159</v>
      </c>
    </row>
    <row r="91" ht="33.0" customHeight="1">
      <c r="A91" s="200" t="s">
        <v>1586</v>
      </c>
      <c r="B91" s="421" t="s">
        <v>139</v>
      </c>
      <c r="C91" s="1462" t="s">
        <v>12715</v>
      </c>
      <c r="D91" s="315">
        <v>60.0</v>
      </c>
      <c r="E91" s="1169">
        <v>60.0</v>
      </c>
      <c r="F91" s="200" t="s">
        <v>1586</v>
      </c>
    </row>
    <row r="92" ht="33.0" customHeight="1">
      <c r="A92" s="200" t="s">
        <v>1586</v>
      </c>
      <c r="B92" s="421" t="s">
        <v>139</v>
      </c>
      <c r="C92" s="1462" t="s">
        <v>12716</v>
      </c>
      <c r="D92" s="319">
        <v>60.0</v>
      </c>
      <c r="E92" s="1169">
        <v>60.0</v>
      </c>
      <c r="F92" s="200" t="s">
        <v>1586</v>
      </c>
    </row>
    <row r="93" ht="13.5" customHeight="1">
      <c r="A93" s="456" t="s">
        <v>143</v>
      </c>
      <c r="B93" s="931" t="s">
        <v>1647</v>
      </c>
      <c r="C93" s="931" t="s">
        <v>12713</v>
      </c>
      <c r="D93" s="315">
        <v>60.0</v>
      </c>
      <c r="E93" s="1169">
        <v>60.0</v>
      </c>
      <c r="F93" s="1551" t="s">
        <v>1652</v>
      </c>
      <c r="G93" s="609"/>
      <c r="H93" s="609"/>
      <c r="I93" s="609"/>
      <c r="J93" s="609"/>
      <c r="K93" s="609"/>
      <c r="L93" s="609"/>
      <c r="M93" s="609"/>
      <c r="N93" s="609"/>
      <c r="O93" s="609"/>
      <c r="P93" s="609"/>
      <c r="Q93" s="609"/>
      <c r="R93" s="609"/>
      <c r="S93" s="609"/>
      <c r="T93" s="609"/>
      <c r="U93" s="609"/>
      <c r="V93" s="609"/>
      <c r="W93" s="609"/>
      <c r="X93" s="609"/>
      <c r="Y93" s="609"/>
    </row>
    <row r="94" ht="15.75" customHeight="1">
      <c r="A94" s="162" t="s">
        <v>1802</v>
      </c>
      <c r="B94" s="348" t="s">
        <v>139</v>
      </c>
      <c r="C94" s="348" t="s">
        <v>12717</v>
      </c>
      <c r="D94" s="164">
        <v>60.0</v>
      </c>
      <c r="E94" s="1483">
        <v>60.0</v>
      </c>
      <c r="F94" s="374" t="s">
        <v>164</v>
      </c>
    </row>
    <row r="95" ht="15.75" customHeight="1">
      <c r="A95" s="162" t="s">
        <v>8945</v>
      </c>
      <c r="B95" s="818" t="s">
        <v>174</v>
      </c>
      <c r="C95" s="348" t="s">
        <v>12718</v>
      </c>
      <c r="D95" s="1785">
        <v>50.0</v>
      </c>
      <c r="E95" s="1483">
        <v>50.0</v>
      </c>
      <c r="F95" s="555" t="s">
        <v>1841</v>
      </c>
    </row>
    <row r="96" ht="15.75" customHeight="1">
      <c r="A96" s="162" t="s">
        <v>10077</v>
      </c>
      <c r="B96" s="348" t="s">
        <v>174</v>
      </c>
      <c r="C96" s="348" t="s">
        <v>12719</v>
      </c>
      <c r="D96" s="164">
        <v>10.0</v>
      </c>
      <c r="E96" s="1483">
        <v>10.0</v>
      </c>
      <c r="F96" s="75" t="s">
        <v>206</v>
      </c>
    </row>
    <row r="97" ht="15.75" customHeight="1">
      <c r="A97" s="511" t="s">
        <v>8954</v>
      </c>
      <c r="B97" s="511" t="s">
        <v>174</v>
      </c>
      <c r="C97" s="511" t="s">
        <v>12720</v>
      </c>
      <c r="D97" s="528">
        <v>100.0</v>
      </c>
      <c r="E97" s="683">
        <v>100.0</v>
      </c>
      <c r="F97" s="988" t="s">
        <v>6613</v>
      </c>
    </row>
    <row r="98" ht="15.75" customHeight="1">
      <c r="A98" s="162" t="s">
        <v>10100</v>
      </c>
      <c r="B98" s="348" t="s">
        <v>174</v>
      </c>
      <c r="C98" s="348" t="s">
        <v>12721</v>
      </c>
      <c r="D98" s="164">
        <v>60.0</v>
      </c>
      <c r="E98" s="1483">
        <v>60.0</v>
      </c>
      <c r="F98" s="988" t="s">
        <v>6647</v>
      </c>
    </row>
    <row r="99" ht="15.75" customHeight="1">
      <c r="A99" s="162" t="s">
        <v>10100</v>
      </c>
      <c r="B99" s="348" t="s">
        <v>174</v>
      </c>
      <c r="C99" s="348" t="s">
        <v>12722</v>
      </c>
      <c r="D99" s="178">
        <v>60.0</v>
      </c>
      <c r="E99" s="1483">
        <v>60.0</v>
      </c>
      <c r="F99" s="988" t="s">
        <v>6647</v>
      </c>
    </row>
    <row r="100" ht="15.75" customHeight="1">
      <c r="A100" s="162" t="s">
        <v>12723</v>
      </c>
      <c r="B100" s="348" t="s">
        <v>174</v>
      </c>
      <c r="C100" s="348" t="s">
        <v>12724</v>
      </c>
      <c r="D100" s="178">
        <v>60.0</v>
      </c>
      <c r="E100" s="1483">
        <v>60.0</v>
      </c>
      <c r="F100" s="988" t="s">
        <v>6666</v>
      </c>
    </row>
    <row r="101" ht="15.75" customHeight="1">
      <c r="A101" s="162" t="s">
        <v>12723</v>
      </c>
      <c r="B101" s="348" t="s">
        <v>174</v>
      </c>
      <c r="C101" s="348" t="s">
        <v>12725</v>
      </c>
      <c r="D101" s="164">
        <v>100.0</v>
      </c>
      <c r="E101" s="1483">
        <v>100.0</v>
      </c>
      <c r="F101" s="988" t="s">
        <v>6666</v>
      </c>
    </row>
    <row r="102" ht="15.75" customHeight="1">
      <c r="A102" s="162" t="s">
        <v>10129</v>
      </c>
      <c r="B102" s="348" t="s">
        <v>174</v>
      </c>
      <c r="C102" s="348" t="s">
        <v>12726</v>
      </c>
      <c r="D102" s="178">
        <v>10.0</v>
      </c>
      <c r="E102" s="1483">
        <v>10.0</v>
      </c>
      <c r="F102" s="555" t="s">
        <v>191</v>
      </c>
    </row>
    <row r="103" ht="15.75" customHeight="1">
      <c r="A103" s="162" t="s">
        <v>10129</v>
      </c>
      <c r="B103" s="348" t="s">
        <v>174</v>
      </c>
      <c r="C103" s="348" t="s">
        <v>12727</v>
      </c>
      <c r="D103" s="178">
        <v>10.0</v>
      </c>
      <c r="E103" s="1483">
        <v>10.0</v>
      </c>
      <c r="F103" s="555" t="s">
        <v>191</v>
      </c>
    </row>
    <row r="104" ht="15.75" customHeight="1">
      <c r="A104" s="162" t="s">
        <v>10129</v>
      </c>
      <c r="B104" s="348" t="s">
        <v>174</v>
      </c>
      <c r="C104" s="348" t="s">
        <v>12728</v>
      </c>
      <c r="D104" s="178">
        <v>10.0</v>
      </c>
      <c r="E104" s="1483">
        <v>10.0</v>
      </c>
      <c r="F104" s="555" t="s">
        <v>191</v>
      </c>
    </row>
    <row r="105" ht="15.75" customHeight="1">
      <c r="A105" s="162" t="s">
        <v>10129</v>
      </c>
      <c r="B105" s="348" t="s">
        <v>174</v>
      </c>
      <c r="C105" s="348" t="s">
        <v>12729</v>
      </c>
      <c r="D105" s="178">
        <v>10.0</v>
      </c>
      <c r="E105" s="1483">
        <v>10.0</v>
      </c>
      <c r="F105" s="555" t="s">
        <v>191</v>
      </c>
    </row>
    <row r="106" ht="15.75" customHeight="1">
      <c r="A106" s="162" t="s">
        <v>1884</v>
      </c>
      <c r="B106" s="162" t="s">
        <v>174</v>
      </c>
      <c r="C106" s="162" t="s">
        <v>12730</v>
      </c>
      <c r="D106" s="1786">
        <v>10.0</v>
      </c>
      <c r="E106" s="1786">
        <v>10.0</v>
      </c>
      <c r="F106" s="555" t="s">
        <v>1884</v>
      </c>
      <c r="G106" s="374"/>
      <c r="H106" s="374"/>
      <c r="I106" s="374"/>
      <c r="J106" s="374"/>
      <c r="K106" s="374"/>
      <c r="L106" s="374"/>
      <c r="M106" s="374"/>
      <c r="N106" s="374"/>
      <c r="O106" s="374"/>
      <c r="P106" s="374"/>
    </row>
    <row r="107" ht="15.75" customHeight="1">
      <c r="A107" s="162" t="s">
        <v>12731</v>
      </c>
      <c r="B107" s="161" t="s">
        <v>174</v>
      </c>
      <c r="C107" s="162" t="s">
        <v>12732</v>
      </c>
      <c r="D107" s="1787">
        <v>10.0</v>
      </c>
      <c r="E107" s="1787">
        <v>10.0</v>
      </c>
      <c r="F107" s="555" t="s">
        <v>1884</v>
      </c>
      <c r="G107" s="374"/>
      <c r="H107" s="374"/>
      <c r="I107" s="374"/>
      <c r="J107" s="374"/>
      <c r="K107" s="374"/>
      <c r="L107" s="374"/>
      <c r="M107" s="374"/>
      <c r="N107" s="374"/>
      <c r="O107" s="374"/>
      <c r="P107" s="374"/>
    </row>
    <row r="108" ht="15.75" customHeight="1">
      <c r="A108" s="162" t="s">
        <v>1884</v>
      </c>
      <c r="B108" s="161" t="s">
        <v>174</v>
      </c>
      <c r="C108" s="162" t="s">
        <v>12733</v>
      </c>
      <c r="D108" s="1787">
        <v>10.0</v>
      </c>
      <c r="E108" s="1787">
        <v>10.0</v>
      </c>
      <c r="F108" s="555" t="s">
        <v>1884</v>
      </c>
      <c r="G108" s="374"/>
      <c r="H108" s="374"/>
      <c r="I108" s="374"/>
      <c r="J108" s="374"/>
      <c r="K108" s="374"/>
      <c r="L108" s="374"/>
      <c r="M108" s="374"/>
      <c r="N108" s="374"/>
      <c r="O108" s="374"/>
      <c r="P108" s="374"/>
    </row>
    <row r="109" ht="15.75" customHeight="1">
      <c r="A109" s="162" t="s">
        <v>12734</v>
      </c>
      <c r="B109" s="348" t="s">
        <v>174</v>
      </c>
      <c r="C109" s="348" t="s">
        <v>12735</v>
      </c>
      <c r="D109" s="164">
        <v>30.0</v>
      </c>
      <c r="E109" s="1483">
        <v>30.0</v>
      </c>
      <c r="F109" s="75" t="s">
        <v>208</v>
      </c>
    </row>
    <row r="110" ht="15.75" customHeight="1">
      <c r="A110" s="162" t="s">
        <v>7504</v>
      </c>
      <c r="B110" s="162" t="s">
        <v>174</v>
      </c>
      <c r="C110" s="162" t="s">
        <v>12736</v>
      </c>
      <c r="D110" s="164">
        <v>10.0</v>
      </c>
      <c r="E110" s="1483">
        <v>10.0</v>
      </c>
      <c r="F110" s="75" t="s">
        <v>209</v>
      </c>
    </row>
    <row r="111" ht="15.75" customHeight="1">
      <c r="A111" s="511" t="s">
        <v>8969</v>
      </c>
      <c r="B111" s="511" t="s">
        <v>174</v>
      </c>
      <c r="C111" s="511" t="s">
        <v>12737</v>
      </c>
      <c r="D111" s="528">
        <v>100.0</v>
      </c>
      <c r="E111" s="683">
        <v>100.0</v>
      </c>
      <c r="F111" s="555" t="s">
        <v>1913</v>
      </c>
    </row>
    <row r="112" ht="15.75" customHeight="1">
      <c r="A112" s="162" t="s">
        <v>194</v>
      </c>
      <c r="B112" s="348" t="s">
        <v>174</v>
      </c>
      <c r="C112" s="348" t="s">
        <v>12738</v>
      </c>
      <c r="D112" s="164">
        <v>60.0</v>
      </c>
      <c r="E112" s="1483">
        <v>60.0</v>
      </c>
      <c r="F112" s="546" t="s">
        <v>194</v>
      </c>
    </row>
    <row r="113" ht="15.75" customHeight="1">
      <c r="A113" s="162" t="s">
        <v>10186</v>
      </c>
      <c r="B113" s="348" t="s">
        <v>174</v>
      </c>
      <c r="C113" s="348" t="s">
        <v>12739</v>
      </c>
      <c r="D113" s="164">
        <v>100.0</v>
      </c>
      <c r="E113" s="1483">
        <v>100.0</v>
      </c>
      <c r="F113" s="200" t="s">
        <v>10186</v>
      </c>
    </row>
    <row r="114" ht="15.75" customHeight="1">
      <c r="A114" s="162" t="s">
        <v>8381</v>
      </c>
      <c r="B114" s="348" t="s">
        <v>174</v>
      </c>
      <c r="C114" s="348" t="s">
        <v>12740</v>
      </c>
      <c r="D114" s="164">
        <v>30.0</v>
      </c>
      <c r="E114" s="1483">
        <v>30.0</v>
      </c>
      <c r="F114" s="75" t="s">
        <v>1935</v>
      </c>
    </row>
    <row r="115" ht="15.75" customHeight="1">
      <c r="A115" s="162" t="s">
        <v>8381</v>
      </c>
      <c r="B115" s="348" t="s">
        <v>174</v>
      </c>
      <c r="C115" s="348" t="s">
        <v>12741</v>
      </c>
      <c r="D115" s="178">
        <v>10.0</v>
      </c>
      <c r="E115" s="1483">
        <v>10.0</v>
      </c>
      <c r="F115" s="75" t="s">
        <v>1935</v>
      </c>
    </row>
    <row r="116" ht="15.75" customHeight="1">
      <c r="A116" s="162" t="s">
        <v>8381</v>
      </c>
      <c r="B116" s="348" t="s">
        <v>174</v>
      </c>
      <c r="C116" s="348" t="s">
        <v>12742</v>
      </c>
      <c r="D116" s="164">
        <v>10.0</v>
      </c>
      <c r="E116" s="1483">
        <v>10.0</v>
      </c>
      <c r="F116" s="75" t="s">
        <v>1935</v>
      </c>
    </row>
    <row r="117" ht="15.75" customHeight="1">
      <c r="A117" s="162" t="s">
        <v>8976</v>
      </c>
      <c r="B117" s="348" t="s">
        <v>174</v>
      </c>
      <c r="C117" s="348" t="s">
        <v>12743</v>
      </c>
      <c r="D117" s="178">
        <v>10.0</v>
      </c>
      <c r="E117" s="1483">
        <v>10.0</v>
      </c>
      <c r="F117" s="75" t="s">
        <v>1935</v>
      </c>
    </row>
    <row r="118" ht="15.75" customHeight="1">
      <c r="A118" s="162" t="s">
        <v>8381</v>
      </c>
      <c r="B118" s="348" t="s">
        <v>174</v>
      </c>
      <c r="C118" s="348" t="s">
        <v>12744</v>
      </c>
      <c r="D118" s="178">
        <v>100.0</v>
      </c>
      <c r="E118" s="1483">
        <v>100.0</v>
      </c>
      <c r="F118" s="75" t="s">
        <v>1935</v>
      </c>
    </row>
    <row r="119" ht="15.75" customHeight="1">
      <c r="A119" s="162" t="s">
        <v>9050</v>
      </c>
      <c r="B119" s="348" t="s">
        <v>174</v>
      </c>
      <c r="C119" s="348" t="s">
        <v>12745</v>
      </c>
      <c r="D119" s="164">
        <v>10.0</v>
      </c>
      <c r="E119" s="1483">
        <v>10.0</v>
      </c>
      <c r="F119" s="1020" t="s">
        <v>186</v>
      </c>
    </row>
    <row r="120" ht="15.75" customHeight="1">
      <c r="A120" s="511" t="s">
        <v>12746</v>
      </c>
      <c r="B120" s="511" t="s">
        <v>2010</v>
      </c>
      <c r="C120" s="511" t="s">
        <v>12747</v>
      </c>
      <c r="D120" s="528">
        <v>100.0</v>
      </c>
      <c r="E120" s="683">
        <v>100.0</v>
      </c>
      <c r="F120" s="1023" t="s">
        <v>202</v>
      </c>
    </row>
    <row r="121" ht="15.75" customHeight="1">
      <c r="A121" s="162" t="s">
        <v>212</v>
      </c>
      <c r="B121" s="348" t="s">
        <v>174</v>
      </c>
      <c r="C121" s="348" t="s">
        <v>12745</v>
      </c>
      <c r="D121" s="164">
        <v>10.0</v>
      </c>
      <c r="E121" s="1483">
        <v>10.0</v>
      </c>
      <c r="F121" s="1023" t="s">
        <v>212</v>
      </c>
    </row>
    <row r="122" ht="15.75" customHeight="1">
      <c r="A122" s="511" t="s">
        <v>10571</v>
      </c>
      <c r="B122" s="511" t="s">
        <v>174</v>
      </c>
      <c r="C122" s="511" t="s">
        <v>12737</v>
      </c>
      <c r="D122" s="528">
        <v>100.0</v>
      </c>
      <c r="E122" s="683">
        <v>100.0</v>
      </c>
      <c r="F122" s="1023" t="s">
        <v>214</v>
      </c>
    </row>
    <row r="123" ht="15.75" customHeight="1">
      <c r="A123" s="511" t="s">
        <v>10425</v>
      </c>
      <c r="B123" s="511" t="s">
        <v>174</v>
      </c>
      <c r="C123" s="348" t="s">
        <v>12748</v>
      </c>
      <c r="D123" s="528">
        <v>60.0</v>
      </c>
      <c r="E123" s="683">
        <v>60.0</v>
      </c>
      <c r="F123" s="1038" t="s">
        <v>2031</v>
      </c>
    </row>
    <row r="124" ht="15.75" customHeight="1">
      <c r="A124" s="511" t="s">
        <v>10425</v>
      </c>
      <c r="B124" s="511" t="s">
        <v>174</v>
      </c>
      <c r="C124" s="511" t="s">
        <v>12749</v>
      </c>
      <c r="D124" s="528">
        <v>100.0</v>
      </c>
      <c r="E124" s="683">
        <v>100.0</v>
      </c>
      <c r="F124" s="1038" t="s">
        <v>2031</v>
      </c>
    </row>
    <row r="125" ht="15.75" customHeight="1">
      <c r="A125" s="511" t="s">
        <v>2038</v>
      </c>
      <c r="B125" s="511" t="s">
        <v>174</v>
      </c>
      <c r="C125" s="511" t="s">
        <v>12750</v>
      </c>
      <c r="D125" s="528">
        <v>100.0</v>
      </c>
      <c r="E125" s="683">
        <v>100.0</v>
      </c>
      <c r="F125" s="1041" t="s">
        <v>2038</v>
      </c>
    </row>
    <row r="126" ht="15.75" customHeight="1">
      <c r="A126" s="162" t="s">
        <v>10332</v>
      </c>
      <c r="B126" s="348" t="s">
        <v>174</v>
      </c>
      <c r="C126" s="348" t="s">
        <v>12751</v>
      </c>
      <c r="D126" s="164">
        <v>100.0</v>
      </c>
      <c r="E126" s="1483">
        <v>100.0</v>
      </c>
      <c r="F126" s="988" t="s">
        <v>7043</v>
      </c>
    </row>
    <row r="127" ht="15.75" customHeight="1">
      <c r="A127" s="162" t="s">
        <v>10332</v>
      </c>
      <c r="B127" s="348" t="s">
        <v>174</v>
      </c>
      <c r="C127" s="348" t="s">
        <v>12748</v>
      </c>
      <c r="D127" s="178">
        <v>60.0</v>
      </c>
      <c r="E127" s="1483">
        <v>60.0</v>
      </c>
      <c r="F127" s="988" t="s">
        <v>7043</v>
      </c>
    </row>
    <row r="128" ht="15.75" customHeight="1">
      <c r="A128" s="162" t="s">
        <v>10332</v>
      </c>
      <c r="B128" s="348" t="s">
        <v>174</v>
      </c>
      <c r="C128" s="348" t="s">
        <v>12752</v>
      </c>
      <c r="D128" s="164">
        <v>10.0</v>
      </c>
      <c r="E128" s="1483">
        <v>10.0</v>
      </c>
      <c r="F128" s="988" t="s">
        <v>7043</v>
      </c>
    </row>
    <row r="129" ht="15.75" customHeight="1">
      <c r="A129" s="162" t="s">
        <v>10332</v>
      </c>
      <c r="B129" s="348" t="s">
        <v>174</v>
      </c>
      <c r="C129" s="348" t="s">
        <v>12753</v>
      </c>
      <c r="D129" s="164">
        <v>10.0</v>
      </c>
      <c r="E129" s="1483">
        <v>10.0</v>
      </c>
      <c r="F129" s="988" t="s">
        <v>7043</v>
      </c>
    </row>
    <row r="130" ht="15.75" customHeight="1">
      <c r="A130" s="162" t="s">
        <v>10332</v>
      </c>
      <c r="B130" s="348" t="s">
        <v>174</v>
      </c>
      <c r="C130" s="348" t="s">
        <v>12754</v>
      </c>
      <c r="D130" s="164">
        <v>10.0</v>
      </c>
      <c r="E130" s="1483">
        <v>10.0</v>
      </c>
      <c r="F130" s="988" t="s">
        <v>7043</v>
      </c>
    </row>
    <row r="131" ht="15.75" customHeight="1">
      <c r="A131" s="162" t="s">
        <v>10332</v>
      </c>
      <c r="B131" s="348" t="s">
        <v>174</v>
      </c>
      <c r="C131" s="348" t="s">
        <v>12755</v>
      </c>
      <c r="D131" s="164">
        <v>10.0</v>
      </c>
      <c r="E131" s="1483">
        <v>10.0</v>
      </c>
      <c r="F131" s="988" t="s">
        <v>7043</v>
      </c>
    </row>
    <row r="132" ht="15.75" customHeight="1">
      <c r="A132" s="162" t="s">
        <v>10332</v>
      </c>
      <c r="B132" s="348" t="s">
        <v>174</v>
      </c>
      <c r="C132" s="348" t="s">
        <v>12756</v>
      </c>
      <c r="D132" s="164">
        <v>10.0</v>
      </c>
      <c r="E132" s="1483">
        <v>10.0</v>
      </c>
      <c r="F132" s="988" t="s">
        <v>7043</v>
      </c>
    </row>
    <row r="133" ht="15.75" customHeight="1">
      <c r="A133" s="162" t="s">
        <v>10332</v>
      </c>
      <c r="B133" s="348" t="s">
        <v>174</v>
      </c>
      <c r="C133" s="348" t="s">
        <v>12757</v>
      </c>
      <c r="D133" s="178">
        <v>10.0</v>
      </c>
      <c r="E133" s="1483">
        <v>10.0</v>
      </c>
      <c r="F133" s="988" t="s">
        <v>7043</v>
      </c>
    </row>
    <row r="134" ht="15.75" customHeight="1">
      <c r="A134" s="162" t="s">
        <v>10332</v>
      </c>
      <c r="B134" s="348" t="s">
        <v>174</v>
      </c>
      <c r="C134" s="1788" t="s">
        <v>12758</v>
      </c>
      <c r="D134" s="178"/>
      <c r="E134" s="1483">
        <v>10.0</v>
      </c>
      <c r="F134" s="988" t="s">
        <v>7043</v>
      </c>
    </row>
    <row r="135" ht="15.75" customHeight="1">
      <c r="A135" s="162" t="s">
        <v>10332</v>
      </c>
      <c r="B135" s="348" t="s">
        <v>174</v>
      </c>
      <c r="C135" s="348" t="s">
        <v>12759</v>
      </c>
      <c r="D135" s="178">
        <v>10.0</v>
      </c>
      <c r="E135" s="1483">
        <v>10.0</v>
      </c>
      <c r="F135" s="988" t="s">
        <v>7043</v>
      </c>
    </row>
    <row r="136" ht="15.75" customHeight="1">
      <c r="A136" s="68"/>
      <c r="B136" s="68"/>
      <c r="C136" s="421"/>
      <c r="D136" s="69"/>
      <c r="E136" s="69"/>
      <c r="F136" s="70"/>
      <c r="G136" s="70"/>
      <c r="H136" s="70"/>
    </row>
    <row r="137" ht="15.75" customHeight="1">
      <c r="A137" s="68"/>
      <c r="B137" s="68"/>
      <c r="C137" s="69"/>
      <c r="D137" s="69"/>
      <c r="E137" s="69"/>
      <c r="F137" s="70"/>
      <c r="G137" s="70"/>
      <c r="H137" s="70"/>
    </row>
    <row r="138" ht="15.75" customHeight="1">
      <c r="A138" s="68"/>
      <c r="B138" s="68"/>
      <c r="C138" s="69"/>
      <c r="D138" s="69"/>
      <c r="E138" s="69"/>
      <c r="F138" s="70"/>
      <c r="G138" s="70"/>
      <c r="H138" s="70"/>
    </row>
    <row r="139" ht="15.75" customHeight="1">
      <c r="A139" s="68"/>
      <c r="B139" s="68"/>
      <c r="C139" s="69"/>
      <c r="D139" s="69"/>
      <c r="E139" s="69"/>
      <c r="F139" s="70"/>
      <c r="G139" s="70"/>
      <c r="H139" s="70"/>
    </row>
    <row r="140" ht="15.75" customHeight="1">
      <c r="A140" s="68"/>
      <c r="B140" s="68"/>
      <c r="C140" s="69"/>
      <c r="D140" s="81" t="s">
        <v>217</v>
      </c>
      <c r="E140" s="1674" t="str">
        <f>SUM(E10:E137)</f>
        <v>#ERROR!</v>
      </c>
      <c r="F140" s="70"/>
      <c r="G140" s="70"/>
      <c r="H140" s="70"/>
    </row>
    <row r="141" ht="15.75" customHeight="1">
      <c r="A141" s="68"/>
      <c r="B141" s="68"/>
      <c r="C141" s="69"/>
      <c r="D141" s="69"/>
      <c r="E141" s="69"/>
      <c r="F141" s="70"/>
      <c r="G141" s="70"/>
      <c r="H141" s="70"/>
    </row>
    <row r="142" ht="15.75" customHeight="1">
      <c r="A142" s="68"/>
      <c r="B142" s="68"/>
      <c r="C142" s="69"/>
      <c r="D142" s="69"/>
      <c r="E142" s="69"/>
      <c r="F142" s="70"/>
      <c r="G142" s="70"/>
      <c r="H142" s="70"/>
    </row>
    <row r="143" ht="15.75" customHeight="1">
      <c r="A143" s="68"/>
      <c r="B143" s="68"/>
      <c r="C143" s="69"/>
      <c r="D143" s="69"/>
      <c r="E143" s="69"/>
      <c r="F143" s="70"/>
      <c r="G143" s="70"/>
      <c r="H143" s="70"/>
    </row>
    <row r="144" ht="15.75" customHeight="1">
      <c r="A144" s="68"/>
      <c r="B144" s="68"/>
      <c r="C144" s="69"/>
      <c r="D144" s="69"/>
      <c r="E144" s="69"/>
      <c r="F144" s="70"/>
      <c r="G144" s="70"/>
      <c r="H144" s="70"/>
    </row>
    <row r="145" ht="15.75" customHeight="1">
      <c r="A145" s="68"/>
      <c r="B145" s="68"/>
      <c r="C145" s="69"/>
      <c r="D145" s="69"/>
      <c r="E145" s="69"/>
      <c r="F145" s="70"/>
      <c r="G145" s="70"/>
      <c r="H145" s="70"/>
    </row>
    <row r="146" ht="15.75" customHeight="1">
      <c r="A146" s="68"/>
      <c r="B146" s="68"/>
      <c r="C146" s="69"/>
      <c r="D146" s="69"/>
      <c r="E146" s="69"/>
      <c r="F146" s="70"/>
      <c r="G146" s="70"/>
      <c r="H146" s="70"/>
    </row>
    <row r="147" ht="15.75" customHeight="1">
      <c r="A147" s="68"/>
      <c r="B147" s="68"/>
      <c r="C147" s="69"/>
      <c r="D147" s="69"/>
      <c r="E147" s="69"/>
      <c r="F147" s="70"/>
      <c r="G147" s="70"/>
      <c r="H147" s="70"/>
    </row>
    <row r="148" ht="15.75" customHeight="1">
      <c r="A148" s="68"/>
      <c r="B148" s="68"/>
      <c r="C148" s="69"/>
      <c r="D148" s="69"/>
      <c r="E148" s="69"/>
      <c r="F148" s="70"/>
      <c r="G148" s="70"/>
      <c r="H148" s="70"/>
    </row>
    <row r="149" ht="15.75" customHeight="1">
      <c r="A149" s="68"/>
      <c r="B149" s="68"/>
      <c r="C149" s="69"/>
      <c r="D149" s="69"/>
      <c r="E149" s="69"/>
      <c r="F149" s="70"/>
      <c r="G149" s="70"/>
      <c r="H149" s="70"/>
    </row>
    <row r="150" ht="15.75" customHeight="1">
      <c r="A150" s="68"/>
      <c r="B150" s="68"/>
      <c r="C150" s="69"/>
      <c r="D150" s="69"/>
      <c r="E150" s="69"/>
      <c r="F150" s="70"/>
      <c r="G150" s="70"/>
      <c r="H150" s="70"/>
    </row>
    <row r="151" ht="15.75" customHeight="1">
      <c r="A151" s="68"/>
      <c r="B151" s="68"/>
      <c r="C151" s="69"/>
      <c r="D151" s="69"/>
      <c r="E151" s="69"/>
      <c r="F151" s="70"/>
      <c r="G151" s="70"/>
      <c r="H151" s="70"/>
    </row>
    <row r="152" ht="15.75" customHeight="1">
      <c r="A152" s="68"/>
      <c r="B152" s="68"/>
      <c r="C152" s="69"/>
      <c r="D152" s="69"/>
      <c r="E152" s="69"/>
      <c r="F152" s="70"/>
      <c r="G152" s="70"/>
      <c r="H152" s="70"/>
    </row>
    <row r="153" ht="15.75" customHeight="1">
      <c r="A153" s="68"/>
      <c r="B153" s="68"/>
      <c r="C153" s="69"/>
      <c r="D153" s="69"/>
      <c r="E153" s="69"/>
      <c r="F153" s="70"/>
      <c r="G153" s="70"/>
      <c r="H153" s="70"/>
    </row>
    <row r="154" ht="15.75" customHeight="1">
      <c r="A154" s="68"/>
      <c r="B154" s="68"/>
      <c r="C154" s="69"/>
      <c r="D154" s="69"/>
      <c r="E154" s="69"/>
      <c r="F154" s="70"/>
      <c r="G154" s="70"/>
      <c r="H154" s="70"/>
    </row>
    <row r="155" ht="15.75" customHeight="1">
      <c r="A155" s="68"/>
      <c r="B155" s="68"/>
      <c r="C155" s="69"/>
      <c r="D155" s="69"/>
      <c r="E155" s="69"/>
      <c r="F155" s="70"/>
      <c r="G155" s="70"/>
      <c r="H155" s="70"/>
    </row>
    <row r="156" ht="15.75" customHeight="1">
      <c r="A156" s="68"/>
      <c r="B156" s="68"/>
      <c r="C156" s="69"/>
      <c r="D156" s="69"/>
      <c r="E156" s="69"/>
      <c r="F156" s="70"/>
      <c r="G156" s="70"/>
      <c r="H156" s="70"/>
    </row>
    <row r="157" ht="15.75" customHeight="1">
      <c r="A157" s="68"/>
      <c r="B157" s="68"/>
      <c r="C157" s="69"/>
      <c r="D157" s="69"/>
      <c r="E157" s="69"/>
      <c r="F157" s="70"/>
      <c r="G157" s="70"/>
      <c r="H157" s="70"/>
    </row>
    <row r="158" ht="15.75" customHeight="1">
      <c r="A158" s="68"/>
      <c r="B158" s="68"/>
      <c r="C158" s="69"/>
      <c r="D158" s="69"/>
      <c r="E158" s="69"/>
      <c r="F158" s="70"/>
      <c r="G158" s="70"/>
      <c r="H158" s="70"/>
    </row>
    <row r="159" ht="15.75" customHeight="1">
      <c r="A159" s="68"/>
      <c r="B159" s="68"/>
      <c r="C159" s="69"/>
      <c r="D159" s="69"/>
      <c r="E159" s="69"/>
      <c r="F159" s="70"/>
      <c r="G159" s="70"/>
      <c r="H159" s="70"/>
    </row>
    <row r="160" ht="15.75" customHeight="1">
      <c r="A160" s="68"/>
      <c r="B160" s="68"/>
      <c r="C160" s="69"/>
      <c r="D160" s="69"/>
      <c r="E160" s="69"/>
      <c r="F160" s="70"/>
      <c r="G160" s="70"/>
      <c r="H160" s="70"/>
    </row>
    <row r="161" ht="15.75" customHeight="1">
      <c r="A161" s="68"/>
      <c r="B161" s="68"/>
      <c r="C161" s="69"/>
      <c r="D161" s="69"/>
      <c r="E161" s="69"/>
      <c r="F161" s="70"/>
      <c r="G161" s="70"/>
      <c r="H161" s="70"/>
    </row>
    <row r="162" ht="15.75" customHeight="1">
      <c r="A162" s="68"/>
      <c r="B162" s="68"/>
      <c r="C162" s="69"/>
      <c r="D162" s="69"/>
      <c r="E162" s="69"/>
      <c r="F162" s="70"/>
      <c r="G162" s="70"/>
      <c r="H162" s="70"/>
    </row>
    <row r="163" ht="15.75" customHeight="1">
      <c r="A163" s="68"/>
      <c r="B163" s="68"/>
      <c r="C163" s="69"/>
      <c r="D163" s="69"/>
      <c r="E163" s="69"/>
      <c r="F163" s="70"/>
      <c r="G163" s="70"/>
      <c r="H163" s="70"/>
    </row>
    <row r="164" ht="15.75" customHeight="1">
      <c r="A164" s="68"/>
      <c r="B164" s="68"/>
      <c r="C164" s="69"/>
      <c r="D164" s="69"/>
      <c r="E164" s="69"/>
      <c r="F164" s="70"/>
      <c r="G164" s="70"/>
      <c r="H164" s="70"/>
    </row>
    <row r="165" ht="15.75" customHeight="1">
      <c r="A165" s="68"/>
      <c r="B165" s="68"/>
      <c r="C165" s="69"/>
      <c r="D165" s="69"/>
      <c r="E165" s="69"/>
      <c r="F165" s="70"/>
      <c r="G165" s="70"/>
      <c r="H165" s="70"/>
    </row>
    <row r="166" ht="15.75" customHeight="1">
      <c r="A166" s="68"/>
      <c r="B166" s="68"/>
      <c r="C166" s="69"/>
      <c r="D166" s="69"/>
      <c r="E166" s="69"/>
      <c r="F166" s="70"/>
      <c r="G166" s="70"/>
      <c r="H166" s="70"/>
    </row>
    <row r="167" ht="15.75" customHeight="1">
      <c r="A167" s="68"/>
      <c r="B167" s="68"/>
      <c r="C167" s="69"/>
      <c r="D167" s="69"/>
      <c r="E167" s="69"/>
      <c r="F167" s="70"/>
      <c r="G167" s="70"/>
      <c r="H167" s="70"/>
    </row>
    <row r="168" ht="15.75" customHeight="1">
      <c r="A168" s="68"/>
      <c r="B168" s="68"/>
      <c r="C168" s="69"/>
      <c r="D168" s="69"/>
      <c r="E168" s="69"/>
      <c r="F168" s="70"/>
      <c r="G168" s="70"/>
      <c r="H168" s="70"/>
    </row>
    <row r="169" ht="15.75" customHeight="1">
      <c r="A169" s="68"/>
      <c r="B169" s="68"/>
      <c r="C169" s="69"/>
      <c r="D169" s="69"/>
      <c r="E169" s="69"/>
      <c r="F169" s="70"/>
      <c r="G169" s="70"/>
      <c r="H169" s="70"/>
    </row>
    <row r="170" ht="15.75" customHeight="1">
      <c r="A170" s="68"/>
      <c r="B170" s="68"/>
      <c r="C170" s="69"/>
      <c r="D170" s="69"/>
      <c r="E170" s="69"/>
      <c r="F170" s="70"/>
      <c r="G170" s="70"/>
      <c r="H170" s="70"/>
    </row>
    <row r="171" ht="15.75" customHeight="1">
      <c r="A171" s="68"/>
      <c r="B171" s="68"/>
      <c r="C171" s="69"/>
      <c r="D171" s="69"/>
      <c r="E171" s="69"/>
      <c r="F171" s="70"/>
      <c r="G171" s="70"/>
      <c r="H171" s="70"/>
    </row>
    <row r="172" ht="15.75" customHeight="1">
      <c r="A172" s="68"/>
      <c r="B172" s="68"/>
      <c r="C172" s="69"/>
      <c r="D172" s="69"/>
      <c r="E172" s="69"/>
      <c r="F172" s="70"/>
      <c r="G172" s="70"/>
      <c r="H172" s="70"/>
    </row>
    <row r="173" ht="15.75" customHeight="1">
      <c r="A173" s="68"/>
      <c r="B173" s="68"/>
      <c r="C173" s="69"/>
      <c r="D173" s="69"/>
      <c r="E173" s="69"/>
      <c r="F173" s="70"/>
      <c r="G173" s="70"/>
      <c r="H173" s="70"/>
    </row>
    <row r="174" ht="15.75" customHeight="1">
      <c r="A174" s="68"/>
      <c r="B174" s="68"/>
      <c r="C174" s="69"/>
      <c r="D174" s="69"/>
      <c r="E174" s="69"/>
      <c r="F174" s="70"/>
      <c r="G174" s="70"/>
      <c r="H174" s="70"/>
    </row>
    <row r="175" ht="15.75" customHeight="1">
      <c r="A175" s="68"/>
      <c r="B175" s="68"/>
      <c r="C175" s="69"/>
      <c r="D175" s="69"/>
      <c r="E175" s="69"/>
      <c r="F175" s="70"/>
      <c r="G175" s="70"/>
      <c r="H175" s="70"/>
    </row>
    <row r="176" ht="15.75" customHeight="1">
      <c r="A176" s="68"/>
      <c r="B176" s="68"/>
      <c r="C176" s="69"/>
      <c r="D176" s="69"/>
      <c r="E176" s="69"/>
      <c r="F176" s="70"/>
      <c r="G176" s="70"/>
      <c r="H176" s="70"/>
    </row>
    <row r="177" ht="15.75" customHeight="1">
      <c r="A177" s="68"/>
      <c r="B177" s="68"/>
      <c r="C177" s="69"/>
      <c r="D177" s="69"/>
      <c r="E177" s="69"/>
      <c r="F177" s="70"/>
      <c r="G177" s="70"/>
      <c r="H177" s="70"/>
    </row>
    <row r="178" ht="15.75" customHeight="1">
      <c r="A178" s="68"/>
      <c r="B178" s="68"/>
      <c r="C178" s="69"/>
      <c r="D178" s="69"/>
      <c r="E178" s="69"/>
      <c r="F178" s="70"/>
      <c r="G178" s="70"/>
      <c r="H178" s="70"/>
    </row>
    <row r="179" ht="15.75" customHeight="1">
      <c r="A179" s="68"/>
      <c r="B179" s="68"/>
      <c r="C179" s="69"/>
      <c r="D179" s="69"/>
      <c r="E179" s="69"/>
      <c r="F179" s="70"/>
      <c r="G179" s="70"/>
      <c r="H179" s="70"/>
    </row>
    <row r="180" ht="15.75" customHeight="1">
      <c r="A180" s="68"/>
      <c r="B180" s="68"/>
      <c r="C180" s="69"/>
      <c r="D180" s="69"/>
      <c r="E180" s="69"/>
      <c r="F180" s="70"/>
      <c r="G180" s="70"/>
      <c r="H180" s="70"/>
    </row>
    <row r="181" ht="15.75" customHeight="1">
      <c r="A181" s="68"/>
      <c r="B181" s="68"/>
      <c r="C181" s="69"/>
      <c r="D181" s="69"/>
      <c r="E181" s="69"/>
      <c r="F181" s="70"/>
      <c r="G181" s="70"/>
      <c r="H181" s="70"/>
    </row>
    <row r="182" ht="15.75" customHeight="1">
      <c r="A182" s="68"/>
      <c r="B182" s="68"/>
      <c r="C182" s="69"/>
      <c r="D182" s="69"/>
      <c r="E182" s="69"/>
      <c r="F182" s="70"/>
      <c r="G182" s="70"/>
      <c r="H182" s="70"/>
    </row>
    <row r="183" ht="15.75" customHeight="1">
      <c r="A183" s="68"/>
      <c r="B183" s="68"/>
      <c r="C183" s="69"/>
      <c r="D183" s="69"/>
      <c r="E183" s="69"/>
      <c r="F183" s="70"/>
      <c r="G183" s="70"/>
      <c r="H183" s="70"/>
    </row>
    <row r="184" ht="15.75" customHeight="1">
      <c r="A184" s="68"/>
      <c r="B184" s="68"/>
      <c r="C184" s="69"/>
      <c r="D184" s="69"/>
      <c r="E184" s="69"/>
      <c r="F184" s="70"/>
      <c r="G184" s="70"/>
      <c r="H184" s="70"/>
    </row>
    <row r="185" ht="15.75" customHeight="1">
      <c r="A185" s="68"/>
      <c r="B185" s="68"/>
      <c r="C185" s="69"/>
      <c r="D185" s="69"/>
      <c r="E185" s="69"/>
      <c r="F185" s="70"/>
      <c r="G185" s="70"/>
      <c r="H185" s="70"/>
    </row>
    <row r="186" ht="15.75" customHeight="1">
      <c r="A186" s="68"/>
      <c r="B186" s="68"/>
      <c r="C186" s="69"/>
      <c r="D186" s="69"/>
      <c r="E186" s="69"/>
      <c r="F186" s="70"/>
      <c r="G186" s="70"/>
      <c r="H186" s="70"/>
    </row>
    <row r="187" ht="15.75" customHeight="1">
      <c r="A187" s="68"/>
      <c r="B187" s="68"/>
      <c r="C187" s="69"/>
      <c r="D187" s="69"/>
      <c r="E187" s="69"/>
      <c r="F187" s="70"/>
      <c r="G187" s="70"/>
      <c r="H187" s="70"/>
    </row>
    <row r="188" ht="15.75" customHeight="1">
      <c r="A188" s="68"/>
      <c r="B188" s="68"/>
      <c r="C188" s="69"/>
      <c r="D188" s="69"/>
      <c r="E188" s="69"/>
      <c r="F188" s="70"/>
      <c r="G188" s="70"/>
      <c r="H188" s="70"/>
    </row>
    <row r="189" ht="15.75" customHeight="1">
      <c r="A189" s="68"/>
      <c r="B189" s="68"/>
      <c r="C189" s="69"/>
      <c r="D189" s="69"/>
      <c r="E189" s="69"/>
      <c r="F189" s="70"/>
      <c r="G189" s="70"/>
      <c r="H189" s="70"/>
    </row>
    <row r="190" ht="15.75" customHeight="1">
      <c r="A190" s="68"/>
      <c r="B190" s="68"/>
      <c r="C190" s="69"/>
      <c r="D190" s="69"/>
      <c r="E190" s="69"/>
      <c r="F190" s="70"/>
      <c r="G190" s="70"/>
      <c r="H190" s="70"/>
    </row>
    <row r="191" ht="15.75" customHeight="1">
      <c r="A191" s="68"/>
      <c r="B191" s="68"/>
      <c r="C191" s="69"/>
      <c r="D191" s="69"/>
      <c r="E191" s="69"/>
      <c r="F191" s="70"/>
      <c r="G191" s="70"/>
      <c r="H191" s="70"/>
    </row>
    <row r="192" ht="15.75" customHeight="1">
      <c r="A192" s="68"/>
      <c r="B192" s="68"/>
      <c r="C192" s="69"/>
      <c r="D192" s="69"/>
      <c r="E192" s="69"/>
      <c r="F192" s="70"/>
      <c r="G192" s="70"/>
      <c r="H192" s="70"/>
    </row>
    <row r="193" ht="15.75" customHeight="1">
      <c r="A193" s="68"/>
      <c r="B193" s="68"/>
      <c r="C193" s="69"/>
      <c r="D193" s="69"/>
      <c r="E193" s="69"/>
      <c r="F193" s="70"/>
      <c r="G193" s="70"/>
      <c r="H193" s="70"/>
    </row>
    <row r="194" ht="15.75" customHeight="1">
      <c r="A194" s="68"/>
      <c r="B194" s="68"/>
      <c r="C194" s="69"/>
      <c r="D194" s="69"/>
      <c r="E194" s="69"/>
      <c r="F194" s="70"/>
      <c r="G194" s="70"/>
      <c r="H194" s="70"/>
    </row>
    <row r="195" ht="15.75" customHeight="1">
      <c r="A195" s="68"/>
      <c r="B195" s="68"/>
      <c r="C195" s="69"/>
      <c r="D195" s="69"/>
      <c r="E195" s="69"/>
      <c r="F195" s="70"/>
      <c r="G195" s="70"/>
      <c r="H195" s="70"/>
    </row>
    <row r="196" ht="15.75" customHeight="1">
      <c r="A196" s="68"/>
      <c r="B196" s="68"/>
      <c r="C196" s="69"/>
      <c r="D196" s="69"/>
      <c r="E196" s="69"/>
      <c r="F196" s="70"/>
      <c r="G196" s="70"/>
      <c r="H196" s="70"/>
    </row>
    <row r="197" ht="15.75" customHeight="1">
      <c r="A197" s="68"/>
      <c r="B197" s="68"/>
      <c r="C197" s="69"/>
      <c r="D197" s="69"/>
      <c r="E197" s="69"/>
      <c r="F197" s="70"/>
      <c r="G197" s="70"/>
      <c r="H197" s="70"/>
    </row>
    <row r="198" ht="15.75" customHeight="1">
      <c r="A198" s="68"/>
      <c r="B198" s="68"/>
      <c r="C198" s="69"/>
      <c r="D198" s="69"/>
      <c r="E198" s="69"/>
      <c r="F198" s="70"/>
      <c r="G198" s="70"/>
      <c r="H198" s="70"/>
    </row>
    <row r="199" ht="15.75" customHeight="1">
      <c r="A199" s="68"/>
      <c r="B199" s="68"/>
      <c r="C199" s="69"/>
      <c r="D199" s="69"/>
      <c r="E199" s="69"/>
      <c r="F199" s="70"/>
      <c r="G199" s="70"/>
      <c r="H199" s="70"/>
    </row>
    <row r="200" ht="15.75" customHeight="1">
      <c r="A200" s="68"/>
      <c r="B200" s="68"/>
      <c r="C200" s="69"/>
      <c r="D200" s="69"/>
      <c r="E200" s="69"/>
      <c r="F200" s="70"/>
      <c r="G200" s="70"/>
      <c r="H200" s="70"/>
    </row>
    <row r="201" ht="15.75" customHeight="1">
      <c r="A201" s="68"/>
      <c r="B201" s="68"/>
      <c r="C201" s="69"/>
      <c r="D201" s="69"/>
      <c r="E201" s="69"/>
      <c r="F201" s="70"/>
      <c r="G201" s="70"/>
      <c r="H201" s="70"/>
    </row>
    <row r="202" ht="15.75" customHeight="1">
      <c r="A202" s="68"/>
      <c r="B202" s="68"/>
      <c r="C202" s="69"/>
      <c r="D202" s="69"/>
      <c r="E202" s="69"/>
      <c r="F202" s="70"/>
      <c r="G202" s="70"/>
      <c r="H202" s="70"/>
    </row>
    <row r="203" ht="15.75" customHeight="1">
      <c r="A203" s="68"/>
      <c r="B203" s="68"/>
      <c r="C203" s="69"/>
      <c r="D203" s="69"/>
      <c r="E203" s="69"/>
      <c r="F203" s="70"/>
      <c r="G203" s="70"/>
      <c r="H203" s="70"/>
    </row>
    <row r="204" ht="15.75" customHeight="1">
      <c r="A204" s="68"/>
      <c r="B204" s="68"/>
      <c r="C204" s="69"/>
      <c r="D204" s="69"/>
      <c r="E204" s="69"/>
      <c r="F204" s="70"/>
      <c r="G204" s="70"/>
      <c r="H204" s="70"/>
    </row>
    <row r="205" ht="15.75" customHeight="1">
      <c r="A205" s="68"/>
      <c r="B205" s="68"/>
      <c r="C205" s="69"/>
      <c r="D205" s="69"/>
      <c r="E205" s="69"/>
      <c r="F205" s="70"/>
      <c r="G205" s="70"/>
      <c r="H205" s="70"/>
    </row>
    <row r="206" ht="15.75" customHeight="1">
      <c r="A206" s="68"/>
      <c r="B206" s="68"/>
      <c r="C206" s="69"/>
      <c r="D206" s="69"/>
      <c r="E206" s="69"/>
      <c r="F206" s="70"/>
      <c r="G206" s="70"/>
      <c r="H206" s="70"/>
    </row>
    <row r="207" ht="15.75" customHeight="1">
      <c r="A207" s="68"/>
      <c r="B207" s="68"/>
      <c r="C207" s="69"/>
      <c r="D207" s="69"/>
      <c r="E207" s="69"/>
      <c r="F207" s="70"/>
      <c r="G207" s="70"/>
      <c r="H207" s="70"/>
    </row>
    <row r="208" ht="15.75" customHeight="1">
      <c r="A208" s="68"/>
      <c r="B208" s="68"/>
      <c r="C208" s="69"/>
      <c r="D208" s="69"/>
      <c r="E208" s="69"/>
      <c r="F208" s="70"/>
      <c r="G208" s="70"/>
      <c r="H208" s="70"/>
    </row>
    <row r="209" ht="15.75" customHeight="1">
      <c r="A209" s="68"/>
      <c r="B209" s="68"/>
      <c r="C209" s="69"/>
      <c r="D209" s="69"/>
      <c r="E209" s="69"/>
      <c r="F209" s="70"/>
      <c r="G209" s="70"/>
      <c r="H209" s="70"/>
    </row>
    <row r="210" ht="15.75" customHeight="1">
      <c r="A210" s="68"/>
      <c r="B210" s="68"/>
      <c r="C210" s="69"/>
      <c r="D210" s="69"/>
      <c r="E210" s="69"/>
      <c r="F210" s="70"/>
      <c r="G210" s="70"/>
      <c r="H210" s="70"/>
    </row>
    <row r="211" ht="15.75" customHeight="1">
      <c r="A211" s="68"/>
      <c r="B211" s="68"/>
      <c r="C211" s="69"/>
      <c r="D211" s="69"/>
      <c r="E211" s="69"/>
      <c r="F211" s="70"/>
      <c r="G211" s="70"/>
      <c r="H211" s="70"/>
    </row>
    <row r="212" ht="15.75" customHeight="1">
      <c r="A212" s="68"/>
      <c r="B212" s="68"/>
      <c r="C212" s="69"/>
      <c r="D212" s="69"/>
      <c r="E212" s="69"/>
      <c r="F212" s="70"/>
      <c r="G212" s="70"/>
      <c r="H212" s="70"/>
    </row>
    <row r="213" ht="15.75" customHeight="1">
      <c r="A213" s="68"/>
      <c r="B213" s="68"/>
      <c r="C213" s="69"/>
      <c r="D213" s="69"/>
      <c r="E213" s="69"/>
      <c r="F213" s="70"/>
      <c r="G213" s="70"/>
      <c r="H213" s="70"/>
    </row>
    <row r="214" ht="15.75" customHeight="1">
      <c r="A214" s="68"/>
      <c r="B214" s="68"/>
      <c r="C214" s="69"/>
      <c r="D214" s="69"/>
      <c r="E214" s="69"/>
      <c r="F214" s="70"/>
      <c r="G214" s="70"/>
      <c r="H214" s="70"/>
    </row>
    <row r="215" ht="15.75" customHeight="1">
      <c r="A215" s="68"/>
      <c r="B215" s="68"/>
      <c r="C215" s="69"/>
      <c r="D215" s="69"/>
      <c r="E215" s="69"/>
      <c r="F215" s="70"/>
      <c r="G215" s="70"/>
      <c r="H215" s="70"/>
    </row>
    <row r="216" ht="15.75" customHeight="1">
      <c r="A216" s="68"/>
      <c r="B216" s="68"/>
      <c r="C216" s="69"/>
      <c r="D216" s="69"/>
      <c r="E216" s="69"/>
      <c r="F216" s="70"/>
      <c r="G216" s="70"/>
      <c r="H216" s="70"/>
    </row>
    <row r="217" ht="15.75" customHeight="1">
      <c r="A217" s="68"/>
      <c r="B217" s="68"/>
      <c r="C217" s="69"/>
      <c r="D217" s="69"/>
      <c r="E217" s="69"/>
      <c r="F217" s="70"/>
      <c r="G217" s="70"/>
      <c r="H217" s="70"/>
    </row>
    <row r="218" ht="15.75" customHeight="1">
      <c r="A218" s="68"/>
      <c r="B218" s="68"/>
      <c r="C218" s="69"/>
      <c r="D218" s="69"/>
      <c r="E218" s="69"/>
      <c r="F218" s="70"/>
      <c r="G218" s="70"/>
      <c r="H218" s="70"/>
    </row>
    <row r="219" ht="15.75" customHeight="1">
      <c r="A219" s="68"/>
      <c r="B219" s="68"/>
      <c r="C219" s="69"/>
      <c r="D219" s="69"/>
      <c r="E219" s="69"/>
      <c r="F219" s="70"/>
      <c r="G219" s="70"/>
      <c r="H219" s="70"/>
    </row>
    <row r="220" ht="15.75" customHeight="1">
      <c r="A220" s="68"/>
      <c r="B220" s="68"/>
      <c r="C220" s="69"/>
      <c r="D220" s="69"/>
      <c r="E220" s="69"/>
      <c r="F220" s="70"/>
      <c r="G220" s="70"/>
      <c r="H220" s="70"/>
    </row>
    <row r="221" ht="15.75" customHeight="1">
      <c r="A221" s="68"/>
      <c r="B221" s="68"/>
      <c r="C221" s="69"/>
      <c r="D221" s="69"/>
      <c r="E221" s="69"/>
      <c r="F221" s="70"/>
      <c r="G221" s="70"/>
      <c r="H221" s="70"/>
    </row>
    <row r="222" ht="15.75" customHeight="1">
      <c r="A222" s="68"/>
      <c r="B222" s="68"/>
      <c r="C222" s="69"/>
      <c r="D222" s="69"/>
      <c r="E222" s="69"/>
      <c r="F222" s="70"/>
      <c r="G222" s="70"/>
      <c r="H222" s="70"/>
    </row>
    <row r="223" ht="15.75" customHeight="1">
      <c r="A223" s="68"/>
      <c r="B223" s="68"/>
      <c r="C223" s="69"/>
      <c r="D223" s="69"/>
      <c r="E223" s="69"/>
      <c r="F223" s="70"/>
      <c r="G223" s="70"/>
      <c r="H223" s="70"/>
    </row>
    <row r="224" ht="15.75" customHeight="1">
      <c r="A224" s="68"/>
      <c r="B224" s="68"/>
      <c r="C224" s="69"/>
      <c r="D224" s="69"/>
      <c r="E224" s="69"/>
      <c r="F224" s="70"/>
      <c r="G224" s="70"/>
      <c r="H224" s="70"/>
    </row>
    <row r="225" ht="15.75" customHeight="1">
      <c r="A225" s="68"/>
      <c r="B225" s="68"/>
      <c r="C225" s="69"/>
      <c r="D225" s="69"/>
      <c r="E225" s="69"/>
      <c r="F225" s="70"/>
      <c r="G225" s="70"/>
      <c r="H225" s="70"/>
    </row>
    <row r="226" ht="15.75" customHeight="1">
      <c r="A226" s="68"/>
      <c r="B226" s="68"/>
      <c r="C226" s="69"/>
      <c r="D226" s="69"/>
      <c r="E226" s="69"/>
      <c r="F226" s="70"/>
      <c r="G226" s="70"/>
      <c r="H226" s="70"/>
    </row>
    <row r="227" ht="15.75" customHeight="1">
      <c r="A227" s="68"/>
      <c r="B227" s="68"/>
      <c r="C227" s="69"/>
      <c r="D227" s="69"/>
      <c r="E227" s="69"/>
      <c r="F227" s="70"/>
      <c r="G227" s="70"/>
      <c r="H227" s="70"/>
    </row>
    <row r="228" ht="15.75" customHeight="1">
      <c r="A228" s="68"/>
      <c r="B228" s="68"/>
      <c r="C228" s="69"/>
      <c r="D228" s="69"/>
      <c r="E228" s="69"/>
      <c r="F228" s="70"/>
      <c r="G228" s="70"/>
      <c r="H228" s="70"/>
    </row>
    <row r="229" ht="15.75" customHeight="1">
      <c r="A229" s="68"/>
      <c r="B229" s="68"/>
      <c r="C229" s="69"/>
      <c r="D229" s="69"/>
      <c r="E229" s="69"/>
      <c r="F229" s="70"/>
      <c r="G229" s="70"/>
      <c r="H229" s="70"/>
    </row>
    <row r="230" ht="15.75" customHeight="1">
      <c r="A230" s="68"/>
      <c r="B230" s="68"/>
      <c r="C230" s="69"/>
      <c r="D230" s="69"/>
      <c r="E230" s="69"/>
      <c r="F230" s="70"/>
      <c r="G230" s="70"/>
      <c r="H230" s="70"/>
    </row>
    <row r="231" ht="15.75" customHeight="1">
      <c r="A231" s="68"/>
      <c r="B231" s="68"/>
      <c r="C231" s="69"/>
      <c r="D231" s="69"/>
      <c r="E231" s="69"/>
      <c r="F231" s="70"/>
      <c r="G231" s="70"/>
      <c r="H231" s="70"/>
    </row>
    <row r="232" ht="15.75" customHeight="1">
      <c r="A232" s="68"/>
      <c r="B232" s="68"/>
      <c r="C232" s="69"/>
      <c r="D232" s="69"/>
      <c r="E232" s="69"/>
      <c r="F232" s="70"/>
      <c r="G232" s="70"/>
      <c r="H232" s="70"/>
    </row>
    <row r="233" ht="15.75" customHeight="1">
      <c r="A233" s="68"/>
      <c r="B233" s="68"/>
      <c r="C233" s="69"/>
      <c r="D233" s="69"/>
      <c r="E233" s="69"/>
      <c r="F233" s="70"/>
      <c r="G233" s="70"/>
      <c r="H233" s="70"/>
    </row>
    <row r="234" ht="15.75" customHeight="1">
      <c r="A234" s="68"/>
      <c r="B234" s="68"/>
      <c r="C234" s="69"/>
      <c r="D234" s="69"/>
      <c r="E234" s="69"/>
      <c r="F234" s="70"/>
      <c r="G234" s="70"/>
      <c r="H234" s="70"/>
    </row>
    <row r="235" ht="15.75" customHeight="1">
      <c r="A235" s="68"/>
      <c r="B235" s="68"/>
      <c r="C235" s="69"/>
      <c r="D235" s="69"/>
      <c r="E235" s="69"/>
      <c r="F235" s="70"/>
      <c r="G235" s="70"/>
      <c r="H235" s="70"/>
    </row>
    <row r="236" ht="15.75" customHeight="1">
      <c r="A236" s="68"/>
      <c r="B236" s="68"/>
      <c r="C236" s="69"/>
      <c r="D236" s="69"/>
      <c r="E236" s="69"/>
      <c r="F236" s="70"/>
      <c r="G236" s="70"/>
      <c r="H236" s="70"/>
    </row>
    <row r="237" ht="15.75" customHeight="1">
      <c r="A237" s="68"/>
      <c r="B237" s="68"/>
      <c r="C237" s="69"/>
      <c r="D237" s="69"/>
      <c r="E237" s="69"/>
      <c r="F237" s="70"/>
      <c r="G237" s="70"/>
      <c r="H237" s="70"/>
    </row>
    <row r="238" ht="15.75" customHeight="1">
      <c r="A238" s="68"/>
      <c r="B238" s="68"/>
      <c r="C238" s="69"/>
      <c r="D238" s="69"/>
      <c r="E238" s="69"/>
      <c r="F238" s="70"/>
      <c r="G238" s="70"/>
      <c r="H238" s="70"/>
    </row>
    <row r="239" ht="15.75" customHeight="1">
      <c r="A239" s="68"/>
      <c r="B239" s="68"/>
      <c r="C239" s="69"/>
      <c r="D239" s="69"/>
      <c r="E239" s="69"/>
      <c r="F239" s="70"/>
      <c r="G239" s="70"/>
      <c r="H239" s="70"/>
    </row>
    <row r="240" ht="15.75" customHeight="1">
      <c r="A240" s="68"/>
      <c r="B240" s="68"/>
      <c r="C240" s="69"/>
      <c r="D240" s="69"/>
      <c r="E240" s="69"/>
      <c r="F240" s="70"/>
      <c r="G240" s="70"/>
      <c r="H240" s="70"/>
    </row>
    <row r="241" ht="15.75" customHeight="1">
      <c r="A241" s="68"/>
      <c r="B241" s="68"/>
      <c r="C241" s="69"/>
      <c r="D241" s="69"/>
      <c r="E241" s="69"/>
      <c r="F241" s="70"/>
      <c r="G241" s="70"/>
      <c r="H241" s="70"/>
    </row>
    <row r="242" ht="15.75" customHeight="1">
      <c r="A242" s="68"/>
      <c r="B242" s="68"/>
      <c r="C242" s="69"/>
      <c r="D242" s="69"/>
      <c r="E242" s="69"/>
      <c r="F242" s="70"/>
      <c r="G242" s="70"/>
      <c r="H242" s="70"/>
    </row>
    <row r="243" ht="15.75" customHeight="1">
      <c r="A243" s="68"/>
      <c r="B243" s="68"/>
      <c r="C243" s="69"/>
      <c r="D243" s="69"/>
      <c r="E243" s="69"/>
      <c r="F243" s="70"/>
      <c r="G243" s="70"/>
      <c r="H243" s="70"/>
    </row>
    <row r="244" ht="15.75" customHeight="1">
      <c r="A244" s="68"/>
      <c r="B244" s="68"/>
      <c r="C244" s="69"/>
      <c r="D244" s="69"/>
      <c r="E244" s="69"/>
      <c r="F244" s="70"/>
      <c r="G244" s="70"/>
      <c r="H244" s="70"/>
    </row>
    <row r="245" ht="15.75" customHeight="1">
      <c r="A245" s="68"/>
      <c r="B245" s="68"/>
      <c r="C245" s="69"/>
      <c r="D245" s="69"/>
      <c r="E245" s="69"/>
      <c r="F245" s="70"/>
      <c r="G245" s="70"/>
      <c r="H245" s="70"/>
    </row>
    <row r="246" ht="15.75" customHeight="1">
      <c r="A246" s="68"/>
      <c r="B246" s="68"/>
      <c r="C246" s="69"/>
      <c r="D246" s="69"/>
      <c r="E246" s="69"/>
      <c r="F246" s="70"/>
      <c r="G246" s="70"/>
      <c r="H246" s="70"/>
    </row>
    <row r="247" ht="15.75" customHeight="1">
      <c r="A247" s="68"/>
      <c r="B247" s="68"/>
      <c r="C247" s="69"/>
      <c r="D247" s="69"/>
      <c r="E247" s="69"/>
      <c r="F247" s="70"/>
      <c r="G247" s="70"/>
      <c r="H247" s="70"/>
    </row>
    <row r="248" ht="15.75" customHeight="1">
      <c r="A248" s="68"/>
      <c r="B248" s="68"/>
      <c r="C248" s="69"/>
      <c r="D248" s="69"/>
      <c r="E248" s="69"/>
      <c r="F248" s="70"/>
      <c r="G248" s="70"/>
      <c r="H248" s="70"/>
    </row>
    <row r="249" ht="15.75" customHeight="1">
      <c r="A249" s="68"/>
      <c r="B249" s="68"/>
      <c r="C249" s="69"/>
      <c r="D249" s="69"/>
      <c r="E249" s="69"/>
      <c r="F249" s="70"/>
      <c r="G249" s="70"/>
      <c r="H249" s="70"/>
    </row>
    <row r="250" ht="15.75" customHeight="1">
      <c r="A250" s="68"/>
      <c r="B250" s="68"/>
      <c r="C250" s="69"/>
      <c r="D250" s="69"/>
      <c r="E250" s="69"/>
      <c r="F250" s="70"/>
      <c r="G250" s="70"/>
      <c r="H250" s="70"/>
    </row>
    <row r="251" ht="15.75" customHeight="1">
      <c r="A251" s="68"/>
      <c r="B251" s="68"/>
      <c r="C251" s="69"/>
      <c r="D251" s="69"/>
      <c r="E251" s="69"/>
      <c r="F251" s="70"/>
      <c r="G251" s="70"/>
      <c r="H251" s="70"/>
    </row>
    <row r="252" ht="15.75" customHeight="1">
      <c r="A252" s="68"/>
      <c r="B252" s="68"/>
      <c r="C252" s="69"/>
      <c r="D252" s="69"/>
      <c r="E252" s="69"/>
      <c r="F252" s="70"/>
      <c r="G252" s="70"/>
      <c r="H252" s="70"/>
    </row>
    <row r="253" ht="15.75" customHeight="1">
      <c r="A253" s="68"/>
      <c r="B253" s="68"/>
      <c r="C253" s="69"/>
      <c r="D253" s="69"/>
      <c r="E253" s="69"/>
      <c r="F253" s="70"/>
      <c r="G253" s="70"/>
      <c r="H253" s="70"/>
    </row>
    <row r="254" ht="15.75" customHeight="1">
      <c r="A254" s="68"/>
      <c r="B254" s="68"/>
      <c r="C254" s="69"/>
      <c r="D254" s="69"/>
      <c r="E254" s="69"/>
      <c r="F254" s="70"/>
      <c r="G254" s="70"/>
      <c r="H254" s="70"/>
    </row>
    <row r="255" ht="15.75" customHeight="1">
      <c r="A255" s="68"/>
      <c r="B255" s="68"/>
      <c r="C255" s="69"/>
      <c r="D255" s="69"/>
      <c r="E255" s="69"/>
      <c r="F255" s="70"/>
      <c r="G255" s="70"/>
      <c r="H255" s="70"/>
    </row>
    <row r="256" ht="15.75" customHeight="1">
      <c r="A256" s="68"/>
      <c r="B256" s="68"/>
      <c r="C256" s="69"/>
      <c r="D256" s="69"/>
      <c r="E256" s="69"/>
      <c r="F256" s="70"/>
      <c r="G256" s="70"/>
      <c r="H256" s="70"/>
    </row>
    <row r="257" ht="15.75" customHeight="1">
      <c r="A257" s="68"/>
      <c r="B257" s="68"/>
      <c r="C257" s="69"/>
      <c r="D257" s="69"/>
      <c r="E257" s="69"/>
      <c r="F257" s="70"/>
      <c r="G257" s="70"/>
      <c r="H257" s="70"/>
    </row>
    <row r="258" ht="15.75" customHeight="1">
      <c r="A258" s="68"/>
      <c r="B258" s="68"/>
      <c r="C258" s="69"/>
      <c r="D258" s="69"/>
      <c r="E258" s="69"/>
      <c r="F258" s="70"/>
      <c r="G258" s="70"/>
      <c r="H258" s="70"/>
    </row>
    <row r="259" ht="15.75" customHeight="1">
      <c r="A259" s="68"/>
      <c r="B259" s="68"/>
      <c r="C259" s="69"/>
      <c r="D259" s="69"/>
      <c r="E259" s="69"/>
      <c r="F259" s="70"/>
      <c r="G259" s="70"/>
      <c r="H259" s="70"/>
    </row>
    <row r="260" ht="15.75" customHeight="1">
      <c r="A260" s="68"/>
      <c r="B260" s="68"/>
      <c r="C260" s="69"/>
      <c r="D260" s="69"/>
      <c r="E260" s="69"/>
      <c r="F260" s="70"/>
      <c r="G260" s="70"/>
      <c r="H260" s="70"/>
    </row>
    <row r="261" ht="15.75" customHeight="1">
      <c r="A261" s="68"/>
      <c r="B261" s="68"/>
      <c r="C261" s="69"/>
      <c r="D261" s="69"/>
      <c r="E261" s="69"/>
      <c r="F261" s="70"/>
      <c r="G261" s="70"/>
      <c r="H261" s="70"/>
    </row>
    <row r="262" ht="15.75" customHeight="1">
      <c r="A262" s="68"/>
      <c r="B262" s="68"/>
      <c r="C262" s="69"/>
      <c r="D262" s="69"/>
      <c r="E262" s="69"/>
      <c r="F262" s="70"/>
      <c r="G262" s="70"/>
      <c r="H262" s="70"/>
    </row>
    <row r="263" ht="15.75" customHeight="1">
      <c r="A263" s="68"/>
      <c r="B263" s="68"/>
      <c r="C263" s="69"/>
      <c r="D263" s="69"/>
      <c r="E263" s="69"/>
      <c r="F263" s="70"/>
      <c r="G263" s="70"/>
      <c r="H263" s="70"/>
    </row>
    <row r="264" ht="15.75" customHeight="1">
      <c r="A264" s="68"/>
      <c r="B264" s="68"/>
      <c r="C264" s="69"/>
      <c r="D264" s="69"/>
      <c r="E264" s="69"/>
      <c r="F264" s="70"/>
      <c r="G264" s="70"/>
      <c r="H264" s="70"/>
    </row>
    <row r="265" ht="15.75" customHeight="1">
      <c r="A265" s="68"/>
      <c r="B265" s="68"/>
      <c r="C265" s="69"/>
      <c r="D265" s="69"/>
      <c r="E265" s="69"/>
      <c r="F265" s="70"/>
      <c r="G265" s="70"/>
      <c r="H265" s="70"/>
    </row>
    <row r="266" ht="15.75" customHeight="1">
      <c r="A266" s="68"/>
      <c r="B266" s="68"/>
      <c r="C266" s="69"/>
      <c r="D266" s="69"/>
      <c r="E266" s="69"/>
      <c r="F266" s="70"/>
      <c r="G266" s="70"/>
      <c r="H266" s="70"/>
    </row>
    <row r="267" ht="15.75" customHeight="1">
      <c r="A267" s="68"/>
      <c r="B267" s="68"/>
      <c r="C267" s="69"/>
      <c r="D267" s="69"/>
      <c r="E267" s="69"/>
      <c r="F267" s="70"/>
      <c r="G267" s="70"/>
      <c r="H267" s="70"/>
    </row>
    <row r="268" ht="15.75" customHeight="1">
      <c r="A268" s="68"/>
      <c r="B268" s="68"/>
      <c r="C268" s="69"/>
      <c r="D268" s="69"/>
      <c r="E268" s="69"/>
      <c r="F268" s="70"/>
      <c r="G268" s="70"/>
      <c r="H268" s="70"/>
    </row>
    <row r="269" ht="15.75" customHeight="1">
      <c r="A269" s="68"/>
      <c r="B269" s="68"/>
      <c r="C269" s="69"/>
      <c r="D269" s="69"/>
      <c r="E269" s="69"/>
      <c r="F269" s="70"/>
      <c r="G269" s="70"/>
      <c r="H269" s="70"/>
    </row>
    <row r="270" ht="15.75" customHeight="1">
      <c r="A270" s="68"/>
      <c r="B270" s="68"/>
      <c r="C270" s="69"/>
      <c r="D270" s="69"/>
      <c r="E270" s="69"/>
      <c r="F270" s="70"/>
      <c r="G270" s="70"/>
      <c r="H270" s="70"/>
    </row>
    <row r="271" ht="15.75" customHeight="1">
      <c r="A271" s="68"/>
      <c r="B271" s="68"/>
      <c r="C271" s="69"/>
      <c r="D271" s="69"/>
      <c r="E271" s="69"/>
      <c r="F271" s="70"/>
      <c r="G271" s="70"/>
      <c r="H271" s="70"/>
    </row>
    <row r="272" ht="15.75" customHeight="1">
      <c r="A272" s="68"/>
      <c r="B272" s="68"/>
      <c r="C272" s="69"/>
      <c r="D272" s="69"/>
      <c r="E272" s="69"/>
      <c r="F272" s="70"/>
      <c r="G272" s="70"/>
      <c r="H272" s="70"/>
    </row>
    <row r="273" ht="15.75" customHeight="1">
      <c r="A273" s="68"/>
      <c r="B273" s="68"/>
      <c r="C273" s="69"/>
      <c r="D273" s="69"/>
      <c r="E273" s="69"/>
      <c r="F273" s="70"/>
      <c r="G273" s="70"/>
      <c r="H273" s="70"/>
    </row>
    <row r="274" ht="15.75" customHeight="1">
      <c r="A274" s="68"/>
      <c r="B274" s="68"/>
      <c r="C274" s="69"/>
      <c r="D274" s="69"/>
      <c r="E274" s="69"/>
      <c r="F274" s="70"/>
      <c r="G274" s="70"/>
      <c r="H274" s="70"/>
    </row>
    <row r="275" ht="15.75" customHeight="1">
      <c r="A275" s="68"/>
      <c r="B275" s="68"/>
      <c r="C275" s="69"/>
      <c r="D275" s="69"/>
      <c r="E275" s="69"/>
      <c r="F275" s="70"/>
      <c r="G275" s="70"/>
      <c r="H275" s="70"/>
    </row>
    <row r="276" ht="15.75" customHeight="1">
      <c r="A276" s="68"/>
      <c r="B276" s="68"/>
      <c r="C276" s="69"/>
      <c r="D276" s="69"/>
      <c r="E276" s="69"/>
      <c r="F276" s="70"/>
      <c r="G276" s="70"/>
      <c r="H276" s="70"/>
    </row>
    <row r="277" ht="15.75" customHeight="1">
      <c r="A277" s="68"/>
      <c r="B277" s="68"/>
      <c r="C277" s="69"/>
      <c r="D277" s="69"/>
      <c r="E277" s="69"/>
      <c r="F277" s="70"/>
      <c r="G277" s="70"/>
      <c r="H277" s="70"/>
    </row>
    <row r="278" ht="15.75" customHeight="1">
      <c r="A278" s="68"/>
      <c r="B278" s="68"/>
      <c r="C278" s="69"/>
      <c r="D278" s="69"/>
      <c r="E278" s="69"/>
      <c r="F278" s="70"/>
      <c r="G278" s="70"/>
      <c r="H278" s="70"/>
    </row>
    <row r="279" ht="15.75" customHeight="1">
      <c r="A279" s="68"/>
      <c r="B279" s="68"/>
      <c r="C279" s="69"/>
      <c r="D279" s="69"/>
      <c r="E279" s="69"/>
      <c r="F279" s="70"/>
      <c r="G279" s="70"/>
      <c r="H279" s="70"/>
    </row>
    <row r="280" ht="15.75" customHeight="1">
      <c r="A280" s="68"/>
      <c r="B280" s="68"/>
      <c r="C280" s="69"/>
      <c r="D280" s="69"/>
      <c r="E280" s="69"/>
      <c r="F280" s="70"/>
      <c r="G280" s="70"/>
      <c r="H280" s="70"/>
    </row>
    <row r="281" ht="15.75" customHeight="1">
      <c r="A281" s="68"/>
      <c r="B281" s="68"/>
      <c r="C281" s="69"/>
      <c r="D281" s="69"/>
      <c r="E281" s="69"/>
      <c r="F281" s="70"/>
      <c r="G281" s="70"/>
      <c r="H281" s="70"/>
    </row>
    <row r="282" ht="15.75" customHeight="1">
      <c r="A282" s="68"/>
      <c r="B282" s="68"/>
      <c r="C282" s="69"/>
      <c r="D282" s="69"/>
      <c r="E282" s="69"/>
      <c r="F282" s="70"/>
      <c r="G282" s="70"/>
      <c r="H282" s="70"/>
    </row>
    <row r="283" ht="15.75" customHeight="1">
      <c r="A283" s="68"/>
      <c r="B283" s="68"/>
      <c r="C283" s="69"/>
      <c r="D283" s="69"/>
      <c r="E283" s="69"/>
      <c r="F283" s="70"/>
      <c r="G283" s="70"/>
      <c r="H283" s="70"/>
    </row>
    <row r="284" ht="15.75" customHeight="1">
      <c r="A284" s="68"/>
      <c r="B284" s="68"/>
      <c r="C284" s="69"/>
      <c r="D284" s="69"/>
      <c r="E284" s="69"/>
      <c r="F284" s="70"/>
      <c r="G284" s="70"/>
      <c r="H284" s="70"/>
    </row>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9:$F$71"/>
  <mergeCells count="5">
    <mergeCell ref="A2:E2"/>
    <mergeCell ref="A4:E4"/>
    <mergeCell ref="A5:E5"/>
    <mergeCell ref="A6:E6"/>
    <mergeCell ref="A7:E7"/>
  </mergeCells>
  <printOptions/>
  <pageMargins bottom="0.75" footer="0.0" header="0.0" left="0.7" right="0.7" top="0.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7" width="13.71"/>
    <col customWidth="1" min="8" max="8" width="8.14"/>
    <col customWidth="1" min="9" max="9" width="9.0"/>
    <col customWidth="1" min="10" max="12" width="8.0"/>
    <col customWidth="1" min="13" max="13" width="8.29"/>
    <col customWidth="1" min="14" max="25" width="8.0"/>
  </cols>
  <sheetData>
    <row r="1">
      <c r="A1" s="68"/>
      <c r="B1" s="68"/>
      <c r="C1" s="69"/>
      <c r="D1" s="69"/>
      <c r="E1" s="69"/>
      <c r="F1" s="70"/>
      <c r="G1" s="70"/>
      <c r="H1" s="70"/>
    </row>
    <row r="2" ht="15.75" customHeight="1">
      <c r="A2" s="71" t="s">
        <v>12760</v>
      </c>
      <c r="B2" s="72"/>
      <c r="C2" s="72"/>
      <c r="D2" s="72"/>
      <c r="E2" s="72"/>
      <c r="F2" s="72"/>
      <c r="G2" s="72"/>
      <c r="H2" s="72"/>
      <c r="I2" s="72"/>
      <c r="J2" s="72"/>
      <c r="K2" s="72"/>
      <c r="L2" s="73"/>
      <c r="M2" s="75"/>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17.25" customHeight="1">
      <c r="A4" s="1070" t="s">
        <v>12761</v>
      </c>
      <c r="B4" s="72"/>
      <c r="C4" s="72"/>
      <c r="D4" s="72"/>
      <c r="E4" s="72"/>
      <c r="F4" s="72"/>
      <c r="G4" s="72"/>
      <c r="H4" s="72"/>
      <c r="I4" s="72"/>
      <c r="J4" s="72"/>
      <c r="K4" s="72"/>
      <c r="L4" s="73"/>
      <c r="M4" s="75"/>
      <c r="N4" s="75"/>
      <c r="O4" s="75"/>
      <c r="P4" s="75"/>
      <c r="Q4" s="75"/>
      <c r="R4" s="75"/>
      <c r="S4" s="75"/>
      <c r="T4" s="75"/>
      <c r="U4" s="75"/>
      <c r="V4" s="75"/>
      <c r="W4" s="75"/>
      <c r="X4" s="75"/>
      <c r="Y4" s="75"/>
    </row>
    <row r="5" ht="16.5" customHeight="1">
      <c r="A5" s="1070" t="s">
        <v>12762</v>
      </c>
      <c r="B5" s="72"/>
      <c r="C5" s="72"/>
      <c r="D5" s="72"/>
      <c r="E5" s="72"/>
      <c r="F5" s="72"/>
      <c r="G5" s="72"/>
      <c r="H5" s="72"/>
      <c r="I5" s="72"/>
      <c r="J5" s="72"/>
      <c r="K5" s="72"/>
      <c r="L5" s="73"/>
      <c r="M5" s="75"/>
      <c r="N5" s="75"/>
      <c r="O5" s="75"/>
      <c r="P5" s="75"/>
      <c r="Q5" s="75"/>
      <c r="R5" s="75"/>
      <c r="S5" s="75"/>
      <c r="T5" s="75"/>
      <c r="U5" s="75"/>
      <c r="V5" s="75"/>
      <c r="W5" s="75"/>
      <c r="X5" s="75"/>
      <c r="Y5" s="75"/>
    </row>
    <row r="6" ht="17.25" customHeight="1">
      <c r="A6" s="1789" t="s">
        <v>10378</v>
      </c>
      <c r="B6" s="72"/>
      <c r="C6" s="72"/>
      <c r="D6" s="72"/>
      <c r="E6" s="72"/>
      <c r="F6" s="72"/>
      <c r="G6" s="72"/>
      <c r="H6" s="72"/>
      <c r="I6" s="72"/>
      <c r="J6" s="72"/>
      <c r="K6" s="72"/>
      <c r="L6" s="73"/>
      <c r="M6" s="75"/>
      <c r="N6" s="75"/>
      <c r="O6" s="75"/>
      <c r="P6" s="75"/>
      <c r="Q6" s="75"/>
      <c r="R6" s="75"/>
      <c r="S6" s="75"/>
      <c r="T6" s="75"/>
      <c r="U6" s="75"/>
      <c r="V6" s="75"/>
      <c r="W6" s="75"/>
      <c r="X6" s="75"/>
      <c r="Y6" s="75"/>
    </row>
    <row r="7" ht="17.25" customHeight="1">
      <c r="A7" s="1070" t="s">
        <v>10379</v>
      </c>
      <c r="B7" s="72"/>
      <c r="C7" s="72"/>
      <c r="D7" s="72"/>
      <c r="E7" s="72"/>
      <c r="F7" s="72"/>
      <c r="G7" s="72"/>
      <c r="H7" s="72"/>
      <c r="I7" s="72"/>
      <c r="J7" s="72"/>
      <c r="K7" s="72"/>
      <c r="L7" s="73"/>
      <c r="M7" s="75"/>
      <c r="N7" s="75"/>
      <c r="O7" s="75"/>
      <c r="P7" s="75"/>
      <c r="Q7" s="75"/>
      <c r="R7" s="75"/>
      <c r="S7" s="75"/>
      <c r="T7" s="75"/>
      <c r="U7" s="75"/>
      <c r="V7" s="75"/>
      <c r="W7" s="75"/>
      <c r="X7" s="75"/>
      <c r="Y7" s="75"/>
    </row>
    <row r="8" ht="17.25" customHeight="1">
      <c r="A8" s="1070" t="s">
        <v>12763</v>
      </c>
      <c r="B8" s="72"/>
      <c r="C8" s="72"/>
      <c r="D8" s="72"/>
      <c r="E8" s="72"/>
      <c r="F8" s="72"/>
      <c r="G8" s="72"/>
      <c r="H8" s="72"/>
      <c r="I8" s="72"/>
      <c r="J8" s="72"/>
      <c r="K8" s="72"/>
      <c r="L8" s="73"/>
      <c r="M8" s="75"/>
      <c r="N8" s="75"/>
      <c r="O8" s="75"/>
      <c r="P8" s="75"/>
      <c r="Q8" s="75"/>
      <c r="R8" s="75"/>
      <c r="S8" s="75"/>
      <c r="T8" s="75"/>
      <c r="U8" s="75"/>
      <c r="V8" s="75"/>
      <c r="W8" s="75"/>
      <c r="X8" s="75"/>
      <c r="Y8" s="75"/>
    </row>
    <row r="9" ht="28.5" customHeight="1">
      <c r="A9" s="1070" t="s">
        <v>7663</v>
      </c>
      <c r="B9" s="72"/>
      <c r="C9" s="72"/>
      <c r="D9" s="72"/>
      <c r="E9" s="72"/>
      <c r="F9" s="72"/>
      <c r="G9" s="72"/>
      <c r="H9" s="72"/>
      <c r="I9" s="72"/>
      <c r="J9" s="72"/>
      <c r="K9" s="72"/>
      <c r="L9" s="73"/>
      <c r="M9" s="75"/>
      <c r="N9" s="75"/>
      <c r="O9" s="75"/>
      <c r="P9" s="75"/>
      <c r="Q9" s="75"/>
      <c r="R9" s="75"/>
      <c r="S9" s="75"/>
      <c r="T9" s="75"/>
      <c r="U9" s="75"/>
      <c r="V9" s="75"/>
      <c r="W9" s="75"/>
      <c r="X9" s="75"/>
      <c r="Y9" s="75"/>
    </row>
    <row r="10" ht="97.5" customHeight="1">
      <c r="A10" s="1653" t="s">
        <v>12764</v>
      </c>
      <c r="B10" s="72"/>
      <c r="C10" s="72"/>
      <c r="D10" s="72"/>
      <c r="E10" s="72"/>
      <c r="F10" s="72"/>
      <c r="G10" s="72"/>
      <c r="H10" s="72"/>
      <c r="I10" s="72"/>
      <c r="J10" s="72"/>
      <c r="K10" s="72"/>
      <c r="L10" s="73"/>
      <c r="M10" s="75"/>
      <c r="N10" s="75"/>
      <c r="O10" s="75"/>
      <c r="P10" s="75"/>
      <c r="Q10" s="75"/>
      <c r="R10" s="75"/>
      <c r="S10" s="75"/>
      <c r="T10" s="75"/>
      <c r="U10" s="75"/>
      <c r="V10" s="75"/>
      <c r="W10" s="75"/>
      <c r="X10" s="75"/>
      <c r="Y10" s="75"/>
    </row>
    <row r="11">
      <c r="A11" s="80"/>
      <c r="B11" s="80"/>
      <c r="C11" s="81"/>
      <c r="D11" s="81"/>
      <c r="E11" s="81"/>
      <c r="F11" s="80"/>
      <c r="G11" s="80"/>
      <c r="H11" s="80"/>
      <c r="I11" s="75"/>
      <c r="J11" s="75"/>
      <c r="K11" s="75"/>
      <c r="L11" s="75"/>
      <c r="M11" s="75"/>
      <c r="N11" s="75"/>
      <c r="O11" s="75"/>
      <c r="P11" s="75"/>
      <c r="Q11" s="75"/>
      <c r="R11" s="75"/>
      <c r="S11" s="75"/>
      <c r="T11" s="75"/>
      <c r="U11" s="75"/>
      <c r="V11" s="75"/>
      <c r="W11" s="75"/>
      <c r="X11" s="75"/>
      <c r="Y11" s="75"/>
    </row>
    <row r="12" ht="61.5" customHeight="1">
      <c r="A12" s="596" t="s">
        <v>7</v>
      </c>
      <c r="B12" s="596" t="s">
        <v>2062</v>
      </c>
      <c r="C12" s="596" t="s">
        <v>2063</v>
      </c>
      <c r="D12" s="596" t="s">
        <v>2064</v>
      </c>
      <c r="E12" s="596" t="s">
        <v>2065</v>
      </c>
      <c r="F12" s="84" t="s">
        <v>8</v>
      </c>
      <c r="G12" s="596" t="s">
        <v>2066</v>
      </c>
      <c r="H12" s="596" t="s">
        <v>2067</v>
      </c>
      <c r="I12" s="596" t="s">
        <v>2068</v>
      </c>
      <c r="J12" s="596" t="s">
        <v>12765</v>
      </c>
      <c r="K12" s="596" t="s">
        <v>2070</v>
      </c>
      <c r="L12" s="597" t="s">
        <v>253</v>
      </c>
      <c r="M12" s="86" t="s">
        <v>2051</v>
      </c>
      <c r="N12" s="75"/>
      <c r="O12" s="75"/>
      <c r="P12" s="75"/>
      <c r="Q12" s="75"/>
      <c r="R12" s="75"/>
      <c r="S12" s="75"/>
      <c r="T12" s="75"/>
      <c r="U12" s="75"/>
      <c r="V12" s="75"/>
      <c r="W12" s="75"/>
      <c r="X12" s="75"/>
      <c r="Y12" s="75"/>
    </row>
    <row r="13">
      <c r="A13" s="598"/>
      <c r="B13" s="598"/>
      <c r="C13" s="598"/>
      <c r="D13" s="598"/>
      <c r="E13" s="598"/>
      <c r="F13" s="601"/>
      <c r="G13" s="598"/>
      <c r="H13" s="598"/>
      <c r="I13" s="598"/>
      <c r="J13" s="598"/>
      <c r="K13" s="598"/>
      <c r="L13" s="602"/>
    </row>
    <row r="14">
      <c r="A14" s="598"/>
      <c r="B14" s="598"/>
      <c r="C14" s="598"/>
      <c r="D14" s="598"/>
      <c r="E14" s="598"/>
      <c r="F14" s="601"/>
      <c r="G14" s="598"/>
      <c r="H14" s="598"/>
      <c r="I14" s="598"/>
      <c r="J14" s="598"/>
      <c r="K14" s="598"/>
      <c r="L14" s="602"/>
    </row>
    <row r="15">
      <c r="A15" s="230"/>
      <c r="B15" s="230"/>
      <c r="C15" s="230"/>
      <c r="D15" s="230"/>
      <c r="E15" s="230"/>
      <c r="F15" s="230"/>
      <c r="G15" s="230"/>
      <c r="H15" s="230"/>
      <c r="I15" s="230"/>
      <c r="J15" s="230"/>
      <c r="K15" s="230"/>
      <c r="L15" s="610"/>
    </row>
    <row r="16">
      <c r="A16" s="611" t="s">
        <v>2091</v>
      </c>
      <c r="B16" s="611"/>
      <c r="C16" s="611"/>
      <c r="D16" s="611"/>
      <c r="E16" s="611"/>
      <c r="F16" s="611"/>
      <c r="G16" s="611"/>
      <c r="H16" s="611"/>
      <c r="I16" s="611"/>
      <c r="J16" s="611"/>
      <c r="K16" s="611"/>
      <c r="L16" s="612">
        <f>SUM(L13:L15)</f>
        <v>0</v>
      </c>
    </row>
    <row r="17">
      <c r="A17" s="81"/>
      <c r="B17" s="918"/>
      <c r="C17" s="918"/>
      <c r="D17" s="1611"/>
      <c r="E17" s="1611"/>
    </row>
    <row r="18">
      <c r="A18" s="68"/>
      <c r="B18" s="68"/>
      <c r="C18" s="69"/>
      <c r="D18" s="69"/>
      <c r="E18" s="69"/>
      <c r="F18" s="70"/>
      <c r="G18" s="70"/>
      <c r="H18" s="70"/>
    </row>
    <row r="19">
      <c r="A19" s="585" t="s">
        <v>2052</v>
      </c>
      <c r="B19" s="586"/>
      <c r="C19" s="586"/>
      <c r="D19" s="586"/>
      <c r="E19" s="586"/>
      <c r="F19" s="586"/>
      <c r="G19" s="586"/>
      <c r="H19" s="587"/>
      <c r="I19" s="68"/>
      <c r="J19" s="68"/>
      <c r="K19" s="68"/>
      <c r="L19" s="68"/>
      <c r="M19" s="68"/>
      <c r="N19" s="68"/>
      <c r="O19" s="68"/>
      <c r="P19" s="68"/>
      <c r="Q19" s="68"/>
      <c r="R19" s="68"/>
      <c r="S19" s="68"/>
      <c r="T19" s="68"/>
      <c r="U19" s="68"/>
      <c r="V19" s="68"/>
      <c r="W19" s="68"/>
      <c r="X19" s="68"/>
      <c r="Y19" s="68"/>
    </row>
    <row r="20">
      <c r="A20" s="68"/>
      <c r="B20" s="68"/>
      <c r="C20" s="69"/>
      <c r="D20" s="69"/>
      <c r="E20" s="70"/>
      <c r="F20" s="70"/>
      <c r="G20" s="70"/>
      <c r="H20" s="70"/>
    </row>
    <row r="21" ht="15.75" customHeight="1">
      <c r="A21" s="68"/>
      <c r="B21" s="68"/>
      <c r="C21" s="69"/>
      <c r="D21" s="69"/>
      <c r="E21" s="69"/>
      <c r="F21" s="70"/>
      <c r="G21" s="70"/>
      <c r="H21" s="70"/>
    </row>
    <row r="22" ht="15.75" customHeight="1">
      <c r="A22" s="68"/>
      <c r="B22" s="68"/>
      <c r="C22" s="69"/>
      <c r="D22" s="69"/>
      <c r="E22" s="70"/>
      <c r="F22" s="70"/>
      <c r="G22" s="70"/>
      <c r="H22" s="70"/>
    </row>
    <row r="23" ht="15.75" customHeight="1">
      <c r="A23" s="68"/>
      <c r="B23" s="68"/>
      <c r="C23" s="69"/>
      <c r="D23" s="69"/>
      <c r="E23" s="69"/>
      <c r="F23" s="70"/>
      <c r="G23" s="70"/>
      <c r="H23" s="70"/>
    </row>
    <row r="24" ht="15.75" customHeight="1">
      <c r="A24" s="68"/>
      <c r="B24" s="68"/>
      <c r="C24" s="69"/>
      <c r="D24" s="69"/>
      <c r="E24" s="69"/>
      <c r="F24" s="70"/>
      <c r="G24" s="70"/>
      <c r="H24" s="70"/>
    </row>
    <row r="25" ht="15.75" customHeight="1">
      <c r="A25" s="68"/>
      <c r="B25" s="68"/>
      <c r="C25" s="69"/>
      <c r="D25" s="69"/>
      <c r="E25" s="69"/>
      <c r="F25" s="70"/>
      <c r="G25" s="70"/>
      <c r="H25" s="70"/>
    </row>
    <row r="26" ht="15.75" customHeight="1">
      <c r="A26" s="68"/>
      <c r="B26" s="68"/>
      <c r="C26" s="69"/>
      <c r="D26" s="69"/>
      <c r="E26" s="69"/>
      <c r="F26" s="70"/>
      <c r="G26" s="70"/>
      <c r="H26" s="70"/>
    </row>
    <row r="27" ht="15.75" customHeight="1">
      <c r="A27" s="68"/>
      <c r="B27" s="68"/>
      <c r="C27" s="69"/>
      <c r="D27" s="69"/>
      <c r="E27" s="69"/>
      <c r="F27" s="70"/>
      <c r="G27" s="70"/>
      <c r="H27" s="70"/>
    </row>
    <row r="28" ht="15.75" customHeight="1">
      <c r="A28" s="68"/>
      <c r="B28" s="68"/>
      <c r="C28" s="69"/>
      <c r="D28" s="69"/>
      <c r="E28" s="69"/>
      <c r="F28" s="70"/>
      <c r="G28" s="70"/>
      <c r="H28" s="70"/>
    </row>
    <row r="29" ht="15.75" customHeight="1">
      <c r="A29" s="68"/>
      <c r="B29" s="68"/>
      <c r="C29" s="69"/>
      <c r="D29" s="69"/>
      <c r="E29" s="69"/>
      <c r="F29" s="70"/>
      <c r="G29" s="70"/>
      <c r="H29" s="70"/>
    </row>
    <row r="30" ht="15.75" customHeight="1">
      <c r="A30" s="68"/>
      <c r="B30" s="68"/>
      <c r="C30" s="69"/>
      <c r="D30" s="69"/>
      <c r="E30" s="69"/>
      <c r="F30" s="70"/>
      <c r="G30" s="70"/>
      <c r="H30" s="70"/>
    </row>
    <row r="31" ht="15.75" customHeight="1">
      <c r="A31" s="68"/>
      <c r="B31" s="68"/>
      <c r="C31" s="69"/>
      <c r="D31" s="69"/>
      <c r="E31" s="69"/>
      <c r="F31" s="70"/>
      <c r="G31" s="70"/>
      <c r="H31" s="70"/>
    </row>
    <row r="32" ht="15.75" customHeight="1">
      <c r="A32" s="68"/>
      <c r="B32" s="68"/>
      <c r="C32" s="69"/>
      <c r="D32" s="69"/>
      <c r="E32" s="69"/>
      <c r="F32" s="70"/>
      <c r="G32" s="70"/>
      <c r="H32" s="70"/>
    </row>
    <row r="33" ht="15.75" customHeight="1">
      <c r="A33" s="68"/>
      <c r="B33" s="68"/>
      <c r="C33" s="69"/>
      <c r="D33" s="69"/>
      <c r="E33" s="69"/>
      <c r="F33" s="70"/>
      <c r="G33" s="70"/>
      <c r="H33" s="70"/>
    </row>
    <row r="34" ht="15.75" customHeight="1">
      <c r="A34" s="68"/>
      <c r="B34" s="68"/>
      <c r="C34" s="69"/>
      <c r="D34" s="69"/>
      <c r="E34" s="69"/>
      <c r="F34" s="70"/>
      <c r="G34" s="70"/>
      <c r="H34" s="70"/>
    </row>
    <row r="35" ht="15.75" customHeight="1">
      <c r="A35" s="68"/>
      <c r="B35" s="68"/>
      <c r="C35" s="69"/>
      <c r="D35" s="69"/>
      <c r="E35" s="69"/>
      <c r="F35" s="70"/>
      <c r="G35" s="70"/>
      <c r="H35" s="70"/>
    </row>
    <row r="36" ht="15.75" customHeight="1">
      <c r="A36" s="68"/>
      <c r="B36" s="68"/>
      <c r="C36" s="69"/>
      <c r="D36" s="69"/>
      <c r="E36" s="69"/>
      <c r="F36" s="70"/>
      <c r="G36" s="70"/>
      <c r="H36" s="70"/>
    </row>
    <row r="37" ht="15.75" customHeight="1">
      <c r="A37" s="68"/>
      <c r="B37" s="68"/>
      <c r="C37" s="69"/>
      <c r="D37" s="69"/>
      <c r="E37" s="69"/>
      <c r="F37" s="70"/>
      <c r="G37" s="70"/>
      <c r="H37" s="70"/>
    </row>
    <row r="38" ht="15.75" customHeight="1">
      <c r="A38" s="68"/>
      <c r="B38" s="68"/>
      <c r="C38" s="69"/>
      <c r="D38" s="69"/>
      <c r="E38" s="69"/>
      <c r="F38" s="70"/>
      <c r="G38" s="70"/>
      <c r="H38" s="70"/>
    </row>
    <row r="39" ht="15.75" customHeight="1">
      <c r="A39" s="68"/>
      <c r="B39" s="68"/>
      <c r="C39" s="69"/>
      <c r="D39" s="69"/>
      <c r="E39" s="69"/>
      <c r="F39" s="70"/>
      <c r="G39" s="70"/>
      <c r="H39" s="70"/>
    </row>
    <row r="40" ht="15.75" customHeight="1">
      <c r="A40" s="68"/>
      <c r="B40" s="68"/>
      <c r="C40" s="69"/>
      <c r="D40" s="69"/>
      <c r="E40" s="69"/>
      <c r="F40" s="70"/>
      <c r="G40" s="70"/>
      <c r="H40" s="70"/>
    </row>
    <row r="41" ht="15.75" customHeight="1">
      <c r="A41" s="68"/>
      <c r="B41" s="68"/>
      <c r="C41" s="69"/>
      <c r="D41" s="69"/>
      <c r="E41" s="69"/>
      <c r="F41" s="70"/>
      <c r="G41" s="70"/>
      <c r="H41" s="70"/>
    </row>
    <row r="42" ht="15.75" customHeight="1">
      <c r="A42" s="68"/>
      <c r="B42" s="68"/>
      <c r="C42" s="69"/>
      <c r="D42" s="69"/>
      <c r="E42" s="69"/>
      <c r="F42" s="70"/>
      <c r="G42" s="70"/>
      <c r="H42" s="70"/>
    </row>
    <row r="43" ht="15.75" customHeight="1">
      <c r="A43" s="68"/>
      <c r="B43" s="68"/>
      <c r="C43" s="69"/>
      <c r="D43" s="69"/>
      <c r="E43" s="69"/>
      <c r="F43" s="70"/>
      <c r="G43" s="70"/>
      <c r="H43" s="70"/>
    </row>
    <row r="44" ht="15.75" customHeight="1">
      <c r="A44" s="68"/>
      <c r="B44" s="68"/>
      <c r="C44" s="69"/>
      <c r="D44" s="69"/>
      <c r="E44" s="69"/>
      <c r="F44" s="70"/>
      <c r="G44" s="70"/>
      <c r="H44" s="70"/>
    </row>
    <row r="45" ht="15.75" customHeight="1">
      <c r="A45" s="68"/>
      <c r="B45" s="68"/>
      <c r="C45" s="69"/>
      <c r="D45" s="69"/>
      <c r="E45" s="69"/>
      <c r="F45" s="70"/>
      <c r="G45" s="70"/>
      <c r="H45" s="70"/>
    </row>
    <row r="46" ht="15.75" customHeight="1">
      <c r="A46" s="68"/>
      <c r="B46" s="68"/>
      <c r="C46" s="69"/>
      <c r="D46" s="69"/>
      <c r="E46" s="69"/>
      <c r="F46" s="70"/>
      <c r="G46" s="70"/>
      <c r="H46" s="70"/>
    </row>
    <row r="47" ht="15.75" customHeight="1">
      <c r="A47" s="68"/>
      <c r="B47" s="68"/>
      <c r="C47" s="69"/>
      <c r="D47" s="69"/>
      <c r="E47" s="69"/>
      <c r="F47" s="70"/>
      <c r="G47" s="70"/>
      <c r="H47" s="70"/>
    </row>
    <row r="48" ht="15.75" customHeight="1">
      <c r="A48" s="68"/>
      <c r="B48" s="68"/>
      <c r="C48" s="69"/>
      <c r="D48" s="69"/>
      <c r="E48" s="69"/>
      <c r="F48" s="70"/>
      <c r="G48" s="70"/>
      <c r="H48" s="70"/>
    </row>
    <row r="49" ht="15.75" customHeight="1">
      <c r="A49" s="68"/>
      <c r="B49" s="68"/>
      <c r="C49" s="69"/>
      <c r="D49" s="69"/>
      <c r="E49" s="69"/>
      <c r="F49" s="70"/>
      <c r="G49" s="70"/>
      <c r="H49" s="70"/>
    </row>
    <row r="50" ht="15.75" customHeight="1">
      <c r="A50" s="68"/>
      <c r="B50" s="68"/>
      <c r="C50" s="69"/>
      <c r="D50" s="69"/>
      <c r="E50" s="69"/>
      <c r="F50" s="70"/>
      <c r="G50" s="70"/>
      <c r="H50" s="70"/>
    </row>
    <row r="51" ht="15.75" customHeight="1">
      <c r="A51" s="68"/>
      <c r="B51" s="68"/>
      <c r="C51" s="69"/>
      <c r="D51" s="69"/>
      <c r="E51" s="69"/>
      <c r="F51" s="70"/>
      <c r="G51" s="70"/>
      <c r="H51" s="70"/>
    </row>
    <row r="52" ht="15.75" customHeight="1">
      <c r="A52" s="68"/>
      <c r="B52" s="68"/>
      <c r="C52" s="69"/>
      <c r="D52" s="69"/>
      <c r="E52" s="69"/>
      <c r="F52" s="70"/>
      <c r="G52" s="70"/>
      <c r="H52" s="70"/>
    </row>
    <row r="53" ht="15.75" customHeight="1">
      <c r="A53" s="68"/>
      <c r="B53" s="68"/>
      <c r="C53" s="69"/>
      <c r="D53" s="69"/>
      <c r="E53" s="69"/>
      <c r="F53" s="70"/>
      <c r="G53" s="70"/>
      <c r="H53" s="70"/>
    </row>
    <row r="54" ht="15.75" customHeight="1">
      <c r="A54" s="68"/>
      <c r="B54" s="68"/>
      <c r="C54" s="69"/>
      <c r="D54" s="69"/>
      <c r="E54" s="69"/>
      <c r="F54" s="70"/>
      <c r="G54" s="70"/>
      <c r="H54" s="70"/>
    </row>
    <row r="55" ht="15.75" customHeight="1">
      <c r="A55" s="68"/>
      <c r="B55" s="68"/>
      <c r="C55" s="69"/>
      <c r="D55" s="69"/>
      <c r="E55" s="69"/>
      <c r="F55" s="70"/>
      <c r="G55" s="70"/>
      <c r="H55" s="70"/>
    </row>
    <row r="56" ht="15.75" customHeight="1">
      <c r="A56" s="68"/>
      <c r="B56" s="68"/>
      <c r="C56" s="69"/>
      <c r="D56" s="69"/>
      <c r="E56" s="69"/>
      <c r="F56" s="70"/>
      <c r="G56" s="70"/>
      <c r="H56" s="70"/>
    </row>
    <row r="57" ht="15.75" customHeight="1">
      <c r="A57" s="68"/>
      <c r="B57" s="68"/>
      <c r="C57" s="69"/>
      <c r="D57" s="69"/>
      <c r="E57" s="69"/>
      <c r="F57" s="70"/>
      <c r="G57" s="70"/>
      <c r="H57" s="70"/>
    </row>
    <row r="58" ht="15.75" customHeight="1">
      <c r="A58" s="68"/>
      <c r="B58" s="68"/>
      <c r="C58" s="69"/>
      <c r="D58" s="69"/>
      <c r="E58" s="69"/>
      <c r="F58" s="70"/>
      <c r="G58" s="70"/>
      <c r="H58" s="70"/>
    </row>
    <row r="59" ht="15.75" customHeight="1">
      <c r="A59" s="68"/>
      <c r="B59" s="68"/>
      <c r="C59" s="69"/>
      <c r="D59" s="69"/>
      <c r="E59" s="69"/>
      <c r="F59" s="70"/>
      <c r="G59" s="70"/>
      <c r="H59" s="70"/>
    </row>
    <row r="60" ht="15.75" customHeight="1">
      <c r="A60" s="68"/>
      <c r="B60" s="68"/>
      <c r="C60" s="69"/>
      <c r="D60" s="69"/>
      <c r="E60" s="69"/>
      <c r="F60" s="70"/>
      <c r="G60" s="70"/>
      <c r="H60" s="70"/>
    </row>
    <row r="61" ht="15.75" customHeight="1">
      <c r="A61" s="68"/>
      <c r="B61" s="68"/>
      <c r="C61" s="69"/>
      <c r="D61" s="69"/>
      <c r="E61" s="69"/>
      <c r="F61" s="70"/>
      <c r="G61" s="70"/>
      <c r="H61" s="70"/>
    </row>
    <row r="62" ht="15.75" customHeight="1">
      <c r="A62" s="68"/>
      <c r="B62" s="68"/>
      <c r="C62" s="69"/>
      <c r="D62" s="69"/>
      <c r="E62" s="69"/>
      <c r="F62" s="70"/>
      <c r="G62" s="70"/>
      <c r="H62" s="70"/>
    </row>
    <row r="63" ht="15.75" customHeight="1">
      <c r="A63" s="68"/>
      <c r="B63" s="68"/>
      <c r="C63" s="69"/>
      <c r="D63" s="69"/>
      <c r="E63" s="69"/>
      <c r="F63" s="70"/>
      <c r="G63" s="70"/>
      <c r="H63" s="70"/>
    </row>
    <row r="64" ht="15.75" customHeight="1">
      <c r="A64" s="68"/>
      <c r="B64" s="68"/>
      <c r="C64" s="69"/>
      <c r="D64" s="69"/>
      <c r="E64" s="69"/>
      <c r="F64" s="70"/>
      <c r="G64" s="70"/>
      <c r="H64" s="70"/>
    </row>
    <row r="65" ht="15.75" customHeight="1">
      <c r="A65" s="68"/>
      <c r="B65" s="68"/>
      <c r="C65" s="69"/>
      <c r="D65" s="69"/>
      <c r="E65" s="69"/>
      <c r="F65" s="70"/>
      <c r="G65" s="70"/>
      <c r="H65" s="70"/>
    </row>
    <row r="66" ht="15.75" customHeight="1">
      <c r="A66" s="68"/>
      <c r="B66" s="68"/>
      <c r="C66" s="69"/>
      <c r="D66" s="69"/>
      <c r="E66" s="69"/>
      <c r="F66" s="70"/>
      <c r="G66" s="70"/>
      <c r="H66" s="70"/>
    </row>
    <row r="67" ht="15.75" customHeight="1">
      <c r="A67" s="68"/>
      <c r="B67" s="68"/>
      <c r="C67" s="69"/>
      <c r="D67" s="69"/>
      <c r="E67" s="69"/>
      <c r="F67" s="70"/>
      <c r="G67" s="70"/>
      <c r="H67" s="70"/>
    </row>
    <row r="68" ht="15.75" customHeight="1">
      <c r="A68" s="68"/>
      <c r="B68" s="68"/>
      <c r="C68" s="69"/>
      <c r="D68" s="69"/>
      <c r="E68" s="69"/>
      <c r="F68" s="70"/>
      <c r="G68" s="70"/>
      <c r="H68" s="70"/>
    </row>
    <row r="69" ht="15.75" customHeight="1">
      <c r="A69" s="68"/>
      <c r="B69" s="68"/>
      <c r="C69" s="69"/>
      <c r="D69" s="69"/>
      <c r="E69" s="69"/>
      <c r="F69" s="70"/>
      <c r="G69" s="70"/>
      <c r="H69" s="70"/>
    </row>
    <row r="70" ht="15.75" customHeight="1">
      <c r="A70" s="68"/>
      <c r="B70" s="68"/>
      <c r="C70" s="69"/>
      <c r="D70" s="69"/>
      <c r="E70" s="69"/>
      <c r="F70" s="70"/>
      <c r="G70" s="70"/>
      <c r="H70" s="70"/>
    </row>
    <row r="71" ht="15.75" customHeight="1">
      <c r="A71" s="68"/>
      <c r="B71" s="68"/>
      <c r="C71" s="69"/>
      <c r="D71" s="69"/>
      <c r="E71" s="69"/>
      <c r="F71" s="70"/>
      <c r="G71" s="70"/>
      <c r="H71" s="70"/>
    </row>
    <row r="72" ht="15.75" customHeight="1">
      <c r="A72" s="68"/>
      <c r="B72" s="68"/>
      <c r="C72" s="69"/>
      <c r="D72" s="69"/>
      <c r="E72" s="69"/>
      <c r="F72" s="70"/>
      <c r="G72" s="70"/>
      <c r="H72" s="70"/>
    </row>
    <row r="73" ht="15.75" customHeight="1">
      <c r="A73" s="68"/>
      <c r="B73" s="68"/>
      <c r="C73" s="69"/>
      <c r="D73" s="69"/>
      <c r="E73" s="69"/>
      <c r="F73" s="70"/>
      <c r="G73" s="70"/>
      <c r="H73" s="70"/>
    </row>
    <row r="74" ht="15.75" customHeight="1">
      <c r="A74" s="68"/>
      <c r="B74" s="68"/>
      <c r="C74" s="69"/>
      <c r="D74" s="69"/>
      <c r="E74" s="69"/>
      <c r="F74" s="70"/>
      <c r="G74" s="70"/>
      <c r="H74" s="70"/>
    </row>
    <row r="75" ht="15.75" customHeight="1">
      <c r="A75" s="68"/>
      <c r="B75" s="68"/>
      <c r="C75" s="69"/>
      <c r="D75" s="69"/>
      <c r="E75" s="69"/>
      <c r="F75" s="70"/>
      <c r="G75" s="70"/>
      <c r="H75" s="70"/>
    </row>
    <row r="76" ht="15.75" customHeight="1">
      <c r="A76" s="68"/>
      <c r="B76" s="68"/>
      <c r="C76" s="69"/>
      <c r="D76" s="69"/>
      <c r="E76" s="69"/>
      <c r="F76" s="70"/>
      <c r="G76" s="70"/>
      <c r="H76" s="70"/>
    </row>
    <row r="77" ht="15.75" customHeight="1">
      <c r="A77" s="68"/>
      <c r="B77" s="68"/>
      <c r="C77" s="69"/>
      <c r="D77" s="69"/>
      <c r="E77" s="69"/>
      <c r="F77" s="70"/>
      <c r="G77" s="70"/>
      <c r="H77" s="70"/>
    </row>
    <row r="78" ht="15.75" customHeight="1">
      <c r="A78" s="68"/>
      <c r="B78" s="68"/>
      <c r="C78" s="69"/>
      <c r="D78" s="69"/>
      <c r="E78" s="69"/>
      <c r="F78" s="70"/>
      <c r="G78" s="70"/>
      <c r="H78" s="70"/>
    </row>
    <row r="79" ht="15.75" customHeight="1">
      <c r="A79" s="68"/>
      <c r="B79" s="68"/>
      <c r="C79" s="69"/>
      <c r="D79" s="69"/>
      <c r="E79" s="69"/>
      <c r="F79" s="70"/>
      <c r="G79" s="70"/>
      <c r="H79" s="70"/>
    </row>
    <row r="80" ht="15.75" customHeight="1">
      <c r="A80" s="68"/>
      <c r="B80" s="68"/>
      <c r="C80" s="69"/>
      <c r="D80" s="69"/>
      <c r="E80" s="69"/>
      <c r="F80" s="70"/>
      <c r="G80" s="70"/>
      <c r="H80" s="70"/>
    </row>
    <row r="81" ht="15.75" customHeight="1">
      <c r="A81" s="68"/>
      <c r="B81" s="68"/>
      <c r="C81" s="69"/>
      <c r="D81" s="69"/>
      <c r="E81" s="69"/>
      <c r="F81" s="70"/>
      <c r="G81" s="70"/>
      <c r="H81" s="70"/>
    </row>
    <row r="82" ht="15.75" customHeight="1">
      <c r="A82" s="68"/>
      <c r="B82" s="68"/>
      <c r="C82" s="69"/>
      <c r="D82" s="69"/>
      <c r="E82" s="69"/>
      <c r="F82" s="70"/>
      <c r="G82" s="70"/>
      <c r="H82" s="70"/>
    </row>
    <row r="83" ht="15.75" customHeight="1">
      <c r="A83" s="68"/>
      <c r="B83" s="68"/>
      <c r="C83" s="69"/>
      <c r="D83" s="69"/>
      <c r="E83" s="69"/>
      <c r="F83" s="70"/>
      <c r="G83" s="70"/>
      <c r="H83" s="70"/>
    </row>
    <row r="84" ht="15.75" customHeight="1">
      <c r="A84" s="68"/>
      <c r="B84" s="68"/>
      <c r="C84" s="69"/>
      <c r="D84" s="69"/>
      <c r="E84" s="69"/>
      <c r="F84" s="70"/>
      <c r="G84" s="70"/>
      <c r="H84" s="70"/>
    </row>
    <row r="85" ht="15.75" customHeight="1">
      <c r="A85" s="68"/>
      <c r="B85" s="68"/>
      <c r="C85" s="69"/>
      <c r="D85" s="69"/>
      <c r="E85" s="69"/>
      <c r="F85" s="70"/>
      <c r="G85" s="70"/>
      <c r="H85" s="70"/>
    </row>
    <row r="86" ht="15.75" customHeight="1">
      <c r="A86" s="68"/>
      <c r="B86" s="68"/>
      <c r="C86" s="69"/>
      <c r="D86" s="69"/>
      <c r="E86" s="69"/>
      <c r="F86" s="70"/>
      <c r="G86" s="70"/>
      <c r="H86" s="70"/>
    </row>
    <row r="87" ht="15.75" customHeight="1">
      <c r="A87" s="68"/>
      <c r="B87" s="68"/>
      <c r="C87" s="69"/>
      <c r="D87" s="69"/>
      <c r="E87" s="69"/>
      <c r="F87" s="70"/>
      <c r="G87" s="70"/>
      <c r="H87" s="70"/>
    </row>
    <row r="88" ht="15.75" customHeight="1">
      <c r="A88" s="68"/>
      <c r="B88" s="68"/>
      <c r="C88" s="69"/>
      <c r="D88" s="69"/>
      <c r="E88" s="69"/>
      <c r="F88" s="70"/>
      <c r="G88" s="70"/>
      <c r="H88" s="70"/>
    </row>
    <row r="89" ht="15.75" customHeight="1">
      <c r="A89" s="68"/>
      <c r="B89" s="68"/>
      <c r="C89" s="69"/>
      <c r="D89" s="69"/>
      <c r="E89" s="69"/>
      <c r="F89" s="70"/>
      <c r="G89" s="70"/>
      <c r="H89" s="70"/>
    </row>
    <row r="90" ht="15.75" customHeight="1">
      <c r="A90" s="68"/>
      <c r="B90" s="68"/>
      <c r="C90" s="69"/>
      <c r="D90" s="69"/>
      <c r="E90" s="69"/>
      <c r="F90" s="70"/>
      <c r="G90" s="70"/>
      <c r="H90" s="70"/>
    </row>
    <row r="91" ht="15.75" customHeight="1">
      <c r="A91" s="68"/>
      <c r="B91" s="68"/>
      <c r="C91" s="69"/>
      <c r="D91" s="69"/>
      <c r="E91" s="69"/>
      <c r="F91" s="70"/>
      <c r="G91" s="70"/>
      <c r="H91" s="70"/>
    </row>
    <row r="92" ht="15.75" customHeight="1">
      <c r="A92" s="68"/>
      <c r="B92" s="68"/>
      <c r="C92" s="69"/>
      <c r="D92" s="69"/>
      <c r="E92" s="69"/>
      <c r="F92" s="70"/>
      <c r="G92" s="70"/>
      <c r="H92" s="70"/>
    </row>
    <row r="93" ht="15.75" customHeight="1">
      <c r="A93" s="68"/>
      <c r="B93" s="68"/>
      <c r="C93" s="69"/>
      <c r="D93" s="69"/>
      <c r="E93" s="69"/>
      <c r="F93" s="70"/>
      <c r="G93" s="70"/>
      <c r="H93" s="70"/>
    </row>
    <row r="94" ht="15.75" customHeight="1">
      <c r="A94" s="68"/>
      <c r="B94" s="68"/>
      <c r="C94" s="69"/>
      <c r="D94" s="69"/>
      <c r="E94" s="69"/>
      <c r="F94" s="70"/>
      <c r="G94" s="70"/>
      <c r="H94" s="70"/>
    </row>
    <row r="95" ht="15.75" customHeight="1">
      <c r="A95" s="68"/>
      <c r="B95" s="68"/>
      <c r="C95" s="69"/>
      <c r="D95" s="69"/>
      <c r="E95" s="69"/>
      <c r="F95" s="70"/>
      <c r="G95" s="70"/>
      <c r="H95" s="70"/>
    </row>
    <row r="96" ht="15.75" customHeight="1">
      <c r="A96" s="68"/>
      <c r="B96" s="68"/>
      <c r="C96" s="69"/>
      <c r="D96" s="69"/>
      <c r="E96" s="69"/>
      <c r="F96" s="70"/>
      <c r="G96" s="70"/>
      <c r="H96" s="70"/>
    </row>
    <row r="97" ht="15.75" customHeight="1">
      <c r="A97" s="68"/>
      <c r="B97" s="68"/>
      <c r="C97" s="69"/>
      <c r="D97" s="69"/>
      <c r="E97" s="69"/>
      <c r="F97" s="70"/>
      <c r="G97" s="70"/>
      <c r="H97" s="70"/>
    </row>
    <row r="98" ht="15.75" customHeight="1">
      <c r="A98" s="68"/>
      <c r="B98" s="68"/>
      <c r="C98" s="69"/>
      <c r="D98" s="69"/>
      <c r="E98" s="69"/>
      <c r="F98" s="70"/>
      <c r="G98" s="70"/>
      <c r="H98" s="70"/>
    </row>
    <row r="99" ht="15.75" customHeight="1">
      <c r="A99" s="68"/>
      <c r="B99" s="68"/>
      <c r="C99" s="69"/>
      <c r="D99" s="69"/>
      <c r="E99" s="69"/>
      <c r="F99" s="70"/>
      <c r="G99" s="70"/>
      <c r="H99" s="70"/>
    </row>
    <row r="100" ht="15.75" customHeight="1">
      <c r="A100" s="68"/>
      <c r="B100" s="68"/>
      <c r="C100" s="69"/>
      <c r="D100" s="69"/>
      <c r="E100" s="69"/>
      <c r="F100" s="70"/>
      <c r="G100" s="70"/>
      <c r="H100" s="70"/>
    </row>
    <row r="101" ht="15.75" customHeight="1">
      <c r="A101" s="68"/>
      <c r="B101" s="68"/>
      <c r="C101" s="69"/>
      <c r="D101" s="69"/>
      <c r="E101" s="69"/>
      <c r="F101" s="70"/>
      <c r="G101" s="70"/>
      <c r="H101" s="70"/>
    </row>
    <row r="102" ht="15.75" customHeight="1">
      <c r="A102" s="68"/>
      <c r="B102" s="68"/>
      <c r="C102" s="69"/>
      <c r="D102" s="69"/>
      <c r="E102" s="69"/>
      <c r="F102" s="70"/>
      <c r="G102" s="70"/>
      <c r="H102" s="70"/>
    </row>
    <row r="103" ht="15.75" customHeight="1">
      <c r="A103" s="68"/>
      <c r="B103" s="68"/>
      <c r="C103" s="69"/>
      <c r="D103" s="69"/>
      <c r="E103" s="69"/>
      <c r="F103" s="70"/>
      <c r="G103" s="70"/>
      <c r="H103" s="70"/>
    </row>
    <row r="104" ht="15.75" customHeight="1">
      <c r="A104" s="68"/>
      <c r="B104" s="68"/>
      <c r="C104" s="69"/>
      <c r="D104" s="69"/>
      <c r="E104" s="69"/>
      <c r="F104" s="70"/>
      <c r="G104" s="70"/>
      <c r="H104" s="70"/>
    </row>
    <row r="105" ht="15.75" customHeight="1">
      <c r="A105" s="68"/>
      <c r="B105" s="68"/>
      <c r="C105" s="69"/>
      <c r="D105" s="69"/>
      <c r="E105" s="69"/>
      <c r="F105" s="70"/>
      <c r="G105" s="70"/>
      <c r="H105" s="70"/>
    </row>
    <row r="106" ht="15.75" customHeight="1">
      <c r="A106" s="68"/>
      <c r="B106" s="68"/>
      <c r="C106" s="69"/>
      <c r="D106" s="69"/>
      <c r="E106" s="69"/>
      <c r="F106" s="70"/>
      <c r="G106" s="70"/>
      <c r="H106" s="70"/>
    </row>
    <row r="107" ht="15.75" customHeight="1">
      <c r="A107" s="68"/>
      <c r="B107" s="68"/>
      <c r="C107" s="69"/>
      <c r="D107" s="69"/>
      <c r="E107" s="69"/>
      <c r="F107" s="70"/>
      <c r="G107" s="70"/>
      <c r="H107" s="70"/>
    </row>
    <row r="108" ht="15.75" customHeight="1">
      <c r="A108" s="68"/>
      <c r="B108" s="68"/>
      <c r="C108" s="69"/>
      <c r="D108" s="69"/>
      <c r="E108" s="69"/>
      <c r="F108" s="70"/>
      <c r="G108" s="70"/>
      <c r="H108" s="70"/>
    </row>
    <row r="109" ht="15.75" customHeight="1">
      <c r="A109" s="68"/>
      <c r="B109" s="68"/>
      <c r="C109" s="69"/>
      <c r="D109" s="69"/>
      <c r="E109" s="69"/>
      <c r="F109" s="70"/>
      <c r="G109" s="70"/>
      <c r="H109" s="70"/>
    </row>
    <row r="110" ht="15.75" customHeight="1">
      <c r="A110" s="68"/>
      <c r="B110" s="68"/>
      <c r="C110" s="69"/>
      <c r="D110" s="69"/>
      <c r="E110" s="69"/>
      <c r="F110" s="70"/>
      <c r="G110" s="70"/>
      <c r="H110" s="70"/>
    </row>
    <row r="111" ht="15.75" customHeight="1">
      <c r="A111" s="68"/>
      <c r="B111" s="68"/>
      <c r="C111" s="69"/>
      <c r="D111" s="69"/>
      <c r="E111" s="69"/>
      <c r="F111" s="70"/>
      <c r="G111" s="70"/>
      <c r="H111" s="70"/>
    </row>
    <row r="112" ht="15.75" customHeight="1">
      <c r="A112" s="68"/>
      <c r="B112" s="68"/>
      <c r="C112" s="69"/>
      <c r="D112" s="69"/>
      <c r="E112" s="69"/>
      <c r="F112" s="70"/>
      <c r="G112" s="70"/>
      <c r="H112" s="70"/>
    </row>
    <row r="113" ht="15.75" customHeight="1">
      <c r="A113" s="68"/>
      <c r="B113" s="68"/>
      <c r="C113" s="69"/>
      <c r="D113" s="69"/>
      <c r="E113" s="69"/>
      <c r="F113" s="70"/>
      <c r="G113" s="70"/>
      <c r="H113" s="70"/>
    </row>
    <row r="114" ht="15.75" customHeight="1">
      <c r="A114" s="68"/>
      <c r="B114" s="68"/>
      <c r="C114" s="69"/>
      <c r="D114" s="69"/>
      <c r="E114" s="69"/>
      <c r="F114" s="70"/>
      <c r="G114" s="70"/>
      <c r="H114" s="70"/>
    </row>
    <row r="115" ht="15.75" customHeight="1">
      <c r="A115" s="68"/>
      <c r="B115" s="68"/>
      <c r="C115" s="69"/>
      <c r="D115" s="69"/>
      <c r="E115" s="69"/>
      <c r="F115" s="70"/>
      <c r="G115" s="70"/>
      <c r="H115" s="70"/>
    </row>
    <row r="116" ht="15.75" customHeight="1">
      <c r="A116" s="68"/>
      <c r="B116" s="68"/>
      <c r="C116" s="69"/>
      <c r="D116" s="69"/>
      <c r="E116" s="69"/>
      <c r="F116" s="70"/>
      <c r="G116" s="70"/>
      <c r="H116" s="70"/>
    </row>
    <row r="117" ht="15.75" customHeight="1">
      <c r="A117" s="68"/>
      <c r="B117" s="68"/>
      <c r="C117" s="69"/>
      <c r="D117" s="69"/>
      <c r="E117" s="69"/>
      <c r="F117" s="70"/>
      <c r="G117" s="70"/>
      <c r="H117" s="70"/>
    </row>
    <row r="118" ht="15.75" customHeight="1">
      <c r="A118" s="68"/>
      <c r="B118" s="68"/>
      <c r="C118" s="69"/>
      <c r="D118" s="69"/>
      <c r="E118" s="69"/>
      <c r="F118" s="70"/>
      <c r="G118" s="70"/>
      <c r="H118" s="70"/>
    </row>
    <row r="119" ht="15.75" customHeight="1">
      <c r="A119" s="68"/>
      <c r="B119" s="68"/>
      <c r="C119" s="69"/>
      <c r="D119" s="69"/>
      <c r="E119" s="69"/>
      <c r="F119" s="70"/>
      <c r="G119" s="70"/>
      <c r="H119" s="70"/>
    </row>
    <row r="120" ht="15.75" customHeight="1">
      <c r="A120" s="68"/>
      <c r="B120" s="68"/>
      <c r="C120" s="69"/>
      <c r="D120" s="69"/>
      <c r="E120" s="69"/>
      <c r="F120" s="70"/>
      <c r="G120" s="70"/>
      <c r="H120" s="70"/>
    </row>
    <row r="121" ht="15.75" customHeight="1">
      <c r="A121" s="68"/>
      <c r="B121" s="68"/>
      <c r="C121" s="69"/>
      <c r="D121" s="69"/>
      <c r="E121" s="69"/>
      <c r="F121" s="70"/>
      <c r="G121" s="70"/>
      <c r="H121" s="70"/>
    </row>
    <row r="122" ht="15.75" customHeight="1">
      <c r="A122" s="68"/>
      <c r="B122" s="68"/>
      <c r="C122" s="69"/>
      <c r="D122" s="69"/>
      <c r="E122" s="69"/>
      <c r="F122" s="70"/>
      <c r="G122" s="70"/>
      <c r="H122" s="70"/>
    </row>
    <row r="123" ht="15.75" customHeight="1">
      <c r="A123" s="68"/>
      <c r="B123" s="68"/>
      <c r="C123" s="69"/>
      <c r="D123" s="69"/>
      <c r="E123" s="69"/>
      <c r="F123" s="70"/>
      <c r="G123" s="70"/>
      <c r="H123" s="70"/>
    </row>
    <row r="124" ht="15.75" customHeight="1">
      <c r="A124" s="68"/>
      <c r="B124" s="68"/>
      <c r="C124" s="69"/>
      <c r="D124" s="69"/>
      <c r="E124" s="69"/>
      <c r="F124" s="70"/>
      <c r="G124" s="70"/>
      <c r="H124" s="70"/>
    </row>
    <row r="125" ht="15.75" customHeight="1">
      <c r="A125" s="68"/>
      <c r="B125" s="68"/>
      <c r="C125" s="69"/>
      <c r="D125" s="69"/>
      <c r="E125" s="69"/>
      <c r="F125" s="70"/>
      <c r="G125" s="70"/>
      <c r="H125" s="70"/>
    </row>
    <row r="126" ht="15.75" customHeight="1">
      <c r="A126" s="68"/>
      <c r="B126" s="68"/>
      <c r="C126" s="69"/>
      <c r="D126" s="69"/>
      <c r="E126" s="69"/>
      <c r="F126" s="70"/>
      <c r="G126" s="70"/>
      <c r="H126" s="70"/>
    </row>
    <row r="127" ht="15.75" customHeight="1">
      <c r="A127" s="68"/>
      <c r="B127" s="68"/>
      <c r="C127" s="69"/>
      <c r="D127" s="69"/>
      <c r="E127" s="69"/>
      <c r="F127" s="70"/>
      <c r="G127" s="70"/>
      <c r="H127" s="70"/>
    </row>
    <row r="128" ht="15.75" customHeight="1">
      <c r="A128" s="68"/>
      <c r="B128" s="68"/>
      <c r="C128" s="69"/>
      <c r="D128" s="69"/>
      <c r="E128" s="69"/>
      <c r="F128" s="70"/>
      <c r="G128" s="70"/>
      <c r="H128" s="70"/>
    </row>
    <row r="129" ht="15.75" customHeight="1">
      <c r="A129" s="68"/>
      <c r="B129" s="68"/>
      <c r="C129" s="69"/>
      <c r="D129" s="69"/>
      <c r="E129" s="69"/>
      <c r="F129" s="70"/>
      <c r="G129" s="70"/>
      <c r="H129" s="70"/>
    </row>
    <row r="130" ht="15.75" customHeight="1">
      <c r="A130" s="68"/>
      <c r="B130" s="68"/>
      <c r="C130" s="69"/>
      <c r="D130" s="69"/>
      <c r="E130" s="69"/>
      <c r="F130" s="70"/>
      <c r="G130" s="70"/>
      <c r="H130" s="70"/>
    </row>
    <row r="131" ht="15.75" customHeight="1">
      <c r="A131" s="68"/>
      <c r="B131" s="68"/>
      <c r="C131" s="69"/>
      <c r="D131" s="69"/>
      <c r="E131" s="69"/>
      <c r="F131" s="70"/>
      <c r="G131" s="70"/>
      <c r="H131" s="70"/>
    </row>
    <row r="132" ht="15.75" customHeight="1">
      <c r="A132" s="68"/>
      <c r="B132" s="68"/>
      <c r="C132" s="69"/>
      <c r="D132" s="69"/>
      <c r="E132" s="69"/>
      <c r="F132" s="70"/>
      <c r="G132" s="70"/>
      <c r="H132" s="70"/>
    </row>
    <row r="133" ht="15.75" customHeight="1">
      <c r="A133" s="68"/>
      <c r="B133" s="68"/>
      <c r="C133" s="69"/>
      <c r="D133" s="69"/>
      <c r="E133" s="69"/>
      <c r="F133" s="70"/>
      <c r="G133" s="70"/>
      <c r="H133" s="70"/>
    </row>
    <row r="134" ht="15.75" customHeight="1">
      <c r="A134" s="68"/>
      <c r="B134" s="68"/>
      <c r="C134" s="69"/>
      <c r="D134" s="69"/>
      <c r="E134" s="69"/>
      <c r="F134" s="70"/>
      <c r="G134" s="70"/>
      <c r="H134" s="70"/>
    </row>
    <row r="135" ht="15.75" customHeight="1">
      <c r="A135" s="68"/>
      <c r="B135" s="68"/>
      <c r="C135" s="69"/>
      <c r="D135" s="69"/>
      <c r="E135" s="69"/>
      <c r="F135" s="70"/>
      <c r="G135" s="70"/>
      <c r="H135" s="70"/>
    </row>
    <row r="136" ht="15.75" customHeight="1">
      <c r="A136" s="68"/>
      <c r="B136" s="68"/>
      <c r="C136" s="69"/>
      <c r="D136" s="69"/>
      <c r="E136" s="69"/>
      <c r="F136" s="70"/>
      <c r="G136" s="70"/>
      <c r="H136" s="70"/>
    </row>
    <row r="137" ht="15.75" customHeight="1">
      <c r="A137" s="68"/>
      <c r="B137" s="68"/>
      <c r="C137" s="69"/>
      <c r="D137" s="69"/>
      <c r="E137" s="69"/>
      <c r="F137" s="70"/>
      <c r="G137" s="70"/>
      <c r="H137" s="70"/>
    </row>
    <row r="138" ht="15.75" customHeight="1">
      <c r="A138" s="68"/>
      <c r="B138" s="68"/>
      <c r="C138" s="69"/>
      <c r="D138" s="69"/>
      <c r="E138" s="69"/>
      <c r="F138" s="70"/>
      <c r="G138" s="70"/>
      <c r="H138" s="70"/>
    </row>
    <row r="139" ht="15.75" customHeight="1">
      <c r="A139" s="68"/>
      <c r="B139" s="68"/>
      <c r="C139" s="69"/>
      <c r="D139" s="69"/>
      <c r="E139" s="69"/>
      <c r="F139" s="70"/>
      <c r="G139" s="70"/>
      <c r="H139" s="70"/>
    </row>
    <row r="140" ht="15.75" customHeight="1">
      <c r="A140" s="68"/>
      <c r="B140" s="68"/>
      <c r="C140" s="69"/>
      <c r="D140" s="69"/>
      <c r="E140" s="69"/>
      <c r="F140" s="70"/>
      <c r="G140" s="70"/>
      <c r="H140" s="70"/>
    </row>
    <row r="141" ht="15.75" customHeight="1">
      <c r="A141" s="68"/>
      <c r="B141" s="68"/>
      <c r="C141" s="69"/>
      <c r="D141" s="69"/>
      <c r="E141" s="69"/>
      <c r="F141" s="70"/>
      <c r="G141" s="70"/>
      <c r="H141" s="70"/>
    </row>
    <row r="142" ht="15.75" customHeight="1">
      <c r="A142" s="68"/>
      <c r="B142" s="68"/>
      <c r="C142" s="69"/>
      <c r="D142" s="69"/>
      <c r="E142" s="69"/>
      <c r="F142" s="70"/>
      <c r="G142" s="70"/>
      <c r="H142" s="70"/>
    </row>
    <row r="143" ht="15.75" customHeight="1">
      <c r="A143" s="68"/>
      <c r="B143" s="68"/>
      <c r="C143" s="69"/>
      <c r="D143" s="69"/>
      <c r="E143" s="69"/>
      <c r="F143" s="70"/>
      <c r="G143" s="70"/>
      <c r="H143" s="70"/>
    </row>
    <row r="144" ht="15.75" customHeight="1">
      <c r="A144" s="68"/>
      <c r="B144" s="68"/>
      <c r="C144" s="69"/>
      <c r="D144" s="69"/>
      <c r="E144" s="69"/>
      <c r="F144" s="70"/>
      <c r="G144" s="70"/>
      <c r="H144" s="70"/>
    </row>
    <row r="145" ht="15.75" customHeight="1">
      <c r="A145" s="68"/>
      <c r="B145" s="68"/>
      <c r="C145" s="69"/>
      <c r="D145" s="69"/>
      <c r="E145" s="69"/>
      <c r="F145" s="70"/>
      <c r="G145" s="70"/>
      <c r="H145" s="70"/>
    </row>
    <row r="146" ht="15.75" customHeight="1">
      <c r="A146" s="68"/>
      <c r="B146" s="68"/>
      <c r="C146" s="69"/>
      <c r="D146" s="69"/>
      <c r="E146" s="69"/>
      <c r="F146" s="70"/>
      <c r="G146" s="70"/>
      <c r="H146" s="70"/>
    </row>
    <row r="147" ht="15.75" customHeight="1">
      <c r="A147" s="68"/>
      <c r="B147" s="68"/>
      <c r="C147" s="69"/>
      <c r="D147" s="69"/>
      <c r="E147" s="69"/>
      <c r="F147" s="70"/>
      <c r="G147" s="70"/>
      <c r="H147" s="70"/>
    </row>
    <row r="148" ht="15.75" customHeight="1">
      <c r="A148" s="68"/>
      <c r="B148" s="68"/>
      <c r="C148" s="69"/>
      <c r="D148" s="69"/>
      <c r="E148" s="69"/>
      <c r="F148" s="70"/>
      <c r="G148" s="70"/>
      <c r="H148" s="70"/>
    </row>
    <row r="149" ht="15.75" customHeight="1">
      <c r="A149" s="68"/>
      <c r="B149" s="68"/>
      <c r="C149" s="69"/>
      <c r="D149" s="69"/>
      <c r="E149" s="69"/>
      <c r="F149" s="70"/>
      <c r="G149" s="70"/>
      <c r="H149" s="70"/>
    </row>
    <row r="150" ht="15.75" customHeight="1">
      <c r="A150" s="68"/>
      <c r="B150" s="68"/>
      <c r="C150" s="69"/>
      <c r="D150" s="69"/>
      <c r="E150" s="69"/>
      <c r="F150" s="70"/>
      <c r="G150" s="70"/>
      <c r="H150" s="70"/>
    </row>
    <row r="151" ht="15.75" customHeight="1">
      <c r="A151" s="68"/>
      <c r="B151" s="68"/>
      <c r="C151" s="69"/>
      <c r="D151" s="69"/>
      <c r="E151" s="69"/>
      <c r="F151" s="70"/>
      <c r="G151" s="70"/>
      <c r="H151" s="70"/>
    </row>
    <row r="152" ht="15.75" customHeight="1">
      <c r="A152" s="68"/>
      <c r="B152" s="68"/>
      <c r="C152" s="69"/>
      <c r="D152" s="69"/>
      <c r="E152" s="69"/>
      <c r="F152" s="70"/>
      <c r="G152" s="70"/>
      <c r="H152" s="70"/>
    </row>
    <row r="153" ht="15.75" customHeight="1">
      <c r="A153" s="68"/>
      <c r="B153" s="68"/>
      <c r="C153" s="69"/>
      <c r="D153" s="69"/>
      <c r="E153" s="69"/>
      <c r="F153" s="70"/>
      <c r="G153" s="70"/>
      <c r="H153" s="70"/>
    </row>
    <row r="154" ht="15.75" customHeight="1">
      <c r="A154" s="68"/>
      <c r="B154" s="68"/>
      <c r="C154" s="69"/>
      <c r="D154" s="69"/>
      <c r="E154" s="69"/>
      <c r="F154" s="70"/>
      <c r="G154" s="70"/>
      <c r="H154" s="70"/>
    </row>
    <row r="155" ht="15.75" customHeight="1">
      <c r="A155" s="68"/>
      <c r="B155" s="68"/>
      <c r="C155" s="69"/>
      <c r="D155" s="69"/>
      <c r="E155" s="69"/>
      <c r="F155" s="70"/>
      <c r="G155" s="70"/>
      <c r="H155" s="70"/>
    </row>
    <row r="156" ht="15.75" customHeight="1">
      <c r="A156" s="68"/>
      <c r="B156" s="68"/>
      <c r="C156" s="69"/>
      <c r="D156" s="69"/>
      <c r="E156" s="69"/>
      <c r="F156" s="70"/>
      <c r="G156" s="70"/>
      <c r="H156" s="70"/>
    </row>
    <row r="157" ht="15.75" customHeight="1">
      <c r="A157" s="68"/>
      <c r="B157" s="68"/>
      <c r="C157" s="69"/>
      <c r="D157" s="69"/>
      <c r="E157" s="69"/>
      <c r="F157" s="70"/>
      <c r="G157" s="70"/>
      <c r="H157" s="70"/>
    </row>
    <row r="158" ht="15.75" customHeight="1">
      <c r="A158" s="68"/>
      <c r="B158" s="68"/>
      <c r="C158" s="69"/>
      <c r="D158" s="69"/>
      <c r="E158" s="69"/>
      <c r="F158" s="70"/>
      <c r="G158" s="70"/>
      <c r="H158" s="70"/>
    </row>
    <row r="159" ht="15.75" customHeight="1">
      <c r="A159" s="68"/>
      <c r="B159" s="68"/>
      <c r="C159" s="69"/>
      <c r="D159" s="69"/>
      <c r="E159" s="69"/>
      <c r="F159" s="70"/>
      <c r="G159" s="70"/>
      <c r="H159" s="70"/>
    </row>
    <row r="160" ht="15.75" customHeight="1">
      <c r="A160" s="68"/>
      <c r="B160" s="68"/>
      <c r="C160" s="69"/>
      <c r="D160" s="69"/>
      <c r="E160" s="69"/>
      <c r="F160" s="70"/>
      <c r="G160" s="70"/>
      <c r="H160" s="70"/>
    </row>
    <row r="161" ht="15.75" customHeight="1">
      <c r="A161" s="68"/>
      <c r="B161" s="68"/>
      <c r="C161" s="69"/>
      <c r="D161" s="69"/>
      <c r="E161" s="69"/>
      <c r="F161" s="70"/>
      <c r="G161" s="70"/>
      <c r="H161" s="70"/>
    </row>
    <row r="162" ht="15.75" customHeight="1">
      <c r="A162" s="68"/>
      <c r="B162" s="68"/>
      <c r="C162" s="69"/>
      <c r="D162" s="69"/>
      <c r="E162" s="69"/>
      <c r="F162" s="70"/>
      <c r="G162" s="70"/>
      <c r="H162" s="70"/>
    </row>
    <row r="163" ht="15.75" customHeight="1">
      <c r="A163" s="68"/>
      <c r="B163" s="68"/>
      <c r="C163" s="69"/>
      <c r="D163" s="69"/>
      <c r="E163" s="69"/>
      <c r="F163" s="70"/>
      <c r="G163" s="70"/>
      <c r="H163" s="70"/>
    </row>
    <row r="164" ht="15.75" customHeight="1">
      <c r="A164" s="68"/>
      <c r="B164" s="68"/>
      <c r="C164" s="69"/>
      <c r="D164" s="69"/>
      <c r="E164" s="69"/>
      <c r="F164" s="70"/>
      <c r="G164" s="70"/>
      <c r="H164" s="70"/>
    </row>
    <row r="165" ht="15.75" customHeight="1">
      <c r="A165" s="68"/>
      <c r="B165" s="68"/>
      <c r="C165" s="69"/>
      <c r="D165" s="69"/>
      <c r="E165" s="69"/>
      <c r="F165" s="70"/>
      <c r="G165" s="70"/>
      <c r="H165" s="70"/>
    </row>
    <row r="166" ht="15.75" customHeight="1">
      <c r="A166" s="68"/>
      <c r="B166" s="68"/>
      <c r="C166" s="69"/>
      <c r="D166" s="69"/>
      <c r="E166" s="69"/>
      <c r="F166" s="70"/>
      <c r="G166" s="70"/>
      <c r="H166" s="70"/>
    </row>
    <row r="167" ht="15.75" customHeight="1">
      <c r="A167" s="68"/>
      <c r="B167" s="68"/>
      <c r="C167" s="69"/>
      <c r="D167" s="69"/>
      <c r="E167" s="69"/>
      <c r="F167" s="70"/>
      <c r="G167" s="70"/>
      <c r="H167" s="70"/>
    </row>
    <row r="168" ht="15.75" customHeight="1">
      <c r="A168" s="68"/>
      <c r="B168" s="68"/>
      <c r="C168" s="69"/>
      <c r="D168" s="69"/>
      <c r="E168" s="69"/>
      <c r="F168" s="70"/>
      <c r="G168" s="70"/>
      <c r="H168" s="70"/>
    </row>
    <row r="169" ht="15.75" customHeight="1">
      <c r="A169" s="68"/>
      <c r="B169" s="68"/>
      <c r="C169" s="69"/>
      <c r="D169" s="69"/>
      <c r="E169" s="69"/>
      <c r="F169" s="70"/>
      <c r="G169" s="70"/>
      <c r="H169" s="70"/>
    </row>
    <row r="170" ht="15.75" customHeight="1">
      <c r="A170" s="68"/>
      <c r="B170" s="68"/>
      <c r="C170" s="69"/>
      <c r="D170" s="69"/>
      <c r="E170" s="69"/>
      <c r="F170" s="70"/>
      <c r="G170" s="70"/>
      <c r="H170" s="70"/>
    </row>
    <row r="171" ht="15.75" customHeight="1">
      <c r="A171" s="68"/>
      <c r="B171" s="68"/>
      <c r="C171" s="69"/>
      <c r="D171" s="69"/>
      <c r="E171" s="69"/>
      <c r="F171" s="70"/>
      <c r="G171" s="70"/>
      <c r="H171" s="70"/>
    </row>
    <row r="172" ht="15.75" customHeight="1">
      <c r="A172" s="68"/>
      <c r="B172" s="68"/>
      <c r="C172" s="69"/>
      <c r="D172" s="69"/>
      <c r="E172" s="69"/>
      <c r="F172" s="70"/>
      <c r="G172" s="70"/>
      <c r="H172" s="70"/>
    </row>
    <row r="173" ht="15.75" customHeight="1">
      <c r="A173" s="68"/>
      <c r="B173" s="68"/>
      <c r="C173" s="69"/>
      <c r="D173" s="69"/>
      <c r="E173" s="69"/>
      <c r="F173" s="70"/>
      <c r="G173" s="70"/>
      <c r="H173" s="70"/>
    </row>
    <row r="174" ht="15.75" customHeight="1">
      <c r="A174" s="68"/>
      <c r="B174" s="68"/>
      <c r="C174" s="69"/>
      <c r="D174" s="69"/>
      <c r="E174" s="69"/>
      <c r="F174" s="70"/>
      <c r="G174" s="70"/>
      <c r="H174" s="70"/>
    </row>
    <row r="175" ht="15.75" customHeight="1">
      <c r="A175" s="68"/>
      <c r="B175" s="68"/>
      <c r="C175" s="69"/>
      <c r="D175" s="69"/>
      <c r="E175" s="69"/>
      <c r="F175" s="70"/>
      <c r="G175" s="70"/>
      <c r="H175" s="70"/>
    </row>
    <row r="176" ht="15.75" customHeight="1">
      <c r="A176" s="68"/>
      <c r="B176" s="68"/>
      <c r="C176" s="69"/>
      <c r="D176" s="69"/>
      <c r="E176" s="69"/>
      <c r="F176" s="70"/>
      <c r="G176" s="70"/>
      <c r="H176" s="70"/>
    </row>
    <row r="177" ht="15.75" customHeight="1">
      <c r="A177" s="68"/>
      <c r="B177" s="68"/>
      <c r="C177" s="69"/>
      <c r="D177" s="69"/>
      <c r="E177" s="69"/>
      <c r="F177" s="70"/>
      <c r="G177" s="70"/>
      <c r="H177" s="70"/>
    </row>
    <row r="178" ht="15.75" customHeight="1">
      <c r="A178" s="68"/>
      <c r="B178" s="68"/>
      <c r="C178" s="69"/>
      <c r="D178" s="69"/>
      <c r="E178" s="69"/>
      <c r="F178" s="70"/>
      <c r="G178" s="70"/>
      <c r="H178" s="70"/>
    </row>
    <row r="179" ht="15.75" customHeight="1">
      <c r="A179" s="68"/>
      <c r="B179" s="68"/>
      <c r="C179" s="69"/>
      <c r="D179" s="69"/>
      <c r="E179" s="69"/>
      <c r="F179" s="70"/>
      <c r="G179" s="70"/>
      <c r="H179" s="70"/>
    </row>
    <row r="180" ht="15.75" customHeight="1">
      <c r="A180" s="68"/>
      <c r="B180" s="68"/>
      <c r="C180" s="69"/>
      <c r="D180" s="69"/>
      <c r="E180" s="69"/>
      <c r="F180" s="70"/>
      <c r="G180" s="70"/>
      <c r="H180" s="70"/>
    </row>
    <row r="181" ht="15.75" customHeight="1">
      <c r="A181" s="68"/>
      <c r="B181" s="68"/>
      <c r="C181" s="69"/>
      <c r="D181" s="69"/>
      <c r="E181" s="69"/>
      <c r="F181" s="70"/>
      <c r="G181" s="70"/>
      <c r="H181" s="70"/>
    </row>
    <row r="182" ht="15.75" customHeight="1">
      <c r="A182" s="68"/>
      <c r="B182" s="68"/>
      <c r="C182" s="69"/>
      <c r="D182" s="69"/>
      <c r="E182" s="69"/>
      <c r="F182" s="70"/>
      <c r="G182" s="70"/>
      <c r="H182" s="70"/>
    </row>
    <row r="183" ht="15.75" customHeight="1">
      <c r="A183" s="68"/>
      <c r="B183" s="68"/>
      <c r="C183" s="69"/>
      <c r="D183" s="69"/>
      <c r="E183" s="69"/>
      <c r="F183" s="70"/>
      <c r="G183" s="70"/>
      <c r="H183" s="70"/>
    </row>
    <row r="184" ht="15.75" customHeight="1">
      <c r="A184" s="68"/>
      <c r="B184" s="68"/>
      <c r="C184" s="69"/>
      <c r="D184" s="69"/>
      <c r="E184" s="69"/>
      <c r="F184" s="70"/>
      <c r="G184" s="70"/>
      <c r="H184" s="70"/>
    </row>
    <row r="185" ht="15.75" customHeight="1">
      <c r="A185" s="68"/>
      <c r="B185" s="68"/>
      <c r="C185" s="69"/>
      <c r="D185" s="69"/>
      <c r="E185" s="69"/>
      <c r="F185" s="70"/>
      <c r="G185" s="70"/>
      <c r="H185" s="70"/>
    </row>
    <row r="186" ht="15.75" customHeight="1">
      <c r="A186" s="68"/>
      <c r="B186" s="68"/>
      <c r="C186" s="69"/>
      <c r="D186" s="69"/>
      <c r="E186" s="69"/>
      <c r="F186" s="70"/>
      <c r="G186" s="70"/>
      <c r="H186" s="70"/>
    </row>
    <row r="187" ht="15.75" customHeight="1">
      <c r="A187" s="68"/>
      <c r="B187" s="68"/>
      <c r="C187" s="69"/>
      <c r="D187" s="69"/>
      <c r="E187" s="69"/>
      <c r="F187" s="70"/>
      <c r="G187" s="70"/>
      <c r="H187" s="70"/>
    </row>
    <row r="188" ht="15.75" customHeight="1">
      <c r="A188" s="68"/>
      <c r="B188" s="68"/>
      <c r="C188" s="69"/>
      <c r="D188" s="69"/>
      <c r="E188" s="69"/>
      <c r="F188" s="70"/>
      <c r="G188" s="70"/>
      <c r="H188" s="70"/>
    </row>
    <row r="189" ht="15.75" customHeight="1">
      <c r="A189" s="68"/>
      <c r="B189" s="68"/>
      <c r="C189" s="69"/>
      <c r="D189" s="69"/>
      <c r="E189" s="69"/>
      <c r="F189" s="70"/>
      <c r="G189" s="70"/>
      <c r="H189" s="70"/>
    </row>
    <row r="190" ht="15.75" customHeight="1">
      <c r="A190" s="68"/>
      <c r="B190" s="68"/>
      <c r="C190" s="69"/>
      <c r="D190" s="69"/>
      <c r="E190" s="69"/>
      <c r="F190" s="70"/>
      <c r="G190" s="70"/>
      <c r="H190" s="70"/>
    </row>
    <row r="191" ht="15.75" customHeight="1">
      <c r="A191" s="68"/>
      <c r="B191" s="68"/>
      <c r="C191" s="69"/>
      <c r="D191" s="69"/>
      <c r="E191" s="69"/>
      <c r="F191" s="70"/>
      <c r="G191" s="70"/>
      <c r="H191" s="70"/>
    </row>
    <row r="192" ht="15.75" customHeight="1">
      <c r="A192" s="68"/>
      <c r="B192" s="68"/>
      <c r="C192" s="69"/>
      <c r="D192" s="69"/>
      <c r="E192" s="69"/>
      <c r="F192" s="70"/>
      <c r="G192" s="70"/>
      <c r="H192" s="70"/>
    </row>
    <row r="193" ht="15.75" customHeight="1">
      <c r="A193" s="68"/>
      <c r="B193" s="68"/>
      <c r="C193" s="69"/>
      <c r="D193" s="69"/>
      <c r="E193" s="69"/>
      <c r="F193" s="70"/>
      <c r="G193" s="70"/>
      <c r="H193" s="70"/>
    </row>
    <row r="194" ht="15.75" customHeight="1">
      <c r="A194" s="68"/>
      <c r="B194" s="68"/>
      <c r="C194" s="69"/>
      <c r="D194" s="69"/>
      <c r="E194" s="69"/>
      <c r="F194" s="70"/>
      <c r="G194" s="70"/>
      <c r="H194" s="70"/>
    </row>
    <row r="195" ht="15.75" customHeight="1">
      <c r="A195" s="68"/>
      <c r="B195" s="68"/>
      <c r="C195" s="69"/>
      <c r="D195" s="69"/>
      <c r="E195" s="69"/>
      <c r="F195" s="70"/>
      <c r="G195" s="70"/>
      <c r="H195" s="70"/>
    </row>
    <row r="196" ht="15.75" customHeight="1">
      <c r="A196" s="68"/>
      <c r="B196" s="68"/>
      <c r="C196" s="69"/>
      <c r="D196" s="69"/>
      <c r="E196" s="69"/>
      <c r="F196" s="70"/>
      <c r="G196" s="70"/>
      <c r="H196" s="70"/>
    </row>
    <row r="197" ht="15.75" customHeight="1">
      <c r="A197" s="68"/>
      <c r="B197" s="68"/>
      <c r="C197" s="69"/>
      <c r="D197" s="69"/>
      <c r="E197" s="69"/>
      <c r="F197" s="70"/>
      <c r="G197" s="70"/>
      <c r="H197" s="70"/>
    </row>
    <row r="198" ht="15.75" customHeight="1">
      <c r="A198" s="68"/>
      <c r="B198" s="68"/>
      <c r="C198" s="69"/>
      <c r="D198" s="69"/>
      <c r="E198" s="69"/>
      <c r="F198" s="70"/>
      <c r="G198" s="70"/>
      <c r="H198" s="70"/>
    </row>
    <row r="199" ht="15.75" customHeight="1">
      <c r="A199" s="68"/>
      <c r="B199" s="68"/>
      <c r="C199" s="69"/>
      <c r="D199" s="69"/>
      <c r="E199" s="69"/>
      <c r="F199" s="70"/>
      <c r="G199" s="70"/>
      <c r="H199" s="70"/>
    </row>
    <row r="200" ht="15.75" customHeight="1">
      <c r="A200" s="68"/>
      <c r="B200" s="68"/>
      <c r="C200" s="69"/>
      <c r="D200" s="69"/>
      <c r="E200" s="69"/>
      <c r="F200" s="70"/>
      <c r="G200" s="70"/>
      <c r="H200" s="70"/>
    </row>
    <row r="201" ht="15.75" customHeight="1">
      <c r="A201" s="68"/>
      <c r="B201" s="68"/>
      <c r="C201" s="69"/>
      <c r="D201" s="69"/>
      <c r="E201" s="69"/>
      <c r="F201" s="70"/>
      <c r="G201" s="70"/>
      <c r="H201" s="70"/>
    </row>
    <row r="202" ht="15.75" customHeight="1">
      <c r="A202" s="68"/>
      <c r="B202" s="68"/>
      <c r="C202" s="69"/>
      <c r="D202" s="69"/>
      <c r="E202" s="69"/>
      <c r="F202" s="70"/>
      <c r="G202" s="70"/>
      <c r="H202" s="70"/>
    </row>
    <row r="203" ht="15.75" customHeight="1">
      <c r="A203" s="68"/>
      <c r="B203" s="68"/>
      <c r="C203" s="69"/>
      <c r="D203" s="69"/>
      <c r="E203" s="69"/>
      <c r="F203" s="70"/>
      <c r="G203" s="70"/>
      <c r="H203" s="70"/>
    </row>
    <row r="204" ht="15.75" customHeight="1">
      <c r="A204" s="68"/>
      <c r="B204" s="68"/>
      <c r="C204" s="69"/>
      <c r="D204" s="69"/>
      <c r="E204" s="69"/>
      <c r="F204" s="70"/>
      <c r="G204" s="70"/>
      <c r="H204" s="70"/>
    </row>
    <row r="205" ht="15.75" customHeight="1">
      <c r="A205" s="68"/>
      <c r="B205" s="68"/>
      <c r="C205" s="69"/>
      <c r="D205" s="69"/>
      <c r="E205" s="69"/>
      <c r="F205" s="70"/>
      <c r="G205" s="70"/>
      <c r="H205" s="70"/>
    </row>
    <row r="206" ht="15.75" customHeight="1">
      <c r="A206" s="68"/>
      <c r="B206" s="68"/>
      <c r="C206" s="69"/>
      <c r="D206" s="69"/>
      <c r="E206" s="69"/>
      <c r="F206" s="70"/>
      <c r="G206" s="70"/>
      <c r="H206" s="70"/>
    </row>
    <row r="207" ht="15.75" customHeight="1">
      <c r="A207" s="68"/>
      <c r="B207" s="68"/>
      <c r="C207" s="69"/>
      <c r="D207" s="69"/>
      <c r="E207" s="69"/>
      <c r="F207" s="70"/>
      <c r="G207" s="70"/>
      <c r="H207" s="70"/>
    </row>
    <row r="208" ht="15.75" customHeight="1">
      <c r="A208" s="68"/>
      <c r="B208" s="68"/>
      <c r="C208" s="69"/>
      <c r="D208" s="69"/>
      <c r="E208" s="69"/>
      <c r="F208" s="70"/>
      <c r="G208" s="70"/>
      <c r="H208" s="70"/>
    </row>
    <row r="209" ht="15.75" customHeight="1">
      <c r="A209" s="68"/>
      <c r="B209" s="68"/>
      <c r="C209" s="69"/>
      <c r="D209" s="69"/>
      <c r="E209" s="69"/>
      <c r="F209" s="70"/>
      <c r="G209" s="70"/>
      <c r="H209" s="70"/>
    </row>
    <row r="210" ht="15.75" customHeight="1">
      <c r="A210" s="68"/>
      <c r="B210" s="68"/>
      <c r="C210" s="69"/>
      <c r="D210" s="69"/>
      <c r="E210" s="69"/>
      <c r="F210" s="70"/>
      <c r="G210" s="70"/>
      <c r="H210" s="70"/>
    </row>
    <row r="211" ht="15.75" customHeight="1">
      <c r="A211" s="68"/>
      <c r="B211" s="68"/>
      <c r="C211" s="69"/>
      <c r="D211" s="69"/>
      <c r="E211" s="69"/>
      <c r="F211" s="70"/>
      <c r="G211" s="70"/>
      <c r="H211" s="70"/>
    </row>
    <row r="212" ht="15.75" customHeight="1">
      <c r="A212" s="68"/>
      <c r="B212" s="68"/>
      <c r="C212" s="69"/>
      <c r="D212" s="69"/>
      <c r="E212" s="69"/>
      <c r="F212" s="70"/>
      <c r="G212" s="70"/>
      <c r="H212" s="70"/>
    </row>
    <row r="213" ht="15.75" customHeight="1">
      <c r="A213" s="68"/>
      <c r="B213" s="68"/>
      <c r="C213" s="69"/>
      <c r="D213" s="69"/>
      <c r="E213" s="69"/>
      <c r="F213" s="70"/>
      <c r="G213" s="70"/>
      <c r="H213" s="70"/>
    </row>
    <row r="214" ht="15.75" customHeight="1">
      <c r="A214" s="68"/>
      <c r="B214" s="68"/>
      <c r="C214" s="69"/>
      <c r="D214" s="69"/>
      <c r="E214" s="69"/>
      <c r="F214" s="70"/>
      <c r="G214" s="70"/>
      <c r="H214" s="70"/>
    </row>
    <row r="215" ht="15.75" customHeight="1">
      <c r="A215" s="68"/>
      <c r="B215" s="68"/>
      <c r="C215" s="69"/>
      <c r="D215" s="69"/>
      <c r="E215" s="69"/>
      <c r="F215" s="70"/>
      <c r="G215" s="70"/>
      <c r="H215" s="70"/>
    </row>
    <row r="216" ht="15.75" customHeight="1">
      <c r="A216" s="68"/>
      <c r="B216" s="68"/>
      <c r="C216" s="69"/>
      <c r="D216" s="69"/>
      <c r="E216" s="69"/>
      <c r="F216" s="70"/>
      <c r="G216" s="70"/>
      <c r="H216" s="70"/>
    </row>
    <row r="217" ht="15.75" customHeight="1">
      <c r="A217" s="68"/>
      <c r="B217" s="68"/>
      <c r="C217" s="69"/>
      <c r="D217" s="69"/>
      <c r="E217" s="69"/>
      <c r="F217" s="70"/>
      <c r="G217" s="70"/>
      <c r="H217" s="70"/>
    </row>
    <row r="218" ht="15.75" customHeight="1">
      <c r="A218" s="68"/>
      <c r="B218" s="68"/>
      <c r="C218" s="69"/>
      <c r="D218" s="69"/>
      <c r="E218" s="69"/>
      <c r="F218" s="70"/>
      <c r="G218" s="70"/>
      <c r="H218" s="70"/>
    </row>
    <row r="219" ht="15.75" customHeight="1">
      <c r="A219" s="68"/>
      <c r="B219" s="68"/>
      <c r="C219" s="69"/>
      <c r="D219" s="69"/>
      <c r="E219" s="69"/>
      <c r="F219" s="70"/>
      <c r="G219" s="70"/>
      <c r="H219" s="70"/>
    </row>
    <row r="220" ht="15.75" customHeight="1">
      <c r="A220" s="68"/>
      <c r="B220" s="68"/>
      <c r="C220" s="69"/>
      <c r="D220" s="69"/>
      <c r="E220" s="69"/>
      <c r="F220" s="70"/>
      <c r="G220" s="70"/>
      <c r="H220" s="7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9">
    <mergeCell ref="A10:L10"/>
    <mergeCell ref="A19:H19"/>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5.14"/>
    <col customWidth="1" min="4" max="4" width="17.71"/>
    <col customWidth="1" min="5" max="5" width="26.43"/>
    <col customWidth="1" min="6" max="8" width="13.71"/>
    <col customWidth="1" min="9" max="25" width="8.0"/>
  </cols>
  <sheetData>
    <row r="1">
      <c r="A1" s="68"/>
      <c r="B1" s="68"/>
      <c r="C1" s="69"/>
      <c r="D1" s="69"/>
      <c r="E1" s="69"/>
      <c r="F1" s="70"/>
      <c r="G1" s="70"/>
      <c r="H1" s="70"/>
    </row>
    <row r="2" ht="15.75" customHeight="1">
      <c r="A2" s="71" t="s">
        <v>12766</v>
      </c>
      <c r="B2" s="72"/>
      <c r="C2" s="72"/>
      <c r="D2" s="72"/>
      <c r="E2" s="73"/>
      <c r="F2" s="1651"/>
      <c r="G2" s="1651"/>
      <c r="H2" s="1651"/>
      <c r="I2" s="75"/>
      <c r="J2" s="75"/>
      <c r="K2" s="75"/>
      <c r="L2" s="75"/>
      <c r="M2" s="75"/>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21.0" customHeight="1">
      <c r="A4" s="593" t="s">
        <v>12767</v>
      </c>
      <c r="B4" s="72"/>
      <c r="C4" s="72"/>
      <c r="D4" s="72"/>
      <c r="E4" s="73"/>
      <c r="F4" s="1651"/>
      <c r="G4" s="1651"/>
      <c r="H4" s="1651"/>
      <c r="I4" s="75"/>
      <c r="J4" s="75"/>
      <c r="K4" s="75"/>
      <c r="L4" s="75"/>
      <c r="M4" s="75"/>
      <c r="N4" s="75"/>
      <c r="O4" s="75"/>
      <c r="P4" s="75"/>
      <c r="Q4" s="75"/>
      <c r="R4" s="75"/>
      <c r="S4" s="75"/>
      <c r="T4" s="75"/>
      <c r="U4" s="75"/>
      <c r="V4" s="75"/>
      <c r="W4" s="75"/>
      <c r="X4" s="75"/>
      <c r="Y4" s="75"/>
    </row>
    <row r="5" ht="28.5" customHeight="1">
      <c r="A5" s="1070" t="s">
        <v>12768</v>
      </c>
      <c r="B5" s="72"/>
      <c r="C5" s="72"/>
      <c r="D5" s="72"/>
      <c r="E5" s="73"/>
      <c r="F5" s="1651"/>
      <c r="G5" s="1651"/>
      <c r="H5" s="1651"/>
      <c r="I5" s="75"/>
      <c r="J5" s="75"/>
      <c r="K5" s="75"/>
      <c r="L5" s="75"/>
      <c r="M5" s="75"/>
      <c r="N5" s="75"/>
      <c r="O5" s="75"/>
      <c r="P5" s="75"/>
      <c r="Q5" s="75"/>
      <c r="R5" s="75"/>
      <c r="S5" s="75"/>
      <c r="T5" s="75"/>
      <c r="U5" s="75"/>
      <c r="V5" s="75"/>
      <c r="W5" s="75"/>
      <c r="X5" s="75"/>
      <c r="Y5" s="75"/>
    </row>
    <row r="6" ht="39.75" customHeight="1">
      <c r="A6" s="1653" t="s">
        <v>12769</v>
      </c>
      <c r="B6" s="72"/>
      <c r="C6" s="72"/>
      <c r="D6" s="72"/>
      <c r="E6" s="73"/>
      <c r="F6" s="1651"/>
      <c r="G6" s="1651"/>
      <c r="H6" s="1651"/>
      <c r="I6" s="75"/>
      <c r="J6" s="75"/>
      <c r="K6" s="75"/>
      <c r="L6" s="75"/>
      <c r="M6" s="75"/>
      <c r="N6" s="75"/>
      <c r="O6" s="75"/>
      <c r="P6" s="75"/>
      <c r="Q6" s="75"/>
      <c r="R6" s="75"/>
      <c r="S6" s="75"/>
      <c r="T6" s="75"/>
      <c r="U6" s="75"/>
      <c r="V6" s="75"/>
      <c r="W6" s="75"/>
      <c r="X6" s="75"/>
      <c r="Y6" s="75"/>
    </row>
    <row r="7">
      <c r="A7" s="80"/>
      <c r="B7" s="80"/>
      <c r="C7" s="81"/>
      <c r="D7" s="81"/>
      <c r="E7" s="81"/>
      <c r="F7" s="80"/>
      <c r="G7" s="80"/>
      <c r="H7" s="80"/>
      <c r="I7" s="75"/>
      <c r="J7" s="75"/>
      <c r="K7" s="75"/>
      <c r="L7" s="75"/>
      <c r="M7" s="75"/>
      <c r="N7" s="75"/>
      <c r="O7" s="75"/>
      <c r="P7" s="75"/>
      <c r="Q7" s="75"/>
      <c r="R7" s="75"/>
      <c r="S7" s="75"/>
      <c r="T7" s="75"/>
      <c r="U7" s="75"/>
      <c r="V7" s="75"/>
      <c r="W7" s="75"/>
      <c r="X7" s="75"/>
      <c r="Y7" s="75"/>
    </row>
    <row r="8" ht="61.5" customHeight="1">
      <c r="A8" s="1071" t="s">
        <v>7076</v>
      </c>
      <c r="B8" s="84" t="s">
        <v>8</v>
      </c>
      <c r="C8" s="84" t="s">
        <v>12770</v>
      </c>
      <c r="D8" s="596" t="s">
        <v>249</v>
      </c>
      <c r="E8" s="596" t="s">
        <v>253</v>
      </c>
      <c r="F8" s="86" t="s">
        <v>2051</v>
      </c>
      <c r="I8" s="75"/>
      <c r="J8" s="75"/>
      <c r="K8" s="75"/>
      <c r="L8" s="75"/>
      <c r="M8" s="75"/>
      <c r="N8" s="75"/>
      <c r="O8" s="75"/>
      <c r="P8" s="75"/>
      <c r="Q8" s="75"/>
      <c r="R8" s="75"/>
      <c r="S8" s="75"/>
      <c r="T8" s="75"/>
      <c r="U8" s="75"/>
      <c r="V8" s="75"/>
      <c r="W8" s="75"/>
      <c r="X8" s="75"/>
      <c r="Y8" s="75"/>
    </row>
    <row r="9">
      <c r="A9" s="162" t="s">
        <v>8520</v>
      </c>
      <c r="B9" s="572" t="s">
        <v>52</v>
      </c>
      <c r="C9" s="1278" t="s">
        <v>12771</v>
      </c>
      <c r="D9" s="1790">
        <v>50.0</v>
      </c>
      <c r="E9" s="1791">
        <v>50.0</v>
      </c>
      <c r="F9" s="162" t="s">
        <v>8520</v>
      </c>
    </row>
    <row r="10">
      <c r="A10" s="162" t="s">
        <v>8553</v>
      </c>
      <c r="B10" s="348" t="s">
        <v>52</v>
      </c>
      <c r="C10" s="348" t="s">
        <v>12772</v>
      </c>
      <c r="D10" s="164">
        <v>50.0</v>
      </c>
      <c r="E10" s="1483">
        <v>50.0</v>
      </c>
      <c r="F10" s="162" t="s">
        <v>8553</v>
      </c>
    </row>
    <row r="11">
      <c r="A11" s="162" t="s">
        <v>77</v>
      </c>
      <c r="B11" s="348" t="s">
        <v>52</v>
      </c>
      <c r="C11" s="348" t="s">
        <v>12773</v>
      </c>
      <c r="D11" s="164">
        <v>50.0</v>
      </c>
      <c r="E11" s="1483">
        <v>50.0</v>
      </c>
      <c r="F11" s="162" t="s">
        <v>77</v>
      </c>
    </row>
    <row r="12">
      <c r="A12" s="434" t="s">
        <v>51</v>
      </c>
      <c r="B12" s="1792" t="s">
        <v>52</v>
      </c>
      <c r="C12" s="1792" t="s">
        <v>12774</v>
      </c>
      <c r="D12" s="1793">
        <v>50.0</v>
      </c>
      <c r="E12" s="1623">
        <v>50.0</v>
      </c>
      <c r="F12" s="1301" t="s">
        <v>51</v>
      </c>
    </row>
    <row r="13">
      <c r="A13" s="162" t="s">
        <v>9261</v>
      </c>
      <c r="B13" s="348" t="s">
        <v>52</v>
      </c>
      <c r="C13" s="348" t="s">
        <v>12774</v>
      </c>
      <c r="D13" s="164">
        <v>50.0</v>
      </c>
      <c r="E13" s="1483">
        <v>50.0</v>
      </c>
      <c r="F13" s="162" t="s">
        <v>9261</v>
      </c>
    </row>
    <row r="14">
      <c r="A14" s="162" t="s">
        <v>9315</v>
      </c>
      <c r="B14" s="348" t="s">
        <v>52</v>
      </c>
      <c r="C14" s="348" t="s">
        <v>12775</v>
      </c>
      <c r="D14" s="164">
        <v>50.0</v>
      </c>
      <c r="E14" s="1483">
        <v>50.0</v>
      </c>
      <c r="F14" s="162" t="s">
        <v>9315</v>
      </c>
    </row>
    <row r="15">
      <c r="A15" s="162" t="s">
        <v>68</v>
      </c>
      <c r="B15" s="572" t="s">
        <v>52</v>
      </c>
      <c r="C15" s="1278" t="s">
        <v>12776</v>
      </c>
      <c r="D15" s="1790">
        <v>50.0</v>
      </c>
      <c r="E15" s="1791">
        <v>50.0</v>
      </c>
      <c r="F15" s="162" t="s">
        <v>68</v>
      </c>
    </row>
    <row r="16" ht="15.0" customHeight="1">
      <c r="A16" s="162" t="s">
        <v>9600</v>
      </c>
      <c r="B16" s="348" t="s">
        <v>4122</v>
      </c>
      <c r="C16" s="348" t="s">
        <v>12777</v>
      </c>
      <c r="D16" s="164">
        <v>50.0</v>
      </c>
      <c r="E16" s="1483">
        <v>50.0</v>
      </c>
      <c r="F16" s="168" t="s">
        <v>115</v>
      </c>
    </row>
    <row r="17" ht="15.0" customHeight="1">
      <c r="A17" s="162" t="s">
        <v>124</v>
      </c>
      <c r="B17" s="348" t="s">
        <v>101</v>
      </c>
      <c r="C17" s="348" t="s">
        <v>12778</v>
      </c>
      <c r="D17" s="164">
        <v>50.0</v>
      </c>
      <c r="E17" s="1483">
        <v>50.0</v>
      </c>
      <c r="F17" s="168" t="s">
        <v>124</v>
      </c>
    </row>
    <row r="18">
      <c r="A18" s="162" t="s">
        <v>8976</v>
      </c>
      <c r="B18" s="348" t="s">
        <v>174</v>
      </c>
      <c r="C18" s="348" t="s">
        <v>12779</v>
      </c>
      <c r="D18" s="164">
        <v>50.0</v>
      </c>
      <c r="E18" s="1483">
        <v>50.0</v>
      </c>
      <c r="F18" s="75" t="s">
        <v>1935</v>
      </c>
    </row>
    <row r="19">
      <c r="A19" s="511" t="s">
        <v>202</v>
      </c>
      <c r="B19" s="511"/>
      <c r="C19" s="574" t="s">
        <v>12780</v>
      </c>
      <c r="D19" s="522">
        <v>50.0</v>
      </c>
      <c r="E19" s="683">
        <v>50.0</v>
      </c>
      <c r="F19" s="1023" t="s">
        <v>202</v>
      </c>
    </row>
    <row r="20">
      <c r="A20" s="511" t="s">
        <v>9060</v>
      </c>
      <c r="B20" s="511" t="s">
        <v>174</v>
      </c>
      <c r="C20" s="574" t="s">
        <v>12781</v>
      </c>
      <c r="D20" s="528">
        <v>50.0</v>
      </c>
      <c r="E20" s="683">
        <v>50.0</v>
      </c>
      <c r="F20" s="1038" t="s">
        <v>2031</v>
      </c>
    </row>
    <row r="21" ht="15.75" customHeight="1">
      <c r="A21" s="511" t="s">
        <v>12782</v>
      </c>
      <c r="B21" s="511" t="s">
        <v>174</v>
      </c>
      <c r="C21" s="1794" t="s">
        <v>12783</v>
      </c>
      <c r="D21" s="522">
        <v>50.0</v>
      </c>
      <c r="E21" s="683">
        <v>50.0</v>
      </c>
      <c r="F21" s="1041" t="s">
        <v>2038</v>
      </c>
    </row>
    <row r="22" ht="15.75" customHeight="1">
      <c r="A22" s="511" t="s">
        <v>12782</v>
      </c>
      <c r="B22" s="511" t="s">
        <v>174</v>
      </c>
      <c r="C22" s="574" t="s">
        <v>12781</v>
      </c>
      <c r="D22" s="528">
        <v>50.0</v>
      </c>
      <c r="E22" s="683">
        <v>50.0</v>
      </c>
      <c r="F22" s="1041" t="s">
        <v>2038</v>
      </c>
    </row>
    <row r="23" ht="15.75" customHeight="1">
      <c r="A23" s="68"/>
      <c r="B23" s="68"/>
      <c r="C23" s="69"/>
      <c r="D23" s="69"/>
      <c r="E23" s="1547">
        <f>SUM(E9:E22)</f>
        <v>700</v>
      </c>
      <c r="F23" s="70"/>
      <c r="G23" s="70"/>
      <c r="H23" s="70"/>
    </row>
    <row r="24" ht="15.75" customHeight="1">
      <c r="A24" s="585" t="s">
        <v>2052</v>
      </c>
      <c r="B24" s="586"/>
      <c r="C24" s="586"/>
      <c r="D24" s="586"/>
      <c r="E24" s="586"/>
      <c r="F24" s="586"/>
      <c r="G24" s="586"/>
      <c r="H24" s="587"/>
      <c r="I24" s="68"/>
      <c r="J24" s="68"/>
      <c r="K24" s="68"/>
      <c r="L24" s="68"/>
      <c r="M24" s="68"/>
      <c r="N24" s="68"/>
      <c r="O24" s="68"/>
      <c r="P24" s="68"/>
      <c r="Q24" s="68"/>
      <c r="R24" s="68"/>
      <c r="S24" s="68"/>
      <c r="T24" s="68"/>
      <c r="U24" s="68"/>
      <c r="V24" s="68"/>
      <c r="W24" s="68"/>
      <c r="X24" s="68"/>
      <c r="Y24" s="68"/>
    </row>
    <row r="25" ht="15.75" customHeight="1">
      <c r="A25" s="68"/>
      <c r="B25" s="68"/>
      <c r="C25" s="69"/>
      <c r="D25" s="69"/>
      <c r="E25" s="70"/>
      <c r="F25" s="70"/>
      <c r="G25" s="70"/>
      <c r="H25" s="70"/>
    </row>
    <row r="26" ht="15.75" customHeight="1">
      <c r="A26" s="68"/>
      <c r="B26" s="68"/>
      <c r="C26" s="69"/>
      <c r="D26" s="69"/>
      <c r="E26" s="69"/>
      <c r="F26" s="70"/>
      <c r="G26" s="70"/>
      <c r="H26" s="70"/>
    </row>
    <row r="27" ht="15.75" customHeight="1">
      <c r="A27" s="68"/>
      <c r="B27" s="68"/>
      <c r="C27" s="69"/>
      <c r="D27" s="69"/>
      <c r="E27" s="70"/>
      <c r="F27" s="70"/>
      <c r="G27" s="70"/>
      <c r="H27" s="70"/>
    </row>
    <row r="28" ht="15.75" customHeight="1">
      <c r="A28" s="68"/>
      <c r="B28" s="68"/>
      <c r="C28" s="69"/>
      <c r="D28" s="69"/>
      <c r="E28" s="69"/>
      <c r="F28" s="70"/>
      <c r="G28" s="70"/>
      <c r="H28" s="70"/>
    </row>
    <row r="29" ht="15.75" customHeight="1">
      <c r="A29" s="68"/>
      <c r="B29" s="68"/>
      <c r="C29" s="69"/>
      <c r="D29" s="69"/>
      <c r="E29" s="69"/>
      <c r="F29" s="70"/>
      <c r="G29" s="70"/>
      <c r="H29" s="70"/>
    </row>
    <row r="30" ht="15.75" customHeight="1">
      <c r="A30" s="68"/>
      <c r="B30" s="68"/>
      <c r="C30" s="69"/>
      <c r="D30" s="69"/>
      <c r="E30" s="69"/>
      <c r="F30" s="70"/>
      <c r="G30" s="70"/>
      <c r="H30" s="70"/>
    </row>
    <row r="31" ht="15.75" customHeight="1">
      <c r="A31" s="68"/>
      <c r="B31" s="68"/>
      <c r="C31" s="69"/>
      <c r="D31" s="69"/>
      <c r="E31" s="69"/>
      <c r="F31" s="70"/>
      <c r="G31" s="70"/>
      <c r="H31" s="70"/>
    </row>
    <row r="32" ht="15.75" customHeight="1">
      <c r="A32" s="68"/>
      <c r="B32" s="68"/>
      <c r="C32" s="69"/>
      <c r="D32" s="69"/>
      <c r="E32" s="69"/>
      <c r="F32" s="70"/>
      <c r="G32" s="70"/>
      <c r="H32" s="70"/>
    </row>
    <row r="33" ht="15.75" customHeight="1">
      <c r="A33" s="68"/>
      <c r="B33" s="68"/>
      <c r="C33" s="69"/>
      <c r="D33" s="69"/>
      <c r="E33" s="69"/>
      <c r="F33" s="70"/>
      <c r="G33" s="70"/>
      <c r="H33" s="70"/>
    </row>
    <row r="34" ht="15.75" customHeight="1">
      <c r="A34" s="68"/>
      <c r="B34" s="68"/>
      <c r="C34" s="69"/>
      <c r="D34" s="69"/>
      <c r="E34" s="69"/>
      <c r="F34" s="70"/>
      <c r="G34" s="70"/>
      <c r="H34" s="70"/>
    </row>
    <row r="35" ht="15.75" customHeight="1">
      <c r="A35" s="68"/>
      <c r="B35" s="68"/>
      <c r="C35" s="69"/>
      <c r="D35" s="69"/>
      <c r="E35" s="69"/>
      <c r="F35" s="70"/>
      <c r="G35" s="70"/>
      <c r="H35" s="70"/>
    </row>
    <row r="36" ht="15.75" customHeight="1">
      <c r="A36" s="68"/>
      <c r="B36" s="68"/>
      <c r="C36" s="69"/>
      <c r="D36" s="69"/>
      <c r="E36" s="69"/>
      <c r="F36" s="70"/>
      <c r="G36" s="70"/>
      <c r="H36" s="70"/>
    </row>
    <row r="37" ht="15.75" customHeight="1">
      <c r="A37" s="68"/>
      <c r="B37" s="68"/>
      <c r="C37" s="69"/>
      <c r="D37" s="69"/>
      <c r="E37" s="69"/>
      <c r="F37" s="70"/>
      <c r="G37" s="70"/>
      <c r="H37" s="70"/>
    </row>
    <row r="38" ht="15.75" customHeight="1">
      <c r="A38" s="68"/>
      <c r="B38" s="68"/>
      <c r="C38" s="69"/>
      <c r="D38" s="69"/>
      <c r="E38" s="69"/>
      <c r="F38" s="70"/>
      <c r="G38" s="70"/>
      <c r="H38" s="70"/>
    </row>
    <row r="39" ht="15.75" customHeight="1">
      <c r="A39" s="68"/>
      <c r="B39" s="68"/>
      <c r="C39" s="69"/>
      <c r="D39" s="69"/>
      <c r="E39" s="69"/>
      <c r="F39" s="70"/>
      <c r="G39" s="70"/>
      <c r="H39" s="70"/>
    </row>
    <row r="40" ht="15.75" customHeight="1">
      <c r="A40" s="68"/>
      <c r="B40" s="68"/>
      <c r="C40" s="69"/>
      <c r="D40" s="69"/>
      <c r="E40" s="69"/>
      <c r="F40" s="70"/>
      <c r="G40" s="70"/>
      <c r="H40" s="70"/>
    </row>
    <row r="41" ht="15.75" customHeight="1">
      <c r="A41" s="68"/>
      <c r="B41" s="68"/>
      <c r="C41" s="69"/>
      <c r="D41" s="69"/>
      <c r="E41" s="69"/>
      <c r="F41" s="70"/>
      <c r="G41" s="70"/>
      <c r="H41" s="70"/>
    </row>
    <row r="42" ht="15.75" customHeight="1">
      <c r="A42" s="68"/>
      <c r="B42" s="68"/>
      <c r="C42" s="69"/>
      <c r="D42" s="69"/>
      <c r="E42" s="69"/>
      <c r="F42" s="70"/>
      <c r="G42" s="70"/>
      <c r="H42" s="70"/>
    </row>
    <row r="43" ht="15.75" customHeight="1">
      <c r="A43" s="68"/>
      <c r="B43" s="68"/>
      <c r="C43" s="69"/>
      <c r="D43" s="69"/>
      <c r="E43" s="69"/>
      <c r="F43" s="70"/>
      <c r="G43" s="70"/>
      <c r="H43" s="70"/>
    </row>
    <row r="44" ht="15.75" customHeight="1">
      <c r="A44" s="68"/>
      <c r="B44" s="68"/>
      <c r="C44" s="69"/>
      <c r="D44" s="69"/>
      <c r="E44" s="69"/>
      <c r="F44" s="70"/>
      <c r="G44" s="70"/>
      <c r="H44" s="70"/>
    </row>
    <row r="45" ht="15.75" customHeight="1">
      <c r="A45" s="68"/>
      <c r="B45" s="68"/>
      <c r="C45" s="69"/>
      <c r="D45" s="69"/>
      <c r="E45" s="69"/>
      <c r="F45" s="70"/>
      <c r="G45" s="70"/>
      <c r="H45" s="70"/>
    </row>
    <row r="46" ht="15.75" customHeight="1">
      <c r="A46" s="68"/>
      <c r="B46" s="68"/>
      <c r="C46" s="69"/>
      <c r="D46" s="69"/>
      <c r="E46" s="69"/>
      <c r="F46" s="70"/>
      <c r="G46" s="70"/>
      <c r="H46" s="70"/>
    </row>
    <row r="47" ht="15.75" customHeight="1">
      <c r="A47" s="68"/>
      <c r="B47" s="68"/>
      <c r="C47" s="69"/>
      <c r="D47" s="69"/>
      <c r="E47" s="69"/>
      <c r="F47" s="70"/>
      <c r="G47" s="70"/>
      <c r="H47" s="70"/>
    </row>
    <row r="48" ht="15.75" customHeight="1">
      <c r="A48" s="68"/>
      <c r="B48" s="68"/>
      <c r="C48" s="69"/>
      <c r="D48" s="69"/>
      <c r="E48" s="69"/>
      <c r="F48" s="70"/>
      <c r="G48" s="70"/>
      <c r="H48" s="70"/>
    </row>
    <row r="49" ht="15.75" customHeight="1">
      <c r="A49" s="68"/>
      <c r="B49" s="68"/>
      <c r="C49" s="69"/>
      <c r="D49" s="69"/>
      <c r="E49" s="69"/>
      <c r="F49" s="70"/>
      <c r="G49" s="70"/>
      <c r="H49" s="70"/>
    </row>
    <row r="50" ht="15.75" customHeight="1">
      <c r="A50" s="68"/>
      <c r="B50" s="68"/>
      <c r="C50" s="69"/>
      <c r="D50" s="69"/>
      <c r="E50" s="69"/>
      <c r="F50" s="70"/>
      <c r="G50" s="70"/>
      <c r="H50" s="70"/>
    </row>
    <row r="51" ht="15.75" customHeight="1">
      <c r="A51" s="68"/>
      <c r="B51" s="68"/>
      <c r="C51" s="69"/>
      <c r="D51" s="69"/>
      <c r="E51" s="69"/>
      <c r="F51" s="70"/>
      <c r="G51" s="70"/>
      <c r="H51" s="70"/>
    </row>
    <row r="52" ht="15.75" customHeight="1">
      <c r="A52" s="68"/>
      <c r="B52" s="68"/>
      <c r="C52" s="69"/>
      <c r="D52" s="69"/>
      <c r="E52" s="69"/>
      <c r="F52" s="70"/>
      <c r="G52" s="70"/>
      <c r="H52" s="70"/>
    </row>
    <row r="53" ht="15.75" customHeight="1">
      <c r="A53" s="68"/>
      <c r="B53" s="68"/>
      <c r="C53" s="69"/>
      <c r="D53" s="69"/>
      <c r="E53" s="69"/>
      <c r="F53" s="70"/>
      <c r="G53" s="70"/>
      <c r="H53" s="70"/>
    </row>
    <row r="54" ht="15.75" customHeight="1">
      <c r="A54" s="68"/>
      <c r="B54" s="68"/>
      <c r="C54" s="69"/>
      <c r="D54" s="69"/>
      <c r="E54" s="69"/>
      <c r="F54" s="70"/>
      <c r="G54" s="70"/>
      <c r="H54" s="70"/>
    </row>
    <row r="55" ht="15.75" customHeight="1">
      <c r="A55" s="68"/>
      <c r="B55" s="68"/>
      <c r="C55" s="69"/>
      <c r="D55" s="69"/>
      <c r="E55" s="69"/>
      <c r="F55" s="70"/>
      <c r="G55" s="70"/>
      <c r="H55" s="70"/>
    </row>
    <row r="56" ht="15.75" customHeight="1">
      <c r="A56" s="68"/>
      <c r="B56" s="68"/>
      <c r="C56" s="69"/>
      <c r="D56" s="69"/>
      <c r="E56" s="69"/>
      <c r="F56" s="70"/>
      <c r="G56" s="70"/>
      <c r="H56" s="70"/>
    </row>
    <row r="57" ht="15.75" customHeight="1">
      <c r="A57" s="68"/>
      <c r="B57" s="68"/>
      <c r="C57" s="69"/>
      <c r="D57" s="69"/>
      <c r="E57" s="69"/>
      <c r="F57" s="70"/>
      <c r="G57" s="70"/>
      <c r="H57" s="70"/>
    </row>
    <row r="58" ht="15.75" customHeight="1">
      <c r="A58" s="68"/>
      <c r="B58" s="68"/>
      <c r="C58" s="69"/>
      <c r="D58" s="69"/>
      <c r="E58" s="69"/>
      <c r="F58" s="70"/>
      <c r="G58" s="70"/>
      <c r="H58" s="70"/>
    </row>
    <row r="59" ht="15.75" customHeight="1">
      <c r="A59" s="68"/>
      <c r="B59" s="68"/>
      <c r="C59" s="69"/>
      <c r="D59" s="69"/>
      <c r="E59" s="69"/>
      <c r="F59" s="70"/>
      <c r="G59" s="70"/>
      <c r="H59" s="70"/>
    </row>
    <row r="60" ht="15.75" customHeight="1">
      <c r="A60" s="68"/>
      <c r="B60" s="68"/>
      <c r="C60" s="69"/>
      <c r="D60" s="69"/>
      <c r="E60" s="69"/>
      <c r="F60" s="70"/>
      <c r="G60" s="70"/>
      <c r="H60" s="70"/>
    </row>
    <row r="61" ht="15.75" customHeight="1">
      <c r="A61" s="68"/>
      <c r="B61" s="68"/>
      <c r="C61" s="69"/>
      <c r="D61" s="69"/>
      <c r="E61" s="69"/>
      <c r="F61" s="70"/>
      <c r="G61" s="70"/>
      <c r="H61" s="70"/>
    </row>
    <row r="62" ht="15.75" customHeight="1">
      <c r="A62" s="68"/>
      <c r="B62" s="68"/>
      <c r="C62" s="69"/>
      <c r="D62" s="69"/>
      <c r="E62" s="69"/>
      <c r="F62" s="70"/>
      <c r="G62" s="70"/>
      <c r="H62" s="70"/>
    </row>
    <row r="63" ht="15.75" customHeight="1">
      <c r="A63" s="68"/>
      <c r="B63" s="68"/>
      <c r="C63" s="69"/>
      <c r="D63" s="69"/>
      <c r="E63" s="69"/>
      <c r="F63" s="70"/>
      <c r="G63" s="70"/>
      <c r="H63" s="70"/>
    </row>
    <row r="64" ht="15.75" customHeight="1">
      <c r="A64" s="68"/>
      <c r="B64" s="68"/>
      <c r="C64" s="69"/>
      <c r="D64" s="69"/>
      <c r="E64" s="69"/>
      <c r="F64" s="70"/>
      <c r="G64" s="70"/>
      <c r="H64" s="70"/>
    </row>
    <row r="65" ht="15.75" customHeight="1">
      <c r="A65" s="68"/>
      <c r="B65" s="68"/>
      <c r="C65" s="69"/>
      <c r="D65" s="69"/>
      <c r="E65" s="69"/>
      <c r="F65" s="70"/>
      <c r="G65" s="70"/>
      <c r="H65" s="70"/>
    </row>
    <row r="66" ht="15.75" customHeight="1">
      <c r="A66" s="68"/>
      <c r="B66" s="68"/>
      <c r="C66" s="69"/>
      <c r="D66" s="69"/>
      <c r="E66" s="69"/>
      <c r="F66" s="70"/>
      <c r="G66" s="70"/>
      <c r="H66" s="70"/>
    </row>
    <row r="67" ht="15.75" customHeight="1">
      <c r="A67" s="68"/>
      <c r="B67" s="68"/>
      <c r="C67" s="69"/>
      <c r="D67" s="69"/>
      <c r="E67" s="69"/>
      <c r="F67" s="70"/>
      <c r="G67" s="70"/>
      <c r="H67" s="70"/>
    </row>
    <row r="68" ht="15.75" customHeight="1">
      <c r="A68" s="68"/>
      <c r="B68" s="68"/>
      <c r="C68" s="69"/>
      <c r="D68" s="69"/>
      <c r="E68" s="69"/>
      <c r="F68" s="70"/>
      <c r="G68" s="70"/>
      <c r="H68" s="70"/>
    </row>
    <row r="69" ht="15.75" customHeight="1">
      <c r="A69" s="68"/>
      <c r="B69" s="68"/>
      <c r="C69" s="69"/>
      <c r="D69" s="69"/>
      <c r="E69" s="69"/>
      <c r="F69" s="70"/>
      <c r="G69" s="70"/>
      <c r="H69" s="70"/>
    </row>
    <row r="70" ht="15.75" customHeight="1">
      <c r="A70" s="68"/>
      <c r="B70" s="68"/>
      <c r="C70" s="69"/>
      <c r="D70" s="69"/>
      <c r="E70" s="69"/>
      <c r="F70" s="70"/>
      <c r="G70" s="70"/>
      <c r="H70" s="70"/>
    </row>
    <row r="71" ht="15.75" customHeight="1">
      <c r="A71" s="68"/>
      <c r="B71" s="68"/>
      <c r="C71" s="69"/>
      <c r="D71" s="69"/>
      <c r="E71" s="69"/>
      <c r="F71" s="70"/>
      <c r="G71" s="70"/>
      <c r="H71" s="70"/>
    </row>
    <row r="72" ht="15.75" customHeight="1">
      <c r="A72" s="68"/>
      <c r="B72" s="68"/>
      <c r="C72" s="69"/>
      <c r="D72" s="69"/>
      <c r="E72" s="69"/>
      <c r="F72" s="70"/>
      <c r="G72" s="70"/>
      <c r="H72" s="70"/>
    </row>
    <row r="73" ht="15.75" customHeight="1">
      <c r="A73" s="68"/>
      <c r="B73" s="68"/>
      <c r="C73" s="69"/>
      <c r="D73" s="69"/>
      <c r="E73" s="69"/>
      <c r="F73" s="70"/>
      <c r="G73" s="70"/>
      <c r="H73" s="70"/>
    </row>
    <row r="74" ht="15.75" customHeight="1">
      <c r="A74" s="68"/>
      <c r="B74" s="68"/>
      <c r="C74" s="69"/>
      <c r="D74" s="69"/>
      <c r="E74" s="69"/>
      <c r="F74" s="70"/>
      <c r="G74" s="70"/>
      <c r="H74" s="70"/>
    </row>
    <row r="75" ht="15.75" customHeight="1">
      <c r="A75" s="68"/>
      <c r="B75" s="68"/>
      <c r="C75" s="69"/>
      <c r="D75" s="69"/>
      <c r="E75" s="69"/>
      <c r="F75" s="70"/>
      <c r="G75" s="70"/>
      <c r="H75" s="70"/>
    </row>
    <row r="76" ht="15.75" customHeight="1">
      <c r="A76" s="68"/>
      <c r="B76" s="68"/>
      <c r="C76" s="69"/>
      <c r="D76" s="69"/>
      <c r="E76" s="69"/>
      <c r="F76" s="70"/>
      <c r="G76" s="70"/>
      <c r="H76" s="70"/>
    </row>
    <row r="77" ht="15.75" customHeight="1">
      <c r="A77" s="68"/>
      <c r="B77" s="68"/>
      <c r="C77" s="69"/>
      <c r="D77" s="69"/>
      <c r="E77" s="69"/>
      <c r="F77" s="70"/>
      <c r="G77" s="70"/>
      <c r="H77" s="70"/>
    </row>
    <row r="78" ht="15.75" customHeight="1">
      <c r="A78" s="68"/>
      <c r="B78" s="68"/>
      <c r="C78" s="69"/>
      <c r="D78" s="69"/>
      <c r="E78" s="69"/>
      <c r="F78" s="70"/>
      <c r="G78" s="70"/>
      <c r="H78" s="70"/>
    </row>
    <row r="79" ht="15.75" customHeight="1">
      <c r="A79" s="68"/>
      <c r="B79" s="68"/>
      <c r="C79" s="69"/>
      <c r="D79" s="69"/>
      <c r="E79" s="69"/>
      <c r="F79" s="70"/>
      <c r="G79" s="70"/>
      <c r="H79" s="70"/>
    </row>
    <row r="80" ht="15.75" customHeight="1">
      <c r="A80" s="68"/>
      <c r="B80" s="68"/>
      <c r="C80" s="69"/>
      <c r="D80" s="69"/>
      <c r="E80" s="69"/>
      <c r="F80" s="70"/>
      <c r="G80" s="70"/>
      <c r="H80" s="70"/>
    </row>
    <row r="81" ht="15.75" customHeight="1">
      <c r="A81" s="68"/>
      <c r="B81" s="68"/>
      <c r="C81" s="69"/>
      <c r="D81" s="69"/>
      <c r="E81" s="69"/>
      <c r="F81" s="70"/>
      <c r="G81" s="70"/>
      <c r="H81" s="70"/>
    </row>
    <row r="82" ht="15.75" customHeight="1">
      <c r="A82" s="68"/>
      <c r="B82" s="68"/>
      <c r="C82" s="69"/>
      <c r="D82" s="69"/>
      <c r="E82" s="69"/>
      <c r="F82" s="70"/>
      <c r="G82" s="70"/>
      <c r="H82" s="70"/>
    </row>
    <row r="83" ht="15.75" customHeight="1">
      <c r="A83" s="68"/>
      <c r="B83" s="68"/>
      <c r="C83" s="69"/>
      <c r="D83" s="69"/>
      <c r="E83" s="69"/>
      <c r="F83" s="70"/>
      <c r="G83" s="70"/>
      <c r="H83" s="70"/>
    </row>
    <row r="84" ht="15.75" customHeight="1">
      <c r="A84" s="68"/>
      <c r="B84" s="68"/>
      <c r="C84" s="69"/>
      <c r="D84" s="69"/>
      <c r="E84" s="69"/>
      <c r="F84" s="70"/>
      <c r="G84" s="70"/>
      <c r="H84" s="70"/>
    </row>
    <row r="85" ht="15.75" customHeight="1">
      <c r="A85" s="68"/>
      <c r="B85" s="68"/>
      <c r="C85" s="69"/>
      <c r="D85" s="69"/>
      <c r="E85" s="69"/>
      <c r="F85" s="70"/>
      <c r="G85" s="70"/>
      <c r="H85" s="70"/>
    </row>
    <row r="86" ht="15.75" customHeight="1">
      <c r="A86" s="68"/>
      <c r="B86" s="68"/>
      <c r="C86" s="69"/>
      <c r="D86" s="69"/>
      <c r="E86" s="69"/>
      <c r="F86" s="70"/>
      <c r="G86" s="70"/>
      <c r="H86" s="70"/>
    </row>
    <row r="87" ht="15.75" customHeight="1">
      <c r="A87" s="68"/>
      <c r="B87" s="68"/>
      <c r="C87" s="69"/>
      <c r="D87" s="69"/>
      <c r="E87" s="69"/>
      <c r="F87" s="70"/>
      <c r="G87" s="70"/>
      <c r="H87" s="70"/>
    </row>
    <row r="88" ht="15.75" customHeight="1">
      <c r="A88" s="68"/>
      <c r="B88" s="68"/>
      <c r="C88" s="69"/>
      <c r="D88" s="69"/>
      <c r="E88" s="69"/>
      <c r="F88" s="70"/>
      <c r="G88" s="70"/>
      <c r="H88" s="70"/>
    </row>
    <row r="89" ht="15.75" customHeight="1">
      <c r="A89" s="68"/>
      <c r="B89" s="68"/>
      <c r="C89" s="69"/>
      <c r="D89" s="69"/>
      <c r="E89" s="69"/>
      <c r="F89" s="70"/>
      <c r="G89" s="70"/>
      <c r="H89" s="70"/>
    </row>
    <row r="90" ht="15.75" customHeight="1">
      <c r="A90" s="68"/>
      <c r="B90" s="68"/>
      <c r="C90" s="69"/>
      <c r="D90" s="69"/>
      <c r="E90" s="69"/>
      <c r="F90" s="70"/>
      <c r="G90" s="70"/>
      <c r="H90" s="70"/>
    </row>
    <row r="91" ht="15.75" customHeight="1">
      <c r="A91" s="68"/>
      <c r="B91" s="68"/>
      <c r="C91" s="69"/>
      <c r="D91" s="69"/>
      <c r="E91" s="69"/>
      <c r="F91" s="70"/>
      <c r="G91" s="70"/>
      <c r="H91" s="70"/>
    </row>
    <row r="92" ht="15.75" customHeight="1">
      <c r="A92" s="68"/>
      <c r="B92" s="68"/>
      <c r="C92" s="69"/>
      <c r="D92" s="69"/>
      <c r="E92" s="69"/>
      <c r="F92" s="70"/>
      <c r="G92" s="70"/>
      <c r="H92" s="70"/>
    </row>
    <row r="93" ht="15.75" customHeight="1">
      <c r="A93" s="68"/>
      <c r="B93" s="68"/>
      <c r="C93" s="69"/>
      <c r="D93" s="69"/>
      <c r="E93" s="69"/>
      <c r="F93" s="70"/>
      <c r="G93" s="70"/>
      <c r="H93" s="70"/>
    </row>
    <row r="94" ht="15.75" customHeight="1">
      <c r="A94" s="68"/>
      <c r="B94" s="68"/>
      <c r="C94" s="69"/>
      <c r="D94" s="69"/>
      <c r="E94" s="69"/>
      <c r="F94" s="70"/>
      <c r="G94" s="70"/>
      <c r="H94" s="70"/>
    </row>
    <row r="95" ht="15.75" customHeight="1">
      <c r="A95" s="68"/>
      <c r="B95" s="68"/>
      <c r="C95" s="69"/>
      <c r="D95" s="69"/>
      <c r="E95" s="69"/>
      <c r="F95" s="70"/>
      <c r="G95" s="70"/>
      <c r="H95" s="70"/>
    </row>
    <row r="96" ht="15.75" customHeight="1">
      <c r="A96" s="68"/>
      <c r="B96" s="68"/>
      <c r="C96" s="69"/>
      <c r="D96" s="69"/>
      <c r="E96" s="69"/>
      <c r="F96" s="70"/>
      <c r="G96" s="70"/>
      <c r="H96" s="70"/>
    </row>
    <row r="97" ht="15.75" customHeight="1">
      <c r="A97" s="68"/>
      <c r="B97" s="68"/>
      <c r="C97" s="69"/>
      <c r="D97" s="69"/>
      <c r="E97" s="69"/>
      <c r="F97" s="70"/>
      <c r="G97" s="70"/>
      <c r="H97" s="70"/>
    </row>
    <row r="98" ht="15.75" customHeight="1">
      <c r="A98" s="68"/>
      <c r="B98" s="68"/>
      <c r="C98" s="69"/>
      <c r="D98" s="69"/>
      <c r="E98" s="69"/>
      <c r="F98" s="70"/>
      <c r="G98" s="70"/>
      <c r="H98" s="70"/>
    </row>
    <row r="99" ht="15.75" customHeight="1">
      <c r="A99" s="68"/>
      <c r="B99" s="68"/>
      <c r="C99" s="69"/>
      <c r="D99" s="69"/>
      <c r="E99" s="69"/>
      <c r="F99" s="70"/>
      <c r="G99" s="70"/>
      <c r="H99" s="70"/>
    </row>
    <row r="100" ht="15.75" customHeight="1">
      <c r="A100" s="68"/>
      <c r="B100" s="68"/>
      <c r="C100" s="69"/>
      <c r="D100" s="69"/>
      <c r="E100" s="69"/>
      <c r="F100" s="70"/>
      <c r="G100" s="70"/>
      <c r="H100" s="70"/>
    </row>
    <row r="101" ht="15.75" customHeight="1">
      <c r="A101" s="68"/>
      <c r="B101" s="68"/>
      <c r="C101" s="69"/>
      <c r="D101" s="69"/>
      <c r="E101" s="69"/>
      <c r="F101" s="70"/>
      <c r="G101" s="70"/>
      <c r="H101" s="70"/>
    </row>
    <row r="102" ht="15.75" customHeight="1">
      <c r="A102" s="68"/>
      <c r="B102" s="68"/>
      <c r="C102" s="69"/>
      <c r="D102" s="69"/>
      <c r="E102" s="69"/>
      <c r="F102" s="70"/>
      <c r="G102" s="70"/>
      <c r="H102" s="70"/>
    </row>
    <row r="103" ht="15.75" customHeight="1">
      <c r="A103" s="68"/>
      <c r="B103" s="68"/>
      <c r="C103" s="69"/>
      <c r="D103" s="69"/>
      <c r="E103" s="69"/>
      <c r="F103" s="70"/>
      <c r="G103" s="70"/>
      <c r="H103" s="70"/>
    </row>
    <row r="104" ht="15.75" customHeight="1">
      <c r="A104" s="68"/>
      <c r="B104" s="68"/>
      <c r="C104" s="69"/>
      <c r="D104" s="69"/>
      <c r="E104" s="69"/>
      <c r="F104" s="70"/>
      <c r="G104" s="70"/>
      <c r="H104" s="70"/>
    </row>
    <row r="105" ht="15.75" customHeight="1">
      <c r="A105" s="68"/>
      <c r="B105" s="68"/>
      <c r="C105" s="69"/>
      <c r="D105" s="69"/>
      <c r="E105" s="69"/>
      <c r="F105" s="70"/>
      <c r="G105" s="70"/>
      <c r="H105" s="70"/>
    </row>
    <row r="106" ht="15.75" customHeight="1">
      <c r="A106" s="68"/>
      <c r="B106" s="68"/>
      <c r="C106" s="69"/>
      <c r="D106" s="69"/>
      <c r="E106" s="69"/>
      <c r="F106" s="70"/>
      <c r="G106" s="70"/>
      <c r="H106" s="70"/>
    </row>
    <row r="107" ht="15.75" customHeight="1">
      <c r="A107" s="68"/>
      <c r="B107" s="68"/>
      <c r="C107" s="69"/>
      <c r="D107" s="69"/>
      <c r="E107" s="69"/>
      <c r="F107" s="70"/>
      <c r="G107" s="70"/>
      <c r="H107" s="70"/>
    </row>
    <row r="108" ht="15.75" customHeight="1">
      <c r="A108" s="68"/>
      <c r="B108" s="68"/>
      <c r="C108" s="69"/>
      <c r="D108" s="69"/>
      <c r="E108" s="69"/>
      <c r="F108" s="70"/>
      <c r="G108" s="70"/>
      <c r="H108" s="70"/>
    </row>
    <row r="109" ht="15.75" customHeight="1">
      <c r="A109" s="68"/>
      <c r="B109" s="68"/>
      <c r="C109" s="69"/>
      <c r="D109" s="69"/>
      <c r="E109" s="69"/>
      <c r="F109" s="70"/>
      <c r="G109" s="70"/>
      <c r="H109" s="70"/>
    </row>
    <row r="110" ht="15.75" customHeight="1">
      <c r="A110" s="68"/>
      <c r="B110" s="68"/>
      <c r="C110" s="69"/>
      <c r="D110" s="69"/>
      <c r="E110" s="69"/>
      <c r="F110" s="70"/>
      <c r="G110" s="70"/>
      <c r="H110" s="70"/>
    </row>
    <row r="111" ht="15.75" customHeight="1">
      <c r="A111" s="68"/>
      <c r="B111" s="68"/>
      <c r="C111" s="69"/>
      <c r="D111" s="69"/>
      <c r="E111" s="69"/>
      <c r="F111" s="70"/>
      <c r="G111" s="70"/>
      <c r="H111" s="70"/>
    </row>
    <row r="112" ht="15.75" customHeight="1">
      <c r="A112" s="68"/>
      <c r="B112" s="68"/>
      <c r="C112" s="69"/>
      <c r="D112" s="69"/>
      <c r="E112" s="69"/>
      <c r="F112" s="70"/>
      <c r="G112" s="70"/>
      <c r="H112" s="70"/>
    </row>
    <row r="113" ht="15.75" customHeight="1">
      <c r="A113" s="68"/>
      <c r="B113" s="68"/>
      <c r="C113" s="69"/>
      <c r="D113" s="69"/>
      <c r="E113" s="69"/>
      <c r="F113" s="70"/>
      <c r="G113" s="70"/>
      <c r="H113" s="70"/>
    </row>
    <row r="114" ht="15.75" customHeight="1">
      <c r="A114" s="68"/>
      <c r="B114" s="68"/>
      <c r="C114" s="69"/>
      <c r="D114" s="69"/>
      <c r="E114" s="69"/>
      <c r="F114" s="70"/>
      <c r="G114" s="70"/>
      <c r="H114" s="70"/>
    </row>
    <row r="115" ht="15.75" customHeight="1">
      <c r="A115" s="68"/>
      <c r="B115" s="68"/>
      <c r="C115" s="69"/>
      <c r="D115" s="69"/>
      <c r="E115" s="69"/>
      <c r="F115" s="70"/>
      <c r="G115" s="70"/>
      <c r="H115" s="70"/>
    </row>
    <row r="116" ht="15.75" customHeight="1">
      <c r="A116" s="68"/>
      <c r="B116" s="68"/>
      <c r="C116" s="69"/>
      <c r="D116" s="69"/>
      <c r="E116" s="69"/>
      <c r="F116" s="70"/>
      <c r="G116" s="70"/>
      <c r="H116" s="70"/>
    </row>
    <row r="117" ht="15.75" customHeight="1">
      <c r="A117" s="68"/>
      <c r="B117" s="68"/>
      <c r="C117" s="69"/>
      <c r="D117" s="69"/>
      <c r="E117" s="69"/>
      <c r="F117" s="70"/>
      <c r="G117" s="70"/>
      <c r="H117" s="70"/>
    </row>
    <row r="118" ht="15.75" customHeight="1">
      <c r="A118" s="68"/>
      <c r="B118" s="68"/>
      <c r="C118" s="69"/>
      <c r="D118" s="69"/>
      <c r="E118" s="69"/>
      <c r="F118" s="70"/>
      <c r="G118" s="70"/>
      <c r="H118" s="70"/>
    </row>
    <row r="119" ht="15.75" customHeight="1">
      <c r="A119" s="68"/>
      <c r="B119" s="68"/>
      <c r="C119" s="69"/>
      <c r="D119" s="69"/>
      <c r="E119" s="69"/>
      <c r="F119" s="70"/>
      <c r="G119" s="70"/>
      <c r="H119" s="70"/>
    </row>
    <row r="120" ht="15.75" customHeight="1">
      <c r="A120" s="68"/>
      <c r="B120" s="68"/>
      <c r="C120" s="69"/>
      <c r="D120" s="69"/>
      <c r="E120" s="69"/>
      <c r="F120" s="70"/>
      <c r="G120" s="70"/>
      <c r="H120" s="70"/>
    </row>
    <row r="121" ht="15.75" customHeight="1">
      <c r="A121" s="68"/>
      <c r="B121" s="68"/>
      <c r="C121" s="69"/>
      <c r="D121" s="69"/>
      <c r="E121" s="69"/>
      <c r="F121" s="70"/>
      <c r="G121" s="70"/>
      <c r="H121" s="70"/>
    </row>
    <row r="122" ht="15.75" customHeight="1">
      <c r="A122" s="68"/>
      <c r="B122" s="68"/>
      <c r="C122" s="69"/>
      <c r="D122" s="69"/>
      <c r="E122" s="69"/>
      <c r="F122" s="70"/>
      <c r="G122" s="70"/>
      <c r="H122" s="70"/>
    </row>
    <row r="123" ht="15.75" customHeight="1">
      <c r="A123" s="68"/>
      <c r="B123" s="68"/>
      <c r="C123" s="69"/>
      <c r="D123" s="69"/>
      <c r="E123" s="69"/>
      <c r="F123" s="70"/>
      <c r="G123" s="70"/>
      <c r="H123" s="70"/>
    </row>
    <row r="124" ht="15.75" customHeight="1">
      <c r="A124" s="68"/>
      <c r="B124" s="68"/>
      <c r="C124" s="69"/>
      <c r="D124" s="69"/>
      <c r="E124" s="69"/>
      <c r="F124" s="70"/>
      <c r="G124" s="70"/>
      <c r="H124" s="70"/>
    </row>
    <row r="125" ht="15.75" customHeight="1">
      <c r="A125" s="68"/>
      <c r="B125" s="68"/>
      <c r="C125" s="69"/>
      <c r="D125" s="69"/>
      <c r="E125" s="69"/>
      <c r="F125" s="70"/>
      <c r="G125" s="70"/>
      <c r="H125" s="70"/>
    </row>
    <row r="126" ht="15.75" customHeight="1">
      <c r="A126" s="68"/>
      <c r="B126" s="68"/>
      <c r="C126" s="69"/>
      <c r="D126" s="69"/>
      <c r="E126" s="69"/>
      <c r="F126" s="70"/>
      <c r="G126" s="70"/>
      <c r="H126" s="70"/>
    </row>
    <row r="127" ht="15.75" customHeight="1">
      <c r="A127" s="68"/>
      <c r="B127" s="68"/>
      <c r="C127" s="69"/>
      <c r="D127" s="69"/>
      <c r="E127" s="69"/>
      <c r="F127" s="70"/>
      <c r="G127" s="70"/>
      <c r="H127" s="70"/>
    </row>
    <row r="128" ht="15.75" customHeight="1">
      <c r="A128" s="68"/>
      <c r="B128" s="68"/>
      <c r="C128" s="69"/>
      <c r="D128" s="69"/>
      <c r="E128" s="69"/>
      <c r="F128" s="70"/>
      <c r="G128" s="70"/>
      <c r="H128" s="70"/>
    </row>
    <row r="129" ht="15.75" customHeight="1">
      <c r="A129" s="68"/>
      <c r="B129" s="68"/>
      <c r="C129" s="69"/>
      <c r="D129" s="69"/>
      <c r="E129" s="69"/>
      <c r="F129" s="70"/>
      <c r="G129" s="70"/>
      <c r="H129" s="70"/>
    </row>
    <row r="130" ht="15.75" customHeight="1">
      <c r="A130" s="68"/>
      <c r="B130" s="68"/>
      <c r="C130" s="69"/>
      <c r="D130" s="69"/>
      <c r="E130" s="69"/>
      <c r="F130" s="70"/>
      <c r="G130" s="70"/>
      <c r="H130" s="70"/>
    </row>
    <row r="131" ht="15.75" customHeight="1">
      <c r="A131" s="68"/>
      <c r="B131" s="68"/>
      <c r="C131" s="69"/>
      <c r="D131" s="69"/>
      <c r="E131" s="69"/>
      <c r="F131" s="70"/>
      <c r="G131" s="70"/>
      <c r="H131" s="70"/>
    </row>
    <row r="132" ht="15.75" customHeight="1">
      <c r="A132" s="68"/>
      <c r="B132" s="68"/>
      <c r="C132" s="69"/>
      <c r="D132" s="69"/>
      <c r="E132" s="69"/>
      <c r="F132" s="70"/>
      <c r="G132" s="70"/>
      <c r="H132" s="70"/>
    </row>
    <row r="133" ht="15.75" customHeight="1">
      <c r="A133" s="68"/>
      <c r="B133" s="68"/>
      <c r="C133" s="69"/>
      <c r="D133" s="69"/>
      <c r="E133" s="69"/>
      <c r="F133" s="70"/>
      <c r="G133" s="70"/>
      <c r="H133" s="70"/>
    </row>
    <row r="134" ht="15.75" customHeight="1">
      <c r="A134" s="68"/>
      <c r="B134" s="68"/>
      <c r="C134" s="69"/>
      <c r="D134" s="69"/>
      <c r="E134" s="69"/>
      <c r="F134" s="70"/>
      <c r="G134" s="70"/>
      <c r="H134" s="70"/>
    </row>
    <row r="135" ht="15.75" customHeight="1">
      <c r="A135" s="68"/>
      <c r="B135" s="68"/>
      <c r="C135" s="69"/>
      <c r="D135" s="69"/>
      <c r="E135" s="69"/>
      <c r="F135" s="70"/>
      <c r="G135" s="70"/>
      <c r="H135" s="70"/>
    </row>
    <row r="136" ht="15.75" customHeight="1">
      <c r="A136" s="68"/>
      <c r="B136" s="68"/>
      <c r="C136" s="69"/>
      <c r="D136" s="69"/>
      <c r="E136" s="69"/>
      <c r="F136" s="70"/>
      <c r="G136" s="70"/>
      <c r="H136" s="70"/>
    </row>
    <row r="137" ht="15.75" customHeight="1">
      <c r="A137" s="68"/>
      <c r="B137" s="68"/>
      <c r="C137" s="69"/>
      <c r="D137" s="69"/>
      <c r="E137" s="69"/>
      <c r="F137" s="70"/>
      <c r="G137" s="70"/>
      <c r="H137" s="70"/>
    </row>
    <row r="138" ht="15.75" customHeight="1">
      <c r="A138" s="68"/>
      <c r="B138" s="68"/>
      <c r="C138" s="69"/>
      <c r="D138" s="69"/>
      <c r="E138" s="69"/>
      <c r="F138" s="70"/>
      <c r="G138" s="70"/>
      <c r="H138" s="70"/>
    </row>
    <row r="139" ht="15.75" customHeight="1">
      <c r="A139" s="68"/>
      <c r="B139" s="68"/>
      <c r="C139" s="69"/>
      <c r="D139" s="69"/>
      <c r="E139" s="69"/>
      <c r="F139" s="70"/>
      <c r="G139" s="70"/>
      <c r="H139" s="70"/>
    </row>
    <row r="140" ht="15.75" customHeight="1">
      <c r="A140" s="68"/>
      <c r="B140" s="68"/>
      <c r="C140" s="69"/>
      <c r="D140" s="69"/>
      <c r="E140" s="69"/>
      <c r="F140" s="70"/>
      <c r="G140" s="70"/>
      <c r="H140" s="70"/>
    </row>
    <row r="141" ht="15.75" customHeight="1">
      <c r="A141" s="68"/>
      <c r="B141" s="68"/>
      <c r="C141" s="69"/>
      <c r="D141" s="69"/>
      <c r="E141" s="69"/>
      <c r="F141" s="70"/>
      <c r="G141" s="70"/>
      <c r="H141" s="70"/>
    </row>
    <row r="142" ht="15.75" customHeight="1">
      <c r="A142" s="68"/>
      <c r="B142" s="68"/>
      <c r="C142" s="69"/>
      <c r="D142" s="69"/>
      <c r="E142" s="69"/>
      <c r="F142" s="70"/>
      <c r="G142" s="70"/>
      <c r="H142" s="70"/>
    </row>
    <row r="143" ht="15.75" customHeight="1">
      <c r="A143" s="68"/>
      <c r="B143" s="68"/>
      <c r="C143" s="69"/>
      <c r="D143" s="69"/>
      <c r="E143" s="69"/>
      <c r="F143" s="70"/>
      <c r="G143" s="70"/>
      <c r="H143" s="70"/>
    </row>
    <row r="144" ht="15.75" customHeight="1">
      <c r="A144" s="68"/>
      <c r="B144" s="68"/>
      <c r="C144" s="69"/>
      <c r="D144" s="69"/>
      <c r="E144" s="69"/>
      <c r="F144" s="70"/>
      <c r="G144" s="70"/>
      <c r="H144" s="70"/>
    </row>
    <row r="145" ht="15.75" customHeight="1">
      <c r="A145" s="68"/>
      <c r="B145" s="68"/>
      <c r="C145" s="69"/>
      <c r="D145" s="69"/>
      <c r="E145" s="69"/>
      <c r="F145" s="70"/>
      <c r="G145" s="70"/>
      <c r="H145" s="70"/>
    </row>
    <row r="146" ht="15.75" customHeight="1">
      <c r="A146" s="68"/>
      <c r="B146" s="68"/>
      <c r="C146" s="69"/>
      <c r="D146" s="69"/>
      <c r="E146" s="69"/>
      <c r="F146" s="70"/>
      <c r="G146" s="70"/>
      <c r="H146" s="70"/>
    </row>
    <row r="147" ht="15.75" customHeight="1">
      <c r="A147" s="68"/>
      <c r="B147" s="68"/>
      <c r="C147" s="69"/>
      <c r="D147" s="69"/>
      <c r="E147" s="69"/>
      <c r="F147" s="70"/>
      <c r="G147" s="70"/>
      <c r="H147" s="70"/>
    </row>
    <row r="148" ht="15.75" customHeight="1">
      <c r="A148" s="68"/>
      <c r="B148" s="68"/>
      <c r="C148" s="69"/>
      <c r="D148" s="69"/>
      <c r="E148" s="69"/>
      <c r="F148" s="70"/>
      <c r="G148" s="70"/>
      <c r="H148" s="70"/>
    </row>
    <row r="149" ht="15.75" customHeight="1">
      <c r="A149" s="68"/>
      <c r="B149" s="68"/>
      <c r="C149" s="69"/>
      <c r="D149" s="69"/>
      <c r="E149" s="69"/>
      <c r="F149" s="70"/>
      <c r="G149" s="70"/>
      <c r="H149" s="70"/>
    </row>
    <row r="150" ht="15.75" customHeight="1">
      <c r="A150" s="68"/>
      <c r="B150" s="68"/>
      <c r="C150" s="69"/>
      <c r="D150" s="69"/>
      <c r="E150" s="69"/>
      <c r="F150" s="70"/>
      <c r="G150" s="70"/>
      <c r="H150" s="70"/>
    </row>
    <row r="151" ht="15.75" customHeight="1">
      <c r="A151" s="68"/>
      <c r="B151" s="68"/>
      <c r="C151" s="69"/>
      <c r="D151" s="69"/>
      <c r="E151" s="69"/>
      <c r="F151" s="70"/>
      <c r="G151" s="70"/>
      <c r="H151" s="70"/>
    </row>
    <row r="152" ht="15.75" customHeight="1">
      <c r="A152" s="68"/>
      <c r="B152" s="68"/>
      <c r="C152" s="69"/>
      <c r="D152" s="69"/>
      <c r="E152" s="69"/>
      <c r="F152" s="70"/>
      <c r="G152" s="70"/>
      <c r="H152" s="70"/>
    </row>
    <row r="153" ht="15.75" customHeight="1">
      <c r="A153" s="68"/>
      <c r="B153" s="68"/>
      <c r="C153" s="69"/>
      <c r="D153" s="69"/>
      <c r="E153" s="69"/>
      <c r="F153" s="70"/>
      <c r="G153" s="70"/>
      <c r="H153" s="70"/>
    </row>
    <row r="154" ht="15.75" customHeight="1">
      <c r="A154" s="68"/>
      <c r="B154" s="68"/>
      <c r="C154" s="69"/>
      <c r="D154" s="69"/>
      <c r="E154" s="69"/>
      <c r="F154" s="70"/>
      <c r="G154" s="70"/>
      <c r="H154" s="70"/>
    </row>
    <row r="155" ht="15.75" customHeight="1">
      <c r="A155" s="68"/>
      <c r="B155" s="68"/>
      <c r="C155" s="69"/>
      <c r="D155" s="69"/>
      <c r="E155" s="69"/>
      <c r="F155" s="70"/>
      <c r="G155" s="70"/>
      <c r="H155" s="70"/>
    </row>
    <row r="156" ht="15.75" customHeight="1">
      <c r="A156" s="68"/>
      <c r="B156" s="68"/>
      <c r="C156" s="69"/>
      <c r="D156" s="69"/>
      <c r="E156" s="69"/>
      <c r="F156" s="70"/>
      <c r="G156" s="70"/>
      <c r="H156" s="70"/>
    </row>
    <row r="157" ht="15.75" customHeight="1">
      <c r="A157" s="68"/>
      <c r="B157" s="68"/>
      <c r="C157" s="69"/>
      <c r="D157" s="69"/>
      <c r="E157" s="69"/>
      <c r="F157" s="70"/>
      <c r="G157" s="70"/>
      <c r="H157" s="70"/>
    </row>
    <row r="158" ht="15.75" customHeight="1">
      <c r="A158" s="68"/>
      <c r="B158" s="68"/>
      <c r="C158" s="69"/>
      <c r="D158" s="69"/>
      <c r="E158" s="69"/>
      <c r="F158" s="70"/>
      <c r="G158" s="70"/>
      <c r="H158" s="70"/>
    </row>
    <row r="159" ht="15.75" customHeight="1">
      <c r="A159" s="68"/>
      <c r="B159" s="68"/>
      <c r="C159" s="69"/>
      <c r="D159" s="69"/>
      <c r="E159" s="69"/>
      <c r="F159" s="70"/>
      <c r="G159" s="70"/>
      <c r="H159" s="70"/>
    </row>
    <row r="160" ht="15.75" customHeight="1">
      <c r="A160" s="68"/>
      <c r="B160" s="68"/>
      <c r="C160" s="69"/>
      <c r="D160" s="69"/>
      <c r="E160" s="69"/>
      <c r="F160" s="70"/>
      <c r="G160" s="70"/>
      <c r="H160" s="70"/>
    </row>
    <row r="161" ht="15.75" customHeight="1">
      <c r="A161" s="68"/>
      <c r="B161" s="68"/>
      <c r="C161" s="69"/>
      <c r="D161" s="69"/>
      <c r="E161" s="69"/>
      <c r="F161" s="70"/>
      <c r="G161" s="70"/>
      <c r="H161" s="70"/>
    </row>
    <row r="162" ht="15.75" customHeight="1">
      <c r="A162" s="68"/>
      <c r="B162" s="68"/>
      <c r="C162" s="69"/>
      <c r="D162" s="69"/>
      <c r="E162" s="69"/>
      <c r="F162" s="70"/>
      <c r="G162" s="70"/>
      <c r="H162" s="70"/>
    </row>
    <row r="163" ht="15.75" customHeight="1">
      <c r="A163" s="68"/>
      <c r="B163" s="68"/>
      <c r="C163" s="69"/>
      <c r="D163" s="69"/>
      <c r="E163" s="69"/>
      <c r="F163" s="70"/>
      <c r="G163" s="70"/>
      <c r="H163" s="70"/>
    </row>
    <row r="164" ht="15.75" customHeight="1">
      <c r="A164" s="68"/>
      <c r="B164" s="68"/>
      <c r="C164" s="69"/>
      <c r="D164" s="69"/>
      <c r="E164" s="69"/>
      <c r="F164" s="70"/>
      <c r="G164" s="70"/>
      <c r="H164" s="70"/>
    </row>
    <row r="165" ht="15.75" customHeight="1">
      <c r="A165" s="68"/>
      <c r="B165" s="68"/>
      <c r="C165" s="69"/>
      <c r="D165" s="69"/>
      <c r="E165" s="69"/>
      <c r="F165" s="70"/>
      <c r="G165" s="70"/>
      <c r="H165" s="70"/>
    </row>
    <row r="166" ht="15.75" customHeight="1">
      <c r="A166" s="68"/>
      <c r="B166" s="68"/>
      <c r="C166" s="69"/>
      <c r="D166" s="69"/>
      <c r="E166" s="69"/>
      <c r="F166" s="70"/>
      <c r="G166" s="70"/>
      <c r="H166" s="70"/>
    </row>
    <row r="167" ht="15.75" customHeight="1">
      <c r="A167" s="68"/>
      <c r="B167" s="68"/>
      <c r="C167" s="69"/>
      <c r="D167" s="69"/>
      <c r="E167" s="69"/>
      <c r="F167" s="70"/>
      <c r="G167" s="70"/>
      <c r="H167" s="70"/>
    </row>
    <row r="168" ht="15.75" customHeight="1">
      <c r="A168" s="68"/>
      <c r="B168" s="68"/>
      <c r="C168" s="69"/>
      <c r="D168" s="69"/>
      <c r="E168" s="69"/>
      <c r="F168" s="70"/>
      <c r="G168" s="70"/>
      <c r="H168" s="70"/>
    </row>
    <row r="169" ht="15.75" customHeight="1">
      <c r="A169" s="68"/>
      <c r="B169" s="68"/>
      <c r="C169" s="69"/>
      <c r="D169" s="69"/>
      <c r="E169" s="69"/>
      <c r="F169" s="70"/>
      <c r="G169" s="70"/>
      <c r="H169" s="70"/>
    </row>
    <row r="170" ht="15.75" customHeight="1">
      <c r="A170" s="68"/>
      <c r="B170" s="68"/>
      <c r="C170" s="69"/>
      <c r="D170" s="69"/>
      <c r="E170" s="69"/>
      <c r="F170" s="70"/>
      <c r="G170" s="70"/>
      <c r="H170" s="70"/>
    </row>
    <row r="171" ht="15.75" customHeight="1">
      <c r="A171" s="68"/>
      <c r="B171" s="68"/>
      <c r="C171" s="69"/>
      <c r="D171" s="69"/>
      <c r="E171" s="69"/>
      <c r="F171" s="70"/>
      <c r="G171" s="70"/>
      <c r="H171" s="70"/>
    </row>
    <row r="172" ht="15.75" customHeight="1">
      <c r="A172" s="68"/>
      <c r="B172" s="68"/>
      <c r="C172" s="69"/>
      <c r="D172" s="69"/>
      <c r="E172" s="69"/>
      <c r="F172" s="70"/>
      <c r="G172" s="70"/>
      <c r="H172" s="70"/>
    </row>
    <row r="173" ht="15.75" customHeight="1">
      <c r="A173" s="68"/>
      <c r="B173" s="68"/>
      <c r="C173" s="69"/>
      <c r="D173" s="69"/>
      <c r="E173" s="69"/>
      <c r="F173" s="70"/>
      <c r="G173" s="70"/>
      <c r="H173" s="70"/>
    </row>
    <row r="174" ht="15.75" customHeight="1">
      <c r="A174" s="68"/>
      <c r="B174" s="68"/>
      <c r="C174" s="69"/>
      <c r="D174" s="69"/>
      <c r="E174" s="69"/>
      <c r="F174" s="70"/>
      <c r="G174" s="70"/>
      <c r="H174" s="70"/>
    </row>
    <row r="175" ht="15.75" customHeight="1">
      <c r="A175" s="68"/>
      <c r="B175" s="68"/>
      <c r="C175" s="69"/>
      <c r="D175" s="69"/>
      <c r="E175" s="69"/>
      <c r="F175" s="70"/>
      <c r="G175" s="70"/>
      <c r="H175" s="70"/>
    </row>
    <row r="176" ht="15.75" customHeight="1">
      <c r="A176" s="68"/>
      <c r="B176" s="68"/>
      <c r="C176" s="69"/>
      <c r="D176" s="69"/>
      <c r="E176" s="69"/>
      <c r="F176" s="70"/>
      <c r="G176" s="70"/>
      <c r="H176" s="70"/>
    </row>
    <row r="177" ht="15.75" customHeight="1">
      <c r="A177" s="68"/>
      <c r="B177" s="68"/>
      <c r="C177" s="69"/>
      <c r="D177" s="69"/>
      <c r="E177" s="69"/>
      <c r="F177" s="70"/>
      <c r="G177" s="70"/>
      <c r="H177" s="70"/>
    </row>
    <row r="178" ht="15.75" customHeight="1">
      <c r="A178" s="68"/>
      <c r="B178" s="68"/>
      <c r="C178" s="69"/>
      <c r="D178" s="69"/>
      <c r="E178" s="69"/>
      <c r="F178" s="70"/>
      <c r="G178" s="70"/>
      <c r="H178" s="70"/>
    </row>
    <row r="179" ht="15.75" customHeight="1">
      <c r="A179" s="68"/>
      <c r="B179" s="68"/>
      <c r="C179" s="69"/>
      <c r="D179" s="69"/>
      <c r="E179" s="69"/>
      <c r="F179" s="70"/>
      <c r="G179" s="70"/>
      <c r="H179" s="70"/>
    </row>
    <row r="180" ht="15.75" customHeight="1">
      <c r="A180" s="68"/>
      <c r="B180" s="68"/>
      <c r="C180" s="69"/>
      <c r="D180" s="69"/>
      <c r="E180" s="69"/>
      <c r="F180" s="70"/>
      <c r="G180" s="70"/>
      <c r="H180" s="70"/>
    </row>
    <row r="181" ht="15.75" customHeight="1">
      <c r="A181" s="68"/>
      <c r="B181" s="68"/>
      <c r="C181" s="69"/>
      <c r="D181" s="69"/>
      <c r="E181" s="69"/>
      <c r="F181" s="70"/>
      <c r="G181" s="70"/>
      <c r="H181" s="70"/>
    </row>
    <row r="182" ht="15.75" customHeight="1">
      <c r="A182" s="68"/>
      <c r="B182" s="68"/>
      <c r="C182" s="69"/>
      <c r="D182" s="69"/>
      <c r="E182" s="69"/>
      <c r="F182" s="70"/>
      <c r="G182" s="70"/>
      <c r="H182" s="70"/>
    </row>
    <row r="183" ht="15.75" customHeight="1">
      <c r="A183" s="68"/>
      <c r="B183" s="68"/>
      <c r="C183" s="69"/>
      <c r="D183" s="69"/>
      <c r="E183" s="69"/>
      <c r="F183" s="70"/>
      <c r="G183" s="70"/>
      <c r="H183" s="70"/>
    </row>
    <row r="184" ht="15.75" customHeight="1">
      <c r="A184" s="68"/>
      <c r="B184" s="68"/>
      <c r="C184" s="69"/>
      <c r="D184" s="69"/>
      <c r="E184" s="69"/>
      <c r="F184" s="70"/>
      <c r="G184" s="70"/>
      <c r="H184" s="70"/>
    </row>
    <row r="185" ht="15.75" customHeight="1">
      <c r="A185" s="68"/>
      <c r="B185" s="68"/>
      <c r="C185" s="69"/>
      <c r="D185" s="69"/>
      <c r="E185" s="69"/>
      <c r="F185" s="70"/>
      <c r="G185" s="70"/>
      <c r="H185" s="70"/>
    </row>
    <row r="186" ht="15.75" customHeight="1">
      <c r="A186" s="68"/>
      <c r="B186" s="68"/>
      <c r="C186" s="69"/>
      <c r="D186" s="69"/>
      <c r="E186" s="69"/>
      <c r="F186" s="70"/>
      <c r="G186" s="70"/>
      <c r="H186" s="70"/>
    </row>
    <row r="187" ht="15.75" customHeight="1">
      <c r="A187" s="68"/>
      <c r="B187" s="68"/>
      <c r="C187" s="69"/>
      <c r="D187" s="69"/>
      <c r="E187" s="69"/>
      <c r="F187" s="70"/>
      <c r="G187" s="70"/>
      <c r="H187" s="70"/>
    </row>
    <row r="188" ht="15.75" customHeight="1">
      <c r="A188" s="68"/>
      <c r="B188" s="68"/>
      <c r="C188" s="69"/>
      <c r="D188" s="69"/>
      <c r="E188" s="69"/>
      <c r="F188" s="70"/>
      <c r="G188" s="70"/>
      <c r="H188" s="70"/>
    </row>
    <row r="189" ht="15.75" customHeight="1">
      <c r="A189" s="68"/>
      <c r="B189" s="68"/>
      <c r="C189" s="69"/>
      <c r="D189" s="69"/>
      <c r="E189" s="69"/>
      <c r="F189" s="70"/>
      <c r="G189" s="70"/>
      <c r="H189" s="70"/>
    </row>
    <row r="190" ht="15.75" customHeight="1">
      <c r="A190" s="68"/>
      <c r="B190" s="68"/>
      <c r="C190" s="69"/>
      <c r="D190" s="69"/>
      <c r="E190" s="69"/>
      <c r="F190" s="70"/>
      <c r="G190" s="70"/>
      <c r="H190" s="70"/>
    </row>
    <row r="191" ht="15.75" customHeight="1">
      <c r="A191" s="68"/>
      <c r="B191" s="68"/>
      <c r="C191" s="69"/>
      <c r="D191" s="69"/>
      <c r="E191" s="69"/>
      <c r="F191" s="70"/>
      <c r="G191" s="70"/>
      <c r="H191" s="70"/>
    </row>
    <row r="192" ht="15.75" customHeight="1">
      <c r="A192" s="68"/>
      <c r="B192" s="68"/>
      <c r="C192" s="69"/>
      <c r="D192" s="69"/>
      <c r="E192" s="69"/>
      <c r="F192" s="70"/>
      <c r="G192" s="70"/>
      <c r="H192" s="70"/>
    </row>
    <row r="193" ht="15.75" customHeight="1">
      <c r="A193" s="68"/>
      <c r="B193" s="68"/>
      <c r="C193" s="69"/>
      <c r="D193" s="69"/>
      <c r="E193" s="69"/>
      <c r="F193" s="70"/>
      <c r="G193" s="70"/>
      <c r="H193" s="70"/>
    </row>
    <row r="194" ht="15.75" customHeight="1">
      <c r="A194" s="68"/>
      <c r="B194" s="68"/>
      <c r="C194" s="69"/>
      <c r="D194" s="69"/>
      <c r="E194" s="69"/>
      <c r="F194" s="70"/>
      <c r="G194" s="70"/>
      <c r="H194" s="70"/>
    </row>
    <row r="195" ht="15.75" customHeight="1">
      <c r="A195" s="68"/>
      <c r="B195" s="68"/>
      <c r="C195" s="69"/>
      <c r="D195" s="69"/>
      <c r="E195" s="69"/>
      <c r="F195" s="70"/>
      <c r="G195" s="70"/>
      <c r="H195" s="70"/>
    </row>
    <row r="196" ht="15.75" customHeight="1">
      <c r="A196" s="68"/>
      <c r="B196" s="68"/>
      <c r="C196" s="69"/>
      <c r="D196" s="69"/>
      <c r="E196" s="69"/>
      <c r="F196" s="70"/>
      <c r="G196" s="70"/>
      <c r="H196" s="70"/>
    </row>
    <row r="197" ht="15.75" customHeight="1">
      <c r="A197" s="68"/>
      <c r="B197" s="68"/>
      <c r="C197" s="69"/>
      <c r="D197" s="69"/>
      <c r="E197" s="69"/>
      <c r="F197" s="70"/>
      <c r="G197" s="70"/>
      <c r="H197" s="70"/>
    </row>
    <row r="198" ht="15.75" customHeight="1">
      <c r="A198" s="68"/>
      <c r="B198" s="68"/>
      <c r="C198" s="69"/>
      <c r="D198" s="69"/>
      <c r="E198" s="69"/>
      <c r="F198" s="70"/>
      <c r="G198" s="70"/>
      <c r="H198" s="70"/>
    </row>
    <row r="199" ht="15.75" customHeight="1">
      <c r="A199" s="68"/>
      <c r="B199" s="68"/>
      <c r="C199" s="69"/>
      <c r="D199" s="69"/>
      <c r="E199" s="69"/>
      <c r="F199" s="70"/>
      <c r="G199" s="70"/>
      <c r="H199" s="70"/>
    </row>
    <row r="200" ht="15.75" customHeight="1">
      <c r="A200" s="68"/>
      <c r="B200" s="68"/>
      <c r="C200" s="69"/>
      <c r="D200" s="69"/>
      <c r="E200" s="69"/>
      <c r="F200" s="70"/>
      <c r="G200" s="70"/>
      <c r="H200" s="70"/>
    </row>
    <row r="201" ht="15.75" customHeight="1">
      <c r="A201" s="68"/>
      <c r="B201" s="68"/>
      <c r="C201" s="69"/>
      <c r="D201" s="69"/>
      <c r="E201" s="69"/>
      <c r="F201" s="70"/>
      <c r="G201" s="70"/>
      <c r="H201" s="70"/>
    </row>
    <row r="202" ht="15.75" customHeight="1">
      <c r="A202" s="68"/>
      <c r="B202" s="68"/>
      <c r="C202" s="69"/>
      <c r="D202" s="69"/>
      <c r="E202" s="69"/>
      <c r="F202" s="70"/>
      <c r="G202" s="70"/>
      <c r="H202" s="70"/>
    </row>
    <row r="203" ht="15.75" customHeight="1">
      <c r="A203" s="68"/>
      <c r="B203" s="68"/>
      <c r="C203" s="69"/>
      <c r="D203" s="69"/>
      <c r="E203" s="69"/>
      <c r="F203" s="70"/>
      <c r="G203" s="70"/>
      <c r="H203" s="70"/>
    </row>
    <row r="204" ht="15.75" customHeight="1">
      <c r="A204" s="68"/>
      <c r="B204" s="68"/>
      <c r="C204" s="69"/>
      <c r="D204" s="69"/>
      <c r="E204" s="69"/>
      <c r="F204" s="70"/>
      <c r="G204" s="70"/>
      <c r="H204" s="70"/>
    </row>
    <row r="205" ht="15.75" customHeight="1">
      <c r="A205" s="68"/>
      <c r="B205" s="68"/>
      <c r="C205" s="69"/>
      <c r="D205" s="69"/>
      <c r="E205" s="69"/>
      <c r="F205" s="70"/>
      <c r="G205" s="70"/>
      <c r="H205" s="70"/>
    </row>
    <row r="206" ht="15.75" customHeight="1">
      <c r="A206" s="68"/>
      <c r="B206" s="68"/>
      <c r="C206" s="69"/>
      <c r="D206" s="69"/>
      <c r="E206" s="69"/>
      <c r="F206" s="70"/>
      <c r="G206" s="70"/>
      <c r="H206" s="70"/>
    </row>
    <row r="207" ht="15.75" customHeight="1">
      <c r="A207" s="68"/>
      <c r="B207" s="68"/>
      <c r="C207" s="69"/>
      <c r="D207" s="69"/>
      <c r="E207" s="69"/>
      <c r="F207" s="70"/>
      <c r="G207" s="70"/>
      <c r="H207" s="70"/>
    </row>
    <row r="208" ht="15.75" customHeight="1">
      <c r="A208" s="68"/>
      <c r="B208" s="68"/>
      <c r="C208" s="69"/>
      <c r="D208" s="69"/>
      <c r="E208" s="69"/>
      <c r="F208" s="70"/>
      <c r="G208" s="70"/>
      <c r="H208" s="70"/>
    </row>
    <row r="209" ht="15.75" customHeight="1">
      <c r="A209" s="68"/>
      <c r="B209" s="68"/>
      <c r="C209" s="69"/>
      <c r="D209" s="69"/>
      <c r="E209" s="69"/>
      <c r="F209" s="70"/>
      <c r="G209" s="70"/>
      <c r="H209" s="70"/>
    </row>
    <row r="210" ht="15.75" customHeight="1">
      <c r="A210" s="68"/>
      <c r="B210" s="68"/>
      <c r="C210" s="69"/>
      <c r="D210" s="69"/>
      <c r="E210" s="69"/>
      <c r="F210" s="70"/>
      <c r="G210" s="70"/>
      <c r="H210" s="70"/>
    </row>
    <row r="211" ht="15.75" customHeight="1">
      <c r="A211" s="68"/>
      <c r="B211" s="68"/>
      <c r="C211" s="69"/>
      <c r="D211" s="69"/>
      <c r="E211" s="69"/>
      <c r="F211" s="70"/>
      <c r="G211" s="70"/>
      <c r="H211" s="70"/>
    </row>
    <row r="212" ht="15.75" customHeight="1">
      <c r="A212" s="68"/>
      <c r="B212" s="68"/>
      <c r="C212" s="69"/>
      <c r="D212" s="69"/>
      <c r="E212" s="69"/>
      <c r="F212" s="70"/>
      <c r="G212" s="70"/>
      <c r="H212" s="70"/>
    </row>
    <row r="213" ht="15.75" customHeight="1">
      <c r="A213" s="68"/>
      <c r="B213" s="68"/>
      <c r="C213" s="69"/>
      <c r="D213" s="69"/>
      <c r="E213" s="69"/>
      <c r="F213" s="70"/>
      <c r="G213" s="70"/>
      <c r="H213" s="70"/>
    </row>
    <row r="214" ht="15.75" customHeight="1">
      <c r="A214" s="68"/>
      <c r="B214" s="68"/>
      <c r="C214" s="69"/>
      <c r="D214" s="69"/>
      <c r="E214" s="69"/>
      <c r="F214" s="70"/>
      <c r="G214" s="70"/>
      <c r="H214" s="70"/>
    </row>
    <row r="215" ht="15.75" customHeight="1">
      <c r="A215" s="68"/>
      <c r="B215" s="68"/>
      <c r="C215" s="69"/>
      <c r="D215" s="69"/>
      <c r="E215" s="69"/>
      <c r="F215" s="70"/>
      <c r="G215" s="70"/>
      <c r="H215" s="70"/>
    </row>
    <row r="216" ht="15.75" customHeight="1">
      <c r="A216" s="68"/>
      <c r="B216" s="68"/>
      <c r="C216" s="69"/>
      <c r="D216" s="69"/>
      <c r="E216" s="69"/>
      <c r="F216" s="70"/>
      <c r="G216" s="70"/>
      <c r="H216" s="70"/>
    </row>
    <row r="217" ht="15.75" customHeight="1">
      <c r="A217" s="68"/>
      <c r="B217" s="68"/>
      <c r="C217" s="69"/>
      <c r="D217" s="69"/>
      <c r="E217" s="69"/>
      <c r="F217" s="70"/>
      <c r="G217" s="70"/>
      <c r="H217" s="70"/>
    </row>
    <row r="218" ht="15.75" customHeight="1">
      <c r="A218" s="68"/>
      <c r="B218" s="68"/>
      <c r="C218" s="69"/>
      <c r="D218" s="69"/>
      <c r="E218" s="69"/>
      <c r="F218" s="70"/>
      <c r="G218" s="70"/>
      <c r="H218" s="70"/>
    </row>
    <row r="219" ht="15.75" customHeight="1">
      <c r="A219" s="68"/>
      <c r="B219" s="68"/>
      <c r="C219" s="69"/>
      <c r="D219" s="69"/>
      <c r="E219" s="69"/>
      <c r="F219" s="70"/>
      <c r="G219" s="70"/>
      <c r="H219" s="70"/>
    </row>
    <row r="220" ht="15.75" customHeight="1">
      <c r="A220" s="68"/>
      <c r="B220" s="68"/>
      <c r="C220" s="69"/>
      <c r="D220" s="69"/>
      <c r="E220" s="69"/>
      <c r="F220" s="70"/>
      <c r="G220" s="70"/>
      <c r="H220" s="70"/>
    </row>
    <row r="221" ht="15.75" customHeight="1">
      <c r="A221" s="68"/>
      <c r="B221" s="68"/>
      <c r="C221" s="69"/>
      <c r="D221" s="69"/>
      <c r="E221" s="69"/>
      <c r="F221" s="70"/>
      <c r="G221" s="70"/>
      <c r="H221" s="70"/>
    </row>
    <row r="222" ht="15.75" customHeight="1">
      <c r="A222" s="68"/>
      <c r="B222" s="68"/>
      <c r="C222" s="69"/>
      <c r="D222" s="69"/>
      <c r="E222" s="69"/>
      <c r="F222" s="70"/>
      <c r="G222" s="70"/>
      <c r="H222" s="70"/>
    </row>
    <row r="223" ht="15.75" customHeight="1">
      <c r="A223" s="68"/>
      <c r="B223" s="68"/>
      <c r="C223" s="69"/>
      <c r="D223" s="69"/>
      <c r="E223" s="69"/>
      <c r="F223" s="70"/>
      <c r="G223" s="70"/>
      <c r="H223" s="70"/>
    </row>
    <row r="224" ht="15.75" customHeight="1">
      <c r="A224" s="68"/>
      <c r="B224" s="68"/>
      <c r="C224" s="69"/>
      <c r="D224" s="69"/>
      <c r="E224" s="69"/>
      <c r="F224" s="70"/>
      <c r="G224" s="70"/>
      <c r="H224" s="70"/>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24:H24"/>
  </mergeCells>
  <printOptions/>
  <pageMargins bottom="0.75" footer="0.0" header="0.0" left="0.7" right="0.7" top="0.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13" width="8.0"/>
    <col customWidth="1" min="14" max="14" width="11.29"/>
    <col customWidth="1" min="15" max="25" width="8.0"/>
  </cols>
  <sheetData>
    <row r="1">
      <c r="A1" s="68"/>
      <c r="B1" s="68"/>
      <c r="C1" s="69"/>
      <c r="D1" s="69"/>
      <c r="E1" s="69"/>
      <c r="F1" s="70"/>
      <c r="G1" s="70"/>
      <c r="H1" s="70"/>
    </row>
    <row r="2" ht="15.75" customHeight="1">
      <c r="A2" s="1795" t="s">
        <v>12784</v>
      </c>
      <c r="B2" s="586"/>
      <c r="C2" s="586"/>
      <c r="D2" s="586"/>
      <c r="E2" s="586"/>
      <c r="F2" s="586"/>
      <c r="G2" s="586"/>
      <c r="H2" s="586"/>
      <c r="I2" s="586"/>
      <c r="J2" s="586"/>
      <c r="K2" s="586"/>
      <c r="L2" s="586"/>
      <c r="M2" s="587"/>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21.0" customHeight="1">
      <c r="A4" s="593" t="s">
        <v>12785</v>
      </c>
      <c r="B4" s="72"/>
      <c r="C4" s="72"/>
      <c r="D4" s="72"/>
      <c r="E4" s="72"/>
      <c r="F4" s="72"/>
      <c r="G4" s="72"/>
      <c r="H4" s="72"/>
      <c r="I4" s="72"/>
      <c r="J4" s="72"/>
      <c r="K4" s="72"/>
      <c r="L4" s="72"/>
      <c r="M4" s="73"/>
      <c r="N4" s="75"/>
      <c r="O4" s="75"/>
      <c r="P4" s="75"/>
      <c r="Q4" s="75"/>
      <c r="R4" s="75"/>
      <c r="S4" s="75"/>
      <c r="T4" s="75"/>
      <c r="U4" s="75"/>
      <c r="V4" s="75"/>
      <c r="W4" s="75"/>
      <c r="X4" s="75"/>
      <c r="Y4" s="75"/>
    </row>
    <row r="5" ht="27.0" customHeight="1">
      <c r="A5" s="1070" t="s">
        <v>7588</v>
      </c>
      <c r="B5" s="72"/>
      <c r="C5" s="72"/>
      <c r="D5" s="72"/>
      <c r="E5" s="72"/>
      <c r="F5" s="72"/>
      <c r="G5" s="72"/>
      <c r="H5" s="72"/>
      <c r="I5" s="72"/>
      <c r="J5" s="72"/>
      <c r="K5" s="72"/>
      <c r="L5" s="72"/>
      <c r="M5" s="73"/>
      <c r="N5" s="75"/>
      <c r="O5" s="75"/>
      <c r="P5" s="75"/>
      <c r="Q5" s="75"/>
      <c r="R5" s="75"/>
      <c r="S5" s="75"/>
      <c r="T5" s="75"/>
      <c r="U5" s="75"/>
      <c r="V5" s="75"/>
      <c r="W5" s="75"/>
      <c r="X5" s="75"/>
      <c r="Y5" s="75"/>
    </row>
    <row r="6" ht="30.0" customHeight="1">
      <c r="A6" s="1070" t="s">
        <v>12786</v>
      </c>
      <c r="B6" s="72"/>
      <c r="C6" s="72"/>
      <c r="D6" s="72"/>
      <c r="E6" s="72"/>
      <c r="F6" s="72"/>
      <c r="G6" s="72"/>
      <c r="H6" s="72"/>
      <c r="I6" s="72"/>
      <c r="J6" s="72"/>
      <c r="K6" s="72"/>
      <c r="L6" s="72"/>
      <c r="M6" s="73"/>
      <c r="N6" s="75"/>
      <c r="O6" s="75"/>
      <c r="P6" s="75"/>
      <c r="Q6" s="75"/>
      <c r="R6" s="75"/>
      <c r="S6" s="75"/>
      <c r="T6" s="75"/>
      <c r="U6" s="75"/>
      <c r="V6" s="75"/>
      <c r="W6" s="75"/>
      <c r="X6" s="75"/>
      <c r="Y6" s="75"/>
    </row>
    <row r="7" ht="29.25" customHeight="1">
      <c r="A7" s="1070" t="s">
        <v>12787</v>
      </c>
      <c r="B7" s="72"/>
      <c r="C7" s="72"/>
      <c r="D7" s="72"/>
      <c r="E7" s="72"/>
      <c r="F7" s="72"/>
      <c r="G7" s="72"/>
      <c r="H7" s="72"/>
      <c r="I7" s="72"/>
      <c r="J7" s="72"/>
      <c r="K7" s="72"/>
      <c r="L7" s="72"/>
      <c r="M7" s="73"/>
      <c r="N7" s="75"/>
      <c r="O7" s="75"/>
      <c r="P7" s="75"/>
      <c r="Q7" s="75"/>
      <c r="R7" s="75"/>
      <c r="S7" s="75"/>
      <c r="T7" s="75"/>
      <c r="U7" s="75"/>
      <c r="V7" s="75"/>
      <c r="W7" s="75"/>
      <c r="X7" s="75"/>
      <c r="Y7" s="75"/>
    </row>
    <row r="8" ht="18.75" customHeight="1">
      <c r="A8" s="1070" t="s">
        <v>7591</v>
      </c>
      <c r="B8" s="72"/>
      <c r="C8" s="72"/>
      <c r="D8" s="72"/>
      <c r="E8" s="72"/>
      <c r="F8" s="72"/>
      <c r="G8" s="72"/>
      <c r="H8" s="72"/>
      <c r="I8" s="72"/>
      <c r="J8" s="72"/>
      <c r="K8" s="72"/>
      <c r="L8" s="72"/>
      <c r="M8" s="73"/>
      <c r="N8" s="75"/>
      <c r="O8" s="75"/>
      <c r="P8" s="75"/>
      <c r="Q8" s="75"/>
      <c r="R8" s="75"/>
      <c r="S8" s="75"/>
      <c r="T8" s="75"/>
      <c r="U8" s="75"/>
      <c r="V8" s="75"/>
      <c r="W8" s="75"/>
      <c r="X8" s="75"/>
      <c r="Y8" s="75"/>
    </row>
    <row r="9" ht="44.25" customHeight="1">
      <c r="A9" s="1070" t="s">
        <v>12788</v>
      </c>
      <c r="B9" s="72"/>
      <c r="C9" s="72"/>
      <c r="D9" s="72"/>
      <c r="E9" s="72"/>
      <c r="F9" s="72"/>
      <c r="G9" s="72"/>
      <c r="H9" s="72"/>
      <c r="I9" s="72"/>
      <c r="J9" s="72"/>
      <c r="K9" s="72"/>
      <c r="L9" s="72"/>
      <c r="M9" s="73"/>
      <c r="N9" s="75"/>
      <c r="O9" s="75"/>
      <c r="P9" s="75"/>
      <c r="Q9" s="75"/>
      <c r="R9" s="75"/>
      <c r="S9" s="75"/>
      <c r="T9" s="75"/>
      <c r="U9" s="75"/>
      <c r="V9" s="75"/>
      <c r="W9" s="75"/>
      <c r="X9" s="75"/>
      <c r="Y9" s="75"/>
    </row>
    <row r="10" ht="26.25" customHeight="1">
      <c r="A10" s="1070" t="s">
        <v>12789</v>
      </c>
      <c r="B10" s="72"/>
      <c r="C10" s="72"/>
      <c r="D10" s="72"/>
      <c r="E10" s="72"/>
      <c r="F10" s="72"/>
      <c r="G10" s="72"/>
      <c r="H10" s="72"/>
      <c r="I10" s="72"/>
      <c r="J10" s="72"/>
      <c r="K10" s="72"/>
      <c r="L10" s="72"/>
      <c r="M10" s="73"/>
      <c r="N10" s="75"/>
      <c r="O10" s="75"/>
      <c r="P10" s="75"/>
      <c r="Q10" s="75"/>
      <c r="R10" s="75"/>
      <c r="S10" s="75"/>
      <c r="T10" s="75"/>
      <c r="U10" s="75"/>
      <c r="V10" s="75"/>
      <c r="W10" s="75"/>
      <c r="X10" s="75"/>
      <c r="Y10" s="75"/>
    </row>
    <row r="11" ht="72.0" customHeight="1">
      <c r="A11" s="1653" t="s">
        <v>12790</v>
      </c>
      <c r="B11" s="72"/>
      <c r="C11" s="72"/>
      <c r="D11" s="72"/>
      <c r="E11" s="72"/>
      <c r="F11" s="72"/>
      <c r="G11" s="72"/>
      <c r="H11" s="72"/>
      <c r="I11" s="72"/>
      <c r="J11" s="72"/>
      <c r="K11" s="72"/>
      <c r="L11" s="72"/>
      <c r="M11" s="73"/>
      <c r="N11" s="75"/>
      <c r="O11" s="75"/>
      <c r="P11" s="75"/>
      <c r="Q11" s="75"/>
      <c r="R11" s="75"/>
      <c r="S11" s="75"/>
      <c r="T11" s="75"/>
      <c r="U11" s="75"/>
      <c r="V11" s="75"/>
      <c r="W11" s="75"/>
      <c r="X11" s="75"/>
      <c r="Y11" s="75"/>
    </row>
    <row r="12">
      <c r="A12" s="80"/>
      <c r="B12" s="80"/>
      <c r="C12" s="81"/>
      <c r="D12" s="81"/>
      <c r="E12" s="81"/>
      <c r="F12" s="80"/>
      <c r="G12" s="80"/>
      <c r="H12" s="80"/>
      <c r="I12" s="75"/>
      <c r="J12" s="75"/>
      <c r="K12" s="75"/>
      <c r="L12" s="75"/>
      <c r="M12" s="75"/>
      <c r="N12" s="75"/>
      <c r="O12" s="75"/>
      <c r="P12" s="75"/>
      <c r="Q12" s="75"/>
      <c r="R12" s="75"/>
      <c r="S12" s="75"/>
      <c r="T12" s="75"/>
      <c r="U12" s="75"/>
      <c r="V12" s="75"/>
      <c r="W12" s="75"/>
      <c r="X12" s="75"/>
      <c r="Y12" s="75"/>
    </row>
    <row r="13" ht="61.5" customHeight="1">
      <c r="A13" s="596" t="s">
        <v>10375</v>
      </c>
      <c r="B13" s="1071" t="s">
        <v>7596</v>
      </c>
      <c r="C13" s="84" t="s">
        <v>8</v>
      </c>
      <c r="D13" s="1160" t="s">
        <v>7597</v>
      </c>
      <c r="E13" s="1071" t="s">
        <v>7598</v>
      </c>
      <c r="F13" s="1071" t="s">
        <v>244</v>
      </c>
      <c r="G13" s="1071" t="s">
        <v>7599</v>
      </c>
      <c r="H13" s="1071" t="s">
        <v>7600</v>
      </c>
      <c r="I13" s="83" t="s">
        <v>246</v>
      </c>
      <c r="J13" s="83" t="s">
        <v>247</v>
      </c>
      <c r="K13" s="83" t="s">
        <v>248</v>
      </c>
      <c r="L13" s="596" t="s">
        <v>249</v>
      </c>
      <c r="M13" s="596" t="s">
        <v>253</v>
      </c>
      <c r="N13" s="86" t="s">
        <v>2051</v>
      </c>
      <c r="O13" s="75"/>
      <c r="P13" s="75"/>
      <c r="Q13" s="75"/>
      <c r="R13" s="75"/>
      <c r="S13" s="75"/>
      <c r="T13" s="75"/>
      <c r="U13" s="75"/>
      <c r="V13" s="75"/>
      <c r="W13" s="75"/>
      <c r="X13" s="75"/>
      <c r="Y13" s="75"/>
    </row>
    <row r="14">
      <c r="A14" s="162" t="s">
        <v>12791</v>
      </c>
      <c r="B14" s="162" t="s">
        <v>12792</v>
      </c>
      <c r="C14" s="161" t="s">
        <v>52</v>
      </c>
      <c r="D14" s="163" t="s">
        <v>12793</v>
      </c>
      <c r="E14" s="696" t="s">
        <v>12794</v>
      </c>
      <c r="F14" s="164">
        <v>2022.0</v>
      </c>
      <c r="G14" s="164"/>
      <c r="H14" s="1417" t="s">
        <v>12795</v>
      </c>
      <c r="I14" s="697" t="s">
        <v>12796</v>
      </c>
      <c r="J14" s="697" t="s">
        <v>12796</v>
      </c>
      <c r="K14" s="697" t="s">
        <v>12796</v>
      </c>
      <c r="L14" s="94">
        <v>272.0</v>
      </c>
      <c r="M14" s="1164">
        <v>272.0</v>
      </c>
      <c r="N14" s="94" t="s">
        <v>64</v>
      </c>
    </row>
    <row r="15">
      <c r="A15" s="162" t="s">
        <v>12797</v>
      </c>
      <c r="B15" s="1796" t="s">
        <v>12798</v>
      </c>
      <c r="C15" s="161" t="s">
        <v>174</v>
      </c>
      <c r="D15" s="163" t="s">
        <v>12799</v>
      </c>
      <c r="E15" s="1172" t="s">
        <v>12800</v>
      </c>
      <c r="F15" s="178" t="s">
        <v>12801</v>
      </c>
      <c r="G15" s="178" t="s">
        <v>12802</v>
      </c>
      <c r="H15" s="342">
        <v>318.0</v>
      </c>
      <c r="I15" s="337">
        <v>2.0</v>
      </c>
      <c r="J15" s="337">
        <v>2.0</v>
      </c>
      <c r="K15" s="337">
        <v>2.0</v>
      </c>
      <c r="L15" s="1415">
        <v>318.0</v>
      </c>
      <c r="M15" s="1415">
        <v>159.0</v>
      </c>
      <c r="N15" s="988" t="s">
        <v>6613</v>
      </c>
    </row>
    <row r="16">
      <c r="A16" s="162" t="s">
        <v>12797</v>
      </c>
      <c r="B16" s="1797" t="s">
        <v>12803</v>
      </c>
      <c r="C16" s="161" t="s">
        <v>174</v>
      </c>
      <c r="D16" s="163" t="s">
        <v>12799</v>
      </c>
      <c r="E16" s="1172" t="s">
        <v>12800</v>
      </c>
      <c r="F16" s="178" t="s">
        <v>12801</v>
      </c>
      <c r="G16" s="178" t="s">
        <v>12802</v>
      </c>
      <c r="H16" s="342">
        <v>5.0</v>
      </c>
      <c r="I16" s="337">
        <v>1.0</v>
      </c>
      <c r="J16" s="337">
        <v>1.0</v>
      </c>
      <c r="K16" s="337">
        <v>1.0</v>
      </c>
      <c r="L16" s="1415">
        <v>10.0</v>
      </c>
      <c r="M16" s="1415">
        <v>10.0</v>
      </c>
      <c r="N16" s="988" t="s">
        <v>6613</v>
      </c>
    </row>
    <row r="17">
      <c r="A17" s="511" t="s">
        <v>12804</v>
      </c>
      <c r="B17" s="511" t="s">
        <v>182</v>
      </c>
      <c r="C17" s="511" t="s">
        <v>174</v>
      </c>
      <c r="D17" s="531" t="s">
        <v>12805</v>
      </c>
      <c r="E17" s="530" t="s">
        <v>7608</v>
      </c>
      <c r="F17" s="522">
        <v>2022.0</v>
      </c>
      <c r="G17" s="522" t="s">
        <v>12806</v>
      </c>
      <c r="H17" s="524">
        <v>318.0</v>
      </c>
      <c r="I17" s="711">
        <v>0.0</v>
      </c>
      <c r="J17" s="711">
        <v>26.0</v>
      </c>
      <c r="K17" s="711">
        <v>26.0</v>
      </c>
      <c r="L17" s="104">
        <v>2.0</v>
      </c>
      <c r="M17" s="577">
        <v>16.0</v>
      </c>
      <c r="N17" s="75" t="s">
        <v>182</v>
      </c>
    </row>
    <row r="18">
      <c r="A18" s="162"/>
      <c r="B18" s="162"/>
      <c r="C18" s="161"/>
      <c r="D18" s="163"/>
      <c r="E18" s="1080"/>
      <c r="F18" s="178"/>
      <c r="G18" s="178"/>
      <c r="H18" s="1163"/>
      <c r="I18" s="697"/>
      <c r="J18" s="697"/>
      <c r="K18" s="697"/>
      <c r="L18" s="94"/>
      <c r="M18" s="94"/>
    </row>
    <row r="19">
      <c r="A19" s="162"/>
      <c r="B19" s="162"/>
      <c r="C19" s="161"/>
      <c r="D19" s="163"/>
      <c r="E19" s="1080"/>
      <c r="F19" s="164"/>
      <c r="G19" s="164"/>
      <c r="H19" s="1163"/>
      <c r="I19" s="697"/>
      <c r="J19" s="697"/>
      <c r="K19" s="697"/>
      <c r="L19" s="94"/>
      <c r="M19" s="94"/>
    </row>
    <row r="20">
      <c r="A20" s="162"/>
      <c r="B20" s="162"/>
      <c r="C20" s="161"/>
      <c r="D20" s="163"/>
      <c r="E20" s="1080"/>
      <c r="F20" s="178"/>
      <c r="G20" s="178"/>
      <c r="H20" s="1163"/>
      <c r="I20" s="697"/>
      <c r="J20" s="697"/>
      <c r="K20" s="697"/>
      <c r="L20" s="94"/>
      <c r="M20" s="94"/>
    </row>
    <row r="21" ht="15.75" customHeight="1">
      <c r="A21" s="162"/>
      <c r="B21" s="162"/>
      <c r="C21" s="161"/>
      <c r="D21" s="163"/>
      <c r="E21" s="1080"/>
      <c r="F21" s="178"/>
      <c r="G21" s="178"/>
      <c r="H21" s="1163"/>
      <c r="I21" s="697"/>
      <c r="J21" s="697"/>
      <c r="K21" s="697"/>
      <c r="L21" s="94"/>
      <c r="M21" s="94"/>
    </row>
    <row r="22" ht="15.75" customHeight="1">
      <c r="A22" s="162"/>
      <c r="B22" s="162"/>
      <c r="C22" s="161"/>
      <c r="D22" s="163"/>
      <c r="E22" s="1080"/>
      <c r="F22" s="178"/>
      <c r="G22" s="178"/>
      <c r="H22" s="1163"/>
      <c r="I22" s="697"/>
      <c r="J22" s="697"/>
      <c r="K22" s="697"/>
      <c r="L22" s="94"/>
      <c r="M22" s="94"/>
    </row>
    <row r="23" ht="15.75" customHeight="1">
      <c r="A23" s="583" t="s">
        <v>217</v>
      </c>
      <c r="B23" s="69"/>
      <c r="C23" s="69"/>
      <c r="D23" s="69"/>
      <c r="E23" s="74"/>
      <c r="F23" s="1158"/>
      <c r="G23" s="1158"/>
      <c r="M23" s="1158">
        <f>SUM(M14:M22)</f>
        <v>457</v>
      </c>
    </row>
    <row r="24" ht="15.75" customHeight="1">
      <c r="A24" s="68"/>
      <c r="B24" s="68"/>
      <c r="C24" s="69"/>
      <c r="D24" s="69"/>
      <c r="E24" s="69"/>
      <c r="F24" s="70"/>
      <c r="G24" s="70"/>
      <c r="H24" s="70"/>
    </row>
    <row r="25" ht="15.75" customHeight="1">
      <c r="A25" s="585" t="s">
        <v>2052</v>
      </c>
      <c r="B25" s="586"/>
      <c r="C25" s="586"/>
      <c r="D25" s="586"/>
      <c r="E25" s="586"/>
      <c r="F25" s="586"/>
      <c r="G25" s="586"/>
      <c r="H25" s="587"/>
      <c r="I25" s="68"/>
      <c r="J25" s="68"/>
      <c r="K25" s="68"/>
      <c r="L25" s="68"/>
      <c r="M25" s="68"/>
      <c r="N25" s="68"/>
      <c r="O25" s="68"/>
      <c r="P25" s="68"/>
      <c r="Q25" s="68"/>
      <c r="R25" s="68"/>
      <c r="S25" s="68"/>
      <c r="T25" s="68"/>
      <c r="U25" s="68"/>
      <c r="V25" s="68"/>
      <c r="W25" s="68"/>
      <c r="X25" s="68"/>
      <c r="Y25" s="68"/>
    </row>
    <row r="26" ht="15.75" customHeight="1">
      <c r="A26" s="68"/>
      <c r="B26" s="68"/>
      <c r="C26" s="69"/>
      <c r="D26" s="69"/>
      <c r="E26" s="70"/>
      <c r="F26" s="70"/>
      <c r="G26" s="70"/>
      <c r="H26" s="70"/>
    </row>
    <row r="27" ht="15.75" customHeight="1">
      <c r="A27" s="68"/>
      <c r="B27" s="68"/>
      <c r="C27" s="69"/>
      <c r="D27" s="69"/>
      <c r="E27" s="69"/>
      <c r="F27" s="70"/>
      <c r="G27" s="70"/>
      <c r="H27" s="70"/>
    </row>
    <row r="28" ht="15.75" customHeight="1">
      <c r="A28" s="68"/>
      <c r="B28" s="68"/>
      <c r="C28" s="69"/>
      <c r="D28" s="69"/>
      <c r="E28" s="70"/>
      <c r="F28" s="70"/>
      <c r="G28" s="70"/>
      <c r="H28" s="70"/>
    </row>
    <row r="29" ht="15.75" customHeight="1">
      <c r="A29" s="68"/>
      <c r="B29" s="68"/>
      <c r="C29" s="69"/>
      <c r="D29" s="69"/>
      <c r="E29" s="69"/>
      <c r="F29" s="70"/>
      <c r="G29" s="70"/>
      <c r="H29" s="70"/>
    </row>
    <row r="30" ht="15.75" customHeight="1">
      <c r="A30" s="68"/>
      <c r="B30" s="68"/>
      <c r="C30" s="69"/>
      <c r="D30" s="69"/>
      <c r="E30" s="69"/>
      <c r="F30" s="70"/>
      <c r="G30" s="70"/>
      <c r="H30" s="70"/>
    </row>
    <row r="31" ht="15.75" customHeight="1">
      <c r="A31" s="68"/>
      <c r="B31" s="68"/>
      <c r="C31" s="69"/>
      <c r="D31" s="69"/>
      <c r="E31" s="69"/>
      <c r="F31" s="70"/>
      <c r="G31" s="70"/>
      <c r="H31" s="70"/>
    </row>
    <row r="32" ht="15.75" customHeight="1">
      <c r="A32" s="68"/>
      <c r="B32" s="68"/>
      <c r="C32" s="69"/>
      <c r="D32" s="69"/>
      <c r="E32" s="69"/>
      <c r="F32" s="70"/>
      <c r="G32" s="70"/>
      <c r="H32" s="70"/>
    </row>
    <row r="33" ht="15.75" customHeight="1">
      <c r="A33" s="68"/>
      <c r="B33" s="68"/>
      <c r="C33" s="69"/>
      <c r="D33" s="69"/>
      <c r="E33" s="69"/>
      <c r="F33" s="70"/>
      <c r="G33" s="70"/>
      <c r="H33" s="70"/>
    </row>
    <row r="34" ht="15.75" customHeight="1">
      <c r="A34" s="68"/>
      <c r="B34" s="68"/>
      <c r="C34" s="69"/>
      <c r="D34" s="69"/>
      <c r="E34" s="69"/>
      <c r="F34" s="70"/>
      <c r="G34" s="70"/>
      <c r="H34" s="70"/>
    </row>
    <row r="35" ht="15.75" customHeight="1">
      <c r="A35" s="68"/>
      <c r="B35" s="68"/>
      <c r="C35" s="69"/>
      <c r="D35" s="69"/>
      <c r="E35" s="69"/>
      <c r="F35" s="70"/>
      <c r="G35" s="70"/>
      <c r="H35" s="70"/>
    </row>
    <row r="36" ht="15.75" customHeight="1">
      <c r="A36" s="68"/>
      <c r="B36" s="68"/>
      <c r="C36" s="69"/>
      <c r="D36" s="69"/>
      <c r="E36" s="69"/>
      <c r="F36" s="70"/>
      <c r="G36" s="70"/>
      <c r="H36" s="70"/>
    </row>
    <row r="37" ht="15.75" customHeight="1">
      <c r="A37" s="68"/>
      <c r="B37" s="68"/>
      <c r="C37" s="69"/>
      <c r="D37" s="69"/>
      <c r="E37" s="69"/>
      <c r="F37" s="70"/>
      <c r="G37" s="70"/>
      <c r="H37" s="70"/>
    </row>
    <row r="38" ht="15.75" customHeight="1">
      <c r="A38" s="68"/>
      <c r="B38" s="68"/>
      <c r="C38" s="69"/>
      <c r="D38" s="69"/>
      <c r="E38" s="69"/>
      <c r="F38" s="70"/>
      <c r="G38" s="70"/>
      <c r="H38" s="70"/>
    </row>
    <row r="39" ht="15.75" customHeight="1">
      <c r="A39" s="68"/>
      <c r="B39" s="68"/>
      <c r="C39" s="69"/>
      <c r="D39" s="69"/>
      <c r="E39" s="69"/>
      <c r="F39" s="70"/>
      <c r="G39" s="70"/>
      <c r="H39" s="70"/>
    </row>
    <row r="40" ht="15.75" customHeight="1">
      <c r="A40" s="68"/>
      <c r="B40" s="68"/>
      <c r="C40" s="69"/>
      <c r="D40" s="69"/>
      <c r="E40" s="69"/>
      <c r="F40" s="70"/>
      <c r="G40" s="70"/>
      <c r="H40" s="70"/>
    </row>
    <row r="41" ht="15.75" customHeight="1">
      <c r="A41" s="68"/>
      <c r="B41" s="68"/>
      <c r="C41" s="69"/>
      <c r="D41" s="69"/>
      <c r="E41" s="69"/>
      <c r="F41" s="70"/>
      <c r="G41" s="70"/>
      <c r="H41" s="70"/>
    </row>
    <row r="42" ht="15.75" customHeight="1">
      <c r="A42" s="68"/>
      <c r="B42" s="68"/>
      <c r="C42" s="69"/>
      <c r="D42" s="69"/>
      <c r="E42" s="69"/>
      <c r="F42" s="70"/>
      <c r="G42" s="70"/>
      <c r="H42" s="70"/>
    </row>
    <row r="43" ht="15.75" customHeight="1">
      <c r="A43" s="68"/>
      <c r="B43" s="68"/>
      <c r="C43" s="69"/>
      <c r="D43" s="69"/>
      <c r="E43" s="69"/>
      <c r="F43" s="70"/>
      <c r="G43" s="70"/>
      <c r="H43" s="70"/>
    </row>
    <row r="44" ht="15.75" customHeight="1">
      <c r="A44" s="68"/>
      <c r="B44" s="68"/>
      <c r="C44" s="69"/>
      <c r="D44" s="69"/>
      <c r="E44" s="69"/>
      <c r="F44" s="70"/>
      <c r="G44" s="70"/>
      <c r="H44" s="70"/>
    </row>
    <row r="45" ht="15.75" customHeight="1">
      <c r="A45" s="68"/>
      <c r="B45" s="68"/>
      <c r="C45" s="69"/>
      <c r="D45" s="69"/>
      <c r="E45" s="69"/>
      <c r="F45" s="70"/>
      <c r="G45" s="70"/>
      <c r="H45" s="70"/>
    </row>
    <row r="46" ht="15.75" customHeight="1">
      <c r="A46" s="68"/>
      <c r="B46" s="68"/>
      <c r="C46" s="69"/>
      <c r="D46" s="69"/>
      <c r="E46" s="69"/>
      <c r="F46" s="70"/>
      <c r="G46" s="70"/>
      <c r="H46" s="70"/>
    </row>
    <row r="47" ht="15.75" customHeight="1">
      <c r="A47" s="68"/>
      <c r="B47" s="68"/>
      <c r="C47" s="69"/>
      <c r="D47" s="69"/>
      <c r="E47" s="69"/>
      <c r="F47" s="70"/>
      <c r="G47" s="70"/>
      <c r="H47" s="70"/>
    </row>
    <row r="48" ht="15.75" customHeight="1">
      <c r="A48" s="68"/>
      <c r="B48" s="68"/>
      <c r="C48" s="69"/>
      <c r="D48" s="69"/>
      <c r="E48" s="69"/>
      <c r="F48" s="70"/>
      <c r="G48" s="70"/>
      <c r="H48" s="70"/>
    </row>
    <row r="49" ht="15.75" customHeight="1">
      <c r="A49" s="68"/>
      <c r="B49" s="68"/>
      <c r="C49" s="69"/>
      <c r="D49" s="69"/>
      <c r="E49" s="69"/>
      <c r="F49" s="70"/>
      <c r="G49" s="70"/>
      <c r="H49" s="70"/>
    </row>
    <row r="50" ht="15.75" customHeight="1">
      <c r="A50" s="68"/>
      <c r="B50" s="68"/>
      <c r="C50" s="69"/>
      <c r="D50" s="69"/>
      <c r="E50" s="69"/>
      <c r="F50" s="70"/>
      <c r="G50" s="70"/>
      <c r="H50" s="70"/>
    </row>
    <row r="51" ht="15.75" customHeight="1">
      <c r="A51" s="68"/>
      <c r="B51" s="68"/>
      <c r="C51" s="69"/>
      <c r="D51" s="69"/>
      <c r="E51" s="69"/>
      <c r="F51" s="70"/>
      <c r="G51" s="70"/>
      <c r="H51" s="70"/>
    </row>
    <row r="52" ht="15.75" customHeight="1">
      <c r="A52" s="68"/>
      <c r="B52" s="68"/>
      <c r="C52" s="69"/>
      <c r="D52" s="69"/>
      <c r="E52" s="69"/>
      <c r="F52" s="70"/>
      <c r="G52" s="70"/>
      <c r="H52" s="70"/>
    </row>
    <row r="53" ht="15.75" customHeight="1">
      <c r="A53" s="68"/>
      <c r="B53" s="68"/>
      <c r="C53" s="69"/>
      <c r="D53" s="69"/>
      <c r="E53" s="69"/>
      <c r="F53" s="70"/>
      <c r="G53" s="70"/>
      <c r="H53" s="70"/>
    </row>
    <row r="54" ht="15.75" customHeight="1">
      <c r="A54" s="68"/>
      <c r="B54" s="68"/>
      <c r="C54" s="69"/>
      <c r="D54" s="69"/>
      <c r="E54" s="69"/>
      <c r="F54" s="70"/>
      <c r="G54" s="70"/>
      <c r="H54" s="70"/>
    </row>
    <row r="55" ht="15.75" customHeight="1">
      <c r="A55" s="68"/>
      <c r="B55" s="68"/>
      <c r="C55" s="69"/>
      <c r="D55" s="69"/>
      <c r="E55" s="69"/>
      <c r="F55" s="70"/>
      <c r="G55" s="70"/>
      <c r="H55" s="70"/>
    </row>
    <row r="56" ht="15.75" customHeight="1">
      <c r="A56" s="68"/>
      <c r="B56" s="68"/>
      <c r="C56" s="69"/>
      <c r="D56" s="69"/>
      <c r="E56" s="69"/>
      <c r="F56" s="70"/>
      <c r="G56" s="70"/>
      <c r="H56" s="70"/>
    </row>
    <row r="57" ht="15.75" customHeight="1">
      <c r="A57" s="68"/>
      <c r="B57" s="68"/>
      <c r="C57" s="69"/>
      <c r="D57" s="69"/>
      <c r="E57" s="69"/>
      <c r="F57" s="70"/>
      <c r="G57" s="70"/>
      <c r="H57" s="70"/>
    </row>
    <row r="58" ht="15.75" customHeight="1">
      <c r="A58" s="68"/>
      <c r="B58" s="68"/>
      <c r="C58" s="69"/>
      <c r="D58" s="69"/>
      <c r="E58" s="69"/>
      <c r="F58" s="70"/>
      <c r="G58" s="70"/>
      <c r="H58" s="70"/>
    </row>
    <row r="59" ht="15.75" customHeight="1">
      <c r="A59" s="68"/>
      <c r="B59" s="68"/>
      <c r="C59" s="69"/>
      <c r="D59" s="69"/>
      <c r="E59" s="69"/>
      <c r="F59" s="70"/>
      <c r="G59" s="70"/>
      <c r="H59" s="70"/>
    </row>
    <row r="60" ht="15.75" customHeight="1">
      <c r="A60" s="68"/>
      <c r="B60" s="68"/>
      <c r="C60" s="69"/>
      <c r="D60" s="69"/>
      <c r="E60" s="69"/>
      <c r="F60" s="70"/>
      <c r="G60" s="70"/>
      <c r="H60" s="70"/>
    </row>
    <row r="61" ht="15.75" customHeight="1">
      <c r="A61" s="68"/>
      <c r="B61" s="68"/>
      <c r="C61" s="69"/>
      <c r="D61" s="69"/>
      <c r="E61" s="69"/>
      <c r="F61" s="70"/>
      <c r="G61" s="70"/>
      <c r="H61" s="70"/>
    </row>
    <row r="62" ht="15.75" customHeight="1">
      <c r="A62" s="68"/>
      <c r="B62" s="68"/>
      <c r="C62" s="69"/>
      <c r="D62" s="69"/>
      <c r="E62" s="69"/>
      <c r="F62" s="70"/>
      <c r="G62" s="70"/>
      <c r="H62" s="70"/>
    </row>
    <row r="63" ht="15.75" customHeight="1">
      <c r="A63" s="68"/>
      <c r="B63" s="68"/>
      <c r="C63" s="69"/>
      <c r="D63" s="69"/>
      <c r="E63" s="69"/>
      <c r="F63" s="70"/>
      <c r="G63" s="70"/>
      <c r="H63" s="70"/>
    </row>
    <row r="64" ht="15.75" customHeight="1">
      <c r="A64" s="68"/>
      <c r="B64" s="68"/>
      <c r="C64" s="69"/>
      <c r="D64" s="69"/>
      <c r="E64" s="69"/>
      <c r="F64" s="70"/>
      <c r="G64" s="70"/>
      <c r="H64" s="70"/>
    </row>
    <row r="65" ht="15.75" customHeight="1">
      <c r="A65" s="68"/>
      <c r="B65" s="68"/>
      <c r="C65" s="69"/>
      <c r="D65" s="69"/>
      <c r="E65" s="69"/>
      <c r="F65" s="70"/>
      <c r="G65" s="70"/>
      <c r="H65" s="70"/>
    </row>
    <row r="66" ht="15.75" customHeight="1">
      <c r="A66" s="68"/>
      <c r="B66" s="68"/>
      <c r="C66" s="69"/>
      <c r="D66" s="69"/>
      <c r="E66" s="69"/>
      <c r="F66" s="70"/>
      <c r="G66" s="70"/>
      <c r="H66" s="70"/>
    </row>
    <row r="67" ht="15.75" customHeight="1">
      <c r="A67" s="68"/>
      <c r="B67" s="68"/>
      <c r="C67" s="69"/>
      <c r="D67" s="69"/>
      <c r="E67" s="69"/>
      <c r="F67" s="70"/>
      <c r="G67" s="70"/>
      <c r="H67" s="70"/>
    </row>
    <row r="68" ht="15.75" customHeight="1">
      <c r="A68" s="68"/>
      <c r="B68" s="68"/>
      <c r="C68" s="69"/>
      <c r="D68" s="69"/>
      <c r="E68" s="69"/>
      <c r="F68" s="70"/>
      <c r="G68" s="70"/>
      <c r="H68" s="70"/>
    </row>
    <row r="69" ht="15.75" customHeight="1">
      <c r="A69" s="68"/>
      <c r="B69" s="68"/>
      <c r="C69" s="69"/>
      <c r="D69" s="69"/>
      <c r="E69" s="69"/>
      <c r="F69" s="70"/>
      <c r="G69" s="70"/>
      <c r="H69" s="70"/>
    </row>
    <row r="70" ht="15.75" customHeight="1">
      <c r="A70" s="68"/>
      <c r="B70" s="68"/>
      <c r="C70" s="69"/>
      <c r="D70" s="69"/>
      <c r="E70" s="69"/>
      <c r="F70" s="70"/>
      <c r="G70" s="70"/>
      <c r="H70" s="70"/>
    </row>
    <row r="71" ht="15.75" customHeight="1">
      <c r="A71" s="68"/>
      <c r="B71" s="68"/>
      <c r="C71" s="69"/>
      <c r="D71" s="69"/>
      <c r="E71" s="69"/>
      <c r="F71" s="70"/>
      <c r="G71" s="70"/>
      <c r="H71" s="70"/>
    </row>
    <row r="72" ht="15.75" customHeight="1">
      <c r="A72" s="68"/>
      <c r="B72" s="68"/>
      <c r="C72" s="69"/>
      <c r="D72" s="69"/>
      <c r="E72" s="69"/>
      <c r="F72" s="70"/>
      <c r="G72" s="70"/>
      <c r="H72" s="70"/>
    </row>
    <row r="73" ht="15.75" customHeight="1">
      <c r="A73" s="68"/>
      <c r="B73" s="68"/>
      <c r="C73" s="69"/>
      <c r="D73" s="69"/>
      <c r="E73" s="69"/>
      <c r="F73" s="70"/>
      <c r="G73" s="70"/>
      <c r="H73" s="70"/>
    </row>
    <row r="74" ht="15.75" customHeight="1">
      <c r="A74" s="68"/>
      <c r="B74" s="68"/>
      <c r="C74" s="69"/>
      <c r="D74" s="69"/>
      <c r="E74" s="69"/>
      <c r="F74" s="70"/>
      <c r="G74" s="70"/>
      <c r="H74" s="70"/>
    </row>
    <row r="75" ht="15.75" customHeight="1">
      <c r="A75" s="68"/>
      <c r="B75" s="68"/>
      <c r="C75" s="69"/>
      <c r="D75" s="69"/>
      <c r="E75" s="69"/>
      <c r="F75" s="70"/>
      <c r="G75" s="70"/>
      <c r="H75" s="70"/>
    </row>
    <row r="76" ht="15.75" customHeight="1">
      <c r="A76" s="68"/>
      <c r="B76" s="68"/>
      <c r="C76" s="69"/>
      <c r="D76" s="69"/>
      <c r="E76" s="69"/>
      <c r="F76" s="70"/>
      <c r="G76" s="70"/>
      <c r="H76" s="70"/>
    </row>
    <row r="77" ht="15.75" customHeight="1">
      <c r="A77" s="68"/>
      <c r="B77" s="68"/>
      <c r="C77" s="69"/>
      <c r="D77" s="69"/>
      <c r="E77" s="69"/>
      <c r="F77" s="70"/>
      <c r="G77" s="70"/>
      <c r="H77" s="70"/>
    </row>
    <row r="78" ht="15.75" customHeight="1">
      <c r="A78" s="68"/>
      <c r="B78" s="68"/>
      <c r="C78" s="69"/>
      <c r="D78" s="69"/>
      <c r="E78" s="69"/>
      <c r="F78" s="70"/>
      <c r="G78" s="70"/>
      <c r="H78" s="70"/>
    </row>
    <row r="79" ht="15.75" customHeight="1">
      <c r="A79" s="68"/>
      <c r="B79" s="68"/>
      <c r="C79" s="69"/>
      <c r="D79" s="69"/>
      <c r="E79" s="69"/>
      <c r="F79" s="70"/>
      <c r="G79" s="70"/>
      <c r="H79" s="70"/>
    </row>
    <row r="80" ht="15.75" customHeight="1">
      <c r="A80" s="68"/>
      <c r="B80" s="68"/>
      <c r="C80" s="69"/>
      <c r="D80" s="69"/>
      <c r="E80" s="69"/>
      <c r="F80" s="70"/>
      <c r="G80" s="70"/>
      <c r="H80" s="70"/>
    </row>
    <row r="81" ht="15.75" customHeight="1">
      <c r="A81" s="68"/>
      <c r="B81" s="68"/>
      <c r="C81" s="69"/>
      <c r="D81" s="69"/>
      <c r="E81" s="69"/>
      <c r="F81" s="70"/>
      <c r="G81" s="70"/>
      <c r="H81" s="70"/>
    </row>
    <row r="82" ht="15.75" customHeight="1">
      <c r="A82" s="68"/>
      <c r="B82" s="68"/>
      <c r="C82" s="69"/>
      <c r="D82" s="69"/>
      <c r="E82" s="69"/>
      <c r="F82" s="70"/>
      <c r="G82" s="70"/>
      <c r="H82" s="70"/>
    </row>
    <row r="83" ht="15.75" customHeight="1">
      <c r="A83" s="68"/>
      <c r="B83" s="68"/>
      <c r="C83" s="69"/>
      <c r="D83" s="69"/>
      <c r="E83" s="69"/>
      <c r="F83" s="70"/>
      <c r="G83" s="70"/>
      <c r="H83" s="70"/>
    </row>
    <row r="84" ht="15.75" customHeight="1">
      <c r="A84" s="68"/>
      <c r="B84" s="68"/>
      <c r="C84" s="69"/>
      <c r="D84" s="69"/>
      <c r="E84" s="69"/>
      <c r="F84" s="70"/>
      <c r="G84" s="70"/>
      <c r="H84" s="70"/>
    </row>
    <row r="85" ht="15.75" customHeight="1">
      <c r="A85" s="68"/>
      <c r="B85" s="68"/>
      <c r="C85" s="69"/>
      <c r="D85" s="69"/>
      <c r="E85" s="69"/>
      <c r="F85" s="70"/>
      <c r="G85" s="70"/>
      <c r="H85" s="70"/>
    </row>
    <row r="86" ht="15.75" customHeight="1">
      <c r="A86" s="68"/>
      <c r="B86" s="68"/>
      <c r="C86" s="69"/>
      <c r="D86" s="69"/>
      <c r="E86" s="69"/>
      <c r="F86" s="70"/>
      <c r="G86" s="70"/>
      <c r="H86" s="70"/>
    </row>
    <row r="87" ht="15.75" customHeight="1">
      <c r="A87" s="68"/>
      <c r="B87" s="68"/>
      <c r="C87" s="69"/>
      <c r="D87" s="69"/>
      <c r="E87" s="69"/>
      <c r="F87" s="70"/>
      <c r="G87" s="70"/>
      <c r="H87" s="70"/>
    </row>
    <row r="88" ht="15.75" customHeight="1">
      <c r="A88" s="68"/>
      <c r="B88" s="68"/>
      <c r="C88" s="69"/>
      <c r="D88" s="69"/>
      <c r="E88" s="69"/>
      <c r="F88" s="70"/>
      <c r="G88" s="70"/>
      <c r="H88" s="70"/>
    </row>
    <row r="89" ht="15.75" customHeight="1">
      <c r="A89" s="68"/>
      <c r="B89" s="68"/>
      <c r="C89" s="69"/>
      <c r="D89" s="69"/>
      <c r="E89" s="69"/>
      <c r="F89" s="70"/>
      <c r="G89" s="70"/>
      <c r="H89" s="70"/>
    </row>
    <row r="90" ht="15.75" customHeight="1">
      <c r="A90" s="68"/>
      <c r="B90" s="68"/>
      <c r="C90" s="69"/>
      <c r="D90" s="69"/>
      <c r="E90" s="69"/>
      <c r="F90" s="70"/>
      <c r="G90" s="70"/>
      <c r="H90" s="70"/>
    </row>
    <row r="91" ht="15.75" customHeight="1">
      <c r="A91" s="68"/>
      <c r="B91" s="68"/>
      <c r="C91" s="69"/>
      <c r="D91" s="69"/>
      <c r="E91" s="69"/>
      <c r="F91" s="70"/>
      <c r="G91" s="70"/>
      <c r="H91" s="70"/>
    </row>
    <row r="92" ht="15.75" customHeight="1">
      <c r="A92" s="68"/>
      <c r="B92" s="68"/>
      <c r="C92" s="69"/>
      <c r="D92" s="69"/>
      <c r="E92" s="69"/>
      <c r="F92" s="70"/>
      <c r="G92" s="70"/>
      <c r="H92" s="70"/>
    </row>
    <row r="93" ht="15.75" customHeight="1">
      <c r="A93" s="68"/>
      <c r="B93" s="68"/>
      <c r="C93" s="69"/>
      <c r="D93" s="69"/>
      <c r="E93" s="69"/>
      <c r="F93" s="70"/>
      <c r="G93" s="70"/>
      <c r="H93" s="70"/>
    </row>
    <row r="94" ht="15.75" customHeight="1">
      <c r="A94" s="68"/>
      <c r="B94" s="68"/>
      <c r="C94" s="69"/>
      <c r="D94" s="69"/>
      <c r="E94" s="69"/>
      <c r="F94" s="70"/>
      <c r="G94" s="70"/>
      <c r="H94" s="70"/>
    </row>
    <row r="95" ht="15.75" customHeight="1">
      <c r="A95" s="68"/>
      <c r="B95" s="68"/>
      <c r="C95" s="69"/>
      <c r="D95" s="69"/>
      <c r="E95" s="69"/>
      <c r="F95" s="70"/>
      <c r="G95" s="70"/>
      <c r="H95" s="70"/>
    </row>
    <row r="96" ht="15.75" customHeight="1">
      <c r="A96" s="68"/>
      <c r="B96" s="68"/>
      <c r="C96" s="69"/>
      <c r="D96" s="69"/>
      <c r="E96" s="69"/>
      <c r="F96" s="70"/>
      <c r="G96" s="70"/>
      <c r="H96" s="70"/>
    </row>
    <row r="97" ht="15.75" customHeight="1">
      <c r="A97" s="68"/>
      <c r="B97" s="68"/>
      <c r="C97" s="69"/>
      <c r="D97" s="69"/>
      <c r="E97" s="69"/>
      <c r="F97" s="70"/>
      <c r="G97" s="70"/>
      <c r="H97" s="70"/>
    </row>
    <row r="98" ht="15.75" customHeight="1">
      <c r="A98" s="68"/>
      <c r="B98" s="68"/>
      <c r="C98" s="69"/>
      <c r="D98" s="69"/>
      <c r="E98" s="69"/>
      <c r="F98" s="70"/>
      <c r="G98" s="70"/>
      <c r="H98" s="70"/>
    </row>
    <row r="99" ht="15.75" customHeight="1">
      <c r="A99" s="68"/>
      <c r="B99" s="68"/>
      <c r="C99" s="69"/>
      <c r="D99" s="69"/>
      <c r="E99" s="69"/>
      <c r="F99" s="70"/>
      <c r="G99" s="70"/>
      <c r="H99" s="70"/>
    </row>
    <row r="100" ht="15.75" customHeight="1">
      <c r="A100" s="68"/>
      <c r="B100" s="68"/>
      <c r="C100" s="69"/>
      <c r="D100" s="69"/>
      <c r="E100" s="69"/>
      <c r="F100" s="70"/>
      <c r="G100" s="70"/>
      <c r="H100" s="70"/>
    </row>
    <row r="101" ht="15.75" customHeight="1">
      <c r="A101" s="68"/>
      <c r="B101" s="68"/>
      <c r="C101" s="69"/>
      <c r="D101" s="69"/>
      <c r="E101" s="69"/>
      <c r="F101" s="70"/>
      <c r="G101" s="70"/>
      <c r="H101" s="70"/>
    </row>
    <row r="102" ht="15.75" customHeight="1">
      <c r="A102" s="68"/>
      <c r="B102" s="68"/>
      <c r="C102" s="69"/>
      <c r="D102" s="69"/>
      <c r="E102" s="69"/>
      <c r="F102" s="70"/>
      <c r="G102" s="70"/>
      <c r="H102" s="70"/>
    </row>
    <row r="103" ht="15.75" customHeight="1">
      <c r="A103" s="68"/>
      <c r="B103" s="68"/>
      <c r="C103" s="69"/>
      <c r="D103" s="69"/>
      <c r="E103" s="69"/>
      <c r="F103" s="70"/>
      <c r="G103" s="70"/>
      <c r="H103" s="70"/>
    </row>
    <row r="104" ht="15.75" customHeight="1">
      <c r="A104" s="68"/>
      <c r="B104" s="68"/>
      <c r="C104" s="69"/>
      <c r="D104" s="69"/>
      <c r="E104" s="69"/>
      <c r="F104" s="70"/>
      <c r="G104" s="70"/>
      <c r="H104" s="70"/>
    </row>
    <row r="105" ht="15.75" customHeight="1">
      <c r="A105" s="68"/>
      <c r="B105" s="68"/>
      <c r="C105" s="69"/>
      <c r="D105" s="69"/>
      <c r="E105" s="69"/>
      <c r="F105" s="70"/>
      <c r="G105" s="70"/>
      <c r="H105" s="70"/>
    </row>
    <row r="106" ht="15.75" customHeight="1">
      <c r="A106" s="68"/>
      <c r="B106" s="68"/>
      <c r="C106" s="69"/>
      <c r="D106" s="69"/>
      <c r="E106" s="69"/>
      <c r="F106" s="70"/>
      <c r="G106" s="70"/>
      <c r="H106" s="70"/>
    </row>
    <row r="107" ht="15.75" customHeight="1">
      <c r="A107" s="68"/>
      <c r="B107" s="68"/>
      <c r="C107" s="69"/>
      <c r="D107" s="69"/>
      <c r="E107" s="69"/>
      <c r="F107" s="70"/>
      <c r="G107" s="70"/>
      <c r="H107" s="70"/>
    </row>
    <row r="108" ht="15.75" customHeight="1">
      <c r="A108" s="68"/>
      <c r="B108" s="68"/>
      <c r="C108" s="69"/>
      <c r="D108" s="69"/>
      <c r="E108" s="69"/>
      <c r="F108" s="70"/>
      <c r="G108" s="70"/>
      <c r="H108" s="70"/>
    </row>
    <row r="109" ht="15.75" customHeight="1">
      <c r="A109" s="68"/>
      <c r="B109" s="68"/>
      <c r="C109" s="69"/>
      <c r="D109" s="69"/>
      <c r="E109" s="69"/>
      <c r="F109" s="70"/>
      <c r="G109" s="70"/>
      <c r="H109" s="70"/>
    </row>
    <row r="110" ht="15.75" customHeight="1">
      <c r="A110" s="68"/>
      <c r="B110" s="68"/>
      <c r="C110" s="69"/>
      <c r="D110" s="69"/>
      <c r="E110" s="69"/>
      <c r="F110" s="70"/>
      <c r="G110" s="70"/>
      <c r="H110" s="70"/>
    </row>
    <row r="111" ht="15.75" customHeight="1">
      <c r="A111" s="68"/>
      <c r="B111" s="68"/>
      <c r="C111" s="69"/>
      <c r="D111" s="69"/>
      <c r="E111" s="69"/>
      <c r="F111" s="70"/>
      <c r="G111" s="70"/>
      <c r="H111" s="70"/>
    </row>
    <row r="112" ht="15.75" customHeight="1">
      <c r="A112" s="68"/>
      <c r="B112" s="68"/>
      <c r="C112" s="69"/>
      <c r="D112" s="69"/>
      <c r="E112" s="69"/>
      <c r="F112" s="70"/>
      <c r="G112" s="70"/>
      <c r="H112" s="70"/>
    </row>
    <row r="113" ht="15.75" customHeight="1">
      <c r="A113" s="68"/>
      <c r="B113" s="68"/>
      <c r="C113" s="69"/>
      <c r="D113" s="69"/>
      <c r="E113" s="69"/>
      <c r="F113" s="70"/>
      <c r="G113" s="70"/>
      <c r="H113" s="70"/>
    </row>
    <row r="114" ht="15.75" customHeight="1">
      <c r="A114" s="68"/>
      <c r="B114" s="68"/>
      <c r="C114" s="69"/>
      <c r="D114" s="69"/>
      <c r="E114" s="69"/>
      <c r="F114" s="70"/>
      <c r="G114" s="70"/>
      <c r="H114" s="70"/>
    </row>
    <row r="115" ht="15.75" customHeight="1">
      <c r="A115" s="68"/>
      <c r="B115" s="68"/>
      <c r="C115" s="69"/>
      <c r="D115" s="69"/>
      <c r="E115" s="69"/>
      <c r="F115" s="70"/>
      <c r="G115" s="70"/>
      <c r="H115" s="70"/>
    </row>
    <row r="116" ht="15.75" customHeight="1">
      <c r="A116" s="68"/>
      <c r="B116" s="68"/>
      <c r="C116" s="69"/>
      <c r="D116" s="69"/>
      <c r="E116" s="69"/>
      <c r="F116" s="70"/>
      <c r="G116" s="70"/>
      <c r="H116" s="70"/>
    </row>
    <row r="117" ht="15.75" customHeight="1">
      <c r="A117" s="68"/>
      <c r="B117" s="68"/>
      <c r="C117" s="69"/>
      <c r="D117" s="69"/>
      <c r="E117" s="69"/>
      <c r="F117" s="70"/>
      <c r="G117" s="70"/>
      <c r="H117" s="70"/>
    </row>
    <row r="118" ht="15.75" customHeight="1">
      <c r="A118" s="68"/>
      <c r="B118" s="68"/>
      <c r="C118" s="69"/>
      <c r="D118" s="69"/>
      <c r="E118" s="69"/>
      <c r="F118" s="70"/>
      <c r="G118" s="70"/>
      <c r="H118" s="70"/>
    </row>
    <row r="119" ht="15.75" customHeight="1">
      <c r="A119" s="68"/>
      <c r="B119" s="68"/>
      <c r="C119" s="69"/>
      <c r="D119" s="69"/>
      <c r="E119" s="69"/>
      <c r="F119" s="70"/>
      <c r="G119" s="70"/>
      <c r="H119" s="70"/>
    </row>
    <row r="120" ht="15.75" customHeight="1">
      <c r="A120" s="68"/>
      <c r="B120" s="68"/>
      <c r="C120" s="69"/>
      <c r="D120" s="69"/>
      <c r="E120" s="69"/>
      <c r="F120" s="70"/>
      <c r="G120" s="70"/>
      <c r="H120" s="70"/>
    </row>
    <row r="121" ht="15.75" customHeight="1">
      <c r="A121" s="68"/>
      <c r="B121" s="68"/>
      <c r="C121" s="69"/>
      <c r="D121" s="69"/>
      <c r="E121" s="69"/>
      <c r="F121" s="70"/>
      <c r="G121" s="70"/>
      <c r="H121" s="70"/>
    </row>
    <row r="122" ht="15.75" customHeight="1">
      <c r="A122" s="68"/>
      <c r="B122" s="68"/>
      <c r="C122" s="69"/>
      <c r="D122" s="69"/>
      <c r="E122" s="69"/>
      <c r="F122" s="70"/>
      <c r="G122" s="70"/>
      <c r="H122" s="70"/>
    </row>
    <row r="123" ht="15.75" customHeight="1">
      <c r="A123" s="68"/>
      <c r="B123" s="68"/>
      <c r="C123" s="69"/>
      <c r="D123" s="69"/>
      <c r="E123" s="69"/>
      <c r="F123" s="70"/>
      <c r="G123" s="70"/>
      <c r="H123" s="70"/>
    </row>
    <row r="124" ht="15.75" customHeight="1">
      <c r="A124" s="68"/>
      <c r="B124" s="68"/>
      <c r="C124" s="69"/>
      <c r="D124" s="69"/>
      <c r="E124" s="69"/>
      <c r="F124" s="70"/>
      <c r="G124" s="70"/>
      <c r="H124" s="70"/>
    </row>
    <row r="125" ht="15.75" customHeight="1">
      <c r="A125" s="68"/>
      <c r="B125" s="68"/>
      <c r="C125" s="69"/>
      <c r="D125" s="69"/>
      <c r="E125" s="69"/>
      <c r="F125" s="70"/>
      <c r="G125" s="70"/>
      <c r="H125" s="70"/>
    </row>
    <row r="126" ht="15.75" customHeight="1">
      <c r="A126" s="68"/>
      <c r="B126" s="68"/>
      <c r="C126" s="69"/>
      <c r="D126" s="69"/>
      <c r="E126" s="69"/>
      <c r="F126" s="70"/>
      <c r="G126" s="70"/>
      <c r="H126" s="70"/>
    </row>
    <row r="127" ht="15.75" customHeight="1">
      <c r="A127" s="68"/>
      <c r="B127" s="68"/>
      <c r="C127" s="69"/>
      <c r="D127" s="69"/>
      <c r="E127" s="69"/>
      <c r="F127" s="70"/>
      <c r="G127" s="70"/>
      <c r="H127" s="70"/>
    </row>
    <row r="128" ht="15.75" customHeight="1">
      <c r="A128" s="68"/>
      <c r="B128" s="68"/>
      <c r="C128" s="69"/>
      <c r="D128" s="69"/>
      <c r="E128" s="69"/>
      <c r="F128" s="70"/>
      <c r="G128" s="70"/>
      <c r="H128" s="70"/>
    </row>
    <row r="129" ht="15.75" customHeight="1">
      <c r="A129" s="68"/>
      <c r="B129" s="68"/>
      <c r="C129" s="69"/>
      <c r="D129" s="69"/>
      <c r="E129" s="69"/>
      <c r="F129" s="70"/>
      <c r="G129" s="70"/>
      <c r="H129" s="70"/>
    </row>
    <row r="130" ht="15.75" customHeight="1">
      <c r="A130" s="68"/>
      <c r="B130" s="68"/>
      <c r="C130" s="69"/>
      <c r="D130" s="69"/>
      <c r="E130" s="69"/>
      <c r="F130" s="70"/>
      <c r="G130" s="70"/>
      <c r="H130" s="70"/>
    </row>
    <row r="131" ht="15.75" customHeight="1">
      <c r="A131" s="68"/>
      <c r="B131" s="68"/>
      <c r="C131" s="69"/>
      <c r="D131" s="69"/>
      <c r="E131" s="69"/>
      <c r="F131" s="70"/>
      <c r="G131" s="70"/>
      <c r="H131" s="70"/>
    </row>
    <row r="132" ht="15.75" customHeight="1">
      <c r="A132" s="68"/>
      <c r="B132" s="68"/>
      <c r="C132" s="69"/>
      <c r="D132" s="69"/>
      <c r="E132" s="69"/>
      <c r="F132" s="70"/>
      <c r="G132" s="70"/>
      <c r="H132" s="70"/>
    </row>
    <row r="133" ht="15.75" customHeight="1">
      <c r="A133" s="68"/>
      <c r="B133" s="68"/>
      <c r="C133" s="69"/>
      <c r="D133" s="69"/>
      <c r="E133" s="69"/>
      <c r="F133" s="70"/>
      <c r="G133" s="70"/>
      <c r="H133" s="70"/>
    </row>
    <row r="134" ht="15.75" customHeight="1">
      <c r="A134" s="68"/>
      <c r="B134" s="68"/>
      <c r="C134" s="69"/>
      <c r="D134" s="69"/>
      <c r="E134" s="69"/>
      <c r="F134" s="70"/>
      <c r="G134" s="70"/>
      <c r="H134" s="70"/>
    </row>
    <row r="135" ht="15.75" customHeight="1">
      <c r="A135" s="68"/>
      <c r="B135" s="68"/>
      <c r="C135" s="69"/>
      <c r="D135" s="69"/>
      <c r="E135" s="69"/>
      <c r="F135" s="70"/>
      <c r="G135" s="70"/>
      <c r="H135" s="70"/>
    </row>
    <row r="136" ht="15.75" customHeight="1">
      <c r="A136" s="68"/>
      <c r="B136" s="68"/>
      <c r="C136" s="69"/>
      <c r="D136" s="69"/>
      <c r="E136" s="69"/>
      <c r="F136" s="70"/>
      <c r="G136" s="70"/>
      <c r="H136" s="70"/>
    </row>
    <row r="137" ht="15.75" customHeight="1">
      <c r="A137" s="68"/>
      <c r="B137" s="68"/>
      <c r="C137" s="69"/>
      <c r="D137" s="69"/>
      <c r="E137" s="69"/>
      <c r="F137" s="70"/>
      <c r="G137" s="70"/>
      <c r="H137" s="70"/>
    </row>
    <row r="138" ht="15.75" customHeight="1">
      <c r="A138" s="68"/>
      <c r="B138" s="68"/>
      <c r="C138" s="69"/>
      <c r="D138" s="69"/>
      <c r="E138" s="69"/>
      <c r="F138" s="70"/>
      <c r="G138" s="70"/>
      <c r="H138" s="70"/>
    </row>
    <row r="139" ht="15.75" customHeight="1">
      <c r="A139" s="68"/>
      <c r="B139" s="68"/>
      <c r="C139" s="69"/>
      <c r="D139" s="69"/>
      <c r="E139" s="69"/>
      <c r="F139" s="70"/>
      <c r="G139" s="70"/>
      <c r="H139" s="70"/>
    </row>
    <row r="140" ht="15.75" customHeight="1">
      <c r="A140" s="68"/>
      <c r="B140" s="68"/>
      <c r="C140" s="69"/>
      <c r="D140" s="69"/>
      <c r="E140" s="69"/>
      <c r="F140" s="70"/>
      <c r="G140" s="70"/>
      <c r="H140" s="70"/>
    </row>
    <row r="141" ht="15.75" customHeight="1">
      <c r="A141" s="68"/>
      <c r="B141" s="68"/>
      <c r="C141" s="69"/>
      <c r="D141" s="69"/>
      <c r="E141" s="69"/>
      <c r="F141" s="70"/>
      <c r="G141" s="70"/>
      <c r="H141" s="70"/>
    </row>
    <row r="142" ht="15.75" customHeight="1">
      <c r="A142" s="68"/>
      <c r="B142" s="68"/>
      <c r="C142" s="69"/>
      <c r="D142" s="69"/>
      <c r="E142" s="69"/>
      <c r="F142" s="70"/>
      <c r="G142" s="70"/>
      <c r="H142" s="70"/>
    </row>
    <row r="143" ht="15.75" customHeight="1">
      <c r="A143" s="68"/>
      <c r="B143" s="68"/>
      <c r="C143" s="69"/>
      <c r="D143" s="69"/>
      <c r="E143" s="69"/>
      <c r="F143" s="70"/>
      <c r="G143" s="70"/>
      <c r="H143" s="70"/>
    </row>
    <row r="144" ht="15.75" customHeight="1">
      <c r="A144" s="68"/>
      <c r="B144" s="68"/>
      <c r="C144" s="69"/>
      <c r="D144" s="69"/>
      <c r="E144" s="69"/>
      <c r="F144" s="70"/>
      <c r="G144" s="70"/>
      <c r="H144" s="70"/>
    </row>
    <row r="145" ht="15.75" customHeight="1">
      <c r="A145" s="68"/>
      <c r="B145" s="68"/>
      <c r="C145" s="69"/>
      <c r="D145" s="69"/>
      <c r="E145" s="69"/>
      <c r="F145" s="70"/>
      <c r="G145" s="70"/>
      <c r="H145" s="70"/>
    </row>
    <row r="146" ht="15.75" customHeight="1">
      <c r="A146" s="68"/>
      <c r="B146" s="68"/>
      <c r="C146" s="69"/>
      <c r="D146" s="69"/>
      <c r="E146" s="69"/>
      <c r="F146" s="70"/>
      <c r="G146" s="70"/>
      <c r="H146" s="70"/>
    </row>
    <row r="147" ht="15.75" customHeight="1">
      <c r="A147" s="68"/>
      <c r="B147" s="68"/>
      <c r="C147" s="69"/>
      <c r="D147" s="69"/>
      <c r="E147" s="69"/>
      <c r="F147" s="70"/>
      <c r="G147" s="70"/>
      <c r="H147" s="70"/>
    </row>
    <row r="148" ht="15.75" customHeight="1">
      <c r="A148" s="68"/>
      <c r="B148" s="68"/>
      <c r="C148" s="69"/>
      <c r="D148" s="69"/>
      <c r="E148" s="69"/>
      <c r="F148" s="70"/>
      <c r="G148" s="70"/>
      <c r="H148" s="70"/>
    </row>
    <row r="149" ht="15.75" customHeight="1">
      <c r="A149" s="68"/>
      <c r="B149" s="68"/>
      <c r="C149" s="69"/>
      <c r="D149" s="69"/>
      <c r="E149" s="69"/>
      <c r="F149" s="70"/>
      <c r="G149" s="70"/>
      <c r="H149" s="70"/>
    </row>
    <row r="150" ht="15.75" customHeight="1">
      <c r="A150" s="68"/>
      <c r="B150" s="68"/>
      <c r="C150" s="69"/>
      <c r="D150" s="69"/>
      <c r="E150" s="69"/>
      <c r="F150" s="70"/>
      <c r="G150" s="70"/>
      <c r="H150" s="70"/>
    </row>
    <row r="151" ht="15.75" customHeight="1">
      <c r="A151" s="68"/>
      <c r="B151" s="68"/>
      <c r="C151" s="69"/>
      <c r="D151" s="69"/>
      <c r="E151" s="69"/>
      <c r="F151" s="70"/>
      <c r="G151" s="70"/>
      <c r="H151" s="70"/>
    </row>
    <row r="152" ht="15.75" customHeight="1">
      <c r="A152" s="68"/>
      <c r="B152" s="68"/>
      <c r="C152" s="69"/>
      <c r="D152" s="69"/>
      <c r="E152" s="69"/>
      <c r="F152" s="70"/>
      <c r="G152" s="70"/>
      <c r="H152" s="70"/>
    </row>
    <row r="153" ht="15.75" customHeight="1">
      <c r="A153" s="68"/>
      <c r="B153" s="68"/>
      <c r="C153" s="69"/>
      <c r="D153" s="69"/>
      <c r="E153" s="69"/>
      <c r="F153" s="70"/>
      <c r="G153" s="70"/>
      <c r="H153" s="70"/>
    </row>
    <row r="154" ht="15.75" customHeight="1">
      <c r="A154" s="68"/>
      <c r="B154" s="68"/>
      <c r="C154" s="69"/>
      <c r="D154" s="69"/>
      <c r="E154" s="69"/>
      <c r="F154" s="70"/>
      <c r="G154" s="70"/>
      <c r="H154" s="70"/>
    </row>
    <row r="155" ht="15.75" customHeight="1">
      <c r="A155" s="68"/>
      <c r="B155" s="68"/>
      <c r="C155" s="69"/>
      <c r="D155" s="69"/>
      <c r="E155" s="69"/>
      <c r="F155" s="70"/>
      <c r="G155" s="70"/>
      <c r="H155" s="70"/>
    </row>
    <row r="156" ht="15.75" customHeight="1">
      <c r="A156" s="68"/>
      <c r="B156" s="68"/>
      <c r="C156" s="69"/>
      <c r="D156" s="69"/>
      <c r="E156" s="69"/>
      <c r="F156" s="70"/>
      <c r="G156" s="70"/>
      <c r="H156" s="70"/>
    </row>
    <row r="157" ht="15.75" customHeight="1">
      <c r="A157" s="68"/>
      <c r="B157" s="68"/>
      <c r="C157" s="69"/>
      <c r="D157" s="69"/>
      <c r="E157" s="69"/>
      <c r="F157" s="70"/>
      <c r="G157" s="70"/>
      <c r="H157" s="70"/>
    </row>
    <row r="158" ht="15.75" customHeight="1">
      <c r="A158" s="68"/>
      <c r="B158" s="68"/>
      <c r="C158" s="69"/>
      <c r="D158" s="69"/>
      <c r="E158" s="69"/>
      <c r="F158" s="70"/>
      <c r="G158" s="70"/>
      <c r="H158" s="70"/>
    </row>
    <row r="159" ht="15.75" customHeight="1">
      <c r="A159" s="68"/>
      <c r="B159" s="68"/>
      <c r="C159" s="69"/>
      <c r="D159" s="69"/>
      <c r="E159" s="69"/>
      <c r="F159" s="70"/>
      <c r="G159" s="70"/>
      <c r="H159" s="70"/>
    </row>
    <row r="160" ht="15.75" customHeight="1">
      <c r="A160" s="68"/>
      <c r="B160" s="68"/>
      <c r="C160" s="69"/>
      <c r="D160" s="69"/>
      <c r="E160" s="69"/>
      <c r="F160" s="70"/>
      <c r="G160" s="70"/>
      <c r="H160" s="70"/>
    </row>
    <row r="161" ht="15.75" customHeight="1">
      <c r="A161" s="68"/>
      <c r="B161" s="68"/>
      <c r="C161" s="69"/>
      <c r="D161" s="69"/>
      <c r="E161" s="69"/>
      <c r="F161" s="70"/>
      <c r="G161" s="70"/>
      <c r="H161" s="70"/>
    </row>
    <row r="162" ht="15.75" customHeight="1">
      <c r="A162" s="68"/>
      <c r="B162" s="68"/>
      <c r="C162" s="69"/>
      <c r="D162" s="69"/>
      <c r="E162" s="69"/>
      <c r="F162" s="70"/>
      <c r="G162" s="70"/>
      <c r="H162" s="70"/>
    </row>
    <row r="163" ht="15.75" customHeight="1">
      <c r="A163" s="68"/>
      <c r="B163" s="68"/>
      <c r="C163" s="69"/>
      <c r="D163" s="69"/>
      <c r="E163" s="69"/>
      <c r="F163" s="70"/>
      <c r="G163" s="70"/>
      <c r="H163" s="70"/>
    </row>
    <row r="164" ht="15.75" customHeight="1">
      <c r="A164" s="68"/>
      <c r="B164" s="68"/>
      <c r="C164" s="69"/>
      <c r="D164" s="69"/>
      <c r="E164" s="69"/>
      <c r="F164" s="70"/>
      <c r="G164" s="70"/>
      <c r="H164" s="70"/>
    </row>
    <row r="165" ht="15.75" customHeight="1">
      <c r="A165" s="68"/>
      <c r="B165" s="68"/>
      <c r="C165" s="69"/>
      <c r="D165" s="69"/>
      <c r="E165" s="69"/>
      <c r="F165" s="70"/>
      <c r="G165" s="70"/>
      <c r="H165" s="70"/>
    </row>
    <row r="166" ht="15.75" customHeight="1">
      <c r="A166" s="68"/>
      <c r="B166" s="68"/>
      <c r="C166" s="69"/>
      <c r="D166" s="69"/>
      <c r="E166" s="69"/>
      <c r="F166" s="70"/>
      <c r="G166" s="70"/>
      <c r="H166" s="70"/>
    </row>
    <row r="167" ht="15.75" customHeight="1">
      <c r="A167" s="68"/>
      <c r="B167" s="68"/>
      <c r="C167" s="69"/>
      <c r="D167" s="69"/>
      <c r="E167" s="69"/>
      <c r="F167" s="70"/>
      <c r="G167" s="70"/>
      <c r="H167" s="70"/>
    </row>
    <row r="168" ht="15.75" customHeight="1">
      <c r="A168" s="68"/>
      <c r="B168" s="68"/>
      <c r="C168" s="69"/>
      <c r="D168" s="69"/>
      <c r="E168" s="69"/>
      <c r="F168" s="70"/>
      <c r="G168" s="70"/>
      <c r="H168" s="70"/>
    </row>
    <row r="169" ht="15.75" customHeight="1">
      <c r="A169" s="68"/>
      <c r="B169" s="68"/>
      <c r="C169" s="69"/>
      <c r="D169" s="69"/>
      <c r="E169" s="69"/>
      <c r="F169" s="70"/>
      <c r="G169" s="70"/>
      <c r="H169" s="70"/>
    </row>
    <row r="170" ht="15.75" customHeight="1">
      <c r="A170" s="68"/>
      <c r="B170" s="68"/>
      <c r="C170" s="69"/>
      <c r="D170" s="69"/>
      <c r="E170" s="69"/>
      <c r="F170" s="70"/>
      <c r="G170" s="70"/>
      <c r="H170" s="70"/>
    </row>
    <row r="171" ht="15.75" customHeight="1">
      <c r="A171" s="68"/>
      <c r="B171" s="68"/>
      <c r="C171" s="69"/>
      <c r="D171" s="69"/>
      <c r="E171" s="69"/>
      <c r="F171" s="70"/>
      <c r="G171" s="70"/>
      <c r="H171" s="70"/>
    </row>
    <row r="172" ht="15.75" customHeight="1">
      <c r="A172" s="68"/>
      <c r="B172" s="68"/>
      <c r="C172" s="69"/>
      <c r="D172" s="69"/>
      <c r="E172" s="69"/>
      <c r="F172" s="70"/>
      <c r="G172" s="70"/>
      <c r="H172" s="70"/>
    </row>
    <row r="173" ht="15.75" customHeight="1">
      <c r="A173" s="68"/>
      <c r="B173" s="68"/>
      <c r="C173" s="69"/>
      <c r="D173" s="69"/>
      <c r="E173" s="69"/>
      <c r="F173" s="70"/>
      <c r="G173" s="70"/>
      <c r="H173" s="70"/>
    </row>
    <row r="174" ht="15.75" customHeight="1">
      <c r="A174" s="68"/>
      <c r="B174" s="68"/>
      <c r="C174" s="69"/>
      <c r="D174" s="69"/>
      <c r="E174" s="69"/>
      <c r="F174" s="70"/>
      <c r="G174" s="70"/>
      <c r="H174" s="70"/>
    </row>
    <row r="175" ht="15.75" customHeight="1">
      <c r="A175" s="68"/>
      <c r="B175" s="68"/>
      <c r="C175" s="69"/>
      <c r="D175" s="69"/>
      <c r="E175" s="69"/>
      <c r="F175" s="70"/>
      <c r="G175" s="70"/>
      <c r="H175" s="70"/>
    </row>
    <row r="176" ht="15.75" customHeight="1">
      <c r="A176" s="68"/>
      <c r="B176" s="68"/>
      <c r="C176" s="69"/>
      <c r="D176" s="69"/>
      <c r="E176" s="69"/>
      <c r="F176" s="70"/>
      <c r="G176" s="70"/>
      <c r="H176" s="70"/>
    </row>
    <row r="177" ht="15.75" customHeight="1">
      <c r="A177" s="68"/>
      <c r="B177" s="68"/>
      <c r="C177" s="69"/>
      <c r="D177" s="69"/>
      <c r="E177" s="69"/>
      <c r="F177" s="70"/>
      <c r="G177" s="70"/>
      <c r="H177" s="70"/>
    </row>
    <row r="178" ht="15.75" customHeight="1">
      <c r="A178" s="68"/>
      <c r="B178" s="68"/>
      <c r="C178" s="69"/>
      <c r="D178" s="69"/>
      <c r="E178" s="69"/>
      <c r="F178" s="70"/>
      <c r="G178" s="70"/>
      <c r="H178" s="70"/>
    </row>
    <row r="179" ht="15.75" customHeight="1">
      <c r="A179" s="68"/>
      <c r="B179" s="68"/>
      <c r="C179" s="69"/>
      <c r="D179" s="69"/>
      <c r="E179" s="69"/>
      <c r="F179" s="70"/>
      <c r="G179" s="70"/>
      <c r="H179" s="70"/>
    </row>
    <row r="180" ht="15.75" customHeight="1">
      <c r="A180" s="68"/>
      <c r="B180" s="68"/>
      <c r="C180" s="69"/>
      <c r="D180" s="69"/>
      <c r="E180" s="69"/>
      <c r="F180" s="70"/>
      <c r="G180" s="70"/>
      <c r="H180" s="70"/>
    </row>
    <row r="181" ht="15.75" customHeight="1">
      <c r="A181" s="68"/>
      <c r="B181" s="68"/>
      <c r="C181" s="69"/>
      <c r="D181" s="69"/>
      <c r="E181" s="69"/>
      <c r="F181" s="70"/>
      <c r="G181" s="70"/>
      <c r="H181" s="70"/>
    </row>
    <row r="182" ht="15.75" customHeight="1">
      <c r="A182" s="68"/>
      <c r="B182" s="68"/>
      <c r="C182" s="69"/>
      <c r="D182" s="69"/>
      <c r="E182" s="69"/>
      <c r="F182" s="70"/>
      <c r="G182" s="70"/>
      <c r="H182" s="70"/>
    </row>
    <row r="183" ht="15.75" customHeight="1">
      <c r="A183" s="68"/>
      <c r="B183" s="68"/>
      <c r="C183" s="69"/>
      <c r="D183" s="69"/>
      <c r="E183" s="69"/>
      <c r="F183" s="70"/>
      <c r="G183" s="70"/>
      <c r="H183" s="70"/>
    </row>
    <row r="184" ht="15.75" customHeight="1">
      <c r="A184" s="68"/>
      <c r="B184" s="68"/>
      <c r="C184" s="69"/>
      <c r="D184" s="69"/>
      <c r="E184" s="69"/>
      <c r="F184" s="70"/>
      <c r="G184" s="70"/>
      <c r="H184" s="70"/>
    </row>
    <row r="185" ht="15.75" customHeight="1">
      <c r="A185" s="68"/>
      <c r="B185" s="68"/>
      <c r="C185" s="69"/>
      <c r="D185" s="69"/>
      <c r="E185" s="69"/>
      <c r="F185" s="70"/>
      <c r="G185" s="70"/>
      <c r="H185" s="70"/>
    </row>
    <row r="186" ht="15.75" customHeight="1">
      <c r="A186" s="68"/>
      <c r="B186" s="68"/>
      <c r="C186" s="69"/>
      <c r="D186" s="69"/>
      <c r="E186" s="69"/>
      <c r="F186" s="70"/>
      <c r="G186" s="70"/>
      <c r="H186" s="70"/>
    </row>
    <row r="187" ht="15.75" customHeight="1">
      <c r="A187" s="68"/>
      <c r="B187" s="68"/>
      <c r="C187" s="69"/>
      <c r="D187" s="69"/>
      <c r="E187" s="69"/>
      <c r="F187" s="70"/>
      <c r="G187" s="70"/>
      <c r="H187" s="70"/>
    </row>
    <row r="188" ht="15.75" customHeight="1">
      <c r="A188" s="68"/>
      <c r="B188" s="68"/>
      <c r="C188" s="69"/>
      <c r="D188" s="69"/>
      <c r="E188" s="69"/>
      <c r="F188" s="70"/>
      <c r="G188" s="70"/>
      <c r="H188" s="70"/>
    </row>
    <row r="189" ht="15.75" customHeight="1">
      <c r="A189" s="68"/>
      <c r="B189" s="68"/>
      <c r="C189" s="69"/>
      <c r="D189" s="69"/>
      <c r="E189" s="69"/>
      <c r="F189" s="70"/>
      <c r="G189" s="70"/>
      <c r="H189" s="70"/>
    </row>
    <row r="190" ht="15.75" customHeight="1">
      <c r="A190" s="68"/>
      <c r="B190" s="68"/>
      <c r="C190" s="69"/>
      <c r="D190" s="69"/>
      <c r="E190" s="69"/>
      <c r="F190" s="70"/>
      <c r="G190" s="70"/>
      <c r="H190" s="70"/>
    </row>
    <row r="191" ht="15.75" customHeight="1">
      <c r="A191" s="68"/>
      <c r="B191" s="68"/>
      <c r="C191" s="69"/>
      <c r="D191" s="69"/>
      <c r="E191" s="69"/>
      <c r="F191" s="70"/>
      <c r="G191" s="70"/>
      <c r="H191" s="70"/>
    </row>
    <row r="192" ht="15.75" customHeight="1">
      <c r="A192" s="68"/>
      <c r="B192" s="68"/>
      <c r="C192" s="69"/>
      <c r="D192" s="69"/>
      <c r="E192" s="69"/>
      <c r="F192" s="70"/>
      <c r="G192" s="70"/>
      <c r="H192" s="70"/>
    </row>
    <row r="193" ht="15.75" customHeight="1">
      <c r="A193" s="68"/>
      <c r="B193" s="68"/>
      <c r="C193" s="69"/>
      <c r="D193" s="69"/>
      <c r="E193" s="69"/>
      <c r="F193" s="70"/>
      <c r="G193" s="70"/>
      <c r="H193" s="70"/>
    </row>
    <row r="194" ht="15.75" customHeight="1">
      <c r="A194" s="68"/>
      <c r="B194" s="68"/>
      <c r="C194" s="69"/>
      <c r="D194" s="69"/>
      <c r="E194" s="69"/>
      <c r="F194" s="70"/>
      <c r="G194" s="70"/>
      <c r="H194" s="70"/>
    </row>
    <row r="195" ht="15.75" customHeight="1">
      <c r="A195" s="68"/>
      <c r="B195" s="68"/>
      <c r="C195" s="69"/>
      <c r="D195" s="69"/>
      <c r="E195" s="69"/>
      <c r="F195" s="70"/>
      <c r="G195" s="70"/>
      <c r="H195" s="70"/>
    </row>
    <row r="196" ht="15.75" customHeight="1">
      <c r="A196" s="68"/>
      <c r="B196" s="68"/>
      <c r="C196" s="69"/>
      <c r="D196" s="69"/>
      <c r="E196" s="69"/>
      <c r="F196" s="70"/>
      <c r="G196" s="70"/>
      <c r="H196" s="70"/>
    </row>
    <row r="197" ht="15.75" customHeight="1">
      <c r="A197" s="68"/>
      <c r="B197" s="68"/>
      <c r="C197" s="69"/>
      <c r="D197" s="69"/>
      <c r="E197" s="69"/>
      <c r="F197" s="70"/>
      <c r="G197" s="70"/>
      <c r="H197" s="70"/>
    </row>
    <row r="198" ht="15.75" customHeight="1">
      <c r="A198" s="68"/>
      <c r="B198" s="68"/>
      <c r="C198" s="69"/>
      <c r="D198" s="69"/>
      <c r="E198" s="69"/>
      <c r="F198" s="70"/>
      <c r="G198" s="70"/>
      <c r="H198" s="70"/>
    </row>
    <row r="199" ht="15.75" customHeight="1">
      <c r="A199" s="68"/>
      <c r="B199" s="68"/>
      <c r="C199" s="69"/>
      <c r="D199" s="69"/>
      <c r="E199" s="69"/>
      <c r="F199" s="70"/>
      <c r="G199" s="70"/>
      <c r="H199" s="70"/>
    </row>
    <row r="200" ht="15.75" customHeight="1">
      <c r="A200" s="68"/>
      <c r="B200" s="68"/>
      <c r="C200" s="69"/>
      <c r="D200" s="69"/>
      <c r="E200" s="69"/>
      <c r="F200" s="70"/>
      <c r="G200" s="70"/>
      <c r="H200" s="70"/>
    </row>
    <row r="201" ht="15.75" customHeight="1">
      <c r="A201" s="68"/>
      <c r="B201" s="68"/>
      <c r="C201" s="69"/>
      <c r="D201" s="69"/>
      <c r="E201" s="69"/>
      <c r="F201" s="70"/>
      <c r="G201" s="70"/>
      <c r="H201" s="70"/>
    </row>
    <row r="202" ht="15.75" customHeight="1">
      <c r="A202" s="68"/>
      <c r="B202" s="68"/>
      <c r="C202" s="69"/>
      <c r="D202" s="69"/>
      <c r="E202" s="69"/>
      <c r="F202" s="70"/>
      <c r="G202" s="70"/>
      <c r="H202" s="70"/>
    </row>
    <row r="203" ht="15.75" customHeight="1">
      <c r="A203" s="68"/>
      <c r="B203" s="68"/>
      <c r="C203" s="69"/>
      <c r="D203" s="69"/>
      <c r="E203" s="69"/>
      <c r="F203" s="70"/>
      <c r="G203" s="70"/>
      <c r="H203" s="70"/>
    </row>
    <row r="204" ht="15.75" customHeight="1">
      <c r="A204" s="68"/>
      <c r="B204" s="68"/>
      <c r="C204" s="69"/>
      <c r="D204" s="69"/>
      <c r="E204" s="69"/>
      <c r="F204" s="70"/>
      <c r="G204" s="70"/>
      <c r="H204" s="70"/>
    </row>
    <row r="205" ht="15.75" customHeight="1">
      <c r="A205" s="68"/>
      <c r="B205" s="68"/>
      <c r="C205" s="69"/>
      <c r="D205" s="69"/>
      <c r="E205" s="69"/>
      <c r="F205" s="70"/>
      <c r="G205" s="70"/>
      <c r="H205" s="70"/>
    </row>
    <row r="206" ht="15.75" customHeight="1">
      <c r="A206" s="68"/>
      <c r="B206" s="68"/>
      <c r="C206" s="69"/>
      <c r="D206" s="69"/>
      <c r="E206" s="69"/>
      <c r="F206" s="70"/>
      <c r="G206" s="70"/>
      <c r="H206" s="70"/>
    </row>
    <row r="207" ht="15.75" customHeight="1">
      <c r="A207" s="68"/>
      <c r="B207" s="68"/>
      <c r="C207" s="69"/>
      <c r="D207" s="69"/>
      <c r="E207" s="69"/>
      <c r="F207" s="70"/>
      <c r="G207" s="70"/>
      <c r="H207" s="70"/>
    </row>
    <row r="208" ht="15.75" customHeight="1">
      <c r="A208" s="68"/>
      <c r="B208" s="68"/>
      <c r="C208" s="69"/>
      <c r="D208" s="69"/>
      <c r="E208" s="69"/>
      <c r="F208" s="70"/>
      <c r="G208" s="70"/>
      <c r="H208" s="70"/>
    </row>
    <row r="209" ht="15.75" customHeight="1">
      <c r="A209" s="68"/>
      <c r="B209" s="68"/>
      <c r="C209" s="69"/>
      <c r="D209" s="69"/>
      <c r="E209" s="69"/>
      <c r="F209" s="70"/>
      <c r="G209" s="70"/>
      <c r="H209" s="70"/>
    </row>
    <row r="210" ht="15.75" customHeight="1">
      <c r="A210" s="68"/>
      <c r="B210" s="68"/>
      <c r="C210" s="69"/>
      <c r="D210" s="69"/>
      <c r="E210" s="69"/>
      <c r="F210" s="70"/>
      <c r="G210" s="70"/>
      <c r="H210" s="70"/>
    </row>
    <row r="211" ht="15.75" customHeight="1">
      <c r="A211" s="68"/>
      <c r="B211" s="68"/>
      <c r="C211" s="69"/>
      <c r="D211" s="69"/>
      <c r="E211" s="69"/>
      <c r="F211" s="70"/>
      <c r="G211" s="70"/>
      <c r="H211" s="70"/>
    </row>
    <row r="212" ht="15.75" customHeight="1">
      <c r="A212" s="68"/>
      <c r="B212" s="68"/>
      <c r="C212" s="69"/>
      <c r="D212" s="69"/>
      <c r="E212" s="69"/>
      <c r="F212" s="70"/>
      <c r="G212" s="70"/>
      <c r="H212" s="70"/>
    </row>
    <row r="213" ht="15.75" customHeight="1">
      <c r="A213" s="68"/>
      <c r="B213" s="68"/>
      <c r="C213" s="69"/>
      <c r="D213" s="69"/>
      <c r="E213" s="69"/>
      <c r="F213" s="70"/>
      <c r="G213" s="70"/>
      <c r="H213" s="70"/>
    </row>
    <row r="214" ht="15.75" customHeight="1">
      <c r="A214" s="68"/>
      <c r="B214" s="68"/>
      <c r="C214" s="69"/>
      <c r="D214" s="69"/>
      <c r="E214" s="69"/>
      <c r="F214" s="70"/>
      <c r="G214" s="70"/>
      <c r="H214" s="70"/>
    </row>
    <row r="215" ht="15.75" customHeight="1">
      <c r="A215" s="68"/>
      <c r="B215" s="68"/>
      <c r="C215" s="69"/>
      <c r="D215" s="69"/>
      <c r="E215" s="69"/>
      <c r="F215" s="70"/>
      <c r="G215" s="70"/>
      <c r="H215" s="70"/>
    </row>
    <row r="216" ht="15.75" customHeight="1">
      <c r="A216" s="68"/>
      <c r="B216" s="68"/>
      <c r="C216" s="69"/>
      <c r="D216" s="69"/>
      <c r="E216" s="69"/>
      <c r="F216" s="70"/>
      <c r="G216" s="70"/>
      <c r="H216" s="70"/>
    </row>
    <row r="217" ht="15.75" customHeight="1">
      <c r="A217" s="68"/>
      <c r="B217" s="68"/>
      <c r="C217" s="69"/>
      <c r="D217" s="69"/>
      <c r="E217" s="69"/>
      <c r="F217" s="70"/>
      <c r="G217" s="70"/>
      <c r="H217" s="70"/>
    </row>
    <row r="218" ht="15.75" customHeight="1">
      <c r="A218" s="68"/>
      <c r="B218" s="68"/>
      <c r="C218" s="69"/>
      <c r="D218" s="69"/>
      <c r="E218" s="69"/>
      <c r="F218" s="70"/>
      <c r="G218" s="70"/>
      <c r="H218" s="70"/>
    </row>
    <row r="219" ht="15.75" customHeight="1">
      <c r="A219" s="68"/>
      <c r="B219" s="68"/>
      <c r="C219" s="69"/>
      <c r="D219" s="69"/>
      <c r="E219" s="69"/>
      <c r="F219" s="70"/>
      <c r="G219" s="70"/>
      <c r="H219" s="70"/>
    </row>
    <row r="220" ht="15.75" customHeight="1">
      <c r="A220" s="68"/>
      <c r="B220" s="68"/>
      <c r="C220" s="69"/>
      <c r="D220" s="69"/>
      <c r="E220" s="69"/>
      <c r="F220" s="70"/>
      <c r="G220" s="70"/>
      <c r="H220" s="70"/>
    </row>
    <row r="221" ht="15.75" customHeight="1">
      <c r="A221" s="68"/>
      <c r="B221" s="68"/>
      <c r="C221" s="69"/>
      <c r="D221" s="69"/>
      <c r="E221" s="69"/>
      <c r="F221" s="70"/>
      <c r="G221" s="70"/>
      <c r="H221" s="70"/>
    </row>
    <row r="222" ht="15.75" customHeight="1">
      <c r="A222" s="68"/>
      <c r="B222" s="68"/>
      <c r="C222" s="69"/>
      <c r="D222" s="69"/>
      <c r="E222" s="69"/>
      <c r="F222" s="70"/>
      <c r="G222" s="70"/>
      <c r="H222" s="70"/>
    </row>
    <row r="223" ht="15.75" customHeight="1">
      <c r="A223" s="68"/>
      <c r="B223" s="68"/>
      <c r="C223" s="69"/>
      <c r="D223" s="69"/>
      <c r="E223" s="69"/>
      <c r="F223" s="70"/>
      <c r="G223" s="70"/>
      <c r="H223" s="70"/>
    </row>
    <row r="224" ht="15.75" customHeight="1">
      <c r="A224" s="68"/>
      <c r="B224" s="68"/>
      <c r="C224" s="69"/>
      <c r="D224" s="69"/>
      <c r="E224" s="69"/>
      <c r="F224" s="70"/>
      <c r="G224" s="70"/>
      <c r="H224" s="70"/>
    </row>
    <row r="225" ht="15.75" customHeight="1">
      <c r="A225" s="68"/>
      <c r="B225" s="68"/>
      <c r="C225" s="69"/>
      <c r="D225" s="69"/>
      <c r="E225" s="69"/>
      <c r="F225" s="70"/>
      <c r="G225" s="70"/>
      <c r="H225" s="70"/>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M10"/>
    <mergeCell ref="A11:M11"/>
    <mergeCell ref="A25:H25"/>
    <mergeCell ref="A2:M2"/>
    <mergeCell ref="A4:M4"/>
    <mergeCell ref="A5:M5"/>
    <mergeCell ref="A6:M6"/>
    <mergeCell ref="A7:M7"/>
    <mergeCell ref="A8:M8"/>
    <mergeCell ref="A9:M9"/>
  </mergeCells>
  <printOptions/>
  <pageMargins bottom="0.75" footer="0.0" header="0.0" left="0.7" right="0.7" top="0.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7"/>
    <pageSetUpPr/>
  </sheetPr>
  <sheetViews>
    <sheetView workbookViewId="0"/>
  </sheetViews>
  <sheetFormatPr customHeight="1" defaultColWidth="14.43" defaultRowHeight="15.0"/>
  <cols>
    <col customWidth="1" min="1" max="1" width="23.71"/>
    <col customWidth="1" min="2" max="2" width="10.86"/>
    <col customWidth="1" min="3" max="3" width="30.0"/>
    <col customWidth="1" min="4" max="4" width="17.71"/>
    <col customWidth="1" min="5" max="5" width="26.43"/>
    <col customWidth="1" min="6" max="8" width="13.71"/>
    <col customWidth="1" min="9" max="25" width="8.0"/>
  </cols>
  <sheetData>
    <row r="1">
      <c r="A1" s="68"/>
      <c r="B1" s="68"/>
      <c r="C1" s="69"/>
      <c r="D1" s="69"/>
      <c r="E1" s="69"/>
      <c r="F1" s="70"/>
      <c r="G1" s="70"/>
      <c r="H1" s="70"/>
    </row>
    <row r="2" ht="15.75" customHeight="1">
      <c r="A2" s="1798" t="s">
        <v>12807</v>
      </c>
      <c r="B2" s="72"/>
      <c r="C2" s="72"/>
      <c r="D2" s="72"/>
      <c r="E2" s="73"/>
      <c r="F2" s="1651"/>
      <c r="G2" s="1651"/>
      <c r="H2" s="1651"/>
      <c r="I2" s="75"/>
      <c r="J2" s="75"/>
      <c r="K2" s="75"/>
      <c r="L2" s="75"/>
      <c r="M2" s="75"/>
      <c r="N2" s="75"/>
      <c r="O2" s="75"/>
      <c r="P2" s="75"/>
      <c r="Q2" s="75"/>
      <c r="R2" s="75"/>
      <c r="S2" s="75"/>
      <c r="T2" s="75"/>
      <c r="U2" s="75"/>
      <c r="V2" s="75"/>
      <c r="W2" s="75"/>
      <c r="X2" s="75"/>
      <c r="Y2" s="75"/>
    </row>
    <row r="3" ht="15.75" customHeight="1">
      <c r="A3" s="614"/>
      <c r="B3" s="614"/>
      <c r="C3" s="614"/>
      <c r="D3" s="614"/>
      <c r="E3" s="1652"/>
      <c r="F3" s="1651"/>
      <c r="G3" s="1651"/>
      <c r="H3" s="1651"/>
      <c r="I3" s="75"/>
      <c r="J3" s="75"/>
      <c r="K3" s="75"/>
      <c r="L3" s="75"/>
      <c r="M3" s="75"/>
      <c r="N3" s="75"/>
      <c r="O3" s="75"/>
      <c r="P3" s="75"/>
      <c r="Q3" s="75"/>
      <c r="R3" s="75"/>
      <c r="S3" s="75"/>
      <c r="T3" s="75"/>
      <c r="U3" s="75"/>
      <c r="V3" s="75"/>
      <c r="W3" s="75"/>
      <c r="X3" s="75"/>
      <c r="Y3" s="75"/>
    </row>
    <row r="4" ht="18.0" customHeight="1">
      <c r="A4" s="593" t="s">
        <v>12808</v>
      </c>
      <c r="B4" s="72"/>
      <c r="C4" s="72"/>
      <c r="D4" s="72"/>
      <c r="E4" s="73"/>
      <c r="F4" s="1651"/>
      <c r="G4" s="1651"/>
      <c r="H4" s="1651"/>
      <c r="I4" s="75"/>
      <c r="J4" s="75"/>
      <c r="K4" s="75"/>
      <c r="L4" s="75"/>
      <c r="M4" s="75"/>
      <c r="N4" s="75"/>
      <c r="O4" s="75"/>
      <c r="P4" s="75"/>
      <c r="Q4" s="75"/>
      <c r="R4" s="75"/>
      <c r="S4" s="75"/>
      <c r="T4" s="75"/>
      <c r="U4" s="75"/>
      <c r="V4" s="75"/>
      <c r="W4" s="75"/>
      <c r="X4" s="75"/>
      <c r="Y4" s="75"/>
    </row>
    <row r="5" ht="15.0" customHeight="1">
      <c r="A5" s="1070" t="s">
        <v>12809</v>
      </c>
      <c r="B5" s="72"/>
      <c r="C5" s="72"/>
      <c r="D5" s="72"/>
      <c r="E5" s="73"/>
      <c r="F5" s="1651"/>
      <c r="G5" s="1651"/>
      <c r="H5" s="1651"/>
      <c r="I5" s="75"/>
      <c r="J5" s="75"/>
      <c r="K5" s="75"/>
      <c r="L5" s="75"/>
      <c r="M5" s="75"/>
      <c r="N5" s="75"/>
      <c r="O5" s="75"/>
      <c r="P5" s="75"/>
      <c r="Q5" s="75"/>
      <c r="R5" s="75"/>
      <c r="S5" s="75"/>
      <c r="T5" s="75"/>
      <c r="U5" s="75"/>
      <c r="V5" s="75"/>
      <c r="W5" s="75"/>
      <c r="X5" s="75"/>
      <c r="Y5" s="75"/>
    </row>
    <row r="6" ht="104.25" customHeight="1">
      <c r="A6" s="1070" t="s">
        <v>12810</v>
      </c>
      <c r="B6" s="72"/>
      <c r="C6" s="72"/>
      <c r="D6" s="72"/>
      <c r="E6" s="73"/>
      <c r="F6" s="1651"/>
      <c r="G6" s="1651"/>
      <c r="H6" s="1651"/>
      <c r="I6" s="75"/>
      <c r="J6" s="75"/>
      <c r="K6" s="75"/>
      <c r="L6" s="75"/>
      <c r="M6" s="75"/>
      <c r="N6" s="75"/>
      <c r="O6" s="75"/>
      <c r="P6" s="75"/>
      <c r="Q6" s="75"/>
      <c r="R6" s="75"/>
      <c r="S6" s="75"/>
      <c r="T6" s="75"/>
      <c r="U6" s="75"/>
      <c r="V6" s="75"/>
      <c r="W6" s="75"/>
      <c r="X6" s="75"/>
      <c r="Y6" s="75"/>
    </row>
    <row r="7" ht="56.25" customHeight="1">
      <c r="A7" s="1070" t="s">
        <v>12811</v>
      </c>
      <c r="B7" s="72"/>
      <c r="C7" s="72"/>
      <c r="D7" s="72"/>
      <c r="E7" s="73"/>
      <c r="F7" s="1651"/>
      <c r="G7" s="1651"/>
      <c r="H7" s="1651"/>
      <c r="I7" s="75"/>
      <c r="J7" s="75"/>
      <c r="K7" s="75"/>
      <c r="L7" s="75"/>
      <c r="M7" s="75"/>
      <c r="N7" s="75"/>
      <c r="O7" s="75"/>
      <c r="P7" s="75"/>
      <c r="Q7" s="75"/>
      <c r="R7" s="75"/>
      <c r="S7" s="75"/>
      <c r="T7" s="75"/>
      <c r="U7" s="75"/>
      <c r="V7" s="75"/>
      <c r="W7" s="75"/>
      <c r="X7" s="75"/>
      <c r="Y7" s="75"/>
    </row>
    <row r="8" ht="17.25" customHeight="1">
      <c r="A8" s="1070" t="s">
        <v>12812</v>
      </c>
      <c r="B8" s="72"/>
      <c r="C8" s="72"/>
      <c r="D8" s="72"/>
      <c r="E8" s="73"/>
      <c r="F8" s="1651"/>
      <c r="G8" s="1651"/>
      <c r="H8" s="1651"/>
      <c r="I8" s="75"/>
      <c r="J8" s="75"/>
      <c r="K8" s="75"/>
      <c r="L8" s="75"/>
      <c r="M8" s="75"/>
      <c r="N8" s="75"/>
      <c r="O8" s="75"/>
      <c r="P8" s="75"/>
      <c r="Q8" s="75"/>
      <c r="R8" s="75"/>
      <c r="S8" s="75"/>
      <c r="T8" s="75"/>
      <c r="U8" s="75"/>
      <c r="V8" s="75"/>
      <c r="W8" s="75"/>
      <c r="X8" s="75"/>
      <c r="Y8" s="75"/>
    </row>
    <row r="9" ht="210.0" customHeight="1">
      <c r="A9" s="1653" t="s">
        <v>12813</v>
      </c>
      <c r="B9" s="72"/>
      <c r="C9" s="72"/>
      <c r="D9" s="72"/>
      <c r="E9" s="73"/>
      <c r="F9" s="1651"/>
      <c r="G9" s="1651"/>
      <c r="H9" s="1651"/>
      <c r="I9" s="75"/>
      <c r="J9" s="75"/>
      <c r="K9" s="75"/>
      <c r="L9" s="75"/>
      <c r="M9" s="75"/>
      <c r="N9" s="75"/>
      <c r="O9" s="75"/>
      <c r="P9" s="75"/>
      <c r="Q9" s="75"/>
      <c r="R9" s="75"/>
      <c r="S9" s="75"/>
      <c r="T9" s="75"/>
      <c r="U9" s="75"/>
      <c r="V9" s="75"/>
      <c r="W9" s="75"/>
      <c r="X9" s="75"/>
      <c r="Y9" s="75"/>
    </row>
    <row r="10">
      <c r="A10" s="80"/>
      <c r="B10" s="80"/>
      <c r="C10" s="81"/>
      <c r="D10" s="81"/>
      <c r="E10" s="81"/>
      <c r="F10" s="80"/>
      <c r="G10" s="80"/>
      <c r="H10" s="80"/>
      <c r="I10" s="75"/>
      <c r="J10" s="75"/>
      <c r="K10" s="75"/>
      <c r="L10" s="75"/>
      <c r="M10" s="75"/>
      <c r="N10" s="75"/>
      <c r="O10" s="75"/>
      <c r="P10" s="75"/>
      <c r="Q10" s="75"/>
      <c r="R10" s="75"/>
      <c r="S10" s="75"/>
      <c r="T10" s="75"/>
      <c r="U10" s="75"/>
      <c r="V10" s="75"/>
      <c r="W10" s="75"/>
      <c r="X10" s="75"/>
      <c r="Y10" s="75"/>
    </row>
    <row r="11" ht="61.5" customHeight="1">
      <c r="A11" s="596" t="s">
        <v>7076</v>
      </c>
      <c r="B11" s="84" t="s">
        <v>8</v>
      </c>
      <c r="C11" s="84" t="s">
        <v>12814</v>
      </c>
      <c r="D11" s="596" t="s">
        <v>249</v>
      </c>
      <c r="E11" s="596" t="s">
        <v>253</v>
      </c>
      <c r="F11" s="86" t="s">
        <v>2051</v>
      </c>
      <c r="I11" s="75"/>
      <c r="J11" s="75"/>
      <c r="K11" s="75"/>
      <c r="L11" s="75"/>
      <c r="M11" s="75"/>
      <c r="N11" s="75"/>
      <c r="O11" s="75"/>
      <c r="P11" s="75"/>
      <c r="Q11" s="75"/>
      <c r="R11" s="75"/>
      <c r="S11" s="75"/>
      <c r="T11" s="75"/>
      <c r="U11" s="75"/>
      <c r="V11" s="75"/>
      <c r="W11" s="75"/>
      <c r="X11" s="75"/>
      <c r="Y11" s="75"/>
    </row>
    <row r="12" ht="15.75" customHeight="1">
      <c r="A12" s="348" t="str">
        <f>[4]ID18!A1</f>
        <v>#ERROR!</v>
      </c>
      <c r="B12" s="348" t="str">
        <f>[4]ID18!B1</f>
        <v>#ERROR!</v>
      </c>
      <c r="C12" s="348" t="str">
        <f>[4]ID18!C1</f>
        <v>#ERROR!</v>
      </c>
      <c r="D12" s="674" t="str">
        <f>[4]ID18!D1</f>
        <v>#ERROR!</v>
      </c>
      <c r="E12" s="628" t="str">
        <f>[4]ID18!E1</f>
        <v>#ERROR!</v>
      </c>
      <c r="F12" s="126" t="s">
        <v>8520</v>
      </c>
    </row>
    <row r="13" ht="15.75" customHeight="1">
      <c r="A13" s="348" t="str">
        <f>[4]ID18!A2</f>
        <v>#ERROR!</v>
      </c>
      <c r="B13" s="348" t="str">
        <f>[4]ID18!B2</f>
        <v>#ERROR!</v>
      </c>
      <c r="C13" s="348" t="str">
        <f>[4]ID18!C2</f>
        <v>#ERROR!</v>
      </c>
      <c r="D13" s="674" t="str">
        <f>[4]ID18!D2</f>
        <v>#ERROR!</v>
      </c>
      <c r="E13" s="628" t="str">
        <f>[4]ID18!E2</f>
        <v>#ERROR!</v>
      </c>
      <c r="F13" s="126" t="s">
        <v>10494</v>
      </c>
    </row>
    <row r="14" ht="15.75" customHeight="1">
      <c r="A14" s="348" t="str">
        <f>[4]ID18!A3</f>
        <v>#ERROR!</v>
      </c>
      <c r="B14" s="348" t="str">
        <f>[4]ID18!B3</f>
        <v>#ERROR!</v>
      </c>
      <c r="C14" s="348" t="str">
        <f>[4]ID18!C3</f>
        <v>#ERROR!</v>
      </c>
      <c r="D14" s="674" t="str">
        <f>[4]ID18!D3</f>
        <v>#ERROR!</v>
      </c>
      <c r="E14" s="628" t="str">
        <f>[4]ID18!E3</f>
        <v>#ERROR!</v>
      </c>
      <c r="F14" s="126" t="s">
        <v>12815</v>
      </c>
    </row>
    <row r="15" ht="15.75" customHeight="1">
      <c r="A15" s="348" t="str">
        <f>[4]ID18!A4</f>
        <v>#ERROR!</v>
      </c>
      <c r="B15" s="348" t="str">
        <f>[4]ID18!B4</f>
        <v>#ERROR!</v>
      </c>
      <c r="C15" s="348" t="str">
        <f>[4]ID18!C4</f>
        <v>#ERROR!</v>
      </c>
      <c r="D15" s="674" t="str">
        <f>[4]ID18!D4</f>
        <v>#ERROR!</v>
      </c>
      <c r="E15" s="628" t="str">
        <f>[4]ID18!E4</f>
        <v>#ERROR!</v>
      </c>
      <c r="F15" s="126" t="s">
        <v>12816</v>
      </c>
    </row>
    <row r="16" ht="15.75" customHeight="1">
      <c r="A16" s="348" t="str">
        <f>[4]ID18!A5</f>
        <v>#ERROR!</v>
      </c>
      <c r="B16" s="348" t="str">
        <f>[4]ID18!B5</f>
        <v>#ERROR!</v>
      </c>
      <c r="C16" s="348" t="str">
        <f>[4]ID18!C5</f>
        <v>#ERROR!</v>
      </c>
      <c r="D16" s="674" t="str">
        <f>[4]ID18!D5</f>
        <v>#ERROR!</v>
      </c>
      <c r="E16" s="628" t="str">
        <f>[4]ID18!E5</f>
        <v>#ERROR!</v>
      </c>
      <c r="F16" s="126" t="s">
        <v>10503</v>
      </c>
    </row>
    <row r="17" ht="15.75" customHeight="1">
      <c r="A17" s="348" t="str">
        <f>[4]ID18!A6</f>
        <v>#ERROR!</v>
      </c>
      <c r="B17" s="348" t="str">
        <f>[4]ID18!B6</f>
        <v>#ERROR!</v>
      </c>
      <c r="C17" s="348" t="str">
        <f>[4]ID18!C6</f>
        <v>#ERROR!</v>
      </c>
      <c r="D17" s="674" t="str">
        <f>[4]ID18!D6</f>
        <v>#ERROR!</v>
      </c>
      <c r="E17" s="628" t="str">
        <f>[4]ID18!E6</f>
        <v>#ERROR!</v>
      </c>
      <c r="F17" s="126" t="s">
        <v>10503</v>
      </c>
    </row>
    <row r="18" ht="15.75" customHeight="1">
      <c r="A18" s="421" t="str">
        <f>[4]ID18!A7</f>
        <v>#ERROR!</v>
      </c>
      <c r="B18" s="421" t="str">
        <f>[4]ID18!B7</f>
        <v>#ERROR!</v>
      </c>
      <c r="C18" s="421" t="str">
        <f>[4]ID18!C7</f>
        <v>#ERROR!</v>
      </c>
      <c r="D18" s="679" t="str">
        <f>[4]ID18!D7</f>
        <v>#ERROR!</v>
      </c>
      <c r="E18" s="679" t="str">
        <f>[4]ID18!E7</f>
        <v>#ERROR!</v>
      </c>
      <c r="F18" s="126" t="s">
        <v>51</v>
      </c>
    </row>
    <row r="19" ht="15.75" customHeight="1">
      <c r="A19" s="1368" t="s">
        <v>12817</v>
      </c>
      <c r="B19" s="1368" t="str">
        <f>[4]ID18!B8</f>
        <v>#ERROR!</v>
      </c>
      <c r="C19" s="421" t="str">
        <f>[4]ID18!C8</f>
        <v>#ERROR!</v>
      </c>
      <c r="D19" s="421" t="str">
        <f>[4]ID18!D8</f>
        <v>#ERROR!</v>
      </c>
      <c r="E19" s="421" t="str">
        <f>[4]ID18!E8</f>
        <v>#ERROR!</v>
      </c>
      <c r="F19" s="421" t="s">
        <v>12817</v>
      </c>
      <c r="G19" s="70"/>
      <c r="H19" s="70"/>
    </row>
    <row r="20" ht="15.75" customHeight="1">
      <c r="A20" s="1368" t="s">
        <v>439</v>
      </c>
      <c r="B20" s="1368" t="s">
        <v>52</v>
      </c>
      <c r="C20" s="421" t="s">
        <v>12818</v>
      </c>
      <c r="D20" s="421">
        <v>8.0</v>
      </c>
      <c r="E20" s="421">
        <v>16.0</v>
      </c>
      <c r="F20" s="421" t="s">
        <v>439</v>
      </c>
      <c r="G20" s="70"/>
      <c r="H20" s="70"/>
    </row>
    <row r="21" ht="15.75" customHeight="1">
      <c r="A21" s="1368" t="s">
        <v>439</v>
      </c>
      <c r="B21" s="1368" t="s">
        <v>52</v>
      </c>
      <c r="C21" s="421" t="s">
        <v>12819</v>
      </c>
      <c r="D21" s="421">
        <v>8.0</v>
      </c>
      <c r="E21" s="1368">
        <v>16.0</v>
      </c>
      <c r="F21" s="421" t="s">
        <v>439</v>
      </c>
      <c r="G21" s="70"/>
      <c r="H21" s="70"/>
    </row>
    <row r="22" ht="15.75" customHeight="1">
      <c r="A22" s="1368" t="str">
        <f>[4]ID18!A11</f>
        <v>#ERROR!</v>
      </c>
      <c r="B22" s="1368" t="str">
        <f>[4]ID18!B11</f>
        <v>#ERROR!</v>
      </c>
      <c r="C22" s="421" t="str">
        <f>[4]ID18!C11</f>
        <v>#ERROR!</v>
      </c>
      <c r="D22" s="421" t="str">
        <f>[4]ID18!D11</f>
        <v>#ERROR!</v>
      </c>
      <c r="E22" s="421" t="str">
        <f>[4]ID18!E11</f>
        <v>#ERROR!</v>
      </c>
      <c r="F22" s="421" t="s">
        <v>54</v>
      </c>
      <c r="G22" s="70"/>
      <c r="H22" s="70"/>
    </row>
    <row r="23" ht="15.75" customHeight="1">
      <c r="A23" s="1368" t="str">
        <f>[4]ID18!A12</f>
        <v>#ERROR!</v>
      </c>
      <c r="B23" s="1368" t="str">
        <f>[4]ID18!B12</f>
        <v>#ERROR!</v>
      </c>
      <c r="C23" s="421" t="str">
        <f>[4]ID18!C12</f>
        <v>#ERROR!</v>
      </c>
      <c r="D23" s="421" t="str">
        <f>[4]ID18!D12</f>
        <v>#ERROR!</v>
      </c>
      <c r="E23" s="1368" t="str">
        <f>[4]ID18!E12</f>
        <v>#ERROR!</v>
      </c>
      <c r="F23" s="421" t="s">
        <v>56</v>
      </c>
      <c r="G23" s="70"/>
      <c r="H23" s="70"/>
    </row>
    <row r="24" ht="15.75" customHeight="1">
      <c r="A24" s="1368" t="str">
        <f>[4]ID18!A13</f>
        <v>#ERROR!</v>
      </c>
      <c r="B24" s="1368" t="str">
        <f>[4]ID18!B13</f>
        <v>#ERROR!</v>
      </c>
      <c r="C24" s="421" t="str">
        <f>[4]ID18!C13</f>
        <v>#ERROR!</v>
      </c>
      <c r="D24" s="421" t="str">
        <f>[4]ID18!D13</f>
        <v>#ERROR!</v>
      </c>
      <c r="E24" s="421" t="str">
        <f>[4]ID18!E13</f>
        <v>#ERROR!</v>
      </c>
      <c r="F24" s="421" t="s">
        <v>12820</v>
      </c>
      <c r="G24" s="70"/>
      <c r="H24" s="70"/>
    </row>
    <row r="25" ht="15.75" customHeight="1">
      <c r="A25" s="1368" t="str">
        <f>[4]ID18!A14</f>
        <v>#ERROR!</v>
      </c>
      <c r="B25" s="1368" t="str">
        <f>[4]ID18!B14</f>
        <v>#ERROR!</v>
      </c>
      <c r="C25" s="421" t="str">
        <f>[4]ID18!C14</f>
        <v>#ERROR!</v>
      </c>
      <c r="D25" s="421" t="str">
        <f>[4]ID18!D14</f>
        <v>#ERROR!</v>
      </c>
      <c r="E25" s="421" t="str">
        <f>[4]ID18!E14</f>
        <v>#ERROR!</v>
      </c>
      <c r="F25" s="421" t="s">
        <v>12820</v>
      </c>
      <c r="G25" s="70"/>
      <c r="H25" s="70"/>
    </row>
    <row r="26" ht="15.75" customHeight="1">
      <c r="A26" s="1368" t="str">
        <f>[4]ID18!A15</f>
        <v>#ERROR!</v>
      </c>
      <c r="B26" s="1368" t="str">
        <f>[4]ID18!B15</f>
        <v>#ERROR!</v>
      </c>
      <c r="C26" s="421" t="str">
        <f>[4]ID18!C15</f>
        <v>#ERROR!</v>
      </c>
      <c r="D26" s="421" t="str">
        <f>[4]ID18!D15</f>
        <v>#ERROR!</v>
      </c>
      <c r="E26" s="421" t="str">
        <f>[4]ID18!E15</f>
        <v>#ERROR!</v>
      </c>
      <c r="F26" s="421" t="s">
        <v>12820</v>
      </c>
      <c r="G26" s="70"/>
      <c r="H26" s="70"/>
    </row>
    <row r="27" ht="15.75" customHeight="1">
      <c r="A27" s="1368" t="str">
        <f>[4]ID18!A16</f>
        <v>#ERROR!</v>
      </c>
      <c r="B27" s="1368" t="str">
        <f>[4]ID18!B16</f>
        <v>#ERROR!</v>
      </c>
      <c r="C27" s="421" t="str">
        <f>[4]ID18!C16</f>
        <v>#ERROR!</v>
      </c>
      <c r="D27" s="421" t="str">
        <f>[4]ID18!D16</f>
        <v>#ERROR!</v>
      </c>
      <c r="E27" s="421" t="str">
        <f>[4]ID18!E16</f>
        <v>#ERROR!</v>
      </c>
      <c r="F27" s="421" t="s">
        <v>12821</v>
      </c>
      <c r="G27" s="70"/>
      <c r="H27" s="70"/>
    </row>
    <row r="28" ht="15.75" customHeight="1">
      <c r="A28" s="1368" t="str">
        <f>[4]ID18!A17</f>
        <v>#ERROR!</v>
      </c>
      <c r="B28" s="1368" t="str">
        <f>[4]ID18!B17</f>
        <v>#ERROR!</v>
      </c>
      <c r="C28" s="421" t="str">
        <f>[4]ID18!C17</f>
        <v>#ERROR!</v>
      </c>
      <c r="D28" s="421" t="str">
        <f>[4]ID18!D17</f>
        <v>#ERROR!</v>
      </c>
      <c r="E28" s="421" t="str">
        <f>[4]ID18!E17</f>
        <v>#ERROR!</v>
      </c>
      <c r="F28" s="421" t="s">
        <v>12821</v>
      </c>
      <c r="G28" s="70"/>
      <c r="H28" s="70"/>
    </row>
    <row r="29" ht="15.75" customHeight="1">
      <c r="A29" s="1368" t="str">
        <f>[4]ID18!A18</f>
        <v>#ERROR!</v>
      </c>
      <c r="B29" s="1368" t="str">
        <f>[4]ID18!B18</f>
        <v>#ERROR!</v>
      </c>
      <c r="C29" s="421" t="str">
        <f>[4]ID18!C18</f>
        <v>#ERROR!</v>
      </c>
      <c r="D29" s="421" t="str">
        <f>[4]ID18!D18</f>
        <v>#ERROR!</v>
      </c>
      <c r="E29" s="421" t="str">
        <f>[4]ID18!E18</f>
        <v>#ERROR!</v>
      </c>
      <c r="F29" s="421" t="s">
        <v>12821</v>
      </c>
      <c r="G29" s="70"/>
      <c r="H29" s="70"/>
    </row>
    <row r="30" ht="15.75" customHeight="1">
      <c r="A30" s="1368" t="str">
        <f>[4]ID18!A19</f>
        <v>#ERROR!</v>
      </c>
      <c r="B30" s="1368" t="str">
        <f>[4]ID18!B19</f>
        <v>#ERROR!</v>
      </c>
      <c r="C30" s="421" t="str">
        <f>[4]ID18!C19</f>
        <v>#ERROR!</v>
      </c>
      <c r="D30" s="421" t="str">
        <f>[4]ID18!D19</f>
        <v>#ERROR!</v>
      </c>
      <c r="E30" s="421" t="str">
        <f>[4]ID18!E19</f>
        <v>#ERROR!</v>
      </c>
      <c r="F30" s="421" t="s">
        <v>8734</v>
      </c>
      <c r="G30" s="70"/>
      <c r="H30" s="70"/>
    </row>
    <row r="31" ht="15.75" customHeight="1">
      <c r="A31" s="1368" t="str">
        <f>[4]ID18!A20</f>
        <v>#ERROR!</v>
      </c>
      <c r="B31" s="1368" t="str">
        <f>[4]ID18!B20</f>
        <v>#ERROR!</v>
      </c>
      <c r="C31" s="421" t="str">
        <f>[4]ID18!C20</f>
        <v>#ERROR!</v>
      </c>
      <c r="D31" s="421" t="str">
        <f>[4]ID18!D20</f>
        <v>#ERROR!</v>
      </c>
      <c r="E31" s="421" t="str">
        <f>[4]ID18!E20</f>
        <v>#ERROR!</v>
      </c>
      <c r="F31" s="421" t="s">
        <v>8734</v>
      </c>
      <c r="G31" s="70"/>
      <c r="H31" s="70"/>
    </row>
    <row r="32" ht="15.75" customHeight="1">
      <c r="A32" s="1368" t="str">
        <f>[4]ID18!A21</f>
        <v>#ERROR!</v>
      </c>
      <c r="B32" s="1368" t="str">
        <f>[4]ID18!B21</f>
        <v>#ERROR!</v>
      </c>
      <c r="C32" s="421" t="str">
        <f>[4]ID18!C21</f>
        <v>#ERROR!</v>
      </c>
      <c r="D32" s="421" t="str">
        <f>[4]ID18!D21</f>
        <v>#ERROR!</v>
      </c>
      <c r="E32" s="421" t="str">
        <f>[4]ID18!E21</f>
        <v>#ERROR!</v>
      </c>
      <c r="F32" s="421" t="s">
        <v>533</v>
      </c>
      <c r="G32" s="70"/>
      <c r="H32" s="70"/>
    </row>
    <row r="33" ht="15.75" customHeight="1">
      <c r="A33" s="1368" t="str">
        <f>[4]ID18!A22</f>
        <v>#ERROR!</v>
      </c>
      <c r="B33" s="1368" t="str">
        <f>[4]ID18!B22</f>
        <v>#ERROR!</v>
      </c>
      <c r="C33" s="421" t="str">
        <f>[4]ID18!C22</f>
        <v>#ERROR!</v>
      </c>
      <c r="D33" s="421" t="str">
        <f>[4]ID18!D22</f>
        <v>#ERROR!</v>
      </c>
      <c r="E33" s="421" t="str">
        <f>[4]ID18!E22</f>
        <v>#ERROR!</v>
      </c>
      <c r="F33" s="421" t="s">
        <v>12822</v>
      </c>
      <c r="G33" s="70"/>
      <c r="H33" s="70"/>
    </row>
    <row r="34" ht="15.75" customHeight="1">
      <c r="A34" s="1368" t="str">
        <f>[4]ID18!A23</f>
        <v>#ERROR!</v>
      </c>
      <c r="B34" s="1368" t="str">
        <f>[4]ID18!B23</f>
        <v>#ERROR!</v>
      </c>
      <c r="C34" s="421" t="str">
        <f>[4]ID18!C23</f>
        <v>#ERROR!</v>
      </c>
      <c r="D34" s="421" t="str">
        <f>[4]ID18!D23</f>
        <v>#ERROR!</v>
      </c>
      <c r="E34" s="421" t="str">
        <f>[4]ID18!E23</f>
        <v>#ERROR!</v>
      </c>
      <c r="F34" s="421" t="s">
        <v>8753</v>
      </c>
      <c r="G34" s="70"/>
      <c r="H34" s="70"/>
    </row>
    <row r="35" ht="15.75" customHeight="1">
      <c r="A35" s="1368" t="str">
        <f>[4]ID18!A24</f>
        <v>#ERROR!</v>
      </c>
      <c r="B35" s="1368" t="str">
        <f>[4]ID18!B24</f>
        <v>#ERROR!</v>
      </c>
      <c r="C35" s="421" t="str">
        <f>[4]ID18!C24</f>
        <v>#ERROR!</v>
      </c>
      <c r="D35" s="421" t="str">
        <f>[4]ID18!D24</f>
        <v>#ERROR!</v>
      </c>
      <c r="E35" s="421" t="str">
        <f>[4]ID18!E24</f>
        <v>#ERROR!</v>
      </c>
      <c r="F35" s="421" t="s">
        <v>8753</v>
      </c>
      <c r="G35" s="70"/>
      <c r="H35" s="70"/>
    </row>
    <row r="36" ht="15.75" customHeight="1">
      <c r="A36" s="1368" t="str">
        <f>[4]ID18!A25</f>
        <v>#ERROR!</v>
      </c>
      <c r="B36" s="1368" t="str">
        <f>[4]ID18!B25</f>
        <v>#ERROR!</v>
      </c>
      <c r="C36" s="421" t="str">
        <f>[4]ID18!C25</f>
        <v>#ERROR!</v>
      </c>
      <c r="D36" s="421" t="str">
        <f>[4]ID18!D25</f>
        <v>#ERROR!</v>
      </c>
      <c r="E36" s="421" t="str">
        <f>[4]ID18!E25</f>
        <v>#ERROR!</v>
      </c>
      <c r="F36" s="421" t="s">
        <v>3614</v>
      </c>
      <c r="G36" s="70"/>
      <c r="H36" s="70"/>
    </row>
    <row r="37" ht="15.75" customHeight="1">
      <c r="A37" s="162" t="s">
        <v>10524</v>
      </c>
      <c r="B37" s="348" t="s">
        <v>101</v>
      </c>
      <c r="C37" s="348" t="s">
        <v>12823</v>
      </c>
      <c r="D37" s="178">
        <v>100.0</v>
      </c>
      <c r="E37" s="1483">
        <v>100.0</v>
      </c>
      <c r="F37" s="168" t="s">
        <v>122</v>
      </c>
    </row>
    <row r="38" ht="15.75" customHeight="1">
      <c r="A38" s="210" t="s">
        <v>119</v>
      </c>
      <c r="B38" s="1464" t="s">
        <v>101</v>
      </c>
      <c r="C38" s="1464" t="s">
        <v>12824</v>
      </c>
      <c r="D38" s="1685">
        <v>8.0</v>
      </c>
      <c r="E38" s="1668">
        <v>0.0</v>
      </c>
      <c r="F38" s="168" t="s">
        <v>119</v>
      </c>
    </row>
    <row r="39" ht="15.75" customHeight="1">
      <c r="A39" s="210" t="s">
        <v>119</v>
      </c>
      <c r="B39" s="1464" t="s">
        <v>101</v>
      </c>
      <c r="C39" s="1464" t="s">
        <v>12825</v>
      </c>
      <c r="D39" s="276">
        <v>100.0</v>
      </c>
      <c r="E39" s="1668">
        <v>100.0</v>
      </c>
      <c r="F39" s="168" t="s">
        <v>119</v>
      </c>
    </row>
    <row r="40" ht="15.0" customHeight="1">
      <c r="A40" s="162" t="s">
        <v>108</v>
      </c>
      <c r="B40" s="348" t="s">
        <v>101</v>
      </c>
      <c r="C40" s="348" t="s">
        <v>12825</v>
      </c>
      <c r="D40" s="178">
        <v>100.0</v>
      </c>
      <c r="E40" s="697">
        <v>100.0</v>
      </c>
      <c r="F40" s="168" t="s">
        <v>108</v>
      </c>
    </row>
    <row r="41" ht="15.0" customHeight="1">
      <c r="A41" s="162" t="s">
        <v>12571</v>
      </c>
      <c r="B41" s="348" t="s">
        <v>101</v>
      </c>
      <c r="C41" s="348" t="s">
        <v>12826</v>
      </c>
      <c r="D41" s="178">
        <v>100.0</v>
      </c>
      <c r="E41" s="1483">
        <v>100.0</v>
      </c>
      <c r="F41" s="168" t="s">
        <v>115</v>
      </c>
    </row>
    <row r="42" ht="15.0" customHeight="1">
      <c r="A42" s="162" t="s">
        <v>105</v>
      </c>
      <c r="B42" s="348" t="s">
        <v>52</v>
      </c>
      <c r="C42" s="348" t="s">
        <v>12827</v>
      </c>
      <c r="D42" s="164">
        <v>8.0</v>
      </c>
      <c r="E42" s="1483">
        <v>112.0</v>
      </c>
      <c r="F42" s="168" t="s">
        <v>105</v>
      </c>
    </row>
    <row r="43" ht="15.0" customHeight="1">
      <c r="A43" s="162" t="s">
        <v>105</v>
      </c>
      <c r="B43" s="348" t="s">
        <v>52</v>
      </c>
      <c r="C43" s="348" t="s">
        <v>12828</v>
      </c>
      <c r="D43" s="178">
        <v>20.0</v>
      </c>
      <c r="E43" s="1483">
        <v>20.0</v>
      </c>
      <c r="F43" s="168" t="s">
        <v>105</v>
      </c>
    </row>
    <row r="44" ht="15.0" customHeight="1">
      <c r="A44" s="162" t="s">
        <v>105</v>
      </c>
      <c r="B44" s="348" t="s">
        <v>52</v>
      </c>
      <c r="C44" s="348" t="s">
        <v>12829</v>
      </c>
      <c r="D44" s="164">
        <v>100.0</v>
      </c>
      <c r="E44" s="1483">
        <v>100.0</v>
      </c>
      <c r="F44" s="168" t="s">
        <v>105</v>
      </c>
    </row>
    <row r="45" ht="15.0" customHeight="1">
      <c r="A45" s="162" t="s">
        <v>113</v>
      </c>
      <c r="B45" s="348" t="s">
        <v>101</v>
      </c>
      <c r="C45" s="348" t="s">
        <v>12825</v>
      </c>
      <c r="D45" s="164">
        <v>100.0</v>
      </c>
      <c r="E45" s="1483">
        <v>100.0</v>
      </c>
      <c r="F45" s="168" t="s">
        <v>113</v>
      </c>
    </row>
    <row r="46" ht="15.0" customHeight="1">
      <c r="A46" s="162" t="s">
        <v>124</v>
      </c>
      <c r="B46" s="348" t="s">
        <v>101</v>
      </c>
      <c r="C46" s="348" t="s">
        <v>12830</v>
      </c>
      <c r="D46" s="164">
        <v>100.0</v>
      </c>
      <c r="E46" s="1483">
        <v>100.0</v>
      </c>
      <c r="F46" s="168" t="s">
        <v>124</v>
      </c>
    </row>
    <row r="47" ht="15.0" customHeight="1">
      <c r="A47" s="162" t="s">
        <v>10533</v>
      </c>
      <c r="B47" s="348" t="s">
        <v>101</v>
      </c>
      <c r="C47" s="348" t="s">
        <v>12826</v>
      </c>
      <c r="D47" s="178">
        <v>100.0</v>
      </c>
      <c r="E47" s="1483">
        <v>100.0</v>
      </c>
      <c r="F47" s="168" t="s">
        <v>128</v>
      </c>
    </row>
    <row r="48" ht="15.0" customHeight="1">
      <c r="A48" s="162" t="s">
        <v>123</v>
      </c>
      <c r="B48" s="348" t="s">
        <v>101</v>
      </c>
      <c r="C48" s="348" t="s">
        <v>12825</v>
      </c>
      <c r="D48" s="164">
        <v>100.0</v>
      </c>
      <c r="E48" s="1483">
        <v>100.0</v>
      </c>
      <c r="F48" s="168" t="s">
        <v>123</v>
      </c>
    </row>
    <row r="49" ht="15.0" customHeight="1">
      <c r="A49" s="162" t="s">
        <v>110</v>
      </c>
      <c r="B49" s="348" t="s">
        <v>101</v>
      </c>
      <c r="C49" s="348" t="s">
        <v>12831</v>
      </c>
      <c r="D49" s="178">
        <v>80.0</v>
      </c>
      <c r="E49" s="697">
        <v>80.0</v>
      </c>
      <c r="F49" s="168" t="s">
        <v>110</v>
      </c>
    </row>
    <row r="50" ht="15.0" customHeight="1">
      <c r="A50" s="162" t="s">
        <v>110</v>
      </c>
      <c r="B50" s="348" t="s">
        <v>101</v>
      </c>
      <c r="C50" s="348" t="s">
        <v>12832</v>
      </c>
      <c r="D50" s="178">
        <v>8.0</v>
      </c>
      <c r="E50" s="697">
        <v>8.0</v>
      </c>
      <c r="F50" s="168" t="s">
        <v>110</v>
      </c>
    </row>
    <row r="51" ht="15.0" customHeight="1">
      <c r="A51" s="162" t="s">
        <v>110</v>
      </c>
      <c r="B51" s="348" t="s">
        <v>101</v>
      </c>
      <c r="C51" s="348" t="s">
        <v>12825</v>
      </c>
      <c r="D51" s="178">
        <v>100.0</v>
      </c>
      <c r="E51" s="697">
        <v>100.0</v>
      </c>
      <c r="F51" s="168" t="s">
        <v>110</v>
      </c>
    </row>
    <row r="52" ht="21.0" customHeight="1">
      <c r="A52" s="162" t="s">
        <v>1305</v>
      </c>
      <c r="B52" s="348" t="s">
        <v>139</v>
      </c>
      <c r="C52" s="348" t="s">
        <v>12833</v>
      </c>
      <c r="D52" s="164">
        <v>8.0</v>
      </c>
      <c r="E52" s="1483">
        <v>8.0</v>
      </c>
      <c r="F52" s="94" t="s">
        <v>161</v>
      </c>
    </row>
    <row r="53" ht="21.0" customHeight="1">
      <c r="A53" s="162" t="s">
        <v>10547</v>
      </c>
      <c r="B53" s="348" t="s">
        <v>139</v>
      </c>
      <c r="C53" s="348" t="s">
        <v>12834</v>
      </c>
      <c r="D53" s="164">
        <v>8.0</v>
      </c>
      <c r="E53" s="1483">
        <v>8.0</v>
      </c>
      <c r="F53" s="94" t="s">
        <v>150</v>
      </c>
    </row>
    <row r="54" ht="21.0" customHeight="1">
      <c r="A54" s="162" t="s">
        <v>10547</v>
      </c>
      <c r="B54" s="348" t="s">
        <v>139</v>
      </c>
      <c r="C54" s="348" t="s">
        <v>12835</v>
      </c>
      <c r="D54" s="164">
        <v>8.0</v>
      </c>
      <c r="E54" s="1483">
        <v>8.0</v>
      </c>
      <c r="F54" s="94" t="s">
        <v>150</v>
      </c>
    </row>
    <row r="55" ht="21.0" customHeight="1">
      <c r="A55" s="200" t="s">
        <v>158</v>
      </c>
      <c r="B55" s="421" t="s">
        <v>139</v>
      </c>
      <c r="C55" s="421" t="s">
        <v>12836</v>
      </c>
      <c r="D55" s="315">
        <v>80.0</v>
      </c>
      <c r="E55" s="1169">
        <v>240.0</v>
      </c>
      <c r="F55" s="200" t="s">
        <v>158</v>
      </c>
    </row>
    <row r="56" ht="21.0" customHeight="1">
      <c r="A56" s="200" t="s">
        <v>158</v>
      </c>
      <c r="B56" s="421" t="s">
        <v>139</v>
      </c>
      <c r="C56" s="421" t="s">
        <v>12837</v>
      </c>
      <c r="D56" s="319">
        <v>8.0</v>
      </c>
      <c r="E56" s="1169">
        <v>8.0</v>
      </c>
      <c r="F56" s="200" t="s">
        <v>158</v>
      </c>
    </row>
    <row r="57" ht="21.0" customHeight="1">
      <c r="A57" s="1656" t="s">
        <v>8927</v>
      </c>
      <c r="B57" s="1657" t="s">
        <v>1647</v>
      </c>
      <c r="C57" s="1657" t="s">
        <v>12838</v>
      </c>
      <c r="D57" s="1658">
        <v>8.0</v>
      </c>
      <c r="E57" s="1659">
        <v>8.0</v>
      </c>
      <c r="F57" s="1656" t="s">
        <v>8927</v>
      </c>
      <c r="G57" s="1799"/>
      <c r="H57" s="1670"/>
      <c r="I57" s="1670"/>
      <c r="J57" s="1670"/>
      <c r="K57" s="1670"/>
      <c r="L57" s="1670"/>
      <c r="M57" s="1670"/>
      <c r="N57" s="1670"/>
      <c r="O57" s="1670"/>
      <c r="P57" s="1670"/>
      <c r="Q57" s="1670"/>
      <c r="R57" s="1670"/>
      <c r="S57" s="1670"/>
      <c r="T57" s="1670"/>
      <c r="U57" s="1670"/>
      <c r="V57" s="1670"/>
      <c r="W57" s="1670"/>
      <c r="X57" s="1670"/>
      <c r="Y57" s="1670"/>
      <c r="Z57" s="1671"/>
    </row>
    <row r="58" ht="21.0" customHeight="1">
      <c r="A58" s="162" t="s">
        <v>159</v>
      </c>
      <c r="B58" s="348" t="s">
        <v>139</v>
      </c>
      <c r="C58" s="348" t="s">
        <v>12839</v>
      </c>
      <c r="D58" s="164">
        <v>8.0</v>
      </c>
      <c r="E58" s="1483">
        <v>16.0</v>
      </c>
      <c r="F58" s="162" t="s">
        <v>159</v>
      </c>
    </row>
    <row r="59" ht="21.0" customHeight="1">
      <c r="A59" s="200" t="s">
        <v>1586</v>
      </c>
      <c r="B59" s="421" t="s">
        <v>139</v>
      </c>
      <c r="C59" s="1462" t="s">
        <v>12840</v>
      </c>
      <c r="D59" s="315">
        <v>10.0</v>
      </c>
      <c r="E59" s="1169">
        <v>10.0</v>
      </c>
      <c r="F59" s="200" t="s">
        <v>1586</v>
      </c>
    </row>
    <row r="60" ht="21.0" customHeight="1">
      <c r="A60" s="200" t="s">
        <v>1586</v>
      </c>
      <c r="B60" s="421" t="s">
        <v>139</v>
      </c>
      <c r="C60" s="1462" t="s">
        <v>12841</v>
      </c>
      <c r="D60" s="319">
        <v>10.0</v>
      </c>
      <c r="E60" s="1169">
        <v>10.0</v>
      </c>
      <c r="F60" s="200" t="s">
        <v>1586</v>
      </c>
    </row>
    <row r="61" ht="21.0" customHeight="1">
      <c r="A61" s="200" t="s">
        <v>1586</v>
      </c>
      <c r="B61" s="421" t="s">
        <v>139</v>
      </c>
      <c r="C61" s="1462" t="s">
        <v>12842</v>
      </c>
      <c r="D61" s="315">
        <v>10.0</v>
      </c>
      <c r="E61" s="1169">
        <v>10.0</v>
      </c>
      <c r="F61" s="200" t="s">
        <v>1586</v>
      </c>
    </row>
    <row r="62" ht="21.0" customHeight="1">
      <c r="A62" s="200" t="s">
        <v>1586</v>
      </c>
      <c r="B62" s="421" t="s">
        <v>139</v>
      </c>
      <c r="C62" s="1462" t="s">
        <v>12843</v>
      </c>
      <c r="D62" s="319">
        <v>10.0</v>
      </c>
      <c r="E62" s="1169">
        <v>10.0</v>
      </c>
      <c r="F62" s="200" t="s">
        <v>1586</v>
      </c>
    </row>
    <row r="63" ht="21.0" customHeight="1">
      <c r="A63" s="200" t="s">
        <v>1586</v>
      </c>
      <c r="B63" s="421" t="s">
        <v>139</v>
      </c>
      <c r="C63" s="1462" t="s">
        <v>12844</v>
      </c>
      <c r="D63" s="319">
        <v>10.0</v>
      </c>
      <c r="E63" s="1169">
        <v>10.0</v>
      </c>
      <c r="F63" s="200" t="s">
        <v>1586</v>
      </c>
    </row>
    <row r="64" ht="21.0" customHeight="1">
      <c r="A64" s="200" t="s">
        <v>1586</v>
      </c>
      <c r="B64" s="421" t="s">
        <v>139</v>
      </c>
      <c r="C64" s="1462" t="s">
        <v>12845</v>
      </c>
      <c r="D64" s="319">
        <v>10.0</v>
      </c>
      <c r="E64" s="1169">
        <v>10.0</v>
      </c>
      <c r="F64" s="200" t="s">
        <v>1586</v>
      </c>
    </row>
    <row r="65" ht="21.0" customHeight="1">
      <c r="A65" s="200" t="s">
        <v>1586</v>
      </c>
      <c r="B65" s="421" t="s">
        <v>139</v>
      </c>
      <c r="C65" s="1462" t="s">
        <v>12846</v>
      </c>
      <c r="D65" s="319">
        <v>10.0</v>
      </c>
      <c r="E65" s="1169">
        <v>10.0</v>
      </c>
      <c r="F65" s="200" t="s">
        <v>1586</v>
      </c>
    </row>
    <row r="66" ht="21.0" customHeight="1">
      <c r="A66" s="200" t="s">
        <v>1586</v>
      </c>
      <c r="B66" s="421" t="s">
        <v>139</v>
      </c>
      <c r="C66" s="1462" t="s">
        <v>12847</v>
      </c>
      <c r="D66" s="319">
        <v>10.0</v>
      </c>
      <c r="E66" s="1169">
        <v>10.0</v>
      </c>
      <c r="F66" s="200" t="s">
        <v>1586</v>
      </c>
    </row>
    <row r="67" ht="21.0" customHeight="1">
      <c r="A67" s="200" t="s">
        <v>1586</v>
      </c>
      <c r="B67" s="421" t="s">
        <v>139</v>
      </c>
      <c r="C67" s="1462" t="s">
        <v>12848</v>
      </c>
      <c r="D67" s="319">
        <v>10.0</v>
      </c>
      <c r="E67" s="1169">
        <v>10.0</v>
      </c>
      <c r="F67" s="200" t="s">
        <v>1586</v>
      </c>
    </row>
    <row r="68" ht="15.75" customHeight="1">
      <c r="A68" s="162" t="s">
        <v>160</v>
      </c>
      <c r="B68" s="348" t="s">
        <v>139</v>
      </c>
      <c r="C68" s="348" t="s">
        <v>12849</v>
      </c>
      <c r="D68" s="164">
        <v>50.0</v>
      </c>
      <c r="E68" s="1483">
        <v>50.0</v>
      </c>
      <c r="F68" s="1771" t="s">
        <v>1621</v>
      </c>
    </row>
    <row r="69" ht="15.75" customHeight="1">
      <c r="A69" s="162" t="s">
        <v>160</v>
      </c>
      <c r="B69" s="348" t="s">
        <v>139</v>
      </c>
      <c r="C69" s="1800" t="s">
        <v>12850</v>
      </c>
      <c r="D69" s="178">
        <v>20.0</v>
      </c>
      <c r="E69" s="1483">
        <v>20.0</v>
      </c>
      <c r="F69" s="1771" t="s">
        <v>1621</v>
      </c>
    </row>
    <row r="70" ht="13.5" customHeight="1">
      <c r="A70" s="456" t="s">
        <v>143</v>
      </c>
      <c r="B70" s="931" t="s">
        <v>1647</v>
      </c>
      <c r="C70" s="931" t="s">
        <v>12838</v>
      </c>
      <c r="D70" s="315">
        <v>8.0</v>
      </c>
      <c r="E70" s="1169">
        <v>80.0</v>
      </c>
      <c r="F70" s="1551" t="s">
        <v>1652</v>
      </c>
      <c r="G70" s="609"/>
      <c r="H70" s="609"/>
      <c r="I70" s="609"/>
      <c r="J70" s="609"/>
      <c r="K70" s="609"/>
      <c r="L70" s="609"/>
      <c r="M70" s="609"/>
      <c r="N70" s="609"/>
      <c r="O70" s="609"/>
      <c r="P70" s="609"/>
      <c r="Q70" s="609"/>
      <c r="R70" s="609"/>
      <c r="S70" s="609"/>
      <c r="T70" s="609"/>
      <c r="U70" s="609"/>
      <c r="V70" s="609"/>
      <c r="W70" s="609"/>
      <c r="X70" s="609"/>
      <c r="Y70" s="609"/>
    </row>
    <row r="71" ht="18.75" customHeight="1">
      <c r="A71" s="162" t="s">
        <v>12851</v>
      </c>
      <c r="B71" s="348" t="s">
        <v>139</v>
      </c>
      <c r="C71" s="348" t="s">
        <v>12852</v>
      </c>
      <c r="D71" s="164">
        <v>8.0</v>
      </c>
      <c r="E71" s="1483">
        <v>728.0</v>
      </c>
      <c r="F71" s="162" t="s">
        <v>12851</v>
      </c>
    </row>
    <row r="72" ht="15.75" customHeight="1">
      <c r="A72" s="162" t="s">
        <v>1802</v>
      </c>
      <c r="B72" s="348" t="s">
        <v>1447</v>
      </c>
      <c r="C72" s="348" t="s">
        <v>12853</v>
      </c>
      <c r="D72" s="164">
        <v>8.0</v>
      </c>
      <c r="E72" s="1483">
        <v>24.0</v>
      </c>
      <c r="F72" s="374" t="s">
        <v>1802</v>
      </c>
    </row>
    <row r="73" ht="15.75" customHeight="1">
      <c r="A73" s="162" t="s">
        <v>1802</v>
      </c>
      <c r="B73" s="348" t="s">
        <v>1447</v>
      </c>
      <c r="C73" s="348" t="s">
        <v>12854</v>
      </c>
      <c r="D73" s="178">
        <v>8.0</v>
      </c>
      <c r="E73" s="1483">
        <v>232.0</v>
      </c>
      <c r="F73" s="374" t="s">
        <v>1802</v>
      </c>
    </row>
    <row r="74" ht="15.75" customHeight="1">
      <c r="A74" s="162" t="s">
        <v>1802</v>
      </c>
      <c r="B74" s="348" t="s">
        <v>1447</v>
      </c>
      <c r="C74" s="348" t="s">
        <v>12855</v>
      </c>
      <c r="D74" s="164">
        <v>8.0</v>
      </c>
      <c r="E74" s="1483">
        <v>24.0</v>
      </c>
      <c r="F74" s="374" t="s">
        <v>1802</v>
      </c>
    </row>
    <row r="75" ht="15.75" customHeight="1">
      <c r="A75" s="162" t="s">
        <v>10077</v>
      </c>
      <c r="B75" s="348" t="s">
        <v>2010</v>
      </c>
      <c r="C75" s="348" t="s">
        <v>12856</v>
      </c>
      <c r="D75" s="164">
        <v>8.0</v>
      </c>
      <c r="E75" s="1483">
        <v>8.0</v>
      </c>
      <c r="F75" s="75" t="s">
        <v>206</v>
      </c>
    </row>
    <row r="76" ht="15.75" customHeight="1">
      <c r="A76" s="162" t="s">
        <v>10077</v>
      </c>
      <c r="B76" s="348" t="s">
        <v>2010</v>
      </c>
      <c r="C76" s="348" t="s">
        <v>12857</v>
      </c>
      <c r="D76" s="178">
        <v>8.0</v>
      </c>
      <c r="E76" s="1483">
        <v>8.0</v>
      </c>
      <c r="F76" s="75" t="s">
        <v>206</v>
      </c>
    </row>
    <row r="77" ht="15.75" customHeight="1">
      <c r="A77" s="162" t="s">
        <v>10077</v>
      </c>
      <c r="B77" s="348" t="s">
        <v>2010</v>
      </c>
      <c r="C77" s="348" t="s">
        <v>12858</v>
      </c>
      <c r="D77" s="164">
        <v>8.0</v>
      </c>
      <c r="E77" s="1483">
        <v>8.0</v>
      </c>
      <c r="F77" s="75" t="s">
        <v>206</v>
      </c>
    </row>
    <row r="78" ht="15.75" customHeight="1">
      <c r="A78" s="162" t="s">
        <v>10077</v>
      </c>
      <c r="B78" s="348" t="s">
        <v>2010</v>
      </c>
      <c r="C78" s="348" t="s">
        <v>12859</v>
      </c>
      <c r="D78" s="178">
        <v>8.0</v>
      </c>
      <c r="E78" s="1483">
        <v>8.0</v>
      </c>
      <c r="F78" s="75" t="s">
        <v>206</v>
      </c>
    </row>
    <row r="79" ht="15.75" customHeight="1">
      <c r="A79" s="162" t="s">
        <v>10077</v>
      </c>
      <c r="B79" s="348" t="s">
        <v>2010</v>
      </c>
      <c r="C79" s="348" t="s">
        <v>12860</v>
      </c>
      <c r="D79" s="178">
        <v>8.0</v>
      </c>
      <c r="E79" s="1483">
        <v>8.0</v>
      </c>
      <c r="F79" s="75" t="s">
        <v>206</v>
      </c>
    </row>
    <row r="80" ht="15.75" customHeight="1">
      <c r="A80" s="511" t="s">
        <v>8954</v>
      </c>
      <c r="B80" s="511" t="s">
        <v>174</v>
      </c>
      <c r="C80" s="511" t="s">
        <v>12861</v>
      </c>
      <c r="D80" s="528">
        <v>50.0</v>
      </c>
      <c r="E80" s="683">
        <v>50.0</v>
      </c>
      <c r="F80" s="988" t="s">
        <v>6613</v>
      </c>
    </row>
    <row r="81" ht="15.75" customHeight="1">
      <c r="A81" s="511" t="s">
        <v>8954</v>
      </c>
      <c r="B81" s="511" t="s">
        <v>174</v>
      </c>
      <c r="C81" s="511" t="s">
        <v>12862</v>
      </c>
      <c r="D81" s="528">
        <v>20.0</v>
      </c>
      <c r="E81" s="683">
        <v>20.0</v>
      </c>
      <c r="F81" s="988" t="s">
        <v>6613</v>
      </c>
    </row>
    <row r="82" ht="15.75" customHeight="1">
      <c r="A82" s="511" t="s">
        <v>8954</v>
      </c>
      <c r="B82" s="511" t="s">
        <v>174</v>
      </c>
      <c r="C82" s="511" t="s">
        <v>12863</v>
      </c>
      <c r="D82" s="528">
        <v>80.0</v>
      </c>
      <c r="E82" s="683">
        <v>80.0</v>
      </c>
      <c r="F82" s="988" t="s">
        <v>6613</v>
      </c>
    </row>
    <row r="83" ht="15.75" customHeight="1">
      <c r="A83" s="511" t="s">
        <v>8954</v>
      </c>
      <c r="B83" s="511" t="s">
        <v>174</v>
      </c>
      <c r="C83" s="511" t="s">
        <v>12864</v>
      </c>
      <c r="D83" s="528" t="s">
        <v>12865</v>
      </c>
      <c r="E83" s="683">
        <v>304.0</v>
      </c>
      <c r="F83" s="988" t="s">
        <v>6613</v>
      </c>
    </row>
    <row r="84" ht="15.75" customHeight="1">
      <c r="A84" s="511" t="s">
        <v>8954</v>
      </c>
      <c r="B84" s="511" t="s">
        <v>174</v>
      </c>
      <c r="C84" s="511" t="s">
        <v>12866</v>
      </c>
      <c r="D84" s="528">
        <v>100.0</v>
      </c>
      <c r="E84" s="683">
        <v>100.0</v>
      </c>
      <c r="F84" s="988" t="s">
        <v>6613</v>
      </c>
    </row>
    <row r="85" ht="15.75" customHeight="1">
      <c r="A85" s="162" t="s">
        <v>10109</v>
      </c>
      <c r="B85" s="348" t="s">
        <v>174</v>
      </c>
      <c r="C85" s="348" t="s">
        <v>12867</v>
      </c>
      <c r="D85" s="164">
        <v>100.0</v>
      </c>
      <c r="E85" s="1483">
        <v>100.0</v>
      </c>
      <c r="F85" s="988" t="s">
        <v>6666</v>
      </c>
    </row>
    <row r="86" ht="15.75" customHeight="1">
      <c r="A86" s="555" t="s">
        <v>191</v>
      </c>
      <c r="B86" s="348" t="s">
        <v>2010</v>
      </c>
      <c r="C86" s="348" t="s">
        <v>12856</v>
      </c>
      <c r="D86" s="164">
        <v>8.0</v>
      </c>
      <c r="E86" s="1483">
        <v>8.0</v>
      </c>
      <c r="F86" s="555" t="s">
        <v>191</v>
      </c>
    </row>
    <row r="87" ht="15.75" customHeight="1">
      <c r="A87" s="162" t="s">
        <v>191</v>
      </c>
      <c r="B87" s="348" t="s">
        <v>2010</v>
      </c>
      <c r="C87" s="348" t="s">
        <v>12857</v>
      </c>
      <c r="D87" s="178">
        <v>8.0</v>
      </c>
      <c r="E87" s="1483">
        <v>8.0</v>
      </c>
      <c r="F87" s="555" t="s">
        <v>191</v>
      </c>
    </row>
    <row r="88" ht="15.75" customHeight="1">
      <c r="A88" s="162" t="s">
        <v>191</v>
      </c>
      <c r="B88" s="348" t="s">
        <v>2010</v>
      </c>
      <c r="C88" s="348" t="s">
        <v>12858</v>
      </c>
      <c r="D88" s="164">
        <v>8.0</v>
      </c>
      <c r="E88" s="1483">
        <v>8.0</v>
      </c>
      <c r="F88" s="555" t="s">
        <v>191</v>
      </c>
    </row>
    <row r="89" ht="15.75" customHeight="1">
      <c r="A89" s="162" t="s">
        <v>191</v>
      </c>
      <c r="B89" s="348" t="s">
        <v>2010</v>
      </c>
      <c r="C89" s="348" t="s">
        <v>12859</v>
      </c>
      <c r="D89" s="178">
        <v>8.0</v>
      </c>
      <c r="E89" s="1483">
        <v>8.0</v>
      </c>
      <c r="F89" s="555" t="s">
        <v>191</v>
      </c>
    </row>
    <row r="90" ht="15.75" customHeight="1">
      <c r="A90" s="162" t="s">
        <v>191</v>
      </c>
      <c r="B90" s="348" t="s">
        <v>2010</v>
      </c>
      <c r="C90" s="348" t="s">
        <v>12860</v>
      </c>
      <c r="D90" s="178">
        <v>8.0</v>
      </c>
      <c r="E90" s="1483">
        <v>8.0</v>
      </c>
      <c r="F90" s="555" t="s">
        <v>191</v>
      </c>
    </row>
    <row r="91" ht="15.75" customHeight="1">
      <c r="A91" s="162" t="s">
        <v>1884</v>
      </c>
      <c r="B91" s="348" t="s">
        <v>174</v>
      </c>
      <c r="C91" s="348" t="s">
        <v>12868</v>
      </c>
      <c r="D91" s="164">
        <v>80.0</v>
      </c>
      <c r="E91" s="1483">
        <v>80.0</v>
      </c>
      <c r="F91" s="555" t="s">
        <v>1884</v>
      </c>
    </row>
    <row r="92" ht="15.75" customHeight="1">
      <c r="A92" s="162" t="s">
        <v>1884</v>
      </c>
      <c r="B92" s="348" t="s">
        <v>174</v>
      </c>
      <c r="C92" s="348" t="s">
        <v>12869</v>
      </c>
      <c r="D92" s="164">
        <v>24.0</v>
      </c>
      <c r="E92" s="1483">
        <v>24.0</v>
      </c>
      <c r="F92" s="555" t="s">
        <v>1884</v>
      </c>
    </row>
    <row r="93" ht="15.75" customHeight="1">
      <c r="A93" s="162" t="s">
        <v>1884</v>
      </c>
      <c r="B93" s="348" t="s">
        <v>174</v>
      </c>
      <c r="C93" s="348" t="s">
        <v>12870</v>
      </c>
      <c r="D93" s="178">
        <v>24.0</v>
      </c>
      <c r="E93" s="1483">
        <v>24.0</v>
      </c>
      <c r="F93" s="555" t="s">
        <v>1884</v>
      </c>
    </row>
    <row r="94" ht="15.75" customHeight="1">
      <c r="A94" s="162" t="s">
        <v>8962</v>
      </c>
      <c r="B94" s="348" t="s">
        <v>174</v>
      </c>
      <c r="C94" s="348" t="s">
        <v>12871</v>
      </c>
      <c r="D94" s="164">
        <v>80.0</v>
      </c>
      <c r="E94" s="1483">
        <v>80.0</v>
      </c>
      <c r="F94" s="555" t="s">
        <v>175</v>
      </c>
    </row>
    <row r="95" ht="15.75" customHeight="1">
      <c r="A95" s="162" t="s">
        <v>209</v>
      </c>
      <c r="B95" s="348" t="s">
        <v>174</v>
      </c>
      <c r="C95" s="348" t="s">
        <v>12872</v>
      </c>
      <c r="D95" s="164">
        <v>8.0</v>
      </c>
      <c r="E95" s="1483">
        <v>8.0</v>
      </c>
      <c r="F95" s="75" t="s">
        <v>209</v>
      </c>
    </row>
    <row r="96" ht="15.75" customHeight="1">
      <c r="A96" s="162" t="s">
        <v>209</v>
      </c>
      <c r="B96" s="348" t="s">
        <v>174</v>
      </c>
      <c r="C96" s="348" t="s">
        <v>12873</v>
      </c>
      <c r="D96" s="178">
        <v>8.0</v>
      </c>
      <c r="E96" s="1483">
        <v>8.0</v>
      </c>
      <c r="F96" s="75" t="s">
        <v>209</v>
      </c>
    </row>
    <row r="97" ht="15.75" customHeight="1">
      <c r="A97" s="162" t="s">
        <v>8969</v>
      </c>
      <c r="B97" s="348" t="s">
        <v>174</v>
      </c>
      <c r="C97" s="348" t="s">
        <v>12866</v>
      </c>
      <c r="D97" s="164">
        <v>100.0</v>
      </c>
      <c r="E97" s="1483">
        <v>100.0</v>
      </c>
      <c r="F97" s="555" t="s">
        <v>1913</v>
      </c>
    </row>
    <row r="98" ht="15.75" customHeight="1">
      <c r="A98" s="162" t="s">
        <v>8969</v>
      </c>
      <c r="B98" s="348" t="s">
        <v>3513</v>
      </c>
      <c r="C98" s="348" t="s">
        <v>12874</v>
      </c>
      <c r="D98" s="178">
        <v>8.0</v>
      </c>
      <c r="E98" s="1483">
        <v>8.0</v>
      </c>
      <c r="F98" s="555" t="s">
        <v>1913</v>
      </c>
    </row>
    <row r="99" ht="15.75" customHeight="1">
      <c r="A99" s="162" t="s">
        <v>10186</v>
      </c>
      <c r="B99" s="348" t="s">
        <v>174</v>
      </c>
      <c r="C99" s="348" t="s">
        <v>12875</v>
      </c>
      <c r="D99" s="164">
        <v>8.0</v>
      </c>
      <c r="E99" s="1483">
        <v>8.0</v>
      </c>
      <c r="F99" s="200" t="s">
        <v>10186</v>
      </c>
    </row>
    <row r="100" ht="15.75" customHeight="1">
      <c r="A100" s="162" t="s">
        <v>8381</v>
      </c>
      <c r="B100" s="348" t="s">
        <v>174</v>
      </c>
      <c r="C100" s="348" t="s">
        <v>12876</v>
      </c>
      <c r="D100" s="164">
        <v>100.0</v>
      </c>
      <c r="E100" s="1483">
        <v>100.0</v>
      </c>
      <c r="F100" s="75" t="s">
        <v>1935</v>
      </c>
    </row>
    <row r="101" ht="15.75" customHeight="1">
      <c r="A101" s="162" t="s">
        <v>10211</v>
      </c>
      <c r="B101" s="348" t="s">
        <v>1962</v>
      </c>
      <c r="C101" s="348" t="s">
        <v>12877</v>
      </c>
      <c r="D101" s="164">
        <v>24.0</v>
      </c>
      <c r="E101" s="1483">
        <v>24.0</v>
      </c>
      <c r="F101" s="555" t="s">
        <v>1959</v>
      </c>
    </row>
    <row r="102" ht="15.75" customHeight="1">
      <c r="A102" s="162" t="s">
        <v>10567</v>
      </c>
      <c r="B102" s="348" t="s">
        <v>1962</v>
      </c>
      <c r="C102" s="348" t="s">
        <v>12878</v>
      </c>
      <c r="D102" s="164">
        <v>100.0</v>
      </c>
      <c r="E102" s="1483">
        <v>100.0</v>
      </c>
      <c r="F102" s="563" t="s">
        <v>199</v>
      </c>
    </row>
    <row r="103" ht="15.75" customHeight="1">
      <c r="A103" s="162" t="s">
        <v>9044</v>
      </c>
      <c r="B103" s="348" t="s">
        <v>174</v>
      </c>
      <c r="C103" s="348" t="s">
        <v>12879</v>
      </c>
      <c r="D103" s="164">
        <v>100.0</v>
      </c>
      <c r="E103" s="1483">
        <v>100.0</v>
      </c>
      <c r="F103" s="555" t="s">
        <v>9049</v>
      </c>
    </row>
    <row r="104" ht="15.75" customHeight="1">
      <c r="A104" s="162" t="s">
        <v>201</v>
      </c>
      <c r="B104" s="348" t="s">
        <v>174</v>
      </c>
      <c r="C104" s="348" t="s">
        <v>12868</v>
      </c>
      <c r="D104" s="164">
        <v>80.0</v>
      </c>
      <c r="E104" s="1483">
        <v>80.0</v>
      </c>
      <c r="F104" s="1023" t="s">
        <v>201</v>
      </c>
    </row>
    <row r="105" ht="15.75" customHeight="1">
      <c r="A105" s="162" t="s">
        <v>202</v>
      </c>
      <c r="B105" s="348" t="s">
        <v>174</v>
      </c>
      <c r="C105" s="348" t="s">
        <v>12880</v>
      </c>
      <c r="D105" s="178">
        <v>8.0</v>
      </c>
      <c r="E105" s="1483">
        <f>2*8</f>
        <v>16</v>
      </c>
      <c r="F105" s="1023" t="s">
        <v>202</v>
      </c>
    </row>
    <row r="106" ht="15.75" customHeight="1">
      <c r="A106" s="162" t="s">
        <v>202</v>
      </c>
      <c r="B106" s="348" t="s">
        <v>174</v>
      </c>
      <c r="C106" s="511" t="s">
        <v>12866</v>
      </c>
      <c r="D106" s="528">
        <v>100.0</v>
      </c>
      <c r="E106" s="683">
        <v>100.0</v>
      </c>
      <c r="F106" s="1023" t="s">
        <v>202</v>
      </c>
    </row>
    <row r="107" ht="15.75" customHeight="1">
      <c r="A107" s="162" t="s">
        <v>10571</v>
      </c>
      <c r="B107" s="348" t="s">
        <v>174</v>
      </c>
      <c r="C107" s="348" t="s">
        <v>12866</v>
      </c>
      <c r="D107" s="164">
        <v>100.0</v>
      </c>
      <c r="E107" s="1483">
        <v>100.0</v>
      </c>
      <c r="F107" s="1023" t="s">
        <v>214</v>
      </c>
    </row>
    <row r="108" ht="15.75" customHeight="1">
      <c r="A108" s="162" t="s">
        <v>10304</v>
      </c>
      <c r="B108" s="348" t="s">
        <v>174</v>
      </c>
      <c r="C108" s="348" t="s">
        <v>12881</v>
      </c>
      <c r="D108" s="164">
        <v>8.0</v>
      </c>
      <c r="E108" s="1483">
        <v>24.0</v>
      </c>
      <c r="F108" s="555" t="s">
        <v>10306</v>
      </c>
    </row>
    <row r="109" ht="15.75" customHeight="1">
      <c r="A109" s="162" t="s">
        <v>10307</v>
      </c>
      <c r="B109" s="348" t="s">
        <v>174</v>
      </c>
      <c r="C109" s="348" t="s">
        <v>12869</v>
      </c>
      <c r="D109" s="164">
        <v>24.0</v>
      </c>
      <c r="E109" s="1483">
        <v>24.0</v>
      </c>
      <c r="F109" s="1023" t="s">
        <v>216</v>
      </c>
    </row>
    <row r="110" ht="15.75" customHeight="1">
      <c r="A110" s="162" t="s">
        <v>10307</v>
      </c>
      <c r="B110" s="348" t="s">
        <v>174</v>
      </c>
      <c r="C110" s="348" t="s">
        <v>12870</v>
      </c>
      <c r="D110" s="178">
        <v>24.0</v>
      </c>
      <c r="E110" s="1483">
        <v>24.0</v>
      </c>
      <c r="F110" s="1023" t="s">
        <v>216</v>
      </c>
    </row>
    <row r="111" ht="15.75" customHeight="1">
      <c r="A111" s="162" t="s">
        <v>10425</v>
      </c>
      <c r="B111" s="348" t="s">
        <v>7116</v>
      </c>
      <c r="C111" s="348" t="s">
        <v>12829</v>
      </c>
      <c r="D111" s="178">
        <v>100.0</v>
      </c>
      <c r="E111" s="1483">
        <v>100.0</v>
      </c>
      <c r="F111" s="1038" t="s">
        <v>2031</v>
      </c>
    </row>
    <row r="112" ht="15.75" customHeight="1">
      <c r="A112" s="162" t="s">
        <v>10425</v>
      </c>
      <c r="B112" s="348" t="s">
        <v>174</v>
      </c>
      <c r="C112" s="348" t="s">
        <v>12880</v>
      </c>
      <c r="D112" s="178">
        <v>8.0</v>
      </c>
      <c r="E112" s="1483">
        <v>16.0</v>
      </c>
      <c r="F112" s="1038" t="s">
        <v>2031</v>
      </c>
    </row>
    <row r="113" ht="15.75" customHeight="1">
      <c r="A113" s="511" t="s">
        <v>2038</v>
      </c>
      <c r="B113" s="511" t="s">
        <v>174</v>
      </c>
      <c r="C113" s="511" t="s">
        <v>12882</v>
      </c>
      <c r="D113" s="528">
        <v>80.0</v>
      </c>
      <c r="E113" s="683">
        <v>80.0</v>
      </c>
      <c r="F113" s="1041" t="s">
        <v>2038</v>
      </c>
    </row>
    <row r="114" ht="15.75" customHeight="1">
      <c r="A114" s="511" t="s">
        <v>2038</v>
      </c>
      <c r="B114" s="511" t="s">
        <v>174</v>
      </c>
      <c r="C114" s="511" t="s">
        <v>12880</v>
      </c>
      <c r="D114" s="528">
        <v>8.0</v>
      </c>
      <c r="E114" s="683">
        <f>2*8</f>
        <v>16</v>
      </c>
      <c r="F114" s="1041" t="s">
        <v>2038</v>
      </c>
    </row>
    <row r="115" ht="15.75" customHeight="1">
      <c r="A115" s="511" t="s">
        <v>2038</v>
      </c>
      <c r="B115" s="511" t="s">
        <v>174</v>
      </c>
      <c r="C115" s="511" t="s">
        <v>12866</v>
      </c>
      <c r="D115" s="528">
        <v>100.0</v>
      </c>
      <c r="E115" s="683">
        <v>100.0</v>
      </c>
      <c r="F115" s="1041" t="s">
        <v>2038</v>
      </c>
    </row>
    <row r="116" ht="15.75" customHeight="1">
      <c r="A116" s="511" t="s">
        <v>2038</v>
      </c>
      <c r="B116" s="511" t="s">
        <v>174</v>
      </c>
      <c r="C116" s="511" t="s">
        <v>12883</v>
      </c>
      <c r="D116" s="528">
        <v>8.0</v>
      </c>
      <c r="E116" s="683">
        <v>8.0</v>
      </c>
      <c r="F116" s="1041" t="s">
        <v>2038</v>
      </c>
    </row>
    <row r="117" ht="15.75" customHeight="1">
      <c r="A117" s="162" t="s">
        <v>10332</v>
      </c>
      <c r="B117" s="348" t="s">
        <v>174</v>
      </c>
      <c r="C117" s="348" t="s">
        <v>12884</v>
      </c>
      <c r="D117" s="164">
        <v>30.0</v>
      </c>
      <c r="E117" s="1483">
        <v>30.0</v>
      </c>
      <c r="F117" s="988" t="s">
        <v>7043</v>
      </c>
    </row>
    <row r="118" ht="15.75" customHeight="1">
      <c r="A118" s="162" t="s">
        <v>10332</v>
      </c>
      <c r="B118" s="348" t="s">
        <v>174</v>
      </c>
      <c r="C118" s="348" t="s">
        <v>12885</v>
      </c>
      <c r="D118" s="178">
        <v>8.0</v>
      </c>
      <c r="E118" s="1483">
        <v>8.0</v>
      </c>
      <c r="F118" s="988" t="s">
        <v>7043</v>
      </c>
    </row>
    <row r="119" ht="15.75" customHeight="1">
      <c r="A119" s="162" t="s">
        <v>10332</v>
      </c>
      <c r="B119" s="348" t="s">
        <v>174</v>
      </c>
      <c r="C119" s="348" t="s">
        <v>12886</v>
      </c>
      <c r="D119" s="164">
        <v>8.0</v>
      </c>
      <c r="E119" s="1483">
        <v>8.0</v>
      </c>
      <c r="F119" s="988" t="s">
        <v>7043</v>
      </c>
    </row>
    <row r="120" ht="15.75" customHeight="1">
      <c r="A120" s="162" t="s">
        <v>10332</v>
      </c>
      <c r="B120" s="348" t="s">
        <v>174</v>
      </c>
      <c r="C120" s="348" t="s">
        <v>12887</v>
      </c>
      <c r="D120" s="178">
        <v>8.0</v>
      </c>
      <c r="E120" s="1483">
        <v>8.0</v>
      </c>
      <c r="F120" s="988" t="s">
        <v>7043</v>
      </c>
    </row>
    <row r="121" ht="15.75" customHeight="1">
      <c r="A121" s="162" t="s">
        <v>10332</v>
      </c>
      <c r="B121" s="348" t="s">
        <v>174</v>
      </c>
      <c r="C121" s="348" t="s">
        <v>12888</v>
      </c>
      <c r="D121" s="178">
        <v>8.0</v>
      </c>
      <c r="E121" s="1483">
        <v>8.0</v>
      </c>
      <c r="F121" s="988" t="s">
        <v>7043</v>
      </c>
    </row>
    <row r="122" ht="15.75" customHeight="1">
      <c r="A122" s="162" t="s">
        <v>10332</v>
      </c>
      <c r="B122" s="348" t="s">
        <v>174</v>
      </c>
      <c r="C122" s="348" t="s">
        <v>12889</v>
      </c>
      <c r="D122" s="178">
        <v>8.0</v>
      </c>
      <c r="E122" s="1483">
        <v>8.0</v>
      </c>
      <c r="F122" s="988" t="s">
        <v>7043</v>
      </c>
    </row>
    <row r="123" ht="15.75" customHeight="1">
      <c r="A123" s="162" t="s">
        <v>10338</v>
      </c>
      <c r="B123" s="348" t="s">
        <v>174</v>
      </c>
      <c r="C123" s="348" t="s">
        <v>12880</v>
      </c>
      <c r="D123" s="178">
        <v>8.0</v>
      </c>
      <c r="E123" s="1483">
        <f>2*8</f>
        <v>16</v>
      </c>
      <c r="F123" s="231" t="s">
        <v>10338</v>
      </c>
    </row>
    <row r="124" ht="15.75" customHeight="1">
      <c r="A124" s="162" t="s">
        <v>10575</v>
      </c>
      <c r="B124" s="348" t="s">
        <v>174</v>
      </c>
      <c r="C124" s="511" t="s">
        <v>12866</v>
      </c>
      <c r="D124" s="528">
        <v>100.0</v>
      </c>
      <c r="E124" s="683">
        <v>100.0</v>
      </c>
      <c r="F124" s="200" t="s">
        <v>10575</v>
      </c>
    </row>
    <row r="125" ht="15.75" customHeight="1">
      <c r="A125" s="231" t="s">
        <v>205</v>
      </c>
      <c r="B125" s="348" t="s">
        <v>174</v>
      </c>
      <c r="C125" s="511" t="s">
        <v>12866</v>
      </c>
      <c r="D125" s="528">
        <v>100.0</v>
      </c>
      <c r="E125" s="683">
        <v>100.0</v>
      </c>
      <c r="F125" s="231" t="s">
        <v>205</v>
      </c>
    </row>
    <row r="126" ht="15.75" customHeight="1">
      <c r="A126" s="68"/>
      <c r="B126" s="68"/>
      <c r="C126" s="69"/>
      <c r="D126" s="69"/>
      <c r="E126" s="69"/>
      <c r="F126" s="70"/>
      <c r="G126" s="70"/>
      <c r="H126" s="70"/>
    </row>
    <row r="127" ht="15.75" customHeight="1">
      <c r="A127" s="68"/>
      <c r="B127" s="68"/>
      <c r="C127" s="69"/>
      <c r="D127" s="69"/>
      <c r="E127" s="69"/>
      <c r="F127" s="70"/>
      <c r="G127" s="70"/>
      <c r="H127" s="70"/>
    </row>
    <row r="128" ht="15.75" customHeight="1">
      <c r="A128" s="68"/>
      <c r="B128" s="68"/>
      <c r="C128" s="69"/>
      <c r="D128" s="69"/>
      <c r="E128" s="69"/>
      <c r="F128" s="70"/>
      <c r="G128" s="70"/>
      <c r="H128" s="70"/>
    </row>
    <row r="129" ht="15.75" customHeight="1">
      <c r="A129" s="68"/>
      <c r="B129" s="68"/>
      <c r="C129" s="69"/>
      <c r="D129" s="69"/>
      <c r="E129" s="69"/>
      <c r="F129" s="70"/>
      <c r="G129" s="70"/>
      <c r="H129" s="70"/>
    </row>
    <row r="130" ht="15.75" customHeight="1">
      <c r="A130" s="68"/>
      <c r="B130" s="68"/>
      <c r="C130" s="69"/>
      <c r="D130" s="69"/>
      <c r="E130" s="1547" t="str">
        <f>SUM(E12:E126)</f>
        <v>#ERROR!</v>
      </c>
      <c r="F130" s="70"/>
      <c r="G130" s="70"/>
      <c r="H130" s="70"/>
    </row>
    <row r="131" ht="15.75" customHeight="1">
      <c r="A131" s="68"/>
      <c r="B131" s="68"/>
      <c r="C131" s="69"/>
      <c r="D131" s="69"/>
      <c r="E131" s="69"/>
      <c r="F131" s="70"/>
      <c r="G131" s="70"/>
      <c r="H131" s="70"/>
    </row>
    <row r="132" ht="15.75" customHeight="1">
      <c r="A132" s="68"/>
      <c r="B132" s="68"/>
      <c r="C132" s="69"/>
      <c r="D132" s="69"/>
      <c r="E132" s="69"/>
      <c r="F132" s="70"/>
      <c r="G132" s="70"/>
      <c r="H132" s="70"/>
    </row>
    <row r="133" ht="15.75" customHeight="1">
      <c r="A133" s="68"/>
      <c r="B133" s="68"/>
      <c r="C133" s="69"/>
      <c r="D133" s="69"/>
      <c r="E133" s="69"/>
      <c r="F133" s="70"/>
      <c r="G133" s="70"/>
      <c r="H133" s="70"/>
    </row>
    <row r="134" ht="15.75" customHeight="1">
      <c r="A134" s="68"/>
      <c r="B134" s="68"/>
      <c r="C134" s="69"/>
      <c r="D134" s="69"/>
      <c r="E134" s="69"/>
      <c r="F134" s="70"/>
      <c r="G134" s="70"/>
      <c r="H134" s="70"/>
    </row>
    <row r="135" ht="15.75" customHeight="1">
      <c r="A135" s="68"/>
      <c r="B135" s="68"/>
      <c r="C135" s="69"/>
      <c r="D135" s="69"/>
      <c r="E135" s="69"/>
      <c r="F135" s="70"/>
      <c r="G135" s="70"/>
      <c r="H135" s="70"/>
    </row>
    <row r="136" ht="15.75" customHeight="1">
      <c r="A136" s="68"/>
      <c r="B136" s="68"/>
      <c r="C136" s="69"/>
      <c r="D136" s="69"/>
      <c r="E136" s="69"/>
      <c r="F136" s="70"/>
      <c r="G136" s="70"/>
      <c r="H136" s="70"/>
    </row>
    <row r="137" ht="15.75" customHeight="1">
      <c r="A137" s="68"/>
      <c r="B137" s="68"/>
      <c r="C137" s="69"/>
      <c r="D137" s="69"/>
      <c r="E137" s="69"/>
      <c r="F137" s="70"/>
      <c r="G137" s="70"/>
      <c r="H137" s="70"/>
    </row>
    <row r="138" ht="15.75" customHeight="1">
      <c r="A138" s="68"/>
      <c r="B138" s="68"/>
      <c r="C138" s="69"/>
      <c r="D138" s="69"/>
      <c r="E138" s="69"/>
      <c r="F138" s="70"/>
      <c r="G138" s="70"/>
      <c r="H138" s="70"/>
    </row>
    <row r="139" ht="15.75" customHeight="1">
      <c r="A139" s="68"/>
      <c r="B139" s="68"/>
      <c r="C139" s="69"/>
      <c r="D139" s="69"/>
      <c r="E139" s="69"/>
      <c r="F139" s="70"/>
      <c r="G139" s="70"/>
      <c r="H139" s="70"/>
    </row>
    <row r="140" ht="15.75" customHeight="1">
      <c r="A140" s="68"/>
      <c r="B140" s="68"/>
      <c r="C140" s="69"/>
      <c r="D140" s="69"/>
      <c r="E140" s="69"/>
      <c r="F140" s="70"/>
      <c r="G140" s="70"/>
      <c r="H140" s="70"/>
    </row>
    <row r="141" ht="15.75" customHeight="1">
      <c r="A141" s="68"/>
      <c r="B141" s="68"/>
      <c r="C141" s="69"/>
      <c r="D141" s="69"/>
      <c r="E141" s="69"/>
      <c r="F141" s="70"/>
      <c r="G141" s="70"/>
      <c r="H141" s="70"/>
    </row>
    <row r="142" ht="15.75" customHeight="1">
      <c r="A142" s="68"/>
      <c r="B142" s="68"/>
      <c r="C142" s="69"/>
      <c r="D142" s="69"/>
      <c r="E142" s="69"/>
      <c r="F142" s="70"/>
      <c r="G142" s="70"/>
      <c r="H142" s="70"/>
    </row>
    <row r="143" ht="15.75" customHeight="1">
      <c r="A143" s="68"/>
      <c r="B143" s="68"/>
      <c r="C143" s="69"/>
      <c r="D143" s="69"/>
      <c r="E143" s="69"/>
      <c r="F143" s="70"/>
      <c r="G143" s="70"/>
      <c r="H143" s="70"/>
    </row>
    <row r="144" ht="15.75" customHeight="1">
      <c r="A144" s="68"/>
      <c r="B144" s="68"/>
      <c r="C144" s="69"/>
      <c r="D144" s="69"/>
      <c r="E144" s="69"/>
      <c r="F144" s="70"/>
      <c r="G144" s="70"/>
      <c r="H144" s="70"/>
    </row>
    <row r="145" ht="15.75" customHeight="1">
      <c r="A145" s="68"/>
      <c r="B145" s="68"/>
      <c r="C145" s="69"/>
      <c r="D145" s="69"/>
      <c r="E145" s="69"/>
      <c r="F145" s="70"/>
      <c r="G145" s="70"/>
      <c r="H145" s="70"/>
    </row>
    <row r="146" ht="15.75" customHeight="1">
      <c r="A146" s="68"/>
      <c r="B146" s="68"/>
      <c r="C146" s="69"/>
      <c r="D146" s="69"/>
      <c r="E146" s="69"/>
      <c r="F146" s="70"/>
      <c r="G146" s="70"/>
      <c r="H146" s="70"/>
    </row>
    <row r="147" ht="15.75" customHeight="1">
      <c r="A147" s="68"/>
      <c r="B147" s="68"/>
      <c r="C147" s="69"/>
      <c r="D147" s="69"/>
      <c r="E147" s="69"/>
      <c r="F147" s="70"/>
      <c r="G147" s="70"/>
      <c r="H147" s="70"/>
    </row>
    <row r="148" ht="15.75" customHeight="1">
      <c r="A148" s="68"/>
      <c r="B148" s="68"/>
      <c r="C148" s="69"/>
      <c r="D148" s="69"/>
      <c r="E148" s="69"/>
      <c r="F148" s="70"/>
      <c r="G148" s="70"/>
      <c r="H148" s="70"/>
    </row>
    <row r="149" ht="15.75" customHeight="1">
      <c r="A149" s="68"/>
      <c r="B149" s="68"/>
      <c r="C149" s="69"/>
      <c r="D149" s="69"/>
      <c r="E149" s="69"/>
      <c r="F149" s="70"/>
      <c r="G149" s="70"/>
      <c r="H149" s="70"/>
    </row>
    <row r="150" ht="15.75" customHeight="1">
      <c r="A150" s="68"/>
      <c r="B150" s="68"/>
      <c r="C150" s="69"/>
      <c r="D150" s="69"/>
      <c r="E150" s="69"/>
      <c r="F150" s="70"/>
      <c r="G150" s="70"/>
      <c r="H150" s="70"/>
    </row>
    <row r="151" ht="15.75" customHeight="1">
      <c r="A151" s="68"/>
      <c r="B151" s="68"/>
      <c r="C151" s="69"/>
      <c r="D151" s="69"/>
      <c r="E151" s="69"/>
      <c r="F151" s="70"/>
      <c r="G151" s="70"/>
      <c r="H151" s="70"/>
    </row>
    <row r="152" ht="15.75" customHeight="1">
      <c r="A152" s="68"/>
      <c r="B152" s="68"/>
      <c r="C152" s="69"/>
      <c r="D152" s="69"/>
      <c r="E152" s="69"/>
      <c r="F152" s="70"/>
      <c r="G152" s="70"/>
      <c r="H152" s="70"/>
    </row>
    <row r="153" ht="15.75" customHeight="1">
      <c r="A153" s="68"/>
      <c r="B153" s="68"/>
      <c r="C153" s="69"/>
      <c r="D153" s="69"/>
      <c r="E153" s="69"/>
      <c r="F153" s="70"/>
      <c r="G153" s="70"/>
      <c r="H153" s="70"/>
    </row>
    <row r="154" ht="15.75" customHeight="1">
      <c r="A154" s="68"/>
      <c r="B154" s="68"/>
      <c r="C154" s="69"/>
      <c r="D154" s="69"/>
      <c r="E154" s="69"/>
      <c r="F154" s="70"/>
      <c r="G154" s="70"/>
      <c r="H154" s="70"/>
    </row>
    <row r="155" ht="15.75" customHeight="1">
      <c r="A155" s="68"/>
      <c r="B155" s="68"/>
      <c r="C155" s="69"/>
      <c r="D155" s="69"/>
      <c r="E155" s="69"/>
      <c r="F155" s="70"/>
      <c r="G155" s="70"/>
      <c r="H155" s="70"/>
    </row>
    <row r="156" ht="15.75" customHeight="1">
      <c r="A156" s="68"/>
      <c r="B156" s="68"/>
      <c r="C156" s="69"/>
      <c r="D156" s="69"/>
      <c r="E156" s="69"/>
      <c r="F156" s="70"/>
      <c r="G156" s="70"/>
      <c r="H156" s="70"/>
    </row>
    <row r="157" ht="15.75" customHeight="1">
      <c r="A157" s="68"/>
      <c r="B157" s="68"/>
      <c r="C157" s="69"/>
      <c r="D157" s="69"/>
      <c r="E157" s="69"/>
      <c r="F157" s="70"/>
      <c r="G157" s="70"/>
      <c r="H157" s="70"/>
    </row>
    <row r="158" ht="15.75" customHeight="1">
      <c r="A158" s="68"/>
      <c r="B158" s="68"/>
      <c r="C158" s="69"/>
      <c r="D158" s="69"/>
      <c r="E158" s="69"/>
      <c r="F158" s="70"/>
      <c r="G158" s="70"/>
      <c r="H158" s="70"/>
    </row>
    <row r="159" ht="15.75" customHeight="1">
      <c r="A159" s="68"/>
      <c r="B159" s="68"/>
      <c r="C159" s="69"/>
      <c r="D159" s="69"/>
      <c r="E159" s="69"/>
      <c r="F159" s="70"/>
      <c r="G159" s="70"/>
      <c r="H159" s="70"/>
    </row>
    <row r="160" ht="15.75" customHeight="1">
      <c r="A160" s="68"/>
      <c r="B160" s="68"/>
      <c r="C160" s="69"/>
      <c r="D160" s="69"/>
      <c r="E160" s="69"/>
      <c r="F160" s="70"/>
      <c r="G160" s="70"/>
      <c r="H160" s="70"/>
    </row>
    <row r="161" ht="15.75" customHeight="1">
      <c r="A161" s="68"/>
      <c r="B161" s="68"/>
      <c r="C161" s="69"/>
      <c r="D161" s="69"/>
      <c r="E161" s="69"/>
      <c r="F161" s="70"/>
      <c r="G161" s="70"/>
      <c r="H161" s="70"/>
    </row>
    <row r="162" ht="15.75" customHeight="1">
      <c r="A162" s="68"/>
      <c r="B162" s="68"/>
      <c r="C162" s="69"/>
      <c r="D162" s="69"/>
      <c r="E162" s="69"/>
      <c r="F162" s="70"/>
      <c r="G162" s="70"/>
      <c r="H162" s="70"/>
    </row>
    <row r="163" ht="15.75" customHeight="1">
      <c r="A163" s="68"/>
      <c r="B163" s="68"/>
      <c r="C163" s="69"/>
      <c r="D163" s="69"/>
      <c r="E163" s="69"/>
      <c r="F163" s="70"/>
      <c r="G163" s="70"/>
      <c r="H163" s="70"/>
    </row>
    <row r="164" ht="15.75" customHeight="1">
      <c r="A164" s="68"/>
      <c r="B164" s="68"/>
      <c r="C164" s="69"/>
      <c r="D164" s="69"/>
      <c r="E164" s="69"/>
      <c r="F164" s="70"/>
      <c r="G164" s="70"/>
      <c r="H164" s="70"/>
    </row>
    <row r="165" ht="15.75" customHeight="1">
      <c r="A165" s="68"/>
      <c r="B165" s="68"/>
      <c r="C165" s="69"/>
      <c r="D165" s="69"/>
      <c r="E165" s="69"/>
      <c r="F165" s="70"/>
      <c r="G165" s="70"/>
      <c r="H165" s="70"/>
    </row>
    <row r="166" ht="15.75" customHeight="1">
      <c r="A166" s="68"/>
      <c r="B166" s="68"/>
      <c r="C166" s="69"/>
      <c r="D166" s="69"/>
      <c r="E166" s="69"/>
      <c r="F166" s="70"/>
      <c r="G166" s="70"/>
      <c r="H166" s="70"/>
    </row>
    <row r="167" ht="15.75" customHeight="1">
      <c r="A167" s="68"/>
      <c r="B167" s="68"/>
      <c r="C167" s="69"/>
      <c r="D167" s="69"/>
      <c r="E167" s="69"/>
      <c r="F167" s="70"/>
      <c r="G167" s="70"/>
      <c r="H167" s="70"/>
    </row>
    <row r="168" ht="15.75" customHeight="1">
      <c r="A168" s="68"/>
      <c r="B168" s="68"/>
      <c r="C168" s="69"/>
      <c r="D168" s="69"/>
      <c r="E168" s="69"/>
      <c r="F168" s="70"/>
      <c r="G168" s="70"/>
      <c r="H168" s="70"/>
    </row>
    <row r="169" ht="15.75" customHeight="1">
      <c r="A169" s="68"/>
      <c r="B169" s="68"/>
      <c r="C169" s="69"/>
      <c r="D169" s="69"/>
      <c r="E169" s="69"/>
      <c r="F169" s="70"/>
      <c r="G169" s="70"/>
      <c r="H169" s="70"/>
    </row>
    <row r="170" ht="15.75" customHeight="1">
      <c r="A170" s="68"/>
      <c r="B170" s="68"/>
      <c r="C170" s="69"/>
      <c r="D170" s="69"/>
      <c r="E170" s="69"/>
      <c r="F170" s="70"/>
      <c r="G170" s="70"/>
      <c r="H170" s="70"/>
    </row>
    <row r="171" ht="15.75" customHeight="1">
      <c r="A171" s="68"/>
      <c r="B171" s="68"/>
      <c r="C171" s="69"/>
      <c r="D171" s="69"/>
      <c r="E171" s="69"/>
      <c r="F171" s="70"/>
      <c r="G171" s="70"/>
      <c r="H171" s="70"/>
    </row>
    <row r="172" ht="15.75" customHeight="1">
      <c r="A172" s="68"/>
      <c r="B172" s="68"/>
      <c r="C172" s="69"/>
      <c r="D172" s="69"/>
      <c r="E172" s="69"/>
      <c r="F172" s="70"/>
      <c r="G172" s="70"/>
      <c r="H172" s="70"/>
    </row>
    <row r="173" ht="15.75" customHeight="1">
      <c r="A173" s="68"/>
      <c r="B173" s="68"/>
      <c r="C173" s="69"/>
      <c r="D173" s="69"/>
      <c r="E173" s="69"/>
      <c r="F173" s="70"/>
      <c r="G173" s="70"/>
      <c r="H173" s="70"/>
    </row>
    <row r="174" ht="15.75" customHeight="1">
      <c r="A174" s="68"/>
      <c r="B174" s="68"/>
      <c r="C174" s="69"/>
      <c r="D174" s="69"/>
      <c r="E174" s="69"/>
      <c r="F174" s="70"/>
      <c r="G174" s="70"/>
      <c r="H174" s="70"/>
    </row>
    <row r="175" ht="15.75" customHeight="1">
      <c r="A175" s="68"/>
      <c r="B175" s="68"/>
      <c r="C175" s="69"/>
      <c r="D175" s="69"/>
      <c r="E175" s="69"/>
      <c r="F175" s="70"/>
      <c r="G175" s="70"/>
      <c r="H175" s="70"/>
    </row>
    <row r="176" ht="15.75" customHeight="1">
      <c r="A176" s="68"/>
      <c r="B176" s="68"/>
      <c r="C176" s="69"/>
      <c r="D176" s="69"/>
      <c r="E176" s="69"/>
      <c r="F176" s="70"/>
      <c r="G176" s="70"/>
      <c r="H176" s="70"/>
    </row>
    <row r="177" ht="15.75" customHeight="1">
      <c r="A177" s="68"/>
      <c r="B177" s="68"/>
      <c r="C177" s="69"/>
      <c r="D177" s="69"/>
      <c r="E177" s="69"/>
      <c r="F177" s="70"/>
      <c r="G177" s="70"/>
      <c r="H177" s="70"/>
    </row>
    <row r="178" ht="15.75" customHeight="1">
      <c r="A178" s="68"/>
      <c r="B178" s="68"/>
      <c r="C178" s="69"/>
      <c r="D178" s="69"/>
      <c r="E178" s="69"/>
      <c r="F178" s="70"/>
      <c r="G178" s="70"/>
      <c r="H178" s="70"/>
    </row>
    <row r="179" ht="15.75" customHeight="1">
      <c r="A179" s="68"/>
      <c r="B179" s="68"/>
      <c r="C179" s="69"/>
      <c r="D179" s="69"/>
      <c r="E179" s="69"/>
      <c r="F179" s="70"/>
      <c r="G179" s="70"/>
      <c r="H179" s="70"/>
    </row>
    <row r="180" ht="15.75" customHeight="1">
      <c r="A180" s="68"/>
      <c r="B180" s="68"/>
      <c r="C180" s="69"/>
      <c r="D180" s="69"/>
      <c r="E180" s="69"/>
      <c r="F180" s="70"/>
      <c r="G180" s="70"/>
      <c r="H180" s="70"/>
    </row>
    <row r="181" ht="15.75" customHeight="1">
      <c r="A181" s="68"/>
      <c r="B181" s="68"/>
      <c r="C181" s="69"/>
      <c r="D181" s="69"/>
      <c r="E181" s="69"/>
      <c r="F181" s="70"/>
      <c r="G181" s="70"/>
      <c r="H181" s="70"/>
    </row>
    <row r="182" ht="15.75" customHeight="1">
      <c r="A182" s="68"/>
      <c r="B182" s="68"/>
      <c r="C182" s="69"/>
      <c r="D182" s="69"/>
      <c r="E182" s="69"/>
      <c r="F182" s="70"/>
      <c r="G182" s="70"/>
      <c r="H182" s="70"/>
    </row>
    <row r="183" ht="15.75" customHeight="1">
      <c r="A183" s="68"/>
      <c r="B183" s="68"/>
      <c r="C183" s="69"/>
      <c r="D183" s="69"/>
      <c r="E183" s="69"/>
      <c r="F183" s="70"/>
      <c r="G183" s="70"/>
      <c r="H183" s="70"/>
    </row>
    <row r="184" ht="15.75" customHeight="1">
      <c r="A184" s="68"/>
      <c r="B184" s="68"/>
      <c r="C184" s="69"/>
      <c r="D184" s="69"/>
      <c r="E184" s="69"/>
      <c r="F184" s="70"/>
      <c r="G184" s="70"/>
      <c r="H184" s="70"/>
    </row>
    <row r="185" ht="15.75" customHeight="1">
      <c r="A185" s="68"/>
      <c r="B185" s="68"/>
      <c r="C185" s="69"/>
      <c r="D185" s="69"/>
      <c r="E185" s="69"/>
      <c r="F185" s="70"/>
      <c r="G185" s="70"/>
      <c r="H185" s="70"/>
    </row>
    <row r="186" ht="15.75" customHeight="1">
      <c r="A186" s="68"/>
      <c r="B186" s="68"/>
      <c r="C186" s="69"/>
      <c r="D186" s="69"/>
      <c r="E186" s="69"/>
      <c r="F186" s="70"/>
      <c r="G186" s="70"/>
      <c r="H186" s="70"/>
    </row>
    <row r="187" ht="15.75" customHeight="1">
      <c r="A187" s="68"/>
      <c r="B187" s="68"/>
      <c r="C187" s="69"/>
      <c r="D187" s="69"/>
      <c r="E187" s="69"/>
      <c r="F187" s="70"/>
      <c r="G187" s="70"/>
      <c r="H187" s="70"/>
    </row>
    <row r="188" ht="15.75" customHeight="1">
      <c r="A188" s="68"/>
      <c r="B188" s="68"/>
      <c r="C188" s="69"/>
      <c r="D188" s="69"/>
      <c r="E188" s="69"/>
      <c r="F188" s="70"/>
      <c r="G188" s="70"/>
      <c r="H188" s="70"/>
    </row>
    <row r="189" ht="15.75" customHeight="1">
      <c r="A189" s="68"/>
      <c r="B189" s="68"/>
      <c r="C189" s="69"/>
      <c r="D189" s="69"/>
      <c r="E189" s="69"/>
      <c r="F189" s="70"/>
      <c r="G189" s="70"/>
      <c r="H189" s="70"/>
    </row>
    <row r="190" ht="15.75" customHeight="1">
      <c r="A190" s="68"/>
      <c r="B190" s="68"/>
      <c r="C190" s="69"/>
      <c r="D190" s="69"/>
      <c r="E190" s="69"/>
      <c r="F190" s="70"/>
      <c r="G190" s="70"/>
      <c r="H190" s="70"/>
    </row>
    <row r="191" ht="15.75" customHeight="1">
      <c r="A191" s="68"/>
      <c r="B191" s="68"/>
      <c r="C191" s="69"/>
      <c r="D191" s="69"/>
      <c r="E191" s="69"/>
      <c r="F191" s="70"/>
      <c r="G191" s="70"/>
      <c r="H191" s="70"/>
    </row>
    <row r="192" ht="15.75" customHeight="1">
      <c r="A192" s="68"/>
      <c r="B192" s="68"/>
      <c r="C192" s="69"/>
      <c r="D192" s="69"/>
      <c r="E192" s="69"/>
      <c r="F192" s="70"/>
      <c r="G192" s="70"/>
      <c r="H192" s="70"/>
    </row>
    <row r="193" ht="15.75" customHeight="1">
      <c r="A193" s="68"/>
      <c r="B193" s="68"/>
      <c r="C193" s="69"/>
      <c r="D193" s="69"/>
      <c r="E193" s="69"/>
      <c r="F193" s="70"/>
      <c r="G193" s="70"/>
      <c r="H193" s="70"/>
    </row>
    <row r="194" ht="15.75" customHeight="1">
      <c r="A194" s="68"/>
      <c r="B194" s="68"/>
      <c r="C194" s="69"/>
      <c r="D194" s="69"/>
      <c r="E194" s="69"/>
      <c r="F194" s="70"/>
      <c r="G194" s="70"/>
      <c r="H194" s="70"/>
    </row>
    <row r="195" ht="15.75" customHeight="1">
      <c r="A195" s="68"/>
      <c r="B195" s="68"/>
      <c r="C195" s="69"/>
      <c r="D195" s="69"/>
      <c r="E195" s="69"/>
      <c r="F195" s="70"/>
      <c r="G195" s="70"/>
      <c r="H195" s="70"/>
    </row>
    <row r="196" ht="15.75" customHeight="1">
      <c r="A196" s="68"/>
      <c r="B196" s="68"/>
      <c r="C196" s="69"/>
      <c r="D196" s="69"/>
      <c r="E196" s="69"/>
      <c r="F196" s="70"/>
      <c r="G196" s="70"/>
      <c r="H196" s="70"/>
    </row>
    <row r="197" ht="15.75" customHeight="1">
      <c r="A197" s="68"/>
      <c r="B197" s="68"/>
      <c r="C197" s="69"/>
      <c r="D197" s="69"/>
      <c r="E197" s="69"/>
      <c r="F197" s="70"/>
      <c r="G197" s="70"/>
      <c r="H197" s="70"/>
    </row>
    <row r="198" ht="15.75" customHeight="1">
      <c r="A198" s="68"/>
      <c r="B198" s="68"/>
      <c r="C198" s="69"/>
      <c r="D198" s="69"/>
      <c r="E198" s="69"/>
      <c r="F198" s="70"/>
      <c r="G198" s="70"/>
      <c r="H198" s="70"/>
    </row>
    <row r="199" ht="15.75" customHeight="1">
      <c r="A199" s="68"/>
      <c r="B199" s="68"/>
      <c r="C199" s="69"/>
      <c r="D199" s="69"/>
      <c r="E199" s="69"/>
      <c r="F199" s="70"/>
      <c r="G199" s="70"/>
      <c r="H199" s="70"/>
    </row>
    <row r="200" ht="15.75" customHeight="1">
      <c r="A200" s="68"/>
      <c r="B200" s="68"/>
      <c r="C200" s="69"/>
      <c r="D200" s="69"/>
      <c r="E200" s="69"/>
      <c r="F200" s="70"/>
      <c r="G200" s="70"/>
      <c r="H200" s="70"/>
    </row>
    <row r="201" ht="15.75" customHeight="1">
      <c r="A201" s="68"/>
      <c r="B201" s="68"/>
      <c r="C201" s="69"/>
      <c r="D201" s="69"/>
      <c r="E201" s="69"/>
      <c r="F201" s="70"/>
      <c r="G201" s="70"/>
      <c r="H201" s="70"/>
    </row>
    <row r="202" ht="15.75" customHeight="1">
      <c r="A202" s="68"/>
      <c r="B202" s="68"/>
      <c r="C202" s="69"/>
      <c r="D202" s="69"/>
      <c r="E202" s="69"/>
      <c r="F202" s="70"/>
      <c r="G202" s="70"/>
      <c r="H202" s="70"/>
    </row>
    <row r="203" ht="15.75" customHeight="1">
      <c r="A203" s="68"/>
      <c r="B203" s="68"/>
      <c r="C203" s="69"/>
      <c r="D203" s="69"/>
      <c r="E203" s="69"/>
      <c r="F203" s="70"/>
      <c r="G203" s="70"/>
      <c r="H203" s="70"/>
    </row>
    <row r="204" ht="15.75" customHeight="1">
      <c r="A204" s="68"/>
      <c r="B204" s="68"/>
      <c r="C204" s="69"/>
      <c r="D204" s="69"/>
      <c r="E204" s="69"/>
      <c r="F204" s="70"/>
      <c r="G204" s="70"/>
      <c r="H204" s="70"/>
    </row>
    <row r="205" ht="15.75" customHeight="1">
      <c r="A205" s="68"/>
      <c r="B205" s="68"/>
      <c r="C205" s="69"/>
      <c r="D205" s="69"/>
      <c r="E205" s="69"/>
      <c r="F205" s="70"/>
      <c r="G205" s="70"/>
      <c r="H205" s="70"/>
    </row>
    <row r="206" ht="15.75" customHeight="1">
      <c r="A206" s="68"/>
      <c r="B206" s="68"/>
      <c r="C206" s="69"/>
      <c r="D206" s="69"/>
      <c r="E206" s="69"/>
      <c r="F206" s="70"/>
      <c r="G206" s="70"/>
      <c r="H206" s="70"/>
    </row>
    <row r="207" ht="15.75" customHeight="1">
      <c r="A207" s="68"/>
      <c r="B207" s="68"/>
      <c r="C207" s="69"/>
      <c r="D207" s="69"/>
      <c r="E207" s="69"/>
      <c r="F207" s="70"/>
      <c r="G207" s="70"/>
      <c r="H207" s="70"/>
    </row>
    <row r="208" ht="15.75" customHeight="1">
      <c r="A208" s="68"/>
      <c r="B208" s="68"/>
      <c r="C208" s="69"/>
      <c r="D208" s="69"/>
      <c r="E208" s="69"/>
      <c r="F208" s="70"/>
      <c r="G208" s="70"/>
      <c r="H208" s="70"/>
    </row>
    <row r="209" ht="15.75" customHeight="1">
      <c r="A209" s="68"/>
      <c r="B209" s="68"/>
      <c r="C209" s="69"/>
      <c r="D209" s="69"/>
      <c r="E209" s="69"/>
      <c r="F209" s="70"/>
      <c r="G209" s="70"/>
      <c r="H209" s="70"/>
    </row>
    <row r="210" ht="15.75" customHeight="1">
      <c r="A210" s="68"/>
      <c r="B210" s="68"/>
      <c r="C210" s="69"/>
      <c r="D210" s="69"/>
      <c r="E210" s="69"/>
      <c r="F210" s="70"/>
      <c r="G210" s="70"/>
      <c r="H210" s="70"/>
    </row>
    <row r="211" ht="15.75" customHeight="1">
      <c r="A211" s="68"/>
      <c r="B211" s="68"/>
      <c r="C211" s="69"/>
      <c r="D211" s="69"/>
      <c r="E211" s="69"/>
      <c r="F211" s="70"/>
      <c r="G211" s="70"/>
      <c r="H211" s="70"/>
    </row>
    <row r="212" ht="15.75" customHeight="1">
      <c r="A212" s="68"/>
      <c r="B212" s="68"/>
      <c r="C212" s="69"/>
      <c r="D212" s="69"/>
      <c r="E212" s="69"/>
      <c r="F212" s="70"/>
      <c r="G212" s="70"/>
      <c r="H212" s="70"/>
    </row>
    <row r="213" ht="15.75" customHeight="1">
      <c r="A213" s="68"/>
      <c r="B213" s="68"/>
      <c r="C213" s="69"/>
      <c r="D213" s="69"/>
      <c r="E213" s="69"/>
      <c r="F213" s="70"/>
      <c r="G213" s="70"/>
      <c r="H213" s="70"/>
    </row>
    <row r="214" ht="15.75" customHeight="1">
      <c r="A214" s="68"/>
      <c r="B214" s="68"/>
      <c r="C214" s="69"/>
      <c r="D214" s="69"/>
      <c r="E214" s="69"/>
      <c r="F214" s="70"/>
      <c r="G214" s="70"/>
      <c r="H214" s="70"/>
    </row>
    <row r="215" ht="15.75" customHeight="1">
      <c r="A215" s="68"/>
      <c r="B215" s="68"/>
      <c r="C215" s="69"/>
      <c r="D215" s="69"/>
      <c r="E215" s="69"/>
      <c r="F215" s="70"/>
      <c r="G215" s="70"/>
      <c r="H215" s="70"/>
    </row>
    <row r="216" ht="15.75" customHeight="1">
      <c r="A216" s="68"/>
      <c r="B216" s="68"/>
      <c r="C216" s="69"/>
      <c r="D216" s="69"/>
      <c r="E216" s="69"/>
      <c r="F216" s="70"/>
      <c r="G216" s="70"/>
      <c r="H216" s="70"/>
    </row>
    <row r="217" ht="15.75" customHeight="1">
      <c r="A217" s="68"/>
      <c r="B217" s="68"/>
      <c r="C217" s="69"/>
      <c r="D217" s="69"/>
      <c r="E217" s="69"/>
      <c r="F217" s="70"/>
      <c r="G217" s="70"/>
      <c r="H217" s="70"/>
    </row>
    <row r="218" ht="15.75" customHeight="1">
      <c r="A218" s="68"/>
      <c r="B218" s="68"/>
      <c r="C218" s="69"/>
      <c r="D218" s="69"/>
      <c r="E218" s="69"/>
      <c r="F218" s="70"/>
      <c r="G218" s="70"/>
      <c r="H218" s="70"/>
    </row>
    <row r="219" ht="15.75" customHeight="1">
      <c r="A219" s="68"/>
      <c r="B219" s="68"/>
      <c r="C219" s="69"/>
      <c r="D219" s="69"/>
      <c r="E219" s="69"/>
      <c r="F219" s="70"/>
      <c r="G219" s="70"/>
      <c r="H219" s="70"/>
    </row>
    <row r="220" ht="15.75" customHeight="1">
      <c r="A220" s="68"/>
      <c r="B220" s="68"/>
      <c r="C220" s="69"/>
      <c r="D220" s="69"/>
      <c r="E220" s="69"/>
      <c r="F220" s="70"/>
      <c r="G220" s="70"/>
      <c r="H220" s="70"/>
    </row>
    <row r="221" ht="15.75" customHeight="1">
      <c r="A221" s="68"/>
      <c r="B221" s="68"/>
      <c r="C221" s="69"/>
      <c r="D221" s="69"/>
      <c r="E221" s="69"/>
      <c r="F221" s="70"/>
      <c r="G221" s="70"/>
      <c r="H221" s="70"/>
    </row>
    <row r="222" ht="15.75" customHeight="1">
      <c r="A222" s="68"/>
      <c r="B222" s="68"/>
      <c r="C222" s="69"/>
      <c r="D222" s="69"/>
      <c r="E222" s="69"/>
      <c r="F222" s="70"/>
      <c r="G222" s="70"/>
      <c r="H222" s="70"/>
    </row>
    <row r="223" ht="15.75" customHeight="1">
      <c r="A223" s="68"/>
      <c r="B223" s="68"/>
      <c r="C223" s="69"/>
      <c r="D223" s="69"/>
      <c r="E223" s="69"/>
      <c r="F223" s="70"/>
      <c r="G223" s="70"/>
      <c r="H223" s="70"/>
    </row>
    <row r="224" ht="15.75" customHeight="1">
      <c r="A224" s="68"/>
      <c r="B224" s="68"/>
      <c r="C224" s="69"/>
      <c r="D224" s="69"/>
      <c r="E224" s="69"/>
      <c r="F224" s="70"/>
      <c r="G224" s="70"/>
      <c r="H224" s="70"/>
    </row>
    <row r="225" ht="15.75" customHeight="1">
      <c r="A225" s="68"/>
      <c r="B225" s="68"/>
      <c r="C225" s="69"/>
      <c r="D225" s="69"/>
      <c r="E225" s="69"/>
      <c r="F225" s="70"/>
      <c r="G225" s="70"/>
      <c r="H225" s="70"/>
    </row>
    <row r="226" ht="15.75" customHeight="1">
      <c r="A226" s="68"/>
      <c r="B226" s="68"/>
      <c r="C226" s="69"/>
      <c r="D226" s="69"/>
      <c r="E226" s="69"/>
      <c r="F226" s="70"/>
      <c r="G226" s="70"/>
      <c r="H226" s="70"/>
    </row>
    <row r="227" ht="15.75" customHeight="1">
      <c r="A227" s="68"/>
      <c r="B227" s="68"/>
      <c r="C227" s="69"/>
      <c r="D227" s="69"/>
      <c r="E227" s="69"/>
      <c r="F227" s="70"/>
      <c r="G227" s="70"/>
      <c r="H227" s="70"/>
    </row>
    <row r="228" ht="15.75" customHeight="1">
      <c r="A228" s="68"/>
      <c r="B228" s="68"/>
      <c r="C228" s="69"/>
      <c r="D228" s="69"/>
      <c r="E228" s="69"/>
      <c r="F228" s="70"/>
      <c r="G228" s="70"/>
      <c r="H228" s="70"/>
    </row>
    <row r="229" ht="15.75" customHeight="1">
      <c r="A229" s="68"/>
      <c r="B229" s="68"/>
      <c r="C229" s="69"/>
      <c r="D229" s="69"/>
      <c r="E229" s="69"/>
      <c r="F229" s="70"/>
      <c r="G229" s="70"/>
      <c r="H229" s="70"/>
    </row>
    <row r="230" ht="15.75" customHeight="1">
      <c r="A230" s="68"/>
      <c r="B230" s="68"/>
      <c r="C230" s="69"/>
      <c r="D230" s="69"/>
      <c r="E230" s="69"/>
      <c r="F230" s="70"/>
      <c r="G230" s="70"/>
      <c r="H230" s="70"/>
    </row>
    <row r="231" ht="15.75" customHeight="1">
      <c r="A231" s="68"/>
      <c r="B231" s="68"/>
      <c r="C231" s="69"/>
      <c r="D231" s="69"/>
      <c r="E231" s="69"/>
      <c r="F231" s="70"/>
      <c r="G231" s="70"/>
      <c r="H231" s="70"/>
    </row>
    <row r="232" ht="15.75" customHeight="1">
      <c r="A232" s="68"/>
      <c r="B232" s="68"/>
      <c r="C232" s="69"/>
      <c r="D232" s="69"/>
      <c r="E232" s="69"/>
      <c r="F232" s="70"/>
      <c r="G232" s="70"/>
      <c r="H232" s="70"/>
    </row>
    <row r="233" ht="15.75" customHeight="1">
      <c r="A233" s="68"/>
      <c r="B233" s="68"/>
      <c r="C233" s="69"/>
      <c r="D233" s="69"/>
      <c r="E233" s="69"/>
      <c r="F233" s="70"/>
      <c r="G233" s="70"/>
      <c r="H233" s="70"/>
    </row>
    <row r="234" ht="15.75" customHeight="1">
      <c r="A234" s="68"/>
      <c r="B234" s="68"/>
      <c r="C234" s="69"/>
      <c r="D234" s="69"/>
      <c r="E234" s="69"/>
      <c r="F234" s="70"/>
      <c r="G234" s="70"/>
      <c r="H234" s="70"/>
    </row>
    <row r="235" ht="15.75" customHeight="1">
      <c r="A235" s="68"/>
      <c r="B235" s="68"/>
      <c r="C235" s="69"/>
      <c r="D235" s="69"/>
      <c r="E235" s="69"/>
      <c r="F235" s="70"/>
      <c r="G235" s="70"/>
      <c r="H235" s="70"/>
    </row>
    <row r="236" ht="15.75" customHeight="1">
      <c r="A236" s="68"/>
      <c r="B236" s="68"/>
      <c r="C236" s="69"/>
      <c r="D236" s="69"/>
      <c r="E236" s="69"/>
      <c r="F236" s="70"/>
      <c r="G236" s="70"/>
      <c r="H236" s="70"/>
    </row>
    <row r="237" ht="15.75" customHeight="1">
      <c r="A237" s="68"/>
      <c r="B237" s="68"/>
      <c r="C237" s="69"/>
      <c r="D237" s="69"/>
      <c r="E237" s="69"/>
      <c r="F237" s="70"/>
      <c r="G237" s="70"/>
      <c r="H237" s="70"/>
    </row>
    <row r="238" ht="15.75" customHeight="1">
      <c r="A238" s="68"/>
      <c r="B238" s="68"/>
      <c r="C238" s="69"/>
      <c r="D238" s="69"/>
      <c r="E238" s="69"/>
      <c r="F238" s="70"/>
      <c r="G238" s="70"/>
      <c r="H238" s="70"/>
    </row>
    <row r="239" ht="15.75" customHeight="1">
      <c r="A239" s="68"/>
      <c r="B239" s="68"/>
      <c r="C239" s="69"/>
      <c r="D239" s="69"/>
      <c r="E239" s="69"/>
      <c r="F239" s="70"/>
      <c r="G239" s="70"/>
      <c r="H239" s="70"/>
    </row>
    <row r="240" ht="15.75" customHeight="1">
      <c r="A240" s="68"/>
      <c r="B240" s="68"/>
      <c r="C240" s="69"/>
      <c r="D240" s="69"/>
      <c r="E240" s="69"/>
      <c r="F240" s="70"/>
      <c r="G240" s="70"/>
      <c r="H240" s="70"/>
    </row>
    <row r="241" ht="15.75" customHeight="1">
      <c r="A241" s="68"/>
      <c r="B241" s="68"/>
      <c r="C241" s="69"/>
      <c r="D241" s="69"/>
      <c r="E241" s="69"/>
      <c r="F241" s="70"/>
      <c r="G241" s="70"/>
      <c r="H241" s="70"/>
    </row>
    <row r="242" ht="15.75" customHeight="1">
      <c r="A242" s="68"/>
      <c r="B242" s="68"/>
      <c r="C242" s="69"/>
      <c r="D242" s="69"/>
      <c r="E242" s="69"/>
      <c r="F242" s="70"/>
      <c r="G242" s="70"/>
      <c r="H242" s="70"/>
    </row>
    <row r="243" ht="15.75" customHeight="1">
      <c r="A243" s="68"/>
      <c r="B243" s="68"/>
      <c r="C243" s="69"/>
      <c r="D243" s="69"/>
      <c r="E243" s="69"/>
      <c r="F243" s="70"/>
      <c r="G243" s="70"/>
      <c r="H243" s="70"/>
    </row>
    <row r="244" ht="15.75" customHeight="1">
      <c r="A244" s="68"/>
      <c r="B244" s="68"/>
      <c r="C244" s="69"/>
      <c r="D244" s="69"/>
      <c r="E244" s="69"/>
      <c r="F244" s="70"/>
      <c r="G244" s="70"/>
      <c r="H244" s="70"/>
    </row>
    <row r="245" ht="15.75" customHeight="1">
      <c r="A245" s="68"/>
      <c r="B245" s="68"/>
      <c r="C245" s="69"/>
      <c r="D245" s="69"/>
      <c r="E245" s="69"/>
      <c r="F245" s="70"/>
      <c r="G245" s="70"/>
      <c r="H245" s="70"/>
    </row>
    <row r="246" ht="15.75" customHeight="1">
      <c r="A246" s="68"/>
      <c r="B246" s="68"/>
      <c r="C246" s="69"/>
      <c r="D246" s="69"/>
      <c r="E246" s="69"/>
      <c r="F246" s="70"/>
      <c r="G246" s="70"/>
      <c r="H246" s="70"/>
    </row>
    <row r="247" ht="15.75" customHeight="1">
      <c r="A247" s="68"/>
      <c r="B247" s="68"/>
      <c r="C247" s="69"/>
      <c r="D247" s="69"/>
      <c r="E247" s="69"/>
      <c r="F247" s="70"/>
      <c r="G247" s="70"/>
      <c r="H247" s="70"/>
    </row>
    <row r="248" ht="15.75" customHeight="1">
      <c r="A248" s="68"/>
      <c r="B248" s="68"/>
      <c r="C248" s="69"/>
      <c r="D248" s="69"/>
      <c r="E248" s="69"/>
      <c r="F248" s="70"/>
      <c r="G248" s="70"/>
      <c r="H248" s="70"/>
    </row>
    <row r="249" ht="15.75" customHeight="1">
      <c r="A249" s="68"/>
      <c r="B249" s="68"/>
      <c r="C249" s="69"/>
      <c r="D249" s="69"/>
      <c r="E249" s="69"/>
      <c r="F249" s="70"/>
      <c r="G249" s="70"/>
      <c r="H249" s="70"/>
    </row>
    <row r="250" ht="15.75" customHeight="1">
      <c r="A250" s="68"/>
      <c r="B250" s="68"/>
      <c r="C250" s="69"/>
      <c r="D250" s="69"/>
      <c r="E250" s="69"/>
      <c r="F250" s="70"/>
      <c r="G250" s="70"/>
      <c r="H250" s="70"/>
    </row>
    <row r="251" ht="15.75" customHeight="1">
      <c r="A251" s="68"/>
      <c r="B251" s="68"/>
      <c r="C251" s="69"/>
      <c r="D251" s="69"/>
      <c r="E251" s="69"/>
      <c r="F251" s="70"/>
      <c r="G251" s="70"/>
      <c r="H251" s="70"/>
    </row>
    <row r="252" ht="15.75" customHeight="1">
      <c r="A252" s="68"/>
      <c r="B252" s="68"/>
      <c r="C252" s="69"/>
      <c r="D252" s="69"/>
      <c r="E252" s="69"/>
      <c r="F252" s="70"/>
      <c r="G252" s="70"/>
      <c r="H252" s="70"/>
    </row>
    <row r="253" ht="15.75" customHeight="1">
      <c r="A253" s="68"/>
      <c r="B253" s="68"/>
      <c r="C253" s="69"/>
      <c r="D253" s="69"/>
      <c r="E253" s="69"/>
      <c r="F253" s="70"/>
      <c r="G253" s="70"/>
      <c r="H253" s="70"/>
    </row>
    <row r="254" ht="15.75" customHeight="1">
      <c r="A254" s="68"/>
      <c r="B254" s="68"/>
      <c r="C254" s="69"/>
      <c r="D254" s="69"/>
      <c r="E254" s="69"/>
      <c r="F254" s="70"/>
      <c r="G254" s="70"/>
      <c r="H254" s="70"/>
    </row>
    <row r="255" ht="15.75" customHeight="1">
      <c r="A255" s="68"/>
      <c r="B255" s="68"/>
      <c r="C255" s="69"/>
      <c r="D255" s="69"/>
      <c r="E255" s="69"/>
      <c r="F255" s="70"/>
      <c r="G255" s="70"/>
      <c r="H255" s="70"/>
    </row>
    <row r="256" ht="15.75" customHeight="1">
      <c r="A256" s="68"/>
      <c r="B256" s="68"/>
      <c r="C256" s="69"/>
      <c r="D256" s="69"/>
      <c r="E256" s="69"/>
      <c r="F256" s="70"/>
      <c r="G256" s="70"/>
      <c r="H256" s="70"/>
    </row>
    <row r="257" ht="15.75" customHeight="1">
      <c r="A257" s="68"/>
      <c r="B257" s="68"/>
      <c r="C257" s="69"/>
      <c r="D257" s="69"/>
      <c r="E257" s="69"/>
      <c r="F257" s="70"/>
      <c r="G257" s="70"/>
      <c r="H257" s="70"/>
    </row>
    <row r="258" ht="15.75" customHeight="1">
      <c r="A258" s="68"/>
      <c r="B258" s="68"/>
      <c r="C258" s="69"/>
      <c r="D258" s="69"/>
      <c r="E258" s="69"/>
      <c r="F258" s="70"/>
      <c r="G258" s="70"/>
      <c r="H258" s="70"/>
    </row>
    <row r="259" ht="15.75" customHeight="1">
      <c r="A259" s="68"/>
      <c r="B259" s="68"/>
      <c r="C259" s="69"/>
      <c r="D259" s="69"/>
      <c r="E259" s="69"/>
      <c r="F259" s="70"/>
      <c r="G259" s="70"/>
      <c r="H259" s="70"/>
    </row>
    <row r="260" ht="15.75" customHeight="1">
      <c r="A260" s="68"/>
      <c r="B260" s="68"/>
      <c r="C260" s="69"/>
      <c r="D260" s="69"/>
      <c r="E260" s="69"/>
      <c r="F260" s="70"/>
      <c r="G260" s="70"/>
      <c r="H260" s="70"/>
    </row>
    <row r="261" ht="15.75" customHeight="1">
      <c r="A261" s="68"/>
      <c r="B261" s="68"/>
      <c r="C261" s="69"/>
      <c r="D261" s="69"/>
      <c r="E261" s="69"/>
      <c r="F261" s="70"/>
      <c r="G261" s="70"/>
      <c r="H261" s="70"/>
    </row>
    <row r="262" ht="15.75" customHeight="1">
      <c r="A262" s="68"/>
      <c r="B262" s="68"/>
      <c r="C262" s="69"/>
      <c r="D262" s="69"/>
      <c r="E262" s="69"/>
      <c r="F262" s="70"/>
      <c r="G262" s="70"/>
      <c r="H262" s="70"/>
    </row>
    <row r="263" ht="15.75" customHeight="1">
      <c r="A263" s="68"/>
      <c r="B263" s="68"/>
      <c r="C263" s="69"/>
      <c r="D263" s="69"/>
      <c r="E263" s="69"/>
      <c r="F263" s="70"/>
      <c r="G263" s="70"/>
      <c r="H263" s="70"/>
    </row>
    <row r="264" ht="15.75" customHeight="1">
      <c r="A264" s="68"/>
      <c r="B264" s="68"/>
      <c r="C264" s="69"/>
      <c r="D264" s="69"/>
      <c r="E264" s="69"/>
      <c r="F264" s="70"/>
      <c r="G264" s="70"/>
      <c r="H264" s="70"/>
    </row>
    <row r="265" ht="15.75" customHeight="1">
      <c r="A265" s="68"/>
      <c r="B265" s="68"/>
      <c r="C265" s="69"/>
      <c r="D265" s="69"/>
      <c r="E265" s="69"/>
      <c r="F265" s="70"/>
      <c r="G265" s="70"/>
      <c r="H265" s="70"/>
    </row>
    <row r="266" ht="15.75" customHeight="1">
      <c r="A266" s="68"/>
      <c r="B266" s="68"/>
      <c r="C266" s="69"/>
      <c r="D266" s="69"/>
      <c r="E266" s="69"/>
      <c r="F266" s="70"/>
      <c r="G266" s="70"/>
      <c r="H266" s="70"/>
    </row>
    <row r="267" ht="15.75" customHeight="1">
      <c r="A267" s="68"/>
      <c r="B267" s="68"/>
      <c r="C267" s="69"/>
      <c r="D267" s="69"/>
      <c r="E267" s="69"/>
      <c r="F267" s="70"/>
      <c r="G267" s="70"/>
      <c r="H267" s="70"/>
    </row>
    <row r="268" ht="15.75" customHeight="1">
      <c r="A268" s="68"/>
      <c r="B268" s="68"/>
      <c r="C268" s="69"/>
      <c r="D268" s="69"/>
      <c r="E268" s="69"/>
      <c r="F268" s="70"/>
      <c r="G268" s="70"/>
      <c r="H268" s="70"/>
    </row>
    <row r="269" ht="15.75" customHeight="1">
      <c r="A269" s="68"/>
      <c r="B269" s="68"/>
      <c r="C269" s="69"/>
      <c r="D269" s="69"/>
      <c r="E269" s="69"/>
      <c r="F269" s="70"/>
      <c r="G269" s="70"/>
      <c r="H269" s="70"/>
    </row>
    <row r="270" ht="15.75" customHeight="1">
      <c r="A270" s="68"/>
      <c r="B270" s="68"/>
      <c r="C270" s="69"/>
      <c r="D270" s="69"/>
      <c r="E270" s="69"/>
      <c r="F270" s="70"/>
      <c r="G270" s="70"/>
      <c r="H270" s="70"/>
    </row>
    <row r="271" ht="15.75" customHeight="1">
      <c r="A271" s="68"/>
      <c r="B271" s="68"/>
      <c r="C271" s="69"/>
      <c r="D271" s="69"/>
      <c r="E271" s="69"/>
      <c r="F271" s="70"/>
      <c r="G271" s="70"/>
      <c r="H271" s="70"/>
    </row>
    <row r="272" ht="15.75" customHeight="1">
      <c r="A272" s="68"/>
      <c r="B272" s="68"/>
      <c r="C272" s="69"/>
      <c r="D272" s="69"/>
      <c r="E272" s="69"/>
      <c r="F272" s="70"/>
      <c r="G272" s="70"/>
      <c r="H272" s="70"/>
    </row>
    <row r="273" ht="15.75" customHeight="1">
      <c r="A273" s="68"/>
      <c r="B273" s="68"/>
      <c r="C273" s="69"/>
      <c r="D273" s="69"/>
      <c r="E273" s="69"/>
      <c r="F273" s="70"/>
      <c r="G273" s="70"/>
      <c r="H273" s="70"/>
    </row>
    <row r="274" ht="15.75" customHeight="1">
      <c r="A274" s="68"/>
      <c r="B274" s="68"/>
      <c r="C274" s="69"/>
      <c r="D274" s="69"/>
      <c r="E274" s="69"/>
      <c r="F274" s="70"/>
      <c r="G274" s="70"/>
      <c r="H274" s="70"/>
    </row>
    <row r="275" ht="15.75" customHeight="1">
      <c r="A275" s="68"/>
      <c r="B275" s="68"/>
      <c r="C275" s="69"/>
      <c r="D275" s="69"/>
      <c r="E275" s="69"/>
      <c r="F275" s="70"/>
      <c r="G275" s="70"/>
      <c r="H275" s="70"/>
    </row>
    <row r="276" ht="15.75" customHeight="1">
      <c r="A276" s="68"/>
      <c r="B276" s="68"/>
      <c r="C276" s="69"/>
      <c r="D276" s="69"/>
      <c r="E276" s="69"/>
      <c r="F276" s="70"/>
      <c r="G276" s="70"/>
      <c r="H276" s="70"/>
    </row>
    <row r="277" ht="15.75" customHeight="1">
      <c r="A277" s="68"/>
      <c r="B277" s="68"/>
      <c r="C277" s="69"/>
      <c r="D277" s="69"/>
      <c r="E277" s="69"/>
      <c r="F277" s="70"/>
      <c r="G277" s="70"/>
      <c r="H277" s="70"/>
    </row>
    <row r="278" ht="15.75" customHeight="1">
      <c r="A278" s="68"/>
      <c r="B278" s="68"/>
      <c r="C278" s="69"/>
      <c r="D278" s="69"/>
      <c r="E278" s="69"/>
      <c r="F278" s="70"/>
      <c r="G278" s="70"/>
      <c r="H278" s="70"/>
    </row>
    <row r="279" ht="15.75" customHeight="1">
      <c r="A279" s="68"/>
      <c r="B279" s="68"/>
      <c r="C279" s="69"/>
      <c r="D279" s="69"/>
      <c r="E279" s="69"/>
      <c r="F279" s="70"/>
      <c r="G279" s="70"/>
      <c r="H279" s="70"/>
    </row>
    <row r="280" ht="15.75" customHeight="1">
      <c r="A280" s="68"/>
      <c r="B280" s="68"/>
      <c r="C280" s="69"/>
      <c r="D280" s="69"/>
      <c r="E280" s="69"/>
      <c r="F280" s="70"/>
      <c r="G280" s="70"/>
      <c r="H280" s="70"/>
    </row>
    <row r="281" ht="15.75" customHeight="1">
      <c r="A281" s="68"/>
      <c r="B281" s="68"/>
      <c r="C281" s="69"/>
      <c r="D281" s="69"/>
      <c r="E281" s="69"/>
      <c r="F281" s="70"/>
      <c r="G281" s="70"/>
      <c r="H281" s="70"/>
    </row>
    <row r="282" ht="15.75" customHeight="1">
      <c r="A282" s="68"/>
      <c r="B282" s="68"/>
      <c r="C282" s="69"/>
      <c r="D282" s="69"/>
      <c r="E282" s="69"/>
      <c r="F282" s="70"/>
      <c r="G282" s="70"/>
      <c r="H282" s="70"/>
    </row>
    <row r="283" ht="15.75" customHeight="1">
      <c r="A283" s="68"/>
      <c r="B283" s="68"/>
      <c r="C283" s="69"/>
      <c r="D283" s="69"/>
      <c r="E283" s="69"/>
      <c r="F283" s="70"/>
      <c r="G283" s="70"/>
      <c r="H283" s="70"/>
    </row>
    <row r="284" ht="15.75" customHeight="1">
      <c r="A284" s="68"/>
      <c r="B284" s="68"/>
      <c r="C284" s="69"/>
      <c r="D284" s="69"/>
      <c r="E284" s="69"/>
      <c r="F284" s="70"/>
      <c r="G284" s="70"/>
      <c r="H284" s="70"/>
    </row>
    <row r="285" ht="15.75" customHeight="1">
      <c r="A285" s="68"/>
      <c r="B285" s="68"/>
      <c r="C285" s="69"/>
      <c r="D285" s="69"/>
      <c r="E285" s="69"/>
      <c r="F285" s="70"/>
      <c r="G285" s="70"/>
      <c r="H285" s="70"/>
    </row>
    <row r="286" ht="15.75" customHeight="1">
      <c r="A286" s="68"/>
      <c r="B286" s="68"/>
      <c r="C286" s="69"/>
      <c r="D286" s="69"/>
      <c r="E286" s="69"/>
      <c r="F286" s="70"/>
      <c r="G286" s="70"/>
      <c r="H286" s="70"/>
    </row>
    <row r="287" ht="15.75" customHeight="1">
      <c r="A287" s="68"/>
      <c r="B287" s="68"/>
      <c r="C287" s="69"/>
      <c r="D287" s="69"/>
      <c r="E287" s="69"/>
      <c r="F287" s="70"/>
      <c r="G287" s="70"/>
      <c r="H287" s="70"/>
    </row>
    <row r="288" ht="15.75" customHeight="1">
      <c r="A288" s="68"/>
      <c r="B288" s="68"/>
      <c r="C288" s="69"/>
      <c r="D288" s="69"/>
      <c r="E288" s="69"/>
      <c r="F288" s="70"/>
      <c r="G288" s="70"/>
      <c r="H288" s="70"/>
    </row>
    <row r="289" ht="15.75" customHeight="1">
      <c r="A289" s="68"/>
      <c r="B289" s="68"/>
      <c r="C289" s="69"/>
      <c r="D289" s="69"/>
      <c r="E289" s="69"/>
      <c r="F289" s="70"/>
      <c r="G289" s="70"/>
      <c r="H289" s="70"/>
    </row>
    <row r="290" ht="15.75" customHeight="1">
      <c r="A290" s="68"/>
      <c r="B290" s="68"/>
      <c r="C290" s="69"/>
      <c r="D290" s="69"/>
      <c r="E290" s="69"/>
      <c r="F290" s="70"/>
      <c r="G290" s="70"/>
      <c r="H290" s="70"/>
    </row>
    <row r="291" ht="15.75" customHeight="1">
      <c r="A291" s="68"/>
      <c r="B291" s="68"/>
      <c r="C291" s="69"/>
      <c r="D291" s="69"/>
      <c r="E291" s="69"/>
      <c r="F291" s="70"/>
      <c r="G291" s="70"/>
      <c r="H291" s="70"/>
    </row>
    <row r="292" ht="15.75" customHeight="1">
      <c r="A292" s="68"/>
      <c r="B292" s="68"/>
      <c r="C292" s="69"/>
      <c r="D292" s="69"/>
      <c r="E292" s="69"/>
      <c r="F292" s="70"/>
      <c r="G292" s="70"/>
      <c r="H292" s="70"/>
    </row>
    <row r="293" ht="15.75" customHeight="1">
      <c r="A293" s="68"/>
      <c r="B293" s="68"/>
      <c r="C293" s="69"/>
      <c r="D293" s="69"/>
      <c r="E293" s="69"/>
      <c r="F293" s="70"/>
      <c r="G293" s="70"/>
      <c r="H293" s="70"/>
    </row>
    <row r="294" ht="15.75" customHeight="1">
      <c r="A294" s="68"/>
      <c r="B294" s="68"/>
      <c r="C294" s="69"/>
      <c r="D294" s="69"/>
      <c r="E294" s="69"/>
      <c r="F294" s="70"/>
      <c r="G294" s="70"/>
      <c r="H294" s="70"/>
    </row>
    <row r="295" ht="15.75" customHeight="1">
      <c r="A295" s="68"/>
      <c r="B295" s="68"/>
      <c r="C295" s="69"/>
      <c r="D295" s="69"/>
      <c r="E295" s="69"/>
      <c r="F295" s="70"/>
      <c r="G295" s="70"/>
      <c r="H295" s="70"/>
    </row>
    <row r="296" ht="15.75" customHeight="1">
      <c r="A296" s="68"/>
      <c r="B296" s="68"/>
      <c r="C296" s="69"/>
      <c r="D296" s="69"/>
      <c r="E296" s="69"/>
      <c r="F296" s="70"/>
      <c r="G296" s="70"/>
      <c r="H296" s="70"/>
    </row>
    <row r="297" ht="15.75" customHeight="1">
      <c r="A297" s="68"/>
      <c r="B297" s="68"/>
      <c r="C297" s="69"/>
      <c r="D297" s="69"/>
      <c r="E297" s="69"/>
      <c r="F297" s="70"/>
      <c r="G297" s="70"/>
      <c r="H297" s="70"/>
    </row>
    <row r="298" ht="15.75" customHeight="1">
      <c r="A298" s="68"/>
      <c r="B298" s="68"/>
      <c r="C298" s="69"/>
      <c r="D298" s="69"/>
      <c r="E298" s="69"/>
      <c r="F298" s="70"/>
      <c r="G298" s="70"/>
      <c r="H298" s="70"/>
    </row>
    <row r="299" ht="15.75" customHeight="1">
      <c r="A299" s="68"/>
      <c r="B299" s="68"/>
      <c r="C299" s="69"/>
      <c r="D299" s="69"/>
      <c r="E299" s="69"/>
      <c r="F299" s="70"/>
      <c r="G299" s="70"/>
      <c r="H299" s="70"/>
    </row>
    <row r="300" ht="15.75" customHeight="1">
      <c r="A300" s="68"/>
      <c r="B300" s="68"/>
      <c r="C300" s="69"/>
      <c r="D300" s="69"/>
      <c r="E300" s="69"/>
      <c r="F300" s="70"/>
      <c r="G300" s="70"/>
      <c r="H300" s="70"/>
    </row>
    <row r="301" ht="15.75" customHeight="1">
      <c r="A301" s="68"/>
      <c r="B301" s="68"/>
      <c r="C301" s="69"/>
      <c r="D301" s="69"/>
      <c r="E301" s="69"/>
      <c r="F301" s="70"/>
      <c r="G301" s="70"/>
      <c r="H301" s="70"/>
    </row>
    <row r="302" ht="15.75" customHeight="1">
      <c r="A302" s="68"/>
      <c r="B302" s="68"/>
      <c r="C302" s="69"/>
      <c r="D302" s="69"/>
      <c r="E302" s="69"/>
      <c r="F302" s="70"/>
      <c r="G302" s="70"/>
      <c r="H302" s="70"/>
    </row>
    <row r="303" ht="15.75" customHeight="1">
      <c r="A303" s="68"/>
      <c r="B303" s="68"/>
      <c r="C303" s="69"/>
      <c r="D303" s="69"/>
      <c r="E303" s="69"/>
      <c r="F303" s="70"/>
      <c r="G303" s="70"/>
      <c r="H303" s="70"/>
    </row>
    <row r="304" ht="15.75" customHeight="1">
      <c r="A304" s="68"/>
      <c r="B304" s="68"/>
      <c r="C304" s="69"/>
      <c r="D304" s="69"/>
      <c r="E304" s="69"/>
      <c r="F304" s="70"/>
      <c r="G304" s="70"/>
      <c r="H304" s="70"/>
    </row>
    <row r="305" ht="15.75" customHeight="1">
      <c r="A305" s="68"/>
      <c r="B305" s="68"/>
      <c r="C305" s="69"/>
      <c r="D305" s="69"/>
      <c r="E305" s="69"/>
      <c r="F305" s="70"/>
      <c r="G305" s="70"/>
      <c r="H305" s="70"/>
    </row>
    <row r="306" ht="15.75" customHeight="1">
      <c r="A306" s="68"/>
      <c r="B306" s="68"/>
      <c r="C306" s="69"/>
      <c r="D306" s="69"/>
      <c r="E306" s="69"/>
      <c r="F306" s="70"/>
      <c r="G306" s="70"/>
      <c r="H306" s="70"/>
    </row>
    <row r="307" ht="15.75" customHeight="1">
      <c r="A307" s="68"/>
      <c r="B307" s="68"/>
      <c r="C307" s="69"/>
      <c r="D307" s="69"/>
      <c r="E307" s="69"/>
      <c r="F307" s="70"/>
      <c r="G307" s="70"/>
      <c r="H307" s="70"/>
    </row>
    <row r="308" ht="15.75" customHeight="1">
      <c r="A308" s="68"/>
      <c r="B308" s="68"/>
      <c r="C308" s="69"/>
      <c r="D308" s="69"/>
      <c r="E308" s="69"/>
      <c r="F308" s="70"/>
      <c r="G308" s="70"/>
      <c r="H308" s="70"/>
    </row>
    <row r="309" ht="15.75" customHeight="1">
      <c r="A309" s="68"/>
      <c r="B309" s="68"/>
      <c r="C309" s="69"/>
      <c r="D309" s="69"/>
      <c r="E309" s="69"/>
      <c r="F309" s="70"/>
      <c r="G309" s="70"/>
      <c r="H309" s="70"/>
    </row>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E2"/>
    <mergeCell ref="A4:E4"/>
    <mergeCell ref="A5:E5"/>
    <mergeCell ref="A6:E6"/>
    <mergeCell ref="A7:E7"/>
    <mergeCell ref="A8:E8"/>
    <mergeCell ref="A9:E9"/>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6.0"/>
    <col customWidth="1" min="3" max="3" width="15.0"/>
    <col customWidth="1" min="4" max="4" width="18.71"/>
    <col customWidth="1" min="5" max="5" width="9.0"/>
    <col customWidth="1" min="6" max="6" width="11.71"/>
    <col customWidth="1" min="7" max="7" width="18.29"/>
    <col customWidth="1" min="8" max="10" width="15.29"/>
    <col customWidth="1" min="11" max="13" width="9.14"/>
    <col customWidth="1" min="14" max="14" width="8.14"/>
    <col customWidth="1" min="15" max="15" width="10.14"/>
    <col customWidth="1" min="16" max="20" width="8.86"/>
    <col customWidth="1" min="21" max="28" width="8.0"/>
  </cols>
  <sheetData>
    <row r="1">
      <c r="A1" s="68"/>
      <c r="B1" s="69"/>
      <c r="C1" s="70"/>
      <c r="D1" s="70"/>
      <c r="E1" s="70"/>
      <c r="F1" s="70"/>
      <c r="G1" s="70"/>
      <c r="H1" s="70"/>
      <c r="I1" s="70"/>
      <c r="J1" s="70"/>
      <c r="K1" s="70"/>
      <c r="L1" s="70"/>
      <c r="M1" s="70"/>
      <c r="N1" s="70"/>
    </row>
    <row r="2" ht="21.75" customHeight="1">
      <c r="A2" s="582" t="s">
        <v>2053</v>
      </c>
      <c r="B2" s="72"/>
      <c r="C2" s="72"/>
      <c r="D2" s="72"/>
      <c r="E2" s="72"/>
      <c r="F2" s="72"/>
      <c r="G2" s="72"/>
      <c r="H2" s="72"/>
      <c r="I2" s="72"/>
      <c r="J2" s="72"/>
      <c r="K2" s="72"/>
      <c r="L2" s="588"/>
      <c r="M2" s="589"/>
      <c r="N2" s="589"/>
      <c r="O2" s="589"/>
      <c r="P2" s="590"/>
      <c r="Q2" s="591"/>
      <c r="R2" s="591"/>
      <c r="S2" s="591"/>
      <c r="T2" s="591"/>
      <c r="U2" s="591"/>
      <c r="V2" s="591"/>
      <c r="W2" s="591"/>
      <c r="X2" s="591"/>
      <c r="Y2" s="591"/>
      <c r="Z2" s="591"/>
      <c r="AA2" s="591"/>
      <c r="AB2" s="591"/>
    </row>
    <row r="3" ht="18.0" customHeight="1">
      <c r="A3" s="592"/>
      <c r="B3" s="592"/>
      <c r="C3" s="592"/>
      <c r="D3" s="592"/>
      <c r="E3" s="592"/>
      <c r="F3" s="592"/>
      <c r="G3" s="592"/>
      <c r="H3" s="74"/>
      <c r="I3" s="74"/>
      <c r="J3" s="74"/>
      <c r="K3" s="74"/>
      <c r="L3" s="74"/>
      <c r="M3" s="74"/>
      <c r="N3" s="74"/>
      <c r="O3" s="75"/>
      <c r="P3" s="75"/>
      <c r="Q3" s="75"/>
      <c r="R3" s="75"/>
      <c r="S3" s="75"/>
      <c r="T3" s="75"/>
      <c r="U3" s="75"/>
      <c r="V3" s="75"/>
      <c r="W3" s="75"/>
      <c r="X3" s="75"/>
      <c r="Y3" s="75"/>
      <c r="Z3" s="75"/>
      <c r="AA3" s="75"/>
      <c r="AB3" s="75"/>
    </row>
    <row r="4" ht="41.25" customHeight="1">
      <c r="A4" s="593" t="s">
        <v>2054</v>
      </c>
      <c r="B4" s="72"/>
      <c r="C4" s="72"/>
      <c r="D4" s="72"/>
      <c r="E4" s="72"/>
      <c r="F4" s="72"/>
      <c r="G4" s="72"/>
      <c r="H4" s="72"/>
      <c r="I4" s="72"/>
      <c r="J4" s="72"/>
      <c r="K4" s="72"/>
      <c r="L4" s="588"/>
      <c r="M4" s="589"/>
      <c r="N4" s="589"/>
      <c r="O4" s="589"/>
      <c r="P4" s="590"/>
      <c r="Q4" s="75"/>
      <c r="R4" s="75"/>
      <c r="S4" s="75"/>
      <c r="T4" s="75"/>
      <c r="U4" s="75"/>
      <c r="V4" s="75"/>
      <c r="W4" s="75"/>
      <c r="X4" s="75"/>
      <c r="Y4" s="75"/>
      <c r="Z4" s="75"/>
      <c r="AA4" s="75"/>
      <c r="AB4" s="75"/>
    </row>
    <row r="5" ht="13.5" customHeight="1">
      <c r="A5" s="594" t="s">
        <v>2055</v>
      </c>
      <c r="B5" s="72"/>
      <c r="C5" s="72"/>
      <c r="D5" s="72"/>
      <c r="E5" s="72"/>
      <c r="F5" s="72"/>
      <c r="G5" s="72"/>
      <c r="H5" s="72"/>
      <c r="I5" s="72"/>
      <c r="J5" s="72"/>
      <c r="K5" s="72"/>
      <c r="L5" s="588"/>
      <c r="M5" s="589"/>
      <c r="N5" s="589"/>
      <c r="O5" s="589"/>
      <c r="P5" s="590"/>
      <c r="Q5" s="75"/>
      <c r="R5" s="75"/>
      <c r="S5" s="75"/>
      <c r="T5" s="75"/>
      <c r="U5" s="75"/>
      <c r="V5" s="75"/>
      <c r="W5" s="75"/>
      <c r="X5" s="75"/>
      <c r="Y5" s="75"/>
      <c r="Z5" s="75"/>
      <c r="AA5" s="75"/>
      <c r="AB5" s="75"/>
    </row>
    <row r="6" ht="14.25" customHeight="1">
      <c r="A6" s="593" t="s">
        <v>2056</v>
      </c>
      <c r="B6" s="72"/>
      <c r="C6" s="72"/>
      <c r="D6" s="72"/>
      <c r="E6" s="72"/>
      <c r="F6" s="72"/>
      <c r="G6" s="72"/>
      <c r="H6" s="72"/>
      <c r="I6" s="72"/>
      <c r="J6" s="72"/>
      <c r="K6" s="72"/>
      <c r="L6" s="588"/>
      <c r="M6" s="589"/>
      <c r="N6" s="589"/>
      <c r="O6" s="589"/>
      <c r="P6" s="590"/>
      <c r="Q6" s="75"/>
      <c r="R6" s="75"/>
      <c r="S6" s="75"/>
      <c r="T6" s="75"/>
      <c r="U6" s="75"/>
      <c r="V6" s="75"/>
      <c r="W6" s="75"/>
      <c r="X6" s="75"/>
      <c r="Y6" s="75"/>
      <c r="Z6" s="75"/>
      <c r="AA6" s="75"/>
      <c r="AB6" s="75"/>
    </row>
    <row r="7" ht="14.25" customHeight="1">
      <c r="A7" s="76" t="s">
        <v>2057</v>
      </c>
      <c r="B7" s="72"/>
      <c r="C7" s="72"/>
      <c r="D7" s="72"/>
      <c r="E7" s="72"/>
      <c r="F7" s="72"/>
      <c r="G7" s="72"/>
      <c r="H7" s="72"/>
      <c r="I7" s="72"/>
      <c r="J7" s="72"/>
      <c r="K7" s="72"/>
      <c r="L7" s="588"/>
      <c r="M7" s="589"/>
      <c r="N7" s="589"/>
      <c r="O7" s="589"/>
      <c r="P7" s="590"/>
      <c r="Q7" s="74"/>
      <c r="R7" s="74"/>
      <c r="S7" s="74"/>
      <c r="T7" s="74"/>
      <c r="U7" s="75"/>
      <c r="V7" s="75"/>
      <c r="W7" s="75"/>
      <c r="X7" s="75"/>
      <c r="Y7" s="75"/>
      <c r="Z7" s="75"/>
      <c r="AA7" s="75"/>
      <c r="AB7" s="75"/>
    </row>
    <row r="8" ht="15.0" customHeight="1">
      <c r="A8" s="594" t="s">
        <v>2058</v>
      </c>
      <c r="B8" s="72"/>
      <c r="C8" s="72"/>
      <c r="D8" s="72"/>
      <c r="E8" s="72"/>
      <c r="F8" s="72"/>
      <c r="G8" s="72"/>
      <c r="H8" s="72"/>
      <c r="I8" s="72"/>
      <c r="J8" s="72"/>
      <c r="K8" s="72"/>
      <c r="L8" s="588"/>
      <c r="M8" s="589"/>
      <c r="N8" s="589"/>
      <c r="O8" s="589"/>
      <c r="P8" s="590"/>
      <c r="Q8" s="74"/>
      <c r="R8" s="74"/>
      <c r="S8" s="74"/>
      <c r="T8" s="74"/>
      <c r="U8" s="75"/>
      <c r="V8" s="75"/>
      <c r="W8" s="75"/>
      <c r="X8" s="75"/>
      <c r="Y8" s="75"/>
      <c r="Z8" s="75"/>
      <c r="AA8" s="75"/>
      <c r="AB8" s="75"/>
    </row>
    <row r="9" ht="14.25" customHeight="1">
      <c r="A9" s="76" t="s">
        <v>2059</v>
      </c>
      <c r="B9" s="72"/>
      <c r="C9" s="72"/>
      <c r="D9" s="72"/>
      <c r="E9" s="72"/>
      <c r="F9" s="72"/>
      <c r="G9" s="72"/>
      <c r="H9" s="72"/>
      <c r="I9" s="72"/>
      <c r="J9" s="72"/>
      <c r="K9" s="72"/>
      <c r="L9" s="588"/>
      <c r="M9" s="589"/>
      <c r="N9" s="589"/>
      <c r="O9" s="589"/>
      <c r="P9" s="590"/>
      <c r="Q9" s="74"/>
      <c r="R9" s="74"/>
      <c r="S9" s="74"/>
      <c r="T9" s="74"/>
      <c r="U9" s="75"/>
      <c r="V9" s="75"/>
      <c r="W9" s="75"/>
      <c r="X9" s="75"/>
      <c r="Y9" s="75"/>
      <c r="Z9" s="75"/>
      <c r="AA9" s="75"/>
      <c r="AB9" s="75"/>
    </row>
    <row r="10" ht="14.25" customHeight="1">
      <c r="A10" s="76" t="s">
        <v>2060</v>
      </c>
      <c r="B10" s="72"/>
      <c r="C10" s="72"/>
      <c r="D10" s="72"/>
      <c r="E10" s="72"/>
      <c r="F10" s="72"/>
      <c r="G10" s="72"/>
      <c r="H10" s="72"/>
      <c r="I10" s="72"/>
      <c r="J10" s="72"/>
      <c r="K10" s="72"/>
      <c r="L10" s="588"/>
      <c r="M10" s="589"/>
      <c r="N10" s="589"/>
      <c r="O10" s="589"/>
      <c r="P10" s="590"/>
      <c r="Q10" s="74"/>
      <c r="R10" s="74"/>
      <c r="S10" s="74"/>
      <c r="T10" s="74"/>
      <c r="U10" s="75"/>
      <c r="V10" s="75"/>
      <c r="W10" s="75"/>
      <c r="X10" s="75"/>
      <c r="Y10" s="75"/>
      <c r="Z10" s="75"/>
      <c r="AA10" s="75"/>
      <c r="AB10" s="75"/>
    </row>
    <row r="11" ht="66.75" customHeight="1">
      <c r="A11" s="79" t="s">
        <v>2061</v>
      </c>
      <c r="B11" s="72"/>
      <c r="C11" s="72"/>
      <c r="D11" s="72"/>
      <c r="E11" s="72"/>
      <c r="F11" s="72"/>
      <c r="G11" s="72"/>
      <c r="H11" s="72"/>
      <c r="I11" s="72"/>
      <c r="J11" s="72"/>
      <c r="K11" s="72"/>
      <c r="L11" s="588"/>
      <c r="M11" s="589"/>
      <c r="N11" s="589"/>
      <c r="O11" s="589"/>
      <c r="P11" s="590"/>
      <c r="Q11" s="75"/>
      <c r="R11" s="75"/>
      <c r="S11" s="75"/>
      <c r="T11" s="75"/>
      <c r="U11" s="75"/>
      <c r="V11" s="75"/>
      <c r="W11" s="75"/>
      <c r="X11" s="75"/>
      <c r="Y11" s="75"/>
      <c r="Z11" s="75"/>
      <c r="AA11" s="75"/>
      <c r="AB11" s="75"/>
    </row>
    <row r="12">
      <c r="A12" s="595"/>
      <c r="B12" s="595"/>
      <c r="C12" s="595"/>
      <c r="D12" s="595"/>
      <c r="E12" s="595"/>
      <c r="F12" s="595"/>
      <c r="G12" s="595"/>
      <c r="H12" s="595"/>
      <c r="I12" s="595"/>
      <c r="J12" s="595"/>
      <c r="K12" s="595"/>
      <c r="L12" s="595"/>
      <c r="M12" s="595"/>
      <c r="N12" s="595"/>
      <c r="O12" s="75"/>
      <c r="P12" s="75"/>
      <c r="Q12" s="75"/>
      <c r="R12" s="75"/>
      <c r="S12" s="75"/>
      <c r="T12" s="75"/>
      <c r="U12" s="75"/>
      <c r="V12" s="75"/>
      <c r="W12" s="75"/>
      <c r="X12" s="75"/>
      <c r="Y12" s="75"/>
      <c r="Z12" s="75"/>
      <c r="AA12" s="75"/>
      <c r="AB12" s="75"/>
    </row>
    <row r="13">
      <c r="A13" s="596" t="s">
        <v>7</v>
      </c>
      <c r="B13" s="596" t="s">
        <v>2062</v>
      </c>
      <c r="C13" s="596" t="s">
        <v>2063</v>
      </c>
      <c r="D13" s="596" t="s">
        <v>2064</v>
      </c>
      <c r="E13" s="596" t="s">
        <v>2065</v>
      </c>
      <c r="F13" s="84" t="s">
        <v>8</v>
      </c>
      <c r="G13" s="596" t="s">
        <v>2066</v>
      </c>
      <c r="H13" s="596" t="s">
        <v>2067</v>
      </c>
      <c r="I13" s="596" t="s">
        <v>2068</v>
      </c>
      <c r="J13" s="596" t="s">
        <v>2069</v>
      </c>
      <c r="K13" s="596" t="s">
        <v>2070</v>
      </c>
      <c r="L13" s="597" t="s">
        <v>253</v>
      </c>
      <c r="M13" s="86" t="s">
        <v>2051</v>
      </c>
      <c r="N13" s="595"/>
      <c r="O13" s="75"/>
      <c r="P13" s="75"/>
    </row>
    <row r="14" ht="28.5" customHeight="1">
      <c r="A14" s="598" t="s">
        <v>1428</v>
      </c>
      <c r="B14" s="599" t="s">
        <v>2071</v>
      </c>
      <c r="C14" s="600" t="s">
        <v>2072</v>
      </c>
      <c r="D14" s="598" t="s">
        <v>2073</v>
      </c>
      <c r="E14" s="598" t="s">
        <v>2074</v>
      </c>
      <c r="F14" s="601" t="s">
        <v>139</v>
      </c>
      <c r="G14" s="598" t="s">
        <v>2075</v>
      </c>
      <c r="H14" s="598">
        <v>2023.0</v>
      </c>
      <c r="I14" s="598">
        <v>2023.0</v>
      </c>
      <c r="J14" s="598" t="s">
        <v>2076</v>
      </c>
      <c r="K14" s="598">
        <v>400.0</v>
      </c>
      <c r="L14" s="602">
        <v>400.0</v>
      </c>
      <c r="M14" s="595" t="s">
        <v>1428</v>
      </c>
      <c r="N14" s="595"/>
      <c r="O14" s="75"/>
      <c r="P14" s="75"/>
    </row>
    <row r="15" ht="30.75" customHeight="1">
      <c r="A15" s="598" t="s">
        <v>1586</v>
      </c>
      <c r="B15" s="599" t="s">
        <v>2077</v>
      </c>
      <c r="C15" s="600" t="s">
        <v>2078</v>
      </c>
      <c r="D15" s="598" t="s">
        <v>2079</v>
      </c>
      <c r="E15" s="598" t="s">
        <v>2080</v>
      </c>
      <c r="F15" s="601" t="s">
        <v>139</v>
      </c>
      <c r="G15" s="598" t="s">
        <v>2081</v>
      </c>
      <c r="H15" s="598" t="s">
        <v>2082</v>
      </c>
      <c r="I15" s="598">
        <v>2014.0</v>
      </c>
      <c r="J15" s="598"/>
      <c r="K15" s="598">
        <v>200.0</v>
      </c>
      <c r="L15" s="602">
        <v>200.0</v>
      </c>
      <c r="M15" s="595" t="s">
        <v>1586</v>
      </c>
      <c r="N15" s="595"/>
      <c r="O15" s="75"/>
      <c r="P15" s="75"/>
    </row>
    <row r="16" ht="30.75" customHeight="1">
      <c r="A16" s="598" t="s">
        <v>1586</v>
      </c>
      <c r="B16" s="599" t="s">
        <v>2071</v>
      </c>
      <c r="C16" s="600" t="s">
        <v>2072</v>
      </c>
      <c r="D16" s="598" t="s">
        <v>2083</v>
      </c>
      <c r="E16" s="598" t="s">
        <v>2074</v>
      </c>
      <c r="F16" s="601" t="s">
        <v>139</v>
      </c>
      <c r="G16" s="598" t="s">
        <v>2075</v>
      </c>
      <c r="H16" s="598">
        <v>2023.0</v>
      </c>
      <c r="I16" s="598">
        <v>2023.0</v>
      </c>
      <c r="J16" s="598" t="s">
        <v>2076</v>
      </c>
      <c r="K16" s="598">
        <v>400.0</v>
      </c>
      <c r="L16" s="602">
        <v>400.0</v>
      </c>
      <c r="M16" s="595" t="s">
        <v>1586</v>
      </c>
      <c r="N16" s="595"/>
      <c r="O16" s="75"/>
      <c r="P16" s="75"/>
    </row>
    <row r="17" ht="59.25" customHeight="1">
      <c r="A17" s="598" t="s">
        <v>1586</v>
      </c>
      <c r="B17" s="599" t="s">
        <v>2071</v>
      </c>
      <c r="C17" s="600" t="s">
        <v>2072</v>
      </c>
      <c r="D17" s="598" t="s">
        <v>2073</v>
      </c>
      <c r="E17" s="598" t="s">
        <v>2074</v>
      </c>
      <c r="F17" s="601" t="s">
        <v>139</v>
      </c>
      <c r="G17" s="598" t="s">
        <v>2075</v>
      </c>
      <c r="H17" s="598">
        <v>2023.0</v>
      </c>
      <c r="I17" s="598">
        <v>2023.0</v>
      </c>
      <c r="J17" s="598" t="s">
        <v>2076</v>
      </c>
      <c r="K17" s="598">
        <v>200.0</v>
      </c>
      <c r="L17" s="602">
        <v>200.0</v>
      </c>
      <c r="M17" s="595" t="s">
        <v>1454</v>
      </c>
      <c r="N17" s="595"/>
      <c r="O17" s="75"/>
      <c r="P17" s="75"/>
    </row>
    <row r="18" ht="33.0" customHeight="1">
      <c r="A18" s="603" t="s">
        <v>2084</v>
      </c>
      <c r="B18" s="200" t="s">
        <v>2085</v>
      </c>
      <c r="C18" s="314" t="s">
        <v>2086</v>
      </c>
      <c r="D18" s="322" t="s">
        <v>2087</v>
      </c>
      <c r="E18" s="604" t="s">
        <v>2088</v>
      </c>
      <c r="F18" s="230" t="s">
        <v>139</v>
      </c>
      <c r="G18" s="145" t="s">
        <v>2089</v>
      </c>
      <c r="H18" s="230">
        <v>2023.0</v>
      </c>
      <c r="I18" s="230">
        <v>2023.0</v>
      </c>
      <c r="J18" s="230" t="s">
        <v>2090</v>
      </c>
      <c r="K18" s="230">
        <v>400.0</v>
      </c>
      <c r="L18" s="605">
        <v>133.0</v>
      </c>
      <c r="M18" s="606" t="s">
        <v>1652</v>
      </c>
      <c r="N18" s="607"/>
      <c r="O18" s="608"/>
      <c r="P18" s="608"/>
      <c r="Q18" s="609"/>
      <c r="R18" s="609"/>
      <c r="S18" s="609"/>
      <c r="T18" s="609"/>
      <c r="U18" s="609"/>
      <c r="V18" s="609"/>
      <c r="W18" s="609"/>
      <c r="X18" s="609"/>
      <c r="Y18" s="609"/>
      <c r="Z18" s="609"/>
      <c r="AA18" s="609"/>
      <c r="AB18" s="609"/>
    </row>
    <row r="19">
      <c r="A19" s="598"/>
      <c r="B19" s="598"/>
      <c r="C19" s="598"/>
      <c r="D19" s="598"/>
      <c r="E19" s="598"/>
      <c r="F19" s="601"/>
      <c r="G19" s="598"/>
      <c r="H19" s="598"/>
      <c r="I19" s="598"/>
      <c r="J19" s="598"/>
      <c r="K19" s="598"/>
      <c r="L19" s="602"/>
      <c r="M19" s="595"/>
      <c r="N19" s="595"/>
      <c r="O19" s="75"/>
      <c r="P19" s="75"/>
    </row>
    <row r="20">
      <c r="A20" s="598"/>
      <c r="B20" s="598"/>
      <c r="C20" s="598"/>
      <c r="D20" s="598"/>
      <c r="E20" s="598"/>
      <c r="F20" s="601"/>
      <c r="G20" s="598"/>
      <c r="H20" s="598"/>
      <c r="I20" s="598"/>
      <c r="J20" s="598"/>
      <c r="K20" s="598"/>
      <c r="L20" s="602"/>
      <c r="M20" s="595"/>
      <c r="N20" s="595"/>
      <c r="O20" s="75"/>
      <c r="P20" s="75"/>
    </row>
    <row r="21" ht="15.75" customHeight="1">
      <c r="A21" s="230"/>
      <c r="B21" s="230"/>
      <c r="C21" s="230"/>
      <c r="D21" s="230"/>
      <c r="E21" s="230"/>
      <c r="F21" s="230"/>
      <c r="G21" s="230"/>
      <c r="H21" s="230"/>
      <c r="I21" s="230"/>
      <c r="J21" s="230"/>
      <c r="K21" s="230"/>
      <c r="L21" s="610"/>
      <c r="M21" s="595"/>
      <c r="N21" s="595"/>
      <c r="O21" s="75"/>
      <c r="P21" s="75"/>
    </row>
    <row r="22" ht="15.75" customHeight="1">
      <c r="A22" s="611" t="s">
        <v>2091</v>
      </c>
      <c r="B22" s="611"/>
      <c r="C22" s="611"/>
      <c r="D22" s="611"/>
      <c r="E22" s="611"/>
      <c r="F22" s="611"/>
      <c r="G22" s="611"/>
      <c r="H22" s="611"/>
      <c r="I22" s="611"/>
      <c r="J22" s="611"/>
      <c r="K22" s="611"/>
      <c r="L22" s="612">
        <f>SUM(L14:L19)</f>
        <v>1333</v>
      </c>
      <c r="M22" s="595"/>
      <c r="N22" s="595"/>
      <c r="O22" s="75"/>
      <c r="P22" s="75"/>
    </row>
    <row r="23" ht="14.25" customHeight="1">
      <c r="A23" s="585" t="s">
        <v>2052</v>
      </c>
      <c r="B23" s="586"/>
      <c r="C23" s="586"/>
      <c r="D23" s="586"/>
      <c r="E23" s="586"/>
      <c r="F23" s="586"/>
      <c r="G23" s="586"/>
      <c r="H23" s="586"/>
      <c r="I23" s="586"/>
      <c r="J23" s="586"/>
      <c r="K23" s="586"/>
      <c r="L23" s="587"/>
      <c r="M23" s="374"/>
      <c r="N23" s="374"/>
      <c r="O23" s="374"/>
      <c r="P23" s="374"/>
    </row>
    <row r="24" ht="15.75" customHeight="1">
      <c r="A24" s="68"/>
      <c r="B24" s="69"/>
      <c r="C24" s="70"/>
      <c r="D24" s="70"/>
      <c r="E24" s="70"/>
      <c r="F24" s="70"/>
      <c r="G24" s="70"/>
      <c r="H24" s="70"/>
      <c r="I24" s="70"/>
      <c r="J24" s="70"/>
      <c r="K24" s="70"/>
      <c r="L24" s="70"/>
      <c r="M24" s="70"/>
      <c r="N24" s="70"/>
    </row>
    <row r="25" ht="15.75" customHeight="1">
      <c r="A25" s="68"/>
      <c r="B25" s="69"/>
      <c r="C25" s="70"/>
      <c r="D25" s="70"/>
      <c r="E25" s="70"/>
      <c r="F25" s="70"/>
      <c r="G25" s="70"/>
      <c r="H25" s="70"/>
      <c r="I25" s="70"/>
      <c r="J25" s="70"/>
      <c r="K25" s="70"/>
      <c r="L25" s="70"/>
      <c r="M25" s="70"/>
      <c r="N25" s="70"/>
    </row>
    <row r="26" ht="15.75" customHeight="1">
      <c r="A26" s="68"/>
      <c r="B26" s="69"/>
      <c r="C26" s="70"/>
      <c r="D26" s="70"/>
      <c r="E26" s="70"/>
      <c r="F26" s="70"/>
      <c r="G26" s="70"/>
      <c r="H26" s="70"/>
      <c r="I26" s="70"/>
      <c r="J26" s="70"/>
      <c r="K26" s="70"/>
      <c r="L26" s="70"/>
      <c r="M26" s="70"/>
      <c r="N26" s="70"/>
    </row>
    <row r="27" ht="15.75" customHeight="1">
      <c r="A27" s="68"/>
      <c r="B27" s="69"/>
      <c r="C27" s="70"/>
      <c r="D27" s="70"/>
      <c r="E27" s="70"/>
      <c r="F27" s="70"/>
      <c r="G27" s="70"/>
      <c r="H27" s="70"/>
      <c r="I27" s="70"/>
      <c r="J27" s="70"/>
      <c r="K27" s="70"/>
      <c r="L27" s="70"/>
      <c r="M27" s="70"/>
      <c r="N27" s="70"/>
    </row>
    <row r="28" ht="15.75" customHeight="1">
      <c r="A28" s="68"/>
      <c r="B28" s="69"/>
      <c r="C28" s="70"/>
      <c r="D28" s="70"/>
      <c r="E28" s="70"/>
      <c r="F28" s="70"/>
      <c r="G28" s="70"/>
      <c r="H28" s="70"/>
      <c r="I28" s="70"/>
      <c r="J28" s="70"/>
      <c r="K28" s="70"/>
      <c r="L28" s="70"/>
      <c r="M28" s="70"/>
      <c r="N28" s="70"/>
    </row>
    <row r="29" ht="15.75" customHeight="1">
      <c r="A29" s="68"/>
      <c r="B29" s="69"/>
      <c r="C29" s="70"/>
      <c r="D29" s="70"/>
      <c r="E29" s="70"/>
      <c r="F29" s="70"/>
      <c r="G29" s="70"/>
      <c r="H29" s="70"/>
      <c r="I29" s="70"/>
      <c r="J29" s="70"/>
      <c r="K29" s="70"/>
      <c r="L29" s="70"/>
      <c r="M29" s="70"/>
      <c r="N29" s="70"/>
    </row>
    <row r="30" ht="15.75" customHeight="1">
      <c r="A30" s="68"/>
      <c r="B30" s="69"/>
      <c r="C30" s="70"/>
      <c r="D30" s="70"/>
      <c r="E30" s="70"/>
      <c r="F30" s="70"/>
      <c r="G30" s="70"/>
      <c r="H30" s="70"/>
      <c r="I30" s="70"/>
      <c r="J30" s="70"/>
      <c r="K30" s="70"/>
      <c r="L30" s="70"/>
      <c r="M30" s="70"/>
      <c r="N30" s="70"/>
    </row>
    <row r="31" ht="15.75" customHeight="1">
      <c r="A31" s="68"/>
      <c r="B31" s="69"/>
      <c r="C31" s="70"/>
      <c r="D31" s="70"/>
      <c r="E31" s="70"/>
      <c r="F31" s="70"/>
      <c r="G31" s="70"/>
      <c r="H31" s="70"/>
      <c r="I31" s="70"/>
      <c r="J31" s="70"/>
      <c r="K31" s="70"/>
      <c r="L31" s="70"/>
      <c r="M31" s="70"/>
      <c r="N31" s="70"/>
    </row>
    <row r="32" ht="15.75" customHeight="1">
      <c r="A32" s="68"/>
      <c r="B32" s="69"/>
      <c r="C32" s="70"/>
      <c r="D32" s="70"/>
      <c r="E32" s="70"/>
      <c r="F32" s="70"/>
      <c r="G32" s="70"/>
      <c r="H32" s="70"/>
      <c r="I32" s="70"/>
      <c r="J32" s="70"/>
      <c r="K32" s="70"/>
      <c r="L32" s="70"/>
      <c r="M32" s="70"/>
      <c r="N32" s="70"/>
    </row>
    <row r="33" ht="15.75" customHeight="1">
      <c r="A33" s="68"/>
      <c r="B33" s="69"/>
      <c r="C33" s="70"/>
      <c r="D33" s="70"/>
      <c r="E33" s="70"/>
      <c r="F33" s="70"/>
      <c r="G33" s="70"/>
      <c r="H33" s="70"/>
      <c r="I33" s="70"/>
      <c r="J33" s="70"/>
      <c r="K33" s="70"/>
      <c r="L33" s="70"/>
      <c r="M33" s="70"/>
      <c r="N33" s="70"/>
    </row>
    <row r="34" ht="15.75" customHeight="1">
      <c r="A34" s="68"/>
      <c r="B34" s="69"/>
      <c r="C34" s="70"/>
      <c r="D34" s="70"/>
      <c r="E34" s="70"/>
      <c r="F34" s="70"/>
      <c r="G34" s="70"/>
      <c r="H34" s="70"/>
      <c r="I34" s="70"/>
      <c r="J34" s="70"/>
      <c r="K34" s="70"/>
      <c r="L34" s="70"/>
      <c r="M34" s="70"/>
      <c r="N34" s="70"/>
    </row>
    <row r="35" ht="15.75" customHeight="1">
      <c r="A35" s="68"/>
      <c r="B35" s="69"/>
      <c r="C35" s="70"/>
      <c r="D35" s="70"/>
      <c r="E35" s="70"/>
      <c r="F35" s="70"/>
      <c r="G35" s="70"/>
      <c r="H35" s="70"/>
      <c r="I35" s="70"/>
      <c r="J35" s="70"/>
      <c r="K35" s="70"/>
      <c r="L35" s="70"/>
      <c r="M35" s="70"/>
      <c r="N35" s="70"/>
    </row>
    <row r="36" ht="15.75" customHeight="1">
      <c r="A36" s="68"/>
      <c r="B36" s="69"/>
      <c r="C36" s="70"/>
      <c r="D36" s="70"/>
      <c r="E36" s="70"/>
      <c r="F36" s="70"/>
      <c r="G36" s="70"/>
      <c r="H36" s="70"/>
      <c r="I36" s="70"/>
      <c r="J36" s="70"/>
      <c r="K36" s="70"/>
      <c r="L36" s="70"/>
      <c r="M36" s="70"/>
      <c r="N36" s="70"/>
    </row>
    <row r="37" ht="15.75" customHeight="1">
      <c r="A37" s="68"/>
      <c r="B37" s="69"/>
      <c r="C37" s="70"/>
      <c r="D37" s="70"/>
      <c r="E37" s="70"/>
      <c r="F37" s="70"/>
      <c r="G37" s="70"/>
      <c r="H37" s="70"/>
      <c r="I37" s="70"/>
      <c r="J37" s="70"/>
      <c r="K37" s="70"/>
      <c r="L37" s="70"/>
      <c r="M37" s="70"/>
      <c r="N37" s="70"/>
    </row>
    <row r="38" ht="15.75" customHeight="1">
      <c r="A38" s="68"/>
      <c r="B38" s="69"/>
      <c r="C38" s="70"/>
      <c r="D38" s="70"/>
      <c r="E38" s="70"/>
      <c r="F38" s="70"/>
      <c r="G38" s="70"/>
      <c r="H38" s="70"/>
      <c r="I38" s="70"/>
      <c r="J38" s="70"/>
      <c r="K38" s="70"/>
      <c r="L38" s="70"/>
      <c r="M38" s="70"/>
      <c r="N38" s="70"/>
    </row>
    <row r="39" ht="15.75" customHeight="1">
      <c r="A39" s="68"/>
      <c r="B39" s="69"/>
      <c r="C39" s="70"/>
      <c r="D39" s="70"/>
      <c r="E39" s="70"/>
      <c r="F39" s="70"/>
      <c r="G39" s="70"/>
      <c r="H39" s="70"/>
      <c r="I39" s="70"/>
      <c r="J39" s="70"/>
      <c r="K39" s="70"/>
      <c r="L39" s="70"/>
      <c r="M39" s="70"/>
      <c r="N39" s="70"/>
    </row>
    <row r="40" ht="15.75" customHeight="1">
      <c r="A40" s="68"/>
      <c r="B40" s="69"/>
      <c r="C40" s="70"/>
      <c r="D40" s="70"/>
      <c r="E40" s="70"/>
      <c r="F40" s="70"/>
      <c r="G40" s="70"/>
      <c r="H40" s="70"/>
      <c r="I40" s="70"/>
      <c r="J40" s="70"/>
      <c r="K40" s="70"/>
      <c r="L40" s="70"/>
      <c r="M40" s="70"/>
      <c r="N40" s="70"/>
    </row>
    <row r="41" ht="15.75" customHeight="1">
      <c r="A41" s="68"/>
      <c r="B41" s="69"/>
      <c r="C41" s="70"/>
      <c r="D41" s="70"/>
      <c r="E41" s="70"/>
      <c r="F41" s="70"/>
      <c r="G41" s="70"/>
      <c r="H41" s="70"/>
      <c r="I41" s="70"/>
      <c r="J41" s="70"/>
      <c r="K41" s="70"/>
      <c r="L41" s="70"/>
      <c r="M41" s="70"/>
      <c r="N41" s="70"/>
    </row>
    <row r="42" ht="15.75" customHeight="1">
      <c r="A42" s="68"/>
      <c r="B42" s="69"/>
      <c r="C42" s="70"/>
      <c r="D42" s="70"/>
      <c r="E42" s="70"/>
      <c r="F42" s="70"/>
      <c r="G42" s="70"/>
      <c r="H42" s="70"/>
      <c r="I42" s="70"/>
      <c r="J42" s="70"/>
      <c r="K42" s="70"/>
      <c r="L42" s="70"/>
      <c r="M42" s="70"/>
      <c r="N42" s="70"/>
    </row>
    <row r="43" ht="15.75" customHeight="1">
      <c r="A43" s="68"/>
      <c r="B43" s="69"/>
      <c r="C43" s="70"/>
      <c r="D43" s="70"/>
      <c r="E43" s="70"/>
      <c r="F43" s="70"/>
      <c r="G43" s="70"/>
      <c r="H43" s="70"/>
      <c r="I43" s="70"/>
      <c r="J43" s="70"/>
      <c r="K43" s="70"/>
      <c r="L43" s="70"/>
      <c r="M43" s="70"/>
      <c r="N43" s="70"/>
    </row>
    <row r="44" ht="15.75" customHeight="1">
      <c r="A44" s="68"/>
      <c r="B44" s="69"/>
      <c r="C44" s="70"/>
      <c r="D44" s="70"/>
      <c r="E44" s="70"/>
      <c r="F44" s="70"/>
      <c r="G44" s="70"/>
      <c r="H44" s="70"/>
      <c r="I44" s="70"/>
      <c r="J44" s="70"/>
      <c r="K44" s="70"/>
      <c r="L44" s="70"/>
      <c r="M44" s="70"/>
      <c r="N44" s="70"/>
    </row>
    <row r="45" ht="15.75" customHeight="1">
      <c r="A45" s="68"/>
      <c r="B45" s="69"/>
      <c r="C45" s="70"/>
      <c r="D45" s="70"/>
      <c r="E45" s="70"/>
      <c r="F45" s="70"/>
      <c r="G45" s="70"/>
      <c r="H45" s="70"/>
      <c r="I45" s="70"/>
      <c r="J45" s="70"/>
      <c r="K45" s="70"/>
      <c r="L45" s="70"/>
      <c r="M45" s="70"/>
      <c r="N45" s="70"/>
    </row>
    <row r="46" ht="15.75" customHeight="1">
      <c r="A46" s="68"/>
      <c r="B46" s="69"/>
      <c r="C46" s="70"/>
      <c r="D46" s="70"/>
      <c r="E46" s="70"/>
      <c r="F46" s="70"/>
      <c r="G46" s="70"/>
      <c r="H46" s="70"/>
      <c r="I46" s="70"/>
      <c r="J46" s="70"/>
      <c r="K46" s="70"/>
      <c r="L46" s="70"/>
      <c r="M46" s="70"/>
      <c r="N46" s="70"/>
    </row>
    <row r="47" ht="15.75" customHeight="1">
      <c r="A47" s="68"/>
      <c r="B47" s="69"/>
      <c r="C47" s="70"/>
      <c r="D47" s="70"/>
      <c r="E47" s="70"/>
      <c r="F47" s="70"/>
      <c r="G47" s="70"/>
      <c r="H47" s="70"/>
      <c r="I47" s="70"/>
      <c r="J47" s="70"/>
      <c r="K47" s="70"/>
      <c r="L47" s="70"/>
      <c r="M47" s="70"/>
      <c r="N47" s="70"/>
    </row>
    <row r="48" ht="15.75" customHeight="1">
      <c r="A48" s="68"/>
      <c r="B48" s="69"/>
      <c r="C48" s="70"/>
      <c r="D48" s="70"/>
      <c r="E48" s="70"/>
      <c r="F48" s="70"/>
      <c r="G48" s="70"/>
      <c r="H48" s="70"/>
      <c r="I48" s="70"/>
      <c r="J48" s="70"/>
      <c r="K48" s="70"/>
      <c r="L48" s="70"/>
      <c r="M48" s="70"/>
      <c r="N48" s="70"/>
    </row>
    <row r="49" ht="15.75" customHeight="1">
      <c r="A49" s="68"/>
      <c r="B49" s="69"/>
      <c r="C49" s="70"/>
      <c r="D49" s="70"/>
      <c r="E49" s="70"/>
      <c r="F49" s="70"/>
      <c r="G49" s="70"/>
      <c r="H49" s="70"/>
      <c r="I49" s="70"/>
      <c r="J49" s="70"/>
      <c r="K49" s="70"/>
      <c r="L49" s="70"/>
      <c r="M49" s="70"/>
      <c r="N49" s="70"/>
    </row>
    <row r="50" ht="15.75" customHeight="1">
      <c r="A50" s="68"/>
      <c r="B50" s="69"/>
      <c r="C50" s="70"/>
      <c r="D50" s="70"/>
      <c r="E50" s="70"/>
      <c r="F50" s="70"/>
      <c r="G50" s="70"/>
      <c r="H50" s="70"/>
      <c r="I50" s="70"/>
      <c r="J50" s="70"/>
      <c r="K50" s="70"/>
      <c r="L50" s="70"/>
      <c r="M50" s="70"/>
      <c r="N50" s="70"/>
    </row>
    <row r="51" ht="15.75" customHeight="1">
      <c r="A51" s="68"/>
      <c r="B51" s="69"/>
      <c r="C51" s="70"/>
      <c r="D51" s="70"/>
      <c r="E51" s="70"/>
      <c r="F51" s="70"/>
      <c r="G51" s="70"/>
      <c r="H51" s="70"/>
      <c r="I51" s="70"/>
      <c r="J51" s="70"/>
      <c r="K51" s="70"/>
      <c r="L51" s="70"/>
      <c r="M51" s="70"/>
      <c r="N51" s="70"/>
    </row>
    <row r="52" ht="15.75" customHeight="1">
      <c r="A52" s="68"/>
      <c r="B52" s="69"/>
      <c r="C52" s="70"/>
      <c r="D52" s="70"/>
      <c r="E52" s="70"/>
      <c r="F52" s="70"/>
      <c r="G52" s="70"/>
      <c r="H52" s="70"/>
      <c r="I52" s="70"/>
      <c r="J52" s="70"/>
      <c r="K52" s="70"/>
      <c r="L52" s="70"/>
      <c r="M52" s="70"/>
      <c r="N52" s="70"/>
    </row>
    <row r="53" ht="15.75" customHeight="1">
      <c r="A53" s="68"/>
      <c r="B53" s="69"/>
      <c r="C53" s="70"/>
      <c r="D53" s="70"/>
      <c r="E53" s="70"/>
      <c r="F53" s="70"/>
      <c r="G53" s="70"/>
      <c r="H53" s="70"/>
      <c r="I53" s="70"/>
      <c r="J53" s="70"/>
      <c r="K53" s="70"/>
      <c r="L53" s="70"/>
      <c r="M53" s="70"/>
      <c r="N53" s="70"/>
    </row>
    <row r="54" ht="15.75" customHeight="1">
      <c r="A54" s="68"/>
      <c r="B54" s="69"/>
      <c r="C54" s="70"/>
      <c r="D54" s="70"/>
      <c r="E54" s="70"/>
      <c r="F54" s="70"/>
      <c r="G54" s="70"/>
      <c r="H54" s="70"/>
      <c r="I54" s="70"/>
      <c r="J54" s="70"/>
      <c r="K54" s="70"/>
      <c r="L54" s="70"/>
      <c r="M54" s="70"/>
      <c r="N54" s="70"/>
    </row>
    <row r="55" ht="15.75" customHeight="1">
      <c r="A55" s="68"/>
      <c r="B55" s="69"/>
      <c r="C55" s="70"/>
      <c r="D55" s="70"/>
      <c r="E55" s="70"/>
      <c r="F55" s="70"/>
      <c r="G55" s="70"/>
      <c r="H55" s="70"/>
      <c r="I55" s="70"/>
      <c r="J55" s="70"/>
      <c r="K55" s="70"/>
      <c r="L55" s="70"/>
      <c r="M55" s="70"/>
      <c r="N55" s="70"/>
    </row>
    <row r="56" ht="15.75" customHeight="1">
      <c r="A56" s="68"/>
      <c r="B56" s="69"/>
      <c r="C56" s="70"/>
      <c r="D56" s="70"/>
      <c r="E56" s="70"/>
      <c r="F56" s="70"/>
      <c r="G56" s="70"/>
      <c r="H56" s="70"/>
      <c r="I56" s="70"/>
      <c r="J56" s="70"/>
      <c r="K56" s="70"/>
      <c r="L56" s="70"/>
      <c r="M56" s="70"/>
      <c r="N56" s="70"/>
    </row>
    <row r="57" ht="15.75" customHeight="1">
      <c r="A57" s="68"/>
      <c r="B57" s="69"/>
      <c r="C57" s="70"/>
      <c r="D57" s="70"/>
      <c r="E57" s="70"/>
      <c r="F57" s="70"/>
      <c r="G57" s="70"/>
      <c r="H57" s="70"/>
      <c r="I57" s="70"/>
      <c r="J57" s="70"/>
      <c r="K57" s="70"/>
      <c r="L57" s="70"/>
      <c r="M57" s="70"/>
      <c r="N57" s="70"/>
    </row>
    <row r="58" ht="15.75" customHeight="1">
      <c r="A58" s="68"/>
      <c r="B58" s="69"/>
      <c r="C58" s="70"/>
      <c r="D58" s="70"/>
      <c r="E58" s="70"/>
      <c r="F58" s="70"/>
      <c r="G58" s="70"/>
      <c r="H58" s="70"/>
      <c r="I58" s="70"/>
      <c r="J58" s="70"/>
      <c r="K58" s="70"/>
      <c r="L58" s="70"/>
      <c r="M58" s="70"/>
      <c r="N58" s="70"/>
    </row>
    <row r="59" ht="15.75" customHeight="1">
      <c r="A59" s="68"/>
      <c r="B59" s="69"/>
      <c r="C59" s="70"/>
      <c r="D59" s="70"/>
      <c r="E59" s="70"/>
      <c r="F59" s="70"/>
      <c r="G59" s="70"/>
      <c r="H59" s="70"/>
      <c r="I59" s="70"/>
      <c r="J59" s="70"/>
      <c r="K59" s="70"/>
      <c r="L59" s="70"/>
      <c r="M59" s="70"/>
      <c r="N59" s="70"/>
    </row>
    <row r="60" ht="15.75" customHeight="1">
      <c r="A60" s="68"/>
      <c r="B60" s="69"/>
      <c r="C60" s="70"/>
      <c r="D60" s="70"/>
      <c r="E60" s="70"/>
      <c r="F60" s="70"/>
      <c r="G60" s="70"/>
      <c r="H60" s="70"/>
      <c r="I60" s="70"/>
      <c r="J60" s="70"/>
      <c r="K60" s="70"/>
      <c r="L60" s="70"/>
      <c r="M60" s="70"/>
      <c r="N60" s="70"/>
    </row>
    <row r="61" ht="15.75" customHeight="1">
      <c r="A61" s="68"/>
      <c r="B61" s="69"/>
      <c r="C61" s="70"/>
      <c r="D61" s="70"/>
      <c r="E61" s="70"/>
      <c r="F61" s="70"/>
      <c r="G61" s="70"/>
      <c r="H61" s="70"/>
      <c r="I61" s="70"/>
      <c r="J61" s="70"/>
      <c r="K61" s="70"/>
      <c r="L61" s="70"/>
      <c r="M61" s="70"/>
      <c r="N61" s="70"/>
    </row>
    <row r="62" ht="15.75" customHeight="1">
      <c r="A62" s="68"/>
      <c r="B62" s="69"/>
      <c r="C62" s="70"/>
      <c r="D62" s="70"/>
      <c r="E62" s="70"/>
      <c r="F62" s="70"/>
      <c r="G62" s="70"/>
      <c r="H62" s="70"/>
      <c r="I62" s="70"/>
      <c r="J62" s="70"/>
      <c r="K62" s="70"/>
      <c r="L62" s="70"/>
      <c r="M62" s="70"/>
      <c r="N62" s="70"/>
    </row>
    <row r="63" ht="15.75" customHeight="1">
      <c r="A63" s="68"/>
      <c r="B63" s="69"/>
      <c r="C63" s="70"/>
      <c r="D63" s="70"/>
      <c r="E63" s="70"/>
      <c r="F63" s="70"/>
      <c r="G63" s="70"/>
      <c r="H63" s="70"/>
      <c r="I63" s="70"/>
      <c r="J63" s="70"/>
      <c r="K63" s="70"/>
      <c r="L63" s="70"/>
      <c r="M63" s="70"/>
      <c r="N63" s="70"/>
    </row>
    <row r="64" ht="15.75" customHeight="1">
      <c r="A64" s="68"/>
      <c r="B64" s="69"/>
      <c r="C64" s="70"/>
      <c r="D64" s="70"/>
      <c r="E64" s="70"/>
      <c r="F64" s="70"/>
      <c r="G64" s="70"/>
      <c r="H64" s="70"/>
      <c r="I64" s="70"/>
      <c r="J64" s="70"/>
      <c r="K64" s="70"/>
      <c r="L64" s="70"/>
      <c r="M64" s="70"/>
      <c r="N64" s="70"/>
    </row>
    <row r="65" ht="15.75" customHeight="1">
      <c r="A65" s="68"/>
      <c r="B65" s="69"/>
      <c r="C65" s="70"/>
      <c r="D65" s="70"/>
      <c r="E65" s="70"/>
      <c r="F65" s="70"/>
      <c r="G65" s="70"/>
      <c r="H65" s="70"/>
      <c r="I65" s="70"/>
      <c r="J65" s="70"/>
      <c r="K65" s="70"/>
      <c r="L65" s="70"/>
      <c r="M65" s="70"/>
      <c r="N65" s="70"/>
    </row>
    <row r="66" ht="15.75" customHeight="1">
      <c r="A66" s="68"/>
      <c r="B66" s="69"/>
      <c r="C66" s="70"/>
      <c r="D66" s="70"/>
      <c r="E66" s="70"/>
      <c r="F66" s="70"/>
      <c r="G66" s="70"/>
      <c r="H66" s="70"/>
      <c r="I66" s="70"/>
      <c r="J66" s="70"/>
      <c r="K66" s="70"/>
      <c r="L66" s="70"/>
      <c r="M66" s="70"/>
      <c r="N66" s="70"/>
    </row>
    <row r="67" ht="15.75" customHeight="1">
      <c r="A67" s="68"/>
      <c r="B67" s="69"/>
      <c r="C67" s="70"/>
      <c r="D67" s="70"/>
      <c r="E67" s="70"/>
      <c r="F67" s="70"/>
      <c r="G67" s="70"/>
      <c r="H67" s="70"/>
      <c r="I67" s="70"/>
      <c r="J67" s="70"/>
      <c r="K67" s="70"/>
      <c r="L67" s="70"/>
      <c r="M67" s="70"/>
      <c r="N67" s="70"/>
    </row>
    <row r="68" ht="15.75" customHeight="1">
      <c r="A68" s="68"/>
      <c r="B68" s="69"/>
      <c r="C68" s="70"/>
      <c r="D68" s="70"/>
      <c r="E68" s="70"/>
      <c r="F68" s="70"/>
      <c r="G68" s="70"/>
      <c r="H68" s="70"/>
      <c r="I68" s="70"/>
      <c r="J68" s="70"/>
      <c r="K68" s="70"/>
      <c r="L68" s="70"/>
      <c r="M68" s="70"/>
      <c r="N68" s="70"/>
    </row>
    <row r="69" ht="15.75" customHeight="1">
      <c r="A69" s="68"/>
      <c r="B69" s="69"/>
      <c r="C69" s="70"/>
      <c r="D69" s="70"/>
      <c r="E69" s="70"/>
      <c r="F69" s="70"/>
      <c r="G69" s="70"/>
      <c r="H69" s="70"/>
      <c r="I69" s="70"/>
      <c r="J69" s="70"/>
      <c r="K69" s="70"/>
      <c r="L69" s="70"/>
      <c r="M69" s="70"/>
      <c r="N69" s="70"/>
    </row>
    <row r="70" ht="15.75" customHeight="1">
      <c r="A70" s="68"/>
      <c r="B70" s="69"/>
      <c r="C70" s="70"/>
      <c r="D70" s="70"/>
      <c r="E70" s="70"/>
      <c r="F70" s="70"/>
      <c r="G70" s="70"/>
      <c r="H70" s="70"/>
      <c r="I70" s="70"/>
      <c r="J70" s="70"/>
      <c r="K70" s="70"/>
      <c r="L70" s="70"/>
      <c r="M70" s="70"/>
      <c r="N70" s="70"/>
    </row>
    <row r="71" ht="15.75" customHeight="1">
      <c r="A71" s="68"/>
      <c r="B71" s="69"/>
      <c r="C71" s="70"/>
      <c r="D71" s="70"/>
      <c r="E71" s="70"/>
      <c r="F71" s="70"/>
      <c r="G71" s="70"/>
      <c r="H71" s="70"/>
      <c r="I71" s="70"/>
      <c r="J71" s="70"/>
      <c r="K71" s="70"/>
      <c r="L71" s="70"/>
      <c r="M71" s="70"/>
      <c r="N71" s="70"/>
    </row>
    <row r="72" ht="15.75" customHeight="1">
      <c r="A72" s="68"/>
      <c r="B72" s="69"/>
      <c r="C72" s="70"/>
      <c r="D72" s="70"/>
      <c r="E72" s="70"/>
      <c r="F72" s="70"/>
      <c r="G72" s="70"/>
      <c r="H72" s="70"/>
      <c r="I72" s="70"/>
      <c r="J72" s="70"/>
      <c r="K72" s="70"/>
      <c r="L72" s="70"/>
      <c r="M72" s="70"/>
      <c r="N72" s="70"/>
    </row>
    <row r="73" ht="15.75" customHeight="1">
      <c r="A73" s="68"/>
      <c r="B73" s="69"/>
      <c r="C73" s="70"/>
      <c r="D73" s="70"/>
      <c r="E73" s="70"/>
      <c r="F73" s="70"/>
      <c r="G73" s="70"/>
      <c r="H73" s="70"/>
      <c r="I73" s="70"/>
      <c r="J73" s="70"/>
      <c r="K73" s="70"/>
      <c r="L73" s="70"/>
      <c r="M73" s="70"/>
      <c r="N73" s="70"/>
    </row>
    <row r="74" ht="15.75" customHeight="1">
      <c r="A74" s="68"/>
      <c r="B74" s="69"/>
      <c r="C74" s="70"/>
      <c r="D74" s="70"/>
      <c r="E74" s="70"/>
      <c r="F74" s="70"/>
      <c r="G74" s="70"/>
      <c r="H74" s="70"/>
      <c r="I74" s="70"/>
      <c r="J74" s="70"/>
      <c r="K74" s="70"/>
      <c r="L74" s="70"/>
      <c r="M74" s="70"/>
      <c r="N74" s="70"/>
    </row>
    <row r="75" ht="15.75" customHeight="1">
      <c r="A75" s="68"/>
      <c r="B75" s="69"/>
      <c r="C75" s="70"/>
      <c r="D75" s="70"/>
      <c r="E75" s="70"/>
      <c r="F75" s="70"/>
      <c r="G75" s="70"/>
      <c r="H75" s="70"/>
      <c r="I75" s="70"/>
      <c r="J75" s="70"/>
      <c r="K75" s="70"/>
      <c r="L75" s="70"/>
      <c r="M75" s="70"/>
      <c r="N75" s="70"/>
    </row>
    <row r="76" ht="15.75" customHeight="1">
      <c r="A76" s="68"/>
      <c r="B76" s="69"/>
      <c r="C76" s="70"/>
      <c r="D76" s="70"/>
      <c r="E76" s="70"/>
      <c r="F76" s="70"/>
      <c r="G76" s="70"/>
      <c r="H76" s="70"/>
      <c r="I76" s="70"/>
      <c r="J76" s="70"/>
      <c r="K76" s="70"/>
      <c r="L76" s="70"/>
      <c r="M76" s="70"/>
      <c r="N76" s="70"/>
    </row>
    <row r="77" ht="15.75" customHeight="1">
      <c r="A77" s="68"/>
      <c r="B77" s="69"/>
      <c r="C77" s="70"/>
      <c r="D77" s="70"/>
      <c r="E77" s="70"/>
      <c r="F77" s="70"/>
      <c r="G77" s="70"/>
      <c r="H77" s="70"/>
      <c r="I77" s="70"/>
      <c r="J77" s="70"/>
      <c r="K77" s="70"/>
      <c r="L77" s="70"/>
      <c r="M77" s="70"/>
      <c r="N77" s="70"/>
    </row>
    <row r="78" ht="15.75" customHeight="1">
      <c r="A78" s="68"/>
      <c r="B78" s="69"/>
      <c r="C78" s="70"/>
      <c r="D78" s="70"/>
      <c r="E78" s="70"/>
      <c r="F78" s="70"/>
      <c r="G78" s="70"/>
      <c r="H78" s="70"/>
      <c r="I78" s="70"/>
      <c r="J78" s="70"/>
      <c r="K78" s="70"/>
      <c r="L78" s="70"/>
      <c r="M78" s="70"/>
      <c r="N78" s="70"/>
    </row>
    <row r="79" ht="15.75" customHeight="1">
      <c r="A79" s="68"/>
      <c r="B79" s="69"/>
      <c r="C79" s="70"/>
      <c r="D79" s="70"/>
      <c r="E79" s="70"/>
      <c r="F79" s="70"/>
      <c r="G79" s="70"/>
      <c r="H79" s="70"/>
      <c r="I79" s="70"/>
      <c r="J79" s="70"/>
      <c r="K79" s="70"/>
      <c r="L79" s="70"/>
      <c r="M79" s="70"/>
      <c r="N79" s="70"/>
    </row>
    <row r="80" ht="15.75" customHeight="1">
      <c r="A80" s="68"/>
      <c r="B80" s="69"/>
      <c r="C80" s="70"/>
      <c r="D80" s="70"/>
      <c r="E80" s="70"/>
      <c r="F80" s="70"/>
      <c r="G80" s="70"/>
      <c r="H80" s="70"/>
      <c r="I80" s="70"/>
      <c r="J80" s="70"/>
      <c r="K80" s="70"/>
      <c r="L80" s="70"/>
      <c r="M80" s="70"/>
      <c r="N80" s="70"/>
    </row>
    <row r="81" ht="15.75" customHeight="1">
      <c r="A81" s="68"/>
      <c r="B81" s="69"/>
      <c r="C81" s="70"/>
      <c r="D81" s="70"/>
      <c r="E81" s="70"/>
      <c r="F81" s="70"/>
      <c r="G81" s="70"/>
      <c r="H81" s="70"/>
      <c r="I81" s="70"/>
      <c r="J81" s="70"/>
      <c r="K81" s="70"/>
      <c r="L81" s="70"/>
      <c r="M81" s="70"/>
      <c r="N81" s="70"/>
    </row>
    <row r="82" ht="15.75" customHeight="1">
      <c r="A82" s="68"/>
      <c r="B82" s="69"/>
      <c r="C82" s="70"/>
      <c r="D82" s="70"/>
      <c r="E82" s="70"/>
      <c r="F82" s="70"/>
      <c r="G82" s="70"/>
      <c r="H82" s="70"/>
      <c r="I82" s="70"/>
      <c r="J82" s="70"/>
      <c r="K82" s="70"/>
      <c r="L82" s="70"/>
      <c r="M82" s="70"/>
      <c r="N82" s="70"/>
    </row>
    <row r="83" ht="15.75" customHeight="1">
      <c r="A83" s="68"/>
      <c r="B83" s="69"/>
      <c r="C83" s="70"/>
      <c r="D83" s="70"/>
      <c r="E83" s="70"/>
      <c r="F83" s="70"/>
      <c r="G83" s="70"/>
      <c r="H83" s="70"/>
      <c r="I83" s="70"/>
      <c r="J83" s="70"/>
      <c r="K83" s="70"/>
      <c r="L83" s="70"/>
      <c r="M83" s="70"/>
      <c r="N83" s="70"/>
    </row>
    <row r="84" ht="15.75" customHeight="1">
      <c r="A84" s="68"/>
      <c r="B84" s="69"/>
      <c r="C84" s="70"/>
      <c r="D84" s="70"/>
      <c r="E84" s="70"/>
      <c r="F84" s="70"/>
      <c r="G84" s="70"/>
      <c r="H84" s="70"/>
      <c r="I84" s="70"/>
      <c r="J84" s="70"/>
      <c r="K84" s="70"/>
      <c r="L84" s="70"/>
      <c r="M84" s="70"/>
      <c r="N84" s="70"/>
    </row>
    <row r="85" ht="15.75" customHeight="1">
      <c r="A85" s="68"/>
      <c r="B85" s="69"/>
      <c r="C85" s="70"/>
      <c r="D85" s="70"/>
      <c r="E85" s="70"/>
      <c r="F85" s="70"/>
      <c r="G85" s="70"/>
      <c r="H85" s="70"/>
      <c r="I85" s="70"/>
      <c r="J85" s="70"/>
      <c r="K85" s="70"/>
      <c r="L85" s="70"/>
      <c r="M85" s="70"/>
      <c r="N85" s="70"/>
    </row>
    <row r="86" ht="15.75" customHeight="1">
      <c r="A86" s="68"/>
      <c r="B86" s="69"/>
      <c r="C86" s="70"/>
      <c r="D86" s="70"/>
      <c r="E86" s="70"/>
      <c r="F86" s="70"/>
      <c r="G86" s="70"/>
      <c r="H86" s="70"/>
      <c r="I86" s="70"/>
      <c r="J86" s="70"/>
      <c r="K86" s="70"/>
      <c r="L86" s="70"/>
      <c r="M86" s="70"/>
      <c r="N86" s="70"/>
    </row>
    <row r="87" ht="15.75" customHeight="1">
      <c r="A87" s="68"/>
      <c r="B87" s="69"/>
      <c r="C87" s="70"/>
      <c r="D87" s="70"/>
      <c r="E87" s="70"/>
      <c r="F87" s="70"/>
      <c r="G87" s="70"/>
      <c r="H87" s="70"/>
      <c r="I87" s="70"/>
      <c r="J87" s="70"/>
      <c r="K87" s="70"/>
      <c r="L87" s="70"/>
      <c r="M87" s="70"/>
      <c r="N87" s="70"/>
    </row>
    <row r="88" ht="15.75" customHeight="1">
      <c r="A88" s="68"/>
      <c r="B88" s="69"/>
      <c r="C88" s="70"/>
      <c r="D88" s="70"/>
      <c r="E88" s="70"/>
      <c r="F88" s="70"/>
      <c r="G88" s="70"/>
      <c r="H88" s="70"/>
      <c r="I88" s="70"/>
      <c r="J88" s="70"/>
      <c r="K88" s="70"/>
      <c r="L88" s="70"/>
      <c r="M88" s="70"/>
      <c r="N88" s="70"/>
    </row>
    <row r="89" ht="15.75" customHeight="1">
      <c r="A89" s="68"/>
      <c r="B89" s="69"/>
      <c r="C89" s="70"/>
      <c r="D89" s="70"/>
      <c r="E89" s="70"/>
      <c r="F89" s="70"/>
      <c r="G89" s="70"/>
      <c r="H89" s="70"/>
      <c r="I89" s="70"/>
      <c r="J89" s="70"/>
      <c r="K89" s="70"/>
      <c r="L89" s="70"/>
      <c r="M89" s="70"/>
      <c r="N89" s="70"/>
    </row>
    <row r="90" ht="15.75" customHeight="1">
      <c r="A90" s="68"/>
      <c r="B90" s="69"/>
      <c r="C90" s="70"/>
      <c r="D90" s="70"/>
      <c r="E90" s="70"/>
      <c r="F90" s="70"/>
      <c r="G90" s="70"/>
      <c r="H90" s="70"/>
      <c r="I90" s="70"/>
      <c r="J90" s="70"/>
      <c r="K90" s="70"/>
      <c r="L90" s="70"/>
      <c r="M90" s="70"/>
      <c r="N90" s="70"/>
    </row>
    <row r="91" ht="15.75" customHeight="1">
      <c r="A91" s="68"/>
      <c r="B91" s="69"/>
      <c r="C91" s="70"/>
      <c r="D91" s="70"/>
      <c r="E91" s="70"/>
      <c r="F91" s="70"/>
      <c r="G91" s="70"/>
      <c r="H91" s="70"/>
      <c r="I91" s="70"/>
      <c r="J91" s="70"/>
      <c r="K91" s="70"/>
      <c r="L91" s="70"/>
      <c r="M91" s="70"/>
      <c r="N91" s="70"/>
    </row>
    <row r="92" ht="15.75" customHeight="1">
      <c r="A92" s="68"/>
      <c r="B92" s="69"/>
      <c r="C92" s="70"/>
      <c r="D92" s="70"/>
      <c r="E92" s="70"/>
      <c r="F92" s="70"/>
      <c r="G92" s="70"/>
      <c r="H92" s="70"/>
      <c r="I92" s="70"/>
      <c r="J92" s="70"/>
      <c r="K92" s="70"/>
      <c r="L92" s="70"/>
      <c r="M92" s="70"/>
      <c r="N92" s="70"/>
    </row>
    <row r="93" ht="15.75" customHeight="1">
      <c r="A93" s="68"/>
      <c r="B93" s="69"/>
      <c r="C93" s="70"/>
      <c r="D93" s="70"/>
      <c r="E93" s="70"/>
      <c r="F93" s="70"/>
      <c r="G93" s="70"/>
      <c r="H93" s="70"/>
      <c r="I93" s="70"/>
      <c r="J93" s="70"/>
      <c r="K93" s="70"/>
      <c r="L93" s="70"/>
      <c r="M93" s="70"/>
      <c r="N93" s="70"/>
    </row>
    <row r="94" ht="15.75" customHeight="1">
      <c r="A94" s="68"/>
      <c r="B94" s="69"/>
      <c r="C94" s="70"/>
      <c r="D94" s="70"/>
      <c r="E94" s="70"/>
      <c r="F94" s="70"/>
      <c r="G94" s="70"/>
      <c r="H94" s="70"/>
      <c r="I94" s="70"/>
      <c r="J94" s="70"/>
      <c r="K94" s="70"/>
      <c r="L94" s="70"/>
      <c r="M94" s="70"/>
      <c r="N94" s="70"/>
    </row>
    <row r="95" ht="15.75" customHeight="1">
      <c r="A95" s="68"/>
      <c r="B95" s="69"/>
      <c r="C95" s="70"/>
      <c r="D95" s="70"/>
      <c r="E95" s="70"/>
      <c r="F95" s="70"/>
      <c r="G95" s="70"/>
      <c r="H95" s="70"/>
      <c r="I95" s="70"/>
      <c r="J95" s="70"/>
      <c r="K95" s="70"/>
      <c r="L95" s="70"/>
      <c r="M95" s="70"/>
      <c r="N95" s="70"/>
    </row>
    <row r="96" ht="15.75" customHeight="1">
      <c r="A96" s="68"/>
      <c r="B96" s="69"/>
      <c r="C96" s="70"/>
      <c r="D96" s="70"/>
      <c r="E96" s="70"/>
      <c r="F96" s="70"/>
      <c r="G96" s="70"/>
      <c r="H96" s="70"/>
      <c r="I96" s="70"/>
      <c r="J96" s="70"/>
      <c r="K96" s="70"/>
      <c r="L96" s="70"/>
      <c r="M96" s="70"/>
      <c r="N96" s="70"/>
    </row>
    <row r="97" ht="15.75" customHeight="1">
      <c r="A97" s="68"/>
      <c r="B97" s="69"/>
      <c r="C97" s="70"/>
      <c r="D97" s="70"/>
      <c r="E97" s="70"/>
      <c r="F97" s="70"/>
      <c r="G97" s="70"/>
      <c r="H97" s="70"/>
      <c r="I97" s="70"/>
      <c r="J97" s="70"/>
      <c r="K97" s="70"/>
      <c r="L97" s="70"/>
      <c r="M97" s="70"/>
      <c r="N97" s="70"/>
    </row>
    <row r="98" ht="15.75" customHeight="1">
      <c r="A98" s="68"/>
      <c r="B98" s="69"/>
      <c r="C98" s="70"/>
      <c r="D98" s="70"/>
      <c r="E98" s="70"/>
      <c r="F98" s="70"/>
      <c r="G98" s="70"/>
      <c r="H98" s="70"/>
      <c r="I98" s="70"/>
      <c r="J98" s="70"/>
      <c r="K98" s="70"/>
      <c r="L98" s="70"/>
      <c r="M98" s="70"/>
      <c r="N98" s="70"/>
    </row>
    <row r="99" ht="15.75" customHeight="1">
      <c r="A99" s="68"/>
      <c r="B99" s="69"/>
      <c r="C99" s="70"/>
      <c r="D99" s="70"/>
      <c r="E99" s="70"/>
      <c r="F99" s="70"/>
      <c r="G99" s="70"/>
      <c r="H99" s="70"/>
      <c r="I99" s="70"/>
      <c r="J99" s="70"/>
      <c r="K99" s="70"/>
      <c r="L99" s="70"/>
      <c r="M99" s="70"/>
      <c r="N99" s="70"/>
    </row>
    <row r="100" ht="15.75" customHeight="1">
      <c r="A100" s="68"/>
      <c r="B100" s="69"/>
      <c r="C100" s="70"/>
      <c r="D100" s="70"/>
      <c r="E100" s="70"/>
      <c r="F100" s="70"/>
      <c r="G100" s="70"/>
      <c r="H100" s="70"/>
      <c r="I100" s="70"/>
      <c r="J100" s="70"/>
      <c r="K100" s="70"/>
      <c r="L100" s="70"/>
      <c r="M100" s="70"/>
      <c r="N100" s="70"/>
    </row>
    <row r="101" ht="15.75" customHeight="1">
      <c r="A101" s="68"/>
      <c r="B101" s="69"/>
      <c r="C101" s="70"/>
      <c r="D101" s="70"/>
      <c r="E101" s="70"/>
      <c r="F101" s="70"/>
      <c r="G101" s="70"/>
      <c r="H101" s="70"/>
      <c r="I101" s="70"/>
      <c r="J101" s="70"/>
      <c r="K101" s="70"/>
      <c r="L101" s="70"/>
      <c r="M101" s="70"/>
      <c r="N101" s="70"/>
    </row>
    <row r="102" ht="15.75" customHeight="1">
      <c r="A102" s="68"/>
      <c r="B102" s="69"/>
      <c r="C102" s="70"/>
      <c r="D102" s="70"/>
      <c r="E102" s="70"/>
      <c r="F102" s="70"/>
      <c r="G102" s="70"/>
      <c r="H102" s="70"/>
      <c r="I102" s="70"/>
      <c r="J102" s="70"/>
      <c r="K102" s="70"/>
      <c r="L102" s="70"/>
      <c r="M102" s="70"/>
      <c r="N102" s="70"/>
    </row>
    <row r="103" ht="15.75" customHeight="1">
      <c r="A103" s="68"/>
      <c r="B103" s="69"/>
      <c r="C103" s="70"/>
      <c r="D103" s="70"/>
      <c r="E103" s="70"/>
      <c r="F103" s="70"/>
      <c r="G103" s="70"/>
      <c r="H103" s="70"/>
      <c r="I103" s="70"/>
      <c r="J103" s="70"/>
      <c r="K103" s="70"/>
      <c r="L103" s="70"/>
      <c r="M103" s="70"/>
      <c r="N103" s="70"/>
    </row>
    <row r="104" ht="15.75" customHeight="1">
      <c r="A104" s="68"/>
      <c r="B104" s="69"/>
      <c r="C104" s="70"/>
      <c r="D104" s="70"/>
      <c r="E104" s="70"/>
      <c r="F104" s="70"/>
      <c r="G104" s="70"/>
      <c r="H104" s="70"/>
      <c r="I104" s="70"/>
      <c r="J104" s="70"/>
      <c r="K104" s="70"/>
      <c r="L104" s="70"/>
      <c r="M104" s="70"/>
      <c r="N104" s="70"/>
    </row>
    <row r="105" ht="15.75" customHeight="1">
      <c r="A105" s="68"/>
      <c r="B105" s="69"/>
      <c r="C105" s="70"/>
      <c r="D105" s="70"/>
      <c r="E105" s="70"/>
      <c r="F105" s="70"/>
      <c r="G105" s="70"/>
      <c r="H105" s="70"/>
      <c r="I105" s="70"/>
      <c r="J105" s="70"/>
      <c r="K105" s="70"/>
      <c r="L105" s="70"/>
      <c r="M105" s="70"/>
      <c r="N105" s="70"/>
    </row>
    <row r="106" ht="15.75" customHeight="1">
      <c r="A106" s="68"/>
      <c r="B106" s="69"/>
      <c r="C106" s="70"/>
      <c r="D106" s="70"/>
      <c r="E106" s="70"/>
      <c r="F106" s="70"/>
      <c r="G106" s="70"/>
      <c r="H106" s="70"/>
      <c r="I106" s="70"/>
      <c r="J106" s="70"/>
      <c r="K106" s="70"/>
      <c r="L106" s="70"/>
      <c r="M106" s="70"/>
      <c r="N106" s="70"/>
    </row>
    <row r="107" ht="15.75" customHeight="1">
      <c r="A107" s="68"/>
      <c r="B107" s="69"/>
      <c r="C107" s="70"/>
      <c r="D107" s="70"/>
      <c r="E107" s="70"/>
      <c r="F107" s="70"/>
      <c r="G107" s="70"/>
      <c r="H107" s="70"/>
      <c r="I107" s="70"/>
      <c r="J107" s="70"/>
      <c r="K107" s="70"/>
      <c r="L107" s="70"/>
      <c r="M107" s="70"/>
      <c r="N107" s="70"/>
    </row>
    <row r="108" ht="15.75" customHeight="1">
      <c r="A108" s="68"/>
      <c r="B108" s="69"/>
      <c r="C108" s="70"/>
      <c r="D108" s="70"/>
      <c r="E108" s="70"/>
      <c r="F108" s="70"/>
      <c r="G108" s="70"/>
      <c r="H108" s="70"/>
      <c r="I108" s="70"/>
      <c r="J108" s="70"/>
      <c r="K108" s="70"/>
      <c r="L108" s="70"/>
      <c r="M108" s="70"/>
      <c r="N108" s="70"/>
    </row>
    <row r="109" ht="15.75" customHeight="1">
      <c r="A109" s="68"/>
      <c r="B109" s="69"/>
      <c r="C109" s="70"/>
      <c r="D109" s="70"/>
      <c r="E109" s="70"/>
      <c r="F109" s="70"/>
      <c r="G109" s="70"/>
      <c r="H109" s="70"/>
      <c r="I109" s="70"/>
      <c r="J109" s="70"/>
      <c r="K109" s="70"/>
      <c r="L109" s="70"/>
      <c r="M109" s="70"/>
      <c r="N109" s="70"/>
    </row>
    <row r="110" ht="15.75" customHeight="1">
      <c r="A110" s="68"/>
      <c r="B110" s="69"/>
      <c r="C110" s="70"/>
      <c r="D110" s="70"/>
      <c r="E110" s="70"/>
      <c r="F110" s="70"/>
      <c r="G110" s="70"/>
      <c r="H110" s="70"/>
      <c r="I110" s="70"/>
      <c r="J110" s="70"/>
      <c r="K110" s="70"/>
      <c r="L110" s="70"/>
      <c r="M110" s="70"/>
      <c r="N110" s="70"/>
    </row>
    <row r="111" ht="15.75" customHeight="1">
      <c r="A111" s="68"/>
      <c r="B111" s="69"/>
      <c r="C111" s="70"/>
      <c r="D111" s="70"/>
      <c r="E111" s="70"/>
      <c r="F111" s="70"/>
      <c r="G111" s="70"/>
      <c r="H111" s="70"/>
      <c r="I111" s="70"/>
      <c r="J111" s="70"/>
      <c r="K111" s="70"/>
      <c r="L111" s="70"/>
      <c r="M111" s="70"/>
      <c r="N111" s="70"/>
    </row>
    <row r="112" ht="15.75" customHeight="1">
      <c r="A112" s="68"/>
      <c r="B112" s="69"/>
      <c r="C112" s="70"/>
      <c r="D112" s="70"/>
      <c r="E112" s="70"/>
      <c r="F112" s="70"/>
      <c r="G112" s="70"/>
      <c r="H112" s="70"/>
      <c r="I112" s="70"/>
      <c r="J112" s="70"/>
      <c r="K112" s="70"/>
      <c r="L112" s="70"/>
      <c r="M112" s="70"/>
      <c r="N112" s="70"/>
    </row>
    <row r="113" ht="15.75" customHeight="1">
      <c r="A113" s="68"/>
      <c r="B113" s="69"/>
      <c r="C113" s="70"/>
      <c r="D113" s="70"/>
      <c r="E113" s="70"/>
      <c r="F113" s="70"/>
      <c r="G113" s="70"/>
      <c r="H113" s="70"/>
      <c r="I113" s="70"/>
      <c r="J113" s="70"/>
      <c r="K113" s="70"/>
      <c r="L113" s="70"/>
      <c r="M113" s="70"/>
      <c r="N113" s="70"/>
    </row>
    <row r="114" ht="15.75" customHeight="1">
      <c r="A114" s="68"/>
      <c r="B114" s="69"/>
      <c r="C114" s="70"/>
      <c r="D114" s="70"/>
      <c r="E114" s="70"/>
      <c r="F114" s="70"/>
      <c r="G114" s="70"/>
      <c r="H114" s="70"/>
      <c r="I114" s="70"/>
      <c r="J114" s="70"/>
      <c r="K114" s="70"/>
      <c r="L114" s="70"/>
      <c r="M114" s="70"/>
      <c r="N114" s="70"/>
    </row>
    <row r="115" ht="15.75" customHeight="1">
      <c r="A115" s="68"/>
      <c r="B115" s="69"/>
      <c r="C115" s="70"/>
      <c r="D115" s="70"/>
      <c r="E115" s="70"/>
      <c r="F115" s="70"/>
      <c r="G115" s="70"/>
      <c r="H115" s="70"/>
      <c r="I115" s="70"/>
      <c r="J115" s="70"/>
      <c r="K115" s="70"/>
      <c r="L115" s="70"/>
      <c r="M115" s="70"/>
      <c r="N115" s="70"/>
    </row>
    <row r="116" ht="15.75" customHeight="1">
      <c r="A116" s="68"/>
      <c r="B116" s="69"/>
      <c r="C116" s="70"/>
      <c r="D116" s="70"/>
      <c r="E116" s="70"/>
      <c r="F116" s="70"/>
      <c r="G116" s="70"/>
      <c r="H116" s="70"/>
      <c r="I116" s="70"/>
      <c r="J116" s="70"/>
      <c r="K116" s="70"/>
      <c r="L116" s="70"/>
      <c r="M116" s="70"/>
      <c r="N116" s="70"/>
    </row>
    <row r="117" ht="15.75" customHeight="1">
      <c r="A117" s="68"/>
      <c r="B117" s="69"/>
      <c r="C117" s="70"/>
      <c r="D117" s="70"/>
      <c r="E117" s="70"/>
      <c r="F117" s="70"/>
      <c r="G117" s="70"/>
      <c r="H117" s="70"/>
      <c r="I117" s="70"/>
      <c r="J117" s="70"/>
      <c r="K117" s="70"/>
      <c r="L117" s="70"/>
      <c r="M117" s="70"/>
      <c r="N117" s="70"/>
    </row>
    <row r="118" ht="15.75" customHeight="1">
      <c r="A118" s="68"/>
      <c r="B118" s="69"/>
      <c r="C118" s="70"/>
      <c r="D118" s="70"/>
      <c r="E118" s="70"/>
      <c r="F118" s="70"/>
      <c r="G118" s="70"/>
      <c r="H118" s="70"/>
      <c r="I118" s="70"/>
      <c r="J118" s="70"/>
      <c r="K118" s="70"/>
      <c r="L118" s="70"/>
      <c r="M118" s="70"/>
      <c r="N118" s="70"/>
    </row>
    <row r="119" ht="15.75" customHeight="1">
      <c r="A119" s="68"/>
      <c r="B119" s="69"/>
      <c r="C119" s="70"/>
      <c r="D119" s="70"/>
      <c r="E119" s="70"/>
      <c r="F119" s="70"/>
      <c r="G119" s="70"/>
      <c r="H119" s="70"/>
      <c r="I119" s="70"/>
      <c r="J119" s="70"/>
      <c r="K119" s="70"/>
      <c r="L119" s="70"/>
      <c r="M119" s="70"/>
      <c r="N119" s="70"/>
    </row>
    <row r="120" ht="15.75" customHeight="1">
      <c r="A120" s="68"/>
      <c r="B120" s="69"/>
      <c r="C120" s="70"/>
      <c r="D120" s="70"/>
      <c r="E120" s="70"/>
      <c r="F120" s="70"/>
      <c r="G120" s="70"/>
      <c r="H120" s="70"/>
      <c r="I120" s="70"/>
      <c r="J120" s="70"/>
      <c r="K120" s="70"/>
      <c r="L120" s="70"/>
      <c r="M120" s="70"/>
      <c r="N120" s="70"/>
    </row>
    <row r="121" ht="15.75" customHeight="1">
      <c r="A121" s="68"/>
      <c r="B121" s="69"/>
      <c r="C121" s="70"/>
      <c r="D121" s="70"/>
      <c r="E121" s="70"/>
      <c r="F121" s="70"/>
      <c r="G121" s="70"/>
      <c r="H121" s="70"/>
      <c r="I121" s="70"/>
      <c r="J121" s="70"/>
      <c r="K121" s="70"/>
      <c r="L121" s="70"/>
      <c r="M121" s="70"/>
      <c r="N121" s="70"/>
    </row>
    <row r="122" ht="15.75" customHeight="1">
      <c r="A122" s="68"/>
      <c r="B122" s="69"/>
      <c r="C122" s="70"/>
      <c r="D122" s="70"/>
      <c r="E122" s="70"/>
      <c r="F122" s="70"/>
      <c r="G122" s="70"/>
      <c r="H122" s="70"/>
      <c r="I122" s="70"/>
      <c r="J122" s="70"/>
      <c r="K122" s="70"/>
      <c r="L122" s="70"/>
      <c r="M122" s="70"/>
      <c r="N122" s="70"/>
    </row>
    <row r="123" ht="15.75" customHeight="1">
      <c r="A123" s="68"/>
      <c r="B123" s="69"/>
      <c r="C123" s="70"/>
      <c r="D123" s="70"/>
      <c r="E123" s="70"/>
      <c r="F123" s="70"/>
      <c r="G123" s="70"/>
      <c r="H123" s="70"/>
      <c r="I123" s="70"/>
      <c r="J123" s="70"/>
      <c r="K123" s="70"/>
      <c r="L123" s="70"/>
      <c r="M123" s="70"/>
      <c r="N123" s="70"/>
    </row>
    <row r="124" ht="15.75" customHeight="1">
      <c r="A124" s="68"/>
      <c r="B124" s="69"/>
      <c r="C124" s="70"/>
      <c r="D124" s="70"/>
      <c r="E124" s="70"/>
      <c r="F124" s="70"/>
      <c r="G124" s="70"/>
      <c r="H124" s="70"/>
      <c r="I124" s="70"/>
      <c r="J124" s="70"/>
      <c r="K124" s="70"/>
      <c r="L124" s="70"/>
      <c r="M124" s="70"/>
      <c r="N124" s="70"/>
    </row>
    <row r="125" ht="15.75" customHeight="1">
      <c r="A125" s="68"/>
      <c r="B125" s="69"/>
      <c r="C125" s="70"/>
      <c r="D125" s="70"/>
      <c r="E125" s="70"/>
      <c r="F125" s="70"/>
      <c r="G125" s="70"/>
      <c r="H125" s="70"/>
      <c r="I125" s="70"/>
      <c r="J125" s="70"/>
      <c r="K125" s="70"/>
      <c r="L125" s="70"/>
      <c r="M125" s="70"/>
      <c r="N125" s="70"/>
    </row>
    <row r="126" ht="15.75" customHeight="1">
      <c r="A126" s="68"/>
      <c r="B126" s="69"/>
      <c r="C126" s="70"/>
      <c r="D126" s="70"/>
      <c r="E126" s="70"/>
      <c r="F126" s="70"/>
      <c r="G126" s="70"/>
      <c r="H126" s="70"/>
      <c r="I126" s="70"/>
      <c r="J126" s="70"/>
      <c r="K126" s="70"/>
      <c r="L126" s="70"/>
      <c r="M126" s="70"/>
      <c r="N126" s="70"/>
    </row>
    <row r="127" ht="15.75" customHeight="1">
      <c r="A127" s="68"/>
      <c r="B127" s="69"/>
      <c r="C127" s="70"/>
      <c r="D127" s="70"/>
      <c r="E127" s="70"/>
      <c r="F127" s="70"/>
      <c r="G127" s="70"/>
      <c r="H127" s="70"/>
      <c r="I127" s="70"/>
      <c r="J127" s="70"/>
      <c r="K127" s="70"/>
      <c r="L127" s="70"/>
      <c r="M127" s="70"/>
      <c r="N127" s="70"/>
    </row>
    <row r="128" ht="15.75" customHeight="1">
      <c r="A128" s="68"/>
      <c r="B128" s="69"/>
      <c r="C128" s="70"/>
      <c r="D128" s="70"/>
      <c r="E128" s="70"/>
      <c r="F128" s="70"/>
      <c r="G128" s="70"/>
      <c r="H128" s="70"/>
      <c r="I128" s="70"/>
      <c r="J128" s="70"/>
      <c r="K128" s="70"/>
      <c r="L128" s="70"/>
      <c r="M128" s="70"/>
      <c r="N128" s="70"/>
    </row>
    <row r="129" ht="15.75" customHeight="1">
      <c r="A129" s="68"/>
      <c r="B129" s="69"/>
      <c r="C129" s="70"/>
      <c r="D129" s="70"/>
      <c r="E129" s="70"/>
      <c r="F129" s="70"/>
      <c r="G129" s="70"/>
      <c r="H129" s="70"/>
      <c r="I129" s="70"/>
      <c r="J129" s="70"/>
      <c r="K129" s="70"/>
      <c r="L129" s="70"/>
      <c r="M129" s="70"/>
      <c r="N129" s="70"/>
    </row>
    <row r="130" ht="15.75" customHeight="1">
      <c r="A130" s="68"/>
      <c r="B130" s="69"/>
      <c r="C130" s="70"/>
      <c r="D130" s="70"/>
      <c r="E130" s="70"/>
      <c r="F130" s="70"/>
      <c r="G130" s="70"/>
      <c r="H130" s="70"/>
      <c r="I130" s="70"/>
      <c r="J130" s="70"/>
      <c r="K130" s="70"/>
      <c r="L130" s="70"/>
      <c r="M130" s="70"/>
      <c r="N130" s="70"/>
    </row>
    <row r="131" ht="15.75" customHeight="1">
      <c r="A131" s="68"/>
      <c r="B131" s="69"/>
      <c r="C131" s="70"/>
      <c r="D131" s="70"/>
      <c r="E131" s="70"/>
      <c r="F131" s="70"/>
      <c r="G131" s="70"/>
      <c r="H131" s="70"/>
      <c r="I131" s="70"/>
      <c r="J131" s="70"/>
      <c r="K131" s="70"/>
      <c r="L131" s="70"/>
      <c r="M131" s="70"/>
      <c r="N131" s="70"/>
    </row>
    <row r="132" ht="15.75" customHeight="1">
      <c r="A132" s="68"/>
      <c r="B132" s="69"/>
      <c r="C132" s="70"/>
      <c r="D132" s="70"/>
      <c r="E132" s="70"/>
      <c r="F132" s="70"/>
      <c r="G132" s="70"/>
      <c r="H132" s="70"/>
      <c r="I132" s="70"/>
      <c r="J132" s="70"/>
      <c r="K132" s="70"/>
      <c r="L132" s="70"/>
      <c r="M132" s="70"/>
      <c r="N132" s="70"/>
    </row>
    <row r="133" ht="15.75" customHeight="1">
      <c r="A133" s="68"/>
      <c r="B133" s="69"/>
      <c r="C133" s="70"/>
      <c r="D133" s="70"/>
      <c r="E133" s="70"/>
      <c r="F133" s="70"/>
      <c r="G133" s="70"/>
      <c r="H133" s="70"/>
      <c r="I133" s="70"/>
      <c r="J133" s="70"/>
      <c r="K133" s="70"/>
      <c r="L133" s="70"/>
      <c r="M133" s="70"/>
      <c r="N133" s="70"/>
    </row>
    <row r="134" ht="15.75" customHeight="1">
      <c r="A134" s="68"/>
      <c r="B134" s="69"/>
      <c r="C134" s="70"/>
      <c r="D134" s="70"/>
      <c r="E134" s="70"/>
      <c r="F134" s="70"/>
      <c r="G134" s="70"/>
      <c r="H134" s="70"/>
      <c r="I134" s="70"/>
      <c r="J134" s="70"/>
      <c r="K134" s="70"/>
      <c r="L134" s="70"/>
      <c r="M134" s="70"/>
      <c r="N134" s="70"/>
    </row>
    <row r="135" ht="15.75" customHeight="1">
      <c r="A135" s="68"/>
      <c r="B135" s="69"/>
      <c r="C135" s="70"/>
      <c r="D135" s="70"/>
      <c r="E135" s="70"/>
      <c r="F135" s="70"/>
      <c r="G135" s="70"/>
      <c r="H135" s="70"/>
      <c r="I135" s="70"/>
      <c r="J135" s="70"/>
      <c r="K135" s="70"/>
      <c r="L135" s="70"/>
      <c r="M135" s="70"/>
      <c r="N135" s="70"/>
    </row>
    <row r="136" ht="15.75" customHeight="1">
      <c r="A136" s="68"/>
      <c r="B136" s="69"/>
      <c r="C136" s="70"/>
      <c r="D136" s="70"/>
      <c r="E136" s="70"/>
      <c r="F136" s="70"/>
      <c r="G136" s="70"/>
      <c r="H136" s="70"/>
      <c r="I136" s="70"/>
      <c r="J136" s="70"/>
      <c r="K136" s="70"/>
      <c r="L136" s="70"/>
      <c r="M136" s="70"/>
      <c r="N136" s="70"/>
    </row>
    <row r="137" ht="15.75" customHeight="1">
      <c r="A137" s="68"/>
      <c r="B137" s="69"/>
      <c r="C137" s="70"/>
      <c r="D137" s="70"/>
      <c r="E137" s="70"/>
      <c r="F137" s="70"/>
      <c r="G137" s="70"/>
      <c r="H137" s="70"/>
      <c r="I137" s="70"/>
      <c r="J137" s="70"/>
      <c r="K137" s="70"/>
      <c r="L137" s="70"/>
      <c r="M137" s="70"/>
      <c r="N137" s="70"/>
    </row>
    <row r="138" ht="15.75" customHeight="1">
      <c r="A138" s="68"/>
      <c r="B138" s="69"/>
      <c r="C138" s="70"/>
      <c r="D138" s="70"/>
      <c r="E138" s="70"/>
      <c r="F138" s="70"/>
      <c r="G138" s="70"/>
      <c r="H138" s="70"/>
      <c r="I138" s="70"/>
      <c r="J138" s="70"/>
      <c r="K138" s="70"/>
      <c r="L138" s="70"/>
      <c r="M138" s="70"/>
      <c r="N138" s="70"/>
    </row>
    <row r="139" ht="15.75" customHeight="1">
      <c r="A139" s="68"/>
      <c r="B139" s="69"/>
      <c r="C139" s="70"/>
      <c r="D139" s="70"/>
      <c r="E139" s="70"/>
      <c r="F139" s="70"/>
      <c r="G139" s="70"/>
      <c r="H139" s="70"/>
      <c r="I139" s="70"/>
      <c r="J139" s="70"/>
      <c r="K139" s="70"/>
      <c r="L139" s="70"/>
      <c r="M139" s="70"/>
      <c r="N139" s="70"/>
    </row>
    <row r="140" ht="15.75" customHeight="1">
      <c r="A140" s="68"/>
      <c r="B140" s="69"/>
      <c r="C140" s="70"/>
      <c r="D140" s="70"/>
      <c r="E140" s="70"/>
      <c r="F140" s="70"/>
      <c r="G140" s="70"/>
      <c r="H140" s="70"/>
      <c r="I140" s="70"/>
      <c r="J140" s="70"/>
      <c r="K140" s="70"/>
      <c r="L140" s="70"/>
      <c r="M140" s="70"/>
      <c r="N140" s="70"/>
    </row>
    <row r="141" ht="15.75" customHeight="1">
      <c r="A141" s="68"/>
      <c r="B141" s="69"/>
      <c r="C141" s="70"/>
      <c r="D141" s="70"/>
      <c r="E141" s="70"/>
      <c r="F141" s="70"/>
      <c r="G141" s="70"/>
      <c r="H141" s="70"/>
      <c r="I141" s="70"/>
      <c r="J141" s="70"/>
      <c r="K141" s="70"/>
      <c r="L141" s="70"/>
      <c r="M141" s="70"/>
      <c r="N141" s="70"/>
    </row>
    <row r="142" ht="15.75" customHeight="1">
      <c r="A142" s="68"/>
      <c r="B142" s="69"/>
      <c r="C142" s="70"/>
      <c r="D142" s="70"/>
      <c r="E142" s="70"/>
      <c r="F142" s="70"/>
      <c r="G142" s="70"/>
      <c r="H142" s="70"/>
      <c r="I142" s="70"/>
      <c r="J142" s="70"/>
      <c r="K142" s="70"/>
      <c r="L142" s="70"/>
      <c r="M142" s="70"/>
      <c r="N142" s="70"/>
    </row>
    <row r="143" ht="15.75" customHeight="1">
      <c r="A143" s="68"/>
      <c r="B143" s="69"/>
      <c r="C143" s="70"/>
      <c r="D143" s="70"/>
      <c r="E143" s="70"/>
      <c r="F143" s="70"/>
      <c r="G143" s="70"/>
      <c r="H143" s="70"/>
      <c r="I143" s="70"/>
      <c r="J143" s="70"/>
      <c r="K143" s="70"/>
      <c r="L143" s="70"/>
      <c r="M143" s="70"/>
      <c r="N143" s="70"/>
    </row>
    <row r="144" ht="15.75" customHeight="1">
      <c r="A144" s="68"/>
      <c r="B144" s="69"/>
      <c r="C144" s="70"/>
      <c r="D144" s="70"/>
      <c r="E144" s="70"/>
      <c r="F144" s="70"/>
      <c r="G144" s="70"/>
      <c r="H144" s="70"/>
      <c r="I144" s="70"/>
      <c r="J144" s="70"/>
      <c r="K144" s="70"/>
      <c r="L144" s="70"/>
      <c r="M144" s="70"/>
      <c r="N144" s="70"/>
    </row>
    <row r="145" ht="15.75" customHeight="1">
      <c r="A145" s="68"/>
      <c r="B145" s="69"/>
      <c r="C145" s="70"/>
      <c r="D145" s="70"/>
      <c r="E145" s="70"/>
      <c r="F145" s="70"/>
      <c r="G145" s="70"/>
      <c r="H145" s="70"/>
      <c r="I145" s="70"/>
      <c r="J145" s="70"/>
      <c r="K145" s="70"/>
      <c r="L145" s="70"/>
      <c r="M145" s="70"/>
      <c r="N145" s="70"/>
    </row>
    <row r="146" ht="15.75" customHeight="1">
      <c r="A146" s="68"/>
      <c r="B146" s="69"/>
      <c r="C146" s="70"/>
      <c r="D146" s="70"/>
      <c r="E146" s="70"/>
      <c r="F146" s="70"/>
      <c r="G146" s="70"/>
      <c r="H146" s="70"/>
      <c r="I146" s="70"/>
      <c r="J146" s="70"/>
      <c r="K146" s="70"/>
      <c r="L146" s="70"/>
      <c r="M146" s="70"/>
      <c r="N146" s="70"/>
    </row>
    <row r="147" ht="15.75" customHeight="1">
      <c r="A147" s="68"/>
      <c r="B147" s="69"/>
      <c r="C147" s="70"/>
      <c r="D147" s="70"/>
      <c r="E147" s="70"/>
      <c r="F147" s="70"/>
      <c r="G147" s="70"/>
      <c r="H147" s="70"/>
      <c r="I147" s="70"/>
      <c r="J147" s="70"/>
      <c r="K147" s="70"/>
      <c r="L147" s="70"/>
      <c r="M147" s="70"/>
      <c r="N147" s="70"/>
    </row>
    <row r="148" ht="15.75" customHeight="1">
      <c r="A148" s="68"/>
      <c r="B148" s="69"/>
      <c r="C148" s="70"/>
      <c r="D148" s="70"/>
      <c r="E148" s="70"/>
      <c r="F148" s="70"/>
      <c r="G148" s="70"/>
      <c r="H148" s="70"/>
      <c r="I148" s="70"/>
      <c r="J148" s="70"/>
      <c r="K148" s="70"/>
      <c r="L148" s="70"/>
      <c r="M148" s="70"/>
      <c r="N148" s="70"/>
    </row>
    <row r="149" ht="15.75" customHeight="1">
      <c r="A149" s="68"/>
      <c r="B149" s="69"/>
      <c r="C149" s="70"/>
      <c r="D149" s="70"/>
      <c r="E149" s="70"/>
      <c r="F149" s="70"/>
      <c r="G149" s="70"/>
      <c r="H149" s="70"/>
      <c r="I149" s="70"/>
      <c r="J149" s="70"/>
      <c r="K149" s="70"/>
      <c r="L149" s="70"/>
      <c r="M149" s="70"/>
      <c r="N149" s="70"/>
    </row>
    <row r="150" ht="15.75" customHeight="1">
      <c r="A150" s="68"/>
      <c r="B150" s="69"/>
      <c r="C150" s="70"/>
      <c r="D150" s="70"/>
      <c r="E150" s="70"/>
      <c r="F150" s="70"/>
      <c r="G150" s="70"/>
      <c r="H150" s="70"/>
      <c r="I150" s="70"/>
      <c r="J150" s="70"/>
      <c r="K150" s="70"/>
      <c r="L150" s="70"/>
      <c r="M150" s="70"/>
      <c r="N150" s="70"/>
    </row>
    <row r="151" ht="15.75" customHeight="1">
      <c r="A151" s="68"/>
      <c r="B151" s="69"/>
      <c r="C151" s="70"/>
      <c r="D151" s="70"/>
      <c r="E151" s="70"/>
      <c r="F151" s="70"/>
      <c r="G151" s="70"/>
      <c r="H151" s="70"/>
      <c r="I151" s="70"/>
      <c r="J151" s="70"/>
      <c r="K151" s="70"/>
      <c r="L151" s="70"/>
      <c r="M151" s="70"/>
      <c r="N151" s="70"/>
    </row>
    <row r="152" ht="15.75" customHeight="1">
      <c r="A152" s="68"/>
      <c r="B152" s="69"/>
      <c r="C152" s="70"/>
      <c r="D152" s="70"/>
      <c r="E152" s="70"/>
      <c r="F152" s="70"/>
      <c r="G152" s="70"/>
      <c r="H152" s="70"/>
      <c r="I152" s="70"/>
      <c r="J152" s="70"/>
      <c r="K152" s="70"/>
      <c r="L152" s="70"/>
      <c r="M152" s="70"/>
      <c r="N152" s="70"/>
    </row>
    <row r="153" ht="15.75" customHeight="1">
      <c r="A153" s="68"/>
      <c r="B153" s="69"/>
      <c r="C153" s="70"/>
      <c r="D153" s="70"/>
      <c r="E153" s="70"/>
      <c r="F153" s="70"/>
      <c r="G153" s="70"/>
      <c r="H153" s="70"/>
      <c r="I153" s="70"/>
      <c r="J153" s="70"/>
      <c r="K153" s="70"/>
      <c r="L153" s="70"/>
      <c r="M153" s="70"/>
      <c r="N153" s="70"/>
    </row>
    <row r="154" ht="15.75" customHeight="1">
      <c r="A154" s="68"/>
      <c r="B154" s="69"/>
      <c r="C154" s="70"/>
      <c r="D154" s="70"/>
      <c r="E154" s="70"/>
      <c r="F154" s="70"/>
      <c r="G154" s="70"/>
      <c r="H154" s="70"/>
      <c r="I154" s="70"/>
      <c r="J154" s="70"/>
      <c r="K154" s="70"/>
      <c r="L154" s="70"/>
      <c r="M154" s="70"/>
      <c r="N154" s="70"/>
    </row>
    <row r="155" ht="15.75" customHeight="1">
      <c r="A155" s="68"/>
      <c r="B155" s="69"/>
      <c r="C155" s="70"/>
      <c r="D155" s="70"/>
      <c r="E155" s="70"/>
      <c r="F155" s="70"/>
      <c r="G155" s="70"/>
      <c r="H155" s="70"/>
      <c r="I155" s="70"/>
      <c r="J155" s="70"/>
      <c r="K155" s="70"/>
      <c r="L155" s="70"/>
      <c r="M155" s="70"/>
      <c r="N155" s="70"/>
    </row>
    <row r="156" ht="15.75" customHeight="1">
      <c r="A156" s="68"/>
      <c r="B156" s="69"/>
      <c r="C156" s="70"/>
      <c r="D156" s="70"/>
      <c r="E156" s="70"/>
      <c r="F156" s="70"/>
      <c r="G156" s="70"/>
      <c r="H156" s="70"/>
      <c r="I156" s="70"/>
      <c r="J156" s="70"/>
      <c r="K156" s="70"/>
      <c r="L156" s="70"/>
      <c r="M156" s="70"/>
      <c r="N156" s="70"/>
    </row>
    <row r="157" ht="15.75" customHeight="1">
      <c r="A157" s="68"/>
      <c r="B157" s="69"/>
      <c r="C157" s="70"/>
      <c r="D157" s="70"/>
      <c r="E157" s="70"/>
      <c r="F157" s="70"/>
      <c r="G157" s="70"/>
      <c r="H157" s="70"/>
      <c r="I157" s="70"/>
      <c r="J157" s="70"/>
      <c r="K157" s="70"/>
      <c r="L157" s="70"/>
      <c r="M157" s="70"/>
      <c r="N157" s="70"/>
    </row>
    <row r="158" ht="15.75" customHeight="1">
      <c r="A158" s="68"/>
      <c r="B158" s="69"/>
      <c r="C158" s="70"/>
      <c r="D158" s="70"/>
      <c r="E158" s="70"/>
      <c r="F158" s="70"/>
      <c r="G158" s="70"/>
      <c r="H158" s="70"/>
      <c r="I158" s="70"/>
      <c r="J158" s="70"/>
      <c r="K158" s="70"/>
      <c r="L158" s="70"/>
      <c r="M158" s="70"/>
      <c r="N158" s="70"/>
    </row>
    <row r="159" ht="15.75" customHeight="1">
      <c r="A159" s="68"/>
      <c r="B159" s="69"/>
      <c r="C159" s="70"/>
      <c r="D159" s="70"/>
      <c r="E159" s="70"/>
      <c r="F159" s="70"/>
      <c r="G159" s="70"/>
      <c r="H159" s="70"/>
      <c r="I159" s="70"/>
      <c r="J159" s="70"/>
      <c r="K159" s="70"/>
      <c r="L159" s="70"/>
      <c r="M159" s="70"/>
      <c r="N159" s="70"/>
    </row>
    <row r="160" ht="15.75" customHeight="1">
      <c r="A160" s="68"/>
      <c r="B160" s="69"/>
      <c r="C160" s="70"/>
      <c r="D160" s="70"/>
      <c r="E160" s="70"/>
      <c r="F160" s="70"/>
      <c r="G160" s="70"/>
      <c r="H160" s="70"/>
      <c r="I160" s="70"/>
      <c r="J160" s="70"/>
      <c r="K160" s="70"/>
      <c r="L160" s="70"/>
      <c r="M160" s="70"/>
      <c r="N160" s="70"/>
    </row>
    <row r="161" ht="15.75" customHeight="1">
      <c r="A161" s="68"/>
      <c r="B161" s="69"/>
      <c r="C161" s="70"/>
      <c r="D161" s="70"/>
      <c r="E161" s="70"/>
      <c r="F161" s="70"/>
      <c r="G161" s="70"/>
      <c r="H161" s="70"/>
      <c r="I161" s="70"/>
      <c r="J161" s="70"/>
      <c r="K161" s="70"/>
      <c r="L161" s="70"/>
      <c r="M161" s="70"/>
      <c r="N161" s="70"/>
    </row>
    <row r="162" ht="15.75" customHeight="1">
      <c r="A162" s="68"/>
      <c r="B162" s="69"/>
      <c r="C162" s="70"/>
      <c r="D162" s="70"/>
      <c r="E162" s="70"/>
      <c r="F162" s="70"/>
      <c r="G162" s="70"/>
      <c r="H162" s="70"/>
      <c r="I162" s="70"/>
      <c r="J162" s="70"/>
      <c r="K162" s="70"/>
      <c r="L162" s="70"/>
      <c r="M162" s="70"/>
      <c r="N162" s="70"/>
    </row>
    <row r="163" ht="15.75" customHeight="1">
      <c r="A163" s="68"/>
      <c r="B163" s="69"/>
      <c r="C163" s="70"/>
      <c r="D163" s="70"/>
      <c r="E163" s="70"/>
      <c r="F163" s="70"/>
      <c r="G163" s="70"/>
      <c r="H163" s="70"/>
      <c r="I163" s="70"/>
      <c r="J163" s="70"/>
      <c r="K163" s="70"/>
      <c r="L163" s="70"/>
      <c r="M163" s="70"/>
      <c r="N163" s="70"/>
    </row>
    <row r="164" ht="15.75" customHeight="1">
      <c r="A164" s="68"/>
      <c r="B164" s="69"/>
      <c r="C164" s="70"/>
      <c r="D164" s="70"/>
      <c r="E164" s="70"/>
      <c r="F164" s="70"/>
      <c r="G164" s="70"/>
      <c r="H164" s="70"/>
      <c r="I164" s="70"/>
      <c r="J164" s="70"/>
      <c r="K164" s="70"/>
      <c r="L164" s="70"/>
      <c r="M164" s="70"/>
      <c r="N164" s="70"/>
    </row>
    <row r="165" ht="15.75" customHeight="1">
      <c r="A165" s="68"/>
      <c r="B165" s="69"/>
      <c r="C165" s="70"/>
      <c r="D165" s="70"/>
      <c r="E165" s="70"/>
      <c r="F165" s="70"/>
      <c r="G165" s="70"/>
      <c r="H165" s="70"/>
      <c r="I165" s="70"/>
      <c r="J165" s="70"/>
      <c r="K165" s="70"/>
      <c r="L165" s="70"/>
      <c r="M165" s="70"/>
      <c r="N165" s="70"/>
    </row>
    <row r="166" ht="15.75" customHeight="1">
      <c r="A166" s="68"/>
      <c r="B166" s="69"/>
      <c r="C166" s="70"/>
      <c r="D166" s="70"/>
      <c r="E166" s="70"/>
      <c r="F166" s="70"/>
      <c r="G166" s="70"/>
      <c r="H166" s="70"/>
      <c r="I166" s="70"/>
      <c r="J166" s="70"/>
      <c r="K166" s="70"/>
      <c r="L166" s="70"/>
      <c r="M166" s="70"/>
      <c r="N166" s="70"/>
    </row>
    <row r="167" ht="15.75" customHeight="1">
      <c r="A167" s="68"/>
      <c r="B167" s="69"/>
      <c r="C167" s="70"/>
      <c r="D167" s="70"/>
      <c r="E167" s="70"/>
      <c r="F167" s="70"/>
      <c r="G167" s="70"/>
      <c r="H167" s="70"/>
      <c r="I167" s="70"/>
      <c r="J167" s="70"/>
      <c r="K167" s="70"/>
      <c r="L167" s="70"/>
      <c r="M167" s="70"/>
      <c r="N167" s="70"/>
    </row>
    <row r="168" ht="15.75" customHeight="1">
      <c r="A168" s="68"/>
      <c r="B168" s="69"/>
      <c r="C168" s="70"/>
      <c r="D168" s="70"/>
      <c r="E168" s="70"/>
      <c r="F168" s="70"/>
      <c r="G168" s="70"/>
      <c r="H168" s="70"/>
      <c r="I168" s="70"/>
      <c r="J168" s="70"/>
      <c r="K168" s="70"/>
      <c r="L168" s="70"/>
      <c r="M168" s="70"/>
      <c r="N168" s="70"/>
    </row>
    <row r="169" ht="15.75" customHeight="1">
      <c r="A169" s="68"/>
      <c r="B169" s="69"/>
      <c r="C169" s="70"/>
      <c r="D169" s="70"/>
      <c r="E169" s="70"/>
      <c r="F169" s="70"/>
      <c r="G169" s="70"/>
      <c r="H169" s="70"/>
      <c r="I169" s="70"/>
      <c r="J169" s="70"/>
      <c r="K169" s="70"/>
      <c r="L169" s="70"/>
      <c r="M169" s="70"/>
      <c r="N169" s="70"/>
    </row>
    <row r="170" ht="15.75" customHeight="1">
      <c r="A170" s="68"/>
      <c r="B170" s="69"/>
      <c r="C170" s="70"/>
      <c r="D170" s="70"/>
      <c r="E170" s="70"/>
      <c r="F170" s="70"/>
      <c r="G170" s="70"/>
      <c r="H170" s="70"/>
      <c r="I170" s="70"/>
      <c r="J170" s="70"/>
      <c r="K170" s="70"/>
      <c r="L170" s="70"/>
      <c r="M170" s="70"/>
      <c r="N170" s="70"/>
    </row>
    <row r="171" ht="15.75" customHeight="1">
      <c r="A171" s="68"/>
      <c r="B171" s="69"/>
      <c r="C171" s="70"/>
      <c r="D171" s="70"/>
      <c r="E171" s="70"/>
      <c r="F171" s="70"/>
      <c r="G171" s="70"/>
      <c r="H171" s="70"/>
      <c r="I171" s="70"/>
      <c r="J171" s="70"/>
      <c r="K171" s="70"/>
      <c r="L171" s="70"/>
      <c r="M171" s="70"/>
      <c r="N171" s="70"/>
    </row>
    <row r="172" ht="15.75" customHeight="1">
      <c r="A172" s="68"/>
      <c r="B172" s="69"/>
      <c r="C172" s="70"/>
      <c r="D172" s="70"/>
      <c r="E172" s="70"/>
      <c r="F172" s="70"/>
      <c r="G172" s="70"/>
      <c r="H172" s="70"/>
      <c r="I172" s="70"/>
      <c r="J172" s="70"/>
      <c r="K172" s="70"/>
      <c r="L172" s="70"/>
      <c r="M172" s="70"/>
      <c r="N172" s="70"/>
    </row>
    <row r="173" ht="15.75" customHeight="1">
      <c r="A173" s="68"/>
      <c r="B173" s="69"/>
      <c r="C173" s="70"/>
      <c r="D173" s="70"/>
      <c r="E173" s="70"/>
      <c r="F173" s="70"/>
      <c r="G173" s="70"/>
      <c r="H173" s="70"/>
      <c r="I173" s="70"/>
      <c r="J173" s="70"/>
      <c r="K173" s="70"/>
      <c r="L173" s="70"/>
      <c r="M173" s="70"/>
      <c r="N173" s="70"/>
    </row>
    <row r="174" ht="15.75" customHeight="1">
      <c r="A174" s="68"/>
      <c r="B174" s="69"/>
      <c r="C174" s="70"/>
      <c r="D174" s="70"/>
      <c r="E174" s="70"/>
      <c r="F174" s="70"/>
      <c r="G174" s="70"/>
      <c r="H174" s="70"/>
      <c r="I174" s="70"/>
      <c r="J174" s="70"/>
      <c r="K174" s="70"/>
      <c r="L174" s="70"/>
      <c r="M174" s="70"/>
      <c r="N174" s="70"/>
    </row>
    <row r="175" ht="15.75" customHeight="1">
      <c r="A175" s="68"/>
      <c r="B175" s="69"/>
      <c r="C175" s="70"/>
      <c r="D175" s="70"/>
      <c r="E175" s="70"/>
      <c r="F175" s="70"/>
      <c r="G175" s="70"/>
      <c r="H175" s="70"/>
      <c r="I175" s="70"/>
      <c r="J175" s="70"/>
      <c r="K175" s="70"/>
      <c r="L175" s="70"/>
      <c r="M175" s="70"/>
      <c r="N175" s="70"/>
    </row>
    <row r="176" ht="15.75" customHeight="1">
      <c r="A176" s="68"/>
      <c r="B176" s="69"/>
      <c r="C176" s="70"/>
      <c r="D176" s="70"/>
      <c r="E176" s="70"/>
      <c r="F176" s="70"/>
      <c r="G176" s="70"/>
      <c r="H176" s="70"/>
      <c r="I176" s="70"/>
      <c r="J176" s="70"/>
      <c r="K176" s="70"/>
      <c r="L176" s="70"/>
      <c r="M176" s="70"/>
      <c r="N176" s="70"/>
    </row>
    <row r="177" ht="15.75" customHeight="1">
      <c r="A177" s="68"/>
      <c r="B177" s="69"/>
      <c r="C177" s="70"/>
      <c r="D177" s="70"/>
      <c r="E177" s="70"/>
      <c r="F177" s="70"/>
      <c r="G177" s="70"/>
      <c r="H177" s="70"/>
      <c r="I177" s="70"/>
      <c r="J177" s="70"/>
      <c r="K177" s="70"/>
      <c r="L177" s="70"/>
      <c r="M177" s="70"/>
      <c r="N177" s="70"/>
    </row>
    <row r="178" ht="15.75" customHeight="1">
      <c r="A178" s="68"/>
      <c r="B178" s="69"/>
      <c r="C178" s="70"/>
      <c r="D178" s="70"/>
      <c r="E178" s="70"/>
      <c r="F178" s="70"/>
      <c r="G178" s="70"/>
      <c r="H178" s="70"/>
      <c r="I178" s="70"/>
      <c r="J178" s="70"/>
      <c r="K178" s="70"/>
      <c r="L178" s="70"/>
      <c r="M178" s="70"/>
      <c r="N178" s="70"/>
    </row>
    <row r="179" ht="15.75" customHeight="1">
      <c r="A179" s="68"/>
      <c r="B179" s="69"/>
      <c r="C179" s="70"/>
      <c r="D179" s="70"/>
      <c r="E179" s="70"/>
      <c r="F179" s="70"/>
      <c r="G179" s="70"/>
      <c r="H179" s="70"/>
      <c r="I179" s="70"/>
      <c r="J179" s="70"/>
      <c r="K179" s="70"/>
      <c r="L179" s="70"/>
      <c r="M179" s="70"/>
      <c r="N179" s="70"/>
    </row>
    <row r="180" ht="15.75" customHeight="1">
      <c r="A180" s="68"/>
      <c r="B180" s="69"/>
      <c r="C180" s="70"/>
      <c r="D180" s="70"/>
      <c r="E180" s="70"/>
      <c r="F180" s="70"/>
      <c r="G180" s="70"/>
      <c r="H180" s="70"/>
      <c r="I180" s="70"/>
      <c r="J180" s="70"/>
      <c r="K180" s="70"/>
      <c r="L180" s="70"/>
      <c r="M180" s="70"/>
      <c r="N180" s="70"/>
    </row>
    <row r="181" ht="15.75" customHeight="1">
      <c r="A181" s="68"/>
      <c r="B181" s="69"/>
      <c r="C181" s="70"/>
      <c r="D181" s="70"/>
      <c r="E181" s="70"/>
      <c r="F181" s="70"/>
      <c r="G181" s="70"/>
      <c r="H181" s="70"/>
      <c r="I181" s="70"/>
      <c r="J181" s="70"/>
      <c r="K181" s="70"/>
      <c r="L181" s="70"/>
      <c r="M181" s="70"/>
      <c r="N181" s="70"/>
    </row>
    <row r="182" ht="15.75" customHeight="1">
      <c r="A182" s="68"/>
      <c r="B182" s="69"/>
      <c r="C182" s="70"/>
      <c r="D182" s="70"/>
      <c r="E182" s="70"/>
      <c r="F182" s="70"/>
      <c r="G182" s="70"/>
      <c r="H182" s="70"/>
      <c r="I182" s="70"/>
      <c r="J182" s="70"/>
      <c r="K182" s="70"/>
      <c r="L182" s="70"/>
      <c r="M182" s="70"/>
      <c r="N182" s="70"/>
    </row>
    <row r="183" ht="15.75" customHeight="1">
      <c r="A183" s="68"/>
      <c r="B183" s="69"/>
      <c r="C183" s="70"/>
      <c r="D183" s="70"/>
      <c r="E183" s="70"/>
      <c r="F183" s="70"/>
      <c r="G183" s="70"/>
      <c r="H183" s="70"/>
      <c r="I183" s="70"/>
      <c r="J183" s="70"/>
      <c r="K183" s="70"/>
      <c r="L183" s="70"/>
      <c r="M183" s="70"/>
      <c r="N183" s="70"/>
    </row>
    <row r="184" ht="15.75" customHeight="1">
      <c r="A184" s="68"/>
      <c r="B184" s="69"/>
      <c r="C184" s="70"/>
      <c r="D184" s="70"/>
      <c r="E184" s="70"/>
      <c r="F184" s="70"/>
      <c r="G184" s="70"/>
      <c r="H184" s="70"/>
      <c r="I184" s="70"/>
      <c r="J184" s="70"/>
      <c r="K184" s="70"/>
      <c r="L184" s="70"/>
      <c r="M184" s="70"/>
      <c r="N184" s="70"/>
    </row>
    <row r="185" ht="15.75" customHeight="1">
      <c r="A185" s="68"/>
      <c r="B185" s="69"/>
      <c r="C185" s="70"/>
      <c r="D185" s="70"/>
      <c r="E185" s="70"/>
      <c r="F185" s="70"/>
      <c r="G185" s="70"/>
      <c r="H185" s="70"/>
      <c r="I185" s="70"/>
      <c r="J185" s="70"/>
      <c r="K185" s="70"/>
      <c r="L185" s="70"/>
      <c r="M185" s="70"/>
      <c r="N185" s="70"/>
    </row>
    <row r="186" ht="15.75" customHeight="1">
      <c r="A186" s="68"/>
      <c r="B186" s="69"/>
      <c r="C186" s="70"/>
      <c r="D186" s="70"/>
      <c r="E186" s="70"/>
      <c r="F186" s="70"/>
      <c r="G186" s="70"/>
      <c r="H186" s="70"/>
      <c r="I186" s="70"/>
      <c r="J186" s="70"/>
      <c r="K186" s="70"/>
      <c r="L186" s="70"/>
      <c r="M186" s="70"/>
      <c r="N186" s="70"/>
    </row>
    <row r="187" ht="15.75" customHeight="1">
      <c r="A187" s="68"/>
      <c r="B187" s="69"/>
      <c r="C187" s="70"/>
      <c r="D187" s="70"/>
      <c r="E187" s="70"/>
      <c r="F187" s="70"/>
      <c r="G187" s="70"/>
      <c r="H187" s="70"/>
      <c r="I187" s="70"/>
      <c r="J187" s="70"/>
      <c r="K187" s="70"/>
      <c r="L187" s="70"/>
      <c r="M187" s="70"/>
      <c r="N187" s="70"/>
    </row>
    <row r="188" ht="15.75" customHeight="1">
      <c r="A188" s="68"/>
      <c r="B188" s="69"/>
      <c r="C188" s="70"/>
      <c r="D188" s="70"/>
      <c r="E188" s="70"/>
      <c r="F188" s="70"/>
      <c r="G188" s="70"/>
      <c r="H188" s="70"/>
      <c r="I188" s="70"/>
      <c r="J188" s="70"/>
      <c r="K188" s="70"/>
      <c r="L188" s="70"/>
      <c r="M188" s="70"/>
      <c r="N188" s="70"/>
    </row>
    <row r="189" ht="15.75" customHeight="1">
      <c r="A189" s="68"/>
      <c r="B189" s="69"/>
      <c r="C189" s="70"/>
      <c r="D189" s="70"/>
      <c r="E189" s="70"/>
      <c r="F189" s="70"/>
      <c r="G189" s="70"/>
      <c r="H189" s="70"/>
      <c r="I189" s="70"/>
      <c r="J189" s="70"/>
      <c r="K189" s="70"/>
      <c r="L189" s="70"/>
      <c r="M189" s="70"/>
      <c r="N189" s="70"/>
    </row>
    <row r="190" ht="15.75" customHeight="1">
      <c r="A190" s="68"/>
      <c r="B190" s="69"/>
      <c r="C190" s="70"/>
      <c r="D190" s="70"/>
      <c r="E190" s="70"/>
      <c r="F190" s="70"/>
      <c r="G190" s="70"/>
      <c r="H190" s="70"/>
      <c r="I190" s="70"/>
      <c r="J190" s="70"/>
      <c r="K190" s="70"/>
      <c r="L190" s="70"/>
      <c r="M190" s="70"/>
      <c r="N190" s="70"/>
    </row>
    <row r="191" ht="15.75" customHeight="1">
      <c r="A191" s="68"/>
      <c r="B191" s="69"/>
      <c r="C191" s="70"/>
      <c r="D191" s="70"/>
      <c r="E191" s="70"/>
      <c r="F191" s="70"/>
      <c r="G191" s="70"/>
      <c r="H191" s="70"/>
      <c r="I191" s="70"/>
      <c r="J191" s="70"/>
      <c r="K191" s="70"/>
      <c r="L191" s="70"/>
      <c r="M191" s="70"/>
      <c r="N191" s="70"/>
    </row>
    <row r="192" ht="15.75" customHeight="1">
      <c r="A192" s="68"/>
      <c r="B192" s="69"/>
      <c r="C192" s="70"/>
      <c r="D192" s="70"/>
      <c r="E192" s="70"/>
      <c r="F192" s="70"/>
      <c r="G192" s="70"/>
      <c r="H192" s="70"/>
      <c r="I192" s="70"/>
      <c r="J192" s="70"/>
      <c r="K192" s="70"/>
      <c r="L192" s="70"/>
      <c r="M192" s="70"/>
      <c r="N192" s="70"/>
    </row>
    <row r="193" ht="15.75" customHeight="1">
      <c r="A193" s="68"/>
      <c r="B193" s="69"/>
      <c r="C193" s="70"/>
      <c r="D193" s="70"/>
      <c r="E193" s="70"/>
      <c r="F193" s="70"/>
      <c r="G193" s="70"/>
      <c r="H193" s="70"/>
      <c r="I193" s="70"/>
      <c r="J193" s="70"/>
      <c r="K193" s="70"/>
      <c r="L193" s="70"/>
      <c r="M193" s="70"/>
      <c r="N193" s="70"/>
    </row>
    <row r="194" ht="15.75" customHeight="1">
      <c r="A194" s="68"/>
      <c r="B194" s="69"/>
      <c r="C194" s="70"/>
      <c r="D194" s="70"/>
      <c r="E194" s="70"/>
      <c r="F194" s="70"/>
      <c r="G194" s="70"/>
      <c r="H194" s="70"/>
      <c r="I194" s="70"/>
      <c r="J194" s="70"/>
      <c r="K194" s="70"/>
      <c r="L194" s="70"/>
      <c r="M194" s="70"/>
      <c r="N194" s="70"/>
    </row>
    <row r="195" ht="15.75" customHeight="1">
      <c r="A195" s="68"/>
      <c r="B195" s="69"/>
      <c r="C195" s="70"/>
      <c r="D195" s="70"/>
      <c r="E195" s="70"/>
      <c r="F195" s="70"/>
      <c r="G195" s="70"/>
      <c r="H195" s="70"/>
      <c r="I195" s="70"/>
      <c r="J195" s="70"/>
      <c r="K195" s="70"/>
      <c r="L195" s="70"/>
      <c r="M195" s="70"/>
      <c r="N195" s="70"/>
    </row>
    <row r="196" ht="15.75" customHeight="1">
      <c r="A196" s="68"/>
      <c r="B196" s="69"/>
      <c r="C196" s="70"/>
      <c r="D196" s="70"/>
      <c r="E196" s="70"/>
      <c r="F196" s="70"/>
      <c r="G196" s="70"/>
      <c r="H196" s="70"/>
      <c r="I196" s="70"/>
      <c r="J196" s="70"/>
      <c r="K196" s="70"/>
      <c r="L196" s="70"/>
      <c r="M196" s="70"/>
      <c r="N196" s="70"/>
    </row>
    <row r="197" ht="15.75" customHeight="1">
      <c r="A197" s="68"/>
      <c r="B197" s="69"/>
      <c r="C197" s="70"/>
      <c r="D197" s="70"/>
      <c r="E197" s="70"/>
      <c r="F197" s="70"/>
      <c r="G197" s="70"/>
      <c r="H197" s="70"/>
      <c r="I197" s="70"/>
      <c r="J197" s="70"/>
      <c r="K197" s="70"/>
      <c r="L197" s="70"/>
      <c r="M197" s="70"/>
      <c r="N197" s="70"/>
    </row>
    <row r="198" ht="15.75" customHeight="1">
      <c r="A198" s="68"/>
      <c r="B198" s="69"/>
      <c r="C198" s="70"/>
      <c r="D198" s="70"/>
      <c r="E198" s="70"/>
      <c r="F198" s="70"/>
      <c r="G198" s="70"/>
      <c r="H198" s="70"/>
      <c r="I198" s="70"/>
      <c r="J198" s="70"/>
      <c r="K198" s="70"/>
      <c r="L198" s="70"/>
      <c r="M198" s="70"/>
      <c r="N198" s="70"/>
    </row>
    <row r="199" ht="15.75" customHeight="1">
      <c r="A199" s="68"/>
      <c r="B199" s="69"/>
      <c r="C199" s="70"/>
      <c r="D199" s="70"/>
      <c r="E199" s="70"/>
      <c r="F199" s="70"/>
      <c r="G199" s="70"/>
      <c r="H199" s="70"/>
      <c r="I199" s="70"/>
      <c r="J199" s="70"/>
      <c r="K199" s="70"/>
      <c r="L199" s="70"/>
      <c r="M199" s="70"/>
      <c r="N199" s="70"/>
    </row>
    <row r="200" ht="15.75" customHeight="1">
      <c r="A200" s="68"/>
      <c r="B200" s="69"/>
      <c r="C200" s="70"/>
      <c r="D200" s="70"/>
      <c r="E200" s="70"/>
      <c r="F200" s="70"/>
      <c r="G200" s="70"/>
      <c r="H200" s="70"/>
      <c r="I200" s="70"/>
      <c r="J200" s="70"/>
      <c r="K200" s="70"/>
      <c r="L200" s="70"/>
      <c r="M200" s="70"/>
      <c r="N200" s="70"/>
    </row>
    <row r="201" ht="15.75" customHeight="1">
      <c r="A201" s="68"/>
      <c r="B201" s="69"/>
      <c r="C201" s="70"/>
      <c r="D201" s="70"/>
      <c r="E201" s="70"/>
      <c r="F201" s="70"/>
      <c r="G201" s="70"/>
      <c r="H201" s="70"/>
      <c r="I201" s="70"/>
      <c r="J201" s="70"/>
      <c r="K201" s="70"/>
      <c r="L201" s="70"/>
      <c r="M201" s="70"/>
      <c r="N201" s="70"/>
    </row>
    <row r="202" ht="15.75" customHeight="1">
      <c r="A202" s="68"/>
      <c r="B202" s="69"/>
      <c r="C202" s="70"/>
      <c r="D202" s="70"/>
      <c r="E202" s="70"/>
      <c r="F202" s="70"/>
      <c r="G202" s="70"/>
      <c r="H202" s="70"/>
      <c r="I202" s="70"/>
      <c r="J202" s="70"/>
      <c r="K202" s="70"/>
      <c r="L202" s="70"/>
      <c r="M202" s="70"/>
      <c r="N202" s="70"/>
    </row>
    <row r="203" ht="15.75" customHeight="1">
      <c r="A203" s="68"/>
      <c r="B203" s="69"/>
      <c r="C203" s="70"/>
      <c r="D203" s="70"/>
      <c r="E203" s="70"/>
      <c r="F203" s="70"/>
      <c r="G203" s="70"/>
      <c r="H203" s="70"/>
      <c r="I203" s="70"/>
      <c r="J203" s="70"/>
      <c r="K203" s="70"/>
      <c r="L203" s="70"/>
      <c r="M203" s="70"/>
      <c r="N203" s="70"/>
    </row>
    <row r="204" ht="15.75" customHeight="1">
      <c r="A204" s="68"/>
      <c r="B204" s="69"/>
      <c r="C204" s="70"/>
      <c r="D204" s="70"/>
      <c r="E204" s="70"/>
      <c r="F204" s="70"/>
      <c r="G204" s="70"/>
      <c r="H204" s="70"/>
      <c r="I204" s="70"/>
      <c r="J204" s="70"/>
      <c r="K204" s="70"/>
      <c r="L204" s="70"/>
      <c r="M204" s="70"/>
      <c r="N204" s="70"/>
    </row>
    <row r="205" ht="15.75" customHeight="1">
      <c r="A205" s="68"/>
      <c r="B205" s="69"/>
      <c r="C205" s="70"/>
      <c r="D205" s="70"/>
      <c r="E205" s="70"/>
      <c r="F205" s="70"/>
      <c r="G205" s="70"/>
      <c r="H205" s="70"/>
      <c r="I205" s="70"/>
      <c r="J205" s="70"/>
      <c r="K205" s="70"/>
      <c r="L205" s="70"/>
      <c r="M205" s="70"/>
      <c r="N205" s="70"/>
    </row>
    <row r="206" ht="15.75" customHeight="1">
      <c r="A206" s="68"/>
      <c r="B206" s="69"/>
      <c r="C206" s="70"/>
      <c r="D206" s="70"/>
      <c r="E206" s="70"/>
      <c r="F206" s="70"/>
      <c r="G206" s="70"/>
      <c r="H206" s="70"/>
      <c r="I206" s="70"/>
      <c r="J206" s="70"/>
      <c r="K206" s="70"/>
      <c r="L206" s="70"/>
      <c r="M206" s="70"/>
      <c r="N206" s="70"/>
    </row>
    <row r="207" ht="15.75" customHeight="1">
      <c r="A207" s="68"/>
      <c r="B207" s="69"/>
      <c r="C207" s="70"/>
      <c r="D207" s="70"/>
      <c r="E207" s="70"/>
      <c r="F207" s="70"/>
      <c r="G207" s="70"/>
      <c r="H207" s="70"/>
      <c r="I207" s="70"/>
      <c r="J207" s="70"/>
      <c r="K207" s="70"/>
      <c r="L207" s="70"/>
      <c r="M207" s="70"/>
      <c r="N207" s="70"/>
    </row>
    <row r="208" ht="15.75" customHeight="1">
      <c r="A208" s="68"/>
      <c r="B208" s="69"/>
      <c r="C208" s="70"/>
      <c r="D208" s="70"/>
      <c r="E208" s="70"/>
      <c r="F208" s="70"/>
      <c r="G208" s="70"/>
      <c r="H208" s="70"/>
      <c r="I208" s="70"/>
      <c r="J208" s="70"/>
      <c r="K208" s="70"/>
      <c r="L208" s="70"/>
      <c r="M208" s="70"/>
      <c r="N208" s="70"/>
    </row>
    <row r="209" ht="15.75" customHeight="1">
      <c r="A209" s="68"/>
      <c r="B209" s="69"/>
      <c r="C209" s="70"/>
      <c r="D209" s="70"/>
      <c r="E209" s="70"/>
      <c r="F209" s="70"/>
      <c r="G209" s="70"/>
      <c r="H209" s="70"/>
      <c r="I209" s="70"/>
      <c r="J209" s="70"/>
      <c r="K209" s="70"/>
      <c r="L209" s="70"/>
      <c r="M209" s="70"/>
      <c r="N209" s="70"/>
    </row>
    <row r="210" ht="15.75" customHeight="1">
      <c r="A210" s="68"/>
      <c r="B210" s="69"/>
      <c r="C210" s="70"/>
      <c r="D210" s="70"/>
      <c r="E210" s="70"/>
      <c r="F210" s="70"/>
      <c r="G210" s="70"/>
      <c r="H210" s="70"/>
      <c r="I210" s="70"/>
      <c r="J210" s="70"/>
      <c r="K210" s="70"/>
      <c r="L210" s="70"/>
      <c r="M210" s="70"/>
      <c r="N210" s="70"/>
    </row>
    <row r="211" ht="15.75" customHeight="1">
      <c r="A211" s="68"/>
      <c r="B211" s="69"/>
      <c r="C211" s="70"/>
      <c r="D211" s="70"/>
      <c r="E211" s="70"/>
      <c r="F211" s="70"/>
      <c r="G211" s="70"/>
      <c r="H211" s="70"/>
      <c r="I211" s="70"/>
      <c r="J211" s="70"/>
      <c r="K211" s="70"/>
      <c r="L211" s="70"/>
      <c r="M211" s="70"/>
      <c r="N211" s="70"/>
    </row>
    <row r="212" ht="15.75" customHeight="1">
      <c r="A212" s="68"/>
      <c r="B212" s="69"/>
      <c r="C212" s="70"/>
      <c r="D212" s="70"/>
      <c r="E212" s="70"/>
      <c r="F212" s="70"/>
      <c r="G212" s="70"/>
      <c r="H212" s="70"/>
      <c r="I212" s="70"/>
      <c r="J212" s="70"/>
      <c r="K212" s="70"/>
      <c r="L212" s="70"/>
      <c r="M212" s="70"/>
      <c r="N212" s="70"/>
    </row>
    <row r="213" ht="15.75" customHeight="1">
      <c r="A213" s="68"/>
      <c r="B213" s="69"/>
      <c r="C213" s="70"/>
      <c r="D213" s="70"/>
      <c r="E213" s="70"/>
      <c r="F213" s="70"/>
      <c r="G213" s="70"/>
      <c r="H213" s="70"/>
      <c r="I213" s="70"/>
      <c r="J213" s="70"/>
      <c r="K213" s="70"/>
      <c r="L213" s="70"/>
      <c r="M213" s="70"/>
      <c r="N213" s="70"/>
    </row>
    <row r="214" ht="15.75" customHeight="1">
      <c r="A214" s="68"/>
      <c r="B214" s="69"/>
      <c r="C214" s="70"/>
      <c r="D214" s="70"/>
      <c r="E214" s="70"/>
      <c r="F214" s="70"/>
      <c r="G214" s="70"/>
      <c r="H214" s="70"/>
      <c r="I214" s="70"/>
      <c r="J214" s="70"/>
      <c r="K214" s="70"/>
      <c r="L214" s="70"/>
      <c r="M214" s="70"/>
      <c r="N214" s="70"/>
    </row>
    <row r="215" ht="15.75" customHeight="1">
      <c r="A215" s="68"/>
      <c r="B215" s="69"/>
      <c r="C215" s="70"/>
      <c r="D215" s="70"/>
      <c r="E215" s="70"/>
      <c r="F215" s="70"/>
      <c r="G215" s="70"/>
      <c r="H215" s="70"/>
      <c r="I215" s="70"/>
      <c r="J215" s="70"/>
      <c r="K215" s="70"/>
      <c r="L215" s="70"/>
      <c r="M215" s="70"/>
      <c r="N215" s="70"/>
    </row>
    <row r="216" ht="15.75" customHeight="1">
      <c r="A216" s="68"/>
      <c r="B216" s="69"/>
      <c r="C216" s="70"/>
      <c r="D216" s="70"/>
      <c r="E216" s="70"/>
      <c r="F216" s="70"/>
      <c r="G216" s="70"/>
      <c r="H216" s="70"/>
      <c r="I216" s="70"/>
      <c r="J216" s="70"/>
      <c r="K216" s="70"/>
      <c r="L216" s="70"/>
      <c r="M216" s="70"/>
      <c r="N216" s="70"/>
    </row>
    <row r="217" ht="15.75" customHeight="1">
      <c r="A217" s="68"/>
      <c r="B217" s="69"/>
      <c r="C217" s="70"/>
      <c r="D217" s="70"/>
      <c r="E217" s="70"/>
      <c r="F217" s="70"/>
      <c r="G217" s="70"/>
      <c r="H217" s="70"/>
      <c r="I217" s="70"/>
      <c r="J217" s="70"/>
      <c r="K217" s="70"/>
      <c r="L217" s="70"/>
      <c r="M217" s="70"/>
      <c r="N217" s="70"/>
    </row>
    <row r="218" ht="15.75" customHeight="1">
      <c r="A218" s="68"/>
      <c r="B218" s="69"/>
      <c r="C218" s="70"/>
      <c r="D218" s="70"/>
      <c r="E218" s="70"/>
      <c r="F218" s="70"/>
      <c r="G218" s="70"/>
      <c r="H218" s="70"/>
      <c r="I218" s="70"/>
      <c r="J218" s="70"/>
      <c r="K218" s="70"/>
      <c r="L218" s="70"/>
      <c r="M218" s="70"/>
      <c r="N218" s="70"/>
    </row>
    <row r="219" ht="15.75" customHeight="1">
      <c r="A219" s="68"/>
      <c r="B219" s="69"/>
      <c r="C219" s="70"/>
      <c r="D219" s="70"/>
      <c r="E219" s="70"/>
      <c r="F219" s="70"/>
      <c r="G219" s="70"/>
      <c r="H219" s="70"/>
      <c r="I219" s="70"/>
      <c r="J219" s="70"/>
      <c r="K219" s="70"/>
      <c r="L219" s="70"/>
      <c r="M219" s="70"/>
      <c r="N219" s="70"/>
    </row>
    <row r="220" ht="15.75" customHeight="1">
      <c r="A220" s="68"/>
      <c r="B220" s="69"/>
      <c r="C220" s="70"/>
      <c r="D220" s="70"/>
      <c r="E220" s="70"/>
      <c r="F220" s="70"/>
      <c r="G220" s="70"/>
      <c r="H220" s="70"/>
      <c r="I220" s="70"/>
      <c r="J220" s="70"/>
      <c r="K220" s="70"/>
      <c r="L220" s="70"/>
      <c r="M220" s="70"/>
      <c r="N220" s="70"/>
    </row>
    <row r="221" ht="15.75" customHeight="1">
      <c r="A221" s="68"/>
      <c r="B221" s="69"/>
      <c r="C221" s="70"/>
      <c r="D221" s="70"/>
      <c r="E221" s="70"/>
      <c r="F221" s="70"/>
      <c r="G221" s="70"/>
      <c r="H221" s="70"/>
      <c r="I221" s="70"/>
      <c r="J221" s="70"/>
      <c r="K221" s="70"/>
      <c r="L221" s="70"/>
      <c r="M221" s="70"/>
      <c r="N221" s="70"/>
    </row>
    <row r="222" ht="15.75" customHeight="1">
      <c r="A222" s="68"/>
      <c r="B222" s="69"/>
      <c r="C222" s="70"/>
      <c r="D222" s="70"/>
      <c r="E222" s="70"/>
      <c r="F222" s="70"/>
      <c r="G222" s="70"/>
      <c r="H222" s="70"/>
      <c r="I222" s="70"/>
      <c r="J222" s="70"/>
      <c r="K222" s="70"/>
      <c r="L222" s="70"/>
      <c r="M222" s="70"/>
      <c r="N222" s="70"/>
    </row>
    <row r="223" ht="15.75" customHeight="1">
      <c r="A223" s="68"/>
      <c r="B223" s="69"/>
      <c r="C223" s="70"/>
      <c r="D223" s="70"/>
      <c r="E223" s="70"/>
      <c r="F223" s="70"/>
      <c r="G223" s="70"/>
      <c r="H223" s="70"/>
      <c r="I223" s="70"/>
      <c r="J223" s="70"/>
      <c r="K223" s="70"/>
      <c r="L223" s="70"/>
      <c r="M223" s="70"/>
      <c r="N223" s="70"/>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3:L23"/>
    <mergeCell ref="A2:L2"/>
    <mergeCell ref="A4:L4"/>
    <mergeCell ref="A5:L5"/>
    <mergeCell ref="A6:L6"/>
    <mergeCell ref="A7:L7"/>
    <mergeCell ref="A8:L8"/>
    <mergeCell ref="A9:L9"/>
  </mergeCells>
  <conditionalFormatting sqref="L18">
    <cfRule type="cellIs" dxfId="1" priority="1" stopIfTrue="1" operator="lessThan">
      <formula>0</formula>
    </cfRule>
  </conditionalFormatting>
  <hyperlinks>
    <hyperlink r:id="rId1" ref="G18"/>
  </hyperlinks>
  <printOptions/>
  <pageMargins bottom="0.75" footer="0.0" header="0.0" left="0.7" right="0.7" top="0.75"/>
  <pageSetup orientation="landscape"/>
  <drawing r:id="rId2"/>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4.86"/>
    <col customWidth="1" min="2" max="2" width="15.43"/>
    <col customWidth="1" min="3" max="3" width="8.29"/>
    <col customWidth="1" min="4" max="4" width="17.43"/>
    <col customWidth="1" min="5" max="5" width="12.0"/>
    <col customWidth="1" min="6" max="6" width="20.43"/>
    <col customWidth="1" min="7" max="7" width="13.71"/>
    <col customWidth="1" min="8" max="9" width="7.86"/>
    <col customWidth="1" min="10" max="10" width="8.86"/>
    <col customWidth="1" min="11" max="11" width="17.0"/>
    <col customWidth="1" min="12" max="12" width="8.86"/>
    <col customWidth="1" min="13" max="24" width="8.0"/>
  </cols>
  <sheetData>
    <row r="1">
      <c r="A1" s="68"/>
      <c r="B1" s="69"/>
      <c r="C1" s="70"/>
      <c r="D1" s="70"/>
      <c r="E1" s="70"/>
      <c r="F1" s="70"/>
      <c r="G1" s="70"/>
      <c r="H1" s="70"/>
      <c r="I1" s="70"/>
      <c r="J1" s="70"/>
      <c r="K1" s="613"/>
    </row>
    <row r="2" ht="15.75" customHeight="1">
      <c r="A2" s="582" t="s">
        <v>2092</v>
      </c>
      <c r="B2" s="72"/>
      <c r="C2" s="72"/>
      <c r="D2" s="72"/>
      <c r="E2" s="72"/>
      <c r="F2" s="72"/>
      <c r="G2" s="72"/>
      <c r="H2" s="72"/>
      <c r="I2" s="72"/>
      <c r="J2" s="72"/>
      <c r="K2" s="73"/>
      <c r="L2" s="75"/>
      <c r="M2" s="75"/>
      <c r="N2" s="75"/>
      <c r="O2" s="75"/>
      <c r="P2" s="75"/>
      <c r="Q2" s="75"/>
      <c r="R2" s="75"/>
      <c r="S2" s="75"/>
      <c r="T2" s="75"/>
      <c r="U2" s="75"/>
      <c r="V2" s="75"/>
      <c r="W2" s="75"/>
      <c r="X2" s="75"/>
    </row>
    <row r="3" ht="15.75" customHeight="1">
      <c r="A3" s="614"/>
      <c r="B3" s="614"/>
      <c r="C3" s="614"/>
      <c r="D3" s="614"/>
      <c r="E3" s="614"/>
      <c r="F3" s="614"/>
      <c r="G3" s="614"/>
      <c r="H3" s="614"/>
      <c r="I3" s="614"/>
      <c r="J3" s="614"/>
      <c r="K3" s="615"/>
      <c r="L3" s="75"/>
      <c r="M3" s="75"/>
      <c r="N3" s="75"/>
      <c r="O3" s="75"/>
      <c r="P3" s="75"/>
      <c r="Q3" s="75"/>
      <c r="R3" s="75"/>
      <c r="S3" s="75"/>
      <c r="T3" s="75"/>
      <c r="U3" s="75"/>
      <c r="V3" s="75"/>
      <c r="W3" s="75"/>
      <c r="X3" s="75"/>
    </row>
    <row r="4" ht="28.5" customHeight="1">
      <c r="A4" s="79" t="s">
        <v>2093</v>
      </c>
      <c r="B4" s="72"/>
      <c r="C4" s="72"/>
      <c r="D4" s="72"/>
      <c r="E4" s="72"/>
      <c r="F4" s="72"/>
      <c r="G4" s="72"/>
      <c r="H4" s="72"/>
      <c r="I4" s="72"/>
      <c r="J4" s="72"/>
      <c r="K4" s="73"/>
      <c r="L4" s="75"/>
      <c r="M4" s="75"/>
      <c r="N4" s="75"/>
      <c r="O4" s="75"/>
      <c r="P4" s="75"/>
      <c r="Q4" s="75"/>
      <c r="R4" s="75"/>
      <c r="S4" s="75"/>
      <c r="T4" s="75"/>
      <c r="U4" s="75"/>
      <c r="V4" s="75"/>
      <c r="W4" s="75"/>
      <c r="X4" s="75"/>
    </row>
    <row r="5" ht="23.25" customHeight="1">
      <c r="A5" s="76" t="s">
        <v>2094</v>
      </c>
      <c r="B5" s="72"/>
      <c r="C5" s="72"/>
      <c r="D5" s="72"/>
      <c r="E5" s="72"/>
      <c r="F5" s="72"/>
      <c r="G5" s="72"/>
      <c r="H5" s="72"/>
      <c r="I5" s="72"/>
      <c r="J5" s="72"/>
      <c r="K5" s="73"/>
      <c r="L5" s="75"/>
      <c r="M5" s="75"/>
      <c r="N5" s="75"/>
      <c r="O5" s="75"/>
      <c r="P5" s="75"/>
      <c r="Q5" s="75"/>
      <c r="R5" s="75"/>
      <c r="S5" s="75"/>
      <c r="T5" s="75"/>
      <c r="U5" s="75"/>
      <c r="V5" s="75"/>
      <c r="W5" s="75"/>
      <c r="X5" s="75"/>
    </row>
    <row r="6">
      <c r="A6" s="76" t="s">
        <v>2095</v>
      </c>
      <c r="B6" s="72"/>
      <c r="C6" s="72"/>
      <c r="D6" s="72"/>
      <c r="E6" s="72"/>
      <c r="F6" s="72"/>
      <c r="G6" s="72"/>
      <c r="H6" s="72"/>
      <c r="I6" s="72"/>
      <c r="J6" s="72"/>
      <c r="K6" s="73"/>
      <c r="L6" s="75"/>
      <c r="M6" s="75"/>
      <c r="N6" s="75"/>
      <c r="O6" s="75"/>
      <c r="P6" s="75"/>
      <c r="Q6" s="75"/>
      <c r="R6" s="75"/>
      <c r="S6" s="75"/>
      <c r="T6" s="75"/>
      <c r="U6" s="75"/>
      <c r="V6" s="75"/>
      <c r="W6" s="75"/>
      <c r="X6" s="75"/>
    </row>
    <row r="7">
      <c r="A7" s="76" t="s">
        <v>2096</v>
      </c>
      <c r="B7" s="72"/>
      <c r="C7" s="72"/>
      <c r="D7" s="72"/>
      <c r="E7" s="72"/>
      <c r="F7" s="72"/>
      <c r="G7" s="72"/>
      <c r="H7" s="72"/>
      <c r="I7" s="72"/>
      <c r="J7" s="72"/>
      <c r="K7" s="73"/>
      <c r="L7" s="75"/>
      <c r="M7" s="75"/>
      <c r="N7" s="75"/>
      <c r="O7" s="75"/>
      <c r="P7" s="75"/>
      <c r="Q7" s="75"/>
      <c r="R7" s="75"/>
      <c r="S7" s="75"/>
      <c r="T7" s="75"/>
      <c r="U7" s="75"/>
      <c r="V7" s="75"/>
      <c r="W7" s="75"/>
      <c r="X7" s="75"/>
    </row>
    <row r="8">
      <c r="A8" s="76" t="s">
        <v>2097</v>
      </c>
      <c r="B8" s="72"/>
      <c r="C8" s="72"/>
      <c r="D8" s="72"/>
      <c r="E8" s="72"/>
      <c r="F8" s="72"/>
      <c r="G8" s="72"/>
      <c r="H8" s="72"/>
      <c r="I8" s="72"/>
      <c r="J8" s="72"/>
      <c r="K8" s="73"/>
      <c r="L8" s="75"/>
      <c r="M8" s="75"/>
      <c r="N8" s="75"/>
      <c r="O8" s="75"/>
      <c r="P8" s="75"/>
      <c r="Q8" s="75"/>
      <c r="R8" s="75"/>
      <c r="S8" s="75"/>
      <c r="T8" s="75"/>
      <c r="U8" s="75"/>
      <c r="V8" s="75"/>
      <c r="W8" s="75"/>
      <c r="X8" s="75"/>
    </row>
    <row r="9">
      <c r="A9" s="616" t="s">
        <v>2098</v>
      </c>
      <c r="B9" s="72"/>
      <c r="C9" s="72"/>
      <c r="D9" s="72"/>
      <c r="E9" s="72"/>
      <c r="F9" s="72"/>
      <c r="G9" s="72"/>
      <c r="H9" s="72"/>
      <c r="I9" s="72"/>
      <c r="J9" s="72"/>
      <c r="K9" s="73"/>
      <c r="L9" s="75"/>
      <c r="M9" s="75"/>
      <c r="N9" s="75"/>
      <c r="O9" s="75"/>
      <c r="P9" s="75"/>
      <c r="Q9" s="75"/>
      <c r="R9" s="75"/>
      <c r="S9" s="75"/>
      <c r="T9" s="75"/>
      <c r="U9" s="75"/>
      <c r="V9" s="75"/>
      <c r="W9" s="75"/>
      <c r="X9" s="75"/>
    </row>
    <row r="10" ht="27.0" customHeight="1">
      <c r="A10" s="76" t="s">
        <v>2099</v>
      </c>
      <c r="B10" s="72"/>
      <c r="C10" s="72"/>
      <c r="D10" s="72"/>
      <c r="E10" s="72"/>
      <c r="F10" s="72"/>
      <c r="G10" s="72"/>
      <c r="H10" s="72"/>
      <c r="I10" s="72"/>
      <c r="J10" s="72"/>
      <c r="K10" s="73"/>
      <c r="L10" s="75"/>
      <c r="M10" s="75"/>
      <c r="N10" s="75"/>
      <c r="O10" s="75"/>
      <c r="P10" s="75"/>
      <c r="Q10" s="75"/>
      <c r="R10" s="75"/>
      <c r="S10" s="75"/>
      <c r="T10" s="75"/>
      <c r="U10" s="75"/>
      <c r="V10" s="75"/>
      <c r="W10" s="75"/>
      <c r="X10" s="75"/>
    </row>
    <row r="11">
      <c r="A11" s="76" t="s">
        <v>2100</v>
      </c>
      <c r="B11" s="72"/>
      <c r="C11" s="72"/>
      <c r="D11" s="72"/>
      <c r="E11" s="72"/>
      <c r="F11" s="72"/>
      <c r="G11" s="72"/>
      <c r="H11" s="72"/>
      <c r="I11" s="72"/>
      <c r="J11" s="72"/>
      <c r="K11" s="73"/>
      <c r="L11" s="75"/>
      <c r="M11" s="75"/>
      <c r="N11" s="75"/>
      <c r="O11" s="75"/>
      <c r="P11" s="75"/>
      <c r="Q11" s="75"/>
      <c r="R11" s="75"/>
      <c r="S11" s="75"/>
      <c r="T11" s="75"/>
      <c r="U11" s="75"/>
      <c r="V11" s="75"/>
      <c r="W11" s="75"/>
      <c r="X11" s="75"/>
    </row>
    <row r="12">
      <c r="A12" s="76" t="s">
        <v>2101</v>
      </c>
      <c r="B12" s="72"/>
      <c r="C12" s="72"/>
      <c r="D12" s="72"/>
      <c r="E12" s="72"/>
      <c r="F12" s="72"/>
      <c r="G12" s="72"/>
      <c r="H12" s="72"/>
      <c r="I12" s="72"/>
      <c r="J12" s="72"/>
      <c r="K12" s="73"/>
      <c r="L12" s="75"/>
      <c r="M12" s="75"/>
      <c r="N12" s="75"/>
      <c r="O12" s="75"/>
      <c r="P12" s="75"/>
      <c r="Q12" s="75"/>
      <c r="R12" s="75"/>
      <c r="S12" s="75"/>
      <c r="T12" s="75"/>
      <c r="U12" s="75"/>
      <c r="V12" s="75"/>
      <c r="W12" s="75"/>
      <c r="X12" s="75"/>
    </row>
    <row r="13" ht="30.0" customHeight="1">
      <c r="A13" s="79" t="s">
        <v>2102</v>
      </c>
      <c r="B13" s="72"/>
      <c r="C13" s="72"/>
      <c r="D13" s="72"/>
      <c r="E13" s="72"/>
      <c r="F13" s="72"/>
      <c r="G13" s="72"/>
      <c r="H13" s="72"/>
      <c r="I13" s="72"/>
      <c r="J13" s="72"/>
      <c r="K13" s="73"/>
      <c r="L13" s="75"/>
      <c r="M13" s="75"/>
      <c r="N13" s="75"/>
      <c r="O13" s="75"/>
      <c r="P13" s="75"/>
      <c r="Q13" s="75"/>
      <c r="R13" s="75"/>
      <c r="S13" s="75"/>
      <c r="T13" s="75"/>
      <c r="U13" s="75"/>
      <c r="V13" s="75"/>
      <c r="W13" s="75"/>
      <c r="X13" s="75"/>
    </row>
    <row r="14">
      <c r="A14" s="68"/>
      <c r="B14" s="69"/>
      <c r="C14" s="70"/>
      <c r="D14" s="70"/>
      <c r="E14" s="70"/>
      <c r="F14" s="70"/>
      <c r="G14" s="70"/>
      <c r="H14" s="70"/>
      <c r="I14" s="70"/>
      <c r="J14" s="70"/>
      <c r="K14" s="613"/>
    </row>
    <row r="15" ht="99.75" customHeight="1">
      <c r="A15" s="617" t="s">
        <v>2103</v>
      </c>
      <c r="B15" s="618" t="s">
        <v>2104</v>
      </c>
      <c r="C15" s="618" t="s">
        <v>8</v>
      </c>
      <c r="D15" s="618" t="s">
        <v>2105</v>
      </c>
      <c r="E15" s="617" t="s">
        <v>2106</v>
      </c>
      <c r="F15" s="618" t="s">
        <v>2107</v>
      </c>
      <c r="G15" s="619" t="s">
        <v>2108</v>
      </c>
      <c r="H15" s="619" t="s">
        <v>247</v>
      </c>
      <c r="I15" s="619" t="s">
        <v>248</v>
      </c>
      <c r="J15" s="620" t="s">
        <v>249</v>
      </c>
      <c r="K15" s="621" t="s">
        <v>253</v>
      </c>
      <c r="L15" s="622" t="s">
        <v>2051</v>
      </c>
    </row>
    <row r="16" ht="15.75" customHeight="1">
      <c r="A16" s="623" t="s">
        <v>2109</v>
      </c>
      <c r="B16" s="624" t="s">
        <v>2110</v>
      </c>
      <c r="C16" s="348" t="s">
        <v>52</v>
      </c>
      <c r="D16" s="348" t="s">
        <v>2111</v>
      </c>
      <c r="E16" s="625" t="s">
        <v>2112</v>
      </c>
      <c r="F16" s="626" t="s">
        <v>2113</v>
      </c>
      <c r="G16" s="348">
        <v>8.0</v>
      </c>
      <c r="H16" s="348">
        <v>7.0</v>
      </c>
      <c r="I16" s="348">
        <v>8.0</v>
      </c>
      <c r="J16" s="627">
        <v>50.0</v>
      </c>
      <c r="K16" s="628">
        <v>7.1428</v>
      </c>
      <c r="L16" s="126" t="s">
        <v>58</v>
      </c>
    </row>
    <row r="17" ht="15.75" customHeight="1">
      <c r="A17" s="623" t="s">
        <v>2109</v>
      </c>
      <c r="B17" s="624" t="s">
        <v>2110</v>
      </c>
      <c r="C17" s="348" t="s">
        <v>52</v>
      </c>
      <c r="D17" s="348" t="s">
        <v>2114</v>
      </c>
      <c r="E17" s="625" t="s">
        <v>2115</v>
      </c>
      <c r="F17" s="626" t="s">
        <v>2113</v>
      </c>
      <c r="G17" s="348">
        <v>8.0</v>
      </c>
      <c r="H17" s="348">
        <v>7.0</v>
      </c>
      <c r="I17" s="348">
        <v>8.0</v>
      </c>
      <c r="J17" s="627">
        <v>50.0</v>
      </c>
      <c r="K17" s="628">
        <v>7.14</v>
      </c>
      <c r="L17" s="126" t="s">
        <v>58</v>
      </c>
    </row>
    <row r="18" ht="15.75" customHeight="1">
      <c r="A18" s="623" t="s">
        <v>2109</v>
      </c>
      <c r="B18" s="624" t="s">
        <v>2110</v>
      </c>
      <c r="C18" s="348" t="s">
        <v>52</v>
      </c>
      <c r="D18" s="348" t="s">
        <v>2116</v>
      </c>
      <c r="E18" s="625" t="s">
        <v>2117</v>
      </c>
      <c r="F18" s="626" t="s">
        <v>2113</v>
      </c>
      <c r="G18" s="348">
        <v>8.0</v>
      </c>
      <c r="H18" s="348">
        <v>7.0</v>
      </c>
      <c r="I18" s="348">
        <v>8.0</v>
      </c>
      <c r="J18" s="627">
        <v>50.0</v>
      </c>
      <c r="K18" s="628">
        <v>7.14</v>
      </c>
      <c r="L18" s="126" t="s">
        <v>58</v>
      </c>
    </row>
    <row r="19" ht="15.75" customHeight="1">
      <c r="A19" s="623" t="s">
        <v>2118</v>
      </c>
      <c r="B19" s="624" t="s">
        <v>2119</v>
      </c>
      <c r="C19" s="348" t="s">
        <v>52</v>
      </c>
      <c r="D19" s="348" t="s">
        <v>2120</v>
      </c>
      <c r="E19" s="625" t="s">
        <v>2121</v>
      </c>
      <c r="F19" s="626" t="s">
        <v>2113</v>
      </c>
      <c r="G19" s="348">
        <v>13.0</v>
      </c>
      <c r="H19" s="348">
        <v>9.0</v>
      </c>
      <c r="I19" s="348">
        <v>13.0</v>
      </c>
      <c r="J19" s="627">
        <v>50.0</v>
      </c>
      <c r="K19" s="628">
        <v>5.5555</v>
      </c>
      <c r="L19" s="126" t="s">
        <v>58</v>
      </c>
    </row>
    <row r="20" ht="15.75" customHeight="1">
      <c r="A20" s="629" t="s">
        <v>2122</v>
      </c>
      <c r="B20" s="630" t="s">
        <v>2123</v>
      </c>
      <c r="C20" s="631" t="s">
        <v>52</v>
      </c>
      <c r="D20" s="632" t="s">
        <v>2124</v>
      </c>
      <c r="E20" s="633" t="s">
        <v>2125</v>
      </c>
      <c r="F20" s="626" t="s">
        <v>2113</v>
      </c>
      <c r="G20" s="631">
        <v>5.0</v>
      </c>
      <c r="H20" s="631">
        <v>1.0</v>
      </c>
      <c r="I20" s="631">
        <v>7.0</v>
      </c>
      <c r="J20" s="634">
        <v>50.0</v>
      </c>
      <c r="K20" s="635">
        <v>50.0</v>
      </c>
      <c r="L20" s="126" t="s">
        <v>58</v>
      </c>
    </row>
    <row r="21" ht="15.75" customHeight="1">
      <c r="A21" s="623" t="s">
        <v>2126</v>
      </c>
      <c r="B21" s="624" t="s">
        <v>2127</v>
      </c>
      <c r="C21" s="348" t="s">
        <v>52</v>
      </c>
      <c r="D21" s="348" t="s">
        <v>2128</v>
      </c>
      <c r="E21" s="625" t="s">
        <v>2129</v>
      </c>
      <c r="F21" s="626" t="s">
        <v>2113</v>
      </c>
      <c r="G21" s="348">
        <v>3.0</v>
      </c>
      <c r="H21" s="348">
        <v>2.0</v>
      </c>
      <c r="I21" s="348">
        <v>3.0</v>
      </c>
      <c r="J21" s="627">
        <v>50.0</v>
      </c>
      <c r="K21" s="628">
        <v>25.0</v>
      </c>
      <c r="L21" s="126" t="s">
        <v>58</v>
      </c>
    </row>
    <row r="22" ht="15.75" customHeight="1">
      <c r="A22" s="623" t="s">
        <v>2130</v>
      </c>
      <c r="B22" s="624" t="s">
        <v>2131</v>
      </c>
      <c r="C22" s="348" t="s">
        <v>52</v>
      </c>
      <c r="D22" s="348" t="s">
        <v>2132</v>
      </c>
      <c r="E22" s="625" t="s">
        <v>2133</v>
      </c>
      <c r="F22" s="626" t="s">
        <v>2113</v>
      </c>
      <c r="G22" s="348">
        <v>3.0</v>
      </c>
      <c r="H22" s="348">
        <v>2.0</v>
      </c>
      <c r="I22" s="348">
        <v>3.0</v>
      </c>
      <c r="J22" s="627">
        <v>50.0</v>
      </c>
      <c r="K22" s="628">
        <v>25.0</v>
      </c>
      <c r="L22" s="126" t="s">
        <v>58</v>
      </c>
    </row>
    <row r="23" ht="15.75" customHeight="1">
      <c r="A23" s="636" t="s">
        <v>2134</v>
      </c>
      <c r="B23" s="637" t="s">
        <v>2135</v>
      </c>
      <c r="C23" s="348" t="s">
        <v>52</v>
      </c>
      <c r="D23" s="348" t="s">
        <v>2136</v>
      </c>
      <c r="E23" s="625" t="s">
        <v>2137</v>
      </c>
      <c r="F23" s="348" t="s">
        <v>2113</v>
      </c>
      <c r="G23" s="348">
        <v>6.0</v>
      </c>
      <c r="H23" s="348">
        <v>4.0</v>
      </c>
      <c r="I23" s="348">
        <v>6.0</v>
      </c>
      <c r="J23" s="627">
        <v>50.0</v>
      </c>
      <c r="K23" s="628">
        <v>12.5</v>
      </c>
      <c r="L23" s="126" t="s">
        <v>58</v>
      </c>
    </row>
    <row r="24" ht="15.75" customHeight="1">
      <c r="A24" s="636" t="s">
        <v>2134</v>
      </c>
      <c r="B24" s="637" t="s">
        <v>2135</v>
      </c>
      <c r="C24" s="348" t="s">
        <v>52</v>
      </c>
      <c r="D24" s="348" t="s">
        <v>2138</v>
      </c>
      <c r="E24" s="421" t="s">
        <v>2139</v>
      </c>
      <c r="F24" s="348" t="s">
        <v>2113</v>
      </c>
      <c r="G24" s="348">
        <v>6.0</v>
      </c>
      <c r="H24" s="348">
        <v>4.0</v>
      </c>
      <c r="I24" s="348">
        <v>6.0</v>
      </c>
      <c r="J24" s="627">
        <v>50.0</v>
      </c>
      <c r="K24" s="628">
        <v>12.5</v>
      </c>
      <c r="L24" s="126" t="s">
        <v>58</v>
      </c>
    </row>
    <row r="25" ht="15.75" customHeight="1">
      <c r="A25" s="636" t="s">
        <v>2134</v>
      </c>
      <c r="B25" s="637" t="s">
        <v>2135</v>
      </c>
      <c r="C25" s="348" t="s">
        <v>52</v>
      </c>
      <c r="D25" s="348" t="s">
        <v>2140</v>
      </c>
      <c r="E25" s="625" t="s">
        <v>2141</v>
      </c>
      <c r="F25" s="348" t="s">
        <v>2113</v>
      </c>
      <c r="G25" s="348">
        <v>6.0</v>
      </c>
      <c r="H25" s="348">
        <v>4.0</v>
      </c>
      <c r="I25" s="348">
        <v>6.0</v>
      </c>
      <c r="J25" s="627">
        <v>50.0</v>
      </c>
      <c r="K25" s="628">
        <v>12.5</v>
      </c>
      <c r="L25" s="126" t="s">
        <v>58</v>
      </c>
    </row>
    <row r="26" ht="15.75" customHeight="1">
      <c r="A26" s="636" t="s">
        <v>2134</v>
      </c>
      <c r="B26" s="637" t="s">
        <v>2135</v>
      </c>
      <c r="C26" s="348" t="s">
        <v>52</v>
      </c>
      <c r="D26" s="348" t="s">
        <v>2142</v>
      </c>
      <c r="E26" s="625" t="s">
        <v>2143</v>
      </c>
      <c r="F26" s="348" t="s">
        <v>2113</v>
      </c>
      <c r="G26" s="348">
        <v>6.0</v>
      </c>
      <c r="H26" s="348">
        <v>4.0</v>
      </c>
      <c r="I26" s="348">
        <v>6.0</v>
      </c>
      <c r="J26" s="627">
        <v>50.0</v>
      </c>
      <c r="K26" s="628">
        <v>12.5</v>
      </c>
      <c r="L26" s="126" t="s">
        <v>58</v>
      </c>
    </row>
    <row r="27" ht="15.75" customHeight="1">
      <c r="A27" s="636" t="s">
        <v>2144</v>
      </c>
      <c r="B27" s="637" t="s">
        <v>2145</v>
      </c>
      <c r="C27" s="348" t="s">
        <v>52</v>
      </c>
      <c r="D27" s="348" t="s">
        <v>2146</v>
      </c>
      <c r="E27" s="638" t="s">
        <v>2147</v>
      </c>
      <c r="F27" s="626" t="s">
        <v>2113</v>
      </c>
      <c r="G27" s="348">
        <v>7.0</v>
      </c>
      <c r="H27" s="348">
        <v>6.0</v>
      </c>
      <c r="I27" s="348">
        <v>7.0</v>
      </c>
      <c r="J27" s="627">
        <v>50.0</v>
      </c>
      <c r="K27" s="628">
        <v>8.33</v>
      </c>
      <c r="L27" s="126" t="s">
        <v>58</v>
      </c>
    </row>
    <row r="28" ht="15.75" customHeight="1">
      <c r="A28" s="636" t="s">
        <v>2144</v>
      </c>
      <c r="B28" s="637" t="s">
        <v>2145</v>
      </c>
      <c r="C28" s="348" t="s">
        <v>52</v>
      </c>
      <c r="D28" s="348" t="s">
        <v>2148</v>
      </c>
      <c r="E28" s="638" t="s">
        <v>2149</v>
      </c>
      <c r="F28" s="626" t="s">
        <v>2113</v>
      </c>
      <c r="G28" s="348">
        <v>7.0</v>
      </c>
      <c r="H28" s="348">
        <v>6.0</v>
      </c>
      <c r="I28" s="348">
        <v>7.0</v>
      </c>
      <c r="J28" s="627">
        <v>50.0</v>
      </c>
      <c r="K28" s="628">
        <v>8.33</v>
      </c>
      <c r="L28" s="126" t="s">
        <v>58</v>
      </c>
    </row>
    <row r="29" ht="15.75" customHeight="1">
      <c r="A29" s="636" t="s">
        <v>2144</v>
      </c>
      <c r="B29" s="637" t="s">
        <v>2145</v>
      </c>
      <c r="C29" s="348" t="s">
        <v>52</v>
      </c>
      <c r="D29" s="639" t="s">
        <v>2150</v>
      </c>
      <c r="E29" s="638" t="s">
        <v>2151</v>
      </c>
      <c r="F29" s="626" t="s">
        <v>2113</v>
      </c>
      <c r="G29" s="348">
        <v>7.0</v>
      </c>
      <c r="H29" s="348">
        <v>6.0</v>
      </c>
      <c r="I29" s="348">
        <v>7.0</v>
      </c>
      <c r="J29" s="627">
        <v>50.0</v>
      </c>
      <c r="K29" s="628">
        <v>8.33</v>
      </c>
      <c r="L29" s="126" t="s">
        <v>58</v>
      </c>
    </row>
    <row r="30" ht="15.75" customHeight="1">
      <c r="A30" s="636" t="s">
        <v>2152</v>
      </c>
      <c r="B30" s="637" t="s">
        <v>2153</v>
      </c>
      <c r="C30" s="348" t="s">
        <v>52</v>
      </c>
      <c r="D30" s="639" t="s">
        <v>2154</v>
      </c>
      <c r="E30" s="638" t="s">
        <v>2155</v>
      </c>
      <c r="F30" s="626" t="s">
        <v>2113</v>
      </c>
      <c r="G30" s="348">
        <v>3.0</v>
      </c>
      <c r="H30" s="348">
        <v>2.0</v>
      </c>
      <c r="I30" s="348">
        <v>3.0</v>
      </c>
      <c r="J30" s="627">
        <v>50.0</v>
      </c>
      <c r="K30" s="628">
        <v>25.0</v>
      </c>
      <c r="L30" s="126" t="s">
        <v>58</v>
      </c>
    </row>
    <row r="31" ht="15.75" customHeight="1">
      <c r="A31" s="636" t="s">
        <v>2156</v>
      </c>
      <c r="B31" s="637" t="s">
        <v>2157</v>
      </c>
      <c r="C31" s="348" t="s">
        <v>52</v>
      </c>
      <c r="D31" s="639" t="s">
        <v>2154</v>
      </c>
      <c r="E31" s="638" t="s">
        <v>2155</v>
      </c>
      <c r="F31" s="626" t="s">
        <v>2113</v>
      </c>
      <c r="G31" s="348">
        <v>3.0</v>
      </c>
      <c r="H31" s="348">
        <v>2.0</v>
      </c>
      <c r="I31" s="348">
        <v>3.0</v>
      </c>
      <c r="J31" s="627">
        <v>50.0</v>
      </c>
      <c r="K31" s="628">
        <v>25.0</v>
      </c>
      <c r="L31" s="126" t="s">
        <v>58</v>
      </c>
    </row>
    <row r="32" ht="15.75" customHeight="1">
      <c r="A32" s="348" t="s">
        <v>2158</v>
      </c>
      <c r="B32" s="640" t="s">
        <v>2159</v>
      </c>
      <c r="C32" s="348" t="s">
        <v>52</v>
      </c>
      <c r="D32" s="348" t="s">
        <v>2160</v>
      </c>
      <c r="E32" s="638" t="s">
        <v>2161</v>
      </c>
      <c r="F32" s="626" t="s">
        <v>2113</v>
      </c>
      <c r="G32" s="348">
        <v>5.0</v>
      </c>
      <c r="H32" s="348">
        <v>3.0</v>
      </c>
      <c r="I32" s="348">
        <v>5.0</v>
      </c>
      <c r="J32" s="627">
        <v>50.0</v>
      </c>
      <c r="K32" s="628">
        <v>16.66</v>
      </c>
      <c r="L32" s="126" t="s">
        <v>58</v>
      </c>
    </row>
    <row r="33" ht="15.75" customHeight="1">
      <c r="A33" s="421" t="s">
        <v>2162</v>
      </c>
      <c r="B33" s="641" t="s">
        <v>726</v>
      </c>
      <c r="C33" s="421" t="s">
        <v>52</v>
      </c>
      <c r="D33" s="348" t="s">
        <v>2163</v>
      </c>
      <c r="E33" s="638" t="s">
        <v>2164</v>
      </c>
      <c r="F33" s="626" t="s">
        <v>2113</v>
      </c>
      <c r="G33" s="348">
        <v>6.0</v>
      </c>
      <c r="H33" s="348">
        <v>6.0</v>
      </c>
      <c r="I33" s="348">
        <v>6.0</v>
      </c>
      <c r="J33" s="627">
        <v>50.0</v>
      </c>
      <c r="K33" s="628">
        <v>8.33</v>
      </c>
      <c r="L33" s="126" t="s">
        <v>58</v>
      </c>
    </row>
    <row r="34" ht="15.75" customHeight="1">
      <c r="A34" s="629" t="s">
        <v>2165</v>
      </c>
      <c r="B34" s="642" t="s">
        <v>2166</v>
      </c>
      <c r="C34" s="421" t="s">
        <v>52</v>
      </c>
      <c r="D34" s="632" t="s">
        <v>2167</v>
      </c>
      <c r="E34" s="643" t="s">
        <v>2161</v>
      </c>
      <c r="F34" s="626" t="s">
        <v>2113</v>
      </c>
      <c r="G34" s="631">
        <v>3.0</v>
      </c>
      <c r="H34" s="631">
        <v>3.0</v>
      </c>
      <c r="I34" s="631">
        <v>3.0</v>
      </c>
      <c r="J34" s="634">
        <v>50.0</v>
      </c>
      <c r="K34" s="635">
        <v>16.7</v>
      </c>
      <c r="L34" s="126" t="s">
        <v>58</v>
      </c>
    </row>
    <row r="35" ht="15.75" customHeight="1">
      <c r="A35" s="629" t="s">
        <v>2168</v>
      </c>
      <c r="B35" s="642" t="s">
        <v>2169</v>
      </c>
      <c r="C35" s="421" t="s">
        <v>52</v>
      </c>
      <c r="D35" s="632" t="s">
        <v>2170</v>
      </c>
      <c r="E35" s="644" t="s">
        <v>503</v>
      </c>
      <c r="F35" s="626" t="s">
        <v>2113</v>
      </c>
      <c r="G35" s="631">
        <v>8.0</v>
      </c>
      <c r="H35" s="631">
        <v>4.0</v>
      </c>
      <c r="I35" s="631">
        <v>8.0</v>
      </c>
      <c r="J35" s="634">
        <v>50.0</v>
      </c>
      <c r="K35" s="635">
        <v>12.5</v>
      </c>
      <c r="L35" s="126" t="s">
        <v>58</v>
      </c>
    </row>
    <row r="36" ht="15.75" customHeight="1">
      <c r="A36" s="629" t="s">
        <v>2171</v>
      </c>
      <c r="B36" s="642" t="s">
        <v>2172</v>
      </c>
      <c r="C36" s="421" t="s">
        <v>52</v>
      </c>
      <c r="D36" s="632" t="s">
        <v>2173</v>
      </c>
      <c r="E36" s="644" t="s">
        <v>2174</v>
      </c>
      <c r="F36" s="626" t="s">
        <v>2113</v>
      </c>
      <c r="G36" s="631">
        <v>8.0</v>
      </c>
      <c r="H36" s="631">
        <v>4.0</v>
      </c>
      <c r="I36" s="631">
        <v>8.0</v>
      </c>
      <c r="J36" s="634">
        <v>50.0</v>
      </c>
      <c r="K36" s="635">
        <v>12.5</v>
      </c>
      <c r="L36" s="126" t="s">
        <v>58</v>
      </c>
    </row>
    <row r="37" ht="15.75" customHeight="1">
      <c r="A37" s="629" t="s">
        <v>2175</v>
      </c>
      <c r="B37" s="642" t="s">
        <v>2176</v>
      </c>
      <c r="C37" s="421" t="s">
        <v>52</v>
      </c>
      <c r="D37" s="632" t="s">
        <v>2177</v>
      </c>
      <c r="E37" s="644" t="s">
        <v>2178</v>
      </c>
      <c r="F37" s="626" t="s">
        <v>2113</v>
      </c>
      <c r="G37" s="631">
        <v>7.0</v>
      </c>
      <c r="H37" s="631">
        <v>1.0</v>
      </c>
      <c r="I37" s="631">
        <v>7.0</v>
      </c>
      <c r="J37" s="634">
        <v>50.0</v>
      </c>
      <c r="K37" s="635">
        <v>7.14</v>
      </c>
      <c r="L37" s="126" t="s">
        <v>58</v>
      </c>
    </row>
    <row r="38" ht="15.75" customHeight="1">
      <c r="A38" s="629" t="s">
        <v>2179</v>
      </c>
      <c r="B38" s="642" t="s">
        <v>2176</v>
      </c>
      <c r="C38" s="421" t="s">
        <v>52</v>
      </c>
      <c r="D38" s="632" t="s">
        <v>2180</v>
      </c>
      <c r="E38" s="644" t="s">
        <v>2181</v>
      </c>
      <c r="F38" s="626" t="s">
        <v>2113</v>
      </c>
      <c r="G38" s="631">
        <v>7.0</v>
      </c>
      <c r="H38" s="631">
        <v>1.0</v>
      </c>
      <c r="I38" s="631">
        <v>7.0</v>
      </c>
      <c r="J38" s="634">
        <v>50.0</v>
      </c>
      <c r="K38" s="635">
        <v>7.14</v>
      </c>
      <c r="L38" s="126" t="s">
        <v>58</v>
      </c>
    </row>
    <row r="39" ht="15.75" customHeight="1">
      <c r="A39" s="629" t="s">
        <v>2182</v>
      </c>
      <c r="B39" s="642" t="s">
        <v>2176</v>
      </c>
      <c r="C39" s="421" t="s">
        <v>52</v>
      </c>
      <c r="D39" s="632" t="s">
        <v>2183</v>
      </c>
      <c r="E39" s="644" t="s">
        <v>2184</v>
      </c>
      <c r="F39" s="626" t="s">
        <v>2113</v>
      </c>
      <c r="G39" s="631">
        <v>7.0</v>
      </c>
      <c r="H39" s="631">
        <v>1.0</v>
      </c>
      <c r="I39" s="631">
        <v>7.0</v>
      </c>
      <c r="J39" s="634">
        <v>50.0</v>
      </c>
      <c r="K39" s="635">
        <v>7.14</v>
      </c>
      <c r="L39" s="126" t="s">
        <v>58</v>
      </c>
    </row>
    <row r="40" ht="15.75" customHeight="1">
      <c r="A40" s="629" t="s">
        <v>2185</v>
      </c>
      <c r="B40" s="642" t="s">
        <v>2176</v>
      </c>
      <c r="C40" s="421" t="s">
        <v>52</v>
      </c>
      <c r="D40" s="632" t="s">
        <v>2186</v>
      </c>
      <c r="E40" s="644" t="s">
        <v>2187</v>
      </c>
      <c r="F40" s="626" t="s">
        <v>2113</v>
      </c>
      <c r="G40" s="631">
        <v>7.0</v>
      </c>
      <c r="H40" s="631">
        <v>1.0</v>
      </c>
      <c r="I40" s="631">
        <v>7.0</v>
      </c>
      <c r="J40" s="634">
        <v>50.0</v>
      </c>
      <c r="K40" s="635">
        <v>7.14</v>
      </c>
      <c r="L40" s="126" t="s">
        <v>58</v>
      </c>
    </row>
    <row r="41" ht="15.75" customHeight="1">
      <c r="A41" s="629" t="s">
        <v>2188</v>
      </c>
      <c r="B41" s="642" t="s">
        <v>2176</v>
      </c>
      <c r="C41" s="421" t="s">
        <v>52</v>
      </c>
      <c r="D41" s="632" t="s">
        <v>2189</v>
      </c>
      <c r="E41" s="644" t="s">
        <v>2190</v>
      </c>
      <c r="F41" s="626" t="s">
        <v>2113</v>
      </c>
      <c r="G41" s="631">
        <v>7.0</v>
      </c>
      <c r="H41" s="631">
        <v>1.0</v>
      </c>
      <c r="I41" s="631">
        <v>7.0</v>
      </c>
      <c r="J41" s="634">
        <v>50.0</v>
      </c>
      <c r="K41" s="635">
        <v>7.14</v>
      </c>
      <c r="L41" s="126" t="s">
        <v>58</v>
      </c>
    </row>
    <row r="42" ht="15.75" customHeight="1">
      <c r="A42" s="629" t="s">
        <v>2191</v>
      </c>
      <c r="B42" s="642" t="s">
        <v>2176</v>
      </c>
      <c r="C42" s="421" t="s">
        <v>52</v>
      </c>
      <c r="D42" s="632" t="s">
        <v>2192</v>
      </c>
      <c r="E42" s="644" t="s">
        <v>2193</v>
      </c>
      <c r="F42" s="626" t="s">
        <v>2113</v>
      </c>
      <c r="G42" s="631">
        <v>7.0</v>
      </c>
      <c r="H42" s="631">
        <v>1.0</v>
      </c>
      <c r="I42" s="631">
        <v>7.0</v>
      </c>
      <c r="J42" s="634">
        <v>50.0</v>
      </c>
      <c r="K42" s="635">
        <v>7.14</v>
      </c>
      <c r="L42" s="126" t="s">
        <v>58</v>
      </c>
    </row>
    <row r="43" ht="15.75" customHeight="1">
      <c r="A43" s="645" t="s">
        <v>2194</v>
      </c>
      <c r="B43" s="642" t="s">
        <v>2195</v>
      </c>
      <c r="C43" s="421" t="s">
        <v>52</v>
      </c>
      <c r="D43" s="632" t="s">
        <v>2196</v>
      </c>
      <c r="E43" s="644" t="s">
        <v>2197</v>
      </c>
      <c r="F43" s="626" t="s">
        <v>2113</v>
      </c>
      <c r="G43" s="646" t="s">
        <v>2198</v>
      </c>
      <c r="H43" s="631">
        <v>7.0</v>
      </c>
      <c r="I43" s="631">
        <v>11.0</v>
      </c>
      <c r="J43" s="634">
        <v>50.0</v>
      </c>
      <c r="K43" s="635">
        <v>4.45</v>
      </c>
      <c r="L43" s="126" t="s">
        <v>58</v>
      </c>
    </row>
    <row r="44" ht="15.75" customHeight="1">
      <c r="A44" s="645" t="s">
        <v>2199</v>
      </c>
      <c r="B44" s="630" t="s">
        <v>2200</v>
      </c>
      <c r="C44" s="631" t="s">
        <v>52</v>
      </c>
      <c r="D44" s="348" t="s">
        <v>2132</v>
      </c>
      <c r="E44" s="625" t="s">
        <v>2133</v>
      </c>
      <c r="F44" s="626" t="s">
        <v>2113</v>
      </c>
      <c r="G44" s="631">
        <v>8.0</v>
      </c>
      <c r="H44" s="631">
        <v>6.0</v>
      </c>
      <c r="I44" s="631">
        <v>8.0</v>
      </c>
      <c r="J44" s="634">
        <v>50.0</v>
      </c>
      <c r="K44" s="635">
        <v>8.25</v>
      </c>
      <c r="L44" s="126" t="s">
        <v>58</v>
      </c>
    </row>
    <row r="45" ht="15.75" customHeight="1">
      <c r="A45" s="647" t="s">
        <v>2201</v>
      </c>
      <c r="B45" s="630" t="s">
        <v>2202</v>
      </c>
      <c r="C45" s="348" t="s">
        <v>52</v>
      </c>
      <c r="D45" s="639" t="s">
        <v>2154</v>
      </c>
      <c r="E45" s="638" t="s">
        <v>2155</v>
      </c>
      <c r="F45" s="626" t="s">
        <v>2113</v>
      </c>
      <c r="G45" s="631">
        <v>3.0</v>
      </c>
      <c r="H45" s="631">
        <v>1.0</v>
      </c>
      <c r="I45" s="631">
        <v>3.0</v>
      </c>
      <c r="J45" s="634">
        <v>50.0</v>
      </c>
      <c r="K45" s="635">
        <v>16.7</v>
      </c>
      <c r="L45" s="126" t="s">
        <v>58</v>
      </c>
    </row>
    <row r="46" ht="15.75" customHeight="1">
      <c r="A46" s="631" t="s">
        <v>2203</v>
      </c>
      <c r="B46" s="630" t="s">
        <v>2204</v>
      </c>
      <c r="C46" s="348" t="s">
        <v>52</v>
      </c>
      <c r="D46" s="639" t="s">
        <v>2154</v>
      </c>
      <c r="E46" s="638" t="s">
        <v>2155</v>
      </c>
      <c r="F46" s="626" t="s">
        <v>2113</v>
      </c>
      <c r="G46" s="631">
        <v>2.0</v>
      </c>
      <c r="H46" s="631">
        <v>1.0</v>
      </c>
      <c r="I46" s="631">
        <v>2.0</v>
      </c>
      <c r="J46" s="634">
        <v>50.0</v>
      </c>
      <c r="K46" s="635">
        <v>25.0</v>
      </c>
      <c r="L46" s="126" t="s">
        <v>58</v>
      </c>
    </row>
    <row r="47" ht="21.75" customHeight="1">
      <c r="A47" s="648" t="s">
        <v>2205</v>
      </c>
      <c r="B47" s="649" t="s">
        <v>2206</v>
      </c>
      <c r="C47" s="648" t="s">
        <v>52</v>
      </c>
      <c r="D47" s="648" t="s">
        <v>2207</v>
      </c>
      <c r="E47" s="650" t="s">
        <v>2208</v>
      </c>
      <c r="F47" s="648" t="s">
        <v>2113</v>
      </c>
      <c r="G47" s="648">
        <v>9.0</v>
      </c>
      <c r="H47" s="648">
        <v>9.0</v>
      </c>
      <c r="I47" s="648">
        <v>9.0</v>
      </c>
      <c r="J47" s="651">
        <v>50.0</v>
      </c>
      <c r="K47" s="652">
        <f t="shared" ref="K47:K136" si="1">J47/G47</f>
        <v>5.555555556</v>
      </c>
      <c r="L47" s="126" t="s">
        <v>88</v>
      </c>
    </row>
    <row r="48" ht="19.5" customHeight="1">
      <c r="A48" s="648" t="s">
        <v>2205</v>
      </c>
      <c r="B48" s="649" t="s">
        <v>2206</v>
      </c>
      <c r="C48" s="648" t="s">
        <v>52</v>
      </c>
      <c r="D48" s="648" t="s">
        <v>2209</v>
      </c>
      <c r="E48" s="650" t="s">
        <v>2210</v>
      </c>
      <c r="F48" s="648" t="s">
        <v>2113</v>
      </c>
      <c r="G48" s="648">
        <v>9.0</v>
      </c>
      <c r="H48" s="648">
        <v>9.0</v>
      </c>
      <c r="I48" s="648">
        <v>9.0</v>
      </c>
      <c r="J48" s="651">
        <v>50.0</v>
      </c>
      <c r="K48" s="652">
        <f t="shared" si="1"/>
        <v>5.555555556</v>
      </c>
      <c r="L48" s="126" t="s">
        <v>88</v>
      </c>
    </row>
    <row r="49" ht="21.0" customHeight="1">
      <c r="A49" s="648" t="s">
        <v>2205</v>
      </c>
      <c r="B49" s="649" t="s">
        <v>2206</v>
      </c>
      <c r="C49" s="648" t="s">
        <v>52</v>
      </c>
      <c r="D49" s="648" t="s">
        <v>2211</v>
      </c>
      <c r="E49" s="650" t="s">
        <v>2212</v>
      </c>
      <c r="F49" s="648" t="s">
        <v>2113</v>
      </c>
      <c r="G49" s="648">
        <v>9.0</v>
      </c>
      <c r="H49" s="648">
        <v>9.0</v>
      </c>
      <c r="I49" s="648">
        <v>9.0</v>
      </c>
      <c r="J49" s="651">
        <v>50.0</v>
      </c>
      <c r="K49" s="652">
        <f t="shared" si="1"/>
        <v>5.555555556</v>
      </c>
      <c r="L49" s="126" t="s">
        <v>88</v>
      </c>
    </row>
    <row r="50" ht="15.75" customHeight="1">
      <c r="A50" s="648" t="s">
        <v>2205</v>
      </c>
      <c r="B50" s="649" t="s">
        <v>2206</v>
      </c>
      <c r="C50" s="648" t="s">
        <v>52</v>
      </c>
      <c r="D50" s="648" t="s">
        <v>2213</v>
      </c>
      <c r="E50" s="650" t="s">
        <v>2214</v>
      </c>
      <c r="F50" s="648" t="s">
        <v>2113</v>
      </c>
      <c r="G50" s="648">
        <v>9.0</v>
      </c>
      <c r="H50" s="648">
        <v>9.0</v>
      </c>
      <c r="I50" s="648">
        <v>9.0</v>
      </c>
      <c r="J50" s="651">
        <v>50.0</v>
      </c>
      <c r="K50" s="652">
        <f t="shared" si="1"/>
        <v>5.555555556</v>
      </c>
      <c r="L50" s="126" t="s">
        <v>88</v>
      </c>
    </row>
    <row r="51" ht="15.75" customHeight="1">
      <c r="A51" s="648" t="s">
        <v>2205</v>
      </c>
      <c r="B51" s="649" t="s">
        <v>2206</v>
      </c>
      <c r="C51" s="648" t="s">
        <v>52</v>
      </c>
      <c r="D51" s="648" t="s">
        <v>2215</v>
      </c>
      <c r="E51" s="648" t="s">
        <v>2216</v>
      </c>
      <c r="F51" s="648" t="s">
        <v>2113</v>
      </c>
      <c r="G51" s="648">
        <v>9.0</v>
      </c>
      <c r="H51" s="648">
        <v>9.0</v>
      </c>
      <c r="I51" s="648">
        <v>9.0</v>
      </c>
      <c r="J51" s="651">
        <v>50.0</v>
      </c>
      <c r="K51" s="652">
        <f t="shared" si="1"/>
        <v>5.555555556</v>
      </c>
      <c r="L51" s="126" t="s">
        <v>88</v>
      </c>
    </row>
    <row r="52" ht="15.75" customHeight="1">
      <c r="A52" s="648" t="s">
        <v>2205</v>
      </c>
      <c r="B52" s="649" t="s">
        <v>2206</v>
      </c>
      <c r="C52" s="648" t="s">
        <v>52</v>
      </c>
      <c r="D52" s="648" t="s">
        <v>2217</v>
      </c>
      <c r="E52" s="650" t="s">
        <v>2218</v>
      </c>
      <c r="F52" s="648" t="s">
        <v>2113</v>
      </c>
      <c r="G52" s="648">
        <v>9.0</v>
      </c>
      <c r="H52" s="648">
        <v>9.0</v>
      </c>
      <c r="I52" s="648">
        <v>9.0</v>
      </c>
      <c r="J52" s="651">
        <v>50.0</v>
      </c>
      <c r="K52" s="652">
        <f t="shared" si="1"/>
        <v>5.555555556</v>
      </c>
      <c r="L52" s="126" t="s">
        <v>88</v>
      </c>
    </row>
    <row r="53" ht="15.75" customHeight="1">
      <c r="A53" s="648" t="s">
        <v>2205</v>
      </c>
      <c r="B53" s="649" t="s">
        <v>2206</v>
      </c>
      <c r="C53" s="648" t="s">
        <v>52</v>
      </c>
      <c r="D53" s="648" t="s">
        <v>2219</v>
      </c>
      <c r="E53" s="650" t="s">
        <v>2220</v>
      </c>
      <c r="F53" s="648" t="s">
        <v>2113</v>
      </c>
      <c r="G53" s="648">
        <v>9.0</v>
      </c>
      <c r="H53" s="648">
        <v>9.0</v>
      </c>
      <c r="I53" s="648">
        <v>9.0</v>
      </c>
      <c r="J53" s="651">
        <v>50.0</v>
      </c>
      <c r="K53" s="652">
        <f t="shared" si="1"/>
        <v>5.555555556</v>
      </c>
      <c r="L53" s="126" t="s">
        <v>88</v>
      </c>
    </row>
    <row r="54" ht="15.75" customHeight="1">
      <c r="A54" s="648" t="s">
        <v>2205</v>
      </c>
      <c r="B54" s="649" t="s">
        <v>2206</v>
      </c>
      <c r="C54" s="648" t="s">
        <v>52</v>
      </c>
      <c r="D54" s="648" t="s">
        <v>2221</v>
      </c>
      <c r="E54" s="648" t="s">
        <v>2222</v>
      </c>
      <c r="F54" s="648" t="s">
        <v>2113</v>
      </c>
      <c r="G54" s="648">
        <v>9.0</v>
      </c>
      <c r="H54" s="648">
        <v>9.0</v>
      </c>
      <c r="I54" s="648">
        <v>9.0</v>
      </c>
      <c r="J54" s="651">
        <v>50.0</v>
      </c>
      <c r="K54" s="652">
        <f t="shared" si="1"/>
        <v>5.555555556</v>
      </c>
      <c r="L54" s="126" t="s">
        <v>88</v>
      </c>
    </row>
    <row r="55" ht="15.75" customHeight="1">
      <c r="A55" s="648" t="s">
        <v>2223</v>
      </c>
      <c r="B55" s="649" t="s">
        <v>2224</v>
      </c>
      <c r="C55" s="648" t="s">
        <v>52</v>
      </c>
      <c r="D55" s="648" t="s">
        <v>2225</v>
      </c>
      <c r="E55" s="650" t="s">
        <v>2226</v>
      </c>
      <c r="F55" s="648" t="s">
        <v>2113</v>
      </c>
      <c r="G55" s="648">
        <v>14.0</v>
      </c>
      <c r="H55" s="648">
        <v>14.0</v>
      </c>
      <c r="I55" s="648">
        <v>14.0</v>
      </c>
      <c r="J55" s="653">
        <v>50.0</v>
      </c>
      <c r="K55" s="652">
        <f t="shared" si="1"/>
        <v>3.571428571</v>
      </c>
      <c r="L55" s="126" t="s">
        <v>88</v>
      </c>
    </row>
    <row r="56" ht="15.75" customHeight="1">
      <c r="A56" s="648" t="s">
        <v>2223</v>
      </c>
      <c r="B56" s="649" t="s">
        <v>2224</v>
      </c>
      <c r="C56" s="648" t="s">
        <v>52</v>
      </c>
      <c r="D56" s="648" t="s">
        <v>2227</v>
      </c>
      <c r="E56" s="650" t="s">
        <v>2228</v>
      </c>
      <c r="F56" s="648" t="s">
        <v>2113</v>
      </c>
      <c r="G56" s="648">
        <v>14.0</v>
      </c>
      <c r="H56" s="648">
        <v>14.0</v>
      </c>
      <c r="I56" s="648">
        <v>14.0</v>
      </c>
      <c r="J56" s="653">
        <v>50.0</v>
      </c>
      <c r="K56" s="652">
        <f t="shared" si="1"/>
        <v>3.571428571</v>
      </c>
      <c r="L56" s="126" t="s">
        <v>88</v>
      </c>
    </row>
    <row r="57" ht="15.75" customHeight="1">
      <c r="A57" s="648" t="s">
        <v>2223</v>
      </c>
      <c r="B57" s="649" t="s">
        <v>2224</v>
      </c>
      <c r="C57" s="648" t="s">
        <v>52</v>
      </c>
      <c r="D57" s="648" t="s">
        <v>2229</v>
      </c>
      <c r="E57" s="648" t="s">
        <v>2230</v>
      </c>
      <c r="F57" s="648" t="s">
        <v>2113</v>
      </c>
      <c r="G57" s="648">
        <v>14.0</v>
      </c>
      <c r="H57" s="648">
        <v>14.0</v>
      </c>
      <c r="I57" s="648">
        <v>14.0</v>
      </c>
      <c r="J57" s="653">
        <v>50.0</v>
      </c>
      <c r="K57" s="652">
        <f t="shared" si="1"/>
        <v>3.571428571</v>
      </c>
      <c r="L57" s="126" t="s">
        <v>88</v>
      </c>
    </row>
    <row r="58" ht="15.75" customHeight="1">
      <c r="A58" s="648" t="s">
        <v>2223</v>
      </c>
      <c r="B58" s="649" t="s">
        <v>2224</v>
      </c>
      <c r="C58" s="648" t="s">
        <v>52</v>
      </c>
      <c r="D58" s="648" t="s">
        <v>2231</v>
      </c>
      <c r="E58" s="648" t="s">
        <v>2232</v>
      </c>
      <c r="F58" s="648" t="s">
        <v>2113</v>
      </c>
      <c r="G58" s="648">
        <v>14.0</v>
      </c>
      <c r="H58" s="648">
        <v>14.0</v>
      </c>
      <c r="I58" s="648">
        <v>14.0</v>
      </c>
      <c r="J58" s="653">
        <v>50.0</v>
      </c>
      <c r="K58" s="652">
        <f t="shared" si="1"/>
        <v>3.571428571</v>
      </c>
      <c r="L58" s="126" t="s">
        <v>88</v>
      </c>
    </row>
    <row r="59" ht="15.75" customHeight="1">
      <c r="A59" s="648" t="s">
        <v>2223</v>
      </c>
      <c r="B59" s="649" t="s">
        <v>2224</v>
      </c>
      <c r="C59" s="648" t="s">
        <v>52</v>
      </c>
      <c r="D59" s="648" t="s">
        <v>2233</v>
      </c>
      <c r="E59" s="648" t="s">
        <v>2234</v>
      </c>
      <c r="F59" s="648" t="s">
        <v>2113</v>
      </c>
      <c r="G59" s="648">
        <v>14.0</v>
      </c>
      <c r="H59" s="648">
        <v>14.0</v>
      </c>
      <c r="I59" s="648">
        <v>14.0</v>
      </c>
      <c r="J59" s="653">
        <v>50.0</v>
      </c>
      <c r="K59" s="652">
        <f t="shared" si="1"/>
        <v>3.571428571</v>
      </c>
      <c r="L59" s="126" t="s">
        <v>88</v>
      </c>
    </row>
    <row r="60" ht="15.75" customHeight="1">
      <c r="A60" s="648" t="s">
        <v>2223</v>
      </c>
      <c r="B60" s="649" t="s">
        <v>2224</v>
      </c>
      <c r="C60" s="648" t="s">
        <v>52</v>
      </c>
      <c r="D60" s="648" t="s">
        <v>2235</v>
      </c>
      <c r="E60" s="648" t="s">
        <v>2236</v>
      </c>
      <c r="F60" s="648" t="s">
        <v>2113</v>
      </c>
      <c r="G60" s="648">
        <v>14.0</v>
      </c>
      <c r="H60" s="648">
        <v>14.0</v>
      </c>
      <c r="I60" s="648">
        <v>14.0</v>
      </c>
      <c r="J60" s="653">
        <v>50.0</v>
      </c>
      <c r="K60" s="652">
        <f t="shared" si="1"/>
        <v>3.571428571</v>
      </c>
      <c r="L60" s="126" t="s">
        <v>88</v>
      </c>
    </row>
    <row r="61" ht="15.75" customHeight="1">
      <c r="A61" s="648" t="s">
        <v>2223</v>
      </c>
      <c r="B61" s="649" t="s">
        <v>2224</v>
      </c>
      <c r="C61" s="648" t="s">
        <v>52</v>
      </c>
      <c r="D61" s="648" t="s">
        <v>2237</v>
      </c>
      <c r="E61" s="648" t="s">
        <v>2238</v>
      </c>
      <c r="F61" s="648" t="s">
        <v>2113</v>
      </c>
      <c r="G61" s="648">
        <v>14.0</v>
      </c>
      <c r="H61" s="648">
        <v>14.0</v>
      </c>
      <c r="I61" s="648">
        <v>14.0</v>
      </c>
      <c r="J61" s="653">
        <v>50.0</v>
      </c>
      <c r="K61" s="652">
        <f t="shared" si="1"/>
        <v>3.571428571</v>
      </c>
      <c r="L61" s="126" t="s">
        <v>88</v>
      </c>
    </row>
    <row r="62" ht="15.75" customHeight="1">
      <c r="A62" s="648" t="s">
        <v>2223</v>
      </c>
      <c r="B62" s="649" t="s">
        <v>2224</v>
      </c>
      <c r="C62" s="648" t="s">
        <v>52</v>
      </c>
      <c r="D62" s="648" t="s">
        <v>2239</v>
      </c>
      <c r="E62" s="648" t="s">
        <v>2240</v>
      </c>
      <c r="F62" s="648" t="s">
        <v>2113</v>
      </c>
      <c r="G62" s="648">
        <v>14.0</v>
      </c>
      <c r="H62" s="648">
        <v>14.0</v>
      </c>
      <c r="I62" s="648">
        <v>14.0</v>
      </c>
      <c r="J62" s="653">
        <v>50.0</v>
      </c>
      <c r="K62" s="652">
        <f t="shared" si="1"/>
        <v>3.571428571</v>
      </c>
      <c r="L62" s="126" t="s">
        <v>88</v>
      </c>
    </row>
    <row r="63" ht="15.75" customHeight="1">
      <c r="A63" s="648" t="s">
        <v>2223</v>
      </c>
      <c r="B63" s="649" t="s">
        <v>2224</v>
      </c>
      <c r="C63" s="648" t="s">
        <v>52</v>
      </c>
      <c r="D63" s="648" t="s">
        <v>2241</v>
      </c>
      <c r="E63" s="648" t="s">
        <v>2242</v>
      </c>
      <c r="F63" s="648" t="s">
        <v>2113</v>
      </c>
      <c r="G63" s="648">
        <v>14.0</v>
      </c>
      <c r="H63" s="648">
        <v>14.0</v>
      </c>
      <c r="I63" s="648">
        <v>14.0</v>
      </c>
      <c r="J63" s="653">
        <v>50.0</v>
      </c>
      <c r="K63" s="652">
        <f t="shared" si="1"/>
        <v>3.571428571</v>
      </c>
      <c r="L63" s="126" t="s">
        <v>88</v>
      </c>
    </row>
    <row r="64" ht="15.75" customHeight="1">
      <c r="A64" s="648" t="s">
        <v>2223</v>
      </c>
      <c r="B64" s="649" t="s">
        <v>2224</v>
      </c>
      <c r="C64" s="648" t="s">
        <v>52</v>
      </c>
      <c r="D64" s="648" t="s">
        <v>2243</v>
      </c>
      <c r="E64" s="648" t="s">
        <v>2244</v>
      </c>
      <c r="F64" s="648" t="s">
        <v>2113</v>
      </c>
      <c r="G64" s="648">
        <v>14.0</v>
      </c>
      <c r="H64" s="648">
        <v>14.0</v>
      </c>
      <c r="I64" s="648">
        <v>14.0</v>
      </c>
      <c r="J64" s="653">
        <v>50.0</v>
      </c>
      <c r="K64" s="652">
        <f t="shared" si="1"/>
        <v>3.571428571</v>
      </c>
      <c r="L64" s="126" t="s">
        <v>88</v>
      </c>
    </row>
    <row r="65" ht="15.75" customHeight="1">
      <c r="A65" s="648" t="s">
        <v>2223</v>
      </c>
      <c r="B65" s="649" t="s">
        <v>2224</v>
      </c>
      <c r="C65" s="648" t="s">
        <v>52</v>
      </c>
      <c r="D65" s="648" t="s">
        <v>2245</v>
      </c>
      <c r="E65" s="648" t="s">
        <v>2246</v>
      </c>
      <c r="F65" s="648" t="s">
        <v>2113</v>
      </c>
      <c r="G65" s="648">
        <v>14.0</v>
      </c>
      <c r="H65" s="648">
        <v>14.0</v>
      </c>
      <c r="I65" s="648">
        <v>14.0</v>
      </c>
      <c r="J65" s="653">
        <v>50.0</v>
      </c>
      <c r="K65" s="652">
        <f t="shared" si="1"/>
        <v>3.571428571</v>
      </c>
      <c r="L65" s="126" t="s">
        <v>88</v>
      </c>
    </row>
    <row r="66" ht="15.75" customHeight="1">
      <c r="A66" s="648" t="s">
        <v>2223</v>
      </c>
      <c r="B66" s="649" t="s">
        <v>2224</v>
      </c>
      <c r="C66" s="648" t="s">
        <v>52</v>
      </c>
      <c r="D66" s="648" t="s">
        <v>2247</v>
      </c>
      <c r="E66" s="648" t="s">
        <v>2248</v>
      </c>
      <c r="F66" s="648" t="s">
        <v>2113</v>
      </c>
      <c r="G66" s="648">
        <v>14.0</v>
      </c>
      <c r="H66" s="648">
        <v>14.0</v>
      </c>
      <c r="I66" s="648">
        <v>14.0</v>
      </c>
      <c r="J66" s="653">
        <v>50.0</v>
      </c>
      <c r="K66" s="652">
        <f t="shared" si="1"/>
        <v>3.571428571</v>
      </c>
      <c r="L66" s="126" t="s">
        <v>88</v>
      </c>
    </row>
    <row r="67" ht="15.75" customHeight="1">
      <c r="A67" s="648" t="s">
        <v>2223</v>
      </c>
      <c r="B67" s="649" t="s">
        <v>2224</v>
      </c>
      <c r="C67" s="648" t="s">
        <v>52</v>
      </c>
      <c r="D67" s="648" t="s">
        <v>2249</v>
      </c>
      <c r="E67" s="648" t="s">
        <v>2250</v>
      </c>
      <c r="F67" s="648" t="s">
        <v>2113</v>
      </c>
      <c r="G67" s="648">
        <v>14.0</v>
      </c>
      <c r="H67" s="648">
        <v>14.0</v>
      </c>
      <c r="I67" s="648">
        <v>14.0</v>
      </c>
      <c r="J67" s="653">
        <v>50.0</v>
      </c>
      <c r="K67" s="652">
        <f t="shared" si="1"/>
        <v>3.571428571</v>
      </c>
      <c r="L67" s="126" t="s">
        <v>88</v>
      </c>
    </row>
    <row r="68" ht="15.75" customHeight="1">
      <c r="A68" s="648" t="s">
        <v>2223</v>
      </c>
      <c r="B68" s="649" t="s">
        <v>2224</v>
      </c>
      <c r="C68" s="648" t="s">
        <v>52</v>
      </c>
      <c r="D68" s="648" t="s">
        <v>2251</v>
      </c>
      <c r="E68" s="648" t="s">
        <v>2252</v>
      </c>
      <c r="F68" s="648" t="s">
        <v>2113</v>
      </c>
      <c r="G68" s="648">
        <v>14.0</v>
      </c>
      <c r="H68" s="648">
        <v>14.0</v>
      </c>
      <c r="I68" s="648">
        <v>14.0</v>
      </c>
      <c r="J68" s="653">
        <v>50.0</v>
      </c>
      <c r="K68" s="652">
        <f t="shared" si="1"/>
        <v>3.571428571</v>
      </c>
      <c r="L68" s="126" t="s">
        <v>88</v>
      </c>
    </row>
    <row r="69" ht="15.75" customHeight="1">
      <c r="A69" s="648" t="s">
        <v>2223</v>
      </c>
      <c r="B69" s="649" t="s">
        <v>2224</v>
      </c>
      <c r="C69" s="648" t="s">
        <v>52</v>
      </c>
      <c r="D69" s="648" t="s">
        <v>2253</v>
      </c>
      <c r="E69" s="648" t="s">
        <v>2254</v>
      </c>
      <c r="F69" s="648" t="s">
        <v>2113</v>
      </c>
      <c r="G69" s="648">
        <v>14.0</v>
      </c>
      <c r="H69" s="648">
        <v>14.0</v>
      </c>
      <c r="I69" s="648">
        <v>14.0</v>
      </c>
      <c r="J69" s="653">
        <v>50.0</v>
      </c>
      <c r="K69" s="652">
        <f t="shared" si="1"/>
        <v>3.571428571</v>
      </c>
      <c r="L69" s="126" t="s">
        <v>88</v>
      </c>
    </row>
    <row r="70" ht="15.75" customHeight="1">
      <c r="A70" s="648" t="s">
        <v>2223</v>
      </c>
      <c r="B70" s="649" t="s">
        <v>2224</v>
      </c>
      <c r="C70" s="648" t="s">
        <v>52</v>
      </c>
      <c r="D70" s="648" t="s">
        <v>2255</v>
      </c>
      <c r="E70" s="648" t="s">
        <v>2256</v>
      </c>
      <c r="F70" s="648" t="s">
        <v>2113</v>
      </c>
      <c r="G70" s="648">
        <v>14.0</v>
      </c>
      <c r="H70" s="648">
        <v>14.0</v>
      </c>
      <c r="I70" s="648">
        <v>14.0</v>
      </c>
      <c r="J70" s="653">
        <v>50.0</v>
      </c>
      <c r="K70" s="652">
        <f t="shared" si="1"/>
        <v>3.571428571</v>
      </c>
      <c r="L70" s="126" t="s">
        <v>88</v>
      </c>
    </row>
    <row r="71" ht="15.75" customHeight="1">
      <c r="A71" s="648" t="s">
        <v>2223</v>
      </c>
      <c r="B71" s="649" t="s">
        <v>2224</v>
      </c>
      <c r="C71" s="648" t="s">
        <v>52</v>
      </c>
      <c r="D71" s="648" t="s">
        <v>2257</v>
      </c>
      <c r="E71" s="648" t="s">
        <v>2258</v>
      </c>
      <c r="F71" s="648" t="s">
        <v>2113</v>
      </c>
      <c r="G71" s="648">
        <v>14.0</v>
      </c>
      <c r="H71" s="648">
        <v>14.0</v>
      </c>
      <c r="I71" s="648">
        <v>14.0</v>
      </c>
      <c r="J71" s="653">
        <v>50.0</v>
      </c>
      <c r="K71" s="652">
        <f t="shared" si="1"/>
        <v>3.571428571</v>
      </c>
      <c r="L71" s="126" t="s">
        <v>88</v>
      </c>
    </row>
    <row r="72" ht="15.75" customHeight="1">
      <c r="A72" s="648" t="s">
        <v>2223</v>
      </c>
      <c r="B72" s="649" t="s">
        <v>2224</v>
      </c>
      <c r="C72" s="648" t="s">
        <v>52</v>
      </c>
      <c r="D72" s="648" t="s">
        <v>2259</v>
      </c>
      <c r="E72" s="648" t="s">
        <v>2260</v>
      </c>
      <c r="F72" s="648" t="s">
        <v>2113</v>
      </c>
      <c r="G72" s="648">
        <v>14.0</v>
      </c>
      <c r="H72" s="648">
        <v>14.0</v>
      </c>
      <c r="I72" s="648">
        <v>14.0</v>
      </c>
      <c r="J72" s="653">
        <v>50.0</v>
      </c>
      <c r="K72" s="652">
        <f t="shared" si="1"/>
        <v>3.571428571</v>
      </c>
      <c r="L72" s="126" t="s">
        <v>88</v>
      </c>
    </row>
    <row r="73" ht="15.75" customHeight="1">
      <c r="A73" s="648" t="s">
        <v>2223</v>
      </c>
      <c r="B73" s="649" t="s">
        <v>2224</v>
      </c>
      <c r="C73" s="648" t="s">
        <v>52</v>
      </c>
      <c r="D73" s="648" t="s">
        <v>2261</v>
      </c>
      <c r="E73" s="648" t="s">
        <v>2262</v>
      </c>
      <c r="F73" s="648" t="s">
        <v>2113</v>
      </c>
      <c r="G73" s="648">
        <v>14.0</v>
      </c>
      <c r="H73" s="648">
        <v>14.0</v>
      </c>
      <c r="I73" s="648">
        <v>14.0</v>
      </c>
      <c r="J73" s="653">
        <v>50.0</v>
      </c>
      <c r="K73" s="652">
        <f t="shared" si="1"/>
        <v>3.571428571</v>
      </c>
      <c r="L73" s="126" t="s">
        <v>88</v>
      </c>
    </row>
    <row r="74" ht="15.75" customHeight="1">
      <c r="A74" s="648" t="s">
        <v>2223</v>
      </c>
      <c r="B74" s="649" t="s">
        <v>2224</v>
      </c>
      <c r="C74" s="648" t="s">
        <v>52</v>
      </c>
      <c r="D74" s="648" t="s">
        <v>2263</v>
      </c>
      <c r="E74" s="648" t="s">
        <v>2264</v>
      </c>
      <c r="F74" s="648" t="s">
        <v>2113</v>
      </c>
      <c r="G74" s="648">
        <v>14.0</v>
      </c>
      <c r="H74" s="648">
        <v>14.0</v>
      </c>
      <c r="I74" s="648">
        <v>14.0</v>
      </c>
      <c r="J74" s="653">
        <v>50.0</v>
      </c>
      <c r="K74" s="652">
        <f t="shared" si="1"/>
        <v>3.571428571</v>
      </c>
      <c r="L74" s="126" t="s">
        <v>88</v>
      </c>
    </row>
    <row r="75" ht="15.75" customHeight="1">
      <c r="A75" s="648" t="s">
        <v>2223</v>
      </c>
      <c r="B75" s="649" t="s">
        <v>2224</v>
      </c>
      <c r="C75" s="648" t="s">
        <v>52</v>
      </c>
      <c r="D75" s="648" t="s">
        <v>2265</v>
      </c>
      <c r="E75" s="648" t="s">
        <v>2266</v>
      </c>
      <c r="F75" s="648" t="s">
        <v>2113</v>
      </c>
      <c r="G75" s="648">
        <v>14.0</v>
      </c>
      <c r="H75" s="648">
        <v>14.0</v>
      </c>
      <c r="I75" s="648">
        <v>14.0</v>
      </c>
      <c r="J75" s="653">
        <v>50.0</v>
      </c>
      <c r="K75" s="652">
        <f t="shared" si="1"/>
        <v>3.571428571</v>
      </c>
      <c r="L75" s="126" t="s">
        <v>88</v>
      </c>
    </row>
    <row r="76" ht="15.75" customHeight="1">
      <c r="A76" s="648" t="s">
        <v>2223</v>
      </c>
      <c r="B76" s="649" t="s">
        <v>2224</v>
      </c>
      <c r="C76" s="648" t="s">
        <v>52</v>
      </c>
      <c r="D76" s="648" t="s">
        <v>2267</v>
      </c>
      <c r="E76" s="648" t="s">
        <v>2268</v>
      </c>
      <c r="F76" s="648" t="s">
        <v>2113</v>
      </c>
      <c r="G76" s="648">
        <v>14.0</v>
      </c>
      <c r="H76" s="648">
        <v>14.0</v>
      </c>
      <c r="I76" s="648">
        <v>14.0</v>
      </c>
      <c r="J76" s="653">
        <v>50.0</v>
      </c>
      <c r="K76" s="652">
        <f t="shared" si="1"/>
        <v>3.571428571</v>
      </c>
      <c r="L76" s="126" t="s">
        <v>88</v>
      </c>
    </row>
    <row r="77" ht="15.75" customHeight="1">
      <c r="A77" s="648" t="s">
        <v>2223</v>
      </c>
      <c r="B77" s="649" t="s">
        <v>2224</v>
      </c>
      <c r="C77" s="648" t="s">
        <v>52</v>
      </c>
      <c r="D77" s="648" t="s">
        <v>2269</v>
      </c>
      <c r="E77" s="648" t="s">
        <v>2270</v>
      </c>
      <c r="F77" s="648" t="s">
        <v>2113</v>
      </c>
      <c r="G77" s="648">
        <v>14.0</v>
      </c>
      <c r="H77" s="648">
        <v>14.0</v>
      </c>
      <c r="I77" s="648">
        <v>14.0</v>
      </c>
      <c r="J77" s="653">
        <v>50.0</v>
      </c>
      <c r="K77" s="652">
        <f t="shared" si="1"/>
        <v>3.571428571</v>
      </c>
      <c r="L77" s="126" t="s">
        <v>88</v>
      </c>
    </row>
    <row r="78" ht="15.75" customHeight="1">
      <c r="A78" s="648" t="s">
        <v>2223</v>
      </c>
      <c r="B78" s="649" t="s">
        <v>2224</v>
      </c>
      <c r="C78" s="648" t="s">
        <v>52</v>
      </c>
      <c r="D78" s="648" t="s">
        <v>2271</v>
      </c>
      <c r="E78" s="648" t="s">
        <v>2272</v>
      </c>
      <c r="F78" s="648" t="s">
        <v>2113</v>
      </c>
      <c r="G78" s="648">
        <v>14.0</v>
      </c>
      <c r="H78" s="648">
        <v>14.0</v>
      </c>
      <c r="I78" s="648">
        <v>14.0</v>
      </c>
      <c r="J78" s="653">
        <v>50.0</v>
      </c>
      <c r="K78" s="652">
        <f t="shared" si="1"/>
        <v>3.571428571</v>
      </c>
      <c r="L78" s="126" t="s">
        <v>88</v>
      </c>
    </row>
    <row r="79" ht="15.75" customHeight="1">
      <c r="A79" s="648" t="s">
        <v>2223</v>
      </c>
      <c r="B79" s="649" t="s">
        <v>2224</v>
      </c>
      <c r="C79" s="648" t="s">
        <v>52</v>
      </c>
      <c r="D79" s="648" t="s">
        <v>2273</v>
      </c>
      <c r="E79" s="648" t="s">
        <v>2274</v>
      </c>
      <c r="F79" s="648" t="s">
        <v>2113</v>
      </c>
      <c r="G79" s="648">
        <v>14.0</v>
      </c>
      <c r="H79" s="648">
        <v>14.0</v>
      </c>
      <c r="I79" s="648">
        <v>14.0</v>
      </c>
      <c r="J79" s="653">
        <v>50.0</v>
      </c>
      <c r="K79" s="652">
        <f t="shared" si="1"/>
        <v>3.571428571</v>
      </c>
      <c r="L79" s="126" t="s">
        <v>88</v>
      </c>
    </row>
    <row r="80" ht="15.75" customHeight="1">
      <c r="A80" s="648" t="s">
        <v>2223</v>
      </c>
      <c r="B80" s="649" t="s">
        <v>2224</v>
      </c>
      <c r="C80" s="648" t="s">
        <v>52</v>
      </c>
      <c r="D80" s="648" t="s">
        <v>2275</v>
      </c>
      <c r="E80" s="648" t="s">
        <v>2276</v>
      </c>
      <c r="F80" s="648" t="s">
        <v>2113</v>
      </c>
      <c r="G80" s="648">
        <v>14.0</v>
      </c>
      <c r="H80" s="648">
        <v>14.0</v>
      </c>
      <c r="I80" s="648">
        <v>14.0</v>
      </c>
      <c r="J80" s="653">
        <v>50.0</v>
      </c>
      <c r="K80" s="652">
        <f t="shared" si="1"/>
        <v>3.571428571</v>
      </c>
      <c r="L80" s="126" t="s">
        <v>88</v>
      </c>
    </row>
    <row r="81" ht="15.75" customHeight="1">
      <c r="A81" s="648" t="s">
        <v>2223</v>
      </c>
      <c r="B81" s="649" t="s">
        <v>2224</v>
      </c>
      <c r="C81" s="648" t="s">
        <v>52</v>
      </c>
      <c r="D81" s="648" t="s">
        <v>2277</v>
      </c>
      <c r="E81" s="648" t="s">
        <v>2278</v>
      </c>
      <c r="F81" s="648" t="s">
        <v>2113</v>
      </c>
      <c r="G81" s="648">
        <v>14.0</v>
      </c>
      <c r="H81" s="648">
        <v>14.0</v>
      </c>
      <c r="I81" s="648">
        <v>14.0</v>
      </c>
      <c r="J81" s="653">
        <v>50.0</v>
      </c>
      <c r="K81" s="652">
        <f t="shared" si="1"/>
        <v>3.571428571</v>
      </c>
      <c r="L81" s="126" t="s">
        <v>88</v>
      </c>
    </row>
    <row r="82" ht="15.75" customHeight="1">
      <c r="A82" s="648" t="s">
        <v>2223</v>
      </c>
      <c r="B82" s="649" t="s">
        <v>2224</v>
      </c>
      <c r="C82" s="648" t="s">
        <v>52</v>
      </c>
      <c r="D82" s="648" t="s">
        <v>2279</v>
      </c>
      <c r="E82" s="648" t="s">
        <v>2280</v>
      </c>
      <c r="F82" s="648" t="s">
        <v>2113</v>
      </c>
      <c r="G82" s="648">
        <v>14.0</v>
      </c>
      <c r="H82" s="648">
        <v>14.0</v>
      </c>
      <c r="I82" s="648">
        <v>14.0</v>
      </c>
      <c r="J82" s="653">
        <v>50.0</v>
      </c>
      <c r="K82" s="652">
        <f t="shared" si="1"/>
        <v>3.571428571</v>
      </c>
      <c r="L82" s="126" t="s">
        <v>88</v>
      </c>
    </row>
    <row r="83" ht="15.75" customHeight="1">
      <c r="A83" s="648" t="s">
        <v>2223</v>
      </c>
      <c r="B83" s="649" t="s">
        <v>2224</v>
      </c>
      <c r="C83" s="648" t="s">
        <v>52</v>
      </c>
      <c r="D83" s="648" t="s">
        <v>2281</v>
      </c>
      <c r="E83" s="648" t="s">
        <v>2282</v>
      </c>
      <c r="F83" s="648" t="s">
        <v>2113</v>
      </c>
      <c r="G83" s="648">
        <v>14.0</v>
      </c>
      <c r="H83" s="648">
        <v>14.0</v>
      </c>
      <c r="I83" s="648">
        <v>14.0</v>
      </c>
      <c r="J83" s="653">
        <v>50.0</v>
      </c>
      <c r="K83" s="652">
        <f t="shared" si="1"/>
        <v>3.571428571</v>
      </c>
      <c r="L83" s="126" t="s">
        <v>88</v>
      </c>
    </row>
    <row r="84" ht="15.75" customHeight="1">
      <c r="A84" s="648" t="s">
        <v>2223</v>
      </c>
      <c r="B84" s="649" t="s">
        <v>2224</v>
      </c>
      <c r="C84" s="648" t="s">
        <v>52</v>
      </c>
      <c r="D84" s="648" t="s">
        <v>2283</v>
      </c>
      <c r="E84" s="648" t="s">
        <v>2284</v>
      </c>
      <c r="F84" s="648" t="s">
        <v>2113</v>
      </c>
      <c r="G84" s="648">
        <v>14.0</v>
      </c>
      <c r="H84" s="648">
        <v>14.0</v>
      </c>
      <c r="I84" s="648">
        <v>14.0</v>
      </c>
      <c r="J84" s="653">
        <v>50.0</v>
      </c>
      <c r="K84" s="652">
        <f t="shared" si="1"/>
        <v>3.571428571</v>
      </c>
      <c r="L84" s="126" t="s">
        <v>88</v>
      </c>
    </row>
    <row r="85" ht="15.75" customHeight="1">
      <c r="A85" s="648" t="s">
        <v>2223</v>
      </c>
      <c r="B85" s="649" t="s">
        <v>2224</v>
      </c>
      <c r="C85" s="648" t="s">
        <v>52</v>
      </c>
      <c r="D85" s="648" t="s">
        <v>2285</v>
      </c>
      <c r="E85" s="648" t="s">
        <v>2286</v>
      </c>
      <c r="F85" s="648" t="s">
        <v>2113</v>
      </c>
      <c r="G85" s="648">
        <v>14.0</v>
      </c>
      <c r="H85" s="648">
        <v>14.0</v>
      </c>
      <c r="I85" s="648">
        <v>14.0</v>
      </c>
      <c r="J85" s="653">
        <v>50.0</v>
      </c>
      <c r="K85" s="652">
        <f t="shared" si="1"/>
        <v>3.571428571</v>
      </c>
      <c r="L85" s="126" t="s">
        <v>88</v>
      </c>
    </row>
    <row r="86" ht="15.75" customHeight="1">
      <c r="A86" s="648" t="s">
        <v>2223</v>
      </c>
      <c r="B86" s="649" t="s">
        <v>2224</v>
      </c>
      <c r="C86" s="648" t="s">
        <v>52</v>
      </c>
      <c r="D86" s="648" t="s">
        <v>2287</v>
      </c>
      <c r="E86" s="648" t="s">
        <v>2288</v>
      </c>
      <c r="F86" s="648" t="s">
        <v>2113</v>
      </c>
      <c r="G86" s="648">
        <v>14.0</v>
      </c>
      <c r="H86" s="648">
        <v>14.0</v>
      </c>
      <c r="I86" s="648">
        <v>14.0</v>
      </c>
      <c r="J86" s="653">
        <v>50.0</v>
      </c>
      <c r="K86" s="652">
        <f t="shared" si="1"/>
        <v>3.571428571</v>
      </c>
      <c r="L86" s="126" t="s">
        <v>88</v>
      </c>
    </row>
    <row r="87" ht="15.75" customHeight="1">
      <c r="A87" s="648" t="s">
        <v>2223</v>
      </c>
      <c r="B87" s="649" t="s">
        <v>2224</v>
      </c>
      <c r="C87" s="648" t="s">
        <v>52</v>
      </c>
      <c r="D87" s="648" t="s">
        <v>2289</v>
      </c>
      <c r="E87" s="648" t="s">
        <v>2290</v>
      </c>
      <c r="F87" s="648" t="s">
        <v>2113</v>
      </c>
      <c r="G87" s="648">
        <v>14.0</v>
      </c>
      <c r="H87" s="648">
        <v>14.0</v>
      </c>
      <c r="I87" s="648">
        <v>14.0</v>
      </c>
      <c r="J87" s="653">
        <v>50.0</v>
      </c>
      <c r="K87" s="652">
        <f t="shared" si="1"/>
        <v>3.571428571</v>
      </c>
      <c r="L87" s="126" t="s">
        <v>88</v>
      </c>
    </row>
    <row r="88" ht="15.75" customHeight="1">
      <c r="A88" s="648" t="s">
        <v>2223</v>
      </c>
      <c r="B88" s="649" t="s">
        <v>2224</v>
      </c>
      <c r="C88" s="648" t="s">
        <v>52</v>
      </c>
      <c r="D88" s="648" t="s">
        <v>2291</v>
      </c>
      <c r="E88" s="648" t="s">
        <v>2292</v>
      </c>
      <c r="F88" s="648" t="s">
        <v>2113</v>
      </c>
      <c r="G88" s="648">
        <v>14.0</v>
      </c>
      <c r="H88" s="648">
        <v>14.0</v>
      </c>
      <c r="I88" s="648">
        <v>14.0</v>
      </c>
      <c r="J88" s="653">
        <v>50.0</v>
      </c>
      <c r="K88" s="652">
        <f t="shared" si="1"/>
        <v>3.571428571</v>
      </c>
      <c r="L88" s="126" t="s">
        <v>88</v>
      </c>
    </row>
    <row r="89" ht="15.75" customHeight="1">
      <c r="A89" s="648" t="s">
        <v>2223</v>
      </c>
      <c r="B89" s="649" t="s">
        <v>2224</v>
      </c>
      <c r="C89" s="648" t="s">
        <v>52</v>
      </c>
      <c r="D89" s="648" t="s">
        <v>2293</v>
      </c>
      <c r="E89" s="648" t="s">
        <v>2294</v>
      </c>
      <c r="F89" s="648" t="s">
        <v>2113</v>
      </c>
      <c r="G89" s="648">
        <v>14.0</v>
      </c>
      <c r="H89" s="648">
        <v>14.0</v>
      </c>
      <c r="I89" s="648">
        <v>14.0</v>
      </c>
      <c r="J89" s="653">
        <v>50.0</v>
      </c>
      <c r="K89" s="652">
        <f t="shared" si="1"/>
        <v>3.571428571</v>
      </c>
      <c r="L89" s="126" t="s">
        <v>88</v>
      </c>
    </row>
    <row r="90" ht="15.75" customHeight="1">
      <c r="A90" s="648" t="s">
        <v>2223</v>
      </c>
      <c r="B90" s="649" t="s">
        <v>2224</v>
      </c>
      <c r="C90" s="648" t="s">
        <v>52</v>
      </c>
      <c r="D90" s="648" t="s">
        <v>2295</v>
      </c>
      <c r="E90" s="648" t="s">
        <v>2296</v>
      </c>
      <c r="F90" s="648" t="s">
        <v>2113</v>
      </c>
      <c r="G90" s="648">
        <v>14.0</v>
      </c>
      <c r="H90" s="648">
        <v>14.0</v>
      </c>
      <c r="I90" s="648">
        <v>14.0</v>
      </c>
      <c r="J90" s="653">
        <v>50.0</v>
      </c>
      <c r="K90" s="652">
        <f t="shared" si="1"/>
        <v>3.571428571</v>
      </c>
      <c r="L90" s="126" t="s">
        <v>88</v>
      </c>
    </row>
    <row r="91" ht="15.75" customHeight="1">
      <c r="A91" s="648" t="s">
        <v>2223</v>
      </c>
      <c r="B91" s="649" t="s">
        <v>2224</v>
      </c>
      <c r="C91" s="648" t="s">
        <v>52</v>
      </c>
      <c r="D91" s="648" t="s">
        <v>2297</v>
      </c>
      <c r="E91" s="648" t="s">
        <v>2298</v>
      </c>
      <c r="F91" s="648" t="s">
        <v>2113</v>
      </c>
      <c r="G91" s="648">
        <v>14.0</v>
      </c>
      <c r="H91" s="648">
        <v>14.0</v>
      </c>
      <c r="I91" s="648">
        <v>14.0</v>
      </c>
      <c r="J91" s="653">
        <v>50.0</v>
      </c>
      <c r="K91" s="652">
        <f t="shared" si="1"/>
        <v>3.571428571</v>
      </c>
      <c r="L91" s="126" t="s">
        <v>88</v>
      </c>
    </row>
    <row r="92" ht="15.75" customHeight="1">
      <c r="A92" s="648" t="s">
        <v>2223</v>
      </c>
      <c r="B92" s="649" t="s">
        <v>2224</v>
      </c>
      <c r="C92" s="648" t="s">
        <v>52</v>
      </c>
      <c r="D92" s="648" t="s">
        <v>2299</v>
      </c>
      <c r="E92" s="648" t="s">
        <v>2300</v>
      </c>
      <c r="F92" s="648" t="s">
        <v>2113</v>
      </c>
      <c r="G92" s="648">
        <v>14.0</v>
      </c>
      <c r="H92" s="648">
        <v>14.0</v>
      </c>
      <c r="I92" s="648">
        <v>14.0</v>
      </c>
      <c r="J92" s="653">
        <v>50.0</v>
      </c>
      <c r="K92" s="652">
        <f t="shared" si="1"/>
        <v>3.571428571</v>
      </c>
      <c r="L92" s="126" t="s">
        <v>88</v>
      </c>
    </row>
    <row r="93" ht="15.75" customHeight="1">
      <c r="A93" s="648" t="s">
        <v>2223</v>
      </c>
      <c r="B93" s="649" t="s">
        <v>2224</v>
      </c>
      <c r="C93" s="648" t="s">
        <v>52</v>
      </c>
      <c r="D93" s="648" t="s">
        <v>2301</v>
      </c>
      <c r="E93" s="648" t="s">
        <v>2302</v>
      </c>
      <c r="F93" s="648" t="s">
        <v>2113</v>
      </c>
      <c r="G93" s="648">
        <v>14.0</v>
      </c>
      <c r="H93" s="648">
        <v>14.0</v>
      </c>
      <c r="I93" s="648">
        <v>14.0</v>
      </c>
      <c r="J93" s="653">
        <v>50.0</v>
      </c>
      <c r="K93" s="652">
        <f t="shared" si="1"/>
        <v>3.571428571</v>
      </c>
      <c r="L93" s="126" t="s">
        <v>88</v>
      </c>
    </row>
    <row r="94" ht="15.75" customHeight="1">
      <c r="A94" s="648" t="s">
        <v>2223</v>
      </c>
      <c r="B94" s="649" t="s">
        <v>2224</v>
      </c>
      <c r="C94" s="648" t="s">
        <v>52</v>
      </c>
      <c r="D94" s="648" t="s">
        <v>2303</v>
      </c>
      <c r="E94" s="648" t="s">
        <v>2304</v>
      </c>
      <c r="F94" s="648" t="s">
        <v>2113</v>
      </c>
      <c r="G94" s="648">
        <v>14.0</v>
      </c>
      <c r="H94" s="648">
        <v>14.0</v>
      </c>
      <c r="I94" s="648">
        <v>14.0</v>
      </c>
      <c r="J94" s="653">
        <v>50.0</v>
      </c>
      <c r="K94" s="652">
        <f t="shared" si="1"/>
        <v>3.571428571</v>
      </c>
      <c r="L94" s="126" t="s">
        <v>88</v>
      </c>
    </row>
    <row r="95" ht="15.75" customHeight="1">
      <c r="A95" s="648" t="s">
        <v>2223</v>
      </c>
      <c r="B95" s="649" t="s">
        <v>2224</v>
      </c>
      <c r="C95" s="648" t="s">
        <v>52</v>
      </c>
      <c r="D95" s="648" t="s">
        <v>2305</v>
      </c>
      <c r="E95" s="648" t="s">
        <v>2306</v>
      </c>
      <c r="F95" s="648" t="s">
        <v>2113</v>
      </c>
      <c r="G95" s="648">
        <v>14.0</v>
      </c>
      <c r="H95" s="648">
        <v>14.0</v>
      </c>
      <c r="I95" s="648">
        <v>14.0</v>
      </c>
      <c r="J95" s="653">
        <v>50.0</v>
      </c>
      <c r="K95" s="652">
        <f t="shared" si="1"/>
        <v>3.571428571</v>
      </c>
      <c r="L95" s="126" t="s">
        <v>88</v>
      </c>
    </row>
    <row r="96" ht="15.75" customHeight="1">
      <c r="A96" s="648" t="s">
        <v>2223</v>
      </c>
      <c r="B96" s="649" t="s">
        <v>2224</v>
      </c>
      <c r="C96" s="648" t="s">
        <v>52</v>
      </c>
      <c r="D96" s="648" t="s">
        <v>2307</v>
      </c>
      <c r="E96" s="648" t="s">
        <v>2308</v>
      </c>
      <c r="F96" s="648" t="s">
        <v>2113</v>
      </c>
      <c r="G96" s="648">
        <v>14.0</v>
      </c>
      <c r="H96" s="648">
        <v>14.0</v>
      </c>
      <c r="I96" s="648">
        <v>14.0</v>
      </c>
      <c r="J96" s="653">
        <v>50.0</v>
      </c>
      <c r="K96" s="652">
        <f t="shared" si="1"/>
        <v>3.571428571</v>
      </c>
      <c r="L96" s="126" t="s">
        <v>88</v>
      </c>
    </row>
    <row r="97" ht="15.75" customHeight="1">
      <c r="A97" s="648" t="s">
        <v>2223</v>
      </c>
      <c r="B97" s="649" t="s">
        <v>2224</v>
      </c>
      <c r="C97" s="648" t="s">
        <v>52</v>
      </c>
      <c r="D97" s="648" t="s">
        <v>2309</v>
      </c>
      <c r="E97" s="648" t="s">
        <v>2310</v>
      </c>
      <c r="F97" s="648" t="s">
        <v>2113</v>
      </c>
      <c r="G97" s="648">
        <v>14.0</v>
      </c>
      <c r="H97" s="648">
        <v>14.0</v>
      </c>
      <c r="I97" s="648">
        <v>14.0</v>
      </c>
      <c r="J97" s="653">
        <v>50.0</v>
      </c>
      <c r="K97" s="652">
        <f t="shared" si="1"/>
        <v>3.571428571</v>
      </c>
      <c r="L97" s="126" t="s">
        <v>88</v>
      </c>
    </row>
    <row r="98" ht="15.75" customHeight="1">
      <c r="A98" s="648" t="s">
        <v>2223</v>
      </c>
      <c r="B98" s="649" t="s">
        <v>2224</v>
      </c>
      <c r="C98" s="648" t="s">
        <v>52</v>
      </c>
      <c r="D98" s="648" t="s">
        <v>2311</v>
      </c>
      <c r="E98" s="648" t="s">
        <v>2310</v>
      </c>
      <c r="F98" s="648" t="s">
        <v>2113</v>
      </c>
      <c r="G98" s="648">
        <v>14.0</v>
      </c>
      <c r="H98" s="648">
        <v>14.0</v>
      </c>
      <c r="I98" s="648">
        <v>14.0</v>
      </c>
      <c r="J98" s="653">
        <v>50.0</v>
      </c>
      <c r="K98" s="652">
        <f t="shared" si="1"/>
        <v>3.571428571</v>
      </c>
      <c r="L98" s="126" t="s">
        <v>88</v>
      </c>
    </row>
    <row r="99" ht="15.75" customHeight="1">
      <c r="A99" s="648" t="s">
        <v>2223</v>
      </c>
      <c r="B99" s="649" t="s">
        <v>2224</v>
      </c>
      <c r="C99" s="648" t="s">
        <v>52</v>
      </c>
      <c r="D99" s="648" t="s">
        <v>2312</v>
      </c>
      <c r="E99" s="648" t="s">
        <v>2313</v>
      </c>
      <c r="F99" s="648" t="s">
        <v>2113</v>
      </c>
      <c r="G99" s="648">
        <v>14.0</v>
      </c>
      <c r="H99" s="648">
        <v>14.0</v>
      </c>
      <c r="I99" s="648">
        <v>14.0</v>
      </c>
      <c r="J99" s="653">
        <v>50.0</v>
      </c>
      <c r="K99" s="652">
        <f t="shared" si="1"/>
        <v>3.571428571</v>
      </c>
      <c r="L99" s="126" t="s">
        <v>88</v>
      </c>
    </row>
    <row r="100" ht="15.75" customHeight="1">
      <c r="A100" s="648" t="s">
        <v>2223</v>
      </c>
      <c r="B100" s="649" t="s">
        <v>2224</v>
      </c>
      <c r="C100" s="648" t="s">
        <v>52</v>
      </c>
      <c r="D100" s="648" t="s">
        <v>2314</v>
      </c>
      <c r="E100" s="648" t="s">
        <v>2315</v>
      </c>
      <c r="F100" s="648" t="s">
        <v>2113</v>
      </c>
      <c r="G100" s="648">
        <v>14.0</v>
      </c>
      <c r="H100" s="648">
        <v>14.0</v>
      </c>
      <c r="I100" s="648">
        <v>14.0</v>
      </c>
      <c r="J100" s="653">
        <v>50.0</v>
      </c>
      <c r="K100" s="652">
        <f t="shared" si="1"/>
        <v>3.571428571</v>
      </c>
      <c r="L100" s="126" t="s">
        <v>88</v>
      </c>
    </row>
    <row r="101" ht="15.75" customHeight="1">
      <c r="A101" s="648" t="s">
        <v>2223</v>
      </c>
      <c r="B101" s="649" t="s">
        <v>2224</v>
      </c>
      <c r="C101" s="648" t="s">
        <v>52</v>
      </c>
      <c r="D101" s="648" t="s">
        <v>2316</v>
      </c>
      <c r="E101" s="648" t="s">
        <v>2317</v>
      </c>
      <c r="F101" s="648" t="s">
        <v>2113</v>
      </c>
      <c r="G101" s="648">
        <v>14.0</v>
      </c>
      <c r="H101" s="648">
        <v>14.0</v>
      </c>
      <c r="I101" s="648">
        <v>14.0</v>
      </c>
      <c r="J101" s="653">
        <v>50.0</v>
      </c>
      <c r="K101" s="652">
        <f t="shared" si="1"/>
        <v>3.571428571</v>
      </c>
      <c r="L101" s="126" t="s">
        <v>88</v>
      </c>
    </row>
    <row r="102" ht="15.75" customHeight="1">
      <c r="A102" s="648" t="s">
        <v>2223</v>
      </c>
      <c r="B102" s="649" t="s">
        <v>2224</v>
      </c>
      <c r="C102" s="648" t="s">
        <v>52</v>
      </c>
      <c r="D102" s="648" t="s">
        <v>2318</v>
      </c>
      <c r="E102" s="648" t="s">
        <v>2319</v>
      </c>
      <c r="F102" s="648" t="s">
        <v>2113</v>
      </c>
      <c r="G102" s="648">
        <v>14.0</v>
      </c>
      <c r="H102" s="648">
        <v>14.0</v>
      </c>
      <c r="I102" s="648">
        <v>14.0</v>
      </c>
      <c r="J102" s="653">
        <v>50.0</v>
      </c>
      <c r="K102" s="652">
        <f t="shared" si="1"/>
        <v>3.571428571</v>
      </c>
      <c r="L102" s="126" t="s">
        <v>88</v>
      </c>
    </row>
    <row r="103" ht="15.75" customHeight="1">
      <c r="A103" s="648" t="s">
        <v>2223</v>
      </c>
      <c r="B103" s="649" t="s">
        <v>2224</v>
      </c>
      <c r="C103" s="648" t="s">
        <v>52</v>
      </c>
      <c r="D103" s="648" t="s">
        <v>2320</v>
      </c>
      <c r="E103" s="648" t="s">
        <v>2321</v>
      </c>
      <c r="F103" s="648" t="s">
        <v>2113</v>
      </c>
      <c r="G103" s="648">
        <v>14.0</v>
      </c>
      <c r="H103" s="648">
        <v>14.0</v>
      </c>
      <c r="I103" s="648">
        <v>14.0</v>
      </c>
      <c r="J103" s="653">
        <v>50.0</v>
      </c>
      <c r="K103" s="652">
        <f t="shared" si="1"/>
        <v>3.571428571</v>
      </c>
      <c r="L103" s="126" t="s">
        <v>88</v>
      </c>
    </row>
    <row r="104" ht="15.75" customHeight="1">
      <c r="A104" s="648" t="s">
        <v>2223</v>
      </c>
      <c r="B104" s="649" t="s">
        <v>2224</v>
      </c>
      <c r="C104" s="648" t="s">
        <v>52</v>
      </c>
      <c r="D104" s="648" t="s">
        <v>2322</v>
      </c>
      <c r="E104" s="648" t="s">
        <v>2323</v>
      </c>
      <c r="F104" s="648" t="s">
        <v>2113</v>
      </c>
      <c r="G104" s="648">
        <v>14.0</v>
      </c>
      <c r="H104" s="648">
        <v>14.0</v>
      </c>
      <c r="I104" s="648">
        <v>14.0</v>
      </c>
      <c r="J104" s="653">
        <v>50.0</v>
      </c>
      <c r="K104" s="652">
        <f t="shared" si="1"/>
        <v>3.571428571</v>
      </c>
      <c r="L104" s="126" t="s">
        <v>88</v>
      </c>
    </row>
    <row r="105" ht="15.75" customHeight="1">
      <c r="A105" s="648" t="s">
        <v>2223</v>
      </c>
      <c r="B105" s="649" t="s">
        <v>2224</v>
      </c>
      <c r="C105" s="648" t="s">
        <v>52</v>
      </c>
      <c r="D105" s="648" t="s">
        <v>2324</v>
      </c>
      <c r="E105" s="648" t="s">
        <v>2325</v>
      </c>
      <c r="F105" s="648" t="s">
        <v>2113</v>
      </c>
      <c r="G105" s="648">
        <v>14.0</v>
      </c>
      <c r="H105" s="648">
        <v>14.0</v>
      </c>
      <c r="I105" s="648">
        <v>14.0</v>
      </c>
      <c r="J105" s="653">
        <v>50.0</v>
      </c>
      <c r="K105" s="652">
        <f t="shared" si="1"/>
        <v>3.571428571</v>
      </c>
      <c r="L105" s="126" t="s">
        <v>88</v>
      </c>
    </row>
    <row r="106" ht="15.75" customHeight="1">
      <c r="A106" s="648" t="s">
        <v>2223</v>
      </c>
      <c r="B106" s="649" t="s">
        <v>2224</v>
      </c>
      <c r="C106" s="648" t="s">
        <v>52</v>
      </c>
      <c r="D106" s="648" t="s">
        <v>2326</v>
      </c>
      <c r="E106" s="648" t="s">
        <v>2327</v>
      </c>
      <c r="F106" s="648" t="s">
        <v>2113</v>
      </c>
      <c r="G106" s="648">
        <v>14.0</v>
      </c>
      <c r="H106" s="648">
        <v>14.0</v>
      </c>
      <c r="I106" s="648">
        <v>14.0</v>
      </c>
      <c r="J106" s="653">
        <v>50.0</v>
      </c>
      <c r="K106" s="652">
        <f t="shared" si="1"/>
        <v>3.571428571</v>
      </c>
      <c r="L106" s="126" t="s">
        <v>88</v>
      </c>
    </row>
    <row r="107" ht="15.75" customHeight="1">
      <c r="A107" s="648" t="s">
        <v>2223</v>
      </c>
      <c r="B107" s="649" t="s">
        <v>2224</v>
      </c>
      <c r="C107" s="648" t="s">
        <v>52</v>
      </c>
      <c r="D107" s="648" t="s">
        <v>2328</v>
      </c>
      <c r="E107" s="648" t="s">
        <v>2329</v>
      </c>
      <c r="F107" s="648" t="s">
        <v>2113</v>
      </c>
      <c r="G107" s="648">
        <v>14.0</v>
      </c>
      <c r="H107" s="648">
        <v>14.0</v>
      </c>
      <c r="I107" s="648">
        <v>14.0</v>
      </c>
      <c r="J107" s="653">
        <v>50.0</v>
      </c>
      <c r="K107" s="652">
        <f t="shared" si="1"/>
        <v>3.571428571</v>
      </c>
      <c r="L107" s="126" t="s">
        <v>88</v>
      </c>
    </row>
    <row r="108" ht="15.75" customHeight="1">
      <c r="A108" s="648" t="s">
        <v>2223</v>
      </c>
      <c r="B108" s="649" t="s">
        <v>2224</v>
      </c>
      <c r="C108" s="648" t="s">
        <v>52</v>
      </c>
      <c r="D108" s="648" t="s">
        <v>2330</v>
      </c>
      <c r="E108" s="648" t="s">
        <v>2331</v>
      </c>
      <c r="F108" s="648" t="s">
        <v>2113</v>
      </c>
      <c r="G108" s="648">
        <v>14.0</v>
      </c>
      <c r="H108" s="648">
        <v>14.0</v>
      </c>
      <c r="I108" s="648">
        <v>14.0</v>
      </c>
      <c r="J108" s="653">
        <v>50.0</v>
      </c>
      <c r="K108" s="652">
        <f t="shared" si="1"/>
        <v>3.571428571</v>
      </c>
      <c r="L108" s="126" t="s">
        <v>88</v>
      </c>
    </row>
    <row r="109" ht="15.75" customHeight="1">
      <c r="A109" s="648" t="s">
        <v>2223</v>
      </c>
      <c r="B109" s="649" t="s">
        <v>2224</v>
      </c>
      <c r="C109" s="648" t="s">
        <v>52</v>
      </c>
      <c r="D109" s="648" t="s">
        <v>2332</v>
      </c>
      <c r="E109" s="648" t="s">
        <v>2333</v>
      </c>
      <c r="F109" s="648" t="s">
        <v>2113</v>
      </c>
      <c r="G109" s="648">
        <v>14.0</v>
      </c>
      <c r="H109" s="648">
        <v>14.0</v>
      </c>
      <c r="I109" s="648">
        <v>14.0</v>
      </c>
      <c r="J109" s="653">
        <v>50.0</v>
      </c>
      <c r="K109" s="652">
        <f t="shared" si="1"/>
        <v>3.571428571</v>
      </c>
      <c r="L109" s="126" t="s">
        <v>88</v>
      </c>
    </row>
    <row r="110" ht="15.75" customHeight="1">
      <c r="A110" s="648" t="s">
        <v>2223</v>
      </c>
      <c r="B110" s="649" t="s">
        <v>2224</v>
      </c>
      <c r="C110" s="648" t="s">
        <v>52</v>
      </c>
      <c r="D110" s="648" t="s">
        <v>2334</v>
      </c>
      <c r="E110" s="648" t="s">
        <v>2335</v>
      </c>
      <c r="F110" s="648" t="s">
        <v>2113</v>
      </c>
      <c r="G110" s="648">
        <v>14.0</v>
      </c>
      <c r="H110" s="648">
        <v>14.0</v>
      </c>
      <c r="I110" s="648">
        <v>14.0</v>
      </c>
      <c r="J110" s="653">
        <v>50.0</v>
      </c>
      <c r="K110" s="652">
        <f t="shared" si="1"/>
        <v>3.571428571</v>
      </c>
      <c r="L110" s="126" t="s">
        <v>88</v>
      </c>
    </row>
    <row r="111" ht="15.75" customHeight="1">
      <c r="A111" s="648" t="s">
        <v>2223</v>
      </c>
      <c r="B111" s="649" t="s">
        <v>2224</v>
      </c>
      <c r="C111" s="648" t="s">
        <v>52</v>
      </c>
      <c r="D111" s="648" t="s">
        <v>2336</v>
      </c>
      <c r="E111" s="648" t="s">
        <v>2337</v>
      </c>
      <c r="F111" s="648" t="s">
        <v>2113</v>
      </c>
      <c r="G111" s="648">
        <v>14.0</v>
      </c>
      <c r="H111" s="648">
        <v>14.0</v>
      </c>
      <c r="I111" s="648">
        <v>14.0</v>
      </c>
      <c r="J111" s="653">
        <v>50.0</v>
      </c>
      <c r="K111" s="652">
        <f t="shared" si="1"/>
        <v>3.571428571</v>
      </c>
      <c r="L111" s="126" t="s">
        <v>88</v>
      </c>
    </row>
    <row r="112" ht="15.75" customHeight="1">
      <c r="A112" s="648" t="s">
        <v>2223</v>
      </c>
      <c r="B112" s="649" t="s">
        <v>2224</v>
      </c>
      <c r="C112" s="648" t="s">
        <v>52</v>
      </c>
      <c r="D112" s="648" t="s">
        <v>2338</v>
      </c>
      <c r="E112" s="648" t="s">
        <v>2339</v>
      </c>
      <c r="F112" s="648" t="s">
        <v>2113</v>
      </c>
      <c r="G112" s="648">
        <v>14.0</v>
      </c>
      <c r="H112" s="648">
        <v>14.0</v>
      </c>
      <c r="I112" s="648">
        <v>14.0</v>
      </c>
      <c r="J112" s="653">
        <v>50.0</v>
      </c>
      <c r="K112" s="652">
        <f t="shared" si="1"/>
        <v>3.571428571</v>
      </c>
      <c r="L112" s="126" t="s">
        <v>88</v>
      </c>
    </row>
    <row r="113" ht="15.75" customHeight="1">
      <c r="A113" s="648" t="s">
        <v>2223</v>
      </c>
      <c r="B113" s="649" t="s">
        <v>2224</v>
      </c>
      <c r="C113" s="648" t="s">
        <v>52</v>
      </c>
      <c r="D113" s="648" t="s">
        <v>2340</v>
      </c>
      <c r="E113" s="648" t="s">
        <v>2341</v>
      </c>
      <c r="F113" s="648" t="s">
        <v>2113</v>
      </c>
      <c r="G113" s="648">
        <v>14.0</v>
      </c>
      <c r="H113" s="648">
        <v>14.0</v>
      </c>
      <c r="I113" s="648">
        <v>14.0</v>
      </c>
      <c r="J113" s="653">
        <v>50.0</v>
      </c>
      <c r="K113" s="652">
        <f t="shared" si="1"/>
        <v>3.571428571</v>
      </c>
      <c r="L113" s="126" t="s">
        <v>88</v>
      </c>
    </row>
    <row r="114" ht="15.75" customHeight="1">
      <c r="A114" s="648" t="s">
        <v>2223</v>
      </c>
      <c r="B114" s="649" t="s">
        <v>2224</v>
      </c>
      <c r="C114" s="648" t="s">
        <v>52</v>
      </c>
      <c r="D114" s="648" t="s">
        <v>2342</v>
      </c>
      <c r="E114" s="648" t="s">
        <v>2343</v>
      </c>
      <c r="F114" s="648" t="s">
        <v>2113</v>
      </c>
      <c r="G114" s="648">
        <v>14.0</v>
      </c>
      <c r="H114" s="648">
        <v>14.0</v>
      </c>
      <c r="I114" s="648">
        <v>14.0</v>
      </c>
      <c r="J114" s="653">
        <v>50.0</v>
      </c>
      <c r="K114" s="652">
        <f t="shared" si="1"/>
        <v>3.571428571</v>
      </c>
      <c r="L114" s="126" t="s">
        <v>88</v>
      </c>
    </row>
    <row r="115" ht="15.75" customHeight="1">
      <c r="A115" s="648" t="s">
        <v>2223</v>
      </c>
      <c r="B115" s="649" t="s">
        <v>2224</v>
      </c>
      <c r="C115" s="648" t="s">
        <v>52</v>
      </c>
      <c r="D115" s="648" t="s">
        <v>2344</v>
      </c>
      <c r="E115" s="648" t="s">
        <v>2345</v>
      </c>
      <c r="F115" s="648" t="s">
        <v>2113</v>
      </c>
      <c r="G115" s="648">
        <v>14.0</v>
      </c>
      <c r="H115" s="648">
        <v>14.0</v>
      </c>
      <c r="I115" s="648">
        <v>14.0</v>
      </c>
      <c r="J115" s="653">
        <v>50.0</v>
      </c>
      <c r="K115" s="652">
        <f t="shared" si="1"/>
        <v>3.571428571</v>
      </c>
      <c r="L115" s="126" t="s">
        <v>88</v>
      </c>
    </row>
    <row r="116" ht="15.75" customHeight="1">
      <c r="A116" s="648" t="s">
        <v>2223</v>
      </c>
      <c r="B116" s="649" t="s">
        <v>2224</v>
      </c>
      <c r="C116" s="648" t="s">
        <v>52</v>
      </c>
      <c r="D116" s="648" t="s">
        <v>2346</v>
      </c>
      <c r="E116" s="648" t="s">
        <v>2347</v>
      </c>
      <c r="F116" s="648" t="s">
        <v>2113</v>
      </c>
      <c r="G116" s="648">
        <v>14.0</v>
      </c>
      <c r="H116" s="648">
        <v>14.0</v>
      </c>
      <c r="I116" s="648">
        <v>14.0</v>
      </c>
      <c r="J116" s="653">
        <v>50.0</v>
      </c>
      <c r="K116" s="652">
        <f t="shared" si="1"/>
        <v>3.571428571</v>
      </c>
      <c r="L116" s="126" t="s">
        <v>88</v>
      </c>
    </row>
    <row r="117" ht="15.75" customHeight="1">
      <c r="A117" s="648" t="s">
        <v>2223</v>
      </c>
      <c r="B117" s="649" t="s">
        <v>2224</v>
      </c>
      <c r="C117" s="648" t="s">
        <v>52</v>
      </c>
      <c r="D117" s="648" t="s">
        <v>2348</v>
      </c>
      <c r="E117" s="648" t="s">
        <v>2349</v>
      </c>
      <c r="F117" s="648" t="s">
        <v>2113</v>
      </c>
      <c r="G117" s="648">
        <v>14.0</v>
      </c>
      <c r="H117" s="648">
        <v>14.0</v>
      </c>
      <c r="I117" s="648">
        <v>14.0</v>
      </c>
      <c r="J117" s="653">
        <v>50.0</v>
      </c>
      <c r="K117" s="652">
        <f t="shared" si="1"/>
        <v>3.571428571</v>
      </c>
      <c r="L117" s="126" t="s">
        <v>88</v>
      </c>
    </row>
    <row r="118" ht="15.75" customHeight="1">
      <c r="A118" s="648" t="s">
        <v>2223</v>
      </c>
      <c r="B118" s="649" t="s">
        <v>2224</v>
      </c>
      <c r="C118" s="648" t="s">
        <v>52</v>
      </c>
      <c r="D118" s="648" t="s">
        <v>2350</v>
      </c>
      <c r="E118" s="648" t="s">
        <v>2351</v>
      </c>
      <c r="F118" s="648" t="s">
        <v>2113</v>
      </c>
      <c r="G118" s="648">
        <v>14.0</v>
      </c>
      <c r="H118" s="648">
        <v>14.0</v>
      </c>
      <c r="I118" s="648">
        <v>14.0</v>
      </c>
      <c r="J118" s="653">
        <v>50.0</v>
      </c>
      <c r="K118" s="652">
        <f t="shared" si="1"/>
        <v>3.571428571</v>
      </c>
      <c r="L118" s="126" t="s">
        <v>88</v>
      </c>
    </row>
    <row r="119" ht="15.75" customHeight="1">
      <c r="A119" s="648" t="s">
        <v>2223</v>
      </c>
      <c r="B119" s="649" t="s">
        <v>2224</v>
      </c>
      <c r="C119" s="648" t="s">
        <v>52</v>
      </c>
      <c r="D119" s="648" t="s">
        <v>2352</v>
      </c>
      <c r="E119" s="648" t="s">
        <v>2353</v>
      </c>
      <c r="F119" s="648" t="s">
        <v>2113</v>
      </c>
      <c r="G119" s="648">
        <v>14.0</v>
      </c>
      <c r="H119" s="648">
        <v>14.0</v>
      </c>
      <c r="I119" s="648">
        <v>14.0</v>
      </c>
      <c r="J119" s="653">
        <v>50.0</v>
      </c>
      <c r="K119" s="652">
        <f t="shared" si="1"/>
        <v>3.571428571</v>
      </c>
      <c r="L119" s="126" t="s">
        <v>88</v>
      </c>
    </row>
    <row r="120" ht="15.75" customHeight="1">
      <c r="A120" s="648" t="s">
        <v>2223</v>
      </c>
      <c r="B120" s="649" t="s">
        <v>2224</v>
      </c>
      <c r="C120" s="648" t="s">
        <v>52</v>
      </c>
      <c r="D120" s="648" t="s">
        <v>2354</v>
      </c>
      <c r="E120" s="648" t="s">
        <v>2355</v>
      </c>
      <c r="F120" s="648" t="s">
        <v>2113</v>
      </c>
      <c r="G120" s="648">
        <v>14.0</v>
      </c>
      <c r="H120" s="648">
        <v>14.0</v>
      </c>
      <c r="I120" s="648">
        <v>14.0</v>
      </c>
      <c r="J120" s="653">
        <v>50.0</v>
      </c>
      <c r="K120" s="652">
        <f t="shared" si="1"/>
        <v>3.571428571</v>
      </c>
      <c r="L120" s="126" t="s">
        <v>88</v>
      </c>
    </row>
    <row r="121" ht="15.75" customHeight="1">
      <c r="A121" s="648" t="s">
        <v>2356</v>
      </c>
      <c r="B121" s="649" t="s">
        <v>2357</v>
      </c>
      <c r="C121" s="648" t="s">
        <v>52</v>
      </c>
      <c r="D121" s="648" t="s">
        <v>2358</v>
      </c>
      <c r="E121" s="648" t="s">
        <v>2359</v>
      </c>
      <c r="F121" s="654" t="s">
        <v>2113</v>
      </c>
      <c r="G121" s="648">
        <v>12.0</v>
      </c>
      <c r="H121" s="648">
        <v>11.0</v>
      </c>
      <c r="I121" s="648">
        <v>12.0</v>
      </c>
      <c r="J121" s="653">
        <v>50.0</v>
      </c>
      <c r="K121" s="655">
        <f t="shared" si="1"/>
        <v>4.166666667</v>
      </c>
      <c r="L121" s="126" t="s">
        <v>88</v>
      </c>
    </row>
    <row r="122" ht="15.75" customHeight="1">
      <c r="A122" s="648" t="s">
        <v>2356</v>
      </c>
      <c r="B122" s="649" t="s">
        <v>2357</v>
      </c>
      <c r="C122" s="648" t="s">
        <v>52</v>
      </c>
      <c r="D122" s="648" t="s">
        <v>2360</v>
      </c>
      <c r="E122" s="656" t="s">
        <v>2361</v>
      </c>
      <c r="F122" s="654" t="s">
        <v>2362</v>
      </c>
      <c r="G122" s="648">
        <v>12.0</v>
      </c>
      <c r="H122" s="648">
        <v>11.0</v>
      </c>
      <c r="I122" s="648">
        <v>12.0</v>
      </c>
      <c r="J122" s="653">
        <v>50.0</v>
      </c>
      <c r="K122" s="655">
        <f t="shared" si="1"/>
        <v>4.166666667</v>
      </c>
      <c r="L122" s="126" t="s">
        <v>88</v>
      </c>
    </row>
    <row r="123" ht="15.75" customHeight="1">
      <c r="A123" s="648" t="s">
        <v>2356</v>
      </c>
      <c r="B123" s="649" t="s">
        <v>2357</v>
      </c>
      <c r="C123" s="648" t="s">
        <v>52</v>
      </c>
      <c r="D123" s="648" t="s">
        <v>2363</v>
      </c>
      <c r="E123" s="648" t="s">
        <v>2364</v>
      </c>
      <c r="F123" s="654" t="s">
        <v>2113</v>
      </c>
      <c r="G123" s="648">
        <v>12.0</v>
      </c>
      <c r="H123" s="648">
        <v>11.0</v>
      </c>
      <c r="I123" s="648">
        <v>12.0</v>
      </c>
      <c r="J123" s="653">
        <v>50.0</v>
      </c>
      <c r="K123" s="655">
        <f t="shared" si="1"/>
        <v>4.166666667</v>
      </c>
      <c r="L123" s="126" t="s">
        <v>88</v>
      </c>
    </row>
    <row r="124" ht="15.75" customHeight="1">
      <c r="A124" s="648" t="s">
        <v>2356</v>
      </c>
      <c r="B124" s="649" t="s">
        <v>2357</v>
      </c>
      <c r="C124" s="648" t="s">
        <v>52</v>
      </c>
      <c r="D124" s="648" t="s">
        <v>2365</v>
      </c>
      <c r="E124" s="648" t="s">
        <v>2366</v>
      </c>
      <c r="F124" s="654" t="s">
        <v>2113</v>
      </c>
      <c r="G124" s="648">
        <v>12.0</v>
      </c>
      <c r="H124" s="648">
        <v>11.0</v>
      </c>
      <c r="I124" s="648">
        <v>12.0</v>
      </c>
      <c r="J124" s="653">
        <v>50.0</v>
      </c>
      <c r="K124" s="655">
        <f t="shared" si="1"/>
        <v>4.166666667</v>
      </c>
      <c r="L124" s="126" t="s">
        <v>88</v>
      </c>
    </row>
    <row r="125" ht="15.75" customHeight="1">
      <c r="A125" s="648" t="s">
        <v>2356</v>
      </c>
      <c r="B125" s="649" t="s">
        <v>2357</v>
      </c>
      <c r="C125" s="648" t="s">
        <v>52</v>
      </c>
      <c r="D125" s="648" t="s">
        <v>2367</v>
      </c>
      <c r="E125" s="648" t="s">
        <v>2368</v>
      </c>
      <c r="F125" s="654" t="s">
        <v>2113</v>
      </c>
      <c r="G125" s="648">
        <v>12.0</v>
      </c>
      <c r="H125" s="648">
        <v>11.0</v>
      </c>
      <c r="I125" s="648">
        <v>12.0</v>
      </c>
      <c r="J125" s="653">
        <v>50.0</v>
      </c>
      <c r="K125" s="655">
        <f t="shared" si="1"/>
        <v>4.166666667</v>
      </c>
      <c r="L125" s="126" t="s">
        <v>88</v>
      </c>
    </row>
    <row r="126" ht="15.75" customHeight="1">
      <c r="A126" s="648" t="s">
        <v>2356</v>
      </c>
      <c r="B126" s="649" t="s">
        <v>2357</v>
      </c>
      <c r="C126" s="648" t="s">
        <v>52</v>
      </c>
      <c r="D126" s="648" t="s">
        <v>2369</v>
      </c>
      <c r="E126" s="648" t="s">
        <v>2370</v>
      </c>
      <c r="F126" s="654" t="s">
        <v>2113</v>
      </c>
      <c r="G126" s="648">
        <v>12.0</v>
      </c>
      <c r="H126" s="648">
        <v>11.0</v>
      </c>
      <c r="I126" s="648">
        <v>12.0</v>
      </c>
      <c r="J126" s="653">
        <v>50.0</v>
      </c>
      <c r="K126" s="655">
        <f t="shared" si="1"/>
        <v>4.166666667</v>
      </c>
      <c r="L126" s="126" t="s">
        <v>88</v>
      </c>
    </row>
    <row r="127" ht="15.75" customHeight="1">
      <c r="A127" s="648" t="s">
        <v>2356</v>
      </c>
      <c r="B127" s="649" t="s">
        <v>2357</v>
      </c>
      <c r="C127" s="648" t="s">
        <v>52</v>
      </c>
      <c r="D127" s="648" t="s">
        <v>2371</v>
      </c>
      <c r="E127" s="648" t="s">
        <v>2372</v>
      </c>
      <c r="F127" s="654" t="s">
        <v>2113</v>
      </c>
      <c r="G127" s="648">
        <v>12.0</v>
      </c>
      <c r="H127" s="648">
        <v>11.0</v>
      </c>
      <c r="I127" s="648">
        <v>12.0</v>
      </c>
      <c r="J127" s="653">
        <v>50.0</v>
      </c>
      <c r="K127" s="655">
        <f t="shared" si="1"/>
        <v>4.166666667</v>
      </c>
      <c r="L127" s="126" t="s">
        <v>88</v>
      </c>
    </row>
    <row r="128" ht="15.75" customHeight="1">
      <c r="A128" s="648" t="s">
        <v>2356</v>
      </c>
      <c r="B128" s="649" t="s">
        <v>2357</v>
      </c>
      <c r="C128" s="648" t="s">
        <v>52</v>
      </c>
      <c r="D128" s="648" t="s">
        <v>2373</v>
      </c>
      <c r="E128" s="648" t="s">
        <v>2374</v>
      </c>
      <c r="F128" s="654" t="s">
        <v>2113</v>
      </c>
      <c r="G128" s="648">
        <v>12.0</v>
      </c>
      <c r="H128" s="648">
        <v>11.0</v>
      </c>
      <c r="I128" s="648">
        <v>12.0</v>
      </c>
      <c r="J128" s="653">
        <v>50.0</v>
      </c>
      <c r="K128" s="655">
        <f t="shared" si="1"/>
        <v>4.166666667</v>
      </c>
      <c r="L128" s="126" t="s">
        <v>88</v>
      </c>
    </row>
    <row r="129" ht="15.75" customHeight="1">
      <c r="A129" s="648" t="s">
        <v>2356</v>
      </c>
      <c r="B129" s="649" t="s">
        <v>2357</v>
      </c>
      <c r="C129" s="648" t="s">
        <v>52</v>
      </c>
      <c r="D129" s="648" t="s">
        <v>2375</v>
      </c>
      <c r="E129" s="648" t="s">
        <v>2376</v>
      </c>
      <c r="F129" s="654" t="s">
        <v>2113</v>
      </c>
      <c r="G129" s="648">
        <v>12.0</v>
      </c>
      <c r="H129" s="648">
        <v>11.0</v>
      </c>
      <c r="I129" s="648">
        <v>12.0</v>
      </c>
      <c r="J129" s="653">
        <v>50.0</v>
      </c>
      <c r="K129" s="655">
        <f t="shared" si="1"/>
        <v>4.166666667</v>
      </c>
      <c r="L129" s="126" t="s">
        <v>88</v>
      </c>
    </row>
    <row r="130" ht="15.75" customHeight="1">
      <c r="A130" s="648" t="s">
        <v>296</v>
      </c>
      <c r="B130" s="649" t="s">
        <v>295</v>
      </c>
      <c r="C130" s="648" t="s">
        <v>52</v>
      </c>
      <c r="D130" s="648" t="s">
        <v>2377</v>
      </c>
      <c r="E130" s="656" t="s">
        <v>2378</v>
      </c>
      <c r="F130" s="654" t="s">
        <v>2113</v>
      </c>
      <c r="G130" s="648">
        <v>9.0</v>
      </c>
      <c r="H130" s="657">
        <v>8.0</v>
      </c>
      <c r="I130" s="657">
        <v>9.0</v>
      </c>
      <c r="J130" s="653">
        <v>50.0</v>
      </c>
      <c r="K130" s="655">
        <f t="shared" si="1"/>
        <v>5.555555556</v>
      </c>
      <c r="L130" s="126" t="s">
        <v>88</v>
      </c>
    </row>
    <row r="131" ht="15.75" customHeight="1">
      <c r="A131" s="648" t="s">
        <v>296</v>
      </c>
      <c r="B131" s="649" t="s">
        <v>295</v>
      </c>
      <c r="C131" s="648" t="s">
        <v>52</v>
      </c>
      <c r="D131" s="648" t="s">
        <v>2379</v>
      </c>
      <c r="E131" s="648" t="s">
        <v>2380</v>
      </c>
      <c r="F131" s="654" t="s">
        <v>2113</v>
      </c>
      <c r="G131" s="648">
        <v>9.0</v>
      </c>
      <c r="H131" s="657">
        <v>8.0</v>
      </c>
      <c r="I131" s="657">
        <v>9.0</v>
      </c>
      <c r="J131" s="653">
        <v>50.0</v>
      </c>
      <c r="K131" s="655">
        <f t="shared" si="1"/>
        <v>5.555555556</v>
      </c>
      <c r="L131" s="126" t="s">
        <v>88</v>
      </c>
    </row>
    <row r="132" ht="15.75" customHeight="1">
      <c r="A132" s="648" t="s">
        <v>2381</v>
      </c>
      <c r="B132" s="649" t="s">
        <v>2382</v>
      </c>
      <c r="C132" s="648" t="s">
        <v>52</v>
      </c>
      <c r="D132" s="648" t="s">
        <v>2383</v>
      </c>
      <c r="E132" s="648" t="s">
        <v>2384</v>
      </c>
      <c r="F132" s="654" t="s">
        <v>2113</v>
      </c>
      <c r="G132" s="648">
        <v>8.0</v>
      </c>
      <c r="H132" s="658">
        <v>7.0</v>
      </c>
      <c r="I132" s="658">
        <v>8.0</v>
      </c>
      <c r="J132" s="653">
        <v>50.0</v>
      </c>
      <c r="K132" s="655">
        <f t="shared" si="1"/>
        <v>6.25</v>
      </c>
      <c r="L132" s="126" t="s">
        <v>88</v>
      </c>
    </row>
    <row r="133" ht="15.75" customHeight="1">
      <c r="A133" s="648" t="s">
        <v>2381</v>
      </c>
      <c r="B133" s="649" t="s">
        <v>2382</v>
      </c>
      <c r="C133" s="648" t="s">
        <v>52</v>
      </c>
      <c r="D133" s="648" t="s">
        <v>2385</v>
      </c>
      <c r="E133" s="648" t="s">
        <v>2386</v>
      </c>
      <c r="F133" s="654" t="s">
        <v>2113</v>
      </c>
      <c r="G133" s="648">
        <v>8.0</v>
      </c>
      <c r="H133" s="658">
        <v>7.0</v>
      </c>
      <c r="I133" s="658">
        <v>8.0</v>
      </c>
      <c r="J133" s="653">
        <v>50.0</v>
      </c>
      <c r="K133" s="655">
        <f t="shared" si="1"/>
        <v>6.25</v>
      </c>
      <c r="L133" s="126" t="s">
        <v>88</v>
      </c>
    </row>
    <row r="134" ht="15.75" customHeight="1">
      <c r="A134" s="648" t="s">
        <v>2381</v>
      </c>
      <c r="B134" s="649" t="s">
        <v>2382</v>
      </c>
      <c r="C134" s="648" t="s">
        <v>52</v>
      </c>
      <c r="D134" s="648" t="s">
        <v>2387</v>
      </c>
      <c r="E134" s="650" t="s">
        <v>2388</v>
      </c>
      <c r="F134" s="654" t="s">
        <v>2362</v>
      </c>
      <c r="G134" s="648">
        <v>8.0</v>
      </c>
      <c r="H134" s="658">
        <v>7.0</v>
      </c>
      <c r="I134" s="658">
        <v>8.0</v>
      </c>
      <c r="J134" s="653">
        <v>50.0</v>
      </c>
      <c r="K134" s="655">
        <f t="shared" si="1"/>
        <v>6.25</v>
      </c>
      <c r="L134" s="126" t="s">
        <v>88</v>
      </c>
    </row>
    <row r="135" ht="15.75" customHeight="1">
      <c r="A135" s="648" t="s">
        <v>2381</v>
      </c>
      <c r="B135" s="649" t="s">
        <v>2382</v>
      </c>
      <c r="C135" s="648" t="s">
        <v>52</v>
      </c>
      <c r="D135" s="648" t="s">
        <v>2389</v>
      </c>
      <c r="E135" s="650" t="s">
        <v>2388</v>
      </c>
      <c r="F135" s="654" t="s">
        <v>2362</v>
      </c>
      <c r="G135" s="648">
        <v>8.0</v>
      </c>
      <c r="H135" s="658">
        <v>7.0</v>
      </c>
      <c r="I135" s="658">
        <v>8.0</v>
      </c>
      <c r="J135" s="653">
        <v>50.0</v>
      </c>
      <c r="K135" s="655">
        <f t="shared" si="1"/>
        <v>6.25</v>
      </c>
      <c r="L135" s="126" t="s">
        <v>88</v>
      </c>
    </row>
    <row r="136" ht="15.75" customHeight="1">
      <c r="A136" s="648" t="s">
        <v>2381</v>
      </c>
      <c r="B136" s="649" t="s">
        <v>2382</v>
      </c>
      <c r="C136" s="648" t="s">
        <v>52</v>
      </c>
      <c r="D136" s="648" t="s">
        <v>2390</v>
      </c>
      <c r="E136" s="648" t="s">
        <v>2391</v>
      </c>
      <c r="F136" s="654" t="s">
        <v>2113</v>
      </c>
      <c r="G136" s="648">
        <v>8.0</v>
      </c>
      <c r="H136" s="658">
        <v>7.0</v>
      </c>
      <c r="I136" s="658">
        <v>8.0</v>
      </c>
      <c r="J136" s="653">
        <v>50.0</v>
      </c>
      <c r="K136" s="655">
        <f t="shared" si="1"/>
        <v>6.25</v>
      </c>
      <c r="L136" s="126" t="s">
        <v>88</v>
      </c>
    </row>
    <row r="137" ht="15.75" customHeight="1">
      <c r="A137" s="648" t="s">
        <v>2392</v>
      </c>
      <c r="B137" s="649" t="s">
        <v>2393</v>
      </c>
      <c r="C137" s="648" t="s">
        <v>52</v>
      </c>
      <c r="D137" s="648" t="s">
        <v>2394</v>
      </c>
      <c r="E137" s="648" t="s">
        <v>2395</v>
      </c>
      <c r="F137" s="654" t="s">
        <v>2113</v>
      </c>
      <c r="G137" s="648">
        <v>10.0</v>
      </c>
      <c r="H137" s="648">
        <v>10.0</v>
      </c>
      <c r="I137" s="648">
        <v>10.0</v>
      </c>
      <c r="J137" s="653">
        <v>50.0</v>
      </c>
      <c r="K137" s="655">
        <v>5.0</v>
      </c>
      <c r="L137" s="126" t="s">
        <v>88</v>
      </c>
    </row>
    <row r="138" ht="15.75" customHeight="1">
      <c r="A138" s="648" t="s">
        <v>2392</v>
      </c>
      <c r="B138" s="649" t="s">
        <v>2393</v>
      </c>
      <c r="C138" s="648" t="s">
        <v>52</v>
      </c>
      <c r="D138" s="648" t="s">
        <v>2396</v>
      </c>
      <c r="E138" s="648" t="s">
        <v>2397</v>
      </c>
      <c r="F138" s="654" t="s">
        <v>2113</v>
      </c>
      <c r="G138" s="648">
        <v>10.0</v>
      </c>
      <c r="H138" s="648">
        <v>10.0</v>
      </c>
      <c r="I138" s="648">
        <v>10.0</v>
      </c>
      <c r="J138" s="653">
        <v>50.0</v>
      </c>
      <c r="K138" s="655">
        <v>5.0</v>
      </c>
      <c r="L138" s="126" t="s">
        <v>88</v>
      </c>
    </row>
    <row r="139" ht="15.75" customHeight="1">
      <c r="A139" s="648" t="s">
        <v>2392</v>
      </c>
      <c r="B139" s="649" t="s">
        <v>2393</v>
      </c>
      <c r="C139" s="648" t="s">
        <v>52</v>
      </c>
      <c r="D139" s="648" t="s">
        <v>2398</v>
      </c>
      <c r="E139" s="650" t="s">
        <v>2399</v>
      </c>
      <c r="F139" s="654" t="s">
        <v>2113</v>
      </c>
      <c r="G139" s="648">
        <v>10.0</v>
      </c>
      <c r="H139" s="648">
        <v>10.0</v>
      </c>
      <c r="I139" s="648">
        <v>10.0</v>
      </c>
      <c r="J139" s="653">
        <v>50.0</v>
      </c>
      <c r="K139" s="655">
        <v>5.0</v>
      </c>
      <c r="L139" s="126" t="s">
        <v>88</v>
      </c>
    </row>
    <row r="140" ht="15.75" customHeight="1">
      <c r="A140" s="648" t="s">
        <v>2400</v>
      </c>
      <c r="B140" s="649" t="s">
        <v>2401</v>
      </c>
      <c r="C140" s="648" t="s">
        <v>52</v>
      </c>
      <c r="D140" s="648" t="s">
        <v>2402</v>
      </c>
      <c r="E140" s="650" t="s">
        <v>2403</v>
      </c>
      <c r="F140" s="654" t="s">
        <v>2113</v>
      </c>
      <c r="G140" s="648">
        <v>10.0</v>
      </c>
      <c r="H140" s="648">
        <v>9.0</v>
      </c>
      <c r="I140" s="648">
        <v>10.0</v>
      </c>
      <c r="J140" s="653">
        <v>50.0</v>
      </c>
      <c r="K140" s="655">
        <f t="shared" ref="K140:K163" si="2">J140/G140</f>
        <v>5</v>
      </c>
      <c r="L140" s="126" t="s">
        <v>88</v>
      </c>
    </row>
    <row r="141" ht="15.75" customHeight="1">
      <c r="A141" s="648" t="s">
        <v>2400</v>
      </c>
      <c r="B141" s="649" t="s">
        <v>2401</v>
      </c>
      <c r="C141" s="648" t="s">
        <v>52</v>
      </c>
      <c r="D141" s="648" t="s">
        <v>2404</v>
      </c>
      <c r="E141" s="650" t="s">
        <v>2405</v>
      </c>
      <c r="F141" s="654" t="s">
        <v>2113</v>
      </c>
      <c r="G141" s="648">
        <v>10.0</v>
      </c>
      <c r="H141" s="648">
        <v>9.0</v>
      </c>
      <c r="I141" s="648">
        <v>10.0</v>
      </c>
      <c r="J141" s="653">
        <v>50.0</v>
      </c>
      <c r="K141" s="655">
        <f t="shared" si="2"/>
        <v>5</v>
      </c>
      <c r="L141" s="126" t="s">
        <v>88</v>
      </c>
    </row>
    <row r="142" ht="15.75" customHeight="1">
      <c r="A142" s="648" t="s">
        <v>322</v>
      </c>
      <c r="B142" s="649" t="s">
        <v>321</v>
      </c>
      <c r="C142" s="648" t="s">
        <v>52</v>
      </c>
      <c r="D142" s="648" t="s">
        <v>2377</v>
      </c>
      <c r="E142" s="648" t="s">
        <v>2378</v>
      </c>
      <c r="F142" s="654" t="s">
        <v>2113</v>
      </c>
      <c r="G142" s="648">
        <v>11.0</v>
      </c>
      <c r="H142" s="648">
        <v>10.0</v>
      </c>
      <c r="I142" s="648">
        <v>11.0</v>
      </c>
      <c r="J142" s="653">
        <v>50.0</v>
      </c>
      <c r="K142" s="655">
        <f t="shared" si="2"/>
        <v>4.545454545</v>
      </c>
      <c r="L142" s="126" t="s">
        <v>88</v>
      </c>
    </row>
    <row r="143" ht="15.75" customHeight="1">
      <c r="A143" s="648" t="s">
        <v>2406</v>
      </c>
      <c r="B143" s="649" t="s">
        <v>275</v>
      </c>
      <c r="C143" s="648" t="s">
        <v>52</v>
      </c>
      <c r="D143" s="648" t="s">
        <v>2407</v>
      </c>
      <c r="E143" s="648" t="s">
        <v>2408</v>
      </c>
      <c r="F143" s="654" t="s">
        <v>2113</v>
      </c>
      <c r="G143" s="648">
        <v>11.0</v>
      </c>
      <c r="H143" s="648">
        <v>8.0</v>
      </c>
      <c r="I143" s="648">
        <v>11.0</v>
      </c>
      <c r="J143" s="653">
        <v>50.0</v>
      </c>
      <c r="K143" s="655">
        <f t="shared" si="2"/>
        <v>4.545454545</v>
      </c>
      <c r="L143" s="126" t="s">
        <v>88</v>
      </c>
    </row>
    <row r="144" ht="15.75" customHeight="1">
      <c r="A144" s="648" t="s">
        <v>2406</v>
      </c>
      <c r="B144" s="649" t="s">
        <v>275</v>
      </c>
      <c r="C144" s="648" t="s">
        <v>52</v>
      </c>
      <c r="D144" s="648" t="s">
        <v>2409</v>
      </c>
      <c r="E144" s="648" t="s">
        <v>2410</v>
      </c>
      <c r="F144" s="654" t="s">
        <v>2113</v>
      </c>
      <c r="G144" s="648">
        <v>11.0</v>
      </c>
      <c r="H144" s="648">
        <v>8.0</v>
      </c>
      <c r="I144" s="648">
        <v>11.0</v>
      </c>
      <c r="J144" s="653">
        <v>50.0</v>
      </c>
      <c r="K144" s="655">
        <f t="shared" si="2"/>
        <v>4.545454545</v>
      </c>
      <c r="L144" s="126" t="s">
        <v>88</v>
      </c>
    </row>
    <row r="145" ht="15.75" customHeight="1">
      <c r="A145" s="648" t="s">
        <v>287</v>
      </c>
      <c r="B145" s="649" t="s">
        <v>286</v>
      </c>
      <c r="C145" s="648" t="s">
        <v>52</v>
      </c>
      <c r="D145" s="648" t="s">
        <v>2411</v>
      </c>
      <c r="E145" s="648" t="s">
        <v>2412</v>
      </c>
      <c r="F145" s="654" t="s">
        <v>2113</v>
      </c>
      <c r="G145" s="648">
        <v>11.0</v>
      </c>
      <c r="H145" s="648">
        <v>6.0</v>
      </c>
      <c r="I145" s="648">
        <v>11.0</v>
      </c>
      <c r="J145" s="653">
        <v>50.0</v>
      </c>
      <c r="K145" s="655">
        <f t="shared" si="2"/>
        <v>4.545454545</v>
      </c>
      <c r="L145" s="126" t="s">
        <v>88</v>
      </c>
    </row>
    <row r="146" ht="15.75" customHeight="1">
      <c r="A146" s="648" t="s">
        <v>2400</v>
      </c>
      <c r="B146" s="649" t="s">
        <v>2401</v>
      </c>
      <c r="C146" s="648" t="s">
        <v>52</v>
      </c>
      <c r="D146" s="648" t="s">
        <v>2413</v>
      </c>
      <c r="E146" s="648" t="s">
        <v>2414</v>
      </c>
      <c r="F146" s="654" t="s">
        <v>2362</v>
      </c>
      <c r="G146" s="648">
        <v>10.0</v>
      </c>
      <c r="H146" s="648">
        <v>9.0</v>
      </c>
      <c r="I146" s="648">
        <v>10.0</v>
      </c>
      <c r="J146" s="653">
        <v>50.0</v>
      </c>
      <c r="K146" s="655">
        <f t="shared" si="2"/>
        <v>5</v>
      </c>
      <c r="L146" s="126" t="s">
        <v>88</v>
      </c>
    </row>
    <row r="147" ht="15.75" customHeight="1">
      <c r="A147" s="648" t="s">
        <v>2400</v>
      </c>
      <c r="B147" s="649" t="s">
        <v>2401</v>
      </c>
      <c r="C147" s="648" t="s">
        <v>52</v>
      </c>
      <c r="D147" s="648" t="s">
        <v>2415</v>
      </c>
      <c r="E147" s="656" t="s">
        <v>2416</v>
      </c>
      <c r="F147" s="654" t="s">
        <v>2362</v>
      </c>
      <c r="G147" s="648">
        <v>10.0</v>
      </c>
      <c r="H147" s="648">
        <v>9.0</v>
      </c>
      <c r="I147" s="648">
        <v>10.0</v>
      </c>
      <c r="J147" s="653">
        <v>50.0</v>
      </c>
      <c r="K147" s="655">
        <f t="shared" si="2"/>
        <v>5</v>
      </c>
      <c r="L147" s="126" t="s">
        <v>88</v>
      </c>
    </row>
    <row r="148" ht="15.75" customHeight="1">
      <c r="A148" s="648" t="s">
        <v>2400</v>
      </c>
      <c r="B148" s="649" t="s">
        <v>2401</v>
      </c>
      <c r="C148" s="648" t="s">
        <v>52</v>
      </c>
      <c r="D148" s="648" t="s">
        <v>2417</v>
      </c>
      <c r="E148" s="648" t="s">
        <v>2414</v>
      </c>
      <c r="F148" s="654" t="s">
        <v>2362</v>
      </c>
      <c r="G148" s="648">
        <v>10.0</v>
      </c>
      <c r="H148" s="648">
        <v>9.0</v>
      </c>
      <c r="I148" s="648">
        <v>10.0</v>
      </c>
      <c r="J148" s="653">
        <v>50.0</v>
      </c>
      <c r="K148" s="655">
        <f t="shared" si="2"/>
        <v>5</v>
      </c>
      <c r="L148" s="126" t="s">
        <v>88</v>
      </c>
    </row>
    <row r="149" ht="15.75" customHeight="1">
      <c r="A149" s="648" t="s">
        <v>2205</v>
      </c>
      <c r="B149" s="649" t="s">
        <v>2206</v>
      </c>
      <c r="C149" s="648" t="s">
        <v>52</v>
      </c>
      <c r="D149" s="648" t="s">
        <v>2418</v>
      </c>
      <c r="E149" s="648" t="s">
        <v>2419</v>
      </c>
      <c r="F149" s="648" t="s">
        <v>2362</v>
      </c>
      <c r="G149" s="648">
        <v>9.0</v>
      </c>
      <c r="H149" s="648">
        <v>9.0</v>
      </c>
      <c r="I149" s="648">
        <v>9.0</v>
      </c>
      <c r="J149" s="651">
        <v>50.0</v>
      </c>
      <c r="K149" s="652">
        <f t="shared" si="2"/>
        <v>5.555555556</v>
      </c>
      <c r="L149" s="126" t="s">
        <v>88</v>
      </c>
    </row>
    <row r="150" ht="15.75" customHeight="1">
      <c r="A150" s="648" t="s">
        <v>2205</v>
      </c>
      <c r="B150" s="649" t="s">
        <v>2206</v>
      </c>
      <c r="C150" s="648" t="s">
        <v>52</v>
      </c>
      <c r="D150" s="648" t="s">
        <v>2420</v>
      </c>
      <c r="E150" s="648" t="s">
        <v>2419</v>
      </c>
      <c r="F150" s="648" t="s">
        <v>2362</v>
      </c>
      <c r="G150" s="648">
        <v>9.0</v>
      </c>
      <c r="H150" s="648">
        <v>9.0</v>
      </c>
      <c r="I150" s="648">
        <v>9.0</v>
      </c>
      <c r="J150" s="651">
        <v>50.0</v>
      </c>
      <c r="K150" s="652">
        <f t="shared" si="2"/>
        <v>5.555555556</v>
      </c>
      <c r="L150" s="126" t="s">
        <v>88</v>
      </c>
    </row>
    <row r="151" ht="15.75" customHeight="1">
      <c r="A151" s="648" t="s">
        <v>2205</v>
      </c>
      <c r="B151" s="649" t="s">
        <v>2206</v>
      </c>
      <c r="C151" s="648" t="s">
        <v>52</v>
      </c>
      <c r="D151" s="648" t="s">
        <v>2421</v>
      </c>
      <c r="E151" s="648" t="s">
        <v>2419</v>
      </c>
      <c r="F151" s="648" t="s">
        <v>2362</v>
      </c>
      <c r="G151" s="648">
        <v>9.0</v>
      </c>
      <c r="H151" s="648">
        <v>9.0</v>
      </c>
      <c r="I151" s="648">
        <v>9.0</v>
      </c>
      <c r="J151" s="651">
        <v>50.0</v>
      </c>
      <c r="K151" s="652">
        <f t="shared" si="2"/>
        <v>5.555555556</v>
      </c>
      <c r="L151" s="126" t="s">
        <v>88</v>
      </c>
    </row>
    <row r="152" ht="15.75" customHeight="1">
      <c r="A152" s="648" t="s">
        <v>2223</v>
      </c>
      <c r="B152" s="649" t="s">
        <v>2224</v>
      </c>
      <c r="C152" s="648" t="s">
        <v>52</v>
      </c>
      <c r="D152" s="648" t="s">
        <v>2422</v>
      </c>
      <c r="E152" s="659" t="s">
        <v>2423</v>
      </c>
      <c r="F152" s="648" t="s">
        <v>2362</v>
      </c>
      <c r="G152" s="648">
        <v>14.0</v>
      </c>
      <c r="H152" s="648">
        <v>14.0</v>
      </c>
      <c r="I152" s="648">
        <v>14.0</v>
      </c>
      <c r="J152" s="653">
        <v>50.0</v>
      </c>
      <c r="K152" s="652">
        <f t="shared" si="2"/>
        <v>3.571428571</v>
      </c>
      <c r="L152" s="126" t="s">
        <v>88</v>
      </c>
    </row>
    <row r="153" ht="15.75" customHeight="1">
      <c r="A153" s="648" t="s">
        <v>2223</v>
      </c>
      <c r="B153" s="649" t="s">
        <v>2224</v>
      </c>
      <c r="C153" s="648" t="s">
        <v>52</v>
      </c>
      <c r="D153" s="648" t="s">
        <v>2424</v>
      </c>
      <c r="E153" s="650" t="s">
        <v>2425</v>
      </c>
      <c r="F153" s="648" t="s">
        <v>2362</v>
      </c>
      <c r="G153" s="648">
        <v>14.0</v>
      </c>
      <c r="H153" s="648">
        <v>14.0</v>
      </c>
      <c r="I153" s="648">
        <v>14.0</v>
      </c>
      <c r="J153" s="653">
        <v>50.0</v>
      </c>
      <c r="K153" s="652">
        <f t="shared" si="2"/>
        <v>3.571428571</v>
      </c>
      <c r="L153" s="126" t="s">
        <v>88</v>
      </c>
    </row>
    <row r="154" ht="15.75" customHeight="1">
      <c r="A154" s="648" t="s">
        <v>2223</v>
      </c>
      <c r="B154" s="649" t="s">
        <v>2224</v>
      </c>
      <c r="C154" s="648" t="s">
        <v>52</v>
      </c>
      <c r="D154" s="648" t="s">
        <v>2426</v>
      </c>
      <c r="E154" s="650" t="s">
        <v>2425</v>
      </c>
      <c r="F154" s="648" t="s">
        <v>2362</v>
      </c>
      <c r="G154" s="648">
        <v>14.0</v>
      </c>
      <c r="H154" s="648">
        <v>14.0</v>
      </c>
      <c r="I154" s="648">
        <v>14.0</v>
      </c>
      <c r="J154" s="653">
        <v>50.0</v>
      </c>
      <c r="K154" s="652">
        <f t="shared" si="2"/>
        <v>3.571428571</v>
      </c>
      <c r="L154" s="126" t="s">
        <v>88</v>
      </c>
    </row>
    <row r="155" ht="15.75" customHeight="1">
      <c r="A155" s="648" t="s">
        <v>2223</v>
      </c>
      <c r="B155" s="649" t="s">
        <v>2224</v>
      </c>
      <c r="C155" s="648" t="s">
        <v>52</v>
      </c>
      <c r="D155" s="648" t="s">
        <v>2427</v>
      </c>
      <c r="E155" s="650" t="s">
        <v>2428</v>
      </c>
      <c r="F155" s="648" t="s">
        <v>2362</v>
      </c>
      <c r="G155" s="648">
        <v>14.0</v>
      </c>
      <c r="H155" s="648">
        <v>14.0</v>
      </c>
      <c r="I155" s="648">
        <v>14.0</v>
      </c>
      <c r="J155" s="653">
        <v>50.0</v>
      </c>
      <c r="K155" s="652">
        <f t="shared" si="2"/>
        <v>3.571428571</v>
      </c>
      <c r="L155" s="126" t="s">
        <v>88</v>
      </c>
    </row>
    <row r="156" ht="15.75" customHeight="1">
      <c r="A156" s="648" t="s">
        <v>2223</v>
      </c>
      <c r="B156" s="649" t="s">
        <v>2224</v>
      </c>
      <c r="C156" s="648" t="s">
        <v>52</v>
      </c>
      <c r="D156" s="648" t="s">
        <v>2429</v>
      </c>
      <c r="E156" s="650" t="s">
        <v>2428</v>
      </c>
      <c r="F156" s="648" t="s">
        <v>2362</v>
      </c>
      <c r="G156" s="648">
        <v>14.0</v>
      </c>
      <c r="H156" s="648">
        <v>14.0</v>
      </c>
      <c r="I156" s="648">
        <v>14.0</v>
      </c>
      <c r="J156" s="653">
        <v>50.0</v>
      </c>
      <c r="K156" s="652">
        <f t="shared" si="2"/>
        <v>3.571428571</v>
      </c>
      <c r="L156" s="126" t="s">
        <v>88</v>
      </c>
    </row>
    <row r="157" ht="15.75" customHeight="1">
      <c r="A157" s="648" t="s">
        <v>2223</v>
      </c>
      <c r="B157" s="649" t="s">
        <v>2224</v>
      </c>
      <c r="C157" s="648" t="s">
        <v>52</v>
      </c>
      <c r="D157" s="648" t="s">
        <v>2430</v>
      </c>
      <c r="E157" s="650" t="s">
        <v>2428</v>
      </c>
      <c r="F157" s="648" t="s">
        <v>2362</v>
      </c>
      <c r="G157" s="648">
        <v>14.0</v>
      </c>
      <c r="H157" s="648">
        <v>14.0</v>
      </c>
      <c r="I157" s="648">
        <v>14.0</v>
      </c>
      <c r="J157" s="653">
        <v>50.0</v>
      </c>
      <c r="K157" s="652">
        <f t="shared" si="2"/>
        <v>3.571428571</v>
      </c>
      <c r="L157" s="126" t="s">
        <v>88</v>
      </c>
    </row>
    <row r="158" ht="15.75" customHeight="1">
      <c r="A158" s="648" t="s">
        <v>2223</v>
      </c>
      <c r="B158" s="649" t="s">
        <v>2224</v>
      </c>
      <c r="C158" s="648" t="s">
        <v>52</v>
      </c>
      <c r="D158" s="648" t="s">
        <v>2431</v>
      </c>
      <c r="E158" s="650" t="s">
        <v>2428</v>
      </c>
      <c r="F158" s="648" t="s">
        <v>2362</v>
      </c>
      <c r="G158" s="648">
        <v>14.0</v>
      </c>
      <c r="H158" s="648">
        <v>14.0</v>
      </c>
      <c r="I158" s="648">
        <v>14.0</v>
      </c>
      <c r="J158" s="653">
        <v>50.0</v>
      </c>
      <c r="K158" s="652">
        <f t="shared" si="2"/>
        <v>3.571428571</v>
      </c>
      <c r="L158" s="126" t="s">
        <v>88</v>
      </c>
    </row>
    <row r="159" ht="15.75" customHeight="1">
      <c r="A159" s="648" t="s">
        <v>2223</v>
      </c>
      <c r="B159" s="649" t="s">
        <v>2224</v>
      </c>
      <c r="C159" s="648" t="s">
        <v>52</v>
      </c>
      <c r="D159" s="648" t="s">
        <v>2432</v>
      </c>
      <c r="E159" s="650" t="s">
        <v>2428</v>
      </c>
      <c r="F159" s="648" t="s">
        <v>2362</v>
      </c>
      <c r="G159" s="648">
        <v>14.0</v>
      </c>
      <c r="H159" s="648">
        <v>14.0</v>
      </c>
      <c r="I159" s="648">
        <v>14.0</v>
      </c>
      <c r="J159" s="653">
        <v>50.0</v>
      </c>
      <c r="K159" s="652">
        <f t="shared" si="2"/>
        <v>3.571428571</v>
      </c>
      <c r="L159" s="126" t="s">
        <v>88</v>
      </c>
    </row>
    <row r="160" ht="15.75" customHeight="1">
      <c r="A160" s="648" t="s">
        <v>2223</v>
      </c>
      <c r="B160" s="649" t="s">
        <v>2224</v>
      </c>
      <c r="C160" s="648" t="s">
        <v>52</v>
      </c>
      <c r="D160" s="648" t="s">
        <v>2433</v>
      </c>
      <c r="E160" s="650" t="s">
        <v>2428</v>
      </c>
      <c r="F160" s="648" t="s">
        <v>2362</v>
      </c>
      <c r="G160" s="648">
        <v>14.0</v>
      </c>
      <c r="H160" s="648">
        <v>14.0</v>
      </c>
      <c r="I160" s="648">
        <v>14.0</v>
      </c>
      <c r="J160" s="653">
        <v>50.0</v>
      </c>
      <c r="K160" s="652">
        <f t="shared" si="2"/>
        <v>3.571428571</v>
      </c>
      <c r="L160" s="126" t="s">
        <v>88</v>
      </c>
    </row>
    <row r="161" ht="15.75" customHeight="1">
      <c r="A161" s="648" t="s">
        <v>2223</v>
      </c>
      <c r="B161" s="649" t="s">
        <v>2224</v>
      </c>
      <c r="C161" s="648" t="s">
        <v>52</v>
      </c>
      <c r="D161" s="648" t="s">
        <v>2434</v>
      </c>
      <c r="E161" s="650" t="s">
        <v>2428</v>
      </c>
      <c r="F161" s="648" t="s">
        <v>2362</v>
      </c>
      <c r="G161" s="648">
        <v>14.0</v>
      </c>
      <c r="H161" s="648">
        <v>14.0</v>
      </c>
      <c r="I161" s="648">
        <v>14.0</v>
      </c>
      <c r="J161" s="653">
        <v>50.0</v>
      </c>
      <c r="K161" s="652">
        <f t="shared" si="2"/>
        <v>3.571428571</v>
      </c>
      <c r="L161" s="126" t="s">
        <v>88</v>
      </c>
    </row>
    <row r="162" ht="15.75" customHeight="1">
      <c r="A162" s="648" t="s">
        <v>2223</v>
      </c>
      <c r="B162" s="649" t="s">
        <v>2224</v>
      </c>
      <c r="C162" s="648" t="s">
        <v>52</v>
      </c>
      <c r="D162" s="648" t="s">
        <v>2435</v>
      </c>
      <c r="E162" s="650" t="s">
        <v>2428</v>
      </c>
      <c r="F162" s="648" t="s">
        <v>2362</v>
      </c>
      <c r="G162" s="648">
        <v>14.0</v>
      </c>
      <c r="H162" s="648">
        <v>14.0</v>
      </c>
      <c r="I162" s="648">
        <v>14.0</v>
      </c>
      <c r="J162" s="653">
        <v>50.0</v>
      </c>
      <c r="K162" s="652">
        <f t="shared" si="2"/>
        <v>3.571428571</v>
      </c>
      <c r="L162" s="126" t="s">
        <v>88</v>
      </c>
    </row>
    <row r="163" ht="15.75" customHeight="1">
      <c r="A163" s="648" t="s">
        <v>2223</v>
      </c>
      <c r="B163" s="649" t="s">
        <v>2224</v>
      </c>
      <c r="C163" s="648" t="s">
        <v>52</v>
      </c>
      <c r="D163" s="648" t="s">
        <v>2436</v>
      </c>
      <c r="E163" s="650" t="s">
        <v>2428</v>
      </c>
      <c r="F163" s="648" t="s">
        <v>2362</v>
      </c>
      <c r="G163" s="648">
        <v>14.0</v>
      </c>
      <c r="H163" s="648">
        <v>14.0</v>
      </c>
      <c r="I163" s="648">
        <v>14.0</v>
      </c>
      <c r="J163" s="653">
        <v>50.0</v>
      </c>
      <c r="K163" s="652">
        <f t="shared" si="2"/>
        <v>3.571428571</v>
      </c>
      <c r="L163" s="126" t="s">
        <v>88</v>
      </c>
    </row>
    <row r="164" ht="15.75" customHeight="1">
      <c r="A164" s="648" t="s">
        <v>2437</v>
      </c>
      <c r="B164" s="649" t="s">
        <v>2438</v>
      </c>
      <c r="C164" s="648" t="s">
        <v>52</v>
      </c>
      <c r="D164" s="648" t="s">
        <v>2439</v>
      </c>
      <c r="E164" s="659" t="s">
        <v>2440</v>
      </c>
      <c r="F164" s="654" t="s">
        <v>2362</v>
      </c>
      <c r="G164" s="648">
        <v>4.0</v>
      </c>
      <c r="H164" s="648">
        <v>1.0</v>
      </c>
      <c r="I164" s="648">
        <v>4.0</v>
      </c>
      <c r="J164" s="653">
        <v>50.0</v>
      </c>
      <c r="K164" s="655">
        <v>6.25</v>
      </c>
      <c r="L164" s="126" t="s">
        <v>88</v>
      </c>
    </row>
    <row r="165" ht="15.75" customHeight="1">
      <c r="A165" s="648" t="s">
        <v>2437</v>
      </c>
      <c r="B165" s="649" t="s">
        <v>2438</v>
      </c>
      <c r="C165" s="648" t="s">
        <v>52</v>
      </c>
      <c r="D165" s="648" t="s">
        <v>2441</v>
      </c>
      <c r="E165" s="659" t="s">
        <v>2442</v>
      </c>
      <c r="F165" s="654" t="s">
        <v>2443</v>
      </c>
      <c r="G165" s="648">
        <v>4.0</v>
      </c>
      <c r="H165" s="648">
        <v>1.0</v>
      </c>
      <c r="I165" s="648">
        <v>4.0</v>
      </c>
      <c r="J165" s="653">
        <v>50.0</v>
      </c>
      <c r="K165" s="655">
        <v>6.25</v>
      </c>
      <c r="L165" s="126" t="s">
        <v>88</v>
      </c>
    </row>
    <row r="166" ht="15.75" customHeight="1">
      <c r="A166" s="648" t="s">
        <v>2437</v>
      </c>
      <c r="B166" s="649" t="s">
        <v>2438</v>
      </c>
      <c r="C166" s="648" t="s">
        <v>52</v>
      </c>
      <c r="D166" s="648" t="s">
        <v>2444</v>
      </c>
      <c r="E166" s="659" t="s">
        <v>2445</v>
      </c>
      <c r="F166" s="654" t="s">
        <v>2443</v>
      </c>
      <c r="G166" s="648">
        <v>4.0</v>
      </c>
      <c r="H166" s="648">
        <v>1.0</v>
      </c>
      <c r="I166" s="648">
        <v>4.0</v>
      </c>
      <c r="J166" s="653">
        <v>50.0</v>
      </c>
      <c r="K166" s="655">
        <v>6.25</v>
      </c>
      <c r="L166" s="126" t="s">
        <v>88</v>
      </c>
    </row>
    <row r="167" ht="15.75" customHeight="1">
      <c r="A167" s="648" t="s">
        <v>2437</v>
      </c>
      <c r="B167" s="649" t="s">
        <v>2438</v>
      </c>
      <c r="C167" s="648" t="s">
        <v>52</v>
      </c>
      <c r="D167" s="648" t="s">
        <v>2446</v>
      </c>
      <c r="E167" s="659" t="s">
        <v>2447</v>
      </c>
      <c r="F167" s="654" t="s">
        <v>2443</v>
      </c>
      <c r="G167" s="648">
        <v>4.0</v>
      </c>
      <c r="H167" s="648">
        <v>1.0</v>
      </c>
      <c r="I167" s="648">
        <v>4.0</v>
      </c>
      <c r="J167" s="653">
        <v>50.0</v>
      </c>
      <c r="K167" s="655">
        <v>6.25</v>
      </c>
      <c r="L167" s="126" t="s">
        <v>88</v>
      </c>
    </row>
    <row r="168" ht="15.75" customHeight="1">
      <c r="A168" s="648" t="s">
        <v>2437</v>
      </c>
      <c r="B168" s="649" t="s">
        <v>2438</v>
      </c>
      <c r="C168" s="648" t="s">
        <v>52</v>
      </c>
      <c r="D168" s="648" t="s">
        <v>2448</v>
      </c>
      <c r="E168" s="659" t="s">
        <v>2449</v>
      </c>
      <c r="F168" s="654" t="s">
        <v>2443</v>
      </c>
      <c r="G168" s="648">
        <v>4.0</v>
      </c>
      <c r="H168" s="648">
        <v>1.0</v>
      </c>
      <c r="I168" s="648">
        <v>4.0</v>
      </c>
      <c r="J168" s="653">
        <v>50.0</v>
      </c>
      <c r="K168" s="655">
        <v>6.25</v>
      </c>
      <c r="L168" s="126" t="s">
        <v>88</v>
      </c>
    </row>
    <row r="169" ht="15.75" customHeight="1">
      <c r="A169" s="648" t="s">
        <v>2437</v>
      </c>
      <c r="B169" s="649" t="s">
        <v>2438</v>
      </c>
      <c r="C169" s="648" t="s">
        <v>52</v>
      </c>
      <c r="D169" s="648" t="s">
        <v>2450</v>
      </c>
      <c r="E169" s="659" t="s">
        <v>2451</v>
      </c>
      <c r="F169" s="654" t="s">
        <v>2443</v>
      </c>
      <c r="G169" s="648">
        <v>4.0</v>
      </c>
      <c r="H169" s="648">
        <v>1.0</v>
      </c>
      <c r="I169" s="648">
        <v>4.0</v>
      </c>
      <c r="J169" s="653">
        <v>50.0</v>
      </c>
      <c r="K169" s="655">
        <v>6.25</v>
      </c>
      <c r="L169" s="126" t="s">
        <v>88</v>
      </c>
    </row>
    <row r="170" ht="15.75" customHeight="1">
      <c r="A170" s="648" t="s">
        <v>2437</v>
      </c>
      <c r="B170" s="649" t="s">
        <v>2438</v>
      </c>
      <c r="C170" s="648" t="s">
        <v>52</v>
      </c>
      <c r="D170" s="648" t="s">
        <v>2452</v>
      </c>
      <c r="E170" s="659" t="s">
        <v>2453</v>
      </c>
      <c r="F170" s="654" t="s">
        <v>2443</v>
      </c>
      <c r="G170" s="648">
        <v>4.0</v>
      </c>
      <c r="H170" s="648">
        <v>1.0</v>
      </c>
      <c r="I170" s="648">
        <v>4.0</v>
      </c>
      <c r="J170" s="653">
        <v>50.0</v>
      </c>
      <c r="K170" s="655">
        <v>6.25</v>
      </c>
      <c r="L170" s="126" t="s">
        <v>88</v>
      </c>
    </row>
    <row r="171" ht="15.75" customHeight="1">
      <c r="A171" s="648" t="s">
        <v>2437</v>
      </c>
      <c r="B171" s="649" t="s">
        <v>2438</v>
      </c>
      <c r="C171" s="648" t="s">
        <v>52</v>
      </c>
      <c r="D171" s="648" t="s">
        <v>2454</v>
      </c>
      <c r="E171" s="659" t="s">
        <v>2455</v>
      </c>
      <c r="F171" s="654" t="s">
        <v>2443</v>
      </c>
      <c r="G171" s="648">
        <v>4.0</v>
      </c>
      <c r="H171" s="648">
        <v>1.0</v>
      </c>
      <c r="I171" s="648">
        <v>4.0</v>
      </c>
      <c r="J171" s="653">
        <v>50.0</v>
      </c>
      <c r="K171" s="655">
        <v>6.25</v>
      </c>
      <c r="L171" s="126" t="s">
        <v>88</v>
      </c>
    </row>
    <row r="172" ht="15.75" customHeight="1">
      <c r="A172" s="648" t="s">
        <v>2437</v>
      </c>
      <c r="B172" s="649" t="s">
        <v>2438</v>
      </c>
      <c r="C172" s="648" t="s">
        <v>52</v>
      </c>
      <c r="D172" s="648" t="s">
        <v>2456</v>
      </c>
      <c r="E172" s="659" t="s">
        <v>2457</v>
      </c>
      <c r="F172" s="654" t="s">
        <v>2362</v>
      </c>
      <c r="G172" s="648">
        <v>4.0</v>
      </c>
      <c r="H172" s="648">
        <v>1.0</v>
      </c>
      <c r="I172" s="648">
        <v>4.0</v>
      </c>
      <c r="J172" s="653">
        <v>50.0</v>
      </c>
      <c r="K172" s="655">
        <v>6.25</v>
      </c>
      <c r="L172" s="126" t="s">
        <v>88</v>
      </c>
    </row>
    <row r="173" ht="15.75" customHeight="1">
      <c r="A173" s="648" t="s">
        <v>2437</v>
      </c>
      <c r="B173" s="649" t="s">
        <v>2438</v>
      </c>
      <c r="C173" s="648" t="s">
        <v>52</v>
      </c>
      <c r="D173" s="648" t="s">
        <v>2458</v>
      </c>
      <c r="E173" s="659" t="s">
        <v>2459</v>
      </c>
      <c r="F173" s="654" t="s">
        <v>2443</v>
      </c>
      <c r="G173" s="648">
        <v>4.0</v>
      </c>
      <c r="H173" s="648">
        <v>1.0</v>
      </c>
      <c r="I173" s="648">
        <v>4.0</v>
      </c>
      <c r="J173" s="653">
        <v>50.0</v>
      </c>
      <c r="K173" s="655">
        <v>6.25</v>
      </c>
      <c r="L173" s="126" t="s">
        <v>88</v>
      </c>
    </row>
    <row r="174" ht="15.75" customHeight="1">
      <c r="A174" s="648" t="s">
        <v>2437</v>
      </c>
      <c r="B174" s="649" t="s">
        <v>2438</v>
      </c>
      <c r="C174" s="648" t="s">
        <v>52</v>
      </c>
      <c r="D174" s="648" t="s">
        <v>2460</v>
      </c>
      <c r="E174" s="659" t="s">
        <v>2461</v>
      </c>
      <c r="F174" s="654" t="s">
        <v>2443</v>
      </c>
      <c r="G174" s="648">
        <v>4.0</v>
      </c>
      <c r="H174" s="648">
        <v>1.0</v>
      </c>
      <c r="I174" s="648">
        <v>4.0</v>
      </c>
      <c r="J174" s="653">
        <v>50.0</v>
      </c>
      <c r="K174" s="655">
        <v>6.25</v>
      </c>
      <c r="L174" s="126" t="s">
        <v>88</v>
      </c>
    </row>
    <row r="175" ht="15.75" customHeight="1">
      <c r="A175" s="648" t="s">
        <v>2437</v>
      </c>
      <c r="B175" s="649" t="s">
        <v>2438</v>
      </c>
      <c r="C175" s="648" t="s">
        <v>52</v>
      </c>
      <c r="D175" s="648" t="s">
        <v>2462</v>
      </c>
      <c r="E175" s="659" t="s">
        <v>2463</v>
      </c>
      <c r="F175" s="654" t="s">
        <v>2443</v>
      </c>
      <c r="G175" s="648">
        <v>4.0</v>
      </c>
      <c r="H175" s="648">
        <v>1.0</v>
      </c>
      <c r="I175" s="648">
        <v>4.0</v>
      </c>
      <c r="J175" s="653">
        <v>50.0</v>
      </c>
      <c r="K175" s="655">
        <v>6.25</v>
      </c>
      <c r="L175" s="126" t="s">
        <v>88</v>
      </c>
    </row>
    <row r="176" ht="15.75" customHeight="1">
      <c r="A176" s="648" t="s">
        <v>2437</v>
      </c>
      <c r="B176" s="649" t="s">
        <v>2438</v>
      </c>
      <c r="C176" s="648" t="s">
        <v>52</v>
      </c>
      <c r="D176" s="648" t="s">
        <v>2464</v>
      </c>
      <c r="E176" s="659" t="s">
        <v>2465</v>
      </c>
      <c r="F176" s="654" t="s">
        <v>2443</v>
      </c>
      <c r="G176" s="648">
        <v>4.0</v>
      </c>
      <c r="H176" s="648">
        <v>1.0</v>
      </c>
      <c r="I176" s="648">
        <v>4.0</v>
      </c>
      <c r="J176" s="653">
        <v>50.0</v>
      </c>
      <c r="K176" s="655">
        <v>6.25</v>
      </c>
      <c r="L176" s="126" t="s">
        <v>88</v>
      </c>
    </row>
    <row r="177" ht="15.75" customHeight="1">
      <c r="A177" s="648" t="s">
        <v>2437</v>
      </c>
      <c r="B177" s="649" t="s">
        <v>2438</v>
      </c>
      <c r="C177" s="648" t="s">
        <v>52</v>
      </c>
      <c r="D177" s="648" t="s">
        <v>2466</v>
      </c>
      <c r="E177" s="659" t="s">
        <v>2467</v>
      </c>
      <c r="F177" s="654" t="s">
        <v>2443</v>
      </c>
      <c r="G177" s="648">
        <v>4.0</v>
      </c>
      <c r="H177" s="648">
        <v>1.0</v>
      </c>
      <c r="I177" s="648">
        <v>4.0</v>
      </c>
      <c r="J177" s="653">
        <v>50.0</v>
      </c>
      <c r="K177" s="655">
        <v>6.25</v>
      </c>
      <c r="L177" s="126" t="s">
        <v>88</v>
      </c>
    </row>
    <row r="178" ht="15.75" customHeight="1">
      <c r="A178" s="648" t="s">
        <v>2437</v>
      </c>
      <c r="B178" s="649" t="s">
        <v>2438</v>
      </c>
      <c r="C178" s="648" t="s">
        <v>52</v>
      </c>
      <c r="D178" s="648" t="s">
        <v>2468</v>
      </c>
      <c r="E178" s="659" t="s">
        <v>2469</v>
      </c>
      <c r="F178" s="654" t="s">
        <v>2443</v>
      </c>
      <c r="G178" s="648">
        <v>4.0</v>
      </c>
      <c r="H178" s="648">
        <v>1.0</v>
      </c>
      <c r="I178" s="648">
        <v>4.0</v>
      </c>
      <c r="J178" s="653">
        <v>50.0</v>
      </c>
      <c r="K178" s="655">
        <v>6.25</v>
      </c>
      <c r="L178" s="126" t="s">
        <v>88</v>
      </c>
    </row>
    <row r="179" ht="15.75" customHeight="1">
      <c r="A179" s="648" t="s">
        <v>2437</v>
      </c>
      <c r="B179" s="649" t="s">
        <v>2438</v>
      </c>
      <c r="C179" s="648" t="s">
        <v>52</v>
      </c>
      <c r="D179" s="648" t="s">
        <v>2470</v>
      </c>
      <c r="E179" s="659" t="s">
        <v>2471</v>
      </c>
      <c r="F179" s="654" t="s">
        <v>2443</v>
      </c>
      <c r="G179" s="648">
        <v>4.0</v>
      </c>
      <c r="H179" s="648">
        <v>1.0</v>
      </c>
      <c r="I179" s="648">
        <v>4.0</v>
      </c>
      <c r="J179" s="653">
        <v>50.0</v>
      </c>
      <c r="K179" s="655">
        <v>6.25</v>
      </c>
      <c r="L179" s="126" t="s">
        <v>88</v>
      </c>
    </row>
    <row r="180" ht="15.75" customHeight="1">
      <c r="A180" s="648" t="s">
        <v>2437</v>
      </c>
      <c r="B180" s="649" t="s">
        <v>2438</v>
      </c>
      <c r="C180" s="648" t="s">
        <v>52</v>
      </c>
      <c r="D180" s="648" t="s">
        <v>2472</v>
      </c>
      <c r="E180" s="659" t="s">
        <v>2473</v>
      </c>
      <c r="F180" s="654" t="s">
        <v>2443</v>
      </c>
      <c r="G180" s="648">
        <v>4.0</v>
      </c>
      <c r="H180" s="648">
        <v>1.0</v>
      </c>
      <c r="I180" s="648">
        <v>4.0</v>
      </c>
      <c r="J180" s="653">
        <v>50.0</v>
      </c>
      <c r="K180" s="655">
        <v>6.25</v>
      </c>
      <c r="L180" s="126" t="s">
        <v>88</v>
      </c>
    </row>
    <row r="181" ht="15.75" customHeight="1">
      <c r="A181" s="648" t="s">
        <v>2437</v>
      </c>
      <c r="B181" s="649" t="s">
        <v>2438</v>
      </c>
      <c r="C181" s="648" t="s">
        <v>52</v>
      </c>
      <c r="D181" s="648" t="s">
        <v>2474</v>
      </c>
      <c r="E181" s="659" t="s">
        <v>2475</v>
      </c>
      <c r="F181" s="654" t="s">
        <v>2443</v>
      </c>
      <c r="G181" s="648">
        <v>4.0</v>
      </c>
      <c r="H181" s="648">
        <v>1.0</v>
      </c>
      <c r="I181" s="648">
        <v>4.0</v>
      </c>
      <c r="J181" s="653">
        <v>50.0</v>
      </c>
      <c r="K181" s="655">
        <v>6.25</v>
      </c>
      <c r="L181" s="126" t="s">
        <v>88</v>
      </c>
    </row>
    <row r="182" ht="15.75" customHeight="1">
      <c r="A182" s="648" t="s">
        <v>2437</v>
      </c>
      <c r="B182" s="649" t="s">
        <v>2438</v>
      </c>
      <c r="C182" s="648" t="s">
        <v>52</v>
      </c>
      <c r="D182" s="648" t="s">
        <v>2476</v>
      </c>
      <c r="E182" s="659" t="s">
        <v>2477</v>
      </c>
      <c r="F182" s="654" t="s">
        <v>2443</v>
      </c>
      <c r="G182" s="648">
        <v>4.0</v>
      </c>
      <c r="H182" s="648">
        <v>1.0</v>
      </c>
      <c r="I182" s="648">
        <v>4.0</v>
      </c>
      <c r="J182" s="653">
        <v>50.0</v>
      </c>
      <c r="K182" s="655">
        <v>6.25</v>
      </c>
      <c r="L182" s="126" t="s">
        <v>88</v>
      </c>
    </row>
    <row r="183" ht="15.75" customHeight="1">
      <c r="A183" s="648" t="s">
        <v>2437</v>
      </c>
      <c r="B183" s="649" t="s">
        <v>2438</v>
      </c>
      <c r="C183" s="648" t="s">
        <v>52</v>
      </c>
      <c r="D183" s="648" t="s">
        <v>2478</v>
      </c>
      <c r="E183" s="659" t="s">
        <v>2479</v>
      </c>
      <c r="F183" s="654" t="s">
        <v>2443</v>
      </c>
      <c r="G183" s="648">
        <v>4.0</v>
      </c>
      <c r="H183" s="648">
        <v>1.0</v>
      </c>
      <c r="I183" s="648">
        <v>4.0</v>
      </c>
      <c r="J183" s="653">
        <v>50.0</v>
      </c>
      <c r="K183" s="655">
        <v>6.25</v>
      </c>
      <c r="L183" s="126" t="s">
        <v>88</v>
      </c>
    </row>
    <row r="184" ht="15.75" customHeight="1">
      <c r="A184" s="648" t="s">
        <v>2437</v>
      </c>
      <c r="B184" s="649" t="s">
        <v>2438</v>
      </c>
      <c r="C184" s="648" t="s">
        <v>52</v>
      </c>
      <c r="D184" s="648" t="s">
        <v>2480</v>
      </c>
      <c r="E184" s="659" t="s">
        <v>2481</v>
      </c>
      <c r="F184" s="654" t="s">
        <v>2362</v>
      </c>
      <c r="G184" s="648">
        <v>4.0</v>
      </c>
      <c r="H184" s="648">
        <v>1.0</v>
      </c>
      <c r="I184" s="648">
        <v>4.0</v>
      </c>
      <c r="J184" s="653">
        <v>50.0</v>
      </c>
      <c r="K184" s="655">
        <v>6.25</v>
      </c>
      <c r="L184" s="126" t="s">
        <v>88</v>
      </c>
    </row>
    <row r="185" ht="15.75" customHeight="1">
      <c r="A185" s="648" t="s">
        <v>2437</v>
      </c>
      <c r="B185" s="649" t="s">
        <v>2438</v>
      </c>
      <c r="C185" s="648" t="s">
        <v>52</v>
      </c>
      <c r="D185" s="648" t="s">
        <v>2482</v>
      </c>
      <c r="E185" s="659" t="s">
        <v>2483</v>
      </c>
      <c r="F185" s="654" t="s">
        <v>2362</v>
      </c>
      <c r="G185" s="648">
        <v>4.0</v>
      </c>
      <c r="H185" s="648">
        <v>1.0</v>
      </c>
      <c r="I185" s="648">
        <v>4.0</v>
      </c>
      <c r="J185" s="653">
        <v>50.0</v>
      </c>
      <c r="K185" s="655">
        <v>6.25</v>
      </c>
      <c r="L185" s="126" t="s">
        <v>88</v>
      </c>
    </row>
    <row r="186" ht="15.75" customHeight="1">
      <c r="A186" s="648" t="s">
        <v>2437</v>
      </c>
      <c r="B186" s="649" t="s">
        <v>2438</v>
      </c>
      <c r="C186" s="648" t="s">
        <v>52</v>
      </c>
      <c r="D186" s="648" t="s">
        <v>2484</v>
      </c>
      <c r="E186" s="659" t="s">
        <v>2485</v>
      </c>
      <c r="F186" s="654" t="s">
        <v>2443</v>
      </c>
      <c r="G186" s="648">
        <v>4.0</v>
      </c>
      <c r="H186" s="648">
        <v>1.0</v>
      </c>
      <c r="I186" s="648">
        <v>4.0</v>
      </c>
      <c r="J186" s="653">
        <v>50.0</v>
      </c>
      <c r="K186" s="655">
        <v>6.25</v>
      </c>
      <c r="L186" s="126" t="s">
        <v>88</v>
      </c>
    </row>
    <row r="187" ht="15.75" customHeight="1">
      <c r="A187" s="648" t="s">
        <v>2437</v>
      </c>
      <c r="B187" s="649" t="s">
        <v>2438</v>
      </c>
      <c r="C187" s="648" t="s">
        <v>52</v>
      </c>
      <c r="D187" s="648" t="s">
        <v>2486</v>
      </c>
      <c r="E187" s="659" t="s">
        <v>2487</v>
      </c>
      <c r="F187" s="654" t="s">
        <v>2443</v>
      </c>
      <c r="G187" s="648">
        <v>4.0</v>
      </c>
      <c r="H187" s="648">
        <v>1.0</v>
      </c>
      <c r="I187" s="648">
        <v>4.0</v>
      </c>
      <c r="J187" s="653">
        <v>50.0</v>
      </c>
      <c r="K187" s="655">
        <v>6.25</v>
      </c>
      <c r="L187" s="126" t="s">
        <v>88</v>
      </c>
    </row>
    <row r="188" ht="15.75" customHeight="1">
      <c r="A188" s="648" t="s">
        <v>2437</v>
      </c>
      <c r="B188" s="649" t="s">
        <v>2438</v>
      </c>
      <c r="C188" s="648" t="s">
        <v>52</v>
      </c>
      <c r="D188" s="648" t="s">
        <v>2488</v>
      </c>
      <c r="E188" s="659" t="s">
        <v>2489</v>
      </c>
      <c r="F188" s="654" t="s">
        <v>2443</v>
      </c>
      <c r="G188" s="648">
        <v>4.0</v>
      </c>
      <c r="H188" s="648">
        <v>1.0</v>
      </c>
      <c r="I188" s="648">
        <v>4.0</v>
      </c>
      <c r="J188" s="653">
        <v>50.0</v>
      </c>
      <c r="K188" s="655">
        <v>6.25</v>
      </c>
      <c r="L188" s="126" t="s">
        <v>88</v>
      </c>
    </row>
    <row r="189" ht="15.75" customHeight="1">
      <c r="A189" s="648" t="s">
        <v>2437</v>
      </c>
      <c r="B189" s="649" t="s">
        <v>2438</v>
      </c>
      <c r="C189" s="648" t="s">
        <v>52</v>
      </c>
      <c r="D189" s="648" t="s">
        <v>2490</v>
      </c>
      <c r="E189" s="659" t="s">
        <v>2491</v>
      </c>
      <c r="F189" s="654" t="s">
        <v>2443</v>
      </c>
      <c r="G189" s="648">
        <v>4.0</v>
      </c>
      <c r="H189" s="648">
        <v>1.0</v>
      </c>
      <c r="I189" s="648">
        <v>4.0</v>
      </c>
      <c r="J189" s="653">
        <v>50.0</v>
      </c>
      <c r="K189" s="655">
        <v>6.25</v>
      </c>
      <c r="L189" s="126" t="s">
        <v>88</v>
      </c>
    </row>
    <row r="190" ht="15.75" customHeight="1">
      <c r="A190" s="648" t="s">
        <v>2437</v>
      </c>
      <c r="B190" s="649" t="s">
        <v>2438</v>
      </c>
      <c r="C190" s="648" t="s">
        <v>52</v>
      </c>
      <c r="D190" s="648" t="s">
        <v>2492</v>
      </c>
      <c r="E190" s="659" t="s">
        <v>2493</v>
      </c>
      <c r="F190" s="654" t="s">
        <v>2443</v>
      </c>
      <c r="G190" s="648">
        <v>4.0</v>
      </c>
      <c r="H190" s="648">
        <v>1.0</v>
      </c>
      <c r="I190" s="648">
        <v>4.0</v>
      </c>
      <c r="J190" s="653">
        <v>50.0</v>
      </c>
      <c r="K190" s="655">
        <v>6.25</v>
      </c>
      <c r="L190" s="126" t="s">
        <v>88</v>
      </c>
    </row>
    <row r="191" ht="15.75" customHeight="1">
      <c r="A191" s="648" t="s">
        <v>2437</v>
      </c>
      <c r="B191" s="649" t="s">
        <v>2438</v>
      </c>
      <c r="C191" s="648" t="s">
        <v>52</v>
      </c>
      <c r="D191" s="648" t="s">
        <v>2494</v>
      </c>
      <c r="E191" s="659" t="s">
        <v>2495</v>
      </c>
      <c r="F191" s="654" t="s">
        <v>2443</v>
      </c>
      <c r="G191" s="648">
        <v>4.0</v>
      </c>
      <c r="H191" s="648">
        <v>1.0</v>
      </c>
      <c r="I191" s="648">
        <v>4.0</v>
      </c>
      <c r="J191" s="653">
        <v>50.0</v>
      </c>
      <c r="K191" s="655">
        <v>6.25</v>
      </c>
      <c r="L191" s="126" t="s">
        <v>88</v>
      </c>
    </row>
    <row r="192" ht="15.75" customHeight="1">
      <c r="A192" s="648" t="s">
        <v>2437</v>
      </c>
      <c r="B192" s="649" t="s">
        <v>2438</v>
      </c>
      <c r="C192" s="648" t="s">
        <v>52</v>
      </c>
      <c r="D192" s="648" t="s">
        <v>2496</v>
      </c>
      <c r="E192" s="659" t="s">
        <v>2497</v>
      </c>
      <c r="F192" s="654" t="s">
        <v>2443</v>
      </c>
      <c r="G192" s="648">
        <v>4.0</v>
      </c>
      <c r="H192" s="648">
        <v>1.0</v>
      </c>
      <c r="I192" s="648">
        <v>4.0</v>
      </c>
      <c r="J192" s="653">
        <v>50.0</v>
      </c>
      <c r="K192" s="655">
        <v>6.25</v>
      </c>
      <c r="L192" s="126" t="s">
        <v>88</v>
      </c>
    </row>
    <row r="193" ht="15.75" customHeight="1">
      <c r="A193" s="648" t="s">
        <v>2437</v>
      </c>
      <c r="B193" s="649" t="s">
        <v>2438</v>
      </c>
      <c r="C193" s="648" t="s">
        <v>52</v>
      </c>
      <c r="D193" s="648" t="s">
        <v>2498</v>
      </c>
      <c r="E193" s="659" t="s">
        <v>2499</v>
      </c>
      <c r="F193" s="654" t="s">
        <v>2443</v>
      </c>
      <c r="G193" s="648">
        <v>4.0</v>
      </c>
      <c r="H193" s="648">
        <v>1.0</v>
      </c>
      <c r="I193" s="648">
        <v>4.0</v>
      </c>
      <c r="J193" s="653">
        <v>50.0</v>
      </c>
      <c r="K193" s="655">
        <v>6.25</v>
      </c>
      <c r="L193" s="126" t="s">
        <v>88</v>
      </c>
    </row>
    <row r="194" ht="15.75" customHeight="1">
      <c r="A194" s="648" t="s">
        <v>2437</v>
      </c>
      <c r="B194" s="649" t="s">
        <v>2438</v>
      </c>
      <c r="C194" s="648" t="s">
        <v>52</v>
      </c>
      <c r="D194" s="648" t="s">
        <v>2500</v>
      </c>
      <c r="E194" s="659" t="s">
        <v>2501</v>
      </c>
      <c r="F194" s="654" t="s">
        <v>2443</v>
      </c>
      <c r="G194" s="648">
        <v>4.0</v>
      </c>
      <c r="H194" s="648">
        <v>1.0</v>
      </c>
      <c r="I194" s="648">
        <v>4.0</v>
      </c>
      <c r="J194" s="653">
        <v>50.0</v>
      </c>
      <c r="K194" s="655">
        <v>6.25</v>
      </c>
      <c r="L194" s="126" t="s">
        <v>88</v>
      </c>
    </row>
    <row r="195" ht="15.75" customHeight="1">
      <c r="A195" s="648" t="s">
        <v>2437</v>
      </c>
      <c r="B195" s="649" t="s">
        <v>2438</v>
      </c>
      <c r="C195" s="648" t="s">
        <v>52</v>
      </c>
      <c r="D195" s="648" t="s">
        <v>2502</v>
      </c>
      <c r="E195" s="659" t="s">
        <v>2503</v>
      </c>
      <c r="F195" s="654" t="s">
        <v>2443</v>
      </c>
      <c r="G195" s="648">
        <v>4.0</v>
      </c>
      <c r="H195" s="648">
        <v>1.0</v>
      </c>
      <c r="I195" s="648">
        <v>4.0</v>
      </c>
      <c r="J195" s="653">
        <v>50.0</v>
      </c>
      <c r="K195" s="655">
        <v>6.25</v>
      </c>
      <c r="L195" s="126" t="s">
        <v>88</v>
      </c>
    </row>
    <row r="196" ht="15.75" customHeight="1">
      <c r="A196" s="648" t="s">
        <v>2504</v>
      </c>
      <c r="B196" s="649" t="s">
        <v>2505</v>
      </c>
      <c r="C196" s="648" t="s">
        <v>52</v>
      </c>
      <c r="D196" s="648" t="s">
        <v>2506</v>
      </c>
      <c r="E196" s="659" t="s">
        <v>2507</v>
      </c>
      <c r="F196" s="648" t="s">
        <v>2508</v>
      </c>
      <c r="G196" s="648">
        <v>10.0</v>
      </c>
      <c r="H196" s="648">
        <v>2.0</v>
      </c>
      <c r="I196" s="648">
        <v>10.0</v>
      </c>
      <c r="J196" s="651">
        <v>50.0</v>
      </c>
      <c r="K196" s="652">
        <v>2.5</v>
      </c>
      <c r="L196" s="126" t="s">
        <v>88</v>
      </c>
    </row>
    <row r="197" ht="15.75" customHeight="1">
      <c r="A197" s="648" t="s">
        <v>2509</v>
      </c>
      <c r="B197" s="660" t="s">
        <v>2510</v>
      </c>
      <c r="C197" s="648" t="s">
        <v>52</v>
      </c>
      <c r="D197" s="648" t="s">
        <v>2511</v>
      </c>
      <c r="E197" s="659" t="s">
        <v>2512</v>
      </c>
      <c r="F197" s="648" t="s">
        <v>2508</v>
      </c>
      <c r="G197" s="648">
        <v>11.0</v>
      </c>
      <c r="H197" s="648">
        <v>1.0</v>
      </c>
      <c r="I197" s="648">
        <v>11.0</v>
      </c>
      <c r="J197" s="653">
        <v>50.0</v>
      </c>
      <c r="K197" s="655">
        <v>2.27</v>
      </c>
      <c r="L197" s="126" t="s">
        <v>88</v>
      </c>
    </row>
    <row r="198" ht="15.75" customHeight="1">
      <c r="A198" s="648" t="s">
        <v>2509</v>
      </c>
      <c r="B198" s="660" t="s">
        <v>2510</v>
      </c>
      <c r="C198" s="648" t="s">
        <v>52</v>
      </c>
      <c r="D198" s="661" t="s">
        <v>2513</v>
      </c>
      <c r="E198" s="659" t="s">
        <v>2514</v>
      </c>
      <c r="F198" s="648" t="s">
        <v>2508</v>
      </c>
      <c r="G198" s="648">
        <v>11.0</v>
      </c>
      <c r="H198" s="648">
        <v>1.0</v>
      </c>
      <c r="I198" s="648">
        <v>11.0</v>
      </c>
      <c r="J198" s="653">
        <v>50.0</v>
      </c>
      <c r="K198" s="655">
        <v>2.27</v>
      </c>
      <c r="L198" s="126" t="s">
        <v>88</v>
      </c>
    </row>
    <row r="199" ht="15.75" customHeight="1">
      <c r="A199" s="648" t="s">
        <v>2509</v>
      </c>
      <c r="B199" s="660" t="s">
        <v>2510</v>
      </c>
      <c r="C199" s="648" t="s">
        <v>52</v>
      </c>
      <c r="D199" s="661" t="s">
        <v>2515</v>
      </c>
      <c r="E199" s="659" t="s">
        <v>2516</v>
      </c>
      <c r="F199" s="648" t="s">
        <v>2508</v>
      </c>
      <c r="G199" s="648">
        <v>11.0</v>
      </c>
      <c r="H199" s="648">
        <v>1.0</v>
      </c>
      <c r="I199" s="648">
        <v>11.0</v>
      </c>
      <c r="J199" s="653">
        <v>50.0</v>
      </c>
      <c r="K199" s="655">
        <v>2.27</v>
      </c>
      <c r="L199" s="126" t="s">
        <v>88</v>
      </c>
    </row>
    <row r="200" ht="15.75" customHeight="1">
      <c r="A200" s="648" t="s">
        <v>2509</v>
      </c>
      <c r="B200" s="660" t="s">
        <v>2510</v>
      </c>
      <c r="C200" s="648" t="s">
        <v>52</v>
      </c>
      <c r="D200" s="661" t="s">
        <v>2517</v>
      </c>
      <c r="E200" s="659" t="s">
        <v>2518</v>
      </c>
      <c r="F200" s="648" t="s">
        <v>2508</v>
      </c>
      <c r="G200" s="648">
        <v>11.0</v>
      </c>
      <c r="H200" s="648">
        <v>1.0</v>
      </c>
      <c r="I200" s="648">
        <v>11.0</v>
      </c>
      <c r="J200" s="653">
        <v>50.0</v>
      </c>
      <c r="K200" s="655">
        <v>2.27</v>
      </c>
      <c r="L200" s="126" t="s">
        <v>88</v>
      </c>
    </row>
    <row r="201" ht="15.75" customHeight="1">
      <c r="A201" s="648" t="s">
        <v>2509</v>
      </c>
      <c r="B201" s="660" t="s">
        <v>2510</v>
      </c>
      <c r="C201" s="648" t="s">
        <v>52</v>
      </c>
      <c r="D201" s="661" t="s">
        <v>2519</v>
      </c>
      <c r="E201" s="659" t="s">
        <v>2520</v>
      </c>
      <c r="F201" s="648" t="s">
        <v>2508</v>
      </c>
      <c r="G201" s="648">
        <v>11.0</v>
      </c>
      <c r="H201" s="648">
        <v>1.0</v>
      </c>
      <c r="I201" s="648">
        <v>11.0</v>
      </c>
      <c r="J201" s="653">
        <v>50.0</v>
      </c>
      <c r="K201" s="655">
        <v>2.27</v>
      </c>
      <c r="L201" s="126" t="s">
        <v>88</v>
      </c>
    </row>
    <row r="202" ht="15.75" customHeight="1">
      <c r="A202" s="648" t="s">
        <v>2509</v>
      </c>
      <c r="B202" s="660" t="s">
        <v>2510</v>
      </c>
      <c r="C202" s="648" t="s">
        <v>52</v>
      </c>
      <c r="D202" s="661" t="s">
        <v>2521</v>
      </c>
      <c r="E202" s="659" t="s">
        <v>2522</v>
      </c>
      <c r="F202" s="648" t="s">
        <v>2508</v>
      </c>
      <c r="G202" s="648">
        <v>11.0</v>
      </c>
      <c r="H202" s="648">
        <v>1.0</v>
      </c>
      <c r="I202" s="648">
        <v>11.0</v>
      </c>
      <c r="J202" s="653">
        <v>50.0</v>
      </c>
      <c r="K202" s="655">
        <v>2.27</v>
      </c>
      <c r="L202" s="126" t="s">
        <v>88</v>
      </c>
    </row>
    <row r="203" ht="15.75" customHeight="1">
      <c r="A203" s="648" t="s">
        <v>2509</v>
      </c>
      <c r="B203" s="660" t="s">
        <v>2510</v>
      </c>
      <c r="C203" s="648" t="s">
        <v>52</v>
      </c>
      <c r="D203" s="661" t="s">
        <v>2523</v>
      </c>
      <c r="E203" s="659" t="s">
        <v>2524</v>
      </c>
      <c r="F203" s="648" t="s">
        <v>2508</v>
      </c>
      <c r="G203" s="648">
        <v>11.0</v>
      </c>
      <c r="H203" s="648">
        <v>1.0</v>
      </c>
      <c r="I203" s="648">
        <v>11.0</v>
      </c>
      <c r="J203" s="653">
        <v>50.0</v>
      </c>
      <c r="K203" s="655">
        <v>2.27</v>
      </c>
      <c r="L203" s="126" t="s">
        <v>88</v>
      </c>
    </row>
    <row r="204" ht="15.75" customHeight="1">
      <c r="A204" s="648" t="s">
        <v>2509</v>
      </c>
      <c r="B204" s="660" t="s">
        <v>2510</v>
      </c>
      <c r="C204" s="648" t="s">
        <v>52</v>
      </c>
      <c r="D204" s="661" t="s">
        <v>2525</v>
      </c>
      <c r="E204" s="659" t="s">
        <v>2526</v>
      </c>
      <c r="F204" s="648" t="s">
        <v>2508</v>
      </c>
      <c r="G204" s="648">
        <v>11.0</v>
      </c>
      <c r="H204" s="648">
        <v>1.0</v>
      </c>
      <c r="I204" s="648">
        <v>11.0</v>
      </c>
      <c r="J204" s="653">
        <v>50.0</v>
      </c>
      <c r="K204" s="655">
        <v>2.27</v>
      </c>
      <c r="L204" s="126" t="s">
        <v>88</v>
      </c>
    </row>
    <row r="205" ht="15.75" customHeight="1">
      <c r="A205" s="648" t="s">
        <v>2509</v>
      </c>
      <c r="B205" s="649" t="s">
        <v>2510</v>
      </c>
      <c r="C205" s="648" t="s">
        <v>52</v>
      </c>
      <c r="D205" s="661" t="s">
        <v>2527</v>
      </c>
      <c r="E205" s="659" t="s">
        <v>2528</v>
      </c>
      <c r="F205" s="648" t="s">
        <v>2508</v>
      </c>
      <c r="G205" s="648">
        <v>11.0</v>
      </c>
      <c r="H205" s="648">
        <v>1.0</v>
      </c>
      <c r="I205" s="648">
        <v>11.0</v>
      </c>
      <c r="J205" s="653">
        <v>50.0</v>
      </c>
      <c r="K205" s="655">
        <v>2.27</v>
      </c>
      <c r="L205" s="126" t="s">
        <v>88</v>
      </c>
    </row>
    <row r="206" ht="15.75" customHeight="1">
      <c r="A206" s="648" t="s">
        <v>2406</v>
      </c>
      <c r="B206" s="649" t="s">
        <v>275</v>
      </c>
      <c r="C206" s="648" t="s">
        <v>52</v>
      </c>
      <c r="D206" s="648" t="s">
        <v>2529</v>
      </c>
      <c r="E206" s="662" t="s">
        <v>2530</v>
      </c>
      <c r="F206" s="654" t="s">
        <v>2362</v>
      </c>
      <c r="G206" s="648">
        <v>11.0</v>
      </c>
      <c r="H206" s="648">
        <v>8.0</v>
      </c>
      <c r="I206" s="648">
        <v>11.0</v>
      </c>
      <c r="J206" s="653">
        <v>50.0</v>
      </c>
      <c r="K206" s="655">
        <f t="shared" ref="K206:K207" si="3">J206/G206</f>
        <v>4.545454545</v>
      </c>
      <c r="L206" s="126" t="s">
        <v>88</v>
      </c>
    </row>
    <row r="207" ht="15.75" customHeight="1">
      <c r="A207" s="648" t="s">
        <v>2381</v>
      </c>
      <c r="B207" s="649" t="s">
        <v>2382</v>
      </c>
      <c r="C207" s="648" t="s">
        <v>52</v>
      </c>
      <c r="D207" s="648" t="s">
        <v>2531</v>
      </c>
      <c r="E207" s="656" t="s">
        <v>2532</v>
      </c>
      <c r="F207" s="654" t="s">
        <v>2362</v>
      </c>
      <c r="G207" s="648">
        <v>8.0</v>
      </c>
      <c r="H207" s="658">
        <v>7.0</v>
      </c>
      <c r="I207" s="658">
        <v>8.0</v>
      </c>
      <c r="J207" s="653">
        <v>50.0</v>
      </c>
      <c r="K207" s="655">
        <f t="shared" si="3"/>
        <v>6.25</v>
      </c>
      <c r="L207" s="126" t="s">
        <v>88</v>
      </c>
    </row>
    <row r="208" ht="15.75" customHeight="1">
      <c r="A208" s="348" t="s">
        <v>2533</v>
      </c>
      <c r="B208" s="663" t="s">
        <v>2534</v>
      </c>
      <c r="C208" s="348" t="s">
        <v>52</v>
      </c>
      <c r="D208" s="348" t="s">
        <v>2535</v>
      </c>
      <c r="E208" s="570" t="s">
        <v>2536</v>
      </c>
      <c r="F208" s="348" t="s">
        <v>2537</v>
      </c>
      <c r="G208" s="348">
        <v>1.0</v>
      </c>
      <c r="H208" s="348">
        <v>1.0</v>
      </c>
      <c r="I208" s="348">
        <v>11.0</v>
      </c>
      <c r="J208" s="664">
        <v>50.0</v>
      </c>
      <c r="K208" s="628">
        <v>50.0</v>
      </c>
      <c r="L208" s="126" t="s">
        <v>70</v>
      </c>
    </row>
    <row r="209" ht="15.75" customHeight="1">
      <c r="A209" s="348" t="s">
        <v>2533</v>
      </c>
      <c r="B209" s="663" t="s">
        <v>2534</v>
      </c>
      <c r="C209" s="348" t="s">
        <v>52</v>
      </c>
      <c r="D209" s="348" t="s">
        <v>2538</v>
      </c>
      <c r="E209" s="570" t="s">
        <v>2539</v>
      </c>
      <c r="F209" s="626" t="s">
        <v>2537</v>
      </c>
      <c r="G209" s="348">
        <v>1.0</v>
      </c>
      <c r="H209" s="348">
        <v>1.0</v>
      </c>
      <c r="I209" s="348">
        <v>11.0</v>
      </c>
      <c r="J209" s="665">
        <v>50.0</v>
      </c>
      <c r="K209" s="666">
        <v>50.0</v>
      </c>
      <c r="L209" s="126" t="s">
        <v>70</v>
      </c>
    </row>
    <row r="210" ht="15.75" customHeight="1">
      <c r="A210" s="667" t="s">
        <v>2540</v>
      </c>
      <c r="B210" s="668" t="s">
        <v>2541</v>
      </c>
      <c r="C210" s="648" t="s">
        <v>52</v>
      </c>
      <c r="D210" s="669" t="s">
        <v>2542</v>
      </c>
      <c r="E210" s="659" t="s">
        <v>2543</v>
      </c>
      <c r="F210" s="648" t="s">
        <v>2113</v>
      </c>
      <c r="G210" s="648">
        <v>7.0</v>
      </c>
      <c r="H210" s="648">
        <v>5.0</v>
      </c>
      <c r="I210" s="648">
        <v>7.0</v>
      </c>
      <c r="J210" s="648">
        <v>50.0</v>
      </c>
      <c r="K210" s="670">
        <v>7.1428</v>
      </c>
      <c r="L210" s="126" t="s">
        <v>2544</v>
      </c>
    </row>
    <row r="211" ht="15.75" customHeight="1">
      <c r="A211" s="667" t="s">
        <v>2545</v>
      </c>
      <c r="B211" s="668" t="s">
        <v>2546</v>
      </c>
      <c r="C211" s="648" t="s">
        <v>52</v>
      </c>
      <c r="D211" s="669" t="s">
        <v>2547</v>
      </c>
      <c r="E211" s="671" t="s">
        <v>2548</v>
      </c>
      <c r="F211" s="648" t="s">
        <v>2113</v>
      </c>
      <c r="G211" s="648">
        <v>7.0</v>
      </c>
      <c r="H211" s="648">
        <v>1.0</v>
      </c>
      <c r="I211" s="648">
        <v>7.0</v>
      </c>
      <c r="J211" s="648">
        <v>50.0</v>
      </c>
      <c r="K211" s="670">
        <v>7.1428</v>
      </c>
      <c r="L211" s="126" t="s">
        <v>2544</v>
      </c>
    </row>
    <row r="212" ht="15.75" customHeight="1">
      <c r="A212" s="623" t="s">
        <v>2549</v>
      </c>
      <c r="B212" s="365" t="s">
        <v>2550</v>
      </c>
      <c r="C212" s="348" t="s">
        <v>52</v>
      </c>
      <c r="D212" s="348" t="s">
        <v>2551</v>
      </c>
      <c r="E212" s="672" t="s">
        <v>2552</v>
      </c>
      <c r="F212" s="348" t="s">
        <v>2113</v>
      </c>
      <c r="G212" s="348">
        <v>10.0</v>
      </c>
      <c r="H212" s="348">
        <v>9.0</v>
      </c>
      <c r="I212" s="348">
        <v>11.0</v>
      </c>
      <c r="J212" s="664">
        <v>50.0</v>
      </c>
      <c r="K212" s="666">
        <f t="shared" ref="K212:K283" si="4">J212/G212</f>
        <v>5</v>
      </c>
      <c r="L212" s="126" t="s">
        <v>2544</v>
      </c>
    </row>
    <row r="213" ht="15.75" customHeight="1">
      <c r="A213" s="348" t="s">
        <v>2553</v>
      </c>
      <c r="B213" s="640" t="s">
        <v>2554</v>
      </c>
      <c r="C213" s="348" t="s">
        <v>52</v>
      </c>
      <c r="D213" s="348" t="s">
        <v>2555</v>
      </c>
      <c r="E213" s="672" t="s">
        <v>2556</v>
      </c>
      <c r="F213" s="348" t="s">
        <v>2113</v>
      </c>
      <c r="G213" s="348">
        <v>10.0</v>
      </c>
      <c r="H213" s="348">
        <v>7.0</v>
      </c>
      <c r="I213" s="348">
        <v>10.0</v>
      </c>
      <c r="J213" s="665">
        <v>50.0</v>
      </c>
      <c r="K213" s="628">
        <f t="shared" si="4"/>
        <v>5</v>
      </c>
      <c r="L213" s="126" t="s">
        <v>2544</v>
      </c>
    </row>
    <row r="214" ht="15.75" customHeight="1">
      <c r="A214" s="348" t="s">
        <v>2557</v>
      </c>
      <c r="B214" s="640" t="s">
        <v>2554</v>
      </c>
      <c r="C214" s="348" t="s">
        <v>52</v>
      </c>
      <c r="D214" s="348" t="s">
        <v>2558</v>
      </c>
      <c r="E214" s="672" t="s">
        <v>2559</v>
      </c>
      <c r="F214" s="348" t="s">
        <v>2113</v>
      </c>
      <c r="G214" s="348">
        <v>10.0</v>
      </c>
      <c r="H214" s="348">
        <v>7.0</v>
      </c>
      <c r="I214" s="348">
        <v>10.0</v>
      </c>
      <c r="J214" s="665">
        <v>50.0</v>
      </c>
      <c r="K214" s="628">
        <f t="shared" si="4"/>
        <v>5</v>
      </c>
      <c r="L214" s="126" t="s">
        <v>2544</v>
      </c>
    </row>
    <row r="215" ht="15.75" customHeight="1">
      <c r="A215" s="348" t="s">
        <v>2560</v>
      </c>
      <c r="B215" s="640" t="s">
        <v>2554</v>
      </c>
      <c r="C215" s="348" t="s">
        <v>52</v>
      </c>
      <c r="D215" s="348" t="s">
        <v>2561</v>
      </c>
      <c r="E215" s="672" t="s">
        <v>2562</v>
      </c>
      <c r="F215" s="348" t="s">
        <v>2113</v>
      </c>
      <c r="G215" s="348">
        <v>10.0</v>
      </c>
      <c r="H215" s="348">
        <v>7.0</v>
      </c>
      <c r="I215" s="348">
        <v>10.0</v>
      </c>
      <c r="J215" s="665">
        <v>50.0</v>
      </c>
      <c r="K215" s="628">
        <f t="shared" si="4"/>
        <v>5</v>
      </c>
      <c r="L215" s="126" t="s">
        <v>2544</v>
      </c>
    </row>
    <row r="216" ht="15.75" customHeight="1">
      <c r="A216" s="348" t="s">
        <v>2563</v>
      </c>
      <c r="B216" s="640" t="s">
        <v>2554</v>
      </c>
      <c r="C216" s="348" t="s">
        <v>52</v>
      </c>
      <c r="D216" s="348" t="s">
        <v>2564</v>
      </c>
      <c r="E216" s="672" t="s">
        <v>2565</v>
      </c>
      <c r="F216" s="348" t="s">
        <v>2113</v>
      </c>
      <c r="G216" s="348">
        <v>10.0</v>
      </c>
      <c r="H216" s="348">
        <v>7.0</v>
      </c>
      <c r="I216" s="348">
        <v>10.0</v>
      </c>
      <c r="J216" s="665">
        <v>50.0</v>
      </c>
      <c r="K216" s="628">
        <f t="shared" si="4"/>
        <v>5</v>
      </c>
      <c r="L216" s="126" t="s">
        <v>2544</v>
      </c>
    </row>
    <row r="217" ht="15.75" customHeight="1">
      <c r="A217" s="348" t="s">
        <v>2566</v>
      </c>
      <c r="B217" s="640" t="s">
        <v>2554</v>
      </c>
      <c r="C217" s="348" t="s">
        <v>52</v>
      </c>
      <c r="D217" s="348" t="s">
        <v>2567</v>
      </c>
      <c r="E217" s="672" t="s">
        <v>2568</v>
      </c>
      <c r="F217" s="348" t="s">
        <v>2113</v>
      </c>
      <c r="G217" s="348">
        <v>10.0</v>
      </c>
      <c r="H217" s="348">
        <v>7.0</v>
      </c>
      <c r="I217" s="348">
        <v>10.0</v>
      </c>
      <c r="J217" s="665">
        <v>50.0</v>
      </c>
      <c r="K217" s="628">
        <f t="shared" si="4"/>
        <v>5</v>
      </c>
      <c r="L217" s="126" t="s">
        <v>2544</v>
      </c>
    </row>
    <row r="218" ht="15.75" customHeight="1">
      <c r="A218" s="348" t="s">
        <v>2223</v>
      </c>
      <c r="B218" s="640" t="s">
        <v>2224</v>
      </c>
      <c r="C218" s="348" t="s">
        <v>52</v>
      </c>
      <c r="D218" s="348" t="s">
        <v>2225</v>
      </c>
      <c r="E218" s="672" t="s">
        <v>2226</v>
      </c>
      <c r="F218" s="348" t="s">
        <v>2113</v>
      </c>
      <c r="G218" s="348">
        <v>14.0</v>
      </c>
      <c r="H218" s="348">
        <v>14.0</v>
      </c>
      <c r="I218" s="348">
        <v>14.0</v>
      </c>
      <c r="J218" s="665">
        <v>50.0</v>
      </c>
      <c r="K218" s="628">
        <f t="shared" si="4"/>
        <v>3.571428571</v>
      </c>
      <c r="L218" s="126" t="s">
        <v>2544</v>
      </c>
    </row>
    <row r="219" ht="15.75" customHeight="1">
      <c r="A219" s="348" t="s">
        <v>2223</v>
      </c>
      <c r="B219" s="640" t="s">
        <v>2224</v>
      </c>
      <c r="C219" s="348" t="s">
        <v>52</v>
      </c>
      <c r="D219" s="348" t="s">
        <v>2227</v>
      </c>
      <c r="E219" s="672" t="s">
        <v>2228</v>
      </c>
      <c r="F219" s="348" t="s">
        <v>2113</v>
      </c>
      <c r="G219" s="348">
        <v>14.0</v>
      </c>
      <c r="H219" s="348">
        <v>14.0</v>
      </c>
      <c r="I219" s="348">
        <v>14.0</v>
      </c>
      <c r="J219" s="665">
        <v>50.0</v>
      </c>
      <c r="K219" s="628">
        <f t="shared" si="4"/>
        <v>3.571428571</v>
      </c>
      <c r="L219" s="126" t="s">
        <v>2544</v>
      </c>
    </row>
    <row r="220" ht="15.75" customHeight="1">
      <c r="A220" s="348" t="s">
        <v>2223</v>
      </c>
      <c r="B220" s="640" t="s">
        <v>2224</v>
      </c>
      <c r="C220" s="348" t="s">
        <v>52</v>
      </c>
      <c r="D220" s="348" t="s">
        <v>2229</v>
      </c>
      <c r="E220" s="348" t="s">
        <v>2230</v>
      </c>
      <c r="F220" s="348" t="s">
        <v>2113</v>
      </c>
      <c r="G220" s="348">
        <v>14.0</v>
      </c>
      <c r="H220" s="348">
        <v>14.0</v>
      </c>
      <c r="I220" s="348">
        <v>14.0</v>
      </c>
      <c r="J220" s="665">
        <v>50.0</v>
      </c>
      <c r="K220" s="628">
        <f t="shared" si="4"/>
        <v>3.571428571</v>
      </c>
      <c r="L220" s="126" t="s">
        <v>2544</v>
      </c>
    </row>
    <row r="221" ht="15.75" customHeight="1">
      <c r="A221" s="348" t="s">
        <v>2223</v>
      </c>
      <c r="B221" s="640" t="s">
        <v>2224</v>
      </c>
      <c r="C221" s="348" t="s">
        <v>52</v>
      </c>
      <c r="D221" s="348" t="s">
        <v>2231</v>
      </c>
      <c r="E221" s="348" t="s">
        <v>2232</v>
      </c>
      <c r="F221" s="348" t="s">
        <v>2113</v>
      </c>
      <c r="G221" s="348">
        <v>14.0</v>
      </c>
      <c r="H221" s="348">
        <v>14.0</v>
      </c>
      <c r="I221" s="348">
        <v>14.0</v>
      </c>
      <c r="J221" s="665">
        <v>50.0</v>
      </c>
      <c r="K221" s="628">
        <f t="shared" si="4"/>
        <v>3.571428571</v>
      </c>
      <c r="L221" s="126" t="s">
        <v>2544</v>
      </c>
    </row>
    <row r="222" ht="15.75" customHeight="1">
      <c r="A222" s="348" t="s">
        <v>2223</v>
      </c>
      <c r="B222" s="640" t="s">
        <v>2224</v>
      </c>
      <c r="C222" s="348" t="s">
        <v>52</v>
      </c>
      <c r="D222" s="348" t="s">
        <v>2233</v>
      </c>
      <c r="E222" s="348" t="s">
        <v>2234</v>
      </c>
      <c r="F222" s="348" t="s">
        <v>2113</v>
      </c>
      <c r="G222" s="348">
        <v>14.0</v>
      </c>
      <c r="H222" s="348">
        <v>14.0</v>
      </c>
      <c r="I222" s="348">
        <v>14.0</v>
      </c>
      <c r="J222" s="665">
        <v>50.0</v>
      </c>
      <c r="K222" s="628">
        <f t="shared" si="4"/>
        <v>3.571428571</v>
      </c>
      <c r="L222" s="126" t="s">
        <v>2544</v>
      </c>
    </row>
    <row r="223" ht="15.75" customHeight="1">
      <c r="A223" s="348" t="s">
        <v>2223</v>
      </c>
      <c r="B223" s="640" t="s">
        <v>2224</v>
      </c>
      <c r="C223" s="348" t="s">
        <v>52</v>
      </c>
      <c r="D223" s="348" t="s">
        <v>2235</v>
      </c>
      <c r="E223" s="348" t="s">
        <v>2236</v>
      </c>
      <c r="F223" s="348" t="s">
        <v>2113</v>
      </c>
      <c r="G223" s="348">
        <v>14.0</v>
      </c>
      <c r="H223" s="348">
        <v>14.0</v>
      </c>
      <c r="I223" s="348">
        <v>14.0</v>
      </c>
      <c r="J223" s="665">
        <v>50.0</v>
      </c>
      <c r="K223" s="628">
        <f t="shared" si="4"/>
        <v>3.571428571</v>
      </c>
      <c r="L223" s="126" t="s">
        <v>2544</v>
      </c>
    </row>
    <row r="224" ht="15.75" customHeight="1">
      <c r="A224" s="348" t="s">
        <v>2223</v>
      </c>
      <c r="B224" s="640" t="s">
        <v>2224</v>
      </c>
      <c r="C224" s="348" t="s">
        <v>52</v>
      </c>
      <c r="D224" s="348" t="s">
        <v>2237</v>
      </c>
      <c r="E224" s="348" t="s">
        <v>2238</v>
      </c>
      <c r="F224" s="348" t="s">
        <v>2113</v>
      </c>
      <c r="G224" s="348">
        <v>14.0</v>
      </c>
      <c r="H224" s="348">
        <v>14.0</v>
      </c>
      <c r="I224" s="348">
        <v>14.0</v>
      </c>
      <c r="J224" s="665">
        <v>50.0</v>
      </c>
      <c r="K224" s="628">
        <f t="shared" si="4"/>
        <v>3.571428571</v>
      </c>
      <c r="L224" s="126" t="s">
        <v>2544</v>
      </c>
    </row>
    <row r="225" ht="15.75" customHeight="1">
      <c r="A225" s="348" t="s">
        <v>2223</v>
      </c>
      <c r="B225" s="640" t="s">
        <v>2224</v>
      </c>
      <c r="C225" s="348" t="s">
        <v>52</v>
      </c>
      <c r="D225" s="348" t="s">
        <v>2239</v>
      </c>
      <c r="E225" s="348" t="s">
        <v>2240</v>
      </c>
      <c r="F225" s="348" t="s">
        <v>2113</v>
      </c>
      <c r="G225" s="348">
        <v>14.0</v>
      </c>
      <c r="H225" s="348">
        <v>14.0</v>
      </c>
      <c r="I225" s="348">
        <v>14.0</v>
      </c>
      <c r="J225" s="665">
        <v>50.0</v>
      </c>
      <c r="K225" s="628">
        <f t="shared" si="4"/>
        <v>3.571428571</v>
      </c>
      <c r="L225" s="126" t="s">
        <v>2544</v>
      </c>
    </row>
    <row r="226" ht="15.75" customHeight="1">
      <c r="A226" s="348" t="s">
        <v>2223</v>
      </c>
      <c r="B226" s="640" t="s">
        <v>2224</v>
      </c>
      <c r="C226" s="348" t="s">
        <v>52</v>
      </c>
      <c r="D226" s="348" t="s">
        <v>2241</v>
      </c>
      <c r="E226" s="348" t="s">
        <v>2242</v>
      </c>
      <c r="F226" s="348" t="s">
        <v>2113</v>
      </c>
      <c r="G226" s="348">
        <v>14.0</v>
      </c>
      <c r="H226" s="348">
        <v>14.0</v>
      </c>
      <c r="I226" s="348">
        <v>14.0</v>
      </c>
      <c r="J226" s="665">
        <v>50.0</v>
      </c>
      <c r="K226" s="628">
        <f t="shared" si="4"/>
        <v>3.571428571</v>
      </c>
      <c r="L226" s="126" t="s">
        <v>2544</v>
      </c>
    </row>
    <row r="227" ht="15.75" customHeight="1">
      <c r="A227" s="348" t="s">
        <v>2223</v>
      </c>
      <c r="B227" s="640" t="s">
        <v>2224</v>
      </c>
      <c r="C227" s="348" t="s">
        <v>52</v>
      </c>
      <c r="D227" s="348" t="s">
        <v>2243</v>
      </c>
      <c r="E227" s="348" t="s">
        <v>2244</v>
      </c>
      <c r="F227" s="348" t="s">
        <v>2113</v>
      </c>
      <c r="G227" s="348">
        <v>14.0</v>
      </c>
      <c r="H227" s="348">
        <v>14.0</v>
      </c>
      <c r="I227" s="348">
        <v>14.0</v>
      </c>
      <c r="J227" s="665">
        <v>50.0</v>
      </c>
      <c r="K227" s="628">
        <f t="shared" si="4"/>
        <v>3.571428571</v>
      </c>
      <c r="L227" s="126" t="s">
        <v>2544</v>
      </c>
    </row>
    <row r="228" ht="15.75" customHeight="1">
      <c r="A228" s="348" t="s">
        <v>2223</v>
      </c>
      <c r="B228" s="640" t="s">
        <v>2224</v>
      </c>
      <c r="C228" s="348" t="s">
        <v>52</v>
      </c>
      <c r="D228" s="348" t="s">
        <v>2245</v>
      </c>
      <c r="E228" s="348" t="s">
        <v>2246</v>
      </c>
      <c r="F228" s="348" t="s">
        <v>2113</v>
      </c>
      <c r="G228" s="348">
        <v>14.0</v>
      </c>
      <c r="H228" s="348">
        <v>14.0</v>
      </c>
      <c r="I228" s="348">
        <v>14.0</v>
      </c>
      <c r="J228" s="665">
        <v>50.0</v>
      </c>
      <c r="K228" s="628">
        <f t="shared" si="4"/>
        <v>3.571428571</v>
      </c>
      <c r="L228" s="126" t="s">
        <v>2544</v>
      </c>
    </row>
    <row r="229" ht="15.75" customHeight="1">
      <c r="A229" s="348" t="s">
        <v>2223</v>
      </c>
      <c r="B229" s="640" t="s">
        <v>2224</v>
      </c>
      <c r="C229" s="348" t="s">
        <v>52</v>
      </c>
      <c r="D229" s="348" t="s">
        <v>2247</v>
      </c>
      <c r="E229" s="348" t="s">
        <v>2248</v>
      </c>
      <c r="F229" s="348" t="s">
        <v>2113</v>
      </c>
      <c r="G229" s="348">
        <v>14.0</v>
      </c>
      <c r="H229" s="348">
        <v>14.0</v>
      </c>
      <c r="I229" s="348">
        <v>14.0</v>
      </c>
      <c r="J229" s="665">
        <v>50.0</v>
      </c>
      <c r="K229" s="628">
        <f t="shared" si="4"/>
        <v>3.571428571</v>
      </c>
      <c r="L229" s="126" t="s">
        <v>2544</v>
      </c>
    </row>
    <row r="230" ht="15.75" customHeight="1">
      <c r="A230" s="348" t="s">
        <v>2223</v>
      </c>
      <c r="B230" s="640" t="s">
        <v>2224</v>
      </c>
      <c r="C230" s="348" t="s">
        <v>52</v>
      </c>
      <c r="D230" s="348" t="s">
        <v>2249</v>
      </c>
      <c r="E230" s="348" t="s">
        <v>2250</v>
      </c>
      <c r="F230" s="348" t="s">
        <v>2113</v>
      </c>
      <c r="G230" s="348">
        <v>14.0</v>
      </c>
      <c r="H230" s="348">
        <v>14.0</v>
      </c>
      <c r="I230" s="348">
        <v>14.0</v>
      </c>
      <c r="J230" s="665">
        <v>50.0</v>
      </c>
      <c r="K230" s="628">
        <f t="shared" si="4"/>
        <v>3.571428571</v>
      </c>
      <c r="L230" s="126" t="s">
        <v>2544</v>
      </c>
    </row>
    <row r="231" ht="15.75" customHeight="1">
      <c r="A231" s="348" t="s">
        <v>2223</v>
      </c>
      <c r="B231" s="640" t="s">
        <v>2224</v>
      </c>
      <c r="C231" s="348" t="s">
        <v>52</v>
      </c>
      <c r="D231" s="348" t="s">
        <v>2251</v>
      </c>
      <c r="E231" s="348" t="s">
        <v>2252</v>
      </c>
      <c r="F231" s="348" t="s">
        <v>2113</v>
      </c>
      <c r="G231" s="348">
        <v>14.0</v>
      </c>
      <c r="H231" s="348">
        <v>14.0</v>
      </c>
      <c r="I231" s="348">
        <v>14.0</v>
      </c>
      <c r="J231" s="665">
        <v>50.0</v>
      </c>
      <c r="K231" s="628">
        <f t="shared" si="4"/>
        <v>3.571428571</v>
      </c>
      <c r="L231" s="126" t="s">
        <v>2544</v>
      </c>
    </row>
    <row r="232" ht="15.75" customHeight="1">
      <c r="A232" s="348" t="s">
        <v>2223</v>
      </c>
      <c r="B232" s="640" t="s">
        <v>2224</v>
      </c>
      <c r="C232" s="348" t="s">
        <v>52</v>
      </c>
      <c r="D232" s="348" t="s">
        <v>2253</v>
      </c>
      <c r="E232" s="348" t="s">
        <v>2254</v>
      </c>
      <c r="F232" s="348" t="s">
        <v>2113</v>
      </c>
      <c r="G232" s="348">
        <v>14.0</v>
      </c>
      <c r="H232" s="348">
        <v>14.0</v>
      </c>
      <c r="I232" s="348">
        <v>14.0</v>
      </c>
      <c r="J232" s="665">
        <v>50.0</v>
      </c>
      <c r="K232" s="628">
        <f t="shared" si="4"/>
        <v>3.571428571</v>
      </c>
      <c r="L232" s="126" t="s">
        <v>2544</v>
      </c>
    </row>
    <row r="233" ht="15.75" customHeight="1">
      <c r="A233" s="348" t="s">
        <v>2223</v>
      </c>
      <c r="B233" s="640" t="s">
        <v>2224</v>
      </c>
      <c r="C233" s="348" t="s">
        <v>52</v>
      </c>
      <c r="D233" s="348" t="s">
        <v>2255</v>
      </c>
      <c r="E233" s="348" t="s">
        <v>2256</v>
      </c>
      <c r="F233" s="348" t="s">
        <v>2113</v>
      </c>
      <c r="G233" s="348">
        <v>14.0</v>
      </c>
      <c r="H233" s="348">
        <v>14.0</v>
      </c>
      <c r="I233" s="348">
        <v>14.0</v>
      </c>
      <c r="J233" s="665">
        <v>50.0</v>
      </c>
      <c r="K233" s="628">
        <f t="shared" si="4"/>
        <v>3.571428571</v>
      </c>
      <c r="L233" s="126" t="s">
        <v>2544</v>
      </c>
    </row>
    <row r="234" ht="15.75" customHeight="1">
      <c r="A234" s="348" t="s">
        <v>2223</v>
      </c>
      <c r="B234" s="640" t="s">
        <v>2224</v>
      </c>
      <c r="C234" s="348" t="s">
        <v>52</v>
      </c>
      <c r="D234" s="348" t="s">
        <v>2257</v>
      </c>
      <c r="E234" s="348" t="s">
        <v>2258</v>
      </c>
      <c r="F234" s="348" t="s">
        <v>2113</v>
      </c>
      <c r="G234" s="348">
        <v>14.0</v>
      </c>
      <c r="H234" s="348">
        <v>14.0</v>
      </c>
      <c r="I234" s="348">
        <v>14.0</v>
      </c>
      <c r="J234" s="665">
        <v>50.0</v>
      </c>
      <c r="K234" s="628">
        <f t="shared" si="4"/>
        <v>3.571428571</v>
      </c>
      <c r="L234" s="126" t="s">
        <v>2544</v>
      </c>
    </row>
    <row r="235" ht="15.75" customHeight="1">
      <c r="A235" s="348" t="s">
        <v>2223</v>
      </c>
      <c r="B235" s="640" t="s">
        <v>2224</v>
      </c>
      <c r="C235" s="348" t="s">
        <v>52</v>
      </c>
      <c r="D235" s="348" t="s">
        <v>2259</v>
      </c>
      <c r="E235" s="348" t="s">
        <v>2260</v>
      </c>
      <c r="F235" s="348" t="s">
        <v>2113</v>
      </c>
      <c r="G235" s="348">
        <v>14.0</v>
      </c>
      <c r="H235" s="348">
        <v>14.0</v>
      </c>
      <c r="I235" s="348">
        <v>14.0</v>
      </c>
      <c r="J235" s="665">
        <v>50.0</v>
      </c>
      <c r="K235" s="628">
        <f t="shared" si="4"/>
        <v>3.571428571</v>
      </c>
      <c r="L235" s="126" t="s">
        <v>2544</v>
      </c>
    </row>
    <row r="236" ht="15.75" customHeight="1">
      <c r="A236" s="348" t="s">
        <v>2223</v>
      </c>
      <c r="B236" s="640" t="s">
        <v>2224</v>
      </c>
      <c r="C236" s="348" t="s">
        <v>52</v>
      </c>
      <c r="D236" s="348" t="s">
        <v>2261</v>
      </c>
      <c r="E236" s="348" t="s">
        <v>2262</v>
      </c>
      <c r="F236" s="348" t="s">
        <v>2113</v>
      </c>
      <c r="G236" s="348">
        <v>14.0</v>
      </c>
      <c r="H236" s="348">
        <v>14.0</v>
      </c>
      <c r="I236" s="348">
        <v>14.0</v>
      </c>
      <c r="J236" s="665">
        <v>50.0</v>
      </c>
      <c r="K236" s="628">
        <f t="shared" si="4"/>
        <v>3.571428571</v>
      </c>
      <c r="L236" s="126" t="s">
        <v>2544</v>
      </c>
    </row>
    <row r="237" ht="15.75" customHeight="1">
      <c r="A237" s="348" t="s">
        <v>2223</v>
      </c>
      <c r="B237" s="640" t="s">
        <v>2224</v>
      </c>
      <c r="C237" s="348" t="s">
        <v>52</v>
      </c>
      <c r="D237" s="348" t="s">
        <v>2263</v>
      </c>
      <c r="E237" s="348" t="s">
        <v>2264</v>
      </c>
      <c r="F237" s="348" t="s">
        <v>2113</v>
      </c>
      <c r="G237" s="348">
        <v>14.0</v>
      </c>
      <c r="H237" s="348">
        <v>14.0</v>
      </c>
      <c r="I237" s="348">
        <v>14.0</v>
      </c>
      <c r="J237" s="665">
        <v>50.0</v>
      </c>
      <c r="K237" s="628">
        <f t="shared" si="4"/>
        <v>3.571428571</v>
      </c>
      <c r="L237" s="126" t="s">
        <v>2544</v>
      </c>
    </row>
    <row r="238" ht="15.75" customHeight="1">
      <c r="A238" s="348" t="s">
        <v>2223</v>
      </c>
      <c r="B238" s="640" t="s">
        <v>2224</v>
      </c>
      <c r="C238" s="348" t="s">
        <v>52</v>
      </c>
      <c r="D238" s="348" t="s">
        <v>2265</v>
      </c>
      <c r="E238" s="348" t="s">
        <v>2266</v>
      </c>
      <c r="F238" s="348" t="s">
        <v>2113</v>
      </c>
      <c r="G238" s="348">
        <v>14.0</v>
      </c>
      <c r="H238" s="348">
        <v>14.0</v>
      </c>
      <c r="I238" s="348">
        <v>14.0</v>
      </c>
      <c r="J238" s="665">
        <v>50.0</v>
      </c>
      <c r="K238" s="628">
        <f t="shared" si="4"/>
        <v>3.571428571</v>
      </c>
      <c r="L238" s="126" t="s">
        <v>2544</v>
      </c>
    </row>
    <row r="239" ht="15.75" customHeight="1">
      <c r="A239" s="348" t="s">
        <v>2223</v>
      </c>
      <c r="B239" s="640" t="s">
        <v>2224</v>
      </c>
      <c r="C239" s="348" t="s">
        <v>52</v>
      </c>
      <c r="D239" s="348" t="s">
        <v>2267</v>
      </c>
      <c r="E239" s="348" t="s">
        <v>2268</v>
      </c>
      <c r="F239" s="348" t="s">
        <v>2113</v>
      </c>
      <c r="G239" s="348">
        <v>14.0</v>
      </c>
      <c r="H239" s="348">
        <v>14.0</v>
      </c>
      <c r="I239" s="348">
        <v>14.0</v>
      </c>
      <c r="J239" s="665">
        <v>50.0</v>
      </c>
      <c r="K239" s="628">
        <f t="shared" si="4"/>
        <v>3.571428571</v>
      </c>
      <c r="L239" s="126" t="s">
        <v>2544</v>
      </c>
    </row>
    <row r="240" ht="15.75" customHeight="1">
      <c r="A240" s="348" t="s">
        <v>2223</v>
      </c>
      <c r="B240" s="640" t="s">
        <v>2224</v>
      </c>
      <c r="C240" s="348" t="s">
        <v>52</v>
      </c>
      <c r="D240" s="348" t="s">
        <v>2269</v>
      </c>
      <c r="E240" s="348" t="s">
        <v>2270</v>
      </c>
      <c r="F240" s="348" t="s">
        <v>2113</v>
      </c>
      <c r="G240" s="348">
        <v>14.0</v>
      </c>
      <c r="H240" s="348">
        <v>14.0</v>
      </c>
      <c r="I240" s="348">
        <v>14.0</v>
      </c>
      <c r="J240" s="665">
        <v>50.0</v>
      </c>
      <c r="K240" s="628">
        <f t="shared" si="4"/>
        <v>3.571428571</v>
      </c>
      <c r="L240" s="126" t="s">
        <v>2544</v>
      </c>
    </row>
    <row r="241" ht="15.75" customHeight="1">
      <c r="A241" s="348" t="s">
        <v>2223</v>
      </c>
      <c r="B241" s="640" t="s">
        <v>2224</v>
      </c>
      <c r="C241" s="348" t="s">
        <v>52</v>
      </c>
      <c r="D241" s="348" t="s">
        <v>2271</v>
      </c>
      <c r="E241" s="348" t="s">
        <v>2272</v>
      </c>
      <c r="F241" s="348" t="s">
        <v>2113</v>
      </c>
      <c r="G241" s="348">
        <v>14.0</v>
      </c>
      <c r="H241" s="348">
        <v>14.0</v>
      </c>
      <c r="I241" s="348">
        <v>14.0</v>
      </c>
      <c r="J241" s="665">
        <v>50.0</v>
      </c>
      <c r="K241" s="628">
        <f t="shared" si="4"/>
        <v>3.571428571</v>
      </c>
      <c r="L241" s="126" t="s">
        <v>2544</v>
      </c>
    </row>
    <row r="242" ht="15.75" customHeight="1">
      <c r="A242" s="348" t="s">
        <v>2223</v>
      </c>
      <c r="B242" s="640" t="s">
        <v>2224</v>
      </c>
      <c r="C242" s="348" t="s">
        <v>52</v>
      </c>
      <c r="D242" s="348" t="s">
        <v>2273</v>
      </c>
      <c r="E242" s="348" t="s">
        <v>2274</v>
      </c>
      <c r="F242" s="348" t="s">
        <v>2113</v>
      </c>
      <c r="G242" s="348">
        <v>14.0</v>
      </c>
      <c r="H242" s="348">
        <v>14.0</v>
      </c>
      <c r="I242" s="348">
        <v>14.0</v>
      </c>
      <c r="J242" s="665">
        <v>50.0</v>
      </c>
      <c r="K242" s="628">
        <f t="shared" si="4"/>
        <v>3.571428571</v>
      </c>
      <c r="L242" s="126" t="s">
        <v>2544</v>
      </c>
    </row>
    <row r="243" ht="15.75" customHeight="1">
      <c r="A243" s="348" t="s">
        <v>2223</v>
      </c>
      <c r="B243" s="640" t="s">
        <v>2224</v>
      </c>
      <c r="C243" s="348" t="s">
        <v>52</v>
      </c>
      <c r="D243" s="348" t="s">
        <v>2275</v>
      </c>
      <c r="E243" s="348" t="s">
        <v>2276</v>
      </c>
      <c r="F243" s="348" t="s">
        <v>2113</v>
      </c>
      <c r="G243" s="348">
        <v>14.0</v>
      </c>
      <c r="H243" s="348">
        <v>14.0</v>
      </c>
      <c r="I243" s="348">
        <v>14.0</v>
      </c>
      <c r="J243" s="665">
        <v>50.0</v>
      </c>
      <c r="K243" s="628">
        <f t="shared" si="4"/>
        <v>3.571428571</v>
      </c>
      <c r="L243" s="126" t="s">
        <v>2544</v>
      </c>
    </row>
    <row r="244" ht="15.75" customHeight="1">
      <c r="A244" s="348" t="s">
        <v>2223</v>
      </c>
      <c r="B244" s="640" t="s">
        <v>2224</v>
      </c>
      <c r="C244" s="348" t="s">
        <v>52</v>
      </c>
      <c r="D244" s="348" t="s">
        <v>2277</v>
      </c>
      <c r="E244" s="348" t="s">
        <v>2278</v>
      </c>
      <c r="F244" s="348" t="s">
        <v>2113</v>
      </c>
      <c r="G244" s="348">
        <v>14.0</v>
      </c>
      <c r="H244" s="348">
        <v>14.0</v>
      </c>
      <c r="I244" s="348">
        <v>14.0</v>
      </c>
      <c r="J244" s="665">
        <v>50.0</v>
      </c>
      <c r="K244" s="628">
        <f t="shared" si="4"/>
        <v>3.571428571</v>
      </c>
      <c r="L244" s="126" t="s">
        <v>2544</v>
      </c>
    </row>
    <row r="245" ht="15.75" customHeight="1">
      <c r="A245" s="348" t="s">
        <v>2223</v>
      </c>
      <c r="B245" s="640" t="s">
        <v>2224</v>
      </c>
      <c r="C245" s="348" t="s">
        <v>52</v>
      </c>
      <c r="D245" s="348" t="s">
        <v>2279</v>
      </c>
      <c r="E245" s="348" t="s">
        <v>2280</v>
      </c>
      <c r="F245" s="348" t="s">
        <v>2113</v>
      </c>
      <c r="G245" s="348">
        <v>14.0</v>
      </c>
      <c r="H245" s="348">
        <v>14.0</v>
      </c>
      <c r="I245" s="348">
        <v>14.0</v>
      </c>
      <c r="J245" s="665">
        <v>50.0</v>
      </c>
      <c r="K245" s="628">
        <f t="shared" si="4"/>
        <v>3.571428571</v>
      </c>
      <c r="L245" s="126" t="s">
        <v>2544</v>
      </c>
    </row>
    <row r="246" ht="15.75" customHeight="1">
      <c r="A246" s="348" t="s">
        <v>2223</v>
      </c>
      <c r="B246" s="640" t="s">
        <v>2224</v>
      </c>
      <c r="C246" s="348" t="s">
        <v>52</v>
      </c>
      <c r="D246" s="348" t="s">
        <v>2281</v>
      </c>
      <c r="E246" s="348" t="s">
        <v>2282</v>
      </c>
      <c r="F246" s="348" t="s">
        <v>2113</v>
      </c>
      <c r="G246" s="348">
        <v>14.0</v>
      </c>
      <c r="H246" s="348">
        <v>14.0</v>
      </c>
      <c r="I246" s="348">
        <v>14.0</v>
      </c>
      <c r="J246" s="665">
        <v>50.0</v>
      </c>
      <c r="K246" s="628">
        <f t="shared" si="4"/>
        <v>3.571428571</v>
      </c>
      <c r="L246" s="126" t="s">
        <v>2544</v>
      </c>
    </row>
    <row r="247" ht="15.75" customHeight="1">
      <c r="A247" s="348" t="s">
        <v>2223</v>
      </c>
      <c r="B247" s="640" t="s">
        <v>2224</v>
      </c>
      <c r="C247" s="348" t="s">
        <v>52</v>
      </c>
      <c r="D247" s="348" t="s">
        <v>2283</v>
      </c>
      <c r="E247" s="348" t="s">
        <v>2284</v>
      </c>
      <c r="F247" s="348" t="s">
        <v>2113</v>
      </c>
      <c r="G247" s="348">
        <v>14.0</v>
      </c>
      <c r="H247" s="348">
        <v>14.0</v>
      </c>
      <c r="I247" s="348">
        <v>14.0</v>
      </c>
      <c r="J247" s="665">
        <v>50.0</v>
      </c>
      <c r="K247" s="628">
        <f t="shared" si="4"/>
        <v>3.571428571</v>
      </c>
      <c r="L247" s="126" t="s">
        <v>2544</v>
      </c>
    </row>
    <row r="248" ht="15.75" customHeight="1">
      <c r="A248" s="348" t="s">
        <v>2223</v>
      </c>
      <c r="B248" s="640" t="s">
        <v>2224</v>
      </c>
      <c r="C248" s="348" t="s">
        <v>52</v>
      </c>
      <c r="D248" s="348" t="s">
        <v>2285</v>
      </c>
      <c r="E248" s="348" t="s">
        <v>2286</v>
      </c>
      <c r="F248" s="348" t="s">
        <v>2113</v>
      </c>
      <c r="G248" s="348">
        <v>14.0</v>
      </c>
      <c r="H248" s="348">
        <v>14.0</v>
      </c>
      <c r="I248" s="348">
        <v>14.0</v>
      </c>
      <c r="J248" s="665">
        <v>50.0</v>
      </c>
      <c r="K248" s="628">
        <f t="shared" si="4"/>
        <v>3.571428571</v>
      </c>
      <c r="L248" s="126" t="s">
        <v>2544</v>
      </c>
    </row>
    <row r="249" ht="15.75" customHeight="1">
      <c r="A249" s="348" t="s">
        <v>2223</v>
      </c>
      <c r="B249" s="640" t="s">
        <v>2224</v>
      </c>
      <c r="C249" s="348" t="s">
        <v>52</v>
      </c>
      <c r="D249" s="348" t="s">
        <v>2287</v>
      </c>
      <c r="E249" s="348" t="s">
        <v>2288</v>
      </c>
      <c r="F249" s="348" t="s">
        <v>2113</v>
      </c>
      <c r="G249" s="348">
        <v>14.0</v>
      </c>
      <c r="H249" s="348">
        <v>14.0</v>
      </c>
      <c r="I249" s="348">
        <v>14.0</v>
      </c>
      <c r="J249" s="665">
        <v>50.0</v>
      </c>
      <c r="K249" s="628">
        <f t="shared" si="4"/>
        <v>3.571428571</v>
      </c>
      <c r="L249" s="126" t="s">
        <v>2544</v>
      </c>
    </row>
    <row r="250" ht="15.75" customHeight="1">
      <c r="A250" s="348" t="s">
        <v>2223</v>
      </c>
      <c r="B250" s="640" t="s">
        <v>2224</v>
      </c>
      <c r="C250" s="348" t="s">
        <v>52</v>
      </c>
      <c r="D250" s="348" t="s">
        <v>2289</v>
      </c>
      <c r="E250" s="348" t="s">
        <v>2290</v>
      </c>
      <c r="F250" s="348" t="s">
        <v>2113</v>
      </c>
      <c r="G250" s="348">
        <v>14.0</v>
      </c>
      <c r="H250" s="348">
        <v>14.0</v>
      </c>
      <c r="I250" s="348">
        <v>14.0</v>
      </c>
      <c r="J250" s="665">
        <v>50.0</v>
      </c>
      <c r="K250" s="628">
        <f t="shared" si="4"/>
        <v>3.571428571</v>
      </c>
      <c r="L250" s="126" t="s">
        <v>2544</v>
      </c>
    </row>
    <row r="251" ht="15.75" customHeight="1">
      <c r="A251" s="348" t="s">
        <v>2223</v>
      </c>
      <c r="B251" s="640" t="s">
        <v>2224</v>
      </c>
      <c r="C251" s="348" t="s">
        <v>52</v>
      </c>
      <c r="D251" s="348" t="s">
        <v>2291</v>
      </c>
      <c r="E251" s="348" t="s">
        <v>2292</v>
      </c>
      <c r="F251" s="348" t="s">
        <v>2113</v>
      </c>
      <c r="G251" s="348">
        <v>14.0</v>
      </c>
      <c r="H251" s="348">
        <v>14.0</v>
      </c>
      <c r="I251" s="348">
        <v>14.0</v>
      </c>
      <c r="J251" s="665">
        <v>50.0</v>
      </c>
      <c r="K251" s="628">
        <f t="shared" si="4"/>
        <v>3.571428571</v>
      </c>
      <c r="L251" s="126" t="s">
        <v>2544</v>
      </c>
    </row>
    <row r="252" ht="15.75" customHeight="1">
      <c r="A252" s="348" t="s">
        <v>2223</v>
      </c>
      <c r="B252" s="640" t="s">
        <v>2224</v>
      </c>
      <c r="C252" s="348" t="s">
        <v>52</v>
      </c>
      <c r="D252" s="348" t="s">
        <v>2293</v>
      </c>
      <c r="E252" s="348" t="s">
        <v>2294</v>
      </c>
      <c r="F252" s="348" t="s">
        <v>2113</v>
      </c>
      <c r="G252" s="348">
        <v>14.0</v>
      </c>
      <c r="H252" s="348">
        <v>14.0</v>
      </c>
      <c r="I252" s="348">
        <v>14.0</v>
      </c>
      <c r="J252" s="665">
        <v>50.0</v>
      </c>
      <c r="K252" s="628">
        <f t="shared" si="4"/>
        <v>3.571428571</v>
      </c>
      <c r="L252" s="126" t="s">
        <v>2544</v>
      </c>
    </row>
    <row r="253" ht="15.75" customHeight="1">
      <c r="A253" s="348" t="s">
        <v>2223</v>
      </c>
      <c r="B253" s="640" t="s">
        <v>2224</v>
      </c>
      <c r="C253" s="348" t="s">
        <v>52</v>
      </c>
      <c r="D253" s="348" t="s">
        <v>2295</v>
      </c>
      <c r="E253" s="348" t="s">
        <v>2296</v>
      </c>
      <c r="F253" s="348" t="s">
        <v>2113</v>
      </c>
      <c r="G253" s="348">
        <v>14.0</v>
      </c>
      <c r="H253" s="348">
        <v>14.0</v>
      </c>
      <c r="I253" s="348">
        <v>14.0</v>
      </c>
      <c r="J253" s="665">
        <v>50.0</v>
      </c>
      <c r="K253" s="628">
        <f t="shared" si="4"/>
        <v>3.571428571</v>
      </c>
      <c r="L253" s="126" t="s">
        <v>2544</v>
      </c>
    </row>
    <row r="254" ht="15.75" customHeight="1">
      <c r="A254" s="348" t="s">
        <v>2223</v>
      </c>
      <c r="B254" s="640" t="s">
        <v>2224</v>
      </c>
      <c r="C254" s="348" t="s">
        <v>52</v>
      </c>
      <c r="D254" s="348" t="s">
        <v>2297</v>
      </c>
      <c r="E254" s="348" t="s">
        <v>2298</v>
      </c>
      <c r="F254" s="348" t="s">
        <v>2113</v>
      </c>
      <c r="G254" s="348">
        <v>14.0</v>
      </c>
      <c r="H254" s="348">
        <v>14.0</v>
      </c>
      <c r="I254" s="348">
        <v>14.0</v>
      </c>
      <c r="J254" s="665">
        <v>50.0</v>
      </c>
      <c r="K254" s="628">
        <f t="shared" si="4"/>
        <v>3.571428571</v>
      </c>
      <c r="L254" s="126" t="s">
        <v>2544</v>
      </c>
    </row>
    <row r="255" ht="15.75" customHeight="1">
      <c r="A255" s="348" t="s">
        <v>2223</v>
      </c>
      <c r="B255" s="640" t="s">
        <v>2224</v>
      </c>
      <c r="C255" s="348" t="s">
        <v>52</v>
      </c>
      <c r="D255" s="348" t="s">
        <v>2299</v>
      </c>
      <c r="E255" s="348" t="s">
        <v>2300</v>
      </c>
      <c r="F255" s="348" t="s">
        <v>2113</v>
      </c>
      <c r="G255" s="348">
        <v>14.0</v>
      </c>
      <c r="H255" s="348">
        <v>14.0</v>
      </c>
      <c r="I255" s="348">
        <v>14.0</v>
      </c>
      <c r="J255" s="665">
        <v>50.0</v>
      </c>
      <c r="K255" s="628">
        <f t="shared" si="4"/>
        <v>3.571428571</v>
      </c>
      <c r="L255" s="126" t="s">
        <v>2544</v>
      </c>
    </row>
    <row r="256" ht="15.75" customHeight="1">
      <c r="A256" s="348" t="s">
        <v>2223</v>
      </c>
      <c r="B256" s="640" t="s">
        <v>2224</v>
      </c>
      <c r="C256" s="348" t="s">
        <v>52</v>
      </c>
      <c r="D256" s="348" t="s">
        <v>2301</v>
      </c>
      <c r="E256" s="348" t="s">
        <v>2302</v>
      </c>
      <c r="F256" s="348" t="s">
        <v>2113</v>
      </c>
      <c r="G256" s="348">
        <v>14.0</v>
      </c>
      <c r="H256" s="348">
        <v>14.0</v>
      </c>
      <c r="I256" s="348">
        <v>14.0</v>
      </c>
      <c r="J256" s="665">
        <v>50.0</v>
      </c>
      <c r="K256" s="628">
        <f t="shared" si="4"/>
        <v>3.571428571</v>
      </c>
      <c r="L256" s="126" t="s">
        <v>2544</v>
      </c>
    </row>
    <row r="257" ht="15.75" customHeight="1">
      <c r="A257" s="348" t="s">
        <v>2223</v>
      </c>
      <c r="B257" s="640" t="s">
        <v>2224</v>
      </c>
      <c r="C257" s="348" t="s">
        <v>52</v>
      </c>
      <c r="D257" s="348" t="s">
        <v>2303</v>
      </c>
      <c r="E257" s="348" t="s">
        <v>2304</v>
      </c>
      <c r="F257" s="348" t="s">
        <v>2113</v>
      </c>
      <c r="G257" s="348">
        <v>14.0</v>
      </c>
      <c r="H257" s="348">
        <v>14.0</v>
      </c>
      <c r="I257" s="348">
        <v>14.0</v>
      </c>
      <c r="J257" s="665">
        <v>50.0</v>
      </c>
      <c r="K257" s="628">
        <f t="shared" si="4"/>
        <v>3.571428571</v>
      </c>
      <c r="L257" s="126" t="s">
        <v>2544</v>
      </c>
    </row>
    <row r="258" ht="15.75" customHeight="1">
      <c r="A258" s="348" t="s">
        <v>2223</v>
      </c>
      <c r="B258" s="640" t="s">
        <v>2224</v>
      </c>
      <c r="C258" s="348" t="s">
        <v>52</v>
      </c>
      <c r="D258" s="348" t="s">
        <v>2305</v>
      </c>
      <c r="E258" s="348" t="s">
        <v>2306</v>
      </c>
      <c r="F258" s="348" t="s">
        <v>2113</v>
      </c>
      <c r="G258" s="348">
        <v>14.0</v>
      </c>
      <c r="H258" s="348">
        <v>14.0</v>
      </c>
      <c r="I258" s="348">
        <v>14.0</v>
      </c>
      <c r="J258" s="665">
        <v>50.0</v>
      </c>
      <c r="K258" s="628">
        <f t="shared" si="4"/>
        <v>3.571428571</v>
      </c>
      <c r="L258" s="126" t="s">
        <v>2544</v>
      </c>
    </row>
    <row r="259" ht="15.75" customHeight="1">
      <c r="A259" s="348" t="s">
        <v>2223</v>
      </c>
      <c r="B259" s="640" t="s">
        <v>2224</v>
      </c>
      <c r="C259" s="348" t="s">
        <v>52</v>
      </c>
      <c r="D259" s="348" t="s">
        <v>2307</v>
      </c>
      <c r="E259" s="348" t="s">
        <v>2308</v>
      </c>
      <c r="F259" s="348" t="s">
        <v>2113</v>
      </c>
      <c r="G259" s="348">
        <v>14.0</v>
      </c>
      <c r="H259" s="348">
        <v>14.0</v>
      </c>
      <c r="I259" s="348">
        <v>14.0</v>
      </c>
      <c r="J259" s="665">
        <v>50.0</v>
      </c>
      <c r="K259" s="628">
        <f t="shared" si="4"/>
        <v>3.571428571</v>
      </c>
      <c r="L259" s="126" t="s">
        <v>2544</v>
      </c>
    </row>
    <row r="260" ht="15.75" customHeight="1">
      <c r="A260" s="348" t="s">
        <v>2223</v>
      </c>
      <c r="B260" s="640" t="s">
        <v>2224</v>
      </c>
      <c r="C260" s="348" t="s">
        <v>52</v>
      </c>
      <c r="D260" s="348" t="s">
        <v>2309</v>
      </c>
      <c r="E260" s="348" t="s">
        <v>2310</v>
      </c>
      <c r="F260" s="348" t="s">
        <v>2113</v>
      </c>
      <c r="G260" s="348">
        <v>14.0</v>
      </c>
      <c r="H260" s="348">
        <v>14.0</v>
      </c>
      <c r="I260" s="348">
        <v>14.0</v>
      </c>
      <c r="J260" s="665">
        <v>50.0</v>
      </c>
      <c r="K260" s="628">
        <f t="shared" si="4"/>
        <v>3.571428571</v>
      </c>
      <c r="L260" s="126" t="s">
        <v>2544</v>
      </c>
    </row>
    <row r="261" ht="15.75" customHeight="1">
      <c r="A261" s="348" t="s">
        <v>2223</v>
      </c>
      <c r="B261" s="640" t="s">
        <v>2224</v>
      </c>
      <c r="C261" s="348" t="s">
        <v>52</v>
      </c>
      <c r="D261" s="348" t="s">
        <v>2311</v>
      </c>
      <c r="E261" s="348" t="s">
        <v>2310</v>
      </c>
      <c r="F261" s="348" t="s">
        <v>2113</v>
      </c>
      <c r="G261" s="348">
        <v>14.0</v>
      </c>
      <c r="H261" s="348">
        <v>14.0</v>
      </c>
      <c r="I261" s="348">
        <v>14.0</v>
      </c>
      <c r="J261" s="665">
        <v>50.0</v>
      </c>
      <c r="K261" s="628">
        <f t="shared" si="4"/>
        <v>3.571428571</v>
      </c>
      <c r="L261" s="126" t="s">
        <v>2544</v>
      </c>
    </row>
    <row r="262" ht="15.75" customHeight="1">
      <c r="A262" s="348" t="s">
        <v>2223</v>
      </c>
      <c r="B262" s="640" t="s">
        <v>2224</v>
      </c>
      <c r="C262" s="348" t="s">
        <v>52</v>
      </c>
      <c r="D262" s="348" t="s">
        <v>2312</v>
      </c>
      <c r="E262" s="348" t="s">
        <v>2313</v>
      </c>
      <c r="F262" s="348" t="s">
        <v>2113</v>
      </c>
      <c r="G262" s="348">
        <v>14.0</v>
      </c>
      <c r="H262" s="348">
        <v>14.0</v>
      </c>
      <c r="I262" s="348">
        <v>14.0</v>
      </c>
      <c r="J262" s="665">
        <v>50.0</v>
      </c>
      <c r="K262" s="628">
        <f t="shared" si="4"/>
        <v>3.571428571</v>
      </c>
      <c r="L262" s="126" t="s">
        <v>2544</v>
      </c>
    </row>
    <row r="263" ht="15.75" customHeight="1">
      <c r="A263" s="348" t="s">
        <v>2223</v>
      </c>
      <c r="B263" s="640" t="s">
        <v>2224</v>
      </c>
      <c r="C263" s="348" t="s">
        <v>52</v>
      </c>
      <c r="D263" s="348" t="s">
        <v>2314</v>
      </c>
      <c r="E263" s="348" t="s">
        <v>2315</v>
      </c>
      <c r="F263" s="348" t="s">
        <v>2113</v>
      </c>
      <c r="G263" s="348">
        <v>14.0</v>
      </c>
      <c r="H263" s="348">
        <v>14.0</v>
      </c>
      <c r="I263" s="348">
        <v>14.0</v>
      </c>
      <c r="J263" s="665">
        <v>50.0</v>
      </c>
      <c r="K263" s="628">
        <f t="shared" si="4"/>
        <v>3.571428571</v>
      </c>
      <c r="L263" s="126" t="s">
        <v>2544</v>
      </c>
    </row>
    <row r="264" ht="15.75" customHeight="1">
      <c r="A264" s="348" t="s">
        <v>2223</v>
      </c>
      <c r="B264" s="640" t="s">
        <v>2224</v>
      </c>
      <c r="C264" s="348" t="s">
        <v>52</v>
      </c>
      <c r="D264" s="348" t="s">
        <v>2316</v>
      </c>
      <c r="E264" s="348" t="s">
        <v>2317</v>
      </c>
      <c r="F264" s="348" t="s">
        <v>2113</v>
      </c>
      <c r="G264" s="348">
        <v>14.0</v>
      </c>
      <c r="H264" s="348">
        <v>14.0</v>
      </c>
      <c r="I264" s="348">
        <v>14.0</v>
      </c>
      <c r="J264" s="665">
        <v>50.0</v>
      </c>
      <c r="K264" s="628">
        <f t="shared" si="4"/>
        <v>3.571428571</v>
      </c>
      <c r="L264" s="126" t="s">
        <v>2544</v>
      </c>
    </row>
    <row r="265" ht="15.75" customHeight="1">
      <c r="A265" s="348" t="s">
        <v>2223</v>
      </c>
      <c r="B265" s="640" t="s">
        <v>2224</v>
      </c>
      <c r="C265" s="348" t="s">
        <v>52</v>
      </c>
      <c r="D265" s="348" t="s">
        <v>2318</v>
      </c>
      <c r="E265" s="348" t="s">
        <v>2319</v>
      </c>
      <c r="F265" s="348" t="s">
        <v>2113</v>
      </c>
      <c r="G265" s="348">
        <v>14.0</v>
      </c>
      <c r="H265" s="348">
        <v>14.0</v>
      </c>
      <c r="I265" s="348">
        <v>14.0</v>
      </c>
      <c r="J265" s="665">
        <v>50.0</v>
      </c>
      <c r="K265" s="628">
        <f t="shared" si="4"/>
        <v>3.571428571</v>
      </c>
      <c r="L265" s="126" t="s">
        <v>2544</v>
      </c>
    </row>
    <row r="266" ht="15.75" customHeight="1">
      <c r="A266" s="348" t="s">
        <v>2223</v>
      </c>
      <c r="B266" s="640" t="s">
        <v>2224</v>
      </c>
      <c r="C266" s="348" t="s">
        <v>52</v>
      </c>
      <c r="D266" s="348" t="s">
        <v>2320</v>
      </c>
      <c r="E266" s="348" t="s">
        <v>2321</v>
      </c>
      <c r="F266" s="348" t="s">
        <v>2113</v>
      </c>
      <c r="G266" s="348">
        <v>14.0</v>
      </c>
      <c r="H266" s="348">
        <v>14.0</v>
      </c>
      <c r="I266" s="348">
        <v>14.0</v>
      </c>
      <c r="J266" s="665">
        <v>50.0</v>
      </c>
      <c r="K266" s="628">
        <f t="shared" si="4"/>
        <v>3.571428571</v>
      </c>
      <c r="L266" s="126" t="s">
        <v>2544</v>
      </c>
    </row>
    <row r="267" ht="15.75" customHeight="1">
      <c r="A267" s="348" t="s">
        <v>2223</v>
      </c>
      <c r="B267" s="640" t="s">
        <v>2224</v>
      </c>
      <c r="C267" s="348" t="s">
        <v>52</v>
      </c>
      <c r="D267" s="348" t="s">
        <v>2322</v>
      </c>
      <c r="E267" s="348" t="s">
        <v>2323</v>
      </c>
      <c r="F267" s="348" t="s">
        <v>2113</v>
      </c>
      <c r="G267" s="348">
        <v>14.0</v>
      </c>
      <c r="H267" s="348">
        <v>14.0</v>
      </c>
      <c r="I267" s="348">
        <v>14.0</v>
      </c>
      <c r="J267" s="665">
        <v>50.0</v>
      </c>
      <c r="K267" s="628">
        <f t="shared" si="4"/>
        <v>3.571428571</v>
      </c>
      <c r="L267" s="126" t="s">
        <v>2544</v>
      </c>
    </row>
    <row r="268" ht="15.75" customHeight="1">
      <c r="A268" s="348" t="s">
        <v>2223</v>
      </c>
      <c r="B268" s="640" t="s">
        <v>2224</v>
      </c>
      <c r="C268" s="348" t="s">
        <v>52</v>
      </c>
      <c r="D268" s="348" t="s">
        <v>2324</v>
      </c>
      <c r="E268" s="348" t="s">
        <v>2325</v>
      </c>
      <c r="F268" s="348" t="s">
        <v>2113</v>
      </c>
      <c r="G268" s="348">
        <v>14.0</v>
      </c>
      <c r="H268" s="348">
        <v>14.0</v>
      </c>
      <c r="I268" s="348">
        <v>14.0</v>
      </c>
      <c r="J268" s="665">
        <v>50.0</v>
      </c>
      <c r="K268" s="628">
        <f t="shared" si="4"/>
        <v>3.571428571</v>
      </c>
      <c r="L268" s="126" t="s">
        <v>2544</v>
      </c>
    </row>
    <row r="269" ht="15.75" customHeight="1">
      <c r="A269" s="348" t="s">
        <v>2223</v>
      </c>
      <c r="B269" s="640" t="s">
        <v>2224</v>
      </c>
      <c r="C269" s="348" t="s">
        <v>52</v>
      </c>
      <c r="D269" s="348" t="s">
        <v>2326</v>
      </c>
      <c r="E269" s="348" t="s">
        <v>2327</v>
      </c>
      <c r="F269" s="348" t="s">
        <v>2113</v>
      </c>
      <c r="G269" s="348">
        <v>14.0</v>
      </c>
      <c r="H269" s="348">
        <v>14.0</v>
      </c>
      <c r="I269" s="348">
        <v>14.0</v>
      </c>
      <c r="J269" s="665">
        <v>50.0</v>
      </c>
      <c r="K269" s="628">
        <f t="shared" si="4"/>
        <v>3.571428571</v>
      </c>
      <c r="L269" s="126" t="s">
        <v>2544</v>
      </c>
    </row>
    <row r="270" ht="15.75" customHeight="1">
      <c r="A270" s="348" t="s">
        <v>2223</v>
      </c>
      <c r="B270" s="640" t="s">
        <v>2224</v>
      </c>
      <c r="C270" s="348" t="s">
        <v>52</v>
      </c>
      <c r="D270" s="348" t="s">
        <v>2328</v>
      </c>
      <c r="E270" s="348" t="s">
        <v>2329</v>
      </c>
      <c r="F270" s="348" t="s">
        <v>2113</v>
      </c>
      <c r="G270" s="348">
        <v>14.0</v>
      </c>
      <c r="H270" s="348">
        <v>14.0</v>
      </c>
      <c r="I270" s="348">
        <v>14.0</v>
      </c>
      <c r="J270" s="665">
        <v>50.0</v>
      </c>
      <c r="K270" s="628">
        <f t="shared" si="4"/>
        <v>3.571428571</v>
      </c>
      <c r="L270" s="126" t="s">
        <v>2544</v>
      </c>
    </row>
    <row r="271" ht="15.75" customHeight="1">
      <c r="A271" s="348" t="s">
        <v>2223</v>
      </c>
      <c r="B271" s="640" t="s">
        <v>2224</v>
      </c>
      <c r="C271" s="348" t="s">
        <v>52</v>
      </c>
      <c r="D271" s="348" t="s">
        <v>2330</v>
      </c>
      <c r="E271" s="348" t="s">
        <v>2331</v>
      </c>
      <c r="F271" s="348" t="s">
        <v>2113</v>
      </c>
      <c r="G271" s="348">
        <v>14.0</v>
      </c>
      <c r="H271" s="348">
        <v>14.0</v>
      </c>
      <c r="I271" s="348">
        <v>14.0</v>
      </c>
      <c r="J271" s="665">
        <v>50.0</v>
      </c>
      <c r="K271" s="628">
        <f t="shared" si="4"/>
        <v>3.571428571</v>
      </c>
      <c r="L271" s="126" t="s">
        <v>2544</v>
      </c>
    </row>
    <row r="272" ht="15.75" customHeight="1">
      <c r="A272" s="348" t="s">
        <v>2223</v>
      </c>
      <c r="B272" s="640" t="s">
        <v>2224</v>
      </c>
      <c r="C272" s="348" t="s">
        <v>52</v>
      </c>
      <c r="D272" s="348" t="s">
        <v>2332</v>
      </c>
      <c r="E272" s="348" t="s">
        <v>2333</v>
      </c>
      <c r="F272" s="348" t="s">
        <v>2113</v>
      </c>
      <c r="G272" s="348">
        <v>14.0</v>
      </c>
      <c r="H272" s="348">
        <v>14.0</v>
      </c>
      <c r="I272" s="348">
        <v>14.0</v>
      </c>
      <c r="J272" s="665">
        <v>50.0</v>
      </c>
      <c r="K272" s="628">
        <f t="shared" si="4"/>
        <v>3.571428571</v>
      </c>
      <c r="L272" s="126" t="s">
        <v>2544</v>
      </c>
    </row>
    <row r="273" ht="15.75" customHeight="1">
      <c r="A273" s="348" t="s">
        <v>2223</v>
      </c>
      <c r="B273" s="640" t="s">
        <v>2224</v>
      </c>
      <c r="C273" s="348" t="s">
        <v>52</v>
      </c>
      <c r="D273" s="348" t="s">
        <v>2334</v>
      </c>
      <c r="E273" s="348" t="s">
        <v>2335</v>
      </c>
      <c r="F273" s="348" t="s">
        <v>2113</v>
      </c>
      <c r="G273" s="348">
        <v>14.0</v>
      </c>
      <c r="H273" s="348">
        <v>14.0</v>
      </c>
      <c r="I273" s="348">
        <v>14.0</v>
      </c>
      <c r="J273" s="665">
        <v>50.0</v>
      </c>
      <c r="K273" s="628">
        <f t="shared" si="4"/>
        <v>3.571428571</v>
      </c>
      <c r="L273" s="126" t="s">
        <v>2544</v>
      </c>
    </row>
    <row r="274" ht="15.75" customHeight="1">
      <c r="A274" s="348" t="s">
        <v>2223</v>
      </c>
      <c r="B274" s="640" t="s">
        <v>2224</v>
      </c>
      <c r="C274" s="348" t="s">
        <v>52</v>
      </c>
      <c r="D274" s="348" t="s">
        <v>2336</v>
      </c>
      <c r="E274" s="348" t="s">
        <v>2337</v>
      </c>
      <c r="F274" s="348" t="s">
        <v>2113</v>
      </c>
      <c r="G274" s="348">
        <v>14.0</v>
      </c>
      <c r="H274" s="348">
        <v>14.0</v>
      </c>
      <c r="I274" s="348">
        <v>14.0</v>
      </c>
      <c r="J274" s="665">
        <v>50.0</v>
      </c>
      <c r="K274" s="628">
        <f t="shared" si="4"/>
        <v>3.571428571</v>
      </c>
      <c r="L274" s="126" t="s">
        <v>2544</v>
      </c>
    </row>
    <row r="275" ht="15.75" customHeight="1">
      <c r="A275" s="348" t="s">
        <v>2223</v>
      </c>
      <c r="B275" s="640" t="s">
        <v>2224</v>
      </c>
      <c r="C275" s="348" t="s">
        <v>52</v>
      </c>
      <c r="D275" s="348" t="s">
        <v>2338</v>
      </c>
      <c r="E275" s="348" t="s">
        <v>2339</v>
      </c>
      <c r="F275" s="348" t="s">
        <v>2113</v>
      </c>
      <c r="G275" s="348">
        <v>14.0</v>
      </c>
      <c r="H275" s="348">
        <v>14.0</v>
      </c>
      <c r="I275" s="348">
        <v>14.0</v>
      </c>
      <c r="J275" s="665">
        <v>50.0</v>
      </c>
      <c r="K275" s="628">
        <f t="shared" si="4"/>
        <v>3.571428571</v>
      </c>
      <c r="L275" s="126" t="s">
        <v>2544</v>
      </c>
    </row>
    <row r="276" ht="15.75" customHeight="1">
      <c r="A276" s="348" t="s">
        <v>2223</v>
      </c>
      <c r="B276" s="640" t="s">
        <v>2224</v>
      </c>
      <c r="C276" s="348" t="s">
        <v>52</v>
      </c>
      <c r="D276" s="348" t="s">
        <v>2340</v>
      </c>
      <c r="E276" s="348" t="s">
        <v>2341</v>
      </c>
      <c r="F276" s="348" t="s">
        <v>2113</v>
      </c>
      <c r="G276" s="348">
        <v>14.0</v>
      </c>
      <c r="H276" s="348">
        <v>14.0</v>
      </c>
      <c r="I276" s="348">
        <v>14.0</v>
      </c>
      <c r="J276" s="665">
        <v>50.0</v>
      </c>
      <c r="K276" s="628">
        <f t="shared" si="4"/>
        <v>3.571428571</v>
      </c>
      <c r="L276" s="126" t="s">
        <v>2544</v>
      </c>
    </row>
    <row r="277" ht="15.75" customHeight="1">
      <c r="A277" s="348" t="s">
        <v>2223</v>
      </c>
      <c r="B277" s="640" t="s">
        <v>2224</v>
      </c>
      <c r="C277" s="348" t="s">
        <v>52</v>
      </c>
      <c r="D277" s="348" t="s">
        <v>2342</v>
      </c>
      <c r="E277" s="348" t="s">
        <v>2343</v>
      </c>
      <c r="F277" s="348" t="s">
        <v>2113</v>
      </c>
      <c r="G277" s="348">
        <v>14.0</v>
      </c>
      <c r="H277" s="348">
        <v>14.0</v>
      </c>
      <c r="I277" s="348">
        <v>14.0</v>
      </c>
      <c r="J277" s="665">
        <v>50.0</v>
      </c>
      <c r="K277" s="628">
        <f t="shared" si="4"/>
        <v>3.571428571</v>
      </c>
      <c r="L277" s="126" t="s">
        <v>2544</v>
      </c>
    </row>
    <row r="278" ht="15.75" customHeight="1">
      <c r="A278" s="348" t="s">
        <v>2223</v>
      </c>
      <c r="B278" s="640" t="s">
        <v>2224</v>
      </c>
      <c r="C278" s="348" t="s">
        <v>52</v>
      </c>
      <c r="D278" s="348" t="s">
        <v>2344</v>
      </c>
      <c r="E278" s="348" t="s">
        <v>2345</v>
      </c>
      <c r="F278" s="348" t="s">
        <v>2113</v>
      </c>
      <c r="G278" s="348">
        <v>14.0</v>
      </c>
      <c r="H278" s="348">
        <v>14.0</v>
      </c>
      <c r="I278" s="348">
        <v>14.0</v>
      </c>
      <c r="J278" s="665">
        <v>50.0</v>
      </c>
      <c r="K278" s="628">
        <f t="shared" si="4"/>
        <v>3.571428571</v>
      </c>
      <c r="L278" s="126" t="s">
        <v>2544</v>
      </c>
    </row>
    <row r="279" ht="15.75" customHeight="1">
      <c r="A279" s="348" t="s">
        <v>2223</v>
      </c>
      <c r="B279" s="640" t="s">
        <v>2224</v>
      </c>
      <c r="C279" s="348" t="s">
        <v>52</v>
      </c>
      <c r="D279" s="348" t="s">
        <v>2346</v>
      </c>
      <c r="E279" s="348" t="s">
        <v>2347</v>
      </c>
      <c r="F279" s="348" t="s">
        <v>2113</v>
      </c>
      <c r="G279" s="348">
        <v>14.0</v>
      </c>
      <c r="H279" s="348">
        <v>14.0</v>
      </c>
      <c r="I279" s="348">
        <v>14.0</v>
      </c>
      <c r="J279" s="665">
        <v>50.0</v>
      </c>
      <c r="K279" s="628">
        <f t="shared" si="4"/>
        <v>3.571428571</v>
      </c>
      <c r="L279" s="126" t="s">
        <v>2544</v>
      </c>
    </row>
    <row r="280" ht="15.75" customHeight="1">
      <c r="A280" s="348" t="s">
        <v>2223</v>
      </c>
      <c r="B280" s="640" t="s">
        <v>2224</v>
      </c>
      <c r="C280" s="348" t="s">
        <v>52</v>
      </c>
      <c r="D280" s="348" t="s">
        <v>2348</v>
      </c>
      <c r="E280" s="348" t="s">
        <v>2349</v>
      </c>
      <c r="F280" s="348" t="s">
        <v>2113</v>
      </c>
      <c r="G280" s="348">
        <v>14.0</v>
      </c>
      <c r="H280" s="348">
        <v>14.0</v>
      </c>
      <c r="I280" s="348">
        <v>14.0</v>
      </c>
      <c r="J280" s="665">
        <v>50.0</v>
      </c>
      <c r="K280" s="628">
        <f t="shared" si="4"/>
        <v>3.571428571</v>
      </c>
      <c r="L280" s="126" t="s">
        <v>2544</v>
      </c>
    </row>
    <row r="281" ht="15.75" customHeight="1">
      <c r="A281" s="348" t="s">
        <v>2223</v>
      </c>
      <c r="B281" s="640" t="s">
        <v>2224</v>
      </c>
      <c r="C281" s="348" t="s">
        <v>52</v>
      </c>
      <c r="D281" s="348" t="s">
        <v>2350</v>
      </c>
      <c r="E281" s="348" t="s">
        <v>2351</v>
      </c>
      <c r="F281" s="348" t="s">
        <v>2113</v>
      </c>
      <c r="G281" s="348">
        <v>14.0</v>
      </c>
      <c r="H281" s="348">
        <v>14.0</v>
      </c>
      <c r="I281" s="348">
        <v>14.0</v>
      </c>
      <c r="J281" s="665">
        <v>50.0</v>
      </c>
      <c r="K281" s="628">
        <f t="shared" si="4"/>
        <v>3.571428571</v>
      </c>
      <c r="L281" s="126" t="s">
        <v>2544</v>
      </c>
    </row>
    <row r="282" ht="15.75" customHeight="1">
      <c r="A282" s="348" t="s">
        <v>2223</v>
      </c>
      <c r="B282" s="640" t="s">
        <v>2224</v>
      </c>
      <c r="C282" s="348" t="s">
        <v>52</v>
      </c>
      <c r="D282" s="348" t="s">
        <v>2352</v>
      </c>
      <c r="E282" s="348" t="s">
        <v>2353</v>
      </c>
      <c r="F282" s="348" t="s">
        <v>2113</v>
      </c>
      <c r="G282" s="348">
        <v>14.0</v>
      </c>
      <c r="H282" s="348">
        <v>14.0</v>
      </c>
      <c r="I282" s="348">
        <v>14.0</v>
      </c>
      <c r="J282" s="665">
        <v>50.0</v>
      </c>
      <c r="K282" s="628">
        <f t="shared" si="4"/>
        <v>3.571428571</v>
      </c>
      <c r="L282" s="126" t="s">
        <v>2544</v>
      </c>
    </row>
    <row r="283" ht="15.75" customHeight="1">
      <c r="A283" s="348" t="s">
        <v>2223</v>
      </c>
      <c r="B283" s="640" t="s">
        <v>2224</v>
      </c>
      <c r="C283" s="348" t="s">
        <v>52</v>
      </c>
      <c r="D283" s="348" t="s">
        <v>2354</v>
      </c>
      <c r="E283" s="348" t="s">
        <v>2355</v>
      </c>
      <c r="F283" s="348" t="s">
        <v>2113</v>
      </c>
      <c r="G283" s="348">
        <v>14.0</v>
      </c>
      <c r="H283" s="348">
        <v>14.0</v>
      </c>
      <c r="I283" s="348">
        <v>14.0</v>
      </c>
      <c r="J283" s="665">
        <v>50.0</v>
      </c>
      <c r="K283" s="628">
        <f t="shared" si="4"/>
        <v>3.571428571</v>
      </c>
      <c r="L283" s="126" t="s">
        <v>2544</v>
      </c>
    </row>
    <row r="284" ht="15.75" customHeight="1">
      <c r="A284" s="348" t="s">
        <v>2569</v>
      </c>
      <c r="B284" s="640" t="s">
        <v>2570</v>
      </c>
      <c r="C284" s="348" t="s">
        <v>52</v>
      </c>
      <c r="D284" s="348" t="s">
        <v>2571</v>
      </c>
      <c r="E284" s="672" t="s">
        <v>2572</v>
      </c>
      <c r="F284" s="626" t="s">
        <v>2113</v>
      </c>
      <c r="G284" s="348">
        <v>10.0</v>
      </c>
      <c r="H284" s="348">
        <v>5.0</v>
      </c>
      <c r="I284" s="348">
        <v>10.0</v>
      </c>
      <c r="J284" s="665">
        <v>50.0</v>
      </c>
      <c r="K284" s="666">
        <v>5.0</v>
      </c>
      <c r="L284" s="126" t="s">
        <v>2544</v>
      </c>
    </row>
    <row r="285" ht="15.75" customHeight="1">
      <c r="A285" s="348" t="s">
        <v>2356</v>
      </c>
      <c r="B285" s="640" t="s">
        <v>2357</v>
      </c>
      <c r="C285" s="348" t="s">
        <v>52</v>
      </c>
      <c r="D285" s="348" t="s">
        <v>2358</v>
      </c>
      <c r="E285" s="348" t="s">
        <v>2359</v>
      </c>
      <c r="F285" s="626" t="s">
        <v>2113</v>
      </c>
      <c r="G285" s="348">
        <v>12.0</v>
      </c>
      <c r="H285" s="348">
        <v>11.0</v>
      </c>
      <c r="I285" s="348">
        <v>12.0</v>
      </c>
      <c r="J285" s="665">
        <v>50.0</v>
      </c>
      <c r="K285" s="666">
        <f t="shared" ref="K285:K300" si="5">J285/G285</f>
        <v>4.166666667</v>
      </c>
      <c r="L285" s="126" t="s">
        <v>2544</v>
      </c>
    </row>
    <row r="286" ht="15.75" customHeight="1">
      <c r="A286" s="348" t="s">
        <v>2356</v>
      </c>
      <c r="B286" s="640" t="s">
        <v>2357</v>
      </c>
      <c r="C286" s="348" t="s">
        <v>52</v>
      </c>
      <c r="D286" s="348" t="s">
        <v>2363</v>
      </c>
      <c r="E286" s="348" t="s">
        <v>2364</v>
      </c>
      <c r="F286" s="626" t="s">
        <v>2113</v>
      </c>
      <c r="G286" s="348">
        <v>12.0</v>
      </c>
      <c r="H286" s="348">
        <v>11.0</v>
      </c>
      <c r="I286" s="348">
        <v>12.0</v>
      </c>
      <c r="J286" s="665">
        <v>50.0</v>
      </c>
      <c r="K286" s="666">
        <f t="shared" si="5"/>
        <v>4.166666667</v>
      </c>
      <c r="L286" s="126" t="s">
        <v>2544</v>
      </c>
    </row>
    <row r="287" ht="15.75" customHeight="1">
      <c r="A287" s="348" t="s">
        <v>2356</v>
      </c>
      <c r="B287" s="640" t="s">
        <v>2357</v>
      </c>
      <c r="C287" s="348" t="s">
        <v>52</v>
      </c>
      <c r="D287" s="348" t="s">
        <v>2365</v>
      </c>
      <c r="E287" s="348" t="s">
        <v>2366</v>
      </c>
      <c r="F287" s="626" t="s">
        <v>2113</v>
      </c>
      <c r="G287" s="348">
        <v>12.0</v>
      </c>
      <c r="H287" s="348">
        <v>11.0</v>
      </c>
      <c r="I287" s="348">
        <v>12.0</v>
      </c>
      <c r="J287" s="665">
        <v>50.0</v>
      </c>
      <c r="K287" s="666">
        <f t="shared" si="5"/>
        <v>4.166666667</v>
      </c>
      <c r="L287" s="126" t="s">
        <v>2544</v>
      </c>
    </row>
    <row r="288" ht="15.75" customHeight="1">
      <c r="A288" s="348" t="s">
        <v>2356</v>
      </c>
      <c r="B288" s="640" t="s">
        <v>2357</v>
      </c>
      <c r="C288" s="348" t="s">
        <v>52</v>
      </c>
      <c r="D288" s="348" t="s">
        <v>2367</v>
      </c>
      <c r="E288" s="348" t="s">
        <v>2368</v>
      </c>
      <c r="F288" s="626" t="s">
        <v>2113</v>
      </c>
      <c r="G288" s="348">
        <v>12.0</v>
      </c>
      <c r="H288" s="348">
        <v>11.0</v>
      </c>
      <c r="I288" s="348">
        <v>12.0</v>
      </c>
      <c r="J288" s="665">
        <v>50.0</v>
      </c>
      <c r="K288" s="666">
        <f t="shared" si="5"/>
        <v>4.166666667</v>
      </c>
      <c r="L288" s="126" t="s">
        <v>2544</v>
      </c>
    </row>
    <row r="289" ht="15.75" customHeight="1">
      <c r="A289" s="348" t="s">
        <v>2356</v>
      </c>
      <c r="B289" s="640" t="s">
        <v>2357</v>
      </c>
      <c r="C289" s="348" t="s">
        <v>52</v>
      </c>
      <c r="D289" s="348" t="s">
        <v>2369</v>
      </c>
      <c r="E289" s="348" t="s">
        <v>2370</v>
      </c>
      <c r="F289" s="626" t="s">
        <v>2113</v>
      </c>
      <c r="G289" s="348">
        <v>12.0</v>
      </c>
      <c r="H289" s="348">
        <v>11.0</v>
      </c>
      <c r="I289" s="348">
        <v>12.0</v>
      </c>
      <c r="J289" s="665">
        <v>50.0</v>
      </c>
      <c r="K289" s="666">
        <f t="shared" si="5"/>
        <v>4.166666667</v>
      </c>
      <c r="L289" s="126" t="s">
        <v>2544</v>
      </c>
    </row>
    <row r="290" ht="15.75" customHeight="1">
      <c r="A290" s="348" t="s">
        <v>2356</v>
      </c>
      <c r="B290" s="640" t="s">
        <v>2357</v>
      </c>
      <c r="C290" s="348" t="s">
        <v>52</v>
      </c>
      <c r="D290" s="348" t="s">
        <v>2371</v>
      </c>
      <c r="E290" s="348" t="s">
        <v>2372</v>
      </c>
      <c r="F290" s="626" t="s">
        <v>2113</v>
      </c>
      <c r="G290" s="348">
        <v>12.0</v>
      </c>
      <c r="H290" s="348">
        <v>11.0</v>
      </c>
      <c r="I290" s="348">
        <v>12.0</v>
      </c>
      <c r="J290" s="665">
        <v>50.0</v>
      </c>
      <c r="K290" s="666">
        <f t="shared" si="5"/>
        <v>4.166666667</v>
      </c>
      <c r="L290" s="126" t="s">
        <v>2544</v>
      </c>
    </row>
    <row r="291" ht="15.75" customHeight="1">
      <c r="A291" s="348" t="s">
        <v>2356</v>
      </c>
      <c r="B291" s="640" t="s">
        <v>2357</v>
      </c>
      <c r="C291" s="348" t="s">
        <v>52</v>
      </c>
      <c r="D291" s="348" t="s">
        <v>2373</v>
      </c>
      <c r="E291" s="348" t="s">
        <v>2374</v>
      </c>
      <c r="F291" s="626" t="s">
        <v>2113</v>
      </c>
      <c r="G291" s="348">
        <v>12.0</v>
      </c>
      <c r="H291" s="348">
        <v>11.0</v>
      </c>
      <c r="I291" s="348">
        <v>12.0</v>
      </c>
      <c r="J291" s="665">
        <v>50.0</v>
      </c>
      <c r="K291" s="666">
        <f t="shared" si="5"/>
        <v>4.166666667</v>
      </c>
      <c r="L291" s="126" t="s">
        <v>2544</v>
      </c>
    </row>
    <row r="292" ht="15.75" customHeight="1">
      <c r="A292" s="348" t="s">
        <v>2356</v>
      </c>
      <c r="B292" s="640" t="s">
        <v>2357</v>
      </c>
      <c r="C292" s="348" t="s">
        <v>52</v>
      </c>
      <c r="D292" s="348" t="s">
        <v>2375</v>
      </c>
      <c r="E292" s="348" t="s">
        <v>2376</v>
      </c>
      <c r="F292" s="626" t="s">
        <v>2113</v>
      </c>
      <c r="G292" s="348">
        <v>12.0</v>
      </c>
      <c r="H292" s="348">
        <v>11.0</v>
      </c>
      <c r="I292" s="348">
        <v>12.0</v>
      </c>
      <c r="J292" s="665">
        <v>50.0</v>
      </c>
      <c r="K292" s="666">
        <f t="shared" si="5"/>
        <v>4.166666667</v>
      </c>
      <c r="L292" s="126" t="s">
        <v>2544</v>
      </c>
    </row>
    <row r="293" ht="15.75" customHeight="1">
      <c r="A293" s="348" t="s">
        <v>296</v>
      </c>
      <c r="B293" s="640" t="s">
        <v>295</v>
      </c>
      <c r="C293" s="631" t="s">
        <v>52</v>
      </c>
      <c r="D293" s="348" t="s">
        <v>2573</v>
      </c>
      <c r="E293" s="348" t="s">
        <v>2574</v>
      </c>
      <c r="F293" s="626" t="s">
        <v>2113</v>
      </c>
      <c r="G293" s="348">
        <v>9.0</v>
      </c>
      <c r="H293" s="673">
        <v>8.0</v>
      </c>
      <c r="I293" s="673">
        <v>9.0</v>
      </c>
      <c r="J293" s="665">
        <v>50.0</v>
      </c>
      <c r="K293" s="666">
        <f t="shared" si="5"/>
        <v>5.555555556</v>
      </c>
      <c r="L293" s="126" t="s">
        <v>2544</v>
      </c>
    </row>
    <row r="294" ht="15.75" customHeight="1">
      <c r="A294" s="348" t="s">
        <v>296</v>
      </c>
      <c r="B294" s="640" t="s">
        <v>295</v>
      </c>
      <c r="C294" s="631" t="s">
        <v>52</v>
      </c>
      <c r="D294" s="348" t="s">
        <v>2379</v>
      </c>
      <c r="E294" s="348" t="s">
        <v>2380</v>
      </c>
      <c r="F294" s="626" t="s">
        <v>2113</v>
      </c>
      <c r="G294" s="348">
        <v>9.0</v>
      </c>
      <c r="H294" s="673">
        <v>8.0</v>
      </c>
      <c r="I294" s="673">
        <v>9.0</v>
      </c>
      <c r="J294" s="665">
        <v>50.0</v>
      </c>
      <c r="K294" s="666">
        <f t="shared" si="5"/>
        <v>5.555555556</v>
      </c>
      <c r="L294" s="126" t="s">
        <v>2544</v>
      </c>
    </row>
    <row r="295" ht="15.75" customHeight="1">
      <c r="A295" s="348" t="s">
        <v>296</v>
      </c>
      <c r="B295" s="640" t="s">
        <v>295</v>
      </c>
      <c r="C295" s="631" t="s">
        <v>52</v>
      </c>
      <c r="D295" s="348" t="s">
        <v>2575</v>
      </c>
      <c r="E295" s="672" t="s">
        <v>2378</v>
      </c>
      <c r="F295" s="626" t="s">
        <v>2113</v>
      </c>
      <c r="G295" s="348">
        <v>9.0</v>
      </c>
      <c r="H295" s="673">
        <v>8.0</v>
      </c>
      <c r="I295" s="673">
        <v>9.0</v>
      </c>
      <c r="J295" s="665">
        <v>50.0</v>
      </c>
      <c r="K295" s="666">
        <f t="shared" si="5"/>
        <v>5.555555556</v>
      </c>
      <c r="L295" s="126" t="s">
        <v>2544</v>
      </c>
    </row>
    <row r="296" ht="15.75" customHeight="1">
      <c r="A296" s="348" t="s">
        <v>2381</v>
      </c>
      <c r="B296" s="640" t="s">
        <v>2382</v>
      </c>
      <c r="C296" s="348" t="s">
        <v>52</v>
      </c>
      <c r="D296" s="348" t="s">
        <v>2383</v>
      </c>
      <c r="E296" s="348" t="s">
        <v>2384</v>
      </c>
      <c r="F296" s="626" t="s">
        <v>2113</v>
      </c>
      <c r="G296" s="348">
        <v>8.0</v>
      </c>
      <c r="H296" s="674">
        <v>7.0</v>
      </c>
      <c r="I296" s="674">
        <v>8.0</v>
      </c>
      <c r="J296" s="665">
        <v>50.0</v>
      </c>
      <c r="K296" s="666">
        <f t="shared" si="5"/>
        <v>6.25</v>
      </c>
      <c r="L296" s="126" t="s">
        <v>2544</v>
      </c>
    </row>
    <row r="297" ht="15.75" customHeight="1">
      <c r="A297" s="348" t="s">
        <v>2381</v>
      </c>
      <c r="B297" s="640" t="s">
        <v>2382</v>
      </c>
      <c r="C297" s="348" t="s">
        <v>52</v>
      </c>
      <c r="D297" s="348" t="s">
        <v>2385</v>
      </c>
      <c r="E297" s="348" t="s">
        <v>2386</v>
      </c>
      <c r="F297" s="626" t="s">
        <v>2113</v>
      </c>
      <c r="G297" s="348">
        <v>8.0</v>
      </c>
      <c r="H297" s="674">
        <v>7.0</v>
      </c>
      <c r="I297" s="674">
        <v>8.0</v>
      </c>
      <c r="J297" s="665">
        <v>50.0</v>
      </c>
      <c r="K297" s="666">
        <f t="shared" si="5"/>
        <v>6.25</v>
      </c>
      <c r="L297" s="126" t="s">
        <v>2544</v>
      </c>
    </row>
    <row r="298" ht="15.75" customHeight="1">
      <c r="A298" s="348" t="s">
        <v>2381</v>
      </c>
      <c r="B298" s="640" t="s">
        <v>2382</v>
      </c>
      <c r="C298" s="348" t="s">
        <v>52</v>
      </c>
      <c r="D298" s="348" t="s">
        <v>2387</v>
      </c>
      <c r="E298" s="672" t="s">
        <v>2388</v>
      </c>
      <c r="F298" s="626" t="s">
        <v>2362</v>
      </c>
      <c r="G298" s="348">
        <v>8.0</v>
      </c>
      <c r="H298" s="674">
        <v>7.0</v>
      </c>
      <c r="I298" s="674">
        <v>8.0</v>
      </c>
      <c r="J298" s="665">
        <v>50.0</v>
      </c>
      <c r="K298" s="666">
        <f t="shared" si="5"/>
        <v>6.25</v>
      </c>
      <c r="L298" s="126" t="s">
        <v>2544</v>
      </c>
    </row>
    <row r="299" ht="15.75" customHeight="1">
      <c r="A299" s="348" t="s">
        <v>2381</v>
      </c>
      <c r="B299" s="640" t="s">
        <v>2382</v>
      </c>
      <c r="C299" s="348" t="s">
        <v>52</v>
      </c>
      <c r="D299" s="348" t="s">
        <v>2389</v>
      </c>
      <c r="E299" s="672" t="s">
        <v>2388</v>
      </c>
      <c r="F299" s="626" t="s">
        <v>2362</v>
      </c>
      <c r="G299" s="348">
        <v>8.0</v>
      </c>
      <c r="H299" s="674">
        <v>7.0</v>
      </c>
      <c r="I299" s="674">
        <v>8.0</v>
      </c>
      <c r="J299" s="665">
        <v>50.0</v>
      </c>
      <c r="K299" s="666">
        <f t="shared" si="5"/>
        <v>6.25</v>
      </c>
      <c r="L299" s="126" t="s">
        <v>2544</v>
      </c>
    </row>
    <row r="300" ht="15.75" customHeight="1">
      <c r="A300" s="348" t="s">
        <v>2381</v>
      </c>
      <c r="B300" s="640" t="s">
        <v>2382</v>
      </c>
      <c r="C300" s="348" t="s">
        <v>52</v>
      </c>
      <c r="D300" s="348" t="s">
        <v>2390</v>
      </c>
      <c r="E300" s="348" t="s">
        <v>2391</v>
      </c>
      <c r="F300" s="626" t="s">
        <v>2113</v>
      </c>
      <c r="G300" s="348">
        <v>8.0</v>
      </c>
      <c r="H300" s="674">
        <v>7.0</v>
      </c>
      <c r="I300" s="674">
        <v>8.0</v>
      </c>
      <c r="J300" s="665">
        <v>50.0</v>
      </c>
      <c r="K300" s="666">
        <f t="shared" si="5"/>
        <v>6.25</v>
      </c>
      <c r="L300" s="126" t="s">
        <v>2544</v>
      </c>
    </row>
    <row r="301" ht="15.75" customHeight="1">
      <c r="A301" s="348" t="s">
        <v>2392</v>
      </c>
      <c r="B301" s="640" t="s">
        <v>2393</v>
      </c>
      <c r="C301" s="348" t="s">
        <v>52</v>
      </c>
      <c r="D301" s="348" t="s">
        <v>2394</v>
      </c>
      <c r="E301" s="348" t="s">
        <v>2395</v>
      </c>
      <c r="F301" s="626" t="s">
        <v>2113</v>
      </c>
      <c r="G301" s="348">
        <v>10.0</v>
      </c>
      <c r="H301" s="348">
        <v>10.0</v>
      </c>
      <c r="I301" s="348">
        <v>10.0</v>
      </c>
      <c r="J301" s="665">
        <v>50.0</v>
      </c>
      <c r="K301" s="666">
        <v>5.0</v>
      </c>
      <c r="L301" s="126" t="s">
        <v>2544</v>
      </c>
    </row>
    <row r="302" ht="15.75" customHeight="1">
      <c r="A302" s="348" t="s">
        <v>2392</v>
      </c>
      <c r="B302" s="640" t="s">
        <v>2393</v>
      </c>
      <c r="C302" s="348" t="s">
        <v>52</v>
      </c>
      <c r="D302" s="348" t="s">
        <v>2396</v>
      </c>
      <c r="E302" s="348" t="s">
        <v>2397</v>
      </c>
      <c r="F302" s="626" t="s">
        <v>2113</v>
      </c>
      <c r="G302" s="348">
        <v>10.0</v>
      </c>
      <c r="H302" s="348">
        <v>10.0</v>
      </c>
      <c r="I302" s="348">
        <v>10.0</v>
      </c>
      <c r="J302" s="665">
        <v>50.0</v>
      </c>
      <c r="K302" s="666">
        <v>5.0</v>
      </c>
      <c r="L302" s="126" t="s">
        <v>2544</v>
      </c>
    </row>
    <row r="303" ht="15.75" customHeight="1">
      <c r="A303" s="348" t="s">
        <v>2392</v>
      </c>
      <c r="B303" s="640" t="s">
        <v>2393</v>
      </c>
      <c r="C303" s="348" t="s">
        <v>52</v>
      </c>
      <c r="D303" s="348" t="s">
        <v>2398</v>
      </c>
      <c r="E303" s="672" t="s">
        <v>2399</v>
      </c>
      <c r="F303" s="626" t="s">
        <v>2113</v>
      </c>
      <c r="G303" s="348">
        <v>10.0</v>
      </c>
      <c r="H303" s="348">
        <v>10.0</v>
      </c>
      <c r="I303" s="348">
        <v>10.0</v>
      </c>
      <c r="J303" s="665">
        <v>50.0</v>
      </c>
      <c r="K303" s="666">
        <v>5.0</v>
      </c>
      <c r="L303" s="126" t="s">
        <v>2544</v>
      </c>
    </row>
    <row r="304" ht="15.75" customHeight="1">
      <c r="A304" s="348" t="s">
        <v>2576</v>
      </c>
      <c r="B304" s="640" t="s">
        <v>2577</v>
      </c>
      <c r="C304" s="348" t="s">
        <v>52</v>
      </c>
      <c r="D304" s="348" t="s">
        <v>2578</v>
      </c>
      <c r="E304" s="348" t="s">
        <v>2579</v>
      </c>
      <c r="F304" s="626" t="s">
        <v>2113</v>
      </c>
      <c r="G304" s="348">
        <v>9.0</v>
      </c>
      <c r="H304" s="348">
        <v>9.0</v>
      </c>
      <c r="I304" s="348">
        <v>9.0</v>
      </c>
      <c r="J304" s="665">
        <v>50.0</v>
      </c>
      <c r="K304" s="666">
        <f t="shared" ref="K304:K322" si="6">J304/G304</f>
        <v>5.555555556</v>
      </c>
      <c r="L304" s="126" t="s">
        <v>2544</v>
      </c>
    </row>
    <row r="305" ht="15.75" customHeight="1">
      <c r="A305" s="631" t="s">
        <v>2400</v>
      </c>
      <c r="B305" s="663" t="s">
        <v>2401</v>
      </c>
      <c r="C305" s="348" t="s">
        <v>52</v>
      </c>
      <c r="D305" s="348" t="s">
        <v>2402</v>
      </c>
      <c r="E305" s="672" t="s">
        <v>2403</v>
      </c>
      <c r="F305" s="626" t="s">
        <v>2113</v>
      </c>
      <c r="G305" s="348">
        <v>10.0</v>
      </c>
      <c r="H305" s="348">
        <v>9.0</v>
      </c>
      <c r="I305" s="348">
        <v>10.0</v>
      </c>
      <c r="J305" s="665">
        <v>50.0</v>
      </c>
      <c r="K305" s="666">
        <f t="shared" si="6"/>
        <v>5</v>
      </c>
      <c r="L305" s="126" t="s">
        <v>2544</v>
      </c>
    </row>
    <row r="306" ht="15.75" customHeight="1">
      <c r="A306" s="631" t="s">
        <v>2400</v>
      </c>
      <c r="B306" s="663" t="s">
        <v>2401</v>
      </c>
      <c r="C306" s="348" t="s">
        <v>52</v>
      </c>
      <c r="D306" s="348" t="s">
        <v>2404</v>
      </c>
      <c r="E306" s="672" t="s">
        <v>2405</v>
      </c>
      <c r="F306" s="626" t="s">
        <v>2113</v>
      </c>
      <c r="G306" s="348">
        <v>10.0</v>
      </c>
      <c r="H306" s="348">
        <v>9.0</v>
      </c>
      <c r="I306" s="348">
        <v>10.0</v>
      </c>
      <c r="J306" s="665">
        <v>50.0</v>
      </c>
      <c r="K306" s="666">
        <f t="shared" si="6"/>
        <v>5</v>
      </c>
      <c r="L306" s="126" t="s">
        <v>2544</v>
      </c>
    </row>
    <row r="307" ht="15.75" customHeight="1">
      <c r="A307" s="348" t="s">
        <v>322</v>
      </c>
      <c r="B307" s="640" t="s">
        <v>321</v>
      </c>
      <c r="C307" s="348" t="s">
        <v>52</v>
      </c>
      <c r="D307" s="348" t="s">
        <v>2377</v>
      </c>
      <c r="E307" s="348" t="s">
        <v>2378</v>
      </c>
      <c r="F307" s="626" t="s">
        <v>2113</v>
      </c>
      <c r="G307" s="348">
        <v>11.0</v>
      </c>
      <c r="H307" s="348">
        <v>10.0</v>
      </c>
      <c r="I307" s="348">
        <v>11.0</v>
      </c>
      <c r="J307" s="665">
        <v>50.0</v>
      </c>
      <c r="K307" s="666">
        <f t="shared" si="6"/>
        <v>4.545454545</v>
      </c>
      <c r="L307" s="126" t="s">
        <v>2544</v>
      </c>
    </row>
    <row r="308" ht="15.75" customHeight="1">
      <c r="A308" s="631" t="s">
        <v>2400</v>
      </c>
      <c r="B308" s="663" t="s">
        <v>2401</v>
      </c>
      <c r="C308" s="348" t="s">
        <v>52</v>
      </c>
      <c r="D308" s="348" t="s">
        <v>2580</v>
      </c>
      <c r="E308" s="348" t="s">
        <v>2414</v>
      </c>
      <c r="F308" s="626" t="s">
        <v>2362</v>
      </c>
      <c r="G308" s="348">
        <v>10.0</v>
      </c>
      <c r="H308" s="348">
        <v>9.0</v>
      </c>
      <c r="I308" s="348">
        <v>10.0</v>
      </c>
      <c r="J308" s="665">
        <v>50.0</v>
      </c>
      <c r="K308" s="666">
        <f t="shared" si="6"/>
        <v>5</v>
      </c>
      <c r="L308" s="126" t="s">
        <v>2544</v>
      </c>
    </row>
    <row r="309" ht="15.75" customHeight="1">
      <c r="A309" s="631" t="s">
        <v>2400</v>
      </c>
      <c r="B309" s="663" t="s">
        <v>2401</v>
      </c>
      <c r="C309" s="348" t="s">
        <v>52</v>
      </c>
      <c r="D309" s="348" t="s">
        <v>2581</v>
      </c>
      <c r="E309" s="348" t="s">
        <v>2414</v>
      </c>
      <c r="F309" s="626" t="s">
        <v>2362</v>
      </c>
      <c r="G309" s="348">
        <v>10.0</v>
      </c>
      <c r="H309" s="348">
        <v>9.0</v>
      </c>
      <c r="I309" s="348">
        <v>10.0</v>
      </c>
      <c r="J309" s="665">
        <v>50.0</v>
      </c>
      <c r="K309" s="666">
        <f t="shared" si="6"/>
        <v>5</v>
      </c>
      <c r="L309" s="126" t="s">
        <v>2544</v>
      </c>
    </row>
    <row r="310" ht="15.75" customHeight="1">
      <c r="A310" s="348" t="s">
        <v>2582</v>
      </c>
      <c r="B310" s="640" t="s">
        <v>2554</v>
      </c>
      <c r="C310" s="348" t="s">
        <v>52</v>
      </c>
      <c r="D310" s="348" t="s">
        <v>2583</v>
      </c>
      <c r="E310" s="672" t="s">
        <v>2584</v>
      </c>
      <c r="F310" s="348" t="s">
        <v>2362</v>
      </c>
      <c r="G310" s="348">
        <v>10.0</v>
      </c>
      <c r="H310" s="348">
        <v>7.0</v>
      </c>
      <c r="I310" s="348">
        <v>10.0</v>
      </c>
      <c r="J310" s="665">
        <v>50.0</v>
      </c>
      <c r="K310" s="628">
        <f t="shared" si="6"/>
        <v>5</v>
      </c>
      <c r="L310" s="126" t="s">
        <v>2544</v>
      </c>
    </row>
    <row r="311" ht="15.75" customHeight="1">
      <c r="A311" s="348" t="s">
        <v>2223</v>
      </c>
      <c r="B311" s="640" t="s">
        <v>2224</v>
      </c>
      <c r="C311" s="348" t="s">
        <v>52</v>
      </c>
      <c r="D311" s="348" t="s">
        <v>2585</v>
      </c>
      <c r="E311" s="348"/>
      <c r="F311" s="348" t="s">
        <v>2362</v>
      </c>
      <c r="G311" s="348">
        <v>14.0</v>
      </c>
      <c r="H311" s="348">
        <v>14.0</v>
      </c>
      <c r="I311" s="348">
        <v>14.0</v>
      </c>
      <c r="J311" s="665">
        <v>50.0</v>
      </c>
      <c r="K311" s="628">
        <f t="shared" si="6"/>
        <v>3.571428571</v>
      </c>
      <c r="L311" s="126" t="s">
        <v>2544</v>
      </c>
    </row>
    <row r="312" ht="15.75" customHeight="1">
      <c r="A312" s="348" t="s">
        <v>2223</v>
      </c>
      <c r="B312" s="640" t="s">
        <v>2224</v>
      </c>
      <c r="C312" s="348" t="s">
        <v>52</v>
      </c>
      <c r="D312" s="348" t="s">
        <v>2586</v>
      </c>
      <c r="E312" s="672" t="s">
        <v>2425</v>
      </c>
      <c r="F312" s="348" t="s">
        <v>2362</v>
      </c>
      <c r="G312" s="348">
        <v>14.0</v>
      </c>
      <c r="H312" s="348">
        <v>14.0</v>
      </c>
      <c r="I312" s="348">
        <v>14.0</v>
      </c>
      <c r="J312" s="665">
        <v>50.0</v>
      </c>
      <c r="K312" s="628">
        <f t="shared" si="6"/>
        <v>3.571428571</v>
      </c>
      <c r="L312" s="126" t="s">
        <v>2544</v>
      </c>
    </row>
    <row r="313" ht="15.75" customHeight="1">
      <c r="A313" s="348" t="s">
        <v>2223</v>
      </c>
      <c r="B313" s="640" t="s">
        <v>2224</v>
      </c>
      <c r="C313" s="348" t="s">
        <v>52</v>
      </c>
      <c r="D313" s="348" t="s">
        <v>2587</v>
      </c>
      <c r="E313" s="672" t="s">
        <v>2425</v>
      </c>
      <c r="F313" s="348" t="s">
        <v>2362</v>
      </c>
      <c r="G313" s="348">
        <v>14.0</v>
      </c>
      <c r="H313" s="348">
        <v>14.0</v>
      </c>
      <c r="I313" s="348">
        <v>14.0</v>
      </c>
      <c r="J313" s="665">
        <v>50.0</v>
      </c>
      <c r="K313" s="628">
        <f t="shared" si="6"/>
        <v>3.571428571</v>
      </c>
      <c r="L313" s="126" t="s">
        <v>2544</v>
      </c>
    </row>
    <row r="314" ht="15.75" customHeight="1">
      <c r="A314" s="348" t="s">
        <v>2223</v>
      </c>
      <c r="B314" s="640" t="s">
        <v>2224</v>
      </c>
      <c r="C314" s="348" t="s">
        <v>52</v>
      </c>
      <c r="D314" s="348" t="s">
        <v>2588</v>
      </c>
      <c r="E314" s="672" t="s">
        <v>2428</v>
      </c>
      <c r="F314" s="348" t="s">
        <v>2362</v>
      </c>
      <c r="G314" s="348">
        <v>14.0</v>
      </c>
      <c r="H314" s="348">
        <v>14.0</v>
      </c>
      <c r="I314" s="348">
        <v>14.0</v>
      </c>
      <c r="J314" s="665">
        <v>50.0</v>
      </c>
      <c r="K314" s="628">
        <f t="shared" si="6"/>
        <v>3.571428571</v>
      </c>
      <c r="L314" s="126" t="s">
        <v>2544</v>
      </c>
    </row>
    <row r="315" ht="15.75" customHeight="1">
      <c r="A315" s="348" t="s">
        <v>2223</v>
      </c>
      <c r="B315" s="640" t="s">
        <v>2224</v>
      </c>
      <c r="C315" s="348" t="s">
        <v>52</v>
      </c>
      <c r="D315" s="348" t="s">
        <v>2589</v>
      </c>
      <c r="E315" s="672" t="s">
        <v>2428</v>
      </c>
      <c r="F315" s="348" t="s">
        <v>2362</v>
      </c>
      <c r="G315" s="348">
        <v>14.0</v>
      </c>
      <c r="H315" s="348">
        <v>14.0</v>
      </c>
      <c r="I315" s="348">
        <v>14.0</v>
      </c>
      <c r="J315" s="665">
        <v>50.0</v>
      </c>
      <c r="K315" s="628">
        <f t="shared" si="6"/>
        <v>3.571428571</v>
      </c>
      <c r="L315" s="126" t="s">
        <v>2544</v>
      </c>
    </row>
    <row r="316" ht="15.75" customHeight="1">
      <c r="A316" s="348" t="s">
        <v>2223</v>
      </c>
      <c r="B316" s="640" t="s">
        <v>2224</v>
      </c>
      <c r="C316" s="348" t="s">
        <v>52</v>
      </c>
      <c r="D316" s="348" t="s">
        <v>2590</v>
      </c>
      <c r="E316" s="672" t="s">
        <v>2428</v>
      </c>
      <c r="F316" s="348" t="s">
        <v>2362</v>
      </c>
      <c r="G316" s="348">
        <v>14.0</v>
      </c>
      <c r="H316" s="348">
        <v>14.0</v>
      </c>
      <c r="I316" s="348">
        <v>14.0</v>
      </c>
      <c r="J316" s="665">
        <v>50.0</v>
      </c>
      <c r="K316" s="628">
        <f t="shared" si="6"/>
        <v>3.571428571</v>
      </c>
      <c r="L316" s="126" t="s">
        <v>2544</v>
      </c>
    </row>
    <row r="317" ht="15.75" customHeight="1">
      <c r="A317" s="348" t="s">
        <v>2223</v>
      </c>
      <c r="B317" s="640" t="s">
        <v>2224</v>
      </c>
      <c r="C317" s="348" t="s">
        <v>52</v>
      </c>
      <c r="D317" s="348" t="s">
        <v>2591</v>
      </c>
      <c r="E317" s="672" t="s">
        <v>2428</v>
      </c>
      <c r="F317" s="348" t="s">
        <v>2362</v>
      </c>
      <c r="G317" s="348">
        <v>14.0</v>
      </c>
      <c r="H317" s="348">
        <v>14.0</v>
      </c>
      <c r="I317" s="348">
        <v>14.0</v>
      </c>
      <c r="J317" s="665">
        <v>50.0</v>
      </c>
      <c r="K317" s="628">
        <f t="shared" si="6"/>
        <v>3.571428571</v>
      </c>
      <c r="L317" s="126" t="s">
        <v>2544</v>
      </c>
    </row>
    <row r="318" ht="15.75" customHeight="1">
      <c r="A318" s="348" t="s">
        <v>2223</v>
      </c>
      <c r="B318" s="640" t="s">
        <v>2224</v>
      </c>
      <c r="C318" s="348" t="s">
        <v>52</v>
      </c>
      <c r="D318" s="348" t="s">
        <v>2592</v>
      </c>
      <c r="E318" s="672" t="s">
        <v>2428</v>
      </c>
      <c r="F318" s="348" t="s">
        <v>2362</v>
      </c>
      <c r="G318" s="348">
        <v>14.0</v>
      </c>
      <c r="H318" s="348">
        <v>14.0</v>
      </c>
      <c r="I318" s="348">
        <v>14.0</v>
      </c>
      <c r="J318" s="665">
        <v>50.0</v>
      </c>
      <c r="K318" s="628">
        <f t="shared" si="6"/>
        <v>3.571428571</v>
      </c>
      <c r="L318" s="126" t="s">
        <v>2544</v>
      </c>
    </row>
    <row r="319" ht="15.75" customHeight="1">
      <c r="A319" s="348" t="s">
        <v>2223</v>
      </c>
      <c r="B319" s="640" t="s">
        <v>2224</v>
      </c>
      <c r="C319" s="348" t="s">
        <v>52</v>
      </c>
      <c r="D319" s="348" t="s">
        <v>2593</v>
      </c>
      <c r="E319" s="672" t="s">
        <v>2428</v>
      </c>
      <c r="F319" s="348" t="s">
        <v>2362</v>
      </c>
      <c r="G319" s="348">
        <v>14.0</v>
      </c>
      <c r="H319" s="348">
        <v>14.0</v>
      </c>
      <c r="I319" s="348">
        <v>14.0</v>
      </c>
      <c r="J319" s="665">
        <v>50.0</v>
      </c>
      <c r="K319" s="628">
        <f t="shared" si="6"/>
        <v>3.571428571</v>
      </c>
      <c r="L319" s="126" t="s">
        <v>2544</v>
      </c>
    </row>
    <row r="320" ht="15.75" customHeight="1">
      <c r="A320" s="348" t="s">
        <v>2223</v>
      </c>
      <c r="B320" s="640" t="s">
        <v>2224</v>
      </c>
      <c r="C320" s="348" t="s">
        <v>52</v>
      </c>
      <c r="D320" s="348" t="s">
        <v>2594</v>
      </c>
      <c r="E320" s="672" t="s">
        <v>2428</v>
      </c>
      <c r="F320" s="348" t="s">
        <v>2362</v>
      </c>
      <c r="G320" s="348">
        <v>14.0</v>
      </c>
      <c r="H320" s="348">
        <v>14.0</v>
      </c>
      <c r="I320" s="348">
        <v>14.0</v>
      </c>
      <c r="J320" s="665">
        <v>50.0</v>
      </c>
      <c r="K320" s="628">
        <f t="shared" si="6"/>
        <v>3.571428571</v>
      </c>
      <c r="L320" s="126" t="s">
        <v>2544</v>
      </c>
    </row>
    <row r="321" ht="15.75" customHeight="1">
      <c r="A321" s="348" t="s">
        <v>2223</v>
      </c>
      <c r="B321" s="640" t="s">
        <v>2224</v>
      </c>
      <c r="C321" s="348" t="s">
        <v>52</v>
      </c>
      <c r="D321" s="348" t="s">
        <v>2595</v>
      </c>
      <c r="E321" s="672" t="s">
        <v>2428</v>
      </c>
      <c r="F321" s="348" t="s">
        <v>2362</v>
      </c>
      <c r="G321" s="348">
        <v>14.0</v>
      </c>
      <c r="H321" s="348">
        <v>14.0</v>
      </c>
      <c r="I321" s="348">
        <v>14.0</v>
      </c>
      <c r="J321" s="665">
        <v>50.0</v>
      </c>
      <c r="K321" s="628">
        <f t="shared" si="6"/>
        <v>3.571428571</v>
      </c>
      <c r="L321" s="126" t="s">
        <v>2544</v>
      </c>
    </row>
    <row r="322" ht="15.75" customHeight="1">
      <c r="A322" s="348" t="s">
        <v>2223</v>
      </c>
      <c r="B322" s="640" t="s">
        <v>2224</v>
      </c>
      <c r="C322" s="348" t="s">
        <v>52</v>
      </c>
      <c r="D322" s="348" t="s">
        <v>2596</v>
      </c>
      <c r="E322" s="672" t="s">
        <v>2428</v>
      </c>
      <c r="F322" s="348" t="s">
        <v>2362</v>
      </c>
      <c r="G322" s="348">
        <v>14.0</v>
      </c>
      <c r="H322" s="348">
        <v>14.0</v>
      </c>
      <c r="I322" s="348">
        <v>14.0</v>
      </c>
      <c r="J322" s="665">
        <v>50.0</v>
      </c>
      <c r="K322" s="628">
        <f t="shared" si="6"/>
        <v>3.571428571</v>
      </c>
      <c r="L322" s="126" t="s">
        <v>2544</v>
      </c>
    </row>
    <row r="323" ht="15.75" customHeight="1">
      <c r="A323" s="675" t="s">
        <v>2597</v>
      </c>
      <c r="B323" s="676" t="s">
        <v>346</v>
      </c>
      <c r="C323" s="631" t="s">
        <v>2598</v>
      </c>
      <c r="D323" s="570" t="s">
        <v>2599</v>
      </c>
      <c r="E323" s="570" t="s">
        <v>2600</v>
      </c>
      <c r="F323" s="626" t="s">
        <v>2508</v>
      </c>
      <c r="G323" s="348">
        <v>10.0</v>
      </c>
      <c r="H323" s="348">
        <v>2.0</v>
      </c>
      <c r="I323" s="348">
        <v>10.0</v>
      </c>
      <c r="J323" s="665">
        <v>50.0</v>
      </c>
      <c r="K323" s="666">
        <v>5.0</v>
      </c>
      <c r="L323" s="126" t="s">
        <v>92</v>
      </c>
    </row>
    <row r="324" ht="15.75" customHeight="1">
      <c r="A324" s="675" t="s">
        <v>2597</v>
      </c>
      <c r="B324" s="676" t="s">
        <v>346</v>
      </c>
      <c r="C324" s="631" t="s">
        <v>2598</v>
      </c>
      <c r="D324" s="570" t="s">
        <v>2601</v>
      </c>
      <c r="E324" s="570" t="s">
        <v>2602</v>
      </c>
      <c r="F324" s="626" t="s">
        <v>2508</v>
      </c>
      <c r="G324" s="348">
        <v>10.0</v>
      </c>
      <c r="H324" s="348">
        <v>2.0</v>
      </c>
      <c r="I324" s="348">
        <v>10.0</v>
      </c>
      <c r="J324" s="665">
        <v>50.0</v>
      </c>
      <c r="K324" s="666">
        <v>5.0</v>
      </c>
      <c r="L324" s="126" t="s">
        <v>92</v>
      </c>
    </row>
    <row r="325" ht="15.75" customHeight="1">
      <c r="A325" s="675" t="s">
        <v>2597</v>
      </c>
      <c r="B325" s="676" t="s">
        <v>346</v>
      </c>
      <c r="C325" s="631" t="s">
        <v>2598</v>
      </c>
      <c r="D325" s="677" t="s">
        <v>2603</v>
      </c>
      <c r="E325" s="570" t="s">
        <v>2604</v>
      </c>
      <c r="F325" s="626" t="s">
        <v>2508</v>
      </c>
      <c r="G325" s="348">
        <v>10.0</v>
      </c>
      <c r="H325" s="348">
        <v>2.0</v>
      </c>
      <c r="I325" s="348">
        <v>10.0</v>
      </c>
      <c r="J325" s="665">
        <v>50.0</v>
      </c>
      <c r="K325" s="666">
        <v>5.0</v>
      </c>
      <c r="L325" s="126" t="s">
        <v>92</v>
      </c>
    </row>
    <row r="326" ht="15.75" customHeight="1">
      <c r="A326" s="348" t="s">
        <v>2605</v>
      </c>
      <c r="B326" s="365" t="s">
        <v>2550</v>
      </c>
      <c r="C326" s="348" t="s">
        <v>52</v>
      </c>
      <c r="D326" s="348" t="s">
        <v>2551</v>
      </c>
      <c r="E326" s="672" t="s">
        <v>2552</v>
      </c>
      <c r="F326" s="348" t="s">
        <v>2113</v>
      </c>
      <c r="G326" s="348">
        <v>10.0</v>
      </c>
      <c r="H326" s="348">
        <v>9.0</v>
      </c>
      <c r="I326" s="348">
        <v>11.0</v>
      </c>
      <c r="J326" s="664">
        <v>50.0</v>
      </c>
      <c r="K326" s="628">
        <f t="shared" ref="K326:K334" si="7">J326/G326</f>
        <v>5</v>
      </c>
      <c r="L326" s="126" t="s">
        <v>2606</v>
      </c>
    </row>
    <row r="327" ht="15.75" customHeight="1">
      <c r="A327" s="348" t="s">
        <v>2607</v>
      </c>
      <c r="B327" s="640" t="s">
        <v>2206</v>
      </c>
      <c r="C327" s="348" t="s">
        <v>52</v>
      </c>
      <c r="D327" s="348" t="s">
        <v>2207</v>
      </c>
      <c r="E327" s="672" t="s">
        <v>2208</v>
      </c>
      <c r="F327" s="348" t="s">
        <v>2113</v>
      </c>
      <c r="G327" s="348">
        <v>9.0</v>
      </c>
      <c r="H327" s="348">
        <v>9.0</v>
      </c>
      <c r="I327" s="348">
        <v>9.0</v>
      </c>
      <c r="J327" s="664">
        <v>50.0</v>
      </c>
      <c r="K327" s="628">
        <f t="shared" si="7"/>
        <v>5.555555556</v>
      </c>
      <c r="L327" s="126" t="s">
        <v>2606</v>
      </c>
    </row>
    <row r="328" ht="15.75" customHeight="1">
      <c r="A328" s="348" t="s">
        <v>2607</v>
      </c>
      <c r="B328" s="640" t="s">
        <v>2206</v>
      </c>
      <c r="C328" s="348" t="s">
        <v>52</v>
      </c>
      <c r="D328" s="348" t="s">
        <v>2209</v>
      </c>
      <c r="E328" s="672" t="s">
        <v>2210</v>
      </c>
      <c r="F328" s="348" t="s">
        <v>2113</v>
      </c>
      <c r="G328" s="348">
        <v>9.0</v>
      </c>
      <c r="H328" s="348">
        <v>9.0</v>
      </c>
      <c r="I328" s="348">
        <v>9.0</v>
      </c>
      <c r="J328" s="664">
        <v>50.0</v>
      </c>
      <c r="K328" s="628">
        <f t="shared" si="7"/>
        <v>5.555555556</v>
      </c>
      <c r="L328" s="126" t="s">
        <v>2606</v>
      </c>
    </row>
    <row r="329" ht="15.75" customHeight="1">
      <c r="A329" s="348" t="s">
        <v>2607</v>
      </c>
      <c r="B329" s="640" t="s">
        <v>2206</v>
      </c>
      <c r="C329" s="348" t="s">
        <v>52</v>
      </c>
      <c r="D329" s="348" t="s">
        <v>2211</v>
      </c>
      <c r="E329" s="672" t="s">
        <v>2212</v>
      </c>
      <c r="F329" s="348" t="s">
        <v>2113</v>
      </c>
      <c r="G329" s="348">
        <v>9.0</v>
      </c>
      <c r="H329" s="348">
        <v>9.0</v>
      </c>
      <c r="I329" s="348">
        <v>9.0</v>
      </c>
      <c r="J329" s="664">
        <v>50.0</v>
      </c>
      <c r="K329" s="628">
        <f t="shared" si="7"/>
        <v>5.555555556</v>
      </c>
      <c r="L329" s="126" t="s">
        <v>2606</v>
      </c>
    </row>
    <row r="330" ht="15.75" customHeight="1">
      <c r="A330" s="348" t="s">
        <v>2607</v>
      </c>
      <c r="B330" s="640" t="s">
        <v>2206</v>
      </c>
      <c r="C330" s="348" t="s">
        <v>52</v>
      </c>
      <c r="D330" s="348" t="s">
        <v>2213</v>
      </c>
      <c r="E330" s="672" t="s">
        <v>2214</v>
      </c>
      <c r="F330" s="348" t="s">
        <v>2113</v>
      </c>
      <c r="G330" s="348">
        <v>9.0</v>
      </c>
      <c r="H330" s="348">
        <v>9.0</v>
      </c>
      <c r="I330" s="348">
        <v>9.0</v>
      </c>
      <c r="J330" s="664">
        <v>50.0</v>
      </c>
      <c r="K330" s="628">
        <f t="shared" si="7"/>
        <v>5.555555556</v>
      </c>
      <c r="L330" s="126" t="s">
        <v>2606</v>
      </c>
    </row>
    <row r="331" ht="15.75" customHeight="1">
      <c r="A331" s="348" t="s">
        <v>2607</v>
      </c>
      <c r="B331" s="640" t="s">
        <v>2206</v>
      </c>
      <c r="C331" s="348" t="s">
        <v>52</v>
      </c>
      <c r="D331" s="348" t="s">
        <v>2215</v>
      </c>
      <c r="E331" s="348" t="s">
        <v>2216</v>
      </c>
      <c r="F331" s="348" t="s">
        <v>2113</v>
      </c>
      <c r="G331" s="348">
        <v>9.0</v>
      </c>
      <c r="H331" s="348">
        <v>9.0</v>
      </c>
      <c r="I331" s="348">
        <v>9.0</v>
      </c>
      <c r="J331" s="664">
        <v>50.0</v>
      </c>
      <c r="K331" s="628">
        <f t="shared" si="7"/>
        <v>5.555555556</v>
      </c>
      <c r="L331" s="126" t="s">
        <v>2606</v>
      </c>
    </row>
    <row r="332" ht="15.75" customHeight="1">
      <c r="A332" s="348" t="s">
        <v>2607</v>
      </c>
      <c r="B332" s="640" t="s">
        <v>2206</v>
      </c>
      <c r="C332" s="348" t="s">
        <v>52</v>
      </c>
      <c r="D332" s="348" t="s">
        <v>2217</v>
      </c>
      <c r="E332" s="672" t="s">
        <v>2218</v>
      </c>
      <c r="F332" s="348" t="s">
        <v>2113</v>
      </c>
      <c r="G332" s="348">
        <v>9.0</v>
      </c>
      <c r="H332" s="348">
        <v>9.0</v>
      </c>
      <c r="I332" s="348">
        <v>9.0</v>
      </c>
      <c r="J332" s="664">
        <v>50.0</v>
      </c>
      <c r="K332" s="628">
        <f t="shared" si="7"/>
        <v>5.555555556</v>
      </c>
      <c r="L332" s="126" t="s">
        <v>2606</v>
      </c>
    </row>
    <row r="333" ht="15.75" customHeight="1">
      <c r="A333" s="348" t="s">
        <v>2607</v>
      </c>
      <c r="B333" s="640" t="s">
        <v>2206</v>
      </c>
      <c r="C333" s="348" t="s">
        <v>52</v>
      </c>
      <c r="D333" s="348" t="s">
        <v>2219</v>
      </c>
      <c r="E333" s="672" t="s">
        <v>2220</v>
      </c>
      <c r="F333" s="348" t="s">
        <v>2113</v>
      </c>
      <c r="G333" s="348">
        <v>9.0</v>
      </c>
      <c r="H333" s="348">
        <v>9.0</v>
      </c>
      <c r="I333" s="348">
        <v>9.0</v>
      </c>
      <c r="J333" s="664">
        <v>50.0</v>
      </c>
      <c r="K333" s="628">
        <f t="shared" si="7"/>
        <v>5.555555556</v>
      </c>
      <c r="L333" s="126" t="s">
        <v>2606</v>
      </c>
    </row>
    <row r="334" ht="15.75" customHeight="1">
      <c r="A334" s="348" t="s">
        <v>2607</v>
      </c>
      <c r="B334" s="640" t="s">
        <v>2206</v>
      </c>
      <c r="C334" s="348" t="s">
        <v>52</v>
      </c>
      <c r="D334" s="348" t="s">
        <v>2221</v>
      </c>
      <c r="E334" s="348" t="s">
        <v>2222</v>
      </c>
      <c r="F334" s="348" t="s">
        <v>2113</v>
      </c>
      <c r="G334" s="348">
        <v>9.0</v>
      </c>
      <c r="H334" s="348">
        <v>9.0</v>
      </c>
      <c r="I334" s="348">
        <v>9.0</v>
      </c>
      <c r="J334" s="664">
        <v>50.0</v>
      </c>
      <c r="K334" s="628">
        <f t="shared" si="7"/>
        <v>5.555555556</v>
      </c>
      <c r="L334" s="126" t="s">
        <v>2606</v>
      </c>
    </row>
    <row r="335" ht="15.75" customHeight="1">
      <c r="A335" s="348" t="s">
        <v>2223</v>
      </c>
      <c r="B335" s="640" t="s">
        <v>2224</v>
      </c>
      <c r="C335" s="348" t="s">
        <v>52</v>
      </c>
      <c r="D335" s="348" t="s">
        <v>2225</v>
      </c>
      <c r="E335" s="672" t="s">
        <v>2226</v>
      </c>
      <c r="F335" s="348" t="s">
        <v>2113</v>
      </c>
      <c r="G335" s="348">
        <v>14.0</v>
      </c>
      <c r="H335" s="348">
        <v>14.0</v>
      </c>
      <c r="I335" s="348">
        <v>14.0</v>
      </c>
      <c r="J335" s="665">
        <v>50.0</v>
      </c>
      <c r="K335" s="628">
        <v>3.5736706242</v>
      </c>
      <c r="L335" s="126" t="s">
        <v>2606</v>
      </c>
    </row>
    <row r="336" ht="15.75" customHeight="1">
      <c r="A336" s="348" t="s">
        <v>2223</v>
      </c>
      <c r="B336" s="640" t="s">
        <v>2224</v>
      </c>
      <c r="C336" s="348" t="s">
        <v>52</v>
      </c>
      <c r="D336" s="348" t="s">
        <v>2227</v>
      </c>
      <c r="E336" s="672" t="s">
        <v>2228</v>
      </c>
      <c r="F336" s="348" t="s">
        <v>2113</v>
      </c>
      <c r="G336" s="348">
        <v>14.0</v>
      </c>
      <c r="H336" s="348">
        <v>14.0</v>
      </c>
      <c r="I336" s="348">
        <v>14.0</v>
      </c>
      <c r="J336" s="665">
        <v>50.0</v>
      </c>
      <c r="K336" s="628">
        <f t="shared" ref="K336:K409" si="8">J336/G336</f>
        <v>3.571428571</v>
      </c>
      <c r="L336" s="126" t="s">
        <v>2606</v>
      </c>
    </row>
    <row r="337" ht="15.75" customHeight="1">
      <c r="A337" s="348" t="s">
        <v>2223</v>
      </c>
      <c r="B337" s="640" t="s">
        <v>2224</v>
      </c>
      <c r="C337" s="348" t="s">
        <v>52</v>
      </c>
      <c r="D337" s="348" t="s">
        <v>2229</v>
      </c>
      <c r="E337" s="348" t="s">
        <v>2230</v>
      </c>
      <c r="F337" s="348" t="s">
        <v>2113</v>
      </c>
      <c r="G337" s="348">
        <v>14.0</v>
      </c>
      <c r="H337" s="348">
        <v>14.0</v>
      </c>
      <c r="I337" s="348">
        <v>14.0</v>
      </c>
      <c r="J337" s="665">
        <v>50.0</v>
      </c>
      <c r="K337" s="628">
        <f t="shared" si="8"/>
        <v>3.571428571</v>
      </c>
      <c r="L337" s="126" t="s">
        <v>2606</v>
      </c>
    </row>
    <row r="338" ht="15.75" customHeight="1">
      <c r="A338" s="348" t="s">
        <v>2223</v>
      </c>
      <c r="B338" s="640" t="s">
        <v>2224</v>
      </c>
      <c r="C338" s="348" t="s">
        <v>52</v>
      </c>
      <c r="D338" s="348" t="s">
        <v>2231</v>
      </c>
      <c r="E338" s="348" t="s">
        <v>2232</v>
      </c>
      <c r="F338" s="348" t="s">
        <v>2113</v>
      </c>
      <c r="G338" s="348">
        <v>14.0</v>
      </c>
      <c r="H338" s="348">
        <v>14.0</v>
      </c>
      <c r="I338" s="348">
        <v>14.0</v>
      </c>
      <c r="J338" s="665">
        <v>50.0</v>
      </c>
      <c r="K338" s="628">
        <f t="shared" si="8"/>
        <v>3.571428571</v>
      </c>
      <c r="L338" s="126" t="s">
        <v>2606</v>
      </c>
    </row>
    <row r="339" ht="15.75" customHeight="1">
      <c r="A339" s="348" t="s">
        <v>2223</v>
      </c>
      <c r="B339" s="640" t="s">
        <v>2224</v>
      </c>
      <c r="C339" s="348" t="s">
        <v>52</v>
      </c>
      <c r="D339" s="348" t="s">
        <v>2233</v>
      </c>
      <c r="E339" s="348" t="s">
        <v>2234</v>
      </c>
      <c r="F339" s="348" t="s">
        <v>2113</v>
      </c>
      <c r="G339" s="348">
        <v>14.0</v>
      </c>
      <c r="H339" s="348">
        <v>14.0</v>
      </c>
      <c r="I339" s="348">
        <v>14.0</v>
      </c>
      <c r="J339" s="665">
        <v>50.0</v>
      </c>
      <c r="K339" s="628">
        <f t="shared" si="8"/>
        <v>3.571428571</v>
      </c>
      <c r="L339" s="126" t="s">
        <v>2606</v>
      </c>
    </row>
    <row r="340" ht="15.75" customHeight="1">
      <c r="A340" s="348" t="s">
        <v>2223</v>
      </c>
      <c r="B340" s="640" t="s">
        <v>2224</v>
      </c>
      <c r="C340" s="348" t="s">
        <v>52</v>
      </c>
      <c r="D340" s="348" t="s">
        <v>2235</v>
      </c>
      <c r="E340" s="348" t="s">
        <v>2236</v>
      </c>
      <c r="F340" s="348" t="s">
        <v>2113</v>
      </c>
      <c r="G340" s="348">
        <v>14.0</v>
      </c>
      <c r="H340" s="348">
        <v>14.0</v>
      </c>
      <c r="I340" s="348">
        <v>14.0</v>
      </c>
      <c r="J340" s="665">
        <v>50.0</v>
      </c>
      <c r="K340" s="628">
        <f t="shared" si="8"/>
        <v>3.571428571</v>
      </c>
      <c r="L340" s="126" t="s">
        <v>2606</v>
      </c>
    </row>
    <row r="341" ht="15.75" customHeight="1">
      <c r="A341" s="348" t="s">
        <v>2223</v>
      </c>
      <c r="B341" s="640" t="s">
        <v>2224</v>
      </c>
      <c r="C341" s="348" t="s">
        <v>52</v>
      </c>
      <c r="D341" s="348" t="s">
        <v>2237</v>
      </c>
      <c r="E341" s="348" t="s">
        <v>2238</v>
      </c>
      <c r="F341" s="348" t="s">
        <v>2113</v>
      </c>
      <c r="G341" s="348">
        <v>14.0</v>
      </c>
      <c r="H341" s="348">
        <v>14.0</v>
      </c>
      <c r="I341" s="348">
        <v>14.0</v>
      </c>
      <c r="J341" s="665">
        <v>50.0</v>
      </c>
      <c r="K341" s="628">
        <f t="shared" si="8"/>
        <v>3.571428571</v>
      </c>
      <c r="L341" s="126" t="s">
        <v>2606</v>
      </c>
    </row>
    <row r="342" ht="15.75" customHeight="1">
      <c r="A342" s="348" t="s">
        <v>2223</v>
      </c>
      <c r="B342" s="640" t="s">
        <v>2224</v>
      </c>
      <c r="C342" s="348" t="s">
        <v>52</v>
      </c>
      <c r="D342" s="348" t="s">
        <v>2239</v>
      </c>
      <c r="E342" s="348" t="s">
        <v>2240</v>
      </c>
      <c r="F342" s="348" t="s">
        <v>2113</v>
      </c>
      <c r="G342" s="348">
        <v>14.0</v>
      </c>
      <c r="H342" s="348">
        <v>14.0</v>
      </c>
      <c r="I342" s="348">
        <v>14.0</v>
      </c>
      <c r="J342" s="665">
        <v>50.0</v>
      </c>
      <c r="K342" s="628">
        <f t="shared" si="8"/>
        <v>3.571428571</v>
      </c>
      <c r="L342" s="126" t="s">
        <v>2606</v>
      </c>
    </row>
    <row r="343" ht="15.75" customHeight="1">
      <c r="A343" s="348" t="s">
        <v>2223</v>
      </c>
      <c r="B343" s="640" t="s">
        <v>2224</v>
      </c>
      <c r="C343" s="348" t="s">
        <v>52</v>
      </c>
      <c r="D343" s="348" t="s">
        <v>2241</v>
      </c>
      <c r="E343" s="348" t="s">
        <v>2242</v>
      </c>
      <c r="F343" s="348" t="s">
        <v>2113</v>
      </c>
      <c r="G343" s="348">
        <v>14.0</v>
      </c>
      <c r="H343" s="348">
        <v>14.0</v>
      </c>
      <c r="I343" s="348">
        <v>14.0</v>
      </c>
      <c r="J343" s="665">
        <v>50.0</v>
      </c>
      <c r="K343" s="628">
        <f t="shared" si="8"/>
        <v>3.571428571</v>
      </c>
      <c r="L343" s="126" t="s">
        <v>2606</v>
      </c>
    </row>
    <row r="344" ht="15.75" customHeight="1">
      <c r="A344" s="348" t="s">
        <v>2223</v>
      </c>
      <c r="B344" s="640" t="s">
        <v>2224</v>
      </c>
      <c r="C344" s="348" t="s">
        <v>52</v>
      </c>
      <c r="D344" s="348" t="s">
        <v>2243</v>
      </c>
      <c r="E344" s="348" t="s">
        <v>2244</v>
      </c>
      <c r="F344" s="348" t="s">
        <v>2113</v>
      </c>
      <c r="G344" s="348">
        <v>14.0</v>
      </c>
      <c r="H344" s="348">
        <v>14.0</v>
      </c>
      <c r="I344" s="348">
        <v>14.0</v>
      </c>
      <c r="J344" s="665">
        <v>50.0</v>
      </c>
      <c r="K344" s="628">
        <f t="shared" si="8"/>
        <v>3.571428571</v>
      </c>
      <c r="L344" s="126" t="s">
        <v>2606</v>
      </c>
    </row>
    <row r="345" ht="15.75" customHeight="1">
      <c r="A345" s="348" t="s">
        <v>2223</v>
      </c>
      <c r="B345" s="640" t="s">
        <v>2224</v>
      </c>
      <c r="C345" s="348" t="s">
        <v>52</v>
      </c>
      <c r="D345" s="348" t="s">
        <v>2245</v>
      </c>
      <c r="E345" s="348" t="s">
        <v>2246</v>
      </c>
      <c r="F345" s="348" t="s">
        <v>2113</v>
      </c>
      <c r="G345" s="348">
        <v>14.0</v>
      </c>
      <c r="H345" s="348">
        <v>14.0</v>
      </c>
      <c r="I345" s="348">
        <v>14.0</v>
      </c>
      <c r="J345" s="665">
        <v>50.0</v>
      </c>
      <c r="K345" s="628">
        <f t="shared" si="8"/>
        <v>3.571428571</v>
      </c>
      <c r="L345" s="126" t="s">
        <v>2606</v>
      </c>
    </row>
    <row r="346" ht="15.75" customHeight="1">
      <c r="A346" s="348" t="s">
        <v>2223</v>
      </c>
      <c r="B346" s="640" t="s">
        <v>2224</v>
      </c>
      <c r="C346" s="348" t="s">
        <v>52</v>
      </c>
      <c r="D346" s="348" t="s">
        <v>2247</v>
      </c>
      <c r="E346" s="348" t="s">
        <v>2248</v>
      </c>
      <c r="F346" s="348" t="s">
        <v>2113</v>
      </c>
      <c r="G346" s="348">
        <v>14.0</v>
      </c>
      <c r="H346" s="348">
        <v>14.0</v>
      </c>
      <c r="I346" s="348">
        <v>14.0</v>
      </c>
      <c r="J346" s="665">
        <v>50.0</v>
      </c>
      <c r="K346" s="628">
        <f t="shared" si="8"/>
        <v>3.571428571</v>
      </c>
      <c r="L346" s="126" t="s">
        <v>2606</v>
      </c>
    </row>
    <row r="347" ht="15.75" customHeight="1">
      <c r="A347" s="348" t="s">
        <v>2223</v>
      </c>
      <c r="B347" s="640" t="s">
        <v>2224</v>
      </c>
      <c r="C347" s="348" t="s">
        <v>52</v>
      </c>
      <c r="D347" s="348" t="s">
        <v>2249</v>
      </c>
      <c r="E347" s="348" t="s">
        <v>2250</v>
      </c>
      <c r="F347" s="348" t="s">
        <v>2113</v>
      </c>
      <c r="G347" s="348">
        <v>14.0</v>
      </c>
      <c r="H347" s="348">
        <v>14.0</v>
      </c>
      <c r="I347" s="348">
        <v>14.0</v>
      </c>
      <c r="J347" s="665">
        <v>50.0</v>
      </c>
      <c r="K347" s="628">
        <f t="shared" si="8"/>
        <v>3.571428571</v>
      </c>
      <c r="L347" s="126" t="s">
        <v>2606</v>
      </c>
    </row>
    <row r="348" ht="15.75" customHeight="1">
      <c r="A348" s="348" t="s">
        <v>2223</v>
      </c>
      <c r="B348" s="640" t="s">
        <v>2224</v>
      </c>
      <c r="C348" s="348" t="s">
        <v>52</v>
      </c>
      <c r="D348" s="348" t="s">
        <v>2251</v>
      </c>
      <c r="E348" s="348" t="s">
        <v>2252</v>
      </c>
      <c r="F348" s="348" t="s">
        <v>2113</v>
      </c>
      <c r="G348" s="348">
        <v>14.0</v>
      </c>
      <c r="H348" s="348">
        <v>14.0</v>
      </c>
      <c r="I348" s="348">
        <v>14.0</v>
      </c>
      <c r="J348" s="665">
        <v>50.0</v>
      </c>
      <c r="K348" s="628">
        <f t="shared" si="8"/>
        <v>3.571428571</v>
      </c>
      <c r="L348" s="126" t="s">
        <v>2606</v>
      </c>
    </row>
    <row r="349" ht="15.75" customHeight="1">
      <c r="A349" s="348" t="s">
        <v>2223</v>
      </c>
      <c r="B349" s="640" t="s">
        <v>2224</v>
      </c>
      <c r="C349" s="348" t="s">
        <v>52</v>
      </c>
      <c r="D349" s="348" t="s">
        <v>2253</v>
      </c>
      <c r="E349" s="348" t="s">
        <v>2254</v>
      </c>
      <c r="F349" s="348" t="s">
        <v>2113</v>
      </c>
      <c r="G349" s="348">
        <v>14.0</v>
      </c>
      <c r="H349" s="348">
        <v>14.0</v>
      </c>
      <c r="I349" s="348">
        <v>14.0</v>
      </c>
      <c r="J349" s="665">
        <v>50.0</v>
      </c>
      <c r="K349" s="628">
        <f t="shared" si="8"/>
        <v>3.571428571</v>
      </c>
      <c r="L349" s="126" t="s">
        <v>2606</v>
      </c>
    </row>
    <row r="350" ht="15.75" customHeight="1">
      <c r="A350" s="348" t="s">
        <v>2223</v>
      </c>
      <c r="B350" s="640" t="s">
        <v>2224</v>
      </c>
      <c r="C350" s="348" t="s">
        <v>52</v>
      </c>
      <c r="D350" s="348" t="s">
        <v>2255</v>
      </c>
      <c r="E350" s="348" t="s">
        <v>2256</v>
      </c>
      <c r="F350" s="348" t="s">
        <v>2113</v>
      </c>
      <c r="G350" s="348">
        <v>14.0</v>
      </c>
      <c r="H350" s="348">
        <v>14.0</v>
      </c>
      <c r="I350" s="348">
        <v>14.0</v>
      </c>
      <c r="J350" s="665">
        <v>50.0</v>
      </c>
      <c r="K350" s="628">
        <f t="shared" si="8"/>
        <v>3.571428571</v>
      </c>
      <c r="L350" s="126" t="s">
        <v>2606</v>
      </c>
    </row>
    <row r="351" ht="15.75" customHeight="1">
      <c r="A351" s="348" t="s">
        <v>2223</v>
      </c>
      <c r="B351" s="640" t="s">
        <v>2224</v>
      </c>
      <c r="C351" s="348" t="s">
        <v>52</v>
      </c>
      <c r="D351" s="348" t="s">
        <v>2257</v>
      </c>
      <c r="E351" s="348" t="s">
        <v>2258</v>
      </c>
      <c r="F351" s="348" t="s">
        <v>2113</v>
      </c>
      <c r="G351" s="348">
        <v>14.0</v>
      </c>
      <c r="H351" s="348">
        <v>14.0</v>
      </c>
      <c r="I351" s="348">
        <v>14.0</v>
      </c>
      <c r="J351" s="665">
        <v>50.0</v>
      </c>
      <c r="K351" s="628">
        <f t="shared" si="8"/>
        <v>3.571428571</v>
      </c>
      <c r="L351" s="126" t="s">
        <v>2606</v>
      </c>
    </row>
    <row r="352" ht="15.75" customHeight="1">
      <c r="A352" s="348" t="s">
        <v>2223</v>
      </c>
      <c r="B352" s="640" t="s">
        <v>2224</v>
      </c>
      <c r="C352" s="348" t="s">
        <v>52</v>
      </c>
      <c r="D352" s="348" t="s">
        <v>2259</v>
      </c>
      <c r="E352" s="348" t="s">
        <v>2260</v>
      </c>
      <c r="F352" s="348" t="s">
        <v>2113</v>
      </c>
      <c r="G352" s="348">
        <v>14.0</v>
      </c>
      <c r="H352" s="348">
        <v>14.0</v>
      </c>
      <c r="I352" s="348">
        <v>14.0</v>
      </c>
      <c r="J352" s="665">
        <v>50.0</v>
      </c>
      <c r="K352" s="628">
        <f t="shared" si="8"/>
        <v>3.571428571</v>
      </c>
      <c r="L352" s="126" t="s">
        <v>2606</v>
      </c>
    </row>
    <row r="353" ht="15.75" customHeight="1">
      <c r="A353" s="348" t="s">
        <v>2223</v>
      </c>
      <c r="B353" s="640" t="s">
        <v>2224</v>
      </c>
      <c r="C353" s="348" t="s">
        <v>52</v>
      </c>
      <c r="D353" s="348" t="s">
        <v>2261</v>
      </c>
      <c r="E353" s="348" t="s">
        <v>2262</v>
      </c>
      <c r="F353" s="348" t="s">
        <v>2113</v>
      </c>
      <c r="G353" s="348">
        <v>14.0</v>
      </c>
      <c r="H353" s="348">
        <v>14.0</v>
      </c>
      <c r="I353" s="348">
        <v>14.0</v>
      </c>
      <c r="J353" s="665">
        <v>50.0</v>
      </c>
      <c r="K353" s="628">
        <f t="shared" si="8"/>
        <v>3.571428571</v>
      </c>
      <c r="L353" s="126" t="s">
        <v>2606</v>
      </c>
    </row>
    <row r="354" ht="15.75" customHeight="1">
      <c r="A354" s="348" t="s">
        <v>2223</v>
      </c>
      <c r="B354" s="640" t="s">
        <v>2224</v>
      </c>
      <c r="C354" s="348" t="s">
        <v>52</v>
      </c>
      <c r="D354" s="348" t="s">
        <v>2263</v>
      </c>
      <c r="E354" s="348" t="s">
        <v>2264</v>
      </c>
      <c r="F354" s="348" t="s">
        <v>2113</v>
      </c>
      <c r="G354" s="348">
        <v>14.0</v>
      </c>
      <c r="H354" s="348">
        <v>14.0</v>
      </c>
      <c r="I354" s="348">
        <v>14.0</v>
      </c>
      <c r="J354" s="665">
        <v>50.0</v>
      </c>
      <c r="K354" s="628">
        <f t="shared" si="8"/>
        <v>3.571428571</v>
      </c>
      <c r="L354" s="126" t="s">
        <v>2606</v>
      </c>
    </row>
    <row r="355" ht="15.75" customHeight="1">
      <c r="A355" s="348" t="s">
        <v>2223</v>
      </c>
      <c r="B355" s="640" t="s">
        <v>2224</v>
      </c>
      <c r="C355" s="348" t="s">
        <v>52</v>
      </c>
      <c r="D355" s="348" t="s">
        <v>2265</v>
      </c>
      <c r="E355" s="348" t="s">
        <v>2266</v>
      </c>
      <c r="F355" s="348" t="s">
        <v>2113</v>
      </c>
      <c r="G355" s="348">
        <v>14.0</v>
      </c>
      <c r="H355" s="348">
        <v>14.0</v>
      </c>
      <c r="I355" s="348">
        <v>14.0</v>
      </c>
      <c r="J355" s="665">
        <v>50.0</v>
      </c>
      <c r="K355" s="628">
        <f t="shared" si="8"/>
        <v>3.571428571</v>
      </c>
      <c r="L355" s="126" t="s">
        <v>2606</v>
      </c>
    </row>
    <row r="356" ht="15.75" customHeight="1">
      <c r="A356" s="348" t="s">
        <v>2223</v>
      </c>
      <c r="B356" s="640" t="s">
        <v>2224</v>
      </c>
      <c r="C356" s="348" t="s">
        <v>52</v>
      </c>
      <c r="D356" s="348" t="s">
        <v>2267</v>
      </c>
      <c r="E356" s="348" t="s">
        <v>2268</v>
      </c>
      <c r="F356" s="348" t="s">
        <v>2113</v>
      </c>
      <c r="G356" s="348">
        <v>14.0</v>
      </c>
      <c r="H356" s="348">
        <v>14.0</v>
      </c>
      <c r="I356" s="348">
        <v>14.0</v>
      </c>
      <c r="J356" s="665">
        <v>50.0</v>
      </c>
      <c r="K356" s="628">
        <f t="shared" si="8"/>
        <v>3.571428571</v>
      </c>
      <c r="L356" s="126" t="s">
        <v>2606</v>
      </c>
    </row>
    <row r="357" ht="15.75" customHeight="1">
      <c r="A357" s="348" t="s">
        <v>2223</v>
      </c>
      <c r="B357" s="640" t="s">
        <v>2224</v>
      </c>
      <c r="C357" s="348" t="s">
        <v>52</v>
      </c>
      <c r="D357" s="348" t="s">
        <v>2269</v>
      </c>
      <c r="E357" s="348" t="s">
        <v>2270</v>
      </c>
      <c r="F357" s="348" t="s">
        <v>2113</v>
      </c>
      <c r="G357" s="348">
        <v>14.0</v>
      </c>
      <c r="H357" s="348">
        <v>14.0</v>
      </c>
      <c r="I357" s="348">
        <v>14.0</v>
      </c>
      <c r="J357" s="665">
        <v>50.0</v>
      </c>
      <c r="K357" s="628">
        <f t="shared" si="8"/>
        <v>3.571428571</v>
      </c>
      <c r="L357" s="126" t="s">
        <v>2606</v>
      </c>
    </row>
    <row r="358" ht="15.75" customHeight="1">
      <c r="A358" s="348" t="s">
        <v>2223</v>
      </c>
      <c r="B358" s="640" t="s">
        <v>2224</v>
      </c>
      <c r="C358" s="348" t="s">
        <v>52</v>
      </c>
      <c r="D358" s="348" t="s">
        <v>2271</v>
      </c>
      <c r="E358" s="348" t="s">
        <v>2272</v>
      </c>
      <c r="F358" s="348" t="s">
        <v>2113</v>
      </c>
      <c r="G358" s="348">
        <v>14.0</v>
      </c>
      <c r="H358" s="348">
        <v>14.0</v>
      </c>
      <c r="I358" s="348">
        <v>14.0</v>
      </c>
      <c r="J358" s="665">
        <v>50.0</v>
      </c>
      <c r="K358" s="628">
        <f t="shared" si="8"/>
        <v>3.571428571</v>
      </c>
      <c r="L358" s="126" t="s">
        <v>2606</v>
      </c>
    </row>
    <row r="359" ht="15.75" customHeight="1">
      <c r="A359" s="348" t="s">
        <v>2223</v>
      </c>
      <c r="B359" s="640" t="s">
        <v>2224</v>
      </c>
      <c r="C359" s="348" t="s">
        <v>52</v>
      </c>
      <c r="D359" s="348" t="s">
        <v>2273</v>
      </c>
      <c r="E359" s="348" t="s">
        <v>2274</v>
      </c>
      <c r="F359" s="348" t="s">
        <v>2113</v>
      </c>
      <c r="G359" s="348">
        <v>14.0</v>
      </c>
      <c r="H359" s="348">
        <v>14.0</v>
      </c>
      <c r="I359" s="348">
        <v>14.0</v>
      </c>
      <c r="J359" s="665">
        <v>50.0</v>
      </c>
      <c r="K359" s="628">
        <f t="shared" si="8"/>
        <v>3.571428571</v>
      </c>
      <c r="L359" s="126" t="s">
        <v>2606</v>
      </c>
    </row>
    <row r="360" ht="15.75" customHeight="1">
      <c r="A360" s="348" t="s">
        <v>2223</v>
      </c>
      <c r="B360" s="640" t="s">
        <v>2224</v>
      </c>
      <c r="C360" s="348" t="s">
        <v>52</v>
      </c>
      <c r="D360" s="348" t="s">
        <v>2275</v>
      </c>
      <c r="E360" s="348" t="s">
        <v>2276</v>
      </c>
      <c r="F360" s="348" t="s">
        <v>2113</v>
      </c>
      <c r="G360" s="348">
        <v>14.0</v>
      </c>
      <c r="H360" s="348">
        <v>14.0</v>
      </c>
      <c r="I360" s="348">
        <v>14.0</v>
      </c>
      <c r="J360" s="665">
        <v>50.0</v>
      </c>
      <c r="K360" s="628">
        <f t="shared" si="8"/>
        <v>3.571428571</v>
      </c>
      <c r="L360" s="126" t="s">
        <v>2606</v>
      </c>
    </row>
    <row r="361" ht="15.75" customHeight="1">
      <c r="A361" s="348" t="s">
        <v>2223</v>
      </c>
      <c r="B361" s="640" t="s">
        <v>2224</v>
      </c>
      <c r="C361" s="348" t="s">
        <v>52</v>
      </c>
      <c r="D361" s="348" t="s">
        <v>2277</v>
      </c>
      <c r="E361" s="348" t="s">
        <v>2278</v>
      </c>
      <c r="F361" s="348" t="s">
        <v>2113</v>
      </c>
      <c r="G361" s="348">
        <v>14.0</v>
      </c>
      <c r="H361" s="348">
        <v>14.0</v>
      </c>
      <c r="I361" s="348">
        <v>14.0</v>
      </c>
      <c r="J361" s="665">
        <v>50.0</v>
      </c>
      <c r="K361" s="628">
        <f t="shared" si="8"/>
        <v>3.571428571</v>
      </c>
      <c r="L361" s="126" t="s">
        <v>2606</v>
      </c>
    </row>
    <row r="362" ht="15.75" customHeight="1">
      <c r="A362" s="348" t="s">
        <v>2223</v>
      </c>
      <c r="B362" s="640" t="s">
        <v>2224</v>
      </c>
      <c r="C362" s="348" t="s">
        <v>52</v>
      </c>
      <c r="D362" s="348" t="s">
        <v>2279</v>
      </c>
      <c r="E362" s="348" t="s">
        <v>2280</v>
      </c>
      <c r="F362" s="348" t="s">
        <v>2113</v>
      </c>
      <c r="G362" s="348">
        <v>14.0</v>
      </c>
      <c r="H362" s="348">
        <v>14.0</v>
      </c>
      <c r="I362" s="348">
        <v>14.0</v>
      </c>
      <c r="J362" s="665">
        <v>50.0</v>
      </c>
      <c r="K362" s="628">
        <f t="shared" si="8"/>
        <v>3.571428571</v>
      </c>
      <c r="L362" s="126" t="s">
        <v>2606</v>
      </c>
    </row>
    <row r="363" ht="15.75" customHeight="1">
      <c r="A363" s="348" t="s">
        <v>2223</v>
      </c>
      <c r="B363" s="640" t="s">
        <v>2224</v>
      </c>
      <c r="C363" s="348" t="s">
        <v>52</v>
      </c>
      <c r="D363" s="348" t="s">
        <v>2281</v>
      </c>
      <c r="E363" s="348" t="s">
        <v>2282</v>
      </c>
      <c r="F363" s="348" t="s">
        <v>2113</v>
      </c>
      <c r="G363" s="348">
        <v>14.0</v>
      </c>
      <c r="H363" s="348">
        <v>14.0</v>
      </c>
      <c r="I363" s="348">
        <v>14.0</v>
      </c>
      <c r="J363" s="665">
        <v>50.0</v>
      </c>
      <c r="K363" s="628">
        <f t="shared" si="8"/>
        <v>3.571428571</v>
      </c>
      <c r="L363" s="126" t="s">
        <v>2606</v>
      </c>
    </row>
    <row r="364" ht="15.75" customHeight="1">
      <c r="A364" s="348" t="s">
        <v>2223</v>
      </c>
      <c r="B364" s="640" t="s">
        <v>2224</v>
      </c>
      <c r="C364" s="348" t="s">
        <v>52</v>
      </c>
      <c r="D364" s="348" t="s">
        <v>2283</v>
      </c>
      <c r="E364" s="348" t="s">
        <v>2284</v>
      </c>
      <c r="F364" s="348" t="s">
        <v>2113</v>
      </c>
      <c r="G364" s="348">
        <v>14.0</v>
      </c>
      <c r="H364" s="348">
        <v>14.0</v>
      </c>
      <c r="I364" s="348">
        <v>14.0</v>
      </c>
      <c r="J364" s="665">
        <v>50.0</v>
      </c>
      <c r="K364" s="628">
        <f t="shared" si="8"/>
        <v>3.571428571</v>
      </c>
      <c r="L364" s="126" t="s">
        <v>2606</v>
      </c>
    </row>
    <row r="365" ht="15.75" customHeight="1">
      <c r="A365" s="348" t="s">
        <v>2223</v>
      </c>
      <c r="B365" s="640" t="s">
        <v>2224</v>
      </c>
      <c r="C365" s="348" t="s">
        <v>52</v>
      </c>
      <c r="D365" s="348" t="s">
        <v>2285</v>
      </c>
      <c r="E365" s="348" t="s">
        <v>2286</v>
      </c>
      <c r="F365" s="348" t="s">
        <v>2113</v>
      </c>
      <c r="G365" s="348">
        <v>14.0</v>
      </c>
      <c r="H365" s="348">
        <v>14.0</v>
      </c>
      <c r="I365" s="348">
        <v>14.0</v>
      </c>
      <c r="J365" s="665">
        <v>50.0</v>
      </c>
      <c r="K365" s="628">
        <f t="shared" si="8"/>
        <v>3.571428571</v>
      </c>
      <c r="L365" s="126" t="s">
        <v>2606</v>
      </c>
    </row>
    <row r="366" ht="15.75" customHeight="1">
      <c r="A366" s="348" t="s">
        <v>2223</v>
      </c>
      <c r="B366" s="640" t="s">
        <v>2224</v>
      </c>
      <c r="C366" s="348" t="s">
        <v>52</v>
      </c>
      <c r="D366" s="348" t="s">
        <v>2287</v>
      </c>
      <c r="E366" s="348" t="s">
        <v>2288</v>
      </c>
      <c r="F366" s="348" t="s">
        <v>2113</v>
      </c>
      <c r="G366" s="348">
        <v>14.0</v>
      </c>
      <c r="H366" s="348">
        <v>14.0</v>
      </c>
      <c r="I366" s="348">
        <v>14.0</v>
      </c>
      <c r="J366" s="665">
        <v>50.0</v>
      </c>
      <c r="K366" s="628">
        <f t="shared" si="8"/>
        <v>3.571428571</v>
      </c>
      <c r="L366" s="126" t="s">
        <v>2606</v>
      </c>
    </row>
    <row r="367" ht="15.75" customHeight="1">
      <c r="A367" s="348" t="s">
        <v>2223</v>
      </c>
      <c r="B367" s="640" t="s">
        <v>2224</v>
      </c>
      <c r="C367" s="348" t="s">
        <v>52</v>
      </c>
      <c r="D367" s="348" t="s">
        <v>2289</v>
      </c>
      <c r="E367" s="348" t="s">
        <v>2290</v>
      </c>
      <c r="F367" s="348" t="s">
        <v>2113</v>
      </c>
      <c r="G367" s="348">
        <v>14.0</v>
      </c>
      <c r="H367" s="348">
        <v>14.0</v>
      </c>
      <c r="I367" s="348">
        <v>14.0</v>
      </c>
      <c r="J367" s="665">
        <v>50.0</v>
      </c>
      <c r="K367" s="628">
        <f t="shared" si="8"/>
        <v>3.571428571</v>
      </c>
      <c r="L367" s="126" t="s">
        <v>2606</v>
      </c>
    </row>
    <row r="368" ht="15.75" customHeight="1">
      <c r="A368" s="348" t="s">
        <v>2223</v>
      </c>
      <c r="B368" s="640" t="s">
        <v>2224</v>
      </c>
      <c r="C368" s="348" t="s">
        <v>52</v>
      </c>
      <c r="D368" s="348" t="s">
        <v>2291</v>
      </c>
      <c r="E368" s="348" t="s">
        <v>2292</v>
      </c>
      <c r="F368" s="348" t="s">
        <v>2113</v>
      </c>
      <c r="G368" s="348">
        <v>14.0</v>
      </c>
      <c r="H368" s="348">
        <v>14.0</v>
      </c>
      <c r="I368" s="348">
        <v>14.0</v>
      </c>
      <c r="J368" s="665">
        <v>50.0</v>
      </c>
      <c r="K368" s="628">
        <f t="shared" si="8"/>
        <v>3.571428571</v>
      </c>
      <c r="L368" s="126" t="s">
        <v>2606</v>
      </c>
    </row>
    <row r="369" ht="15.75" customHeight="1">
      <c r="A369" s="348" t="s">
        <v>2223</v>
      </c>
      <c r="B369" s="640" t="s">
        <v>2224</v>
      </c>
      <c r="C369" s="348" t="s">
        <v>52</v>
      </c>
      <c r="D369" s="348" t="s">
        <v>2293</v>
      </c>
      <c r="E369" s="348" t="s">
        <v>2294</v>
      </c>
      <c r="F369" s="348" t="s">
        <v>2113</v>
      </c>
      <c r="G369" s="348">
        <v>14.0</v>
      </c>
      <c r="H369" s="348">
        <v>14.0</v>
      </c>
      <c r="I369" s="348">
        <v>14.0</v>
      </c>
      <c r="J369" s="665">
        <v>50.0</v>
      </c>
      <c r="K369" s="628">
        <f t="shared" si="8"/>
        <v>3.571428571</v>
      </c>
      <c r="L369" s="126" t="s">
        <v>2606</v>
      </c>
    </row>
    <row r="370" ht="15.75" customHeight="1">
      <c r="A370" s="348" t="s">
        <v>2223</v>
      </c>
      <c r="B370" s="640" t="s">
        <v>2224</v>
      </c>
      <c r="C370" s="348" t="s">
        <v>52</v>
      </c>
      <c r="D370" s="348" t="s">
        <v>2295</v>
      </c>
      <c r="E370" s="348" t="s">
        <v>2296</v>
      </c>
      <c r="F370" s="348" t="s">
        <v>2113</v>
      </c>
      <c r="G370" s="348">
        <v>14.0</v>
      </c>
      <c r="H370" s="348">
        <v>14.0</v>
      </c>
      <c r="I370" s="348">
        <v>14.0</v>
      </c>
      <c r="J370" s="665">
        <v>50.0</v>
      </c>
      <c r="K370" s="628">
        <f t="shared" si="8"/>
        <v>3.571428571</v>
      </c>
      <c r="L370" s="126" t="s">
        <v>2606</v>
      </c>
    </row>
    <row r="371" ht="15.75" customHeight="1">
      <c r="A371" s="348" t="s">
        <v>2223</v>
      </c>
      <c r="B371" s="640" t="s">
        <v>2224</v>
      </c>
      <c r="C371" s="348" t="s">
        <v>52</v>
      </c>
      <c r="D371" s="348" t="s">
        <v>2297</v>
      </c>
      <c r="E371" s="348" t="s">
        <v>2298</v>
      </c>
      <c r="F371" s="348" t="s">
        <v>2113</v>
      </c>
      <c r="G371" s="348">
        <v>14.0</v>
      </c>
      <c r="H371" s="348">
        <v>14.0</v>
      </c>
      <c r="I371" s="348">
        <v>14.0</v>
      </c>
      <c r="J371" s="665">
        <v>50.0</v>
      </c>
      <c r="K371" s="628">
        <f t="shared" si="8"/>
        <v>3.571428571</v>
      </c>
      <c r="L371" s="126" t="s">
        <v>2606</v>
      </c>
    </row>
    <row r="372" ht="15.75" customHeight="1">
      <c r="A372" s="348" t="s">
        <v>2223</v>
      </c>
      <c r="B372" s="640" t="s">
        <v>2224</v>
      </c>
      <c r="C372" s="348" t="s">
        <v>52</v>
      </c>
      <c r="D372" s="348" t="s">
        <v>2299</v>
      </c>
      <c r="E372" s="348" t="s">
        <v>2300</v>
      </c>
      <c r="F372" s="348" t="s">
        <v>2113</v>
      </c>
      <c r="G372" s="348">
        <v>14.0</v>
      </c>
      <c r="H372" s="348">
        <v>14.0</v>
      </c>
      <c r="I372" s="348">
        <v>14.0</v>
      </c>
      <c r="J372" s="665">
        <v>50.0</v>
      </c>
      <c r="K372" s="628">
        <f t="shared" si="8"/>
        <v>3.571428571</v>
      </c>
      <c r="L372" s="126" t="s">
        <v>2606</v>
      </c>
    </row>
    <row r="373" ht="15.75" customHeight="1">
      <c r="A373" s="348" t="s">
        <v>2223</v>
      </c>
      <c r="B373" s="640" t="s">
        <v>2224</v>
      </c>
      <c r="C373" s="348" t="s">
        <v>52</v>
      </c>
      <c r="D373" s="348" t="s">
        <v>2301</v>
      </c>
      <c r="E373" s="348" t="s">
        <v>2302</v>
      </c>
      <c r="F373" s="348" t="s">
        <v>2113</v>
      </c>
      <c r="G373" s="348">
        <v>14.0</v>
      </c>
      <c r="H373" s="348">
        <v>14.0</v>
      </c>
      <c r="I373" s="348">
        <v>14.0</v>
      </c>
      <c r="J373" s="665">
        <v>50.0</v>
      </c>
      <c r="K373" s="628">
        <f t="shared" si="8"/>
        <v>3.571428571</v>
      </c>
      <c r="L373" s="126" t="s">
        <v>2606</v>
      </c>
    </row>
    <row r="374" ht="15.75" customHeight="1">
      <c r="A374" s="348" t="s">
        <v>2223</v>
      </c>
      <c r="B374" s="640" t="s">
        <v>2224</v>
      </c>
      <c r="C374" s="348" t="s">
        <v>52</v>
      </c>
      <c r="D374" s="348" t="s">
        <v>2303</v>
      </c>
      <c r="E374" s="348" t="s">
        <v>2304</v>
      </c>
      <c r="F374" s="348" t="s">
        <v>2113</v>
      </c>
      <c r="G374" s="348">
        <v>14.0</v>
      </c>
      <c r="H374" s="348">
        <v>14.0</v>
      </c>
      <c r="I374" s="348">
        <v>14.0</v>
      </c>
      <c r="J374" s="665">
        <v>50.0</v>
      </c>
      <c r="K374" s="628">
        <f t="shared" si="8"/>
        <v>3.571428571</v>
      </c>
      <c r="L374" s="126" t="s">
        <v>2606</v>
      </c>
    </row>
    <row r="375" ht="15.75" customHeight="1">
      <c r="A375" s="348" t="s">
        <v>2223</v>
      </c>
      <c r="B375" s="640" t="s">
        <v>2224</v>
      </c>
      <c r="C375" s="348" t="s">
        <v>52</v>
      </c>
      <c r="D375" s="348" t="s">
        <v>2305</v>
      </c>
      <c r="E375" s="348" t="s">
        <v>2306</v>
      </c>
      <c r="F375" s="348" t="s">
        <v>2113</v>
      </c>
      <c r="G375" s="348">
        <v>14.0</v>
      </c>
      <c r="H375" s="348">
        <v>14.0</v>
      </c>
      <c r="I375" s="348">
        <v>14.0</v>
      </c>
      <c r="J375" s="665">
        <v>50.0</v>
      </c>
      <c r="K375" s="628">
        <f t="shared" si="8"/>
        <v>3.571428571</v>
      </c>
      <c r="L375" s="126" t="s">
        <v>2606</v>
      </c>
    </row>
    <row r="376" ht="15.75" customHeight="1">
      <c r="A376" s="348" t="s">
        <v>2223</v>
      </c>
      <c r="B376" s="640" t="s">
        <v>2224</v>
      </c>
      <c r="C376" s="348" t="s">
        <v>52</v>
      </c>
      <c r="D376" s="348" t="s">
        <v>2307</v>
      </c>
      <c r="E376" s="348" t="s">
        <v>2308</v>
      </c>
      <c r="F376" s="348" t="s">
        <v>2113</v>
      </c>
      <c r="G376" s="348">
        <v>14.0</v>
      </c>
      <c r="H376" s="348">
        <v>14.0</v>
      </c>
      <c r="I376" s="348">
        <v>14.0</v>
      </c>
      <c r="J376" s="665">
        <v>50.0</v>
      </c>
      <c r="K376" s="628">
        <f t="shared" si="8"/>
        <v>3.571428571</v>
      </c>
      <c r="L376" s="126" t="s">
        <v>2606</v>
      </c>
    </row>
    <row r="377" ht="15.75" customHeight="1">
      <c r="A377" s="348" t="s">
        <v>2223</v>
      </c>
      <c r="B377" s="640" t="s">
        <v>2224</v>
      </c>
      <c r="C377" s="348" t="s">
        <v>52</v>
      </c>
      <c r="D377" s="348" t="s">
        <v>2309</v>
      </c>
      <c r="E377" s="348" t="s">
        <v>2310</v>
      </c>
      <c r="F377" s="348" t="s">
        <v>2113</v>
      </c>
      <c r="G377" s="348">
        <v>14.0</v>
      </c>
      <c r="H377" s="348">
        <v>14.0</v>
      </c>
      <c r="I377" s="348">
        <v>14.0</v>
      </c>
      <c r="J377" s="665">
        <v>50.0</v>
      </c>
      <c r="K377" s="628">
        <f t="shared" si="8"/>
        <v>3.571428571</v>
      </c>
      <c r="L377" s="126" t="s">
        <v>2606</v>
      </c>
    </row>
    <row r="378" ht="15.75" customHeight="1">
      <c r="A378" s="348" t="s">
        <v>2223</v>
      </c>
      <c r="B378" s="640" t="s">
        <v>2224</v>
      </c>
      <c r="C378" s="348" t="s">
        <v>52</v>
      </c>
      <c r="D378" s="348" t="s">
        <v>2311</v>
      </c>
      <c r="E378" s="348" t="s">
        <v>2310</v>
      </c>
      <c r="F378" s="348" t="s">
        <v>2113</v>
      </c>
      <c r="G378" s="348">
        <v>14.0</v>
      </c>
      <c r="H378" s="348">
        <v>14.0</v>
      </c>
      <c r="I378" s="348">
        <v>14.0</v>
      </c>
      <c r="J378" s="665">
        <v>50.0</v>
      </c>
      <c r="K378" s="628">
        <f t="shared" si="8"/>
        <v>3.571428571</v>
      </c>
      <c r="L378" s="126" t="s">
        <v>2606</v>
      </c>
    </row>
    <row r="379" ht="15.75" customHeight="1">
      <c r="A379" s="348" t="s">
        <v>2223</v>
      </c>
      <c r="B379" s="640" t="s">
        <v>2224</v>
      </c>
      <c r="C379" s="348" t="s">
        <v>52</v>
      </c>
      <c r="D379" s="348" t="s">
        <v>2312</v>
      </c>
      <c r="E379" s="348" t="s">
        <v>2313</v>
      </c>
      <c r="F379" s="348" t="s">
        <v>2113</v>
      </c>
      <c r="G379" s="348">
        <v>14.0</v>
      </c>
      <c r="H379" s="348">
        <v>14.0</v>
      </c>
      <c r="I379" s="348">
        <v>14.0</v>
      </c>
      <c r="J379" s="665">
        <v>50.0</v>
      </c>
      <c r="K379" s="628">
        <f t="shared" si="8"/>
        <v>3.571428571</v>
      </c>
      <c r="L379" s="126" t="s">
        <v>2606</v>
      </c>
    </row>
    <row r="380" ht="15.75" customHeight="1">
      <c r="A380" s="348" t="s">
        <v>2223</v>
      </c>
      <c r="B380" s="640" t="s">
        <v>2224</v>
      </c>
      <c r="C380" s="348" t="s">
        <v>52</v>
      </c>
      <c r="D380" s="348" t="s">
        <v>2314</v>
      </c>
      <c r="E380" s="348" t="s">
        <v>2315</v>
      </c>
      <c r="F380" s="348" t="s">
        <v>2113</v>
      </c>
      <c r="G380" s="348">
        <v>14.0</v>
      </c>
      <c r="H380" s="348">
        <v>14.0</v>
      </c>
      <c r="I380" s="348">
        <v>14.0</v>
      </c>
      <c r="J380" s="665">
        <v>50.0</v>
      </c>
      <c r="K380" s="628">
        <f t="shared" si="8"/>
        <v>3.571428571</v>
      </c>
      <c r="L380" s="126" t="s">
        <v>2606</v>
      </c>
    </row>
    <row r="381" ht="15.75" customHeight="1">
      <c r="A381" s="348" t="s">
        <v>2223</v>
      </c>
      <c r="B381" s="640" t="s">
        <v>2224</v>
      </c>
      <c r="C381" s="348" t="s">
        <v>52</v>
      </c>
      <c r="D381" s="348" t="s">
        <v>2316</v>
      </c>
      <c r="E381" s="348" t="s">
        <v>2317</v>
      </c>
      <c r="F381" s="348" t="s">
        <v>2113</v>
      </c>
      <c r="G381" s="348">
        <v>14.0</v>
      </c>
      <c r="H381" s="348">
        <v>14.0</v>
      </c>
      <c r="I381" s="348">
        <v>14.0</v>
      </c>
      <c r="J381" s="665">
        <v>50.0</v>
      </c>
      <c r="K381" s="628">
        <f t="shared" si="8"/>
        <v>3.571428571</v>
      </c>
      <c r="L381" s="126" t="s">
        <v>2606</v>
      </c>
    </row>
    <row r="382" ht="15.75" customHeight="1">
      <c r="A382" s="348" t="s">
        <v>2223</v>
      </c>
      <c r="B382" s="640" t="s">
        <v>2224</v>
      </c>
      <c r="C382" s="348" t="s">
        <v>52</v>
      </c>
      <c r="D382" s="348" t="s">
        <v>2318</v>
      </c>
      <c r="E382" s="348" t="s">
        <v>2319</v>
      </c>
      <c r="F382" s="348" t="s">
        <v>2113</v>
      </c>
      <c r="G382" s="348">
        <v>14.0</v>
      </c>
      <c r="H382" s="348">
        <v>14.0</v>
      </c>
      <c r="I382" s="348">
        <v>14.0</v>
      </c>
      <c r="J382" s="665">
        <v>50.0</v>
      </c>
      <c r="K382" s="628">
        <f t="shared" si="8"/>
        <v>3.571428571</v>
      </c>
      <c r="L382" s="126" t="s">
        <v>2606</v>
      </c>
    </row>
    <row r="383" ht="15.75" customHeight="1">
      <c r="A383" s="348" t="s">
        <v>2223</v>
      </c>
      <c r="B383" s="640" t="s">
        <v>2224</v>
      </c>
      <c r="C383" s="348" t="s">
        <v>52</v>
      </c>
      <c r="D383" s="348" t="s">
        <v>2320</v>
      </c>
      <c r="E383" s="348" t="s">
        <v>2321</v>
      </c>
      <c r="F383" s="348" t="s">
        <v>2113</v>
      </c>
      <c r="G383" s="348">
        <v>14.0</v>
      </c>
      <c r="H383" s="348">
        <v>14.0</v>
      </c>
      <c r="I383" s="348">
        <v>14.0</v>
      </c>
      <c r="J383" s="665">
        <v>50.0</v>
      </c>
      <c r="K383" s="628">
        <f t="shared" si="8"/>
        <v>3.571428571</v>
      </c>
      <c r="L383" s="126" t="s">
        <v>2606</v>
      </c>
    </row>
    <row r="384" ht="15.75" customHeight="1">
      <c r="A384" s="348" t="s">
        <v>2223</v>
      </c>
      <c r="B384" s="640" t="s">
        <v>2224</v>
      </c>
      <c r="C384" s="348" t="s">
        <v>52</v>
      </c>
      <c r="D384" s="348" t="s">
        <v>2322</v>
      </c>
      <c r="E384" s="348" t="s">
        <v>2323</v>
      </c>
      <c r="F384" s="348" t="s">
        <v>2113</v>
      </c>
      <c r="G384" s="348">
        <v>14.0</v>
      </c>
      <c r="H384" s="348">
        <v>14.0</v>
      </c>
      <c r="I384" s="348">
        <v>14.0</v>
      </c>
      <c r="J384" s="665">
        <v>50.0</v>
      </c>
      <c r="K384" s="628">
        <f t="shared" si="8"/>
        <v>3.571428571</v>
      </c>
      <c r="L384" s="126" t="s">
        <v>2606</v>
      </c>
    </row>
    <row r="385" ht="15.75" customHeight="1">
      <c r="A385" s="348" t="s">
        <v>2223</v>
      </c>
      <c r="B385" s="640" t="s">
        <v>2224</v>
      </c>
      <c r="C385" s="348" t="s">
        <v>52</v>
      </c>
      <c r="D385" s="348" t="s">
        <v>2324</v>
      </c>
      <c r="E385" s="348" t="s">
        <v>2325</v>
      </c>
      <c r="F385" s="348" t="s">
        <v>2113</v>
      </c>
      <c r="G385" s="348">
        <v>14.0</v>
      </c>
      <c r="H385" s="348">
        <v>14.0</v>
      </c>
      <c r="I385" s="348">
        <v>14.0</v>
      </c>
      <c r="J385" s="665">
        <v>50.0</v>
      </c>
      <c r="K385" s="628">
        <f t="shared" si="8"/>
        <v>3.571428571</v>
      </c>
      <c r="L385" s="126" t="s">
        <v>2606</v>
      </c>
    </row>
    <row r="386" ht="15.75" customHeight="1">
      <c r="A386" s="348" t="s">
        <v>2223</v>
      </c>
      <c r="B386" s="640" t="s">
        <v>2224</v>
      </c>
      <c r="C386" s="348" t="s">
        <v>52</v>
      </c>
      <c r="D386" s="348" t="s">
        <v>2326</v>
      </c>
      <c r="E386" s="348" t="s">
        <v>2327</v>
      </c>
      <c r="F386" s="348" t="s">
        <v>2113</v>
      </c>
      <c r="G386" s="348">
        <v>14.0</v>
      </c>
      <c r="H386" s="348">
        <v>14.0</v>
      </c>
      <c r="I386" s="348">
        <v>14.0</v>
      </c>
      <c r="J386" s="665">
        <v>50.0</v>
      </c>
      <c r="K386" s="628">
        <f t="shared" si="8"/>
        <v>3.571428571</v>
      </c>
      <c r="L386" s="126" t="s">
        <v>2606</v>
      </c>
    </row>
    <row r="387" ht="15.75" customHeight="1">
      <c r="A387" s="348" t="s">
        <v>2223</v>
      </c>
      <c r="B387" s="640" t="s">
        <v>2224</v>
      </c>
      <c r="C387" s="348" t="s">
        <v>52</v>
      </c>
      <c r="D387" s="348" t="s">
        <v>2328</v>
      </c>
      <c r="E387" s="348" t="s">
        <v>2329</v>
      </c>
      <c r="F387" s="348" t="s">
        <v>2113</v>
      </c>
      <c r="G387" s="348">
        <v>14.0</v>
      </c>
      <c r="H387" s="348">
        <v>14.0</v>
      </c>
      <c r="I387" s="348">
        <v>14.0</v>
      </c>
      <c r="J387" s="665">
        <v>50.0</v>
      </c>
      <c r="K387" s="628">
        <f t="shared" si="8"/>
        <v>3.571428571</v>
      </c>
      <c r="L387" s="126" t="s">
        <v>2606</v>
      </c>
    </row>
    <row r="388" ht="15.75" customHeight="1">
      <c r="A388" s="348" t="s">
        <v>2223</v>
      </c>
      <c r="B388" s="640" t="s">
        <v>2224</v>
      </c>
      <c r="C388" s="348" t="s">
        <v>52</v>
      </c>
      <c r="D388" s="348" t="s">
        <v>2330</v>
      </c>
      <c r="E388" s="348" t="s">
        <v>2331</v>
      </c>
      <c r="F388" s="348" t="s">
        <v>2113</v>
      </c>
      <c r="G388" s="348">
        <v>14.0</v>
      </c>
      <c r="H388" s="348">
        <v>14.0</v>
      </c>
      <c r="I388" s="348">
        <v>14.0</v>
      </c>
      <c r="J388" s="665">
        <v>50.0</v>
      </c>
      <c r="K388" s="628">
        <f t="shared" si="8"/>
        <v>3.571428571</v>
      </c>
      <c r="L388" s="126" t="s">
        <v>2606</v>
      </c>
    </row>
    <row r="389" ht="15.75" customHeight="1">
      <c r="A389" s="348" t="s">
        <v>2223</v>
      </c>
      <c r="B389" s="640" t="s">
        <v>2224</v>
      </c>
      <c r="C389" s="348" t="s">
        <v>52</v>
      </c>
      <c r="D389" s="348" t="s">
        <v>2332</v>
      </c>
      <c r="E389" s="348" t="s">
        <v>2333</v>
      </c>
      <c r="F389" s="348" t="s">
        <v>2113</v>
      </c>
      <c r="G389" s="348">
        <v>14.0</v>
      </c>
      <c r="H389" s="348">
        <v>14.0</v>
      </c>
      <c r="I389" s="348">
        <v>14.0</v>
      </c>
      <c r="J389" s="665">
        <v>50.0</v>
      </c>
      <c r="K389" s="628">
        <f t="shared" si="8"/>
        <v>3.571428571</v>
      </c>
      <c r="L389" s="126" t="s">
        <v>2606</v>
      </c>
    </row>
    <row r="390" ht="15.75" customHeight="1">
      <c r="A390" s="348" t="s">
        <v>2223</v>
      </c>
      <c r="B390" s="640" t="s">
        <v>2224</v>
      </c>
      <c r="C390" s="348" t="s">
        <v>52</v>
      </c>
      <c r="D390" s="348" t="s">
        <v>2334</v>
      </c>
      <c r="E390" s="348" t="s">
        <v>2335</v>
      </c>
      <c r="F390" s="348" t="s">
        <v>2113</v>
      </c>
      <c r="G390" s="348">
        <v>14.0</v>
      </c>
      <c r="H390" s="348">
        <v>14.0</v>
      </c>
      <c r="I390" s="348">
        <v>14.0</v>
      </c>
      <c r="J390" s="665">
        <v>50.0</v>
      </c>
      <c r="K390" s="628">
        <f t="shared" si="8"/>
        <v>3.571428571</v>
      </c>
      <c r="L390" s="126" t="s">
        <v>2606</v>
      </c>
    </row>
    <row r="391" ht="15.75" customHeight="1">
      <c r="A391" s="348" t="s">
        <v>2223</v>
      </c>
      <c r="B391" s="640" t="s">
        <v>2224</v>
      </c>
      <c r="C391" s="348" t="s">
        <v>52</v>
      </c>
      <c r="D391" s="348" t="s">
        <v>2336</v>
      </c>
      <c r="E391" s="348" t="s">
        <v>2337</v>
      </c>
      <c r="F391" s="348" t="s">
        <v>2113</v>
      </c>
      <c r="G391" s="348">
        <v>14.0</v>
      </c>
      <c r="H391" s="348">
        <v>14.0</v>
      </c>
      <c r="I391" s="348">
        <v>14.0</v>
      </c>
      <c r="J391" s="665">
        <v>50.0</v>
      </c>
      <c r="K391" s="628">
        <f t="shared" si="8"/>
        <v>3.571428571</v>
      </c>
      <c r="L391" s="126" t="s">
        <v>2606</v>
      </c>
    </row>
    <row r="392" ht="15.75" customHeight="1">
      <c r="A392" s="348" t="s">
        <v>2223</v>
      </c>
      <c r="B392" s="640" t="s">
        <v>2224</v>
      </c>
      <c r="C392" s="348" t="s">
        <v>52</v>
      </c>
      <c r="D392" s="348" t="s">
        <v>2338</v>
      </c>
      <c r="E392" s="348" t="s">
        <v>2339</v>
      </c>
      <c r="F392" s="348" t="s">
        <v>2113</v>
      </c>
      <c r="G392" s="348">
        <v>14.0</v>
      </c>
      <c r="H392" s="348">
        <v>14.0</v>
      </c>
      <c r="I392" s="348">
        <v>14.0</v>
      </c>
      <c r="J392" s="665">
        <v>50.0</v>
      </c>
      <c r="K392" s="628">
        <f t="shared" si="8"/>
        <v>3.571428571</v>
      </c>
      <c r="L392" s="126" t="s">
        <v>2606</v>
      </c>
    </row>
    <row r="393" ht="15.75" customHeight="1">
      <c r="A393" s="348" t="s">
        <v>2223</v>
      </c>
      <c r="B393" s="640" t="s">
        <v>2224</v>
      </c>
      <c r="C393" s="348" t="s">
        <v>52</v>
      </c>
      <c r="D393" s="348" t="s">
        <v>2340</v>
      </c>
      <c r="E393" s="348" t="s">
        <v>2341</v>
      </c>
      <c r="F393" s="348" t="s">
        <v>2113</v>
      </c>
      <c r="G393" s="348">
        <v>14.0</v>
      </c>
      <c r="H393" s="348">
        <v>14.0</v>
      </c>
      <c r="I393" s="348">
        <v>14.0</v>
      </c>
      <c r="J393" s="665">
        <v>50.0</v>
      </c>
      <c r="K393" s="628">
        <f t="shared" si="8"/>
        <v>3.571428571</v>
      </c>
      <c r="L393" s="126" t="s">
        <v>2606</v>
      </c>
    </row>
    <row r="394" ht="15.75" customHeight="1">
      <c r="A394" s="348" t="s">
        <v>2223</v>
      </c>
      <c r="B394" s="640" t="s">
        <v>2224</v>
      </c>
      <c r="C394" s="348" t="s">
        <v>52</v>
      </c>
      <c r="D394" s="348" t="s">
        <v>2342</v>
      </c>
      <c r="E394" s="348" t="s">
        <v>2343</v>
      </c>
      <c r="F394" s="348" t="s">
        <v>2113</v>
      </c>
      <c r="G394" s="348">
        <v>14.0</v>
      </c>
      <c r="H394" s="348">
        <v>14.0</v>
      </c>
      <c r="I394" s="348">
        <v>14.0</v>
      </c>
      <c r="J394" s="665">
        <v>50.0</v>
      </c>
      <c r="K394" s="628">
        <f t="shared" si="8"/>
        <v>3.571428571</v>
      </c>
      <c r="L394" s="126" t="s">
        <v>2606</v>
      </c>
    </row>
    <row r="395" ht="15.75" customHeight="1">
      <c r="A395" s="348" t="s">
        <v>2223</v>
      </c>
      <c r="B395" s="640" t="s">
        <v>2224</v>
      </c>
      <c r="C395" s="348" t="s">
        <v>52</v>
      </c>
      <c r="D395" s="348" t="s">
        <v>2344</v>
      </c>
      <c r="E395" s="348" t="s">
        <v>2345</v>
      </c>
      <c r="F395" s="348" t="s">
        <v>2113</v>
      </c>
      <c r="G395" s="348">
        <v>14.0</v>
      </c>
      <c r="H395" s="348">
        <v>14.0</v>
      </c>
      <c r="I395" s="348">
        <v>14.0</v>
      </c>
      <c r="J395" s="665">
        <v>50.0</v>
      </c>
      <c r="K395" s="628">
        <f t="shared" si="8"/>
        <v>3.571428571</v>
      </c>
      <c r="L395" s="126" t="s">
        <v>2606</v>
      </c>
    </row>
    <row r="396" ht="15.75" customHeight="1">
      <c r="A396" s="348" t="s">
        <v>2223</v>
      </c>
      <c r="B396" s="640" t="s">
        <v>2224</v>
      </c>
      <c r="C396" s="348" t="s">
        <v>52</v>
      </c>
      <c r="D396" s="348" t="s">
        <v>2346</v>
      </c>
      <c r="E396" s="348" t="s">
        <v>2347</v>
      </c>
      <c r="F396" s="348" t="s">
        <v>2113</v>
      </c>
      <c r="G396" s="348">
        <v>14.0</v>
      </c>
      <c r="H396" s="348">
        <v>14.0</v>
      </c>
      <c r="I396" s="348">
        <v>14.0</v>
      </c>
      <c r="J396" s="665">
        <v>50.0</v>
      </c>
      <c r="K396" s="628">
        <f t="shared" si="8"/>
        <v>3.571428571</v>
      </c>
      <c r="L396" s="126" t="s">
        <v>2606</v>
      </c>
    </row>
    <row r="397" ht="15.75" customHeight="1">
      <c r="A397" s="348" t="s">
        <v>2223</v>
      </c>
      <c r="B397" s="640" t="s">
        <v>2224</v>
      </c>
      <c r="C397" s="348" t="s">
        <v>52</v>
      </c>
      <c r="D397" s="348" t="s">
        <v>2348</v>
      </c>
      <c r="E397" s="348" t="s">
        <v>2349</v>
      </c>
      <c r="F397" s="348" t="s">
        <v>2113</v>
      </c>
      <c r="G397" s="348">
        <v>14.0</v>
      </c>
      <c r="H397" s="348">
        <v>14.0</v>
      </c>
      <c r="I397" s="348">
        <v>14.0</v>
      </c>
      <c r="J397" s="665">
        <v>50.0</v>
      </c>
      <c r="K397" s="628">
        <f t="shared" si="8"/>
        <v>3.571428571</v>
      </c>
      <c r="L397" s="126" t="s">
        <v>2606</v>
      </c>
    </row>
    <row r="398" ht="15.75" customHeight="1">
      <c r="A398" s="348" t="s">
        <v>2223</v>
      </c>
      <c r="B398" s="640" t="s">
        <v>2224</v>
      </c>
      <c r="C398" s="348" t="s">
        <v>52</v>
      </c>
      <c r="D398" s="348" t="s">
        <v>2350</v>
      </c>
      <c r="E398" s="348" t="s">
        <v>2351</v>
      </c>
      <c r="F398" s="348" t="s">
        <v>2113</v>
      </c>
      <c r="G398" s="348">
        <v>14.0</v>
      </c>
      <c r="H398" s="348">
        <v>14.0</v>
      </c>
      <c r="I398" s="348">
        <v>14.0</v>
      </c>
      <c r="J398" s="665">
        <v>50.0</v>
      </c>
      <c r="K398" s="628">
        <f t="shared" si="8"/>
        <v>3.571428571</v>
      </c>
      <c r="L398" s="126" t="s">
        <v>2606</v>
      </c>
    </row>
    <row r="399" ht="15.75" customHeight="1">
      <c r="A399" s="348" t="s">
        <v>2223</v>
      </c>
      <c r="B399" s="640" t="s">
        <v>2224</v>
      </c>
      <c r="C399" s="348" t="s">
        <v>52</v>
      </c>
      <c r="D399" s="348" t="s">
        <v>2352</v>
      </c>
      <c r="E399" s="348" t="s">
        <v>2353</v>
      </c>
      <c r="F399" s="348" t="s">
        <v>2113</v>
      </c>
      <c r="G399" s="348">
        <v>14.0</v>
      </c>
      <c r="H399" s="348">
        <v>14.0</v>
      </c>
      <c r="I399" s="348">
        <v>14.0</v>
      </c>
      <c r="J399" s="665">
        <v>50.0</v>
      </c>
      <c r="K399" s="628">
        <f t="shared" si="8"/>
        <v>3.571428571</v>
      </c>
      <c r="L399" s="126" t="s">
        <v>2606</v>
      </c>
    </row>
    <row r="400" ht="15.75" customHeight="1">
      <c r="A400" s="348" t="s">
        <v>2223</v>
      </c>
      <c r="B400" s="640" t="s">
        <v>2224</v>
      </c>
      <c r="C400" s="348" t="s">
        <v>52</v>
      </c>
      <c r="D400" s="348" t="s">
        <v>2354</v>
      </c>
      <c r="E400" s="348" t="s">
        <v>2355</v>
      </c>
      <c r="F400" s="348" t="s">
        <v>2113</v>
      </c>
      <c r="G400" s="348">
        <v>14.0</v>
      </c>
      <c r="H400" s="348">
        <v>14.0</v>
      </c>
      <c r="I400" s="348">
        <v>14.0</v>
      </c>
      <c r="J400" s="665">
        <v>50.0</v>
      </c>
      <c r="K400" s="628">
        <f t="shared" si="8"/>
        <v>3.571428571</v>
      </c>
      <c r="L400" s="126" t="s">
        <v>2606</v>
      </c>
    </row>
    <row r="401" ht="15.75" customHeight="1">
      <c r="A401" s="348" t="s">
        <v>2608</v>
      </c>
      <c r="B401" s="640" t="s">
        <v>2609</v>
      </c>
      <c r="C401" s="348" t="s">
        <v>52</v>
      </c>
      <c r="D401" s="348" t="s">
        <v>2610</v>
      </c>
      <c r="E401" s="672" t="s">
        <v>2611</v>
      </c>
      <c r="F401" s="626" t="s">
        <v>2113</v>
      </c>
      <c r="G401" s="348">
        <v>8.0</v>
      </c>
      <c r="H401" s="348">
        <v>7.0</v>
      </c>
      <c r="I401" s="348">
        <v>8.0</v>
      </c>
      <c r="J401" s="665">
        <v>50.0</v>
      </c>
      <c r="K401" s="666">
        <f t="shared" si="8"/>
        <v>6.25</v>
      </c>
      <c r="L401" s="126" t="s">
        <v>2606</v>
      </c>
    </row>
    <row r="402" ht="15.75" customHeight="1">
      <c r="A402" s="348" t="s">
        <v>2608</v>
      </c>
      <c r="B402" s="640" t="s">
        <v>2609</v>
      </c>
      <c r="C402" s="348" t="s">
        <v>52</v>
      </c>
      <c r="D402" s="348" t="s">
        <v>2612</v>
      </c>
      <c r="E402" s="348" t="s">
        <v>2613</v>
      </c>
      <c r="F402" s="626" t="s">
        <v>2113</v>
      </c>
      <c r="G402" s="348">
        <v>8.0</v>
      </c>
      <c r="H402" s="348">
        <v>7.0</v>
      </c>
      <c r="I402" s="348">
        <v>8.0</v>
      </c>
      <c r="J402" s="665">
        <v>50.0</v>
      </c>
      <c r="K402" s="666">
        <f t="shared" si="8"/>
        <v>6.25</v>
      </c>
      <c r="L402" s="126" t="s">
        <v>2606</v>
      </c>
    </row>
    <row r="403" ht="15.75" customHeight="1">
      <c r="A403" s="348" t="s">
        <v>2608</v>
      </c>
      <c r="B403" s="640" t="s">
        <v>2609</v>
      </c>
      <c r="C403" s="348" t="s">
        <v>52</v>
      </c>
      <c r="D403" s="348" t="s">
        <v>2614</v>
      </c>
      <c r="E403" s="672" t="s">
        <v>2615</v>
      </c>
      <c r="F403" s="626" t="s">
        <v>2113</v>
      </c>
      <c r="G403" s="348">
        <v>8.0</v>
      </c>
      <c r="H403" s="348">
        <v>7.0</v>
      </c>
      <c r="I403" s="348">
        <v>8.0</v>
      </c>
      <c r="J403" s="665">
        <v>50.0</v>
      </c>
      <c r="K403" s="666">
        <f t="shared" si="8"/>
        <v>6.25</v>
      </c>
      <c r="L403" s="126" t="s">
        <v>2606</v>
      </c>
    </row>
    <row r="404" ht="15.75" customHeight="1">
      <c r="A404" s="348" t="s">
        <v>2608</v>
      </c>
      <c r="B404" s="640" t="s">
        <v>2609</v>
      </c>
      <c r="C404" s="348" t="s">
        <v>52</v>
      </c>
      <c r="D404" s="348" t="s">
        <v>2616</v>
      </c>
      <c r="E404" s="672" t="s">
        <v>2617</v>
      </c>
      <c r="F404" s="626" t="s">
        <v>2113</v>
      </c>
      <c r="G404" s="348">
        <v>8.0</v>
      </c>
      <c r="H404" s="348">
        <v>7.0</v>
      </c>
      <c r="I404" s="348">
        <v>8.0</v>
      </c>
      <c r="J404" s="665">
        <v>50.0</v>
      </c>
      <c r="K404" s="666">
        <f t="shared" si="8"/>
        <v>6.25</v>
      </c>
      <c r="L404" s="126" t="s">
        <v>2606</v>
      </c>
    </row>
    <row r="405" ht="15.75" customHeight="1">
      <c r="A405" s="348" t="s">
        <v>2608</v>
      </c>
      <c r="B405" s="640" t="s">
        <v>2609</v>
      </c>
      <c r="C405" s="348" t="s">
        <v>52</v>
      </c>
      <c r="D405" s="348" t="s">
        <v>2618</v>
      </c>
      <c r="E405" s="672" t="s">
        <v>2619</v>
      </c>
      <c r="F405" s="626" t="s">
        <v>2113</v>
      </c>
      <c r="G405" s="348">
        <v>8.0</v>
      </c>
      <c r="H405" s="348">
        <v>7.0</v>
      </c>
      <c r="I405" s="348">
        <v>8.0</v>
      </c>
      <c r="J405" s="665">
        <v>50.0</v>
      </c>
      <c r="K405" s="666">
        <f t="shared" si="8"/>
        <v>6.25</v>
      </c>
      <c r="L405" s="126" t="s">
        <v>2606</v>
      </c>
    </row>
    <row r="406" ht="15.75" customHeight="1">
      <c r="A406" s="348" t="s">
        <v>2608</v>
      </c>
      <c r="B406" s="640" t="s">
        <v>2609</v>
      </c>
      <c r="C406" s="348" t="s">
        <v>52</v>
      </c>
      <c r="D406" s="348" t="s">
        <v>2620</v>
      </c>
      <c r="E406" s="348" t="s">
        <v>2621</v>
      </c>
      <c r="F406" s="626" t="s">
        <v>2113</v>
      </c>
      <c r="G406" s="348">
        <v>8.0</v>
      </c>
      <c r="H406" s="348">
        <v>7.0</v>
      </c>
      <c r="I406" s="348">
        <v>8.0</v>
      </c>
      <c r="J406" s="665">
        <v>50.0</v>
      </c>
      <c r="K406" s="666">
        <f t="shared" si="8"/>
        <v>6.25</v>
      </c>
      <c r="L406" s="126" t="s">
        <v>2606</v>
      </c>
    </row>
    <row r="407" ht="15.75" customHeight="1">
      <c r="A407" s="348" t="s">
        <v>2608</v>
      </c>
      <c r="B407" s="640" t="s">
        <v>2609</v>
      </c>
      <c r="C407" s="348" t="s">
        <v>52</v>
      </c>
      <c r="D407" s="348" t="s">
        <v>2622</v>
      </c>
      <c r="E407" s="672" t="s">
        <v>2623</v>
      </c>
      <c r="F407" s="626" t="s">
        <v>2113</v>
      </c>
      <c r="G407" s="348">
        <v>8.0</v>
      </c>
      <c r="H407" s="348">
        <v>7.0</v>
      </c>
      <c r="I407" s="348">
        <v>8.0</v>
      </c>
      <c r="J407" s="665">
        <v>50.0</v>
      </c>
      <c r="K407" s="666">
        <f t="shared" si="8"/>
        <v>6.25</v>
      </c>
      <c r="L407" s="126" t="s">
        <v>2606</v>
      </c>
    </row>
    <row r="408" ht="15.75" customHeight="1">
      <c r="A408" s="348" t="s">
        <v>2608</v>
      </c>
      <c r="B408" s="640" t="s">
        <v>2609</v>
      </c>
      <c r="C408" s="348" t="s">
        <v>52</v>
      </c>
      <c r="D408" s="348" t="s">
        <v>2624</v>
      </c>
      <c r="E408" s="672" t="s">
        <v>2625</v>
      </c>
      <c r="F408" s="626" t="s">
        <v>2113</v>
      </c>
      <c r="G408" s="348">
        <v>8.0</v>
      </c>
      <c r="H408" s="348">
        <v>7.0</v>
      </c>
      <c r="I408" s="348">
        <v>8.0</v>
      </c>
      <c r="J408" s="665">
        <v>50.0</v>
      </c>
      <c r="K408" s="666">
        <f t="shared" si="8"/>
        <v>6.25</v>
      </c>
      <c r="L408" s="126" t="s">
        <v>2606</v>
      </c>
    </row>
    <row r="409" ht="15.75" customHeight="1">
      <c r="A409" s="348" t="s">
        <v>2608</v>
      </c>
      <c r="B409" s="640" t="s">
        <v>2609</v>
      </c>
      <c r="C409" s="348" t="s">
        <v>52</v>
      </c>
      <c r="D409" s="348" t="s">
        <v>2626</v>
      </c>
      <c r="E409" s="348" t="s">
        <v>2627</v>
      </c>
      <c r="F409" s="626" t="s">
        <v>2113</v>
      </c>
      <c r="G409" s="348">
        <v>8.0</v>
      </c>
      <c r="H409" s="348">
        <v>7.0</v>
      </c>
      <c r="I409" s="348">
        <v>8.0</v>
      </c>
      <c r="J409" s="665">
        <v>50.0</v>
      </c>
      <c r="K409" s="666">
        <f t="shared" si="8"/>
        <v>6.25</v>
      </c>
      <c r="L409" s="126" t="s">
        <v>2606</v>
      </c>
    </row>
    <row r="410" ht="15.75" customHeight="1">
      <c r="A410" s="348" t="s">
        <v>2356</v>
      </c>
      <c r="B410" s="640" t="s">
        <v>2357</v>
      </c>
      <c r="C410" s="348" t="s">
        <v>52</v>
      </c>
      <c r="D410" s="348" t="s">
        <v>2358</v>
      </c>
      <c r="E410" s="348" t="s">
        <v>2359</v>
      </c>
      <c r="F410" s="626" t="s">
        <v>2113</v>
      </c>
      <c r="G410" s="348">
        <v>12.0</v>
      </c>
      <c r="H410" s="348">
        <v>11.0</v>
      </c>
      <c r="I410" s="348">
        <v>12.0</v>
      </c>
      <c r="J410" s="665">
        <v>50.0</v>
      </c>
      <c r="K410" s="666">
        <v>4.16</v>
      </c>
      <c r="L410" s="126" t="s">
        <v>2606</v>
      </c>
    </row>
    <row r="411" ht="15.75" customHeight="1">
      <c r="A411" s="348" t="s">
        <v>2356</v>
      </c>
      <c r="B411" s="640" t="s">
        <v>2357</v>
      </c>
      <c r="C411" s="348" t="s">
        <v>52</v>
      </c>
      <c r="D411" s="348" t="s">
        <v>2363</v>
      </c>
      <c r="E411" s="348" t="s">
        <v>2364</v>
      </c>
      <c r="F411" s="626" t="s">
        <v>2113</v>
      </c>
      <c r="G411" s="348">
        <v>12.0</v>
      </c>
      <c r="H411" s="348">
        <v>11.0</v>
      </c>
      <c r="I411" s="348">
        <v>12.0</v>
      </c>
      <c r="J411" s="665">
        <v>50.0</v>
      </c>
      <c r="K411" s="666">
        <v>4.16</v>
      </c>
      <c r="L411" s="126" t="s">
        <v>2606</v>
      </c>
    </row>
    <row r="412" ht="15.75" customHeight="1">
      <c r="A412" s="348" t="s">
        <v>2356</v>
      </c>
      <c r="B412" s="640" t="s">
        <v>2357</v>
      </c>
      <c r="C412" s="348" t="s">
        <v>52</v>
      </c>
      <c r="D412" s="348" t="s">
        <v>2365</v>
      </c>
      <c r="E412" s="348" t="s">
        <v>2366</v>
      </c>
      <c r="F412" s="626" t="s">
        <v>2113</v>
      </c>
      <c r="G412" s="348">
        <v>12.0</v>
      </c>
      <c r="H412" s="348">
        <v>11.0</v>
      </c>
      <c r="I412" s="348">
        <v>12.0</v>
      </c>
      <c r="J412" s="665">
        <v>50.0</v>
      </c>
      <c r="K412" s="666">
        <f t="shared" ref="K412:K413" si="9">J412/G412</f>
        <v>4.166666667</v>
      </c>
      <c r="L412" s="126" t="s">
        <v>2606</v>
      </c>
    </row>
    <row r="413" ht="15.75" customHeight="1">
      <c r="A413" s="348" t="s">
        <v>2356</v>
      </c>
      <c r="B413" s="640" t="s">
        <v>2357</v>
      </c>
      <c r="C413" s="348" t="s">
        <v>52</v>
      </c>
      <c r="D413" s="348" t="s">
        <v>2367</v>
      </c>
      <c r="E413" s="348" t="s">
        <v>2368</v>
      </c>
      <c r="F413" s="626" t="s">
        <v>2113</v>
      </c>
      <c r="G413" s="348">
        <v>12.0</v>
      </c>
      <c r="H413" s="348">
        <v>11.0</v>
      </c>
      <c r="I413" s="348">
        <v>12.0</v>
      </c>
      <c r="J413" s="665">
        <v>50.0</v>
      </c>
      <c r="K413" s="666">
        <f t="shared" si="9"/>
        <v>4.166666667</v>
      </c>
      <c r="L413" s="126" t="s">
        <v>2606</v>
      </c>
    </row>
    <row r="414" ht="15.75" customHeight="1">
      <c r="A414" s="348" t="s">
        <v>2356</v>
      </c>
      <c r="B414" s="640" t="s">
        <v>2357</v>
      </c>
      <c r="C414" s="348" t="s">
        <v>52</v>
      </c>
      <c r="D414" s="348" t="s">
        <v>2369</v>
      </c>
      <c r="E414" s="348" t="s">
        <v>2370</v>
      </c>
      <c r="F414" s="626" t="s">
        <v>2113</v>
      </c>
      <c r="G414" s="348">
        <v>12.0</v>
      </c>
      <c r="H414" s="348">
        <v>11.0</v>
      </c>
      <c r="I414" s="348">
        <v>12.0</v>
      </c>
      <c r="J414" s="665">
        <v>50.0</v>
      </c>
      <c r="K414" s="666">
        <v>4.16</v>
      </c>
      <c r="L414" s="126" t="s">
        <v>2606</v>
      </c>
    </row>
    <row r="415" ht="15.75" customHeight="1">
      <c r="A415" s="348" t="s">
        <v>2356</v>
      </c>
      <c r="B415" s="640" t="s">
        <v>2357</v>
      </c>
      <c r="C415" s="348" t="s">
        <v>52</v>
      </c>
      <c r="D415" s="348" t="s">
        <v>2371</v>
      </c>
      <c r="E415" s="348" t="s">
        <v>2372</v>
      </c>
      <c r="F415" s="626" t="s">
        <v>2113</v>
      </c>
      <c r="G415" s="348">
        <v>12.0</v>
      </c>
      <c r="H415" s="348">
        <v>11.0</v>
      </c>
      <c r="I415" s="348">
        <v>12.0</v>
      </c>
      <c r="J415" s="665">
        <v>50.0</v>
      </c>
      <c r="K415" s="666">
        <v>4.16</v>
      </c>
      <c r="L415" s="126" t="s">
        <v>2606</v>
      </c>
    </row>
    <row r="416" ht="15.75" customHeight="1">
      <c r="A416" s="348" t="s">
        <v>2356</v>
      </c>
      <c r="B416" s="640" t="s">
        <v>2357</v>
      </c>
      <c r="C416" s="348" t="s">
        <v>52</v>
      </c>
      <c r="D416" s="348" t="s">
        <v>2373</v>
      </c>
      <c r="E416" s="348" t="s">
        <v>2374</v>
      </c>
      <c r="F416" s="626" t="s">
        <v>2113</v>
      </c>
      <c r="G416" s="348">
        <v>12.0</v>
      </c>
      <c r="H416" s="348">
        <v>11.0</v>
      </c>
      <c r="I416" s="348">
        <v>12.0</v>
      </c>
      <c r="J416" s="665">
        <v>50.0</v>
      </c>
      <c r="K416" s="666">
        <v>4.16</v>
      </c>
      <c r="L416" s="126" t="s">
        <v>2606</v>
      </c>
    </row>
    <row r="417" ht="15.75" customHeight="1">
      <c r="A417" s="348" t="s">
        <v>2356</v>
      </c>
      <c r="B417" s="640" t="s">
        <v>2357</v>
      </c>
      <c r="C417" s="348" t="s">
        <v>52</v>
      </c>
      <c r="D417" s="348" t="s">
        <v>2369</v>
      </c>
      <c r="E417" s="348" t="s">
        <v>2370</v>
      </c>
      <c r="F417" s="626" t="s">
        <v>2113</v>
      </c>
      <c r="G417" s="348">
        <v>12.0</v>
      </c>
      <c r="H417" s="348">
        <v>11.0</v>
      </c>
      <c r="I417" s="348">
        <v>12.0</v>
      </c>
      <c r="J417" s="665">
        <v>50.0</v>
      </c>
      <c r="K417" s="666">
        <v>4.16</v>
      </c>
      <c r="L417" s="126" t="s">
        <v>2606</v>
      </c>
    </row>
    <row r="418" ht="15.75" customHeight="1">
      <c r="A418" s="348" t="s">
        <v>2356</v>
      </c>
      <c r="B418" s="640" t="s">
        <v>2357</v>
      </c>
      <c r="C418" s="348" t="s">
        <v>52</v>
      </c>
      <c r="D418" s="348" t="s">
        <v>2371</v>
      </c>
      <c r="E418" s="348" t="s">
        <v>2372</v>
      </c>
      <c r="F418" s="626" t="s">
        <v>2113</v>
      </c>
      <c r="G418" s="348">
        <v>12.0</v>
      </c>
      <c r="H418" s="348">
        <v>11.0</v>
      </c>
      <c r="I418" s="348">
        <v>12.0</v>
      </c>
      <c r="J418" s="665">
        <v>50.0</v>
      </c>
      <c r="K418" s="666">
        <v>4.16</v>
      </c>
      <c r="L418" s="126" t="s">
        <v>2606</v>
      </c>
    </row>
    <row r="419" ht="15.75" customHeight="1">
      <c r="A419" s="348" t="s">
        <v>2356</v>
      </c>
      <c r="B419" s="640" t="s">
        <v>2357</v>
      </c>
      <c r="C419" s="348" t="s">
        <v>52</v>
      </c>
      <c r="D419" s="348" t="s">
        <v>2373</v>
      </c>
      <c r="E419" s="348" t="s">
        <v>2374</v>
      </c>
      <c r="F419" s="626" t="s">
        <v>2113</v>
      </c>
      <c r="G419" s="348">
        <v>12.0</v>
      </c>
      <c r="H419" s="348">
        <v>11.0</v>
      </c>
      <c r="I419" s="348">
        <v>12.0</v>
      </c>
      <c r="J419" s="665">
        <v>50.0</v>
      </c>
      <c r="K419" s="666">
        <v>4.16</v>
      </c>
      <c r="L419" s="126" t="s">
        <v>2606</v>
      </c>
    </row>
    <row r="420" ht="15.75" customHeight="1">
      <c r="A420" s="348" t="s">
        <v>2356</v>
      </c>
      <c r="B420" s="640" t="s">
        <v>2357</v>
      </c>
      <c r="C420" s="348" t="s">
        <v>52</v>
      </c>
      <c r="D420" s="348" t="s">
        <v>2375</v>
      </c>
      <c r="E420" s="348" t="s">
        <v>2376</v>
      </c>
      <c r="F420" s="626" t="s">
        <v>2113</v>
      </c>
      <c r="G420" s="348">
        <v>12.0</v>
      </c>
      <c r="H420" s="348">
        <v>11.0</v>
      </c>
      <c r="I420" s="348">
        <v>12.0</v>
      </c>
      <c r="J420" s="665">
        <v>50.0</v>
      </c>
      <c r="K420" s="666">
        <v>4.16</v>
      </c>
      <c r="L420" s="126" t="s">
        <v>2606</v>
      </c>
    </row>
    <row r="421" ht="15.75" customHeight="1">
      <c r="A421" s="348" t="s">
        <v>2392</v>
      </c>
      <c r="B421" s="640" t="s">
        <v>2393</v>
      </c>
      <c r="C421" s="348" t="s">
        <v>52</v>
      </c>
      <c r="D421" s="348" t="s">
        <v>2394</v>
      </c>
      <c r="E421" s="348" t="s">
        <v>2395</v>
      </c>
      <c r="F421" s="626" t="s">
        <v>2113</v>
      </c>
      <c r="G421" s="348">
        <v>10.0</v>
      </c>
      <c r="H421" s="348">
        <v>10.0</v>
      </c>
      <c r="I421" s="348">
        <v>10.0</v>
      </c>
      <c r="J421" s="665">
        <v>50.0</v>
      </c>
      <c r="K421" s="666">
        <v>5.0</v>
      </c>
      <c r="L421" s="126" t="s">
        <v>2606</v>
      </c>
    </row>
    <row r="422" ht="15.75" customHeight="1">
      <c r="A422" s="348" t="s">
        <v>2392</v>
      </c>
      <c r="B422" s="640" t="s">
        <v>2393</v>
      </c>
      <c r="C422" s="348" t="s">
        <v>52</v>
      </c>
      <c r="D422" s="348" t="s">
        <v>2396</v>
      </c>
      <c r="E422" s="348" t="s">
        <v>2397</v>
      </c>
      <c r="F422" s="626" t="s">
        <v>2113</v>
      </c>
      <c r="G422" s="348">
        <v>10.0</v>
      </c>
      <c r="H422" s="348">
        <v>10.0</v>
      </c>
      <c r="I422" s="348">
        <v>10.0</v>
      </c>
      <c r="J422" s="665">
        <v>50.0</v>
      </c>
      <c r="K422" s="666">
        <v>5.0</v>
      </c>
      <c r="L422" s="126" t="s">
        <v>2606</v>
      </c>
    </row>
    <row r="423" ht="15.75" customHeight="1">
      <c r="A423" s="348" t="s">
        <v>2392</v>
      </c>
      <c r="B423" s="640" t="s">
        <v>2393</v>
      </c>
      <c r="C423" s="348" t="s">
        <v>52</v>
      </c>
      <c r="D423" s="348" t="s">
        <v>2398</v>
      </c>
      <c r="E423" s="672" t="s">
        <v>2399</v>
      </c>
      <c r="F423" s="626" t="s">
        <v>2113</v>
      </c>
      <c r="G423" s="348">
        <v>10.0</v>
      </c>
      <c r="H423" s="348">
        <v>10.0</v>
      </c>
      <c r="I423" s="348">
        <v>10.0</v>
      </c>
      <c r="J423" s="665">
        <v>50.0</v>
      </c>
      <c r="K423" s="666">
        <v>5.0</v>
      </c>
      <c r="L423" s="126" t="s">
        <v>2606</v>
      </c>
    </row>
    <row r="424" ht="15.75" customHeight="1">
      <c r="A424" s="631" t="s">
        <v>2400</v>
      </c>
      <c r="B424" s="663" t="s">
        <v>2401</v>
      </c>
      <c r="C424" s="348" t="s">
        <v>52</v>
      </c>
      <c r="D424" s="348" t="s">
        <v>2402</v>
      </c>
      <c r="E424" s="672" t="s">
        <v>2403</v>
      </c>
      <c r="F424" s="626" t="s">
        <v>2113</v>
      </c>
      <c r="G424" s="348">
        <v>10.0</v>
      </c>
      <c r="H424" s="348">
        <v>9.0</v>
      </c>
      <c r="I424" s="348">
        <v>10.0</v>
      </c>
      <c r="J424" s="665">
        <v>50.0</v>
      </c>
      <c r="K424" s="666">
        <f t="shared" ref="K424:K447" si="10">J424/G424</f>
        <v>5</v>
      </c>
      <c r="L424" s="126" t="s">
        <v>2606</v>
      </c>
    </row>
    <row r="425" ht="15.75" customHeight="1">
      <c r="A425" s="631" t="s">
        <v>2400</v>
      </c>
      <c r="B425" s="663" t="s">
        <v>2401</v>
      </c>
      <c r="C425" s="348" t="s">
        <v>52</v>
      </c>
      <c r="D425" s="348" t="s">
        <v>2404</v>
      </c>
      <c r="E425" s="672" t="s">
        <v>2405</v>
      </c>
      <c r="F425" s="626" t="s">
        <v>2113</v>
      </c>
      <c r="G425" s="348">
        <v>10.0</v>
      </c>
      <c r="H425" s="348">
        <v>9.0</v>
      </c>
      <c r="I425" s="348">
        <v>10.0</v>
      </c>
      <c r="J425" s="665">
        <v>50.0</v>
      </c>
      <c r="K425" s="666">
        <f t="shared" si="10"/>
        <v>5</v>
      </c>
      <c r="L425" s="126" t="s">
        <v>2606</v>
      </c>
    </row>
    <row r="426" ht="15.75" customHeight="1">
      <c r="A426" s="631" t="s">
        <v>276</v>
      </c>
      <c r="B426" s="663" t="s">
        <v>275</v>
      </c>
      <c r="C426" s="348" t="s">
        <v>52</v>
      </c>
      <c r="D426" s="348" t="s">
        <v>2407</v>
      </c>
      <c r="E426" s="348" t="s">
        <v>2408</v>
      </c>
      <c r="F426" s="626" t="s">
        <v>2113</v>
      </c>
      <c r="G426" s="348">
        <v>11.0</v>
      </c>
      <c r="H426" s="348">
        <v>8.0</v>
      </c>
      <c r="I426" s="348">
        <v>11.0</v>
      </c>
      <c r="J426" s="665">
        <v>50.0</v>
      </c>
      <c r="K426" s="666">
        <f t="shared" si="10"/>
        <v>4.545454545</v>
      </c>
      <c r="L426" s="126" t="s">
        <v>2606</v>
      </c>
    </row>
    <row r="427" ht="15.75" customHeight="1">
      <c r="A427" s="631" t="s">
        <v>276</v>
      </c>
      <c r="B427" s="663" t="s">
        <v>275</v>
      </c>
      <c r="C427" s="348" t="s">
        <v>52</v>
      </c>
      <c r="D427" s="348" t="s">
        <v>2409</v>
      </c>
      <c r="E427" s="348" t="s">
        <v>2410</v>
      </c>
      <c r="F427" s="626" t="s">
        <v>2113</v>
      </c>
      <c r="G427" s="348">
        <v>11.0</v>
      </c>
      <c r="H427" s="348">
        <v>8.0</v>
      </c>
      <c r="I427" s="348">
        <v>11.0</v>
      </c>
      <c r="J427" s="665">
        <v>50.0</v>
      </c>
      <c r="K427" s="666">
        <f t="shared" si="10"/>
        <v>4.545454545</v>
      </c>
      <c r="L427" s="126" t="s">
        <v>2606</v>
      </c>
    </row>
    <row r="428" ht="15.75" customHeight="1">
      <c r="A428" s="631" t="s">
        <v>287</v>
      </c>
      <c r="B428" s="663" t="s">
        <v>286</v>
      </c>
      <c r="C428" s="631" t="s">
        <v>52</v>
      </c>
      <c r="D428" s="348" t="s">
        <v>2628</v>
      </c>
      <c r="E428" s="348" t="s">
        <v>2412</v>
      </c>
      <c r="F428" s="626" t="s">
        <v>2113</v>
      </c>
      <c r="G428" s="348">
        <v>11.0</v>
      </c>
      <c r="H428" s="348">
        <v>6.0</v>
      </c>
      <c r="I428" s="348">
        <v>11.0</v>
      </c>
      <c r="J428" s="665">
        <v>50.0</v>
      </c>
      <c r="K428" s="666">
        <f t="shared" si="10"/>
        <v>4.545454545</v>
      </c>
      <c r="L428" s="126" t="s">
        <v>2606</v>
      </c>
    </row>
    <row r="429" ht="15.75" customHeight="1">
      <c r="A429" s="631" t="s">
        <v>2400</v>
      </c>
      <c r="B429" s="663" t="s">
        <v>2401</v>
      </c>
      <c r="C429" s="348" t="s">
        <v>52</v>
      </c>
      <c r="D429" s="348" t="s">
        <v>2580</v>
      </c>
      <c r="E429" s="348" t="s">
        <v>2414</v>
      </c>
      <c r="F429" s="626" t="s">
        <v>2362</v>
      </c>
      <c r="G429" s="348">
        <v>10.0</v>
      </c>
      <c r="H429" s="348">
        <v>9.0</v>
      </c>
      <c r="I429" s="348">
        <v>10.0</v>
      </c>
      <c r="J429" s="665">
        <v>50.0</v>
      </c>
      <c r="K429" s="666">
        <f t="shared" si="10"/>
        <v>5</v>
      </c>
      <c r="L429" s="126" t="s">
        <v>2606</v>
      </c>
    </row>
    <row r="430" ht="15.75" customHeight="1">
      <c r="A430" s="631" t="s">
        <v>2400</v>
      </c>
      <c r="B430" s="663" t="s">
        <v>2401</v>
      </c>
      <c r="C430" s="348" t="s">
        <v>52</v>
      </c>
      <c r="D430" s="348" t="s">
        <v>2581</v>
      </c>
      <c r="E430" s="348" t="s">
        <v>2414</v>
      </c>
      <c r="F430" s="626" t="s">
        <v>2362</v>
      </c>
      <c r="G430" s="348">
        <v>10.0</v>
      </c>
      <c r="H430" s="348">
        <v>9.0</v>
      </c>
      <c r="I430" s="348">
        <v>10.0</v>
      </c>
      <c r="J430" s="665">
        <v>50.0</v>
      </c>
      <c r="K430" s="666">
        <f t="shared" si="10"/>
        <v>5</v>
      </c>
      <c r="L430" s="126" t="s">
        <v>2606</v>
      </c>
    </row>
    <row r="431" ht="15.75" customHeight="1">
      <c r="A431" s="348" t="s">
        <v>2607</v>
      </c>
      <c r="B431" s="640" t="s">
        <v>2206</v>
      </c>
      <c r="C431" s="348" t="s">
        <v>52</v>
      </c>
      <c r="D431" s="348" t="s">
        <v>2629</v>
      </c>
      <c r="E431" s="348" t="s">
        <v>2419</v>
      </c>
      <c r="F431" s="348" t="s">
        <v>2362</v>
      </c>
      <c r="G431" s="348">
        <v>9.0</v>
      </c>
      <c r="H431" s="348">
        <v>9.0</v>
      </c>
      <c r="I431" s="348">
        <v>9.0</v>
      </c>
      <c r="J431" s="664">
        <v>50.0</v>
      </c>
      <c r="K431" s="628">
        <f t="shared" si="10"/>
        <v>5.555555556</v>
      </c>
      <c r="L431" s="126" t="s">
        <v>2606</v>
      </c>
    </row>
    <row r="432" ht="15.75" customHeight="1">
      <c r="A432" s="348" t="s">
        <v>2607</v>
      </c>
      <c r="B432" s="640" t="s">
        <v>2206</v>
      </c>
      <c r="C432" s="348" t="s">
        <v>52</v>
      </c>
      <c r="D432" s="348" t="s">
        <v>2630</v>
      </c>
      <c r="E432" s="348" t="s">
        <v>2419</v>
      </c>
      <c r="F432" s="348" t="s">
        <v>2362</v>
      </c>
      <c r="G432" s="348">
        <v>9.0</v>
      </c>
      <c r="H432" s="348">
        <v>9.0</v>
      </c>
      <c r="I432" s="348">
        <v>9.0</v>
      </c>
      <c r="J432" s="664">
        <v>50.0</v>
      </c>
      <c r="K432" s="628">
        <f t="shared" si="10"/>
        <v>5.555555556</v>
      </c>
      <c r="L432" s="126" t="s">
        <v>2606</v>
      </c>
    </row>
    <row r="433" ht="15.75" customHeight="1">
      <c r="A433" s="348" t="s">
        <v>2607</v>
      </c>
      <c r="B433" s="640" t="s">
        <v>2206</v>
      </c>
      <c r="C433" s="348" t="s">
        <v>52</v>
      </c>
      <c r="D433" s="348" t="s">
        <v>2631</v>
      </c>
      <c r="E433" s="348" t="s">
        <v>2419</v>
      </c>
      <c r="F433" s="348" t="s">
        <v>2362</v>
      </c>
      <c r="G433" s="348">
        <v>9.0</v>
      </c>
      <c r="H433" s="348">
        <v>9.0</v>
      </c>
      <c r="I433" s="348">
        <v>9.0</v>
      </c>
      <c r="J433" s="664">
        <v>50.0</v>
      </c>
      <c r="K433" s="628">
        <f t="shared" si="10"/>
        <v>5.555555556</v>
      </c>
      <c r="L433" s="126" t="s">
        <v>2606</v>
      </c>
    </row>
    <row r="434" ht="15.75" customHeight="1">
      <c r="A434" s="348" t="s">
        <v>2608</v>
      </c>
      <c r="B434" s="640" t="s">
        <v>2609</v>
      </c>
      <c r="C434" s="348" t="s">
        <v>52</v>
      </c>
      <c r="D434" s="348" t="s">
        <v>2632</v>
      </c>
      <c r="E434" s="672" t="s">
        <v>2633</v>
      </c>
      <c r="F434" s="626" t="s">
        <v>2362</v>
      </c>
      <c r="G434" s="348">
        <v>8.0</v>
      </c>
      <c r="H434" s="348">
        <v>7.0</v>
      </c>
      <c r="I434" s="348">
        <v>8.0</v>
      </c>
      <c r="J434" s="665">
        <v>50.0</v>
      </c>
      <c r="K434" s="666">
        <f t="shared" si="10"/>
        <v>6.25</v>
      </c>
      <c r="L434" s="126" t="s">
        <v>2606</v>
      </c>
    </row>
    <row r="435" ht="15.75" customHeight="1">
      <c r="A435" s="348" t="s">
        <v>2608</v>
      </c>
      <c r="B435" s="640" t="s">
        <v>2609</v>
      </c>
      <c r="C435" s="348" t="s">
        <v>52</v>
      </c>
      <c r="D435" s="348" t="s">
        <v>2634</v>
      </c>
      <c r="E435" s="672" t="s">
        <v>2633</v>
      </c>
      <c r="F435" s="626" t="s">
        <v>2362</v>
      </c>
      <c r="G435" s="348">
        <v>8.0</v>
      </c>
      <c r="H435" s="348">
        <v>7.0</v>
      </c>
      <c r="I435" s="348">
        <v>8.0</v>
      </c>
      <c r="J435" s="665">
        <v>50.0</v>
      </c>
      <c r="K435" s="666">
        <f t="shared" si="10"/>
        <v>6.25</v>
      </c>
      <c r="L435" s="126" t="s">
        <v>2606</v>
      </c>
    </row>
    <row r="436" ht="15.75" customHeight="1">
      <c r="A436" s="348" t="s">
        <v>2223</v>
      </c>
      <c r="B436" s="640" t="s">
        <v>2224</v>
      </c>
      <c r="C436" s="348" t="s">
        <v>52</v>
      </c>
      <c r="D436" s="348" t="s">
        <v>2585</v>
      </c>
      <c r="E436" s="348"/>
      <c r="F436" s="348" t="s">
        <v>2362</v>
      </c>
      <c r="G436" s="348">
        <v>14.0</v>
      </c>
      <c r="H436" s="348">
        <v>14.0</v>
      </c>
      <c r="I436" s="348">
        <v>14.0</v>
      </c>
      <c r="J436" s="665">
        <v>50.0</v>
      </c>
      <c r="K436" s="628">
        <f t="shared" si="10"/>
        <v>3.571428571</v>
      </c>
      <c r="L436" s="126" t="s">
        <v>2606</v>
      </c>
    </row>
    <row r="437" ht="15.75" customHeight="1">
      <c r="A437" s="348" t="s">
        <v>2223</v>
      </c>
      <c r="B437" s="640" t="s">
        <v>2224</v>
      </c>
      <c r="C437" s="348" t="s">
        <v>52</v>
      </c>
      <c r="D437" s="348" t="s">
        <v>2586</v>
      </c>
      <c r="E437" s="672" t="s">
        <v>2425</v>
      </c>
      <c r="F437" s="348" t="s">
        <v>2362</v>
      </c>
      <c r="G437" s="348">
        <v>14.0</v>
      </c>
      <c r="H437" s="348">
        <v>14.0</v>
      </c>
      <c r="I437" s="348">
        <v>14.0</v>
      </c>
      <c r="J437" s="665">
        <v>50.0</v>
      </c>
      <c r="K437" s="628">
        <f t="shared" si="10"/>
        <v>3.571428571</v>
      </c>
      <c r="L437" s="126" t="s">
        <v>2606</v>
      </c>
    </row>
    <row r="438" ht="15.75" customHeight="1">
      <c r="A438" s="348" t="s">
        <v>2223</v>
      </c>
      <c r="B438" s="640" t="s">
        <v>2224</v>
      </c>
      <c r="C438" s="348" t="s">
        <v>52</v>
      </c>
      <c r="D438" s="348" t="s">
        <v>2587</v>
      </c>
      <c r="E438" s="672" t="s">
        <v>2425</v>
      </c>
      <c r="F438" s="348" t="s">
        <v>2362</v>
      </c>
      <c r="G438" s="348">
        <v>14.0</v>
      </c>
      <c r="H438" s="348">
        <v>14.0</v>
      </c>
      <c r="I438" s="348">
        <v>14.0</v>
      </c>
      <c r="J438" s="665">
        <v>50.0</v>
      </c>
      <c r="K438" s="628">
        <f t="shared" si="10"/>
        <v>3.571428571</v>
      </c>
      <c r="L438" s="126" t="s">
        <v>2606</v>
      </c>
    </row>
    <row r="439" ht="15.75" customHeight="1">
      <c r="A439" s="348" t="s">
        <v>2223</v>
      </c>
      <c r="B439" s="640" t="s">
        <v>2224</v>
      </c>
      <c r="C439" s="348" t="s">
        <v>52</v>
      </c>
      <c r="D439" s="348" t="s">
        <v>2588</v>
      </c>
      <c r="E439" s="672" t="s">
        <v>2428</v>
      </c>
      <c r="F439" s="348" t="s">
        <v>2362</v>
      </c>
      <c r="G439" s="348">
        <v>14.0</v>
      </c>
      <c r="H439" s="348">
        <v>14.0</v>
      </c>
      <c r="I439" s="348">
        <v>14.0</v>
      </c>
      <c r="J439" s="665">
        <v>50.0</v>
      </c>
      <c r="K439" s="628">
        <f t="shared" si="10"/>
        <v>3.571428571</v>
      </c>
      <c r="L439" s="126" t="s">
        <v>2606</v>
      </c>
    </row>
    <row r="440" ht="15.75" customHeight="1">
      <c r="A440" s="348" t="s">
        <v>2223</v>
      </c>
      <c r="B440" s="640" t="s">
        <v>2224</v>
      </c>
      <c r="C440" s="348" t="s">
        <v>52</v>
      </c>
      <c r="D440" s="348" t="s">
        <v>2589</v>
      </c>
      <c r="E440" s="672" t="s">
        <v>2428</v>
      </c>
      <c r="F440" s="348" t="s">
        <v>2362</v>
      </c>
      <c r="G440" s="348">
        <v>14.0</v>
      </c>
      <c r="H440" s="348">
        <v>14.0</v>
      </c>
      <c r="I440" s="348">
        <v>14.0</v>
      </c>
      <c r="J440" s="665">
        <v>50.0</v>
      </c>
      <c r="K440" s="628">
        <f t="shared" si="10"/>
        <v>3.571428571</v>
      </c>
      <c r="L440" s="126" t="s">
        <v>2606</v>
      </c>
    </row>
    <row r="441" ht="15.75" customHeight="1">
      <c r="A441" s="348" t="s">
        <v>2223</v>
      </c>
      <c r="B441" s="640" t="s">
        <v>2224</v>
      </c>
      <c r="C441" s="348" t="s">
        <v>52</v>
      </c>
      <c r="D441" s="348" t="s">
        <v>2590</v>
      </c>
      <c r="E441" s="672" t="s">
        <v>2428</v>
      </c>
      <c r="F441" s="348" t="s">
        <v>2362</v>
      </c>
      <c r="G441" s="348">
        <v>14.0</v>
      </c>
      <c r="H441" s="348">
        <v>14.0</v>
      </c>
      <c r="I441" s="348">
        <v>14.0</v>
      </c>
      <c r="J441" s="665">
        <v>50.0</v>
      </c>
      <c r="K441" s="628">
        <f t="shared" si="10"/>
        <v>3.571428571</v>
      </c>
      <c r="L441" s="126" t="s">
        <v>2606</v>
      </c>
    </row>
    <row r="442" ht="15.75" customHeight="1">
      <c r="A442" s="348" t="s">
        <v>2223</v>
      </c>
      <c r="B442" s="640" t="s">
        <v>2224</v>
      </c>
      <c r="C442" s="348" t="s">
        <v>52</v>
      </c>
      <c r="D442" s="348" t="s">
        <v>2591</v>
      </c>
      <c r="E442" s="672" t="s">
        <v>2428</v>
      </c>
      <c r="F442" s="348" t="s">
        <v>2362</v>
      </c>
      <c r="G442" s="348">
        <v>14.0</v>
      </c>
      <c r="H442" s="348">
        <v>14.0</v>
      </c>
      <c r="I442" s="348">
        <v>14.0</v>
      </c>
      <c r="J442" s="665">
        <v>50.0</v>
      </c>
      <c r="K442" s="628">
        <f t="shared" si="10"/>
        <v>3.571428571</v>
      </c>
      <c r="L442" s="126" t="s">
        <v>2606</v>
      </c>
    </row>
    <row r="443" ht="15.75" customHeight="1">
      <c r="A443" s="348" t="s">
        <v>2223</v>
      </c>
      <c r="B443" s="640" t="s">
        <v>2224</v>
      </c>
      <c r="C443" s="348" t="s">
        <v>52</v>
      </c>
      <c r="D443" s="348" t="s">
        <v>2592</v>
      </c>
      <c r="E443" s="672" t="s">
        <v>2428</v>
      </c>
      <c r="F443" s="348" t="s">
        <v>2362</v>
      </c>
      <c r="G443" s="348">
        <v>14.0</v>
      </c>
      <c r="H443" s="348">
        <v>14.0</v>
      </c>
      <c r="I443" s="348">
        <v>14.0</v>
      </c>
      <c r="J443" s="665">
        <v>50.0</v>
      </c>
      <c r="K443" s="628">
        <f t="shared" si="10"/>
        <v>3.571428571</v>
      </c>
      <c r="L443" s="126" t="s">
        <v>2606</v>
      </c>
    </row>
    <row r="444" ht="15.75" customHeight="1">
      <c r="A444" s="348" t="s">
        <v>2223</v>
      </c>
      <c r="B444" s="640" t="s">
        <v>2224</v>
      </c>
      <c r="C444" s="348" t="s">
        <v>52</v>
      </c>
      <c r="D444" s="348" t="s">
        <v>2593</v>
      </c>
      <c r="E444" s="672" t="s">
        <v>2428</v>
      </c>
      <c r="F444" s="348" t="s">
        <v>2362</v>
      </c>
      <c r="G444" s="348">
        <v>14.0</v>
      </c>
      <c r="H444" s="348">
        <v>14.0</v>
      </c>
      <c r="I444" s="348">
        <v>14.0</v>
      </c>
      <c r="J444" s="665">
        <v>50.0</v>
      </c>
      <c r="K444" s="628">
        <f t="shared" si="10"/>
        <v>3.571428571</v>
      </c>
      <c r="L444" s="126" t="s">
        <v>2606</v>
      </c>
    </row>
    <row r="445" ht="15.75" customHeight="1">
      <c r="A445" s="348" t="s">
        <v>2223</v>
      </c>
      <c r="B445" s="640" t="s">
        <v>2224</v>
      </c>
      <c r="C445" s="348" t="s">
        <v>52</v>
      </c>
      <c r="D445" s="348" t="s">
        <v>2594</v>
      </c>
      <c r="E445" s="672" t="s">
        <v>2428</v>
      </c>
      <c r="F445" s="348" t="s">
        <v>2362</v>
      </c>
      <c r="G445" s="348">
        <v>14.0</v>
      </c>
      <c r="H445" s="348">
        <v>14.0</v>
      </c>
      <c r="I445" s="348">
        <v>14.0</v>
      </c>
      <c r="J445" s="665">
        <v>50.0</v>
      </c>
      <c r="K445" s="628">
        <f t="shared" si="10"/>
        <v>3.571428571</v>
      </c>
      <c r="L445" s="126" t="s">
        <v>2606</v>
      </c>
    </row>
    <row r="446" ht="15.75" customHeight="1">
      <c r="A446" s="348" t="s">
        <v>2223</v>
      </c>
      <c r="B446" s="640" t="s">
        <v>2224</v>
      </c>
      <c r="C446" s="348" t="s">
        <v>52</v>
      </c>
      <c r="D446" s="348" t="s">
        <v>2595</v>
      </c>
      <c r="E446" s="672" t="s">
        <v>2428</v>
      </c>
      <c r="F446" s="348" t="s">
        <v>2362</v>
      </c>
      <c r="G446" s="348">
        <v>14.0</v>
      </c>
      <c r="H446" s="348">
        <v>14.0</v>
      </c>
      <c r="I446" s="348">
        <v>14.0</v>
      </c>
      <c r="J446" s="665">
        <v>50.0</v>
      </c>
      <c r="K446" s="628">
        <f t="shared" si="10"/>
        <v>3.571428571</v>
      </c>
      <c r="L446" s="126" t="s">
        <v>2606</v>
      </c>
    </row>
    <row r="447" ht="15.75" customHeight="1">
      <c r="A447" s="348" t="s">
        <v>2223</v>
      </c>
      <c r="B447" s="640" t="s">
        <v>2224</v>
      </c>
      <c r="C447" s="348" t="s">
        <v>52</v>
      </c>
      <c r="D447" s="348" t="s">
        <v>2596</v>
      </c>
      <c r="E447" s="672" t="s">
        <v>2428</v>
      </c>
      <c r="F447" s="348" t="s">
        <v>2362</v>
      </c>
      <c r="G447" s="348">
        <v>14.0</v>
      </c>
      <c r="H447" s="348">
        <v>14.0</v>
      </c>
      <c r="I447" s="348">
        <v>14.0</v>
      </c>
      <c r="J447" s="665">
        <v>50.0</v>
      </c>
      <c r="K447" s="628">
        <f t="shared" si="10"/>
        <v>3.571428571</v>
      </c>
      <c r="L447" s="126" t="s">
        <v>2606</v>
      </c>
    </row>
    <row r="448" ht="15.75" customHeight="1">
      <c r="A448" s="678" t="s">
        <v>2635</v>
      </c>
      <c r="B448" s="678" t="s">
        <v>2636</v>
      </c>
      <c r="C448" s="348" t="s">
        <v>52</v>
      </c>
      <c r="D448" s="348" t="s">
        <v>2637</v>
      </c>
      <c r="E448" s="638" t="str">
        <f>HYPERLINK("http://dx.doi.org/10.1007/s10661-023-12050-7","http://dx.doi.org/10.1007/s10661-023-12050-7")</f>
        <v>http://dx.doi.org/10.1007/s10661-023-12050-7</v>
      </c>
      <c r="F448" s="348" t="s">
        <v>2443</v>
      </c>
      <c r="G448" s="348">
        <v>9.0</v>
      </c>
      <c r="H448" s="348">
        <v>1.0</v>
      </c>
      <c r="I448" s="348">
        <v>9.0</v>
      </c>
      <c r="J448" s="348">
        <v>50.0</v>
      </c>
      <c r="K448" s="628">
        <v>5.555555555555555</v>
      </c>
      <c r="L448" s="126" t="s">
        <v>60</v>
      </c>
    </row>
    <row r="449" ht="15.75" customHeight="1">
      <c r="A449" s="678" t="s">
        <v>2635</v>
      </c>
      <c r="B449" s="678" t="s">
        <v>2636</v>
      </c>
      <c r="C449" s="348" t="s">
        <v>52</v>
      </c>
      <c r="D449" s="348" t="s">
        <v>2638</v>
      </c>
      <c r="E449" s="638" t="str">
        <f>HYPERLINK("http://dx.doi.org/10.3390/su151411399","http://dx.doi.org/10.3390/su151411399")</f>
        <v>http://dx.doi.org/10.3390/su151411399</v>
      </c>
      <c r="F449" s="348" t="s">
        <v>2443</v>
      </c>
      <c r="G449" s="348">
        <v>9.0</v>
      </c>
      <c r="H449" s="348">
        <v>1.0</v>
      </c>
      <c r="I449" s="348">
        <v>9.0</v>
      </c>
      <c r="J449" s="348">
        <v>50.0</v>
      </c>
      <c r="K449" s="628">
        <v>5.555555555555555</v>
      </c>
      <c r="L449" s="126" t="s">
        <v>60</v>
      </c>
    </row>
    <row r="450" ht="15.75" customHeight="1">
      <c r="A450" s="678" t="s">
        <v>2635</v>
      </c>
      <c r="B450" s="678" t="s">
        <v>2636</v>
      </c>
      <c r="C450" s="348" t="s">
        <v>52</v>
      </c>
      <c r="D450" s="348" t="s">
        <v>2639</v>
      </c>
      <c r="E450" s="638" t="str">
        <f>HYPERLINK("http://dx.doi.org/10.1061/JHTRBP.HZENG-1214","http://dx.doi.org/10.1061/JHTRBP.HZENG-1214")</f>
        <v>http://dx.doi.org/10.1061/JHTRBP.HZENG-1214</v>
      </c>
      <c r="F450" s="348" t="s">
        <v>2443</v>
      </c>
      <c r="G450" s="348">
        <v>9.0</v>
      </c>
      <c r="H450" s="348">
        <v>1.0</v>
      </c>
      <c r="I450" s="348">
        <v>9.0</v>
      </c>
      <c r="J450" s="348">
        <v>50.0</v>
      </c>
      <c r="K450" s="628">
        <v>5.555555555555555</v>
      </c>
      <c r="L450" s="126" t="s">
        <v>60</v>
      </c>
    </row>
    <row r="451" ht="15.75" customHeight="1">
      <c r="A451" s="678" t="s">
        <v>2635</v>
      </c>
      <c r="B451" s="678" t="s">
        <v>2636</v>
      </c>
      <c r="C451" s="348" t="s">
        <v>52</v>
      </c>
      <c r="D451" s="348" t="s">
        <v>2640</v>
      </c>
      <c r="E451" s="638" t="str">
        <f>HYPERLINK("http://dx.doi.org/10.1016/j.wasman.2023.05.052","http://dx.doi.org/10.1016/j.wasman.2023.05.052")</f>
        <v>http://dx.doi.org/10.1016/j.wasman.2023.05.052</v>
      </c>
      <c r="F451" s="348" t="s">
        <v>2443</v>
      </c>
      <c r="G451" s="348">
        <v>9.0</v>
      </c>
      <c r="H451" s="348">
        <v>1.0</v>
      </c>
      <c r="I451" s="348">
        <v>9.0</v>
      </c>
      <c r="J451" s="348">
        <v>50.0</v>
      </c>
      <c r="K451" s="628">
        <v>5.555555555555555</v>
      </c>
      <c r="L451" s="126" t="s">
        <v>60</v>
      </c>
    </row>
    <row r="452" ht="15.75" customHeight="1">
      <c r="A452" s="678" t="s">
        <v>2635</v>
      </c>
      <c r="B452" s="678" t="s">
        <v>2636</v>
      </c>
      <c r="C452" s="348" t="s">
        <v>52</v>
      </c>
      <c r="D452" s="348" t="s">
        <v>2641</v>
      </c>
      <c r="E452" s="638" t="str">
        <f>HYPERLINK("http://dx.doi.org/10.1016/j.etap.2023.104157","http://dx.doi.org/10.1016/j.etap.2023.104157")</f>
        <v>http://dx.doi.org/10.1016/j.etap.2023.104157</v>
      </c>
      <c r="F452" s="348" t="s">
        <v>2443</v>
      </c>
      <c r="G452" s="348">
        <v>9.0</v>
      </c>
      <c r="H452" s="348">
        <v>1.0</v>
      </c>
      <c r="I452" s="348">
        <v>9.0</v>
      </c>
      <c r="J452" s="348">
        <v>50.0</v>
      </c>
      <c r="K452" s="628">
        <v>5.555555555555555</v>
      </c>
      <c r="L452" s="126" t="s">
        <v>60</v>
      </c>
    </row>
    <row r="453" ht="15.75" customHeight="1">
      <c r="A453" s="678" t="s">
        <v>2635</v>
      </c>
      <c r="B453" s="678" t="s">
        <v>2636</v>
      </c>
      <c r="C453" s="348" t="s">
        <v>52</v>
      </c>
      <c r="D453" s="348" t="s">
        <v>2642</v>
      </c>
      <c r="E453" s="638" t="str">
        <f>HYPERLINK("http://dx.doi.org/10.3390/land12040769","http://dx.doi.org/10.3390/land12040769")</f>
        <v>http://dx.doi.org/10.3390/land12040769</v>
      </c>
      <c r="F453" s="348" t="s">
        <v>2443</v>
      </c>
      <c r="G453" s="348">
        <v>9.0</v>
      </c>
      <c r="H453" s="348">
        <v>1.0</v>
      </c>
      <c r="I453" s="348">
        <v>9.0</v>
      </c>
      <c r="J453" s="348">
        <v>50.0</v>
      </c>
      <c r="K453" s="628">
        <v>5.555555555555555</v>
      </c>
      <c r="L453" s="126" t="s">
        <v>60</v>
      </c>
    </row>
    <row r="454" ht="15.75" customHeight="1">
      <c r="A454" s="678" t="s">
        <v>2635</v>
      </c>
      <c r="B454" s="678" t="s">
        <v>2636</v>
      </c>
      <c r="C454" s="348" t="s">
        <v>52</v>
      </c>
      <c r="D454" s="348" t="s">
        <v>2643</v>
      </c>
      <c r="E454" s="638" t="str">
        <f>HYPERLINK("http://dx.doi.org/10.3390/ijms24044100","http://dx.doi.org/10.3390/ijms24044100")</f>
        <v>http://dx.doi.org/10.3390/ijms24044100</v>
      </c>
      <c r="F454" s="348" t="s">
        <v>2443</v>
      </c>
      <c r="G454" s="348">
        <v>9.0</v>
      </c>
      <c r="H454" s="348">
        <v>1.0</v>
      </c>
      <c r="I454" s="348">
        <v>9.0</v>
      </c>
      <c r="J454" s="348">
        <v>50.0</v>
      </c>
      <c r="K454" s="628">
        <v>5.555555555555555</v>
      </c>
      <c r="L454" s="126" t="s">
        <v>60</v>
      </c>
    </row>
    <row r="455" ht="15.75" customHeight="1">
      <c r="A455" s="678" t="s">
        <v>2635</v>
      </c>
      <c r="B455" s="678" t="s">
        <v>2636</v>
      </c>
      <c r="C455" s="348" t="s">
        <v>52</v>
      </c>
      <c r="D455" s="348" t="s">
        <v>2644</v>
      </c>
      <c r="E455" s="638" t="str">
        <f>HYPERLINK("http://dx.doi.org/10.32604/iasc.2023.033879","http://dx.doi.org/10.32604/iasc.2023.033879")</f>
        <v>http://dx.doi.org/10.32604/iasc.2023.033879</v>
      </c>
      <c r="F455" s="348" t="s">
        <v>2443</v>
      </c>
      <c r="G455" s="348">
        <v>9.0</v>
      </c>
      <c r="H455" s="348">
        <v>1.0</v>
      </c>
      <c r="I455" s="348">
        <v>9.0</v>
      </c>
      <c r="J455" s="348">
        <v>50.0</v>
      </c>
      <c r="K455" s="628">
        <v>5.555555555555555</v>
      </c>
      <c r="L455" s="126" t="s">
        <v>60</v>
      </c>
    </row>
    <row r="456" ht="15.75" customHeight="1">
      <c r="A456" s="678" t="s">
        <v>2635</v>
      </c>
      <c r="B456" s="678" t="s">
        <v>2636</v>
      </c>
      <c r="C456" s="348" t="s">
        <v>52</v>
      </c>
      <c r="D456" s="348" t="s">
        <v>2645</v>
      </c>
      <c r="E456" s="348" t="s">
        <v>2646</v>
      </c>
      <c r="F456" s="348" t="s">
        <v>701</v>
      </c>
      <c r="G456" s="348">
        <v>9.0</v>
      </c>
      <c r="H456" s="348">
        <v>1.0</v>
      </c>
      <c r="I456" s="348">
        <v>1.0</v>
      </c>
      <c r="J456" s="348">
        <v>50.0</v>
      </c>
      <c r="K456" s="628">
        <v>5.56</v>
      </c>
      <c r="L456" s="126" t="s">
        <v>60</v>
      </c>
    </row>
    <row r="457" ht="15.75" customHeight="1">
      <c r="A457" s="678" t="s">
        <v>2635</v>
      </c>
      <c r="B457" s="678" t="s">
        <v>2636</v>
      </c>
      <c r="C457" s="348" t="s">
        <v>52</v>
      </c>
      <c r="D457" s="348" t="s">
        <v>2647</v>
      </c>
      <c r="E457" s="348" t="s">
        <v>2648</v>
      </c>
      <c r="F457" s="348" t="s">
        <v>701</v>
      </c>
      <c r="G457" s="348">
        <v>9.0</v>
      </c>
      <c r="H457" s="348">
        <v>1.0</v>
      </c>
      <c r="I457" s="348">
        <v>1.0</v>
      </c>
      <c r="J457" s="348">
        <v>50.0</v>
      </c>
      <c r="K457" s="628">
        <v>5.56</v>
      </c>
      <c r="L457" s="126" t="s">
        <v>60</v>
      </c>
    </row>
    <row r="458" ht="15.75" customHeight="1">
      <c r="A458" s="678" t="s">
        <v>2635</v>
      </c>
      <c r="B458" s="678" t="s">
        <v>2636</v>
      </c>
      <c r="C458" s="348" t="s">
        <v>52</v>
      </c>
      <c r="D458" s="348" t="s">
        <v>2649</v>
      </c>
      <c r="E458" s="348" t="s">
        <v>2650</v>
      </c>
      <c r="F458" s="348" t="s">
        <v>701</v>
      </c>
      <c r="G458" s="348">
        <v>9.0</v>
      </c>
      <c r="H458" s="348">
        <v>1.0</v>
      </c>
      <c r="I458" s="348">
        <v>9.0</v>
      </c>
      <c r="J458" s="348">
        <v>50.0</v>
      </c>
      <c r="K458" s="628">
        <v>5.66</v>
      </c>
      <c r="L458" s="126" t="s">
        <v>60</v>
      </c>
    </row>
    <row r="459" ht="15.75" customHeight="1">
      <c r="A459" s="678" t="s">
        <v>2651</v>
      </c>
      <c r="B459" s="678" t="s">
        <v>2652</v>
      </c>
      <c r="C459" s="348" t="s">
        <v>52</v>
      </c>
      <c r="D459" s="348" t="s">
        <v>2653</v>
      </c>
      <c r="E459" s="638" t="str">
        <f>HYPERLINK("http://dx.doi.org/10.3390/horticulturae9080881","http://dx.doi.org/10.3390/horticulturae9080881")</f>
        <v>http://dx.doi.org/10.3390/horticulturae9080881</v>
      </c>
      <c r="F459" s="348" t="s">
        <v>2443</v>
      </c>
      <c r="G459" s="348">
        <v>8.0</v>
      </c>
      <c r="H459" s="348">
        <v>2.0</v>
      </c>
      <c r="I459" s="348">
        <v>9.0</v>
      </c>
      <c r="J459" s="348">
        <v>50.0</v>
      </c>
      <c r="K459" s="628">
        <v>6.25</v>
      </c>
      <c r="L459" s="126" t="s">
        <v>60</v>
      </c>
    </row>
    <row r="460" ht="15.75" customHeight="1">
      <c r="A460" s="678" t="s">
        <v>2651</v>
      </c>
      <c r="B460" s="678" t="s">
        <v>2652</v>
      </c>
      <c r="C460" s="348" t="s">
        <v>52</v>
      </c>
      <c r="D460" s="348" t="s">
        <v>2654</v>
      </c>
      <c r="E460" s="638" t="str">
        <f>HYPERLINK("http://dx.doi.org/10.3390/molecules28155711","http://dx.doi.org/10.3390/molecules28155711")</f>
        <v>http://dx.doi.org/10.3390/molecules28155711</v>
      </c>
      <c r="F460" s="348" t="s">
        <v>2443</v>
      </c>
      <c r="G460" s="348">
        <v>8.0</v>
      </c>
      <c r="H460" s="348">
        <v>2.0</v>
      </c>
      <c r="I460" s="348">
        <v>9.0</v>
      </c>
      <c r="J460" s="348">
        <v>50.0</v>
      </c>
      <c r="K460" s="628">
        <v>6.25</v>
      </c>
      <c r="L460" s="126" t="s">
        <v>60</v>
      </c>
    </row>
    <row r="461" ht="15.75" customHeight="1">
      <c r="A461" s="678" t="s">
        <v>2651</v>
      </c>
      <c r="B461" s="678" t="s">
        <v>2652</v>
      </c>
      <c r="C461" s="348" t="s">
        <v>52</v>
      </c>
      <c r="D461" s="348" t="s">
        <v>2655</v>
      </c>
      <c r="E461" s="638" t="str">
        <f>HYPERLINK("http://dx.doi.org/10.1007/s11694-023-02069-2","http://dx.doi.org/10.1007/s11694-023-02069-2")</f>
        <v>http://dx.doi.org/10.1007/s11694-023-02069-2</v>
      </c>
      <c r="F461" s="348" t="s">
        <v>2443</v>
      </c>
      <c r="G461" s="348">
        <v>8.0</v>
      </c>
      <c r="H461" s="348">
        <v>2.0</v>
      </c>
      <c r="I461" s="348">
        <v>9.0</v>
      </c>
      <c r="J461" s="348">
        <v>50.0</v>
      </c>
      <c r="K461" s="628">
        <v>6.25</v>
      </c>
      <c r="L461" s="126" t="s">
        <v>60</v>
      </c>
    </row>
    <row r="462" ht="15.75" customHeight="1">
      <c r="A462" s="678" t="s">
        <v>2651</v>
      </c>
      <c r="B462" s="678" t="s">
        <v>2652</v>
      </c>
      <c r="C462" s="348" t="s">
        <v>52</v>
      </c>
      <c r="D462" s="348" t="s">
        <v>2656</v>
      </c>
      <c r="E462" s="638" t="str">
        <f>HYPERLINK("http://dx.doi.org/10.1016/j.jksus.2023.102785","http://dx.doi.org/10.1016/j.jksus.2023.102785")</f>
        <v>http://dx.doi.org/10.1016/j.jksus.2023.102785</v>
      </c>
      <c r="F462" s="348" t="s">
        <v>2443</v>
      </c>
      <c r="G462" s="348">
        <v>8.0</v>
      </c>
      <c r="H462" s="348">
        <v>2.0</v>
      </c>
      <c r="I462" s="348">
        <v>9.0</v>
      </c>
      <c r="J462" s="348">
        <v>50.0</v>
      </c>
      <c r="K462" s="628">
        <v>6.25</v>
      </c>
      <c r="L462" s="126" t="s">
        <v>60</v>
      </c>
    </row>
    <row r="463" ht="15.75" customHeight="1">
      <c r="A463" s="678" t="s">
        <v>2651</v>
      </c>
      <c r="B463" s="678" t="s">
        <v>2652</v>
      </c>
      <c r="C463" s="348" t="s">
        <v>52</v>
      </c>
      <c r="D463" s="348" t="s">
        <v>2657</v>
      </c>
      <c r="E463" s="638" t="str">
        <f>HYPERLINK("http://dx.doi.org/10.3390/horticulturae9070743","http://dx.doi.org/10.3390/horticulturae9070743")</f>
        <v>http://dx.doi.org/10.3390/horticulturae9070743</v>
      </c>
      <c r="F463" s="348" t="s">
        <v>2443</v>
      </c>
      <c r="G463" s="348">
        <v>8.0</v>
      </c>
      <c r="H463" s="348">
        <v>2.0</v>
      </c>
      <c r="I463" s="348">
        <v>9.0</v>
      </c>
      <c r="J463" s="348">
        <v>50.0</v>
      </c>
      <c r="K463" s="628">
        <v>6.25</v>
      </c>
      <c r="L463" s="126" t="s">
        <v>60</v>
      </c>
    </row>
    <row r="464" ht="15.75" customHeight="1">
      <c r="A464" s="678" t="s">
        <v>2651</v>
      </c>
      <c r="B464" s="678" t="s">
        <v>2652</v>
      </c>
      <c r="C464" s="348" t="s">
        <v>52</v>
      </c>
      <c r="D464" s="348" t="s">
        <v>2658</v>
      </c>
      <c r="E464" s="638" t="str">
        <f>HYPERLINK("http://dx.doi.org/10.3390/molecules28134982","http://dx.doi.org/10.3390/molecules28134982")</f>
        <v>http://dx.doi.org/10.3390/molecules28134982</v>
      </c>
      <c r="F464" s="348" t="s">
        <v>2443</v>
      </c>
      <c r="G464" s="348">
        <v>8.0</v>
      </c>
      <c r="H464" s="348">
        <v>2.0</v>
      </c>
      <c r="I464" s="348">
        <v>9.0</v>
      </c>
      <c r="J464" s="348">
        <v>50.0</v>
      </c>
      <c r="K464" s="628">
        <v>6.25</v>
      </c>
      <c r="L464" s="126" t="s">
        <v>60</v>
      </c>
    </row>
    <row r="465" ht="15.75" customHeight="1">
      <c r="A465" s="678" t="s">
        <v>2651</v>
      </c>
      <c r="B465" s="678" t="s">
        <v>2652</v>
      </c>
      <c r="C465" s="348" t="s">
        <v>52</v>
      </c>
      <c r="D465" s="348" t="s">
        <v>2659</v>
      </c>
      <c r="E465" s="638" t="str">
        <f>HYPERLINK("http://dx.doi.org/10.3390/molecules28124847","http://dx.doi.org/10.3390/molecules28124847")</f>
        <v>http://dx.doi.org/10.3390/molecules28124847</v>
      </c>
      <c r="F465" s="348" t="s">
        <v>2443</v>
      </c>
      <c r="G465" s="348">
        <v>8.0</v>
      </c>
      <c r="H465" s="348">
        <v>2.0</v>
      </c>
      <c r="I465" s="348">
        <v>9.0</v>
      </c>
      <c r="J465" s="348">
        <v>50.0</v>
      </c>
      <c r="K465" s="628">
        <v>6.25</v>
      </c>
      <c r="L465" s="126" t="s">
        <v>60</v>
      </c>
    </row>
    <row r="466" ht="15.75" customHeight="1">
      <c r="A466" s="678" t="s">
        <v>2651</v>
      </c>
      <c r="B466" s="678" t="s">
        <v>2652</v>
      </c>
      <c r="C466" s="348" t="s">
        <v>52</v>
      </c>
      <c r="D466" s="348" t="s">
        <v>2660</v>
      </c>
      <c r="E466" s="638" t="str">
        <f>HYPERLINK("http://dx.doi.org/10.1016/j.biopha.2023.114872","http://dx.doi.org/10.1016/j.biopha.2023.114872")</f>
        <v>http://dx.doi.org/10.1016/j.biopha.2023.114872</v>
      </c>
      <c r="F466" s="348" t="s">
        <v>2443</v>
      </c>
      <c r="G466" s="348">
        <v>8.0</v>
      </c>
      <c r="H466" s="348">
        <v>2.0</v>
      </c>
      <c r="I466" s="348">
        <v>9.0</v>
      </c>
      <c r="J466" s="348">
        <v>50.0</v>
      </c>
      <c r="K466" s="628">
        <v>6.25</v>
      </c>
      <c r="L466" s="126" t="s">
        <v>60</v>
      </c>
    </row>
    <row r="467" ht="15.75" customHeight="1">
      <c r="A467" s="678" t="s">
        <v>2651</v>
      </c>
      <c r="B467" s="678" t="s">
        <v>2652</v>
      </c>
      <c r="C467" s="348" t="s">
        <v>52</v>
      </c>
      <c r="D467" s="348" t="s">
        <v>2661</v>
      </c>
      <c r="E467" s="638" t="str">
        <f>HYPERLINK("http://dx.doi.org/10.3390/life13051120","http://dx.doi.org/10.3390/life13051120")</f>
        <v>http://dx.doi.org/10.3390/life13051120</v>
      </c>
      <c r="F467" s="348" t="s">
        <v>2443</v>
      </c>
      <c r="G467" s="348">
        <v>8.0</v>
      </c>
      <c r="H467" s="348">
        <v>2.0</v>
      </c>
      <c r="I467" s="348">
        <v>9.0</v>
      </c>
      <c r="J467" s="348">
        <v>50.0</v>
      </c>
      <c r="K467" s="628">
        <v>6.25</v>
      </c>
      <c r="L467" s="126" t="s">
        <v>60</v>
      </c>
    </row>
    <row r="468" ht="15.75" customHeight="1">
      <c r="A468" s="678" t="s">
        <v>2651</v>
      </c>
      <c r="B468" s="678" t="s">
        <v>2652</v>
      </c>
      <c r="C468" s="348" t="s">
        <v>52</v>
      </c>
      <c r="D468" s="348" t="s">
        <v>2662</v>
      </c>
      <c r="E468" s="638" t="str">
        <f>HYPERLINK("http://dx.doi.org/10.3390/antiox12040880","http://dx.doi.org/10.3390/antiox12040880")</f>
        <v>http://dx.doi.org/10.3390/antiox12040880</v>
      </c>
      <c r="F468" s="348" t="s">
        <v>2443</v>
      </c>
      <c r="G468" s="348">
        <v>8.0</v>
      </c>
      <c r="H468" s="348">
        <v>2.0</v>
      </c>
      <c r="I468" s="348">
        <v>9.0</v>
      </c>
      <c r="J468" s="348">
        <v>50.0</v>
      </c>
      <c r="K468" s="628">
        <v>6.25</v>
      </c>
      <c r="L468" s="126" t="s">
        <v>60</v>
      </c>
    </row>
    <row r="469" ht="15.75" customHeight="1">
      <c r="A469" s="678" t="s">
        <v>2651</v>
      </c>
      <c r="B469" s="678" t="s">
        <v>2652</v>
      </c>
      <c r="C469" s="348" t="s">
        <v>52</v>
      </c>
      <c r="D469" s="348" t="s">
        <v>2663</v>
      </c>
      <c r="E469" s="638" t="str">
        <f>HYPERLINK("http://dx.doi.org/10.3390/molecules28073099","http://dx.doi.org/10.3390/molecules28073099")</f>
        <v>http://dx.doi.org/10.3390/molecules28073099</v>
      </c>
      <c r="F469" s="348" t="s">
        <v>2443</v>
      </c>
      <c r="G469" s="348">
        <v>8.0</v>
      </c>
      <c r="H469" s="348">
        <v>2.0</v>
      </c>
      <c r="I469" s="348">
        <v>9.0</v>
      </c>
      <c r="J469" s="348">
        <v>50.0</v>
      </c>
      <c r="K469" s="628">
        <v>6.25</v>
      </c>
      <c r="L469" s="126" t="s">
        <v>60</v>
      </c>
    </row>
    <row r="470" ht="15.75" customHeight="1">
      <c r="A470" s="678" t="s">
        <v>2651</v>
      </c>
      <c r="B470" s="678" t="s">
        <v>2652</v>
      </c>
      <c r="C470" s="348" t="s">
        <v>52</v>
      </c>
      <c r="D470" s="348" t="s">
        <v>2664</v>
      </c>
      <c r="E470" s="638" t="str">
        <f>HYPERLINK("http://dx.doi.org/10.1007/s12010-023-04396-y","http://dx.doi.org/10.1007/s12010-023-04396-y")</f>
        <v>http://dx.doi.org/10.1007/s12010-023-04396-y</v>
      </c>
      <c r="F470" s="348" t="s">
        <v>2443</v>
      </c>
      <c r="G470" s="348">
        <v>8.0</v>
      </c>
      <c r="H470" s="348">
        <v>2.0</v>
      </c>
      <c r="I470" s="348">
        <v>9.0</v>
      </c>
      <c r="J470" s="348">
        <v>50.0</v>
      </c>
      <c r="K470" s="628">
        <v>6.25</v>
      </c>
      <c r="L470" s="126" t="s">
        <v>60</v>
      </c>
    </row>
    <row r="471" ht="15.75" customHeight="1">
      <c r="A471" s="678" t="s">
        <v>2651</v>
      </c>
      <c r="B471" s="678" t="s">
        <v>2652</v>
      </c>
      <c r="C471" s="348" t="s">
        <v>52</v>
      </c>
      <c r="D471" s="348" t="s">
        <v>2665</v>
      </c>
      <c r="E471" s="638" t="str">
        <f>HYPERLINK("http://dx.doi.org/10.3389/fphar.2023.1072991","http://dx.doi.org/10.3389/fphar.2023.1072991")</f>
        <v>http://dx.doi.org/10.3389/fphar.2023.1072991</v>
      </c>
      <c r="F471" s="348" t="s">
        <v>2443</v>
      </c>
      <c r="G471" s="348">
        <v>8.0</v>
      </c>
      <c r="H471" s="348">
        <v>2.0</v>
      </c>
      <c r="I471" s="348">
        <v>9.0</v>
      </c>
      <c r="J471" s="348">
        <v>50.0</v>
      </c>
      <c r="K471" s="628">
        <v>6.25</v>
      </c>
      <c r="L471" s="126" t="s">
        <v>60</v>
      </c>
    </row>
    <row r="472" ht="15.75" customHeight="1">
      <c r="A472" s="678" t="s">
        <v>2651</v>
      </c>
      <c r="B472" s="678" t="s">
        <v>2652</v>
      </c>
      <c r="C472" s="348" t="s">
        <v>52</v>
      </c>
      <c r="D472" s="348" t="s">
        <v>2666</v>
      </c>
      <c r="E472" s="638" t="str">
        <f>HYPERLINK("http://dx.doi.org/10.3389/fphar.2022.1104705","http://dx.doi.org/10.3389/fphar.2022.1104705")</f>
        <v>http://dx.doi.org/10.3389/fphar.2022.1104705</v>
      </c>
      <c r="F472" s="348" t="s">
        <v>2443</v>
      </c>
      <c r="G472" s="348">
        <v>8.0</v>
      </c>
      <c r="H472" s="348">
        <v>2.0</v>
      </c>
      <c r="I472" s="348">
        <v>9.0</v>
      </c>
      <c r="J472" s="348">
        <v>50.0</v>
      </c>
      <c r="K472" s="628">
        <v>6.25</v>
      </c>
      <c r="L472" s="126" t="s">
        <v>60</v>
      </c>
    </row>
    <row r="473" ht="15.75" customHeight="1">
      <c r="A473" s="678" t="s">
        <v>2651</v>
      </c>
      <c r="B473" s="678" t="s">
        <v>2652</v>
      </c>
      <c r="C473" s="348" t="s">
        <v>52</v>
      </c>
      <c r="D473" s="348" t="s">
        <v>2667</v>
      </c>
      <c r="E473" s="638" t="str">
        <f>HYPERLINK("http://dx.doi.org/10.3390/metabo13010122","http://dx.doi.org/10.3390/metabo13010122")</f>
        <v>http://dx.doi.org/10.3390/metabo13010122</v>
      </c>
      <c r="F473" s="348" t="s">
        <v>2443</v>
      </c>
      <c r="G473" s="348">
        <v>8.0</v>
      </c>
      <c r="H473" s="348">
        <v>2.0</v>
      </c>
      <c r="I473" s="348">
        <v>9.0</v>
      </c>
      <c r="J473" s="348">
        <v>50.0</v>
      </c>
      <c r="K473" s="628">
        <v>6.25</v>
      </c>
      <c r="L473" s="126" t="s">
        <v>60</v>
      </c>
    </row>
    <row r="474" ht="15.75" customHeight="1">
      <c r="A474" s="678" t="s">
        <v>2651</v>
      </c>
      <c r="B474" s="678" t="s">
        <v>2652</v>
      </c>
      <c r="C474" s="348" t="s">
        <v>52</v>
      </c>
      <c r="D474" s="348" t="s">
        <v>2668</v>
      </c>
      <c r="E474" s="638" t="str">
        <f>HYPERLINK("http://dx.doi.org/10.37360/blacpma.23.22.1.9","http://dx.doi.org/10.37360/blacpma.23.22.1.9")</f>
        <v>http://dx.doi.org/10.37360/blacpma.23.22.1.9</v>
      </c>
      <c r="F474" s="348" t="s">
        <v>2443</v>
      </c>
      <c r="G474" s="348">
        <v>8.0</v>
      </c>
      <c r="H474" s="348">
        <v>2.0</v>
      </c>
      <c r="I474" s="348">
        <v>9.0</v>
      </c>
      <c r="J474" s="348">
        <v>50.0</v>
      </c>
      <c r="K474" s="628">
        <v>6.25</v>
      </c>
      <c r="L474" s="126" t="s">
        <v>60</v>
      </c>
    </row>
    <row r="475" ht="15.75" customHeight="1">
      <c r="A475" s="678" t="s">
        <v>2651</v>
      </c>
      <c r="B475" s="678" t="s">
        <v>2652</v>
      </c>
      <c r="C475" s="348" t="s">
        <v>52</v>
      </c>
      <c r="D475" s="348" t="s">
        <v>2669</v>
      </c>
      <c r="E475" s="348" t="s">
        <v>2670</v>
      </c>
      <c r="F475" s="348" t="s">
        <v>701</v>
      </c>
      <c r="G475" s="348">
        <v>8.0</v>
      </c>
      <c r="H475" s="348">
        <v>2.0</v>
      </c>
      <c r="I475" s="348">
        <v>9.0</v>
      </c>
      <c r="J475" s="348">
        <v>50.0</v>
      </c>
      <c r="K475" s="628">
        <v>6.25</v>
      </c>
      <c r="L475" s="126" t="s">
        <v>60</v>
      </c>
    </row>
    <row r="476" ht="15.75" customHeight="1">
      <c r="A476" s="678" t="s">
        <v>2651</v>
      </c>
      <c r="B476" s="678" t="s">
        <v>2652</v>
      </c>
      <c r="C476" s="348" t="s">
        <v>52</v>
      </c>
      <c r="D476" s="348" t="s">
        <v>2671</v>
      </c>
      <c r="E476" s="348" t="s">
        <v>2672</v>
      </c>
      <c r="F476" s="348" t="s">
        <v>701</v>
      </c>
      <c r="G476" s="348">
        <v>8.0</v>
      </c>
      <c r="H476" s="348">
        <v>2.0</v>
      </c>
      <c r="I476" s="348">
        <v>9.0</v>
      </c>
      <c r="J476" s="348">
        <v>50.0</v>
      </c>
      <c r="K476" s="628">
        <v>6.25</v>
      </c>
      <c r="L476" s="126" t="s">
        <v>60</v>
      </c>
    </row>
    <row r="477" ht="15.75" customHeight="1">
      <c r="A477" s="678" t="s">
        <v>2651</v>
      </c>
      <c r="B477" s="678" t="s">
        <v>2652</v>
      </c>
      <c r="C477" s="348" t="s">
        <v>52</v>
      </c>
      <c r="D477" s="348" t="s">
        <v>2673</v>
      </c>
      <c r="E477" s="348" t="s">
        <v>2674</v>
      </c>
      <c r="F477" s="348" t="s">
        <v>701</v>
      </c>
      <c r="G477" s="348">
        <v>8.0</v>
      </c>
      <c r="H477" s="348">
        <v>2.0</v>
      </c>
      <c r="I477" s="348">
        <v>9.0</v>
      </c>
      <c r="J477" s="348">
        <v>50.0</v>
      </c>
      <c r="K477" s="628">
        <v>6.25</v>
      </c>
      <c r="L477" s="126" t="s">
        <v>60</v>
      </c>
    </row>
    <row r="478" ht="15.75" customHeight="1">
      <c r="A478" s="678" t="s">
        <v>2675</v>
      </c>
      <c r="B478" s="678" t="s">
        <v>2676</v>
      </c>
      <c r="C478" s="348" t="s">
        <v>52</v>
      </c>
      <c r="D478" s="348" t="s">
        <v>2677</v>
      </c>
      <c r="E478" s="638" t="str">
        <f>HYPERLINK("http://dx.doi.org/10.3390/molecules28145519","http://dx.doi.org/10.3390/molecules28145519")</f>
        <v>http://dx.doi.org/10.3390/molecules28145519</v>
      </c>
      <c r="F478" s="348" t="s">
        <v>2443</v>
      </c>
      <c r="G478" s="348">
        <v>6.0</v>
      </c>
      <c r="H478" s="348">
        <v>1.0</v>
      </c>
      <c r="I478" s="348">
        <v>6.0</v>
      </c>
      <c r="J478" s="348">
        <v>50.0</v>
      </c>
      <c r="K478" s="628">
        <v>8.333333333333334</v>
      </c>
      <c r="L478" s="126" t="s">
        <v>60</v>
      </c>
    </row>
    <row r="479" ht="15.75" customHeight="1">
      <c r="A479" s="678" t="s">
        <v>2675</v>
      </c>
      <c r="B479" s="678" t="s">
        <v>2676</v>
      </c>
      <c r="C479" s="348" t="s">
        <v>52</v>
      </c>
      <c r="D479" s="348" t="s">
        <v>2678</v>
      </c>
      <c r="E479" s="638" t="str">
        <f>HYPERLINK("http://dx.doi.org/10.3390/molecules28052185","http://dx.doi.org/10.3390/molecules28052185")</f>
        <v>http://dx.doi.org/10.3390/molecules28052185</v>
      </c>
      <c r="F479" s="348" t="s">
        <v>2443</v>
      </c>
      <c r="G479" s="348">
        <v>6.0</v>
      </c>
      <c r="H479" s="348">
        <v>1.0</v>
      </c>
      <c r="I479" s="348">
        <v>6.0</v>
      </c>
      <c r="J479" s="348">
        <v>50.0</v>
      </c>
      <c r="K479" s="628">
        <v>8.333333333333334</v>
      </c>
      <c r="L479" s="126" t="s">
        <v>60</v>
      </c>
    </row>
    <row r="480" ht="15.75" customHeight="1">
      <c r="A480" s="678" t="s">
        <v>2675</v>
      </c>
      <c r="B480" s="678" t="s">
        <v>2676</v>
      </c>
      <c r="C480" s="348" t="s">
        <v>52</v>
      </c>
      <c r="D480" s="348" t="s">
        <v>2643</v>
      </c>
      <c r="E480" s="638" t="str">
        <f>HYPERLINK("http://dx.doi.org/10.3390/ijms24044100","http://dx.doi.org/10.3390/ijms24044100")</f>
        <v>http://dx.doi.org/10.3390/ijms24044100</v>
      </c>
      <c r="F480" s="348" t="s">
        <v>2443</v>
      </c>
      <c r="G480" s="348">
        <v>6.0</v>
      </c>
      <c r="H480" s="348">
        <v>1.0</v>
      </c>
      <c r="I480" s="348">
        <v>6.0</v>
      </c>
      <c r="J480" s="348">
        <v>50.0</v>
      </c>
      <c r="K480" s="628">
        <v>8.333333333333334</v>
      </c>
      <c r="L480" s="126" t="s">
        <v>60</v>
      </c>
    </row>
    <row r="481" ht="15.75" customHeight="1">
      <c r="A481" s="678" t="s">
        <v>2675</v>
      </c>
      <c r="B481" s="678" t="s">
        <v>2676</v>
      </c>
      <c r="C481" s="348" t="s">
        <v>52</v>
      </c>
      <c r="D481" s="348" t="s">
        <v>2679</v>
      </c>
      <c r="E481" s="638" t="str">
        <f>HYPERLINK("http://dx.doi.org/10.3390/ma16041422","http://dx.doi.org/10.3390/ma16041422")</f>
        <v>http://dx.doi.org/10.3390/ma16041422</v>
      </c>
      <c r="F481" s="348" t="s">
        <v>2443</v>
      </c>
      <c r="G481" s="348">
        <v>6.0</v>
      </c>
      <c r="H481" s="348">
        <v>1.0</v>
      </c>
      <c r="I481" s="348">
        <v>6.0</v>
      </c>
      <c r="J481" s="348">
        <v>50.0</v>
      </c>
      <c r="K481" s="628">
        <v>8.333333333333334</v>
      </c>
      <c r="L481" s="126" t="s">
        <v>60</v>
      </c>
    </row>
    <row r="482" ht="15.75" customHeight="1">
      <c r="A482" s="678" t="s">
        <v>2675</v>
      </c>
      <c r="B482" s="678" t="s">
        <v>2676</v>
      </c>
      <c r="C482" s="348" t="s">
        <v>52</v>
      </c>
      <c r="D482" s="348" t="s">
        <v>2680</v>
      </c>
      <c r="E482" s="638" t="str">
        <f>HYPERLINK("http://dx.doi.org/10.3390/catal13020412","http://dx.doi.org/10.3390/catal13020412")</f>
        <v>http://dx.doi.org/10.3390/catal13020412</v>
      </c>
      <c r="F482" s="348" t="s">
        <v>2443</v>
      </c>
      <c r="G482" s="348">
        <v>6.0</v>
      </c>
      <c r="H482" s="348">
        <v>1.0</v>
      </c>
      <c r="I482" s="348">
        <v>6.0</v>
      </c>
      <c r="J482" s="348">
        <v>50.0</v>
      </c>
      <c r="K482" s="628">
        <v>8.333333333333334</v>
      </c>
      <c r="L482" s="126" t="s">
        <v>60</v>
      </c>
    </row>
    <row r="483" ht="15.75" customHeight="1">
      <c r="A483" s="678" t="s">
        <v>2675</v>
      </c>
      <c r="B483" s="678" t="s">
        <v>2676</v>
      </c>
      <c r="C483" s="348" t="s">
        <v>52</v>
      </c>
      <c r="D483" s="348" t="s">
        <v>2681</v>
      </c>
      <c r="E483" s="348" t="s">
        <v>2682</v>
      </c>
      <c r="F483" s="348" t="s">
        <v>701</v>
      </c>
      <c r="G483" s="348">
        <v>6.0</v>
      </c>
      <c r="H483" s="348">
        <v>1.0</v>
      </c>
      <c r="I483" s="348">
        <v>6.0</v>
      </c>
      <c r="J483" s="348">
        <v>50.0</v>
      </c>
      <c r="K483" s="628">
        <v>8.33</v>
      </c>
      <c r="L483" s="126" t="s">
        <v>60</v>
      </c>
    </row>
    <row r="484" ht="15.75" customHeight="1">
      <c r="A484" s="678" t="s">
        <v>2683</v>
      </c>
      <c r="B484" s="678" t="s">
        <v>2684</v>
      </c>
      <c r="C484" s="348" t="s">
        <v>52</v>
      </c>
      <c r="D484" s="348" t="s">
        <v>2685</v>
      </c>
      <c r="E484" s="638" t="str">
        <f>HYPERLINK("http://dx.doi.org/10.3390/su152215872","http://dx.doi.org/10.3390/su152215872")</f>
        <v>http://dx.doi.org/10.3390/su152215872</v>
      </c>
      <c r="F484" s="348" t="s">
        <v>2443</v>
      </c>
      <c r="G484" s="348">
        <v>5.0</v>
      </c>
      <c r="H484" s="348">
        <v>1.0</v>
      </c>
      <c r="I484" s="348">
        <v>5.0</v>
      </c>
      <c r="J484" s="348">
        <v>50.0</v>
      </c>
      <c r="K484" s="628">
        <v>10.0</v>
      </c>
      <c r="L484" s="126" t="s">
        <v>60</v>
      </c>
    </row>
    <row r="485" ht="15.75" customHeight="1">
      <c r="A485" s="678" t="s">
        <v>2683</v>
      </c>
      <c r="B485" s="678" t="s">
        <v>2684</v>
      </c>
      <c r="C485" s="348" t="s">
        <v>52</v>
      </c>
      <c r="D485" s="348" t="s">
        <v>2686</v>
      </c>
      <c r="E485" s="638" t="str">
        <f>HYPERLINK("http://dx.doi.org/10.3390/su152015130","http://dx.doi.org/10.3390/su152015130")</f>
        <v>http://dx.doi.org/10.3390/su152015130</v>
      </c>
      <c r="F485" s="348" t="s">
        <v>2443</v>
      </c>
      <c r="G485" s="348">
        <v>5.0</v>
      </c>
      <c r="H485" s="348">
        <v>1.0</v>
      </c>
      <c r="I485" s="348">
        <v>5.0</v>
      </c>
      <c r="J485" s="348">
        <v>50.0</v>
      </c>
      <c r="K485" s="628">
        <v>10.0</v>
      </c>
      <c r="L485" s="126" t="s">
        <v>60</v>
      </c>
    </row>
    <row r="486" ht="15.75" customHeight="1">
      <c r="A486" s="678" t="s">
        <v>2683</v>
      </c>
      <c r="B486" s="678" t="s">
        <v>2684</v>
      </c>
      <c r="C486" s="348" t="s">
        <v>52</v>
      </c>
      <c r="D486" s="348" t="s">
        <v>2638</v>
      </c>
      <c r="E486" s="638" t="str">
        <f>HYPERLINK("http://dx.doi.org/10.3390/su151411399","http://dx.doi.org/10.3390/su151411399")</f>
        <v>http://dx.doi.org/10.3390/su151411399</v>
      </c>
      <c r="F486" s="348" t="s">
        <v>2443</v>
      </c>
      <c r="G486" s="348">
        <v>5.0</v>
      </c>
      <c r="H486" s="348">
        <v>1.0</v>
      </c>
      <c r="I486" s="348">
        <v>5.0</v>
      </c>
      <c r="J486" s="348">
        <v>50.0</v>
      </c>
      <c r="K486" s="628">
        <v>10.0</v>
      </c>
      <c r="L486" s="126" t="s">
        <v>60</v>
      </c>
    </row>
    <row r="487" ht="15.75" customHeight="1">
      <c r="A487" s="678" t="s">
        <v>2683</v>
      </c>
      <c r="B487" s="678" t="s">
        <v>2684</v>
      </c>
      <c r="C487" s="348" t="s">
        <v>52</v>
      </c>
      <c r="D487" s="348" t="s">
        <v>2687</v>
      </c>
      <c r="E487" s="638" t="str">
        <f>HYPERLINK("http://dx.doi.org/10.3390/su15086541","http://dx.doi.org/10.3390/su15086541")</f>
        <v>http://dx.doi.org/10.3390/su15086541</v>
      </c>
      <c r="F487" s="348" t="s">
        <v>2443</v>
      </c>
      <c r="G487" s="348">
        <v>5.0</v>
      </c>
      <c r="H487" s="348">
        <v>1.0</v>
      </c>
      <c r="I487" s="348">
        <v>5.0</v>
      </c>
      <c r="J487" s="348">
        <v>50.0</v>
      </c>
      <c r="K487" s="628">
        <v>10.0</v>
      </c>
      <c r="L487" s="126" t="s">
        <v>60</v>
      </c>
    </row>
    <row r="488" ht="15.75" customHeight="1">
      <c r="A488" s="678" t="s">
        <v>2683</v>
      </c>
      <c r="B488" s="678" t="s">
        <v>2684</v>
      </c>
      <c r="C488" s="348" t="s">
        <v>52</v>
      </c>
      <c r="D488" s="348" t="s">
        <v>2642</v>
      </c>
      <c r="E488" s="638" t="str">
        <f>HYPERLINK("http://dx.doi.org/10.3390/land12040769","http://dx.doi.org/10.3390/land12040769")</f>
        <v>http://dx.doi.org/10.3390/land12040769</v>
      </c>
      <c r="F488" s="348" t="s">
        <v>2443</v>
      </c>
      <c r="G488" s="348">
        <v>5.0</v>
      </c>
      <c r="H488" s="348">
        <v>1.0</v>
      </c>
      <c r="I488" s="348">
        <v>5.0</v>
      </c>
      <c r="J488" s="348">
        <v>50.0</v>
      </c>
      <c r="K488" s="628">
        <v>10.0</v>
      </c>
      <c r="L488" s="126" t="s">
        <v>60</v>
      </c>
    </row>
    <row r="489" ht="15.75" customHeight="1">
      <c r="A489" s="678" t="s">
        <v>2683</v>
      </c>
      <c r="B489" s="678" t="s">
        <v>2684</v>
      </c>
      <c r="C489" s="348" t="s">
        <v>52</v>
      </c>
      <c r="D489" s="348" t="s">
        <v>2679</v>
      </c>
      <c r="E489" s="638" t="str">
        <f>HYPERLINK("http://dx.doi.org/10.3390/ma16041422","http://dx.doi.org/10.3390/ma16041422")</f>
        <v>http://dx.doi.org/10.3390/ma16041422</v>
      </c>
      <c r="F489" s="348" t="s">
        <v>2443</v>
      </c>
      <c r="G489" s="348">
        <v>5.0</v>
      </c>
      <c r="H489" s="348">
        <v>1.0</v>
      </c>
      <c r="I489" s="348">
        <v>5.0</v>
      </c>
      <c r="J489" s="348">
        <v>50.0</v>
      </c>
      <c r="K489" s="628">
        <v>10.0</v>
      </c>
      <c r="L489" s="126" t="s">
        <v>60</v>
      </c>
    </row>
    <row r="490" ht="15.75" customHeight="1">
      <c r="A490" s="678" t="s">
        <v>2688</v>
      </c>
      <c r="B490" s="678" t="s">
        <v>2689</v>
      </c>
      <c r="C490" s="348" t="s">
        <v>52</v>
      </c>
      <c r="D490" s="348" t="s">
        <v>2677</v>
      </c>
      <c r="E490" s="638" t="str">
        <f>HYPERLINK("http://dx.doi.org/10.3390/molecules28145519","http://dx.doi.org/10.3390/molecules28145519")</f>
        <v>http://dx.doi.org/10.3390/molecules28145519</v>
      </c>
      <c r="F490" s="348" t="s">
        <v>2443</v>
      </c>
      <c r="G490" s="348">
        <v>7.0</v>
      </c>
      <c r="H490" s="348">
        <v>1.0</v>
      </c>
      <c r="I490" s="348">
        <v>7.0</v>
      </c>
      <c r="J490" s="348">
        <v>50.0</v>
      </c>
      <c r="K490" s="628">
        <v>7.142857142857143</v>
      </c>
      <c r="L490" s="126" t="s">
        <v>60</v>
      </c>
    </row>
    <row r="491" ht="15.75" customHeight="1">
      <c r="A491" s="678" t="s">
        <v>2690</v>
      </c>
      <c r="B491" s="678" t="s">
        <v>2691</v>
      </c>
      <c r="C491" s="348" t="s">
        <v>52</v>
      </c>
      <c r="D491" s="348" t="s">
        <v>2692</v>
      </c>
      <c r="E491" s="638" t="str">
        <f>HYPERLINK("http://dx.doi.org/10.2298/SARH220926120Z","http://dx.doi.org/10.2298/SARH220926120Z")</f>
        <v>http://dx.doi.org/10.2298/SARH220926120Z</v>
      </c>
      <c r="F491" s="348" t="s">
        <v>2443</v>
      </c>
      <c r="G491" s="348">
        <v>7.0</v>
      </c>
      <c r="H491" s="348">
        <v>1.0</v>
      </c>
      <c r="I491" s="348">
        <v>8.0</v>
      </c>
      <c r="J491" s="348">
        <v>50.0</v>
      </c>
      <c r="K491" s="628">
        <v>7.142857142857143</v>
      </c>
      <c r="L491" s="126" t="s">
        <v>60</v>
      </c>
    </row>
    <row r="492" ht="15.75" customHeight="1">
      <c r="A492" s="678" t="s">
        <v>2693</v>
      </c>
      <c r="B492" s="678" t="s">
        <v>2694</v>
      </c>
      <c r="C492" s="348" t="s">
        <v>52</v>
      </c>
      <c r="D492" s="348" t="s">
        <v>2695</v>
      </c>
      <c r="E492" s="638" t="str">
        <f>HYPERLINK("http://dx.doi.org/10.1016/j.chemosphere.2023.137939","http://dx.doi.org/10.1016/j.chemosphere.2023.137939")</f>
        <v>http://dx.doi.org/10.1016/j.chemosphere.2023.137939</v>
      </c>
      <c r="F492" s="348" t="s">
        <v>2443</v>
      </c>
      <c r="G492" s="348">
        <v>1.0</v>
      </c>
      <c r="H492" s="348">
        <v>1.0</v>
      </c>
      <c r="I492" s="348">
        <v>7.0</v>
      </c>
      <c r="J492" s="348">
        <v>50.0</v>
      </c>
      <c r="K492" s="628">
        <v>50.0</v>
      </c>
      <c r="L492" s="126" t="s">
        <v>60</v>
      </c>
    </row>
    <row r="493" ht="15.75" customHeight="1">
      <c r="A493" s="678" t="s">
        <v>2696</v>
      </c>
      <c r="B493" s="678" t="s">
        <v>2697</v>
      </c>
      <c r="C493" s="348" t="s">
        <v>52</v>
      </c>
      <c r="D493" s="348" t="s">
        <v>2698</v>
      </c>
      <c r="E493" s="638" t="str">
        <f>HYPERLINK("http://dx.doi.org/10.3390/pharmaceutics15010190","http://dx.doi.org/10.3390/pharmaceutics15010190")</f>
        <v>http://dx.doi.org/10.3390/pharmaceutics15010190</v>
      </c>
      <c r="F493" s="348" t="s">
        <v>2443</v>
      </c>
      <c r="G493" s="348">
        <v>5.0</v>
      </c>
      <c r="H493" s="348">
        <v>1.0</v>
      </c>
      <c r="I493" s="348">
        <v>7.0</v>
      </c>
      <c r="J493" s="348">
        <v>50.0</v>
      </c>
      <c r="K493" s="628">
        <v>10.0</v>
      </c>
      <c r="L493" s="126" t="s">
        <v>60</v>
      </c>
    </row>
    <row r="494" ht="15.75" customHeight="1">
      <c r="A494" s="678" t="s">
        <v>2699</v>
      </c>
      <c r="B494" s="678" t="s">
        <v>2700</v>
      </c>
      <c r="C494" s="348" t="s">
        <v>52</v>
      </c>
      <c r="D494" s="348" t="s">
        <v>2701</v>
      </c>
      <c r="E494" s="638" t="str">
        <f>HYPERLINK("http://dx.doi.org/10.3390/molecules28020858","http://dx.doi.org/10.3390/molecules28020858")</f>
        <v>http://dx.doi.org/10.3390/molecules28020858</v>
      </c>
      <c r="F494" s="348" t="s">
        <v>2443</v>
      </c>
      <c r="G494" s="348">
        <v>7.0</v>
      </c>
      <c r="H494" s="348">
        <v>1.0</v>
      </c>
      <c r="I494" s="348">
        <v>7.0</v>
      </c>
      <c r="J494" s="348">
        <v>50.0</v>
      </c>
      <c r="K494" s="628">
        <v>7.142857142857143</v>
      </c>
      <c r="L494" s="126" t="s">
        <v>60</v>
      </c>
    </row>
    <row r="495" ht="15.75" customHeight="1">
      <c r="A495" s="678" t="s">
        <v>2702</v>
      </c>
      <c r="B495" s="678" t="s">
        <v>2703</v>
      </c>
      <c r="C495" s="348" t="s">
        <v>52</v>
      </c>
      <c r="D495" s="348" t="s">
        <v>2704</v>
      </c>
      <c r="E495" s="638" t="str">
        <f>HYPERLINK("http://dx.doi.org/10.1093/biolre/ioad046","http://dx.doi.org/10.1093/biolre/ioad046")</f>
        <v>http://dx.doi.org/10.1093/biolre/ioad046</v>
      </c>
      <c r="F495" s="348" t="s">
        <v>2443</v>
      </c>
      <c r="G495" s="348">
        <v>4.0</v>
      </c>
      <c r="H495" s="348">
        <v>2.0</v>
      </c>
      <c r="I495" s="348">
        <v>12.0</v>
      </c>
      <c r="J495" s="348">
        <v>50.0</v>
      </c>
      <c r="K495" s="628">
        <v>12.5</v>
      </c>
      <c r="L495" s="126" t="s">
        <v>60</v>
      </c>
    </row>
    <row r="496" ht="15.75" customHeight="1">
      <c r="A496" s="678" t="s">
        <v>2702</v>
      </c>
      <c r="B496" s="678" t="s">
        <v>2703</v>
      </c>
      <c r="C496" s="348" t="s">
        <v>52</v>
      </c>
      <c r="D496" s="348" t="s">
        <v>2705</v>
      </c>
      <c r="E496" s="638" t="str">
        <f>HYPERLINK("http://dx.doi.org/10.1139/cjpp-2022-0463","http://dx.doi.org/10.1139/cjpp-2022-0463")</f>
        <v>http://dx.doi.org/10.1139/cjpp-2022-0463</v>
      </c>
      <c r="F496" s="348" t="s">
        <v>2443</v>
      </c>
      <c r="G496" s="348">
        <v>4.0</v>
      </c>
      <c r="H496" s="348">
        <v>2.0</v>
      </c>
      <c r="I496" s="348">
        <v>12.0</v>
      </c>
      <c r="J496" s="348">
        <v>50.0</v>
      </c>
      <c r="K496" s="628">
        <v>12.5</v>
      </c>
      <c r="L496" s="126" t="s">
        <v>60</v>
      </c>
    </row>
    <row r="497" ht="15.75" customHeight="1">
      <c r="A497" s="678" t="s">
        <v>2706</v>
      </c>
      <c r="B497" s="678" t="s">
        <v>2707</v>
      </c>
      <c r="C497" s="348" t="s">
        <v>52</v>
      </c>
      <c r="D497" s="348" t="s">
        <v>2708</v>
      </c>
      <c r="E497" s="638" t="str">
        <f>HYPERLINK("http://dx.doi.org/10.1021/acsomega.3c06246","http://dx.doi.org/10.1021/acsomega.3c06246")</f>
        <v>http://dx.doi.org/10.1021/acsomega.3c06246</v>
      </c>
      <c r="F497" s="348" t="s">
        <v>2443</v>
      </c>
      <c r="G497" s="348">
        <v>8.0</v>
      </c>
      <c r="H497" s="348">
        <v>1.0</v>
      </c>
      <c r="I497" s="348">
        <v>8.0</v>
      </c>
      <c r="J497" s="348">
        <v>50.0</v>
      </c>
      <c r="K497" s="628">
        <v>6.25</v>
      </c>
      <c r="L497" s="126" t="s">
        <v>60</v>
      </c>
    </row>
    <row r="498" ht="15.75" customHeight="1">
      <c r="A498" s="678" t="s">
        <v>2709</v>
      </c>
      <c r="B498" s="678" t="s">
        <v>2710</v>
      </c>
      <c r="C498" s="348" t="s">
        <v>52</v>
      </c>
      <c r="D498" s="348" t="s">
        <v>2711</v>
      </c>
      <c r="E498" s="638" t="str">
        <f>HYPERLINK("http://dx.doi.org/10.1007/s00170-023-12115-4","http://dx.doi.org/10.1007/s00170-023-12115-4")</f>
        <v>http://dx.doi.org/10.1007/s00170-023-12115-4</v>
      </c>
      <c r="F498" s="348" t="s">
        <v>2443</v>
      </c>
      <c r="G498" s="348">
        <v>6.0</v>
      </c>
      <c r="H498" s="348">
        <v>1.0</v>
      </c>
      <c r="I498" s="348">
        <v>7.0</v>
      </c>
      <c r="J498" s="348">
        <v>50.0</v>
      </c>
      <c r="K498" s="628">
        <v>8.333333333333334</v>
      </c>
      <c r="L498" s="126" t="s">
        <v>60</v>
      </c>
    </row>
    <row r="499" ht="15.75" customHeight="1">
      <c r="A499" s="678" t="s">
        <v>2709</v>
      </c>
      <c r="B499" s="678" t="s">
        <v>2710</v>
      </c>
      <c r="C499" s="348" t="s">
        <v>52</v>
      </c>
      <c r="D499" s="348" t="s">
        <v>2712</v>
      </c>
      <c r="E499" s="348" t="s">
        <v>2713</v>
      </c>
      <c r="F499" s="348" t="s">
        <v>701</v>
      </c>
      <c r="G499" s="348">
        <v>6.0</v>
      </c>
      <c r="H499" s="348">
        <v>1.0</v>
      </c>
      <c r="I499" s="348">
        <v>7.0</v>
      </c>
      <c r="J499" s="348">
        <v>50.0</v>
      </c>
      <c r="K499" s="628">
        <v>8.33</v>
      </c>
      <c r="L499" s="126" t="s">
        <v>60</v>
      </c>
    </row>
    <row r="500" ht="15.75" customHeight="1">
      <c r="A500" s="678" t="s">
        <v>2714</v>
      </c>
      <c r="B500" s="678" t="s">
        <v>2715</v>
      </c>
      <c r="C500" s="348" t="s">
        <v>52</v>
      </c>
      <c r="D500" s="348" t="s">
        <v>2716</v>
      </c>
      <c r="E500" s="672" t="s">
        <v>2717</v>
      </c>
      <c r="F500" s="348" t="s">
        <v>2443</v>
      </c>
      <c r="G500" s="348">
        <v>8.0</v>
      </c>
      <c r="H500" s="348">
        <v>1.0</v>
      </c>
      <c r="I500" s="348">
        <v>9.0</v>
      </c>
      <c r="J500" s="348">
        <v>50.0</v>
      </c>
      <c r="K500" s="628">
        <v>6.25</v>
      </c>
      <c r="L500" s="126" t="s">
        <v>60</v>
      </c>
    </row>
    <row r="501" ht="15.75" customHeight="1">
      <c r="A501" s="678" t="s">
        <v>2718</v>
      </c>
      <c r="B501" s="678" t="s">
        <v>2719</v>
      </c>
      <c r="C501" s="348" t="s">
        <v>52</v>
      </c>
      <c r="D501" s="348" t="s">
        <v>2720</v>
      </c>
      <c r="E501" s="638" t="str">
        <f>HYPERLINK("http://dx.doi.org/10.3964/j.issn.1000-0593(2023)11-3351-09","http://dx.doi.org/10.3964/j.issn.1000-0593(2023)11-3351-09")</f>
        <v>http://dx.doi.org/10.3964/j.issn.1000-0593(2023)11-3351-09</v>
      </c>
      <c r="F501" s="348" t="s">
        <v>2443</v>
      </c>
      <c r="G501" s="348">
        <v>6.0</v>
      </c>
      <c r="H501" s="348">
        <v>1.0</v>
      </c>
      <c r="I501" s="348">
        <v>6.0</v>
      </c>
      <c r="J501" s="348">
        <v>50.0</v>
      </c>
      <c r="K501" s="628">
        <v>8.333333333333334</v>
      </c>
      <c r="L501" s="126" t="s">
        <v>60</v>
      </c>
    </row>
    <row r="502" ht="15.75" customHeight="1">
      <c r="A502" s="678" t="s">
        <v>2718</v>
      </c>
      <c r="B502" s="678" t="s">
        <v>2719</v>
      </c>
      <c r="C502" s="348" t="s">
        <v>52</v>
      </c>
      <c r="D502" s="348" t="s">
        <v>2721</v>
      </c>
      <c r="E502" s="638" t="str">
        <f>HYPERLINK("http://dx.doi.org/10.3390/toxics11090748","http://dx.doi.org/10.3390/toxics11090748")</f>
        <v>http://dx.doi.org/10.3390/toxics11090748</v>
      </c>
      <c r="F502" s="348" t="s">
        <v>2443</v>
      </c>
      <c r="G502" s="348">
        <v>6.0</v>
      </c>
      <c r="H502" s="348">
        <v>1.0</v>
      </c>
      <c r="I502" s="348">
        <v>6.0</v>
      </c>
      <c r="J502" s="348">
        <v>50.0</v>
      </c>
      <c r="K502" s="628">
        <v>8.333333333333334</v>
      </c>
      <c r="L502" s="126" t="s">
        <v>60</v>
      </c>
    </row>
    <row r="503" ht="15.75" customHeight="1">
      <c r="A503" s="678" t="s">
        <v>2718</v>
      </c>
      <c r="B503" s="678" t="s">
        <v>2719</v>
      </c>
      <c r="C503" s="348" t="s">
        <v>52</v>
      </c>
      <c r="D503" s="348" t="s">
        <v>2722</v>
      </c>
      <c r="E503" s="638" t="str">
        <f>HYPERLINK("http://dx.doi.org/10.1038/s41598-023-37647-3","http://dx.doi.org/10.1038/s41598-023-37647-3")</f>
        <v>http://dx.doi.org/10.1038/s41598-023-37647-3</v>
      </c>
      <c r="F503" s="348" t="s">
        <v>2443</v>
      </c>
      <c r="G503" s="348">
        <v>6.0</v>
      </c>
      <c r="H503" s="348">
        <v>1.0</v>
      </c>
      <c r="I503" s="348">
        <v>6.0</v>
      </c>
      <c r="J503" s="348">
        <v>50.0</v>
      </c>
      <c r="K503" s="628">
        <v>8.333333333333334</v>
      </c>
      <c r="L503" s="126" t="s">
        <v>60</v>
      </c>
    </row>
    <row r="504" ht="15.75" customHeight="1">
      <c r="A504" s="678" t="s">
        <v>2718</v>
      </c>
      <c r="B504" s="678" t="s">
        <v>2719</v>
      </c>
      <c r="C504" s="348" t="s">
        <v>52</v>
      </c>
      <c r="D504" s="348" t="s">
        <v>2723</v>
      </c>
      <c r="E504" s="638" t="str">
        <f>HYPERLINK("http://dx.doi.org/10.1007/s10661-023-11284-9","http://dx.doi.org/10.1007/s10661-023-11284-9")</f>
        <v>http://dx.doi.org/10.1007/s10661-023-11284-9</v>
      </c>
      <c r="F504" s="348" t="s">
        <v>2443</v>
      </c>
      <c r="G504" s="348">
        <v>6.0</v>
      </c>
      <c r="H504" s="348">
        <v>1.0</v>
      </c>
      <c r="I504" s="348">
        <v>6.0</v>
      </c>
      <c r="J504" s="348">
        <v>50.0</v>
      </c>
      <c r="K504" s="628">
        <v>8.333333333333334</v>
      </c>
      <c r="L504" s="126" t="s">
        <v>60</v>
      </c>
    </row>
    <row r="505" ht="15.75" customHeight="1">
      <c r="A505" s="678" t="s">
        <v>2718</v>
      </c>
      <c r="B505" s="678" t="s">
        <v>2719</v>
      </c>
      <c r="C505" s="348" t="s">
        <v>52</v>
      </c>
      <c r="D505" s="348" t="s">
        <v>2724</v>
      </c>
      <c r="E505" s="638" t="str">
        <f>HYPERLINK("http://dx.doi.org/10.1016/j.chroma.2023.463980","http://dx.doi.org/10.1016/j.chroma.2023.463980")</f>
        <v>http://dx.doi.org/10.1016/j.chroma.2023.463980</v>
      </c>
      <c r="F505" s="348" t="s">
        <v>2443</v>
      </c>
      <c r="G505" s="348">
        <v>6.0</v>
      </c>
      <c r="H505" s="348">
        <v>1.0</v>
      </c>
      <c r="I505" s="348">
        <v>6.0</v>
      </c>
      <c r="J505" s="348">
        <v>50.0</v>
      </c>
      <c r="K505" s="628">
        <v>8.333333333333334</v>
      </c>
      <c r="L505" s="126" t="s">
        <v>60</v>
      </c>
    </row>
    <row r="506" ht="15.75" customHeight="1">
      <c r="A506" s="678" t="s">
        <v>2718</v>
      </c>
      <c r="B506" s="678" t="s">
        <v>2719</v>
      </c>
      <c r="C506" s="348" t="s">
        <v>52</v>
      </c>
      <c r="D506" s="348" t="s">
        <v>2725</v>
      </c>
      <c r="E506" s="348" t="s">
        <v>2726</v>
      </c>
      <c r="F506" s="348" t="s">
        <v>701</v>
      </c>
      <c r="G506" s="348">
        <v>6.0</v>
      </c>
      <c r="H506" s="348">
        <v>1.0</v>
      </c>
      <c r="I506" s="348">
        <v>6.0</v>
      </c>
      <c r="J506" s="348">
        <v>50.0</v>
      </c>
      <c r="K506" s="628">
        <v>8.33</v>
      </c>
      <c r="L506" s="126" t="s">
        <v>60</v>
      </c>
    </row>
    <row r="507" ht="15.75" customHeight="1">
      <c r="A507" s="678" t="s">
        <v>2727</v>
      </c>
      <c r="B507" s="678" t="s">
        <v>2728</v>
      </c>
      <c r="C507" s="348" t="s">
        <v>52</v>
      </c>
      <c r="D507" s="348" t="s">
        <v>2729</v>
      </c>
      <c r="E507" s="638" t="str">
        <f>HYPERLINK("http://dx.doi.org/10.1016/j.scitotenv.2023.161773","http://dx.doi.org/10.1016/j.scitotenv.2023.161773")</f>
        <v>http://dx.doi.org/10.1016/j.scitotenv.2023.161773</v>
      </c>
      <c r="F507" s="348" t="s">
        <v>2443</v>
      </c>
      <c r="G507" s="348">
        <v>3.0</v>
      </c>
      <c r="H507" s="348">
        <v>1.0</v>
      </c>
      <c r="I507" s="348">
        <v>3.0</v>
      </c>
      <c r="J507" s="348">
        <v>50.0</v>
      </c>
      <c r="K507" s="628">
        <v>16.666666666666668</v>
      </c>
      <c r="L507" s="126" t="s">
        <v>60</v>
      </c>
    </row>
    <row r="508" ht="15.75" customHeight="1">
      <c r="A508" s="678" t="s">
        <v>2730</v>
      </c>
      <c r="B508" s="678" t="s">
        <v>2731</v>
      </c>
      <c r="C508" s="348" t="s">
        <v>52</v>
      </c>
      <c r="D508" s="348" t="s">
        <v>2732</v>
      </c>
      <c r="E508" s="638" t="str">
        <f>HYPERLINK("http://dx.doi.org/10.1007/s13738-023-02916-5","http://dx.doi.org/10.1007/s13738-023-02916-5")</f>
        <v>http://dx.doi.org/10.1007/s13738-023-02916-5</v>
      </c>
      <c r="F508" s="348" t="s">
        <v>2443</v>
      </c>
      <c r="G508" s="348">
        <v>6.0</v>
      </c>
      <c r="H508" s="348">
        <v>1.0</v>
      </c>
      <c r="I508" s="348">
        <v>6.0</v>
      </c>
      <c r="J508" s="348">
        <v>50.0</v>
      </c>
      <c r="K508" s="628">
        <v>8.333333333333334</v>
      </c>
      <c r="L508" s="126" t="s">
        <v>60</v>
      </c>
    </row>
    <row r="509" ht="15.75" customHeight="1">
      <c r="A509" s="678" t="s">
        <v>2730</v>
      </c>
      <c r="B509" s="678" t="s">
        <v>2731</v>
      </c>
      <c r="C509" s="348" t="s">
        <v>52</v>
      </c>
      <c r="D509" s="348" t="s">
        <v>2733</v>
      </c>
      <c r="E509" s="638" t="str">
        <f>HYPERLINK("http://dx.doi.org/10.1002/jctb.7392","http://dx.doi.org/10.1002/jctb.7392")</f>
        <v>http://dx.doi.org/10.1002/jctb.7392</v>
      </c>
      <c r="F509" s="348" t="s">
        <v>2443</v>
      </c>
      <c r="G509" s="348">
        <v>6.0</v>
      </c>
      <c r="H509" s="348">
        <v>1.0</v>
      </c>
      <c r="I509" s="348">
        <v>6.0</v>
      </c>
      <c r="J509" s="348">
        <v>50.0</v>
      </c>
      <c r="K509" s="628">
        <v>8.333333333333334</v>
      </c>
      <c r="L509" s="126" t="s">
        <v>60</v>
      </c>
    </row>
    <row r="510" ht="15.75" customHeight="1">
      <c r="A510" s="678" t="s">
        <v>2730</v>
      </c>
      <c r="B510" s="678" t="s">
        <v>2731</v>
      </c>
      <c r="C510" s="348" t="s">
        <v>52</v>
      </c>
      <c r="D510" s="348" t="s">
        <v>2734</v>
      </c>
      <c r="E510" s="638" t="str">
        <f>HYPERLINK("http://dx.doi.org/10.1021/acsanm.3c00168","http://dx.doi.org/10.1021/acsanm.3c00168")</f>
        <v>http://dx.doi.org/10.1021/acsanm.3c00168</v>
      </c>
      <c r="F510" s="348" t="s">
        <v>2443</v>
      </c>
      <c r="G510" s="348">
        <v>6.0</v>
      </c>
      <c r="H510" s="348">
        <v>1.0</v>
      </c>
      <c r="I510" s="348">
        <v>6.0</v>
      </c>
      <c r="J510" s="348">
        <v>50.0</v>
      </c>
      <c r="K510" s="628">
        <v>8.333333333333334</v>
      </c>
      <c r="L510" s="126" t="s">
        <v>60</v>
      </c>
    </row>
    <row r="511" ht="15.75" customHeight="1">
      <c r="A511" s="678" t="s">
        <v>2730</v>
      </c>
      <c r="B511" s="678" t="s">
        <v>2731</v>
      </c>
      <c r="C511" s="348" t="s">
        <v>52</v>
      </c>
      <c r="D511" s="348" t="s">
        <v>2735</v>
      </c>
      <c r="E511" s="348" t="s">
        <v>2736</v>
      </c>
      <c r="F511" s="348" t="s">
        <v>701</v>
      </c>
      <c r="G511" s="348">
        <v>6.0</v>
      </c>
      <c r="H511" s="348">
        <v>1.0</v>
      </c>
      <c r="I511" s="348">
        <v>6.0</v>
      </c>
      <c r="J511" s="348">
        <v>50.0</v>
      </c>
      <c r="K511" s="628">
        <v>8.33</v>
      </c>
      <c r="L511" s="126" t="s">
        <v>60</v>
      </c>
    </row>
    <row r="512" ht="15.75" customHeight="1">
      <c r="A512" s="678" t="s">
        <v>2737</v>
      </c>
      <c r="B512" s="678" t="s">
        <v>2738</v>
      </c>
      <c r="C512" s="348" t="s">
        <v>52</v>
      </c>
      <c r="D512" s="348" t="s">
        <v>2739</v>
      </c>
      <c r="E512" s="638" t="str">
        <f>HYPERLINK("http://dx.doi.org/10.46743/2160-3715/2023.5856","http://dx.doi.org/10.46743/2160-3715/2023.5856")</f>
        <v>http://dx.doi.org/10.46743/2160-3715/2023.5856</v>
      </c>
      <c r="F512" s="348" t="s">
        <v>2443</v>
      </c>
      <c r="G512" s="348">
        <v>5.0</v>
      </c>
      <c r="H512" s="348">
        <v>1.0</v>
      </c>
      <c r="I512" s="348">
        <v>5.0</v>
      </c>
      <c r="J512" s="348">
        <v>50.0</v>
      </c>
      <c r="K512" s="628">
        <v>10.0</v>
      </c>
      <c r="L512" s="126" t="s">
        <v>60</v>
      </c>
    </row>
    <row r="513" ht="15.75" customHeight="1">
      <c r="A513" s="678" t="s">
        <v>2740</v>
      </c>
      <c r="B513" s="678" t="s">
        <v>2741</v>
      </c>
      <c r="C513" s="348" t="s">
        <v>52</v>
      </c>
      <c r="D513" s="348" t="s">
        <v>2742</v>
      </c>
      <c r="E513" s="638" t="str">
        <f>HYPERLINK("http://dx.doi.org/10.3390/su15032823","http://dx.doi.org/10.3390/su15032823")</f>
        <v>http://dx.doi.org/10.3390/su15032823</v>
      </c>
      <c r="F513" s="348" t="s">
        <v>2443</v>
      </c>
      <c r="G513" s="348">
        <v>4.0</v>
      </c>
      <c r="H513" s="348">
        <v>4.0</v>
      </c>
      <c r="I513" s="348">
        <v>4.0</v>
      </c>
      <c r="J513" s="348">
        <v>50.0</v>
      </c>
      <c r="K513" s="628">
        <v>12.5</v>
      </c>
      <c r="L513" s="126" t="s">
        <v>60</v>
      </c>
    </row>
    <row r="514" ht="15.75" customHeight="1">
      <c r="A514" s="678" t="s">
        <v>2743</v>
      </c>
      <c r="B514" s="678" t="s">
        <v>2744</v>
      </c>
      <c r="C514" s="348" t="s">
        <v>52</v>
      </c>
      <c r="D514" s="348" t="s">
        <v>2745</v>
      </c>
      <c r="E514" s="638" t="str">
        <f>HYPERLINK("http://dx.doi.org/10.1016/j.envpol.2023.122720","http://dx.doi.org/10.1016/j.envpol.2023.122720")</f>
        <v>http://dx.doi.org/10.1016/j.envpol.2023.122720</v>
      </c>
      <c r="F514" s="348" t="s">
        <v>2443</v>
      </c>
      <c r="G514" s="348">
        <v>9.0</v>
      </c>
      <c r="H514" s="348">
        <v>1.0</v>
      </c>
      <c r="I514" s="348">
        <v>9.0</v>
      </c>
      <c r="J514" s="348">
        <v>50.0</v>
      </c>
      <c r="K514" s="628">
        <v>5.555555555555555</v>
      </c>
      <c r="L514" s="126" t="s">
        <v>60</v>
      </c>
    </row>
    <row r="515" ht="15.75" customHeight="1">
      <c r="A515" s="432" t="s">
        <v>2746</v>
      </c>
      <c r="B515" s="415" t="s">
        <v>2747</v>
      </c>
      <c r="C515" s="421" t="s">
        <v>52</v>
      </c>
      <c r="D515" s="421" t="s">
        <v>2748</v>
      </c>
      <c r="E515" s="638" t="str">
        <f>HYPERLINK("http://dx.doi.org/10.1080/01480545.2023.2291985","http://dx.doi.org/10.1080/01480545.2023.2291985")</f>
        <v>http://dx.doi.org/10.1080/01480545.2023.2291985</v>
      </c>
      <c r="F515" s="348" t="s">
        <v>2443</v>
      </c>
      <c r="G515" s="421">
        <v>2.0</v>
      </c>
      <c r="H515" s="421">
        <v>1.0</v>
      </c>
      <c r="I515" s="421">
        <v>10.0</v>
      </c>
      <c r="J515" s="348">
        <v>50.0</v>
      </c>
      <c r="K515" s="679">
        <v>25.0</v>
      </c>
      <c r="L515" s="126" t="s">
        <v>60</v>
      </c>
    </row>
    <row r="516" ht="15.75" customHeight="1">
      <c r="A516" s="432" t="s">
        <v>2749</v>
      </c>
      <c r="B516" s="415" t="s">
        <v>2750</v>
      </c>
      <c r="C516" s="421" t="s">
        <v>52</v>
      </c>
      <c r="D516" s="421" t="s">
        <v>2751</v>
      </c>
      <c r="E516" s="638" t="str">
        <f>HYPERLINK("http://dx.doi.org/10.1016/j.heliyon.2023.e20449","http://dx.doi.org/10.1016/j.heliyon.2023.e20449")</f>
        <v>http://dx.doi.org/10.1016/j.heliyon.2023.e20449</v>
      </c>
      <c r="F516" s="348" t="s">
        <v>2443</v>
      </c>
      <c r="G516" s="421">
        <v>8.0</v>
      </c>
      <c r="H516" s="421">
        <v>1.0</v>
      </c>
      <c r="I516" s="421">
        <v>8.0</v>
      </c>
      <c r="J516" s="348">
        <v>50.0</v>
      </c>
      <c r="K516" s="679">
        <v>6.25</v>
      </c>
      <c r="L516" s="126" t="s">
        <v>60</v>
      </c>
    </row>
    <row r="517" ht="15.75" customHeight="1">
      <c r="A517" s="348" t="s">
        <v>406</v>
      </c>
      <c r="B517" s="663" t="s">
        <v>405</v>
      </c>
      <c r="C517" s="348" t="s">
        <v>52</v>
      </c>
      <c r="D517" s="348" t="s">
        <v>2752</v>
      </c>
      <c r="E517" s="570" t="s">
        <v>2753</v>
      </c>
      <c r="F517" s="348" t="s">
        <v>2443</v>
      </c>
      <c r="G517" s="348">
        <v>7.0</v>
      </c>
      <c r="H517" s="348">
        <v>3.0</v>
      </c>
      <c r="I517" s="348">
        <v>7.0</v>
      </c>
      <c r="J517" s="664">
        <v>50.0</v>
      </c>
      <c r="K517" s="628">
        <v>7.14</v>
      </c>
      <c r="L517" s="126" t="s">
        <v>93</v>
      </c>
    </row>
    <row r="518" ht="15.75" customHeight="1">
      <c r="A518" s="348" t="s">
        <v>2605</v>
      </c>
      <c r="B518" s="365" t="s">
        <v>2550</v>
      </c>
      <c r="C518" s="348" t="s">
        <v>52</v>
      </c>
      <c r="D518" s="348" t="s">
        <v>2551</v>
      </c>
      <c r="E518" s="672" t="s">
        <v>2552</v>
      </c>
      <c r="F518" s="348" t="s">
        <v>2113</v>
      </c>
      <c r="G518" s="348">
        <v>10.0</v>
      </c>
      <c r="H518" s="348">
        <v>9.0</v>
      </c>
      <c r="I518" s="348">
        <v>11.0</v>
      </c>
      <c r="J518" s="664">
        <v>50.0</v>
      </c>
      <c r="K518" s="666">
        <f t="shared" ref="K518:K609" si="11">J518/G518</f>
        <v>5</v>
      </c>
      <c r="L518" s="126" t="s">
        <v>76</v>
      </c>
    </row>
    <row r="519" ht="15.75" customHeight="1">
      <c r="A519" s="348" t="s">
        <v>2607</v>
      </c>
      <c r="B519" s="640" t="s">
        <v>2206</v>
      </c>
      <c r="C519" s="348" t="s">
        <v>52</v>
      </c>
      <c r="D519" s="348" t="s">
        <v>2207</v>
      </c>
      <c r="E519" s="672" t="s">
        <v>2208</v>
      </c>
      <c r="F519" s="348" t="s">
        <v>2113</v>
      </c>
      <c r="G519" s="348">
        <v>9.0</v>
      </c>
      <c r="H519" s="348">
        <v>9.0</v>
      </c>
      <c r="I519" s="348">
        <v>9.0</v>
      </c>
      <c r="J519" s="664">
        <v>50.0</v>
      </c>
      <c r="K519" s="628">
        <f t="shared" si="11"/>
        <v>5.555555556</v>
      </c>
      <c r="L519" s="126" t="s">
        <v>76</v>
      </c>
    </row>
    <row r="520" ht="15.75" customHeight="1">
      <c r="A520" s="348" t="s">
        <v>2607</v>
      </c>
      <c r="B520" s="640" t="s">
        <v>2206</v>
      </c>
      <c r="C520" s="348" t="s">
        <v>52</v>
      </c>
      <c r="D520" s="348" t="s">
        <v>2209</v>
      </c>
      <c r="E520" s="672" t="s">
        <v>2210</v>
      </c>
      <c r="F520" s="348" t="s">
        <v>2113</v>
      </c>
      <c r="G520" s="348">
        <v>9.0</v>
      </c>
      <c r="H520" s="348">
        <v>9.0</v>
      </c>
      <c r="I520" s="348">
        <v>9.0</v>
      </c>
      <c r="J520" s="664">
        <v>50.0</v>
      </c>
      <c r="K520" s="628">
        <f t="shared" si="11"/>
        <v>5.555555556</v>
      </c>
      <c r="L520" s="126" t="s">
        <v>76</v>
      </c>
    </row>
    <row r="521" ht="15.75" customHeight="1">
      <c r="A521" s="348" t="s">
        <v>2607</v>
      </c>
      <c r="B521" s="640" t="s">
        <v>2206</v>
      </c>
      <c r="C521" s="348" t="s">
        <v>52</v>
      </c>
      <c r="D521" s="348" t="s">
        <v>2211</v>
      </c>
      <c r="E521" s="672" t="s">
        <v>2212</v>
      </c>
      <c r="F521" s="348" t="s">
        <v>2113</v>
      </c>
      <c r="G521" s="348">
        <v>9.0</v>
      </c>
      <c r="H521" s="348">
        <v>9.0</v>
      </c>
      <c r="I521" s="348">
        <v>9.0</v>
      </c>
      <c r="J521" s="664">
        <v>50.0</v>
      </c>
      <c r="K521" s="628">
        <f t="shared" si="11"/>
        <v>5.555555556</v>
      </c>
      <c r="L521" s="126" t="s">
        <v>76</v>
      </c>
    </row>
    <row r="522" ht="15.75" customHeight="1">
      <c r="A522" s="348" t="s">
        <v>2607</v>
      </c>
      <c r="B522" s="640" t="s">
        <v>2206</v>
      </c>
      <c r="C522" s="348" t="s">
        <v>52</v>
      </c>
      <c r="D522" s="348" t="s">
        <v>2213</v>
      </c>
      <c r="E522" s="672" t="s">
        <v>2214</v>
      </c>
      <c r="F522" s="348" t="s">
        <v>2113</v>
      </c>
      <c r="G522" s="348">
        <v>9.0</v>
      </c>
      <c r="H522" s="348">
        <v>9.0</v>
      </c>
      <c r="I522" s="348">
        <v>9.0</v>
      </c>
      <c r="J522" s="664">
        <v>50.0</v>
      </c>
      <c r="K522" s="628">
        <f t="shared" si="11"/>
        <v>5.555555556</v>
      </c>
      <c r="L522" s="126" t="s">
        <v>76</v>
      </c>
    </row>
    <row r="523" ht="15.75" customHeight="1">
      <c r="A523" s="348" t="s">
        <v>2607</v>
      </c>
      <c r="B523" s="640" t="s">
        <v>2206</v>
      </c>
      <c r="C523" s="348" t="s">
        <v>52</v>
      </c>
      <c r="D523" s="348" t="s">
        <v>2215</v>
      </c>
      <c r="E523" s="348" t="s">
        <v>2216</v>
      </c>
      <c r="F523" s="348" t="s">
        <v>2113</v>
      </c>
      <c r="G523" s="348">
        <v>9.0</v>
      </c>
      <c r="H523" s="348">
        <v>9.0</v>
      </c>
      <c r="I523" s="348">
        <v>9.0</v>
      </c>
      <c r="J523" s="664">
        <v>50.0</v>
      </c>
      <c r="K523" s="628">
        <f t="shared" si="11"/>
        <v>5.555555556</v>
      </c>
      <c r="L523" s="126" t="s">
        <v>76</v>
      </c>
    </row>
    <row r="524" ht="15.75" customHeight="1">
      <c r="A524" s="348" t="s">
        <v>2607</v>
      </c>
      <c r="B524" s="640" t="s">
        <v>2206</v>
      </c>
      <c r="C524" s="348" t="s">
        <v>52</v>
      </c>
      <c r="D524" s="348" t="s">
        <v>2217</v>
      </c>
      <c r="E524" s="672" t="s">
        <v>2218</v>
      </c>
      <c r="F524" s="348" t="s">
        <v>2113</v>
      </c>
      <c r="G524" s="348">
        <v>9.0</v>
      </c>
      <c r="H524" s="348">
        <v>9.0</v>
      </c>
      <c r="I524" s="348">
        <v>9.0</v>
      </c>
      <c r="J524" s="664">
        <v>50.0</v>
      </c>
      <c r="K524" s="628">
        <f t="shared" si="11"/>
        <v>5.555555556</v>
      </c>
      <c r="L524" s="126" t="s">
        <v>76</v>
      </c>
    </row>
    <row r="525" ht="15.75" customHeight="1">
      <c r="A525" s="348" t="s">
        <v>2607</v>
      </c>
      <c r="B525" s="640" t="s">
        <v>2206</v>
      </c>
      <c r="C525" s="348" t="s">
        <v>52</v>
      </c>
      <c r="D525" s="348" t="s">
        <v>2219</v>
      </c>
      <c r="E525" s="672" t="s">
        <v>2220</v>
      </c>
      <c r="F525" s="348" t="s">
        <v>2113</v>
      </c>
      <c r="G525" s="348">
        <v>9.0</v>
      </c>
      <c r="H525" s="348">
        <v>9.0</v>
      </c>
      <c r="I525" s="348">
        <v>9.0</v>
      </c>
      <c r="J525" s="664">
        <v>50.0</v>
      </c>
      <c r="K525" s="628">
        <f t="shared" si="11"/>
        <v>5.555555556</v>
      </c>
      <c r="L525" s="126" t="s">
        <v>76</v>
      </c>
    </row>
    <row r="526" ht="15.75" customHeight="1">
      <c r="A526" s="348" t="s">
        <v>2607</v>
      </c>
      <c r="B526" s="640" t="s">
        <v>2206</v>
      </c>
      <c r="C526" s="348" t="s">
        <v>52</v>
      </c>
      <c r="D526" s="348" t="s">
        <v>2221</v>
      </c>
      <c r="E526" s="348" t="s">
        <v>2222</v>
      </c>
      <c r="F526" s="348" t="s">
        <v>2113</v>
      </c>
      <c r="G526" s="348">
        <v>9.0</v>
      </c>
      <c r="H526" s="348">
        <v>9.0</v>
      </c>
      <c r="I526" s="348">
        <v>9.0</v>
      </c>
      <c r="J526" s="664">
        <v>50.0</v>
      </c>
      <c r="K526" s="628">
        <f t="shared" si="11"/>
        <v>5.555555556</v>
      </c>
      <c r="L526" s="126" t="s">
        <v>76</v>
      </c>
    </row>
    <row r="527" ht="15.75" customHeight="1">
      <c r="A527" s="348" t="s">
        <v>2223</v>
      </c>
      <c r="B527" s="640" t="s">
        <v>2224</v>
      </c>
      <c r="C527" s="348" t="s">
        <v>52</v>
      </c>
      <c r="D527" s="348" t="s">
        <v>2225</v>
      </c>
      <c r="E527" s="672" t="s">
        <v>2226</v>
      </c>
      <c r="F527" s="348" t="s">
        <v>2113</v>
      </c>
      <c r="G527" s="348">
        <v>14.0</v>
      </c>
      <c r="H527" s="348">
        <v>14.0</v>
      </c>
      <c r="I527" s="348">
        <v>14.0</v>
      </c>
      <c r="J527" s="665">
        <v>50.0</v>
      </c>
      <c r="K527" s="628">
        <f t="shared" si="11"/>
        <v>3.571428571</v>
      </c>
      <c r="L527" s="126" t="s">
        <v>76</v>
      </c>
    </row>
    <row r="528" ht="15.75" customHeight="1">
      <c r="A528" s="348" t="s">
        <v>2223</v>
      </c>
      <c r="B528" s="640" t="s">
        <v>2224</v>
      </c>
      <c r="C528" s="348" t="s">
        <v>52</v>
      </c>
      <c r="D528" s="348" t="s">
        <v>2227</v>
      </c>
      <c r="E528" s="672" t="s">
        <v>2228</v>
      </c>
      <c r="F528" s="348" t="s">
        <v>2113</v>
      </c>
      <c r="G528" s="348">
        <v>14.0</v>
      </c>
      <c r="H528" s="348">
        <v>14.0</v>
      </c>
      <c r="I528" s="348">
        <v>14.0</v>
      </c>
      <c r="J528" s="665">
        <v>50.0</v>
      </c>
      <c r="K528" s="628">
        <f t="shared" si="11"/>
        <v>3.571428571</v>
      </c>
      <c r="L528" s="126" t="s">
        <v>76</v>
      </c>
    </row>
    <row r="529" ht="15.75" customHeight="1">
      <c r="A529" s="348" t="s">
        <v>2223</v>
      </c>
      <c r="B529" s="640" t="s">
        <v>2224</v>
      </c>
      <c r="C529" s="348" t="s">
        <v>52</v>
      </c>
      <c r="D529" s="348" t="s">
        <v>2229</v>
      </c>
      <c r="E529" s="348" t="s">
        <v>2230</v>
      </c>
      <c r="F529" s="348" t="s">
        <v>2113</v>
      </c>
      <c r="G529" s="348">
        <v>14.0</v>
      </c>
      <c r="H529" s="348">
        <v>14.0</v>
      </c>
      <c r="I529" s="348">
        <v>14.0</v>
      </c>
      <c r="J529" s="665">
        <v>50.0</v>
      </c>
      <c r="K529" s="628">
        <f t="shared" si="11"/>
        <v>3.571428571</v>
      </c>
      <c r="L529" s="126" t="s">
        <v>76</v>
      </c>
    </row>
    <row r="530" ht="15.75" customHeight="1">
      <c r="A530" s="348" t="s">
        <v>2223</v>
      </c>
      <c r="B530" s="640" t="s">
        <v>2224</v>
      </c>
      <c r="C530" s="348" t="s">
        <v>52</v>
      </c>
      <c r="D530" s="348" t="s">
        <v>2231</v>
      </c>
      <c r="E530" s="348" t="s">
        <v>2232</v>
      </c>
      <c r="F530" s="348" t="s">
        <v>2113</v>
      </c>
      <c r="G530" s="348">
        <v>14.0</v>
      </c>
      <c r="H530" s="348">
        <v>14.0</v>
      </c>
      <c r="I530" s="348">
        <v>14.0</v>
      </c>
      <c r="J530" s="665">
        <v>50.0</v>
      </c>
      <c r="K530" s="628">
        <f t="shared" si="11"/>
        <v>3.571428571</v>
      </c>
      <c r="L530" s="126" t="s">
        <v>76</v>
      </c>
    </row>
    <row r="531" ht="15.75" customHeight="1">
      <c r="A531" s="348" t="s">
        <v>2223</v>
      </c>
      <c r="B531" s="640" t="s">
        <v>2224</v>
      </c>
      <c r="C531" s="348" t="s">
        <v>52</v>
      </c>
      <c r="D531" s="348" t="s">
        <v>2233</v>
      </c>
      <c r="E531" s="348" t="s">
        <v>2234</v>
      </c>
      <c r="F531" s="348" t="s">
        <v>2113</v>
      </c>
      <c r="G531" s="348">
        <v>14.0</v>
      </c>
      <c r="H531" s="348">
        <v>14.0</v>
      </c>
      <c r="I531" s="348">
        <v>14.0</v>
      </c>
      <c r="J531" s="665">
        <v>50.0</v>
      </c>
      <c r="K531" s="628">
        <f t="shared" si="11"/>
        <v>3.571428571</v>
      </c>
      <c r="L531" s="126" t="s">
        <v>76</v>
      </c>
    </row>
    <row r="532" ht="15.75" customHeight="1">
      <c r="A532" s="348" t="s">
        <v>2223</v>
      </c>
      <c r="B532" s="640" t="s">
        <v>2224</v>
      </c>
      <c r="C532" s="348" t="s">
        <v>52</v>
      </c>
      <c r="D532" s="348" t="s">
        <v>2235</v>
      </c>
      <c r="E532" s="348" t="s">
        <v>2236</v>
      </c>
      <c r="F532" s="348" t="s">
        <v>2113</v>
      </c>
      <c r="G532" s="348">
        <v>14.0</v>
      </c>
      <c r="H532" s="348">
        <v>14.0</v>
      </c>
      <c r="I532" s="348">
        <v>14.0</v>
      </c>
      <c r="J532" s="665">
        <v>50.0</v>
      </c>
      <c r="K532" s="628">
        <f t="shared" si="11"/>
        <v>3.571428571</v>
      </c>
      <c r="L532" s="126" t="s">
        <v>76</v>
      </c>
    </row>
    <row r="533" ht="15.75" customHeight="1">
      <c r="A533" s="348" t="s">
        <v>2223</v>
      </c>
      <c r="B533" s="640" t="s">
        <v>2224</v>
      </c>
      <c r="C533" s="348" t="s">
        <v>52</v>
      </c>
      <c r="D533" s="348" t="s">
        <v>2237</v>
      </c>
      <c r="E533" s="348" t="s">
        <v>2238</v>
      </c>
      <c r="F533" s="348" t="s">
        <v>2113</v>
      </c>
      <c r="G533" s="348">
        <v>14.0</v>
      </c>
      <c r="H533" s="348">
        <v>14.0</v>
      </c>
      <c r="I533" s="348">
        <v>14.0</v>
      </c>
      <c r="J533" s="665">
        <v>50.0</v>
      </c>
      <c r="K533" s="628">
        <f t="shared" si="11"/>
        <v>3.571428571</v>
      </c>
      <c r="L533" s="126" t="s">
        <v>76</v>
      </c>
    </row>
    <row r="534" ht="15.75" customHeight="1">
      <c r="A534" s="348" t="s">
        <v>2223</v>
      </c>
      <c r="B534" s="640" t="s">
        <v>2224</v>
      </c>
      <c r="C534" s="348" t="s">
        <v>52</v>
      </c>
      <c r="D534" s="348" t="s">
        <v>2239</v>
      </c>
      <c r="E534" s="348" t="s">
        <v>2240</v>
      </c>
      <c r="F534" s="348" t="s">
        <v>2113</v>
      </c>
      <c r="G534" s="348">
        <v>14.0</v>
      </c>
      <c r="H534" s="348">
        <v>14.0</v>
      </c>
      <c r="I534" s="348">
        <v>14.0</v>
      </c>
      <c r="J534" s="665">
        <v>50.0</v>
      </c>
      <c r="K534" s="628">
        <f t="shared" si="11"/>
        <v>3.571428571</v>
      </c>
      <c r="L534" s="126" t="s">
        <v>76</v>
      </c>
    </row>
    <row r="535" ht="15.75" customHeight="1">
      <c r="A535" s="348" t="s">
        <v>2223</v>
      </c>
      <c r="B535" s="640" t="s">
        <v>2224</v>
      </c>
      <c r="C535" s="348" t="s">
        <v>52</v>
      </c>
      <c r="D535" s="348" t="s">
        <v>2241</v>
      </c>
      <c r="E535" s="348" t="s">
        <v>2242</v>
      </c>
      <c r="F535" s="348" t="s">
        <v>2113</v>
      </c>
      <c r="G535" s="348">
        <v>14.0</v>
      </c>
      <c r="H535" s="348">
        <v>14.0</v>
      </c>
      <c r="I535" s="348">
        <v>14.0</v>
      </c>
      <c r="J535" s="665">
        <v>50.0</v>
      </c>
      <c r="K535" s="628">
        <f t="shared" si="11"/>
        <v>3.571428571</v>
      </c>
      <c r="L535" s="126" t="s">
        <v>76</v>
      </c>
    </row>
    <row r="536" ht="15.75" customHeight="1">
      <c r="A536" s="348" t="s">
        <v>2223</v>
      </c>
      <c r="B536" s="640" t="s">
        <v>2224</v>
      </c>
      <c r="C536" s="348" t="s">
        <v>52</v>
      </c>
      <c r="D536" s="348" t="s">
        <v>2243</v>
      </c>
      <c r="E536" s="348" t="s">
        <v>2244</v>
      </c>
      <c r="F536" s="348" t="s">
        <v>2113</v>
      </c>
      <c r="G536" s="348">
        <v>14.0</v>
      </c>
      <c r="H536" s="348">
        <v>14.0</v>
      </c>
      <c r="I536" s="348">
        <v>14.0</v>
      </c>
      <c r="J536" s="665">
        <v>50.0</v>
      </c>
      <c r="K536" s="628">
        <f t="shared" si="11"/>
        <v>3.571428571</v>
      </c>
      <c r="L536" s="126" t="s">
        <v>76</v>
      </c>
    </row>
    <row r="537" ht="15.75" customHeight="1">
      <c r="A537" s="348" t="s">
        <v>2223</v>
      </c>
      <c r="B537" s="640" t="s">
        <v>2224</v>
      </c>
      <c r="C537" s="348" t="s">
        <v>52</v>
      </c>
      <c r="D537" s="348" t="s">
        <v>2245</v>
      </c>
      <c r="E537" s="348" t="s">
        <v>2246</v>
      </c>
      <c r="F537" s="348" t="s">
        <v>2113</v>
      </c>
      <c r="G537" s="348">
        <v>14.0</v>
      </c>
      <c r="H537" s="348">
        <v>14.0</v>
      </c>
      <c r="I537" s="348">
        <v>14.0</v>
      </c>
      <c r="J537" s="665">
        <v>50.0</v>
      </c>
      <c r="K537" s="628">
        <f t="shared" si="11"/>
        <v>3.571428571</v>
      </c>
      <c r="L537" s="126" t="s">
        <v>76</v>
      </c>
    </row>
    <row r="538" ht="15.75" customHeight="1">
      <c r="A538" s="348" t="s">
        <v>2223</v>
      </c>
      <c r="B538" s="640" t="s">
        <v>2224</v>
      </c>
      <c r="C538" s="348" t="s">
        <v>52</v>
      </c>
      <c r="D538" s="348" t="s">
        <v>2247</v>
      </c>
      <c r="E538" s="348" t="s">
        <v>2248</v>
      </c>
      <c r="F538" s="348" t="s">
        <v>2113</v>
      </c>
      <c r="G538" s="348">
        <v>14.0</v>
      </c>
      <c r="H538" s="348">
        <v>14.0</v>
      </c>
      <c r="I538" s="348">
        <v>14.0</v>
      </c>
      <c r="J538" s="665">
        <v>50.0</v>
      </c>
      <c r="K538" s="628">
        <f t="shared" si="11"/>
        <v>3.571428571</v>
      </c>
      <c r="L538" s="126" t="s">
        <v>76</v>
      </c>
    </row>
    <row r="539" ht="15.75" customHeight="1">
      <c r="A539" s="348" t="s">
        <v>2223</v>
      </c>
      <c r="B539" s="640" t="s">
        <v>2224</v>
      </c>
      <c r="C539" s="348" t="s">
        <v>52</v>
      </c>
      <c r="D539" s="348" t="s">
        <v>2249</v>
      </c>
      <c r="E539" s="348" t="s">
        <v>2250</v>
      </c>
      <c r="F539" s="348" t="s">
        <v>2113</v>
      </c>
      <c r="G539" s="348">
        <v>14.0</v>
      </c>
      <c r="H539" s="348">
        <v>14.0</v>
      </c>
      <c r="I539" s="348">
        <v>14.0</v>
      </c>
      <c r="J539" s="665">
        <v>50.0</v>
      </c>
      <c r="K539" s="628">
        <f t="shared" si="11"/>
        <v>3.571428571</v>
      </c>
      <c r="L539" s="126" t="s">
        <v>76</v>
      </c>
    </row>
    <row r="540" ht="15.75" customHeight="1">
      <c r="A540" s="348" t="s">
        <v>2223</v>
      </c>
      <c r="B540" s="640" t="s">
        <v>2224</v>
      </c>
      <c r="C540" s="348" t="s">
        <v>52</v>
      </c>
      <c r="D540" s="348" t="s">
        <v>2251</v>
      </c>
      <c r="E540" s="348" t="s">
        <v>2252</v>
      </c>
      <c r="F540" s="348" t="s">
        <v>2113</v>
      </c>
      <c r="G540" s="348">
        <v>14.0</v>
      </c>
      <c r="H540" s="348">
        <v>14.0</v>
      </c>
      <c r="I540" s="348">
        <v>14.0</v>
      </c>
      <c r="J540" s="665">
        <v>50.0</v>
      </c>
      <c r="K540" s="628">
        <f t="shared" si="11"/>
        <v>3.571428571</v>
      </c>
      <c r="L540" s="126" t="s">
        <v>76</v>
      </c>
    </row>
    <row r="541" ht="15.75" customHeight="1">
      <c r="A541" s="348" t="s">
        <v>2223</v>
      </c>
      <c r="B541" s="640" t="s">
        <v>2224</v>
      </c>
      <c r="C541" s="348" t="s">
        <v>52</v>
      </c>
      <c r="D541" s="348" t="s">
        <v>2253</v>
      </c>
      <c r="E541" s="348" t="s">
        <v>2254</v>
      </c>
      <c r="F541" s="348" t="s">
        <v>2113</v>
      </c>
      <c r="G541" s="348">
        <v>14.0</v>
      </c>
      <c r="H541" s="348">
        <v>14.0</v>
      </c>
      <c r="I541" s="348">
        <v>14.0</v>
      </c>
      <c r="J541" s="665">
        <v>50.0</v>
      </c>
      <c r="K541" s="628">
        <f t="shared" si="11"/>
        <v>3.571428571</v>
      </c>
      <c r="L541" s="126" t="s">
        <v>76</v>
      </c>
    </row>
    <row r="542" ht="15.75" customHeight="1">
      <c r="A542" s="348" t="s">
        <v>2223</v>
      </c>
      <c r="B542" s="640" t="s">
        <v>2224</v>
      </c>
      <c r="C542" s="348" t="s">
        <v>52</v>
      </c>
      <c r="D542" s="348" t="s">
        <v>2255</v>
      </c>
      <c r="E542" s="348" t="s">
        <v>2256</v>
      </c>
      <c r="F542" s="348" t="s">
        <v>2113</v>
      </c>
      <c r="G542" s="348">
        <v>14.0</v>
      </c>
      <c r="H542" s="348">
        <v>14.0</v>
      </c>
      <c r="I542" s="348">
        <v>14.0</v>
      </c>
      <c r="J542" s="665">
        <v>50.0</v>
      </c>
      <c r="K542" s="628">
        <f t="shared" si="11"/>
        <v>3.571428571</v>
      </c>
      <c r="L542" s="126" t="s">
        <v>76</v>
      </c>
    </row>
    <row r="543" ht="15.75" customHeight="1">
      <c r="A543" s="348" t="s">
        <v>2223</v>
      </c>
      <c r="B543" s="640" t="s">
        <v>2224</v>
      </c>
      <c r="C543" s="348" t="s">
        <v>52</v>
      </c>
      <c r="D543" s="348" t="s">
        <v>2257</v>
      </c>
      <c r="E543" s="348" t="s">
        <v>2258</v>
      </c>
      <c r="F543" s="348" t="s">
        <v>2113</v>
      </c>
      <c r="G543" s="348">
        <v>14.0</v>
      </c>
      <c r="H543" s="348">
        <v>14.0</v>
      </c>
      <c r="I543" s="348">
        <v>14.0</v>
      </c>
      <c r="J543" s="665">
        <v>50.0</v>
      </c>
      <c r="K543" s="628">
        <f t="shared" si="11"/>
        <v>3.571428571</v>
      </c>
      <c r="L543" s="126" t="s">
        <v>76</v>
      </c>
    </row>
    <row r="544" ht="15.75" customHeight="1">
      <c r="A544" s="348" t="s">
        <v>2223</v>
      </c>
      <c r="B544" s="640" t="s">
        <v>2224</v>
      </c>
      <c r="C544" s="348" t="s">
        <v>52</v>
      </c>
      <c r="D544" s="348" t="s">
        <v>2259</v>
      </c>
      <c r="E544" s="348" t="s">
        <v>2260</v>
      </c>
      <c r="F544" s="348" t="s">
        <v>2113</v>
      </c>
      <c r="G544" s="348">
        <v>14.0</v>
      </c>
      <c r="H544" s="348">
        <v>14.0</v>
      </c>
      <c r="I544" s="348">
        <v>14.0</v>
      </c>
      <c r="J544" s="665">
        <v>50.0</v>
      </c>
      <c r="K544" s="628">
        <f t="shared" si="11"/>
        <v>3.571428571</v>
      </c>
      <c r="L544" s="126" t="s">
        <v>76</v>
      </c>
    </row>
    <row r="545" ht="15.75" customHeight="1">
      <c r="A545" s="348" t="s">
        <v>2223</v>
      </c>
      <c r="B545" s="640" t="s">
        <v>2224</v>
      </c>
      <c r="C545" s="348" t="s">
        <v>52</v>
      </c>
      <c r="D545" s="348" t="s">
        <v>2261</v>
      </c>
      <c r="E545" s="348" t="s">
        <v>2262</v>
      </c>
      <c r="F545" s="348" t="s">
        <v>2113</v>
      </c>
      <c r="G545" s="348">
        <v>14.0</v>
      </c>
      <c r="H545" s="348">
        <v>14.0</v>
      </c>
      <c r="I545" s="348">
        <v>14.0</v>
      </c>
      <c r="J545" s="665">
        <v>50.0</v>
      </c>
      <c r="K545" s="628">
        <f t="shared" si="11"/>
        <v>3.571428571</v>
      </c>
      <c r="L545" s="126" t="s">
        <v>76</v>
      </c>
    </row>
    <row r="546" ht="15.75" customHeight="1">
      <c r="A546" s="348" t="s">
        <v>2223</v>
      </c>
      <c r="B546" s="640" t="s">
        <v>2224</v>
      </c>
      <c r="C546" s="348" t="s">
        <v>52</v>
      </c>
      <c r="D546" s="348" t="s">
        <v>2263</v>
      </c>
      <c r="E546" s="348" t="s">
        <v>2264</v>
      </c>
      <c r="F546" s="348" t="s">
        <v>2113</v>
      </c>
      <c r="G546" s="348">
        <v>14.0</v>
      </c>
      <c r="H546" s="348">
        <v>14.0</v>
      </c>
      <c r="I546" s="348">
        <v>14.0</v>
      </c>
      <c r="J546" s="665">
        <v>50.0</v>
      </c>
      <c r="K546" s="628">
        <f t="shared" si="11"/>
        <v>3.571428571</v>
      </c>
      <c r="L546" s="126" t="s">
        <v>76</v>
      </c>
    </row>
    <row r="547" ht="15.75" customHeight="1">
      <c r="A547" s="348" t="s">
        <v>2223</v>
      </c>
      <c r="B547" s="640" t="s">
        <v>2224</v>
      </c>
      <c r="C547" s="348" t="s">
        <v>52</v>
      </c>
      <c r="D547" s="348" t="s">
        <v>2265</v>
      </c>
      <c r="E547" s="348" t="s">
        <v>2266</v>
      </c>
      <c r="F547" s="348" t="s">
        <v>2113</v>
      </c>
      <c r="G547" s="348">
        <v>14.0</v>
      </c>
      <c r="H547" s="348">
        <v>14.0</v>
      </c>
      <c r="I547" s="348">
        <v>14.0</v>
      </c>
      <c r="J547" s="665">
        <v>50.0</v>
      </c>
      <c r="K547" s="628">
        <f t="shared" si="11"/>
        <v>3.571428571</v>
      </c>
      <c r="L547" s="126" t="s">
        <v>76</v>
      </c>
    </row>
    <row r="548" ht="15.75" customHeight="1">
      <c r="A548" s="348" t="s">
        <v>2223</v>
      </c>
      <c r="B548" s="640" t="s">
        <v>2224</v>
      </c>
      <c r="C548" s="348" t="s">
        <v>52</v>
      </c>
      <c r="D548" s="348" t="s">
        <v>2267</v>
      </c>
      <c r="E548" s="348" t="s">
        <v>2268</v>
      </c>
      <c r="F548" s="348" t="s">
        <v>2113</v>
      </c>
      <c r="G548" s="348">
        <v>14.0</v>
      </c>
      <c r="H548" s="348">
        <v>14.0</v>
      </c>
      <c r="I548" s="348">
        <v>14.0</v>
      </c>
      <c r="J548" s="665">
        <v>50.0</v>
      </c>
      <c r="K548" s="628">
        <f t="shared" si="11"/>
        <v>3.571428571</v>
      </c>
      <c r="L548" s="126" t="s">
        <v>76</v>
      </c>
    </row>
    <row r="549" ht="15.75" customHeight="1">
      <c r="A549" s="348" t="s">
        <v>2223</v>
      </c>
      <c r="B549" s="640" t="s">
        <v>2224</v>
      </c>
      <c r="C549" s="348" t="s">
        <v>52</v>
      </c>
      <c r="D549" s="348" t="s">
        <v>2269</v>
      </c>
      <c r="E549" s="348" t="s">
        <v>2270</v>
      </c>
      <c r="F549" s="348" t="s">
        <v>2113</v>
      </c>
      <c r="G549" s="348">
        <v>14.0</v>
      </c>
      <c r="H549" s="348">
        <v>14.0</v>
      </c>
      <c r="I549" s="348">
        <v>14.0</v>
      </c>
      <c r="J549" s="665">
        <v>50.0</v>
      </c>
      <c r="K549" s="628">
        <f t="shared" si="11"/>
        <v>3.571428571</v>
      </c>
      <c r="L549" s="126" t="s">
        <v>76</v>
      </c>
    </row>
    <row r="550" ht="15.75" customHeight="1">
      <c r="A550" s="348" t="s">
        <v>2223</v>
      </c>
      <c r="B550" s="640" t="s">
        <v>2224</v>
      </c>
      <c r="C550" s="348" t="s">
        <v>52</v>
      </c>
      <c r="D550" s="348" t="s">
        <v>2271</v>
      </c>
      <c r="E550" s="348" t="s">
        <v>2272</v>
      </c>
      <c r="F550" s="348" t="s">
        <v>2113</v>
      </c>
      <c r="G550" s="348">
        <v>14.0</v>
      </c>
      <c r="H550" s="348">
        <v>14.0</v>
      </c>
      <c r="I550" s="348">
        <v>14.0</v>
      </c>
      <c r="J550" s="665">
        <v>50.0</v>
      </c>
      <c r="K550" s="628">
        <f t="shared" si="11"/>
        <v>3.571428571</v>
      </c>
      <c r="L550" s="126" t="s">
        <v>76</v>
      </c>
    </row>
    <row r="551" ht="15.75" customHeight="1">
      <c r="A551" s="348" t="s">
        <v>2223</v>
      </c>
      <c r="B551" s="640" t="s">
        <v>2224</v>
      </c>
      <c r="C551" s="348" t="s">
        <v>52</v>
      </c>
      <c r="D551" s="348" t="s">
        <v>2273</v>
      </c>
      <c r="E551" s="348" t="s">
        <v>2274</v>
      </c>
      <c r="F551" s="348" t="s">
        <v>2113</v>
      </c>
      <c r="G551" s="348">
        <v>14.0</v>
      </c>
      <c r="H551" s="348">
        <v>14.0</v>
      </c>
      <c r="I551" s="348">
        <v>14.0</v>
      </c>
      <c r="J551" s="665">
        <v>50.0</v>
      </c>
      <c r="K551" s="628">
        <f t="shared" si="11"/>
        <v>3.571428571</v>
      </c>
      <c r="L551" s="126" t="s">
        <v>76</v>
      </c>
    </row>
    <row r="552" ht="15.75" customHeight="1">
      <c r="A552" s="348" t="s">
        <v>2223</v>
      </c>
      <c r="B552" s="640" t="s">
        <v>2224</v>
      </c>
      <c r="C552" s="348" t="s">
        <v>52</v>
      </c>
      <c r="D552" s="348" t="s">
        <v>2275</v>
      </c>
      <c r="E552" s="348" t="s">
        <v>2276</v>
      </c>
      <c r="F552" s="348" t="s">
        <v>2113</v>
      </c>
      <c r="G552" s="348">
        <v>14.0</v>
      </c>
      <c r="H552" s="348">
        <v>14.0</v>
      </c>
      <c r="I552" s="348">
        <v>14.0</v>
      </c>
      <c r="J552" s="665">
        <v>50.0</v>
      </c>
      <c r="K552" s="628">
        <f t="shared" si="11"/>
        <v>3.571428571</v>
      </c>
      <c r="L552" s="126" t="s">
        <v>76</v>
      </c>
    </row>
    <row r="553" ht="15.75" customHeight="1">
      <c r="A553" s="348" t="s">
        <v>2223</v>
      </c>
      <c r="B553" s="640" t="s">
        <v>2224</v>
      </c>
      <c r="C553" s="348" t="s">
        <v>52</v>
      </c>
      <c r="D553" s="348" t="s">
        <v>2277</v>
      </c>
      <c r="E553" s="348" t="s">
        <v>2278</v>
      </c>
      <c r="F553" s="348" t="s">
        <v>2113</v>
      </c>
      <c r="G553" s="348">
        <v>14.0</v>
      </c>
      <c r="H553" s="348">
        <v>14.0</v>
      </c>
      <c r="I553" s="348">
        <v>14.0</v>
      </c>
      <c r="J553" s="665">
        <v>50.0</v>
      </c>
      <c r="K553" s="628">
        <f t="shared" si="11"/>
        <v>3.571428571</v>
      </c>
      <c r="L553" s="126" t="s">
        <v>76</v>
      </c>
    </row>
    <row r="554" ht="15.75" customHeight="1">
      <c r="A554" s="348" t="s">
        <v>2223</v>
      </c>
      <c r="B554" s="640" t="s">
        <v>2224</v>
      </c>
      <c r="C554" s="348" t="s">
        <v>52</v>
      </c>
      <c r="D554" s="348" t="s">
        <v>2279</v>
      </c>
      <c r="E554" s="348" t="s">
        <v>2280</v>
      </c>
      <c r="F554" s="348" t="s">
        <v>2113</v>
      </c>
      <c r="G554" s="348">
        <v>14.0</v>
      </c>
      <c r="H554" s="348">
        <v>14.0</v>
      </c>
      <c r="I554" s="348">
        <v>14.0</v>
      </c>
      <c r="J554" s="665">
        <v>50.0</v>
      </c>
      <c r="K554" s="628">
        <f t="shared" si="11"/>
        <v>3.571428571</v>
      </c>
      <c r="L554" s="126" t="s">
        <v>76</v>
      </c>
    </row>
    <row r="555" ht="15.75" customHeight="1">
      <c r="A555" s="348" t="s">
        <v>2223</v>
      </c>
      <c r="B555" s="640" t="s">
        <v>2224</v>
      </c>
      <c r="C555" s="348" t="s">
        <v>52</v>
      </c>
      <c r="D555" s="348" t="s">
        <v>2281</v>
      </c>
      <c r="E555" s="348" t="s">
        <v>2282</v>
      </c>
      <c r="F555" s="348" t="s">
        <v>2113</v>
      </c>
      <c r="G555" s="348">
        <v>14.0</v>
      </c>
      <c r="H555" s="348">
        <v>14.0</v>
      </c>
      <c r="I555" s="348">
        <v>14.0</v>
      </c>
      <c r="J555" s="665">
        <v>50.0</v>
      </c>
      <c r="K555" s="628">
        <f t="shared" si="11"/>
        <v>3.571428571</v>
      </c>
      <c r="L555" s="126" t="s">
        <v>76</v>
      </c>
    </row>
    <row r="556" ht="15.75" customHeight="1">
      <c r="A556" s="348" t="s">
        <v>2223</v>
      </c>
      <c r="B556" s="640" t="s">
        <v>2224</v>
      </c>
      <c r="C556" s="348" t="s">
        <v>52</v>
      </c>
      <c r="D556" s="348" t="s">
        <v>2283</v>
      </c>
      <c r="E556" s="348" t="s">
        <v>2284</v>
      </c>
      <c r="F556" s="348" t="s">
        <v>2113</v>
      </c>
      <c r="G556" s="348">
        <v>14.0</v>
      </c>
      <c r="H556" s="348">
        <v>14.0</v>
      </c>
      <c r="I556" s="348">
        <v>14.0</v>
      </c>
      <c r="J556" s="665">
        <v>50.0</v>
      </c>
      <c r="K556" s="628">
        <f t="shared" si="11"/>
        <v>3.571428571</v>
      </c>
      <c r="L556" s="126" t="s">
        <v>76</v>
      </c>
    </row>
    <row r="557" ht="15.75" customHeight="1">
      <c r="A557" s="348" t="s">
        <v>2223</v>
      </c>
      <c r="B557" s="640" t="s">
        <v>2224</v>
      </c>
      <c r="C557" s="348" t="s">
        <v>52</v>
      </c>
      <c r="D557" s="348" t="s">
        <v>2285</v>
      </c>
      <c r="E557" s="348" t="s">
        <v>2286</v>
      </c>
      <c r="F557" s="348" t="s">
        <v>2113</v>
      </c>
      <c r="G557" s="348">
        <v>14.0</v>
      </c>
      <c r="H557" s="348">
        <v>14.0</v>
      </c>
      <c r="I557" s="348">
        <v>14.0</v>
      </c>
      <c r="J557" s="665">
        <v>50.0</v>
      </c>
      <c r="K557" s="628">
        <f t="shared" si="11"/>
        <v>3.571428571</v>
      </c>
      <c r="L557" s="126" t="s">
        <v>76</v>
      </c>
    </row>
    <row r="558" ht="15.75" customHeight="1">
      <c r="A558" s="348" t="s">
        <v>2223</v>
      </c>
      <c r="B558" s="640" t="s">
        <v>2224</v>
      </c>
      <c r="C558" s="348" t="s">
        <v>52</v>
      </c>
      <c r="D558" s="348" t="s">
        <v>2287</v>
      </c>
      <c r="E558" s="348" t="s">
        <v>2288</v>
      </c>
      <c r="F558" s="348" t="s">
        <v>2113</v>
      </c>
      <c r="G558" s="348">
        <v>14.0</v>
      </c>
      <c r="H558" s="348">
        <v>14.0</v>
      </c>
      <c r="I558" s="348">
        <v>14.0</v>
      </c>
      <c r="J558" s="665">
        <v>50.0</v>
      </c>
      <c r="K558" s="628">
        <f t="shared" si="11"/>
        <v>3.571428571</v>
      </c>
      <c r="L558" s="126" t="s">
        <v>76</v>
      </c>
    </row>
    <row r="559" ht="15.75" customHeight="1">
      <c r="A559" s="348" t="s">
        <v>2223</v>
      </c>
      <c r="B559" s="640" t="s">
        <v>2224</v>
      </c>
      <c r="C559" s="348" t="s">
        <v>52</v>
      </c>
      <c r="D559" s="348" t="s">
        <v>2289</v>
      </c>
      <c r="E559" s="348" t="s">
        <v>2290</v>
      </c>
      <c r="F559" s="348" t="s">
        <v>2113</v>
      </c>
      <c r="G559" s="348">
        <v>14.0</v>
      </c>
      <c r="H559" s="348">
        <v>14.0</v>
      </c>
      <c r="I559" s="348">
        <v>14.0</v>
      </c>
      <c r="J559" s="665">
        <v>50.0</v>
      </c>
      <c r="K559" s="628">
        <f t="shared" si="11"/>
        <v>3.571428571</v>
      </c>
      <c r="L559" s="126" t="s">
        <v>76</v>
      </c>
    </row>
    <row r="560" ht="15.75" customHeight="1">
      <c r="A560" s="348" t="s">
        <v>2223</v>
      </c>
      <c r="B560" s="640" t="s">
        <v>2224</v>
      </c>
      <c r="C560" s="348" t="s">
        <v>52</v>
      </c>
      <c r="D560" s="348" t="s">
        <v>2291</v>
      </c>
      <c r="E560" s="348" t="s">
        <v>2292</v>
      </c>
      <c r="F560" s="348" t="s">
        <v>2113</v>
      </c>
      <c r="G560" s="348">
        <v>14.0</v>
      </c>
      <c r="H560" s="348">
        <v>14.0</v>
      </c>
      <c r="I560" s="348">
        <v>14.0</v>
      </c>
      <c r="J560" s="665">
        <v>50.0</v>
      </c>
      <c r="K560" s="628">
        <f t="shared" si="11"/>
        <v>3.571428571</v>
      </c>
      <c r="L560" s="126" t="s">
        <v>76</v>
      </c>
    </row>
    <row r="561" ht="15.75" customHeight="1">
      <c r="A561" s="348" t="s">
        <v>2223</v>
      </c>
      <c r="B561" s="640" t="s">
        <v>2224</v>
      </c>
      <c r="C561" s="348" t="s">
        <v>52</v>
      </c>
      <c r="D561" s="348" t="s">
        <v>2293</v>
      </c>
      <c r="E561" s="348" t="s">
        <v>2294</v>
      </c>
      <c r="F561" s="348" t="s">
        <v>2113</v>
      </c>
      <c r="G561" s="348">
        <v>14.0</v>
      </c>
      <c r="H561" s="348">
        <v>14.0</v>
      </c>
      <c r="I561" s="348">
        <v>14.0</v>
      </c>
      <c r="J561" s="665">
        <v>50.0</v>
      </c>
      <c r="K561" s="628">
        <f t="shared" si="11"/>
        <v>3.571428571</v>
      </c>
      <c r="L561" s="126" t="s">
        <v>76</v>
      </c>
    </row>
    <row r="562" ht="15.75" customHeight="1">
      <c r="A562" s="348" t="s">
        <v>2223</v>
      </c>
      <c r="B562" s="640" t="s">
        <v>2224</v>
      </c>
      <c r="C562" s="348" t="s">
        <v>52</v>
      </c>
      <c r="D562" s="348" t="s">
        <v>2295</v>
      </c>
      <c r="E562" s="348" t="s">
        <v>2296</v>
      </c>
      <c r="F562" s="348" t="s">
        <v>2113</v>
      </c>
      <c r="G562" s="348">
        <v>14.0</v>
      </c>
      <c r="H562" s="348">
        <v>14.0</v>
      </c>
      <c r="I562" s="348">
        <v>14.0</v>
      </c>
      <c r="J562" s="665">
        <v>50.0</v>
      </c>
      <c r="K562" s="628">
        <f t="shared" si="11"/>
        <v>3.571428571</v>
      </c>
      <c r="L562" s="126" t="s">
        <v>76</v>
      </c>
    </row>
    <row r="563" ht="15.75" customHeight="1">
      <c r="A563" s="348" t="s">
        <v>2223</v>
      </c>
      <c r="B563" s="640" t="s">
        <v>2224</v>
      </c>
      <c r="C563" s="348" t="s">
        <v>52</v>
      </c>
      <c r="D563" s="348" t="s">
        <v>2297</v>
      </c>
      <c r="E563" s="348" t="s">
        <v>2298</v>
      </c>
      <c r="F563" s="348" t="s">
        <v>2113</v>
      </c>
      <c r="G563" s="348">
        <v>14.0</v>
      </c>
      <c r="H563" s="348">
        <v>14.0</v>
      </c>
      <c r="I563" s="348">
        <v>14.0</v>
      </c>
      <c r="J563" s="665">
        <v>50.0</v>
      </c>
      <c r="K563" s="628">
        <f t="shared" si="11"/>
        <v>3.571428571</v>
      </c>
      <c r="L563" s="126" t="s">
        <v>76</v>
      </c>
    </row>
    <row r="564" ht="15.75" customHeight="1">
      <c r="A564" s="348" t="s">
        <v>2223</v>
      </c>
      <c r="B564" s="640" t="s">
        <v>2224</v>
      </c>
      <c r="C564" s="348" t="s">
        <v>52</v>
      </c>
      <c r="D564" s="348" t="s">
        <v>2299</v>
      </c>
      <c r="E564" s="348" t="s">
        <v>2300</v>
      </c>
      <c r="F564" s="348" t="s">
        <v>2113</v>
      </c>
      <c r="G564" s="348">
        <v>14.0</v>
      </c>
      <c r="H564" s="348">
        <v>14.0</v>
      </c>
      <c r="I564" s="348">
        <v>14.0</v>
      </c>
      <c r="J564" s="665">
        <v>50.0</v>
      </c>
      <c r="K564" s="628">
        <f t="shared" si="11"/>
        <v>3.571428571</v>
      </c>
      <c r="L564" s="126" t="s">
        <v>76</v>
      </c>
    </row>
    <row r="565" ht="15.75" customHeight="1">
      <c r="A565" s="348" t="s">
        <v>2223</v>
      </c>
      <c r="B565" s="640" t="s">
        <v>2224</v>
      </c>
      <c r="C565" s="348" t="s">
        <v>52</v>
      </c>
      <c r="D565" s="348" t="s">
        <v>2301</v>
      </c>
      <c r="E565" s="348" t="s">
        <v>2302</v>
      </c>
      <c r="F565" s="348" t="s">
        <v>2113</v>
      </c>
      <c r="G565" s="348">
        <v>14.0</v>
      </c>
      <c r="H565" s="348">
        <v>14.0</v>
      </c>
      <c r="I565" s="348">
        <v>14.0</v>
      </c>
      <c r="J565" s="665">
        <v>50.0</v>
      </c>
      <c r="K565" s="628">
        <f t="shared" si="11"/>
        <v>3.571428571</v>
      </c>
      <c r="L565" s="126" t="s">
        <v>76</v>
      </c>
    </row>
    <row r="566" ht="15.75" customHeight="1">
      <c r="A566" s="348" t="s">
        <v>2223</v>
      </c>
      <c r="B566" s="640" t="s">
        <v>2224</v>
      </c>
      <c r="C566" s="348" t="s">
        <v>52</v>
      </c>
      <c r="D566" s="348" t="s">
        <v>2303</v>
      </c>
      <c r="E566" s="348" t="s">
        <v>2304</v>
      </c>
      <c r="F566" s="348" t="s">
        <v>2113</v>
      </c>
      <c r="G566" s="348">
        <v>14.0</v>
      </c>
      <c r="H566" s="348">
        <v>14.0</v>
      </c>
      <c r="I566" s="348">
        <v>14.0</v>
      </c>
      <c r="J566" s="665">
        <v>50.0</v>
      </c>
      <c r="K566" s="628">
        <f t="shared" si="11"/>
        <v>3.571428571</v>
      </c>
      <c r="L566" s="126" t="s">
        <v>76</v>
      </c>
    </row>
    <row r="567" ht="15.75" customHeight="1">
      <c r="A567" s="348" t="s">
        <v>2223</v>
      </c>
      <c r="B567" s="640" t="s">
        <v>2224</v>
      </c>
      <c r="C567" s="348" t="s">
        <v>52</v>
      </c>
      <c r="D567" s="348" t="s">
        <v>2305</v>
      </c>
      <c r="E567" s="348" t="s">
        <v>2306</v>
      </c>
      <c r="F567" s="348" t="s">
        <v>2113</v>
      </c>
      <c r="G567" s="348">
        <v>14.0</v>
      </c>
      <c r="H567" s="348">
        <v>14.0</v>
      </c>
      <c r="I567" s="348">
        <v>14.0</v>
      </c>
      <c r="J567" s="665">
        <v>50.0</v>
      </c>
      <c r="K567" s="628">
        <f t="shared" si="11"/>
        <v>3.571428571</v>
      </c>
      <c r="L567" s="126" t="s">
        <v>76</v>
      </c>
    </row>
    <row r="568" ht="15.75" customHeight="1">
      <c r="A568" s="348" t="s">
        <v>2223</v>
      </c>
      <c r="B568" s="640" t="s">
        <v>2224</v>
      </c>
      <c r="C568" s="348" t="s">
        <v>52</v>
      </c>
      <c r="D568" s="348" t="s">
        <v>2307</v>
      </c>
      <c r="E568" s="348" t="s">
        <v>2308</v>
      </c>
      <c r="F568" s="348" t="s">
        <v>2113</v>
      </c>
      <c r="G568" s="348">
        <v>14.0</v>
      </c>
      <c r="H568" s="348">
        <v>14.0</v>
      </c>
      <c r="I568" s="348">
        <v>14.0</v>
      </c>
      <c r="J568" s="665">
        <v>50.0</v>
      </c>
      <c r="K568" s="628">
        <f t="shared" si="11"/>
        <v>3.571428571</v>
      </c>
      <c r="L568" s="126" t="s">
        <v>76</v>
      </c>
    </row>
    <row r="569" ht="15.75" customHeight="1">
      <c r="A569" s="348" t="s">
        <v>2223</v>
      </c>
      <c r="B569" s="640" t="s">
        <v>2224</v>
      </c>
      <c r="C569" s="348" t="s">
        <v>52</v>
      </c>
      <c r="D569" s="348" t="s">
        <v>2309</v>
      </c>
      <c r="E569" s="348" t="s">
        <v>2310</v>
      </c>
      <c r="F569" s="348" t="s">
        <v>2113</v>
      </c>
      <c r="G569" s="348">
        <v>14.0</v>
      </c>
      <c r="H569" s="348">
        <v>14.0</v>
      </c>
      <c r="I569" s="348">
        <v>14.0</v>
      </c>
      <c r="J569" s="665">
        <v>50.0</v>
      </c>
      <c r="K569" s="628">
        <f t="shared" si="11"/>
        <v>3.571428571</v>
      </c>
      <c r="L569" s="126" t="s">
        <v>76</v>
      </c>
    </row>
    <row r="570" ht="15.75" customHeight="1">
      <c r="A570" s="348" t="s">
        <v>2223</v>
      </c>
      <c r="B570" s="640" t="s">
        <v>2224</v>
      </c>
      <c r="C570" s="348" t="s">
        <v>52</v>
      </c>
      <c r="D570" s="348" t="s">
        <v>2311</v>
      </c>
      <c r="E570" s="348" t="s">
        <v>2310</v>
      </c>
      <c r="F570" s="348" t="s">
        <v>2113</v>
      </c>
      <c r="G570" s="348">
        <v>14.0</v>
      </c>
      <c r="H570" s="348">
        <v>14.0</v>
      </c>
      <c r="I570" s="348">
        <v>14.0</v>
      </c>
      <c r="J570" s="665">
        <v>50.0</v>
      </c>
      <c r="K570" s="628">
        <f t="shared" si="11"/>
        <v>3.571428571</v>
      </c>
      <c r="L570" s="126" t="s">
        <v>76</v>
      </c>
    </row>
    <row r="571" ht="15.75" customHeight="1">
      <c r="A571" s="348" t="s">
        <v>2223</v>
      </c>
      <c r="B571" s="640" t="s">
        <v>2224</v>
      </c>
      <c r="C571" s="348" t="s">
        <v>52</v>
      </c>
      <c r="D571" s="348" t="s">
        <v>2312</v>
      </c>
      <c r="E571" s="348" t="s">
        <v>2313</v>
      </c>
      <c r="F571" s="348" t="s">
        <v>2113</v>
      </c>
      <c r="G571" s="348">
        <v>14.0</v>
      </c>
      <c r="H571" s="348">
        <v>14.0</v>
      </c>
      <c r="I571" s="348">
        <v>14.0</v>
      </c>
      <c r="J571" s="665">
        <v>50.0</v>
      </c>
      <c r="K571" s="628">
        <f t="shared" si="11"/>
        <v>3.571428571</v>
      </c>
      <c r="L571" s="126" t="s">
        <v>76</v>
      </c>
    </row>
    <row r="572" ht="15.75" customHeight="1">
      <c r="A572" s="348" t="s">
        <v>2223</v>
      </c>
      <c r="B572" s="640" t="s">
        <v>2224</v>
      </c>
      <c r="C572" s="348" t="s">
        <v>52</v>
      </c>
      <c r="D572" s="348" t="s">
        <v>2314</v>
      </c>
      <c r="E572" s="348" t="s">
        <v>2315</v>
      </c>
      <c r="F572" s="348" t="s">
        <v>2113</v>
      </c>
      <c r="G572" s="348">
        <v>14.0</v>
      </c>
      <c r="H572" s="348">
        <v>14.0</v>
      </c>
      <c r="I572" s="348">
        <v>14.0</v>
      </c>
      <c r="J572" s="665">
        <v>50.0</v>
      </c>
      <c r="K572" s="628">
        <f t="shared" si="11"/>
        <v>3.571428571</v>
      </c>
      <c r="L572" s="126" t="s">
        <v>76</v>
      </c>
    </row>
    <row r="573" ht="15.75" customHeight="1">
      <c r="A573" s="348" t="s">
        <v>2223</v>
      </c>
      <c r="B573" s="640" t="s">
        <v>2224</v>
      </c>
      <c r="C573" s="348" t="s">
        <v>52</v>
      </c>
      <c r="D573" s="348" t="s">
        <v>2316</v>
      </c>
      <c r="E573" s="348" t="s">
        <v>2317</v>
      </c>
      <c r="F573" s="348" t="s">
        <v>2113</v>
      </c>
      <c r="G573" s="348">
        <v>14.0</v>
      </c>
      <c r="H573" s="348">
        <v>14.0</v>
      </c>
      <c r="I573" s="348">
        <v>14.0</v>
      </c>
      <c r="J573" s="665">
        <v>50.0</v>
      </c>
      <c r="K573" s="628">
        <f t="shared" si="11"/>
        <v>3.571428571</v>
      </c>
      <c r="L573" s="126" t="s">
        <v>76</v>
      </c>
    </row>
    <row r="574" ht="15.75" customHeight="1">
      <c r="A574" s="348" t="s">
        <v>2223</v>
      </c>
      <c r="B574" s="640" t="s">
        <v>2224</v>
      </c>
      <c r="C574" s="348" t="s">
        <v>52</v>
      </c>
      <c r="D574" s="348" t="s">
        <v>2318</v>
      </c>
      <c r="E574" s="348" t="s">
        <v>2319</v>
      </c>
      <c r="F574" s="348" t="s">
        <v>2113</v>
      </c>
      <c r="G574" s="348">
        <v>14.0</v>
      </c>
      <c r="H574" s="348">
        <v>14.0</v>
      </c>
      <c r="I574" s="348">
        <v>14.0</v>
      </c>
      <c r="J574" s="665">
        <v>50.0</v>
      </c>
      <c r="K574" s="628">
        <f t="shared" si="11"/>
        <v>3.571428571</v>
      </c>
      <c r="L574" s="126" t="s">
        <v>76</v>
      </c>
    </row>
    <row r="575" ht="15.75" customHeight="1">
      <c r="A575" s="348" t="s">
        <v>2223</v>
      </c>
      <c r="B575" s="640" t="s">
        <v>2224</v>
      </c>
      <c r="C575" s="348" t="s">
        <v>52</v>
      </c>
      <c r="D575" s="348" t="s">
        <v>2320</v>
      </c>
      <c r="E575" s="348" t="s">
        <v>2321</v>
      </c>
      <c r="F575" s="348" t="s">
        <v>2113</v>
      </c>
      <c r="G575" s="348">
        <v>14.0</v>
      </c>
      <c r="H575" s="348">
        <v>14.0</v>
      </c>
      <c r="I575" s="348">
        <v>14.0</v>
      </c>
      <c r="J575" s="665">
        <v>50.0</v>
      </c>
      <c r="K575" s="628">
        <f t="shared" si="11"/>
        <v>3.571428571</v>
      </c>
      <c r="L575" s="126" t="s">
        <v>76</v>
      </c>
    </row>
    <row r="576" ht="15.75" customHeight="1">
      <c r="A576" s="348" t="s">
        <v>2223</v>
      </c>
      <c r="B576" s="640" t="s">
        <v>2224</v>
      </c>
      <c r="C576" s="348" t="s">
        <v>52</v>
      </c>
      <c r="D576" s="348" t="s">
        <v>2322</v>
      </c>
      <c r="E576" s="348" t="s">
        <v>2323</v>
      </c>
      <c r="F576" s="348" t="s">
        <v>2113</v>
      </c>
      <c r="G576" s="348">
        <v>14.0</v>
      </c>
      <c r="H576" s="348">
        <v>14.0</v>
      </c>
      <c r="I576" s="348">
        <v>14.0</v>
      </c>
      <c r="J576" s="665">
        <v>50.0</v>
      </c>
      <c r="K576" s="628">
        <f t="shared" si="11"/>
        <v>3.571428571</v>
      </c>
      <c r="L576" s="126" t="s">
        <v>76</v>
      </c>
    </row>
    <row r="577" ht="15.75" customHeight="1">
      <c r="A577" s="348" t="s">
        <v>2223</v>
      </c>
      <c r="B577" s="640" t="s">
        <v>2224</v>
      </c>
      <c r="C577" s="348" t="s">
        <v>52</v>
      </c>
      <c r="D577" s="348" t="s">
        <v>2324</v>
      </c>
      <c r="E577" s="348" t="s">
        <v>2325</v>
      </c>
      <c r="F577" s="348" t="s">
        <v>2113</v>
      </c>
      <c r="G577" s="348">
        <v>14.0</v>
      </c>
      <c r="H577" s="348">
        <v>14.0</v>
      </c>
      <c r="I577" s="348">
        <v>14.0</v>
      </c>
      <c r="J577" s="665">
        <v>50.0</v>
      </c>
      <c r="K577" s="628">
        <f t="shared" si="11"/>
        <v>3.571428571</v>
      </c>
      <c r="L577" s="126" t="s">
        <v>76</v>
      </c>
    </row>
    <row r="578" ht="15.75" customHeight="1">
      <c r="A578" s="348" t="s">
        <v>2223</v>
      </c>
      <c r="B578" s="640" t="s">
        <v>2224</v>
      </c>
      <c r="C578" s="348" t="s">
        <v>52</v>
      </c>
      <c r="D578" s="348" t="s">
        <v>2326</v>
      </c>
      <c r="E578" s="348" t="s">
        <v>2327</v>
      </c>
      <c r="F578" s="348" t="s">
        <v>2113</v>
      </c>
      <c r="G578" s="348">
        <v>14.0</v>
      </c>
      <c r="H578" s="348">
        <v>14.0</v>
      </c>
      <c r="I578" s="348">
        <v>14.0</v>
      </c>
      <c r="J578" s="665">
        <v>50.0</v>
      </c>
      <c r="K578" s="628">
        <f t="shared" si="11"/>
        <v>3.571428571</v>
      </c>
      <c r="L578" s="126" t="s">
        <v>76</v>
      </c>
    </row>
    <row r="579" ht="15.75" customHeight="1">
      <c r="A579" s="348" t="s">
        <v>2223</v>
      </c>
      <c r="B579" s="640" t="s">
        <v>2224</v>
      </c>
      <c r="C579" s="348" t="s">
        <v>52</v>
      </c>
      <c r="D579" s="348" t="s">
        <v>2328</v>
      </c>
      <c r="E579" s="348" t="s">
        <v>2329</v>
      </c>
      <c r="F579" s="348" t="s">
        <v>2113</v>
      </c>
      <c r="G579" s="348">
        <v>14.0</v>
      </c>
      <c r="H579" s="348">
        <v>14.0</v>
      </c>
      <c r="I579" s="348">
        <v>14.0</v>
      </c>
      <c r="J579" s="665">
        <v>50.0</v>
      </c>
      <c r="K579" s="628">
        <f t="shared" si="11"/>
        <v>3.571428571</v>
      </c>
      <c r="L579" s="126" t="s">
        <v>76</v>
      </c>
    </row>
    <row r="580" ht="15.75" customHeight="1">
      <c r="A580" s="348" t="s">
        <v>2223</v>
      </c>
      <c r="B580" s="640" t="s">
        <v>2224</v>
      </c>
      <c r="C580" s="348" t="s">
        <v>52</v>
      </c>
      <c r="D580" s="348" t="s">
        <v>2330</v>
      </c>
      <c r="E580" s="348" t="s">
        <v>2331</v>
      </c>
      <c r="F580" s="348" t="s">
        <v>2113</v>
      </c>
      <c r="G580" s="348">
        <v>14.0</v>
      </c>
      <c r="H580" s="348">
        <v>14.0</v>
      </c>
      <c r="I580" s="348">
        <v>14.0</v>
      </c>
      <c r="J580" s="665">
        <v>50.0</v>
      </c>
      <c r="K580" s="628">
        <f t="shared" si="11"/>
        <v>3.571428571</v>
      </c>
      <c r="L580" s="126" t="s">
        <v>76</v>
      </c>
    </row>
    <row r="581" ht="15.75" customHeight="1">
      <c r="A581" s="348" t="s">
        <v>2223</v>
      </c>
      <c r="B581" s="640" t="s">
        <v>2224</v>
      </c>
      <c r="C581" s="348" t="s">
        <v>52</v>
      </c>
      <c r="D581" s="348" t="s">
        <v>2332</v>
      </c>
      <c r="E581" s="348" t="s">
        <v>2333</v>
      </c>
      <c r="F581" s="348" t="s">
        <v>2113</v>
      </c>
      <c r="G581" s="348">
        <v>14.0</v>
      </c>
      <c r="H581" s="348">
        <v>14.0</v>
      </c>
      <c r="I581" s="348">
        <v>14.0</v>
      </c>
      <c r="J581" s="665">
        <v>50.0</v>
      </c>
      <c r="K581" s="628">
        <f t="shared" si="11"/>
        <v>3.571428571</v>
      </c>
      <c r="L581" s="126" t="s">
        <v>76</v>
      </c>
    </row>
    <row r="582" ht="15.75" customHeight="1">
      <c r="A582" s="348" t="s">
        <v>2223</v>
      </c>
      <c r="B582" s="640" t="s">
        <v>2224</v>
      </c>
      <c r="C582" s="348" t="s">
        <v>52</v>
      </c>
      <c r="D582" s="348" t="s">
        <v>2334</v>
      </c>
      <c r="E582" s="348" t="s">
        <v>2335</v>
      </c>
      <c r="F582" s="348" t="s">
        <v>2113</v>
      </c>
      <c r="G582" s="348">
        <v>14.0</v>
      </c>
      <c r="H582" s="348">
        <v>14.0</v>
      </c>
      <c r="I582" s="348">
        <v>14.0</v>
      </c>
      <c r="J582" s="665">
        <v>50.0</v>
      </c>
      <c r="K582" s="628">
        <f t="shared" si="11"/>
        <v>3.571428571</v>
      </c>
      <c r="L582" s="126" t="s">
        <v>76</v>
      </c>
    </row>
    <row r="583" ht="15.75" customHeight="1">
      <c r="A583" s="348" t="s">
        <v>2223</v>
      </c>
      <c r="B583" s="640" t="s">
        <v>2224</v>
      </c>
      <c r="C583" s="348" t="s">
        <v>52</v>
      </c>
      <c r="D583" s="348" t="s">
        <v>2336</v>
      </c>
      <c r="E583" s="348" t="s">
        <v>2337</v>
      </c>
      <c r="F583" s="348" t="s">
        <v>2113</v>
      </c>
      <c r="G583" s="348">
        <v>14.0</v>
      </c>
      <c r="H583" s="348">
        <v>14.0</v>
      </c>
      <c r="I583" s="348">
        <v>14.0</v>
      </c>
      <c r="J583" s="665">
        <v>50.0</v>
      </c>
      <c r="K583" s="628">
        <f t="shared" si="11"/>
        <v>3.571428571</v>
      </c>
      <c r="L583" s="126" t="s">
        <v>76</v>
      </c>
    </row>
    <row r="584" ht="15.75" customHeight="1">
      <c r="A584" s="348" t="s">
        <v>2223</v>
      </c>
      <c r="B584" s="640" t="s">
        <v>2224</v>
      </c>
      <c r="C584" s="348" t="s">
        <v>52</v>
      </c>
      <c r="D584" s="348" t="s">
        <v>2338</v>
      </c>
      <c r="E584" s="348" t="s">
        <v>2339</v>
      </c>
      <c r="F584" s="348" t="s">
        <v>2113</v>
      </c>
      <c r="G584" s="348">
        <v>14.0</v>
      </c>
      <c r="H584" s="348">
        <v>14.0</v>
      </c>
      <c r="I584" s="348">
        <v>14.0</v>
      </c>
      <c r="J584" s="665">
        <v>50.0</v>
      </c>
      <c r="K584" s="628">
        <f t="shared" si="11"/>
        <v>3.571428571</v>
      </c>
      <c r="L584" s="126" t="s">
        <v>76</v>
      </c>
    </row>
    <row r="585" ht="15.75" customHeight="1">
      <c r="A585" s="348" t="s">
        <v>2223</v>
      </c>
      <c r="B585" s="640" t="s">
        <v>2224</v>
      </c>
      <c r="C585" s="348" t="s">
        <v>52</v>
      </c>
      <c r="D585" s="348" t="s">
        <v>2340</v>
      </c>
      <c r="E585" s="348" t="s">
        <v>2341</v>
      </c>
      <c r="F585" s="348" t="s">
        <v>2113</v>
      </c>
      <c r="G585" s="348">
        <v>14.0</v>
      </c>
      <c r="H585" s="348">
        <v>14.0</v>
      </c>
      <c r="I585" s="348">
        <v>14.0</v>
      </c>
      <c r="J585" s="665">
        <v>50.0</v>
      </c>
      <c r="K585" s="628">
        <f t="shared" si="11"/>
        <v>3.571428571</v>
      </c>
      <c r="L585" s="126" t="s">
        <v>76</v>
      </c>
    </row>
    <row r="586" ht="15.75" customHeight="1">
      <c r="A586" s="348" t="s">
        <v>2223</v>
      </c>
      <c r="B586" s="640" t="s">
        <v>2224</v>
      </c>
      <c r="C586" s="348" t="s">
        <v>52</v>
      </c>
      <c r="D586" s="348" t="s">
        <v>2342</v>
      </c>
      <c r="E586" s="348" t="s">
        <v>2343</v>
      </c>
      <c r="F586" s="348" t="s">
        <v>2113</v>
      </c>
      <c r="G586" s="348">
        <v>14.0</v>
      </c>
      <c r="H586" s="348">
        <v>14.0</v>
      </c>
      <c r="I586" s="348">
        <v>14.0</v>
      </c>
      <c r="J586" s="665">
        <v>50.0</v>
      </c>
      <c r="K586" s="628">
        <f t="shared" si="11"/>
        <v>3.571428571</v>
      </c>
      <c r="L586" s="126" t="s">
        <v>76</v>
      </c>
    </row>
    <row r="587" ht="15.75" customHeight="1">
      <c r="A587" s="348" t="s">
        <v>2223</v>
      </c>
      <c r="B587" s="640" t="s">
        <v>2224</v>
      </c>
      <c r="C587" s="348" t="s">
        <v>52</v>
      </c>
      <c r="D587" s="348" t="s">
        <v>2344</v>
      </c>
      <c r="E587" s="348" t="s">
        <v>2345</v>
      </c>
      <c r="F587" s="348" t="s">
        <v>2113</v>
      </c>
      <c r="G587" s="348">
        <v>14.0</v>
      </c>
      <c r="H587" s="348">
        <v>14.0</v>
      </c>
      <c r="I587" s="348">
        <v>14.0</v>
      </c>
      <c r="J587" s="665">
        <v>50.0</v>
      </c>
      <c r="K587" s="628">
        <f t="shared" si="11"/>
        <v>3.571428571</v>
      </c>
      <c r="L587" s="126" t="s">
        <v>76</v>
      </c>
    </row>
    <row r="588" ht="15.75" customHeight="1">
      <c r="A588" s="348" t="s">
        <v>2223</v>
      </c>
      <c r="B588" s="640" t="s">
        <v>2224</v>
      </c>
      <c r="C588" s="348" t="s">
        <v>52</v>
      </c>
      <c r="D588" s="348" t="s">
        <v>2346</v>
      </c>
      <c r="E588" s="348" t="s">
        <v>2347</v>
      </c>
      <c r="F588" s="348" t="s">
        <v>2113</v>
      </c>
      <c r="G588" s="348">
        <v>14.0</v>
      </c>
      <c r="H588" s="348">
        <v>14.0</v>
      </c>
      <c r="I588" s="348">
        <v>14.0</v>
      </c>
      <c r="J588" s="665">
        <v>50.0</v>
      </c>
      <c r="K588" s="628">
        <f t="shared" si="11"/>
        <v>3.571428571</v>
      </c>
      <c r="L588" s="126" t="s">
        <v>76</v>
      </c>
    </row>
    <row r="589" ht="15.75" customHeight="1">
      <c r="A589" s="348" t="s">
        <v>2223</v>
      </c>
      <c r="B589" s="640" t="s">
        <v>2224</v>
      </c>
      <c r="C589" s="348" t="s">
        <v>52</v>
      </c>
      <c r="D589" s="348" t="s">
        <v>2348</v>
      </c>
      <c r="E589" s="348" t="s">
        <v>2349</v>
      </c>
      <c r="F589" s="348" t="s">
        <v>2113</v>
      </c>
      <c r="G589" s="348">
        <v>14.0</v>
      </c>
      <c r="H589" s="348">
        <v>14.0</v>
      </c>
      <c r="I589" s="348">
        <v>14.0</v>
      </c>
      <c r="J589" s="665">
        <v>50.0</v>
      </c>
      <c r="K589" s="628">
        <f t="shared" si="11"/>
        <v>3.571428571</v>
      </c>
      <c r="L589" s="126" t="s">
        <v>76</v>
      </c>
    </row>
    <row r="590" ht="15.75" customHeight="1">
      <c r="A590" s="348" t="s">
        <v>2223</v>
      </c>
      <c r="B590" s="640" t="s">
        <v>2224</v>
      </c>
      <c r="C590" s="348" t="s">
        <v>52</v>
      </c>
      <c r="D590" s="348" t="s">
        <v>2350</v>
      </c>
      <c r="E590" s="348" t="s">
        <v>2351</v>
      </c>
      <c r="F590" s="348" t="s">
        <v>2113</v>
      </c>
      <c r="G590" s="348">
        <v>14.0</v>
      </c>
      <c r="H590" s="348">
        <v>14.0</v>
      </c>
      <c r="I590" s="348">
        <v>14.0</v>
      </c>
      <c r="J590" s="665">
        <v>50.0</v>
      </c>
      <c r="K590" s="628">
        <f t="shared" si="11"/>
        <v>3.571428571</v>
      </c>
      <c r="L590" s="126" t="s">
        <v>76</v>
      </c>
    </row>
    <row r="591" ht="15.75" customHeight="1">
      <c r="A591" s="348" t="s">
        <v>2223</v>
      </c>
      <c r="B591" s="640" t="s">
        <v>2224</v>
      </c>
      <c r="C591" s="348" t="s">
        <v>52</v>
      </c>
      <c r="D591" s="348" t="s">
        <v>2352</v>
      </c>
      <c r="E591" s="348" t="s">
        <v>2353</v>
      </c>
      <c r="F591" s="348" t="s">
        <v>2113</v>
      </c>
      <c r="G591" s="348">
        <v>14.0</v>
      </c>
      <c r="H591" s="348">
        <v>14.0</v>
      </c>
      <c r="I591" s="348">
        <v>14.0</v>
      </c>
      <c r="J591" s="665">
        <v>50.0</v>
      </c>
      <c r="K591" s="628">
        <f t="shared" si="11"/>
        <v>3.571428571</v>
      </c>
      <c r="L591" s="126" t="s">
        <v>76</v>
      </c>
    </row>
    <row r="592" ht="15.75" customHeight="1">
      <c r="A592" s="348" t="s">
        <v>2223</v>
      </c>
      <c r="B592" s="640" t="s">
        <v>2224</v>
      </c>
      <c r="C592" s="348" t="s">
        <v>52</v>
      </c>
      <c r="D592" s="348" t="s">
        <v>2354</v>
      </c>
      <c r="E592" s="348" t="s">
        <v>2355</v>
      </c>
      <c r="F592" s="348" t="s">
        <v>2113</v>
      </c>
      <c r="G592" s="348">
        <v>14.0</v>
      </c>
      <c r="H592" s="348">
        <v>14.0</v>
      </c>
      <c r="I592" s="348">
        <v>14.0</v>
      </c>
      <c r="J592" s="665">
        <v>50.0</v>
      </c>
      <c r="K592" s="628">
        <f t="shared" si="11"/>
        <v>3.571428571</v>
      </c>
      <c r="L592" s="126" t="s">
        <v>76</v>
      </c>
    </row>
    <row r="593" ht="15.75" customHeight="1">
      <c r="A593" s="348" t="s">
        <v>2608</v>
      </c>
      <c r="B593" s="640" t="s">
        <v>2609</v>
      </c>
      <c r="C593" s="348" t="s">
        <v>52</v>
      </c>
      <c r="D593" s="348" t="s">
        <v>2610</v>
      </c>
      <c r="E593" s="672" t="s">
        <v>2611</v>
      </c>
      <c r="F593" s="626" t="s">
        <v>2113</v>
      </c>
      <c r="G593" s="348">
        <v>8.0</v>
      </c>
      <c r="H593" s="348">
        <v>7.0</v>
      </c>
      <c r="I593" s="348">
        <v>8.0</v>
      </c>
      <c r="J593" s="665">
        <v>50.0</v>
      </c>
      <c r="K593" s="666">
        <f t="shared" si="11"/>
        <v>6.25</v>
      </c>
      <c r="L593" s="126" t="s">
        <v>76</v>
      </c>
    </row>
    <row r="594" ht="15.75" customHeight="1">
      <c r="A594" s="348" t="s">
        <v>2608</v>
      </c>
      <c r="B594" s="640" t="s">
        <v>2609</v>
      </c>
      <c r="C594" s="348" t="s">
        <v>52</v>
      </c>
      <c r="D594" s="348" t="s">
        <v>2612</v>
      </c>
      <c r="E594" s="348" t="s">
        <v>2613</v>
      </c>
      <c r="F594" s="626" t="s">
        <v>2113</v>
      </c>
      <c r="G594" s="348">
        <v>8.0</v>
      </c>
      <c r="H594" s="348">
        <v>7.0</v>
      </c>
      <c r="I594" s="348">
        <v>8.0</v>
      </c>
      <c r="J594" s="665">
        <v>50.0</v>
      </c>
      <c r="K594" s="666">
        <f t="shared" si="11"/>
        <v>6.25</v>
      </c>
      <c r="L594" s="126" t="s">
        <v>76</v>
      </c>
    </row>
    <row r="595" ht="15.75" customHeight="1">
      <c r="A595" s="348" t="s">
        <v>2608</v>
      </c>
      <c r="B595" s="640" t="s">
        <v>2609</v>
      </c>
      <c r="C595" s="348" t="s">
        <v>52</v>
      </c>
      <c r="D595" s="348" t="s">
        <v>2614</v>
      </c>
      <c r="E595" s="672" t="s">
        <v>2615</v>
      </c>
      <c r="F595" s="626" t="s">
        <v>2113</v>
      </c>
      <c r="G595" s="348">
        <v>8.0</v>
      </c>
      <c r="H595" s="348">
        <v>7.0</v>
      </c>
      <c r="I595" s="348">
        <v>8.0</v>
      </c>
      <c r="J595" s="665">
        <v>50.0</v>
      </c>
      <c r="K595" s="666">
        <f t="shared" si="11"/>
        <v>6.25</v>
      </c>
      <c r="L595" s="126" t="s">
        <v>76</v>
      </c>
    </row>
    <row r="596" ht="15.75" customHeight="1">
      <c r="A596" s="348" t="s">
        <v>2608</v>
      </c>
      <c r="B596" s="640" t="s">
        <v>2609</v>
      </c>
      <c r="C596" s="348" t="s">
        <v>52</v>
      </c>
      <c r="D596" s="348" t="s">
        <v>2616</v>
      </c>
      <c r="E596" s="672" t="s">
        <v>2617</v>
      </c>
      <c r="F596" s="626" t="s">
        <v>2113</v>
      </c>
      <c r="G596" s="348">
        <v>8.0</v>
      </c>
      <c r="H596" s="348">
        <v>7.0</v>
      </c>
      <c r="I596" s="348">
        <v>8.0</v>
      </c>
      <c r="J596" s="665">
        <v>50.0</v>
      </c>
      <c r="K596" s="666">
        <f t="shared" si="11"/>
        <v>6.25</v>
      </c>
      <c r="L596" s="126" t="s">
        <v>76</v>
      </c>
    </row>
    <row r="597" ht="15.75" customHeight="1">
      <c r="A597" s="348" t="s">
        <v>2608</v>
      </c>
      <c r="B597" s="640" t="s">
        <v>2609</v>
      </c>
      <c r="C597" s="348" t="s">
        <v>52</v>
      </c>
      <c r="D597" s="348" t="s">
        <v>2618</v>
      </c>
      <c r="E597" s="672" t="s">
        <v>2619</v>
      </c>
      <c r="F597" s="626" t="s">
        <v>2113</v>
      </c>
      <c r="G597" s="348">
        <v>8.0</v>
      </c>
      <c r="H597" s="348">
        <v>7.0</v>
      </c>
      <c r="I597" s="348">
        <v>8.0</v>
      </c>
      <c r="J597" s="665">
        <v>50.0</v>
      </c>
      <c r="K597" s="666">
        <f t="shared" si="11"/>
        <v>6.25</v>
      </c>
      <c r="L597" s="126" t="s">
        <v>76</v>
      </c>
    </row>
    <row r="598" ht="15.75" customHeight="1">
      <c r="A598" s="348" t="s">
        <v>2608</v>
      </c>
      <c r="B598" s="640" t="s">
        <v>2609</v>
      </c>
      <c r="C598" s="348" t="s">
        <v>52</v>
      </c>
      <c r="D598" s="348" t="s">
        <v>2620</v>
      </c>
      <c r="E598" s="348" t="s">
        <v>2621</v>
      </c>
      <c r="F598" s="626" t="s">
        <v>2113</v>
      </c>
      <c r="G598" s="348">
        <v>8.0</v>
      </c>
      <c r="H598" s="348">
        <v>7.0</v>
      </c>
      <c r="I598" s="348">
        <v>8.0</v>
      </c>
      <c r="J598" s="665">
        <v>50.0</v>
      </c>
      <c r="K598" s="666">
        <f t="shared" si="11"/>
        <v>6.25</v>
      </c>
      <c r="L598" s="126" t="s">
        <v>76</v>
      </c>
    </row>
    <row r="599" ht="15.75" customHeight="1">
      <c r="A599" s="348" t="s">
        <v>2608</v>
      </c>
      <c r="B599" s="640" t="s">
        <v>2609</v>
      </c>
      <c r="C599" s="348" t="s">
        <v>52</v>
      </c>
      <c r="D599" s="348" t="s">
        <v>2622</v>
      </c>
      <c r="E599" s="672" t="s">
        <v>2623</v>
      </c>
      <c r="F599" s="626" t="s">
        <v>2113</v>
      </c>
      <c r="G599" s="348">
        <v>8.0</v>
      </c>
      <c r="H599" s="348">
        <v>7.0</v>
      </c>
      <c r="I599" s="348">
        <v>8.0</v>
      </c>
      <c r="J599" s="665">
        <v>50.0</v>
      </c>
      <c r="K599" s="666">
        <f t="shared" si="11"/>
        <v>6.25</v>
      </c>
      <c r="L599" s="126" t="s">
        <v>76</v>
      </c>
    </row>
    <row r="600" ht="15.75" customHeight="1">
      <c r="A600" s="348" t="s">
        <v>2608</v>
      </c>
      <c r="B600" s="640" t="s">
        <v>2609</v>
      </c>
      <c r="C600" s="348" t="s">
        <v>52</v>
      </c>
      <c r="D600" s="348" t="s">
        <v>2624</v>
      </c>
      <c r="E600" s="672" t="s">
        <v>2625</v>
      </c>
      <c r="F600" s="626" t="s">
        <v>2113</v>
      </c>
      <c r="G600" s="348">
        <v>8.0</v>
      </c>
      <c r="H600" s="348">
        <v>7.0</v>
      </c>
      <c r="I600" s="348">
        <v>8.0</v>
      </c>
      <c r="J600" s="665">
        <v>50.0</v>
      </c>
      <c r="K600" s="666">
        <f t="shared" si="11"/>
        <v>6.25</v>
      </c>
      <c r="L600" s="126" t="s">
        <v>76</v>
      </c>
    </row>
    <row r="601" ht="15.75" customHeight="1">
      <c r="A601" s="348" t="s">
        <v>2608</v>
      </c>
      <c r="B601" s="640" t="s">
        <v>2609</v>
      </c>
      <c r="C601" s="348" t="s">
        <v>52</v>
      </c>
      <c r="D601" s="348" t="s">
        <v>2626</v>
      </c>
      <c r="E601" s="348" t="s">
        <v>2627</v>
      </c>
      <c r="F601" s="626" t="s">
        <v>2113</v>
      </c>
      <c r="G601" s="348">
        <v>8.0</v>
      </c>
      <c r="H601" s="348">
        <v>7.0</v>
      </c>
      <c r="I601" s="348">
        <v>8.0</v>
      </c>
      <c r="J601" s="665">
        <v>50.0</v>
      </c>
      <c r="K601" s="666">
        <f t="shared" si="11"/>
        <v>6.25</v>
      </c>
      <c r="L601" s="126" t="s">
        <v>76</v>
      </c>
    </row>
    <row r="602" ht="15.75" customHeight="1">
      <c r="A602" s="348" t="s">
        <v>2356</v>
      </c>
      <c r="B602" s="640" t="s">
        <v>2357</v>
      </c>
      <c r="C602" s="348" t="s">
        <v>52</v>
      </c>
      <c r="D602" s="348" t="s">
        <v>2358</v>
      </c>
      <c r="E602" s="348" t="s">
        <v>2359</v>
      </c>
      <c r="F602" s="626" t="s">
        <v>2113</v>
      </c>
      <c r="G602" s="348">
        <v>12.0</v>
      </c>
      <c r="H602" s="348">
        <v>11.0</v>
      </c>
      <c r="I602" s="348">
        <v>12.0</v>
      </c>
      <c r="J602" s="665">
        <v>50.0</v>
      </c>
      <c r="K602" s="666">
        <f t="shared" si="11"/>
        <v>4.166666667</v>
      </c>
      <c r="L602" s="126" t="s">
        <v>76</v>
      </c>
    </row>
    <row r="603" ht="15.75" customHeight="1">
      <c r="A603" s="348" t="s">
        <v>2356</v>
      </c>
      <c r="B603" s="640" t="s">
        <v>2357</v>
      </c>
      <c r="C603" s="348" t="s">
        <v>52</v>
      </c>
      <c r="D603" s="348" t="s">
        <v>2363</v>
      </c>
      <c r="E603" s="348" t="s">
        <v>2364</v>
      </c>
      <c r="F603" s="626" t="s">
        <v>2113</v>
      </c>
      <c r="G603" s="348">
        <v>12.0</v>
      </c>
      <c r="H603" s="348">
        <v>11.0</v>
      </c>
      <c r="I603" s="348">
        <v>12.0</v>
      </c>
      <c r="J603" s="665">
        <v>50.0</v>
      </c>
      <c r="K603" s="666">
        <f t="shared" si="11"/>
        <v>4.166666667</v>
      </c>
      <c r="L603" s="126" t="s">
        <v>76</v>
      </c>
    </row>
    <row r="604" ht="15.75" customHeight="1">
      <c r="A604" s="348" t="s">
        <v>2356</v>
      </c>
      <c r="B604" s="640" t="s">
        <v>2357</v>
      </c>
      <c r="C604" s="348" t="s">
        <v>52</v>
      </c>
      <c r="D604" s="348" t="s">
        <v>2365</v>
      </c>
      <c r="E604" s="348" t="s">
        <v>2366</v>
      </c>
      <c r="F604" s="626" t="s">
        <v>2113</v>
      </c>
      <c r="G604" s="348">
        <v>12.0</v>
      </c>
      <c r="H604" s="348">
        <v>11.0</v>
      </c>
      <c r="I604" s="348">
        <v>12.0</v>
      </c>
      <c r="J604" s="665">
        <v>50.0</v>
      </c>
      <c r="K604" s="666">
        <f t="shared" si="11"/>
        <v>4.166666667</v>
      </c>
      <c r="L604" s="126" t="s">
        <v>76</v>
      </c>
    </row>
    <row r="605" ht="15.75" customHeight="1">
      <c r="A605" s="348" t="s">
        <v>2356</v>
      </c>
      <c r="B605" s="640" t="s">
        <v>2357</v>
      </c>
      <c r="C605" s="348" t="s">
        <v>52</v>
      </c>
      <c r="D605" s="348" t="s">
        <v>2367</v>
      </c>
      <c r="E605" s="348" t="s">
        <v>2368</v>
      </c>
      <c r="F605" s="626" t="s">
        <v>2113</v>
      </c>
      <c r="G605" s="348">
        <v>12.0</v>
      </c>
      <c r="H605" s="348">
        <v>11.0</v>
      </c>
      <c r="I605" s="348">
        <v>12.0</v>
      </c>
      <c r="J605" s="665">
        <v>50.0</v>
      </c>
      <c r="K605" s="666">
        <f t="shared" si="11"/>
        <v>4.166666667</v>
      </c>
      <c r="L605" s="126" t="s">
        <v>76</v>
      </c>
    </row>
    <row r="606" ht="15.75" customHeight="1">
      <c r="A606" s="348" t="s">
        <v>2356</v>
      </c>
      <c r="B606" s="640" t="s">
        <v>2357</v>
      </c>
      <c r="C606" s="348" t="s">
        <v>52</v>
      </c>
      <c r="D606" s="348" t="s">
        <v>2369</v>
      </c>
      <c r="E606" s="348" t="s">
        <v>2370</v>
      </c>
      <c r="F606" s="626" t="s">
        <v>2113</v>
      </c>
      <c r="G606" s="348">
        <v>12.0</v>
      </c>
      <c r="H606" s="348">
        <v>11.0</v>
      </c>
      <c r="I606" s="348">
        <v>12.0</v>
      </c>
      <c r="J606" s="665">
        <v>50.0</v>
      </c>
      <c r="K606" s="666">
        <f t="shared" si="11"/>
        <v>4.166666667</v>
      </c>
      <c r="L606" s="126" t="s">
        <v>76</v>
      </c>
    </row>
    <row r="607" ht="15.75" customHeight="1">
      <c r="A607" s="348" t="s">
        <v>2356</v>
      </c>
      <c r="B607" s="640" t="s">
        <v>2357</v>
      </c>
      <c r="C607" s="348" t="s">
        <v>52</v>
      </c>
      <c r="D607" s="348" t="s">
        <v>2371</v>
      </c>
      <c r="E607" s="348" t="s">
        <v>2372</v>
      </c>
      <c r="F607" s="626" t="s">
        <v>2113</v>
      </c>
      <c r="G607" s="348">
        <v>12.0</v>
      </c>
      <c r="H607" s="348">
        <v>11.0</v>
      </c>
      <c r="I607" s="348">
        <v>12.0</v>
      </c>
      <c r="J607" s="665">
        <v>50.0</v>
      </c>
      <c r="K607" s="666">
        <f t="shared" si="11"/>
        <v>4.166666667</v>
      </c>
      <c r="L607" s="126" t="s">
        <v>76</v>
      </c>
    </row>
    <row r="608" ht="15.75" customHeight="1">
      <c r="A608" s="348" t="s">
        <v>2356</v>
      </c>
      <c r="B608" s="640" t="s">
        <v>2357</v>
      </c>
      <c r="C608" s="348" t="s">
        <v>52</v>
      </c>
      <c r="D608" s="348" t="s">
        <v>2373</v>
      </c>
      <c r="E608" s="348" t="s">
        <v>2374</v>
      </c>
      <c r="F608" s="626" t="s">
        <v>2113</v>
      </c>
      <c r="G608" s="348">
        <v>12.0</v>
      </c>
      <c r="H608" s="348">
        <v>11.0</v>
      </c>
      <c r="I608" s="348">
        <v>12.0</v>
      </c>
      <c r="J608" s="665">
        <v>50.0</v>
      </c>
      <c r="K608" s="666">
        <f t="shared" si="11"/>
        <v>4.166666667</v>
      </c>
      <c r="L608" s="126" t="s">
        <v>76</v>
      </c>
    </row>
    <row r="609" ht="15.75" customHeight="1">
      <c r="A609" s="348" t="s">
        <v>2356</v>
      </c>
      <c r="B609" s="640" t="s">
        <v>2357</v>
      </c>
      <c r="C609" s="348" t="s">
        <v>52</v>
      </c>
      <c r="D609" s="348" t="s">
        <v>2375</v>
      </c>
      <c r="E609" s="348" t="s">
        <v>2376</v>
      </c>
      <c r="F609" s="626" t="s">
        <v>2113</v>
      </c>
      <c r="G609" s="348">
        <v>12.0</v>
      </c>
      <c r="H609" s="348">
        <v>11.0</v>
      </c>
      <c r="I609" s="348">
        <v>12.0</v>
      </c>
      <c r="J609" s="665">
        <v>50.0</v>
      </c>
      <c r="K609" s="666">
        <f t="shared" si="11"/>
        <v>4.166666667</v>
      </c>
      <c r="L609" s="126" t="s">
        <v>76</v>
      </c>
    </row>
    <row r="610" ht="15.75" customHeight="1">
      <c r="A610" s="348" t="s">
        <v>2392</v>
      </c>
      <c r="B610" s="640" t="s">
        <v>2393</v>
      </c>
      <c r="C610" s="348" t="s">
        <v>52</v>
      </c>
      <c r="D610" s="348" t="s">
        <v>2394</v>
      </c>
      <c r="E610" s="348" t="s">
        <v>2395</v>
      </c>
      <c r="F610" s="626" t="s">
        <v>2113</v>
      </c>
      <c r="G610" s="348">
        <v>10.0</v>
      </c>
      <c r="H610" s="348">
        <v>10.0</v>
      </c>
      <c r="I610" s="348">
        <v>10.0</v>
      </c>
      <c r="J610" s="665">
        <v>50.0</v>
      </c>
      <c r="K610" s="666">
        <v>5.0</v>
      </c>
      <c r="L610" s="126" t="s">
        <v>76</v>
      </c>
    </row>
    <row r="611" ht="15.75" customHeight="1">
      <c r="A611" s="348" t="s">
        <v>2392</v>
      </c>
      <c r="B611" s="640" t="s">
        <v>2393</v>
      </c>
      <c r="C611" s="348" t="s">
        <v>52</v>
      </c>
      <c r="D611" s="348" t="s">
        <v>2396</v>
      </c>
      <c r="E611" s="348" t="s">
        <v>2397</v>
      </c>
      <c r="F611" s="626" t="s">
        <v>2113</v>
      </c>
      <c r="G611" s="348">
        <v>10.0</v>
      </c>
      <c r="H611" s="348">
        <v>10.0</v>
      </c>
      <c r="I611" s="348">
        <v>10.0</v>
      </c>
      <c r="J611" s="665">
        <v>50.0</v>
      </c>
      <c r="K611" s="666">
        <v>5.0</v>
      </c>
      <c r="L611" s="126" t="s">
        <v>76</v>
      </c>
    </row>
    <row r="612" ht="15.75" customHeight="1">
      <c r="A612" s="348" t="s">
        <v>2392</v>
      </c>
      <c r="B612" s="640" t="s">
        <v>2393</v>
      </c>
      <c r="C612" s="348" t="s">
        <v>52</v>
      </c>
      <c r="D612" s="348" t="s">
        <v>2398</v>
      </c>
      <c r="E612" s="672" t="s">
        <v>2399</v>
      </c>
      <c r="F612" s="626" t="s">
        <v>2113</v>
      </c>
      <c r="G612" s="348">
        <v>10.0</v>
      </c>
      <c r="H612" s="348">
        <v>10.0</v>
      </c>
      <c r="I612" s="348">
        <v>10.0</v>
      </c>
      <c r="J612" s="665">
        <v>50.0</v>
      </c>
      <c r="K612" s="666">
        <v>5.0</v>
      </c>
      <c r="L612" s="126" t="s">
        <v>76</v>
      </c>
    </row>
    <row r="613" ht="15.75" customHeight="1">
      <c r="A613" s="631" t="s">
        <v>2400</v>
      </c>
      <c r="B613" s="663" t="s">
        <v>2401</v>
      </c>
      <c r="C613" s="348" t="s">
        <v>52</v>
      </c>
      <c r="D613" s="348" t="s">
        <v>2402</v>
      </c>
      <c r="E613" s="672" t="s">
        <v>2403</v>
      </c>
      <c r="F613" s="626" t="s">
        <v>2113</v>
      </c>
      <c r="G613" s="348">
        <v>10.0</v>
      </c>
      <c r="H613" s="348">
        <v>9.0</v>
      </c>
      <c r="I613" s="348">
        <v>10.0</v>
      </c>
      <c r="J613" s="665">
        <v>50.0</v>
      </c>
      <c r="K613" s="666">
        <f t="shared" ref="K613:K634" si="12">J613/G613</f>
        <v>5</v>
      </c>
      <c r="L613" s="126" t="s">
        <v>76</v>
      </c>
    </row>
    <row r="614" ht="15.75" customHeight="1">
      <c r="A614" s="631" t="s">
        <v>2400</v>
      </c>
      <c r="B614" s="663" t="s">
        <v>2401</v>
      </c>
      <c r="C614" s="348" t="s">
        <v>52</v>
      </c>
      <c r="D614" s="348" t="s">
        <v>2404</v>
      </c>
      <c r="E614" s="672" t="s">
        <v>2405</v>
      </c>
      <c r="F614" s="626" t="s">
        <v>2113</v>
      </c>
      <c r="G614" s="348">
        <v>10.0</v>
      </c>
      <c r="H614" s="348">
        <v>9.0</v>
      </c>
      <c r="I614" s="348">
        <v>10.0</v>
      </c>
      <c r="J614" s="665">
        <v>50.0</v>
      </c>
      <c r="K614" s="666">
        <f t="shared" si="12"/>
        <v>5</v>
      </c>
      <c r="L614" s="126" t="s">
        <v>76</v>
      </c>
    </row>
    <row r="615" ht="15.75" customHeight="1">
      <c r="A615" s="631" t="s">
        <v>276</v>
      </c>
      <c r="B615" s="663" t="s">
        <v>275</v>
      </c>
      <c r="C615" s="348" t="s">
        <v>52</v>
      </c>
      <c r="D615" s="348" t="s">
        <v>2407</v>
      </c>
      <c r="E615" s="348" t="s">
        <v>2408</v>
      </c>
      <c r="F615" s="626" t="s">
        <v>2113</v>
      </c>
      <c r="G615" s="348">
        <v>11.0</v>
      </c>
      <c r="H615" s="348">
        <v>8.0</v>
      </c>
      <c r="I615" s="348">
        <v>11.0</v>
      </c>
      <c r="J615" s="665">
        <v>50.0</v>
      </c>
      <c r="K615" s="666">
        <f t="shared" si="12"/>
        <v>4.545454545</v>
      </c>
      <c r="L615" s="126" t="s">
        <v>76</v>
      </c>
    </row>
    <row r="616" ht="15.75" customHeight="1">
      <c r="A616" s="631" t="s">
        <v>276</v>
      </c>
      <c r="B616" s="663" t="s">
        <v>275</v>
      </c>
      <c r="C616" s="348" t="s">
        <v>52</v>
      </c>
      <c r="D616" s="348" t="s">
        <v>2409</v>
      </c>
      <c r="E616" s="348" t="s">
        <v>2410</v>
      </c>
      <c r="F616" s="626" t="s">
        <v>2113</v>
      </c>
      <c r="G616" s="348">
        <v>11.0</v>
      </c>
      <c r="H616" s="348">
        <v>8.0</v>
      </c>
      <c r="I616" s="348">
        <v>11.0</v>
      </c>
      <c r="J616" s="665">
        <v>50.0</v>
      </c>
      <c r="K616" s="666">
        <f t="shared" si="12"/>
        <v>4.545454545</v>
      </c>
      <c r="L616" s="126" t="s">
        <v>76</v>
      </c>
    </row>
    <row r="617" ht="15.75" customHeight="1">
      <c r="A617" s="631" t="s">
        <v>2400</v>
      </c>
      <c r="B617" s="663" t="s">
        <v>2401</v>
      </c>
      <c r="C617" s="348" t="s">
        <v>52</v>
      </c>
      <c r="D617" s="348" t="s">
        <v>2402</v>
      </c>
      <c r="E617" s="672" t="s">
        <v>2403</v>
      </c>
      <c r="F617" s="626" t="s">
        <v>2113</v>
      </c>
      <c r="G617" s="348">
        <v>10.0</v>
      </c>
      <c r="H617" s="348">
        <v>9.0</v>
      </c>
      <c r="I617" s="348">
        <v>10.0</v>
      </c>
      <c r="J617" s="665">
        <v>50.0</v>
      </c>
      <c r="K617" s="666">
        <f t="shared" si="12"/>
        <v>5</v>
      </c>
      <c r="L617" s="126" t="s">
        <v>76</v>
      </c>
    </row>
    <row r="618" ht="15.75" customHeight="1">
      <c r="A618" s="631" t="s">
        <v>2400</v>
      </c>
      <c r="B618" s="663" t="s">
        <v>2401</v>
      </c>
      <c r="C618" s="348" t="s">
        <v>52</v>
      </c>
      <c r="D618" s="348" t="s">
        <v>2404</v>
      </c>
      <c r="E618" s="672" t="s">
        <v>2405</v>
      </c>
      <c r="F618" s="626" t="s">
        <v>2113</v>
      </c>
      <c r="G618" s="348">
        <v>10.0</v>
      </c>
      <c r="H618" s="348">
        <v>9.0</v>
      </c>
      <c r="I618" s="348">
        <v>10.0</v>
      </c>
      <c r="J618" s="665">
        <v>50.0</v>
      </c>
      <c r="K618" s="666">
        <f t="shared" si="12"/>
        <v>5</v>
      </c>
      <c r="L618" s="126" t="s">
        <v>76</v>
      </c>
    </row>
    <row r="619" ht="15.75" customHeight="1">
      <c r="A619" s="631" t="s">
        <v>276</v>
      </c>
      <c r="B619" s="663" t="s">
        <v>275</v>
      </c>
      <c r="C619" s="348" t="s">
        <v>52</v>
      </c>
      <c r="D619" s="348" t="s">
        <v>2407</v>
      </c>
      <c r="E619" s="348" t="s">
        <v>2408</v>
      </c>
      <c r="F619" s="626" t="s">
        <v>2113</v>
      </c>
      <c r="G619" s="348">
        <v>11.0</v>
      </c>
      <c r="H619" s="348">
        <v>8.0</v>
      </c>
      <c r="I619" s="348">
        <v>11.0</v>
      </c>
      <c r="J619" s="665">
        <v>50.0</v>
      </c>
      <c r="K619" s="666">
        <f t="shared" si="12"/>
        <v>4.545454545</v>
      </c>
      <c r="L619" s="126" t="s">
        <v>76</v>
      </c>
    </row>
    <row r="620" ht="15.75" customHeight="1">
      <c r="A620" s="631" t="s">
        <v>276</v>
      </c>
      <c r="B620" s="663" t="s">
        <v>275</v>
      </c>
      <c r="C620" s="348" t="s">
        <v>52</v>
      </c>
      <c r="D620" s="348" t="s">
        <v>2409</v>
      </c>
      <c r="E620" s="348" t="s">
        <v>2410</v>
      </c>
      <c r="F620" s="626" t="s">
        <v>2113</v>
      </c>
      <c r="G620" s="348">
        <v>11.0</v>
      </c>
      <c r="H620" s="348">
        <v>8.0</v>
      </c>
      <c r="I620" s="348">
        <v>11.0</v>
      </c>
      <c r="J620" s="665">
        <v>50.0</v>
      </c>
      <c r="K620" s="666">
        <f t="shared" si="12"/>
        <v>4.545454545</v>
      </c>
      <c r="L620" s="126" t="s">
        <v>76</v>
      </c>
    </row>
    <row r="621" ht="15.75" customHeight="1">
      <c r="A621" s="631" t="s">
        <v>287</v>
      </c>
      <c r="B621" s="663" t="s">
        <v>286</v>
      </c>
      <c r="C621" s="631" t="s">
        <v>52</v>
      </c>
      <c r="D621" s="348" t="s">
        <v>2754</v>
      </c>
      <c r="E621" s="348" t="s">
        <v>2412</v>
      </c>
      <c r="F621" s="626" t="s">
        <v>2113</v>
      </c>
      <c r="G621" s="348">
        <v>11.0</v>
      </c>
      <c r="H621" s="348">
        <v>6.0</v>
      </c>
      <c r="I621" s="348">
        <v>11.0</v>
      </c>
      <c r="J621" s="665">
        <v>50.0</v>
      </c>
      <c r="K621" s="666">
        <f t="shared" si="12"/>
        <v>4.545454545</v>
      </c>
      <c r="L621" s="126" t="s">
        <v>76</v>
      </c>
    </row>
    <row r="622" ht="15.75" customHeight="1">
      <c r="A622" s="631" t="s">
        <v>2400</v>
      </c>
      <c r="B622" s="663" t="s">
        <v>2401</v>
      </c>
      <c r="C622" s="348" t="s">
        <v>52</v>
      </c>
      <c r="D622" s="348" t="s">
        <v>2580</v>
      </c>
      <c r="E622" s="348" t="s">
        <v>2414</v>
      </c>
      <c r="F622" s="626" t="s">
        <v>2362</v>
      </c>
      <c r="G622" s="348">
        <v>10.0</v>
      </c>
      <c r="H622" s="348">
        <v>9.0</v>
      </c>
      <c r="I622" s="348">
        <v>10.0</v>
      </c>
      <c r="J622" s="665">
        <v>50.0</v>
      </c>
      <c r="K622" s="666">
        <f t="shared" si="12"/>
        <v>5</v>
      </c>
      <c r="L622" s="126" t="s">
        <v>76</v>
      </c>
    </row>
    <row r="623" ht="15.75" customHeight="1">
      <c r="A623" s="631" t="s">
        <v>2400</v>
      </c>
      <c r="B623" s="663" t="s">
        <v>2401</v>
      </c>
      <c r="C623" s="348" t="s">
        <v>52</v>
      </c>
      <c r="D623" s="348" t="s">
        <v>2581</v>
      </c>
      <c r="E623" s="348" t="s">
        <v>2414</v>
      </c>
      <c r="F623" s="626" t="s">
        <v>2362</v>
      </c>
      <c r="G623" s="348">
        <v>10.0</v>
      </c>
      <c r="H623" s="348">
        <v>9.0</v>
      </c>
      <c r="I623" s="348">
        <v>10.0</v>
      </c>
      <c r="J623" s="665">
        <v>50.0</v>
      </c>
      <c r="K623" s="666">
        <f t="shared" si="12"/>
        <v>5</v>
      </c>
      <c r="L623" s="126" t="s">
        <v>76</v>
      </c>
    </row>
    <row r="624" ht="15.75" customHeight="1">
      <c r="A624" s="348" t="s">
        <v>2607</v>
      </c>
      <c r="B624" s="640" t="s">
        <v>2206</v>
      </c>
      <c r="C624" s="348" t="s">
        <v>52</v>
      </c>
      <c r="D624" s="348" t="s">
        <v>2629</v>
      </c>
      <c r="E624" s="348" t="s">
        <v>2419</v>
      </c>
      <c r="F624" s="348" t="s">
        <v>2362</v>
      </c>
      <c r="G624" s="348">
        <v>9.0</v>
      </c>
      <c r="H624" s="348">
        <v>9.0</v>
      </c>
      <c r="I624" s="348">
        <v>9.0</v>
      </c>
      <c r="J624" s="664">
        <v>50.0</v>
      </c>
      <c r="K624" s="628">
        <f t="shared" si="12"/>
        <v>5.555555556</v>
      </c>
      <c r="L624" s="126" t="s">
        <v>76</v>
      </c>
    </row>
    <row r="625" ht="15.75" customHeight="1">
      <c r="A625" s="348" t="s">
        <v>2607</v>
      </c>
      <c r="B625" s="640" t="s">
        <v>2206</v>
      </c>
      <c r="C625" s="348" t="s">
        <v>52</v>
      </c>
      <c r="D625" s="348" t="s">
        <v>2630</v>
      </c>
      <c r="E625" s="348" t="s">
        <v>2419</v>
      </c>
      <c r="F625" s="348" t="s">
        <v>2362</v>
      </c>
      <c r="G625" s="348">
        <v>9.0</v>
      </c>
      <c r="H625" s="348">
        <v>9.0</v>
      </c>
      <c r="I625" s="348">
        <v>9.0</v>
      </c>
      <c r="J625" s="664">
        <v>50.0</v>
      </c>
      <c r="K625" s="628">
        <f t="shared" si="12"/>
        <v>5.555555556</v>
      </c>
      <c r="L625" s="126" t="s">
        <v>76</v>
      </c>
    </row>
    <row r="626" ht="15.75" customHeight="1">
      <c r="A626" s="348" t="s">
        <v>2607</v>
      </c>
      <c r="B626" s="640" t="s">
        <v>2206</v>
      </c>
      <c r="C626" s="348" t="s">
        <v>52</v>
      </c>
      <c r="D626" s="348" t="s">
        <v>2631</v>
      </c>
      <c r="E626" s="348" t="s">
        <v>2419</v>
      </c>
      <c r="F626" s="348" t="s">
        <v>2362</v>
      </c>
      <c r="G626" s="348">
        <v>9.0</v>
      </c>
      <c r="H626" s="348">
        <v>9.0</v>
      </c>
      <c r="I626" s="348">
        <v>9.0</v>
      </c>
      <c r="J626" s="664">
        <v>50.0</v>
      </c>
      <c r="K626" s="628">
        <f t="shared" si="12"/>
        <v>5.555555556</v>
      </c>
      <c r="L626" s="126" t="s">
        <v>76</v>
      </c>
    </row>
    <row r="627" ht="15.75" customHeight="1">
      <c r="A627" s="348" t="s">
        <v>2608</v>
      </c>
      <c r="B627" s="640" t="s">
        <v>2609</v>
      </c>
      <c r="C627" s="348" t="s">
        <v>52</v>
      </c>
      <c r="D627" s="348" t="s">
        <v>2632</v>
      </c>
      <c r="E627" s="672" t="s">
        <v>2633</v>
      </c>
      <c r="F627" s="626" t="s">
        <v>2362</v>
      </c>
      <c r="G627" s="348">
        <v>8.0</v>
      </c>
      <c r="H627" s="348">
        <v>7.0</v>
      </c>
      <c r="I627" s="348">
        <v>8.0</v>
      </c>
      <c r="J627" s="665">
        <v>50.0</v>
      </c>
      <c r="K627" s="666">
        <f t="shared" si="12"/>
        <v>6.25</v>
      </c>
      <c r="L627" s="126" t="s">
        <v>76</v>
      </c>
    </row>
    <row r="628" ht="15.75" customHeight="1">
      <c r="A628" s="348" t="s">
        <v>2608</v>
      </c>
      <c r="B628" s="640" t="s">
        <v>2609</v>
      </c>
      <c r="C628" s="348" t="s">
        <v>52</v>
      </c>
      <c r="D628" s="348" t="s">
        <v>2634</v>
      </c>
      <c r="E628" s="672" t="s">
        <v>2633</v>
      </c>
      <c r="F628" s="626" t="s">
        <v>2362</v>
      </c>
      <c r="G628" s="348">
        <v>8.0</v>
      </c>
      <c r="H628" s="348">
        <v>7.0</v>
      </c>
      <c r="I628" s="348">
        <v>8.0</v>
      </c>
      <c r="J628" s="665">
        <v>50.0</v>
      </c>
      <c r="K628" s="666">
        <f t="shared" si="12"/>
        <v>6.25</v>
      </c>
      <c r="L628" s="126" t="s">
        <v>76</v>
      </c>
    </row>
    <row r="629" ht="15.75" customHeight="1">
      <c r="A629" s="348" t="s">
        <v>2223</v>
      </c>
      <c r="B629" s="640" t="s">
        <v>2224</v>
      </c>
      <c r="C629" s="348" t="s">
        <v>52</v>
      </c>
      <c r="D629" s="348" t="s">
        <v>2585</v>
      </c>
      <c r="E629" s="348"/>
      <c r="F629" s="348" t="s">
        <v>2362</v>
      </c>
      <c r="G629" s="348">
        <v>14.0</v>
      </c>
      <c r="H629" s="348">
        <v>14.0</v>
      </c>
      <c r="I629" s="348">
        <v>14.0</v>
      </c>
      <c r="J629" s="665">
        <v>50.0</v>
      </c>
      <c r="K629" s="628">
        <f t="shared" si="12"/>
        <v>3.571428571</v>
      </c>
      <c r="L629" s="126" t="s">
        <v>76</v>
      </c>
    </row>
    <row r="630" ht="15.75" customHeight="1">
      <c r="A630" s="348" t="s">
        <v>2223</v>
      </c>
      <c r="B630" s="640" t="s">
        <v>2224</v>
      </c>
      <c r="C630" s="348" t="s">
        <v>52</v>
      </c>
      <c r="D630" s="348" t="s">
        <v>2586</v>
      </c>
      <c r="E630" s="672" t="s">
        <v>2425</v>
      </c>
      <c r="F630" s="348" t="s">
        <v>2362</v>
      </c>
      <c r="G630" s="348">
        <v>14.0</v>
      </c>
      <c r="H630" s="348">
        <v>14.0</v>
      </c>
      <c r="I630" s="348">
        <v>14.0</v>
      </c>
      <c r="J630" s="665">
        <v>50.0</v>
      </c>
      <c r="K630" s="628">
        <f t="shared" si="12"/>
        <v>3.571428571</v>
      </c>
      <c r="L630" s="126" t="s">
        <v>76</v>
      </c>
    </row>
    <row r="631" ht="15.75" customHeight="1">
      <c r="A631" s="348" t="s">
        <v>2223</v>
      </c>
      <c r="B631" s="640" t="s">
        <v>2224</v>
      </c>
      <c r="C631" s="348" t="s">
        <v>52</v>
      </c>
      <c r="D631" s="348" t="s">
        <v>2587</v>
      </c>
      <c r="E631" s="672" t="s">
        <v>2425</v>
      </c>
      <c r="F631" s="348" t="s">
        <v>2362</v>
      </c>
      <c r="G631" s="348">
        <v>14.0</v>
      </c>
      <c r="H631" s="348">
        <v>14.0</v>
      </c>
      <c r="I631" s="348">
        <v>14.0</v>
      </c>
      <c r="J631" s="665">
        <v>50.0</v>
      </c>
      <c r="K631" s="628">
        <f t="shared" si="12"/>
        <v>3.571428571</v>
      </c>
      <c r="L631" s="126" t="s">
        <v>76</v>
      </c>
    </row>
    <row r="632" ht="15.75" customHeight="1">
      <c r="A632" s="348" t="s">
        <v>2223</v>
      </c>
      <c r="B632" s="640" t="s">
        <v>2224</v>
      </c>
      <c r="C632" s="348" t="s">
        <v>52</v>
      </c>
      <c r="D632" s="348" t="s">
        <v>2588</v>
      </c>
      <c r="E632" s="672" t="s">
        <v>2428</v>
      </c>
      <c r="F632" s="348" t="s">
        <v>2362</v>
      </c>
      <c r="G632" s="348">
        <v>14.0</v>
      </c>
      <c r="H632" s="348">
        <v>14.0</v>
      </c>
      <c r="I632" s="348">
        <v>14.0</v>
      </c>
      <c r="J632" s="665">
        <v>50.0</v>
      </c>
      <c r="K632" s="628">
        <f t="shared" si="12"/>
        <v>3.571428571</v>
      </c>
      <c r="L632" s="126" t="s">
        <v>76</v>
      </c>
    </row>
    <row r="633" ht="15.75" customHeight="1">
      <c r="A633" s="348" t="s">
        <v>2223</v>
      </c>
      <c r="B633" s="640" t="s">
        <v>2224</v>
      </c>
      <c r="C633" s="348" t="s">
        <v>52</v>
      </c>
      <c r="D633" s="348" t="s">
        <v>2589</v>
      </c>
      <c r="E633" s="672" t="s">
        <v>2428</v>
      </c>
      <c r="F633" s="348" t="s">
        <v>2362</v>
      </c>
      <c r="G633" s="348">
        <v>14.0</v>
      </c>
      <c r="H633" s="348">
        <v>14.0</v>
      </c>
      <c r="I633" s="348">
        <v>14.0</v>
      </c>
      <c r="J633" s="665">
        <v>50.0</v>
      </c>
      <c r="K633" s="628">
        <f t="shared" si="12"/>
        <v>3.571428571</v>
      </c>
      <c r="L633" s="126" t="s">
        <v>76</v>
      </c>
    </row>
    <row r="634" ht="15.75" customHeight="1">
      <c r="A634" s="348" t="s">
        <v>2223</v>
      </c>
      <c r="B634" s="640" t="s">
        <v>2224</v>
      </c>
      <c r="C634" s="348" t="s">
        <v>52</v>
      </c>
      <c r="D634" s="348" t="s">
        <v>2590</v>
      </c>
      <c r="E634" s="672" t="s">
        <v>2428</v>
      </c>
      <c r="F634" s="348" t="s">
        <v>2362</v>
      </c>
      <c r="G634" s="348">
        <v>14.0</v>
      </c>
      <c r="H634" s="348">
        <v>14.0</v>
      </c>
      <c r="I634" s="348">
        <v>14.0</v>
      </c>
      <c r="J634" s="665">
        <v>50.0</v>
      </c>
      <c r="K634" s="628">
        <f t="shared" si="12"/>
        <v>3.571428571</v>
      </c>
      <c r="L634" s="126" t="s">
        <v>76</v>
      </c>
    </row>
    <row r="635" ht="15.75" customHeight="1">
      <c r="A635" s="511" t="s">
        <v>2223</v>
      </c>
      <c r="B635" s="680" t="s">
        <v>2224</v>
      </c>
      <c r="C635" s="511" t="s">
        <v>52</v>
      </c>
      <c r="D635" s="681" t="s">
        <v>2755</v>
      </c>
      <c r="E635" s="682" t="s">
        <v>2756</v>
      </c>
      <c r="F635" s="162" t="s">
        <v>2443</v>
      </c>
      <c r="G635" s="162">
        <v>14.0</v>
      </c>
      <c r="H635" s="162">
        <v>14.0</v>
      </c>
      <c r="I635" s="162">
        <v>14.0</v>
      </c>
      <c r="J635" s="511">
        <v>50.0</v>
      </c>
      <c r="K635" s="683">
        <v>3.57142857142857</v>
      </c>
      <c r="L635" s="126" t="s">
        <v>61</v>
      </c>
    </row>
    <row r="636" ht="15.75" customHeight="1">
      <c r="A636" s="511" t="s">
        <v>2223</v>
      </c>
      <c r="B636" s="680" t="s">
        <v>2224</v>
      </c>
      <c r="C636" s="631" t="s">
        <v>52</v>
      </c>
      <c r="D636" s="684" t="s">
        <v>2757</v>
      </c>
      <c r="E636" s="161" t="s">
        <v>2758</v>
      </c>
      <c r="F636" s="162" t="s">
        <v>2443</v>
      </c>
      <c r="G636" s="162">
        <v>14.0</v>
      </c>
      <c r="H636" s="162">
        <v>14.0</v>
      </c>
      <c r="I636" s="162">
        <v>14.0</v>
      </c>
      <c r="J636" s="511">
        <v>50.0</v>
      </c>
      <c r="K636" s="683">
        <v>3.57142857142857</v>
      </c>
      <c r="L636" s="126" t="s">
        <v>61</v>
      </c>
    </row>
    <row r="637" ht="15.75" customHeight="1">
      <c r="A637" s="511" t="s">
        <v>2223</v>
      </c>
      <c r="B637" s="680" t="s">
        <v>2224</v>
      </c>
      <c r="C637" s="348" t="s">
        <v>52</v>
      </c>
      <c r="D637" s="685" t="s">
        <v>2759</v>
      </c>
      <c r="E637" s="161" t="s">
        <v>2760</v>
      </c>
      <c r="F637" s="162" t="s">
        <v>2443</v>
      </c>
      <c r="G637" s="162">
        <v>14.0</v>
      </c>
      <c r="H637" s="162">
        <v>14.0</v>
      </c>
      <c r="I637" s="162">
        <v>14.0</v>
      </c>
      <c r="J637" s="511">
        <v>50.0</v>
      </c>
      <c r="K637" s="683">
        <v>3.57142857142857</v>
      </c>
      <c r="L637" s="126" t="s">
        <v>61</v>
      </c>
    </row>
    <row r="638" ht="15.75" customHeight="1">
      <c r="A638" s="511" t="s">
        <v>2223</v>
      </c>
      <c r="B638" s="680" t="s">
        <v>2224</v>
      </c>
      <c r="C638" s="348" t="s">
        <v>52</v>
      </c>
      <c r="D638" s="686" t="s">
        <v>2761</v>
      </c>
      <c r="E638" s="687" t="s">
        <v>2762</v>
      </c>
      <c r="F638" s="162" t="s">
        <v>2443</v>
      </c>
      <c r="G638" s="162">
        <v>14.0</v>
      </c>
      <c r="H638" s="162">
        <v>14.0</v>
      </c>
      <c r="I638" s="162">
        <v>14.0</v>
      </c>
      <c r="J638" s="511">
        <v>50.0</v>
      </c>
      <c r="K638" s="683">
        <v>3.57142857142857</v>
      </c>
      <c r="L638" s="126" t="s">
        <v>61</v>
      </c>
    </row>
    <row r="639" ht="15.75" customHeight="1">
      <c r="A639" s="511" t="s">
        <v>2223</v>
      </c>
      <c r="B639" s="680" t="s">
        <v>2224</v>
      </c>
      <c r="C639" s="348" t="s">
        <v>52</v>
      </c>
      <c r="D639" s="686" t="s">
        <v>2763</v>
      </c>
      <c r="E639" s="161" t="s">
        <v>2764</v>
      </c>
      <c r="F639" s="162" t="s">
        <v>2443</v>
      </c>
      <c r="G639" s="162">
        <v>14.0</v>
      </c>
      <c r="H639" s="162">
        <v>14.0</v>
      </c>
      <c r="I639" s="162">
        <v>14.0</v>
      </c>
      <c r="J639" s="511">
        <v>50.0</v>
      </c>
      <c r="K639" s="683">
        <v>3.57142857142857</v>
      </c>
      <c r="L639" s="126" t="s">
        <v>61</v>
      </c>
    </row>
    <row r="640" ht="15.75" customHeight="1">
      <c r="A640" s="511" t="s">
        <v>2223</v>
      </c>
      <c r="B640" s="680" t="s">
        <v>2224</v>
      </c>
      <c r="C640" s="348" t="s">
        <v>52</v>
      </c>
      <c r="D640" s="688" t="s">
        <v>2765</v>
      </c>
      <c r="E640" s="161" t="s">
        <v>2766</v>
      </c>
      <c r="F640" s="162" t="s">
        <v>2443</v>
      </c>
      <c r="G640" s="162">
        <v>14.0</v>
      </c>
      <c r="H640" s="162">
        <v>14.0</v>
      </c>
      <c r="I640" s="162">
        <v>14.0</v>
      </c>
      <c r="J640" s="511">
        <v>50.0</v>
      </c>
      <c r="K640" s="683">
        <v>3.57142857142857</v>
      </c>
      <c r="L640" s="126" t="s">
        <v>61</v>
      </c>
    </row>
    <row r="641" ht="15.75" customHeight="1">
      <c r="A641" s="511" t="s">
        <v>2223</v>
      </c>
      <c r="B641" s="680" t="s">
        <v>2224</v>
      </c>
      <c r="C641" s="348" t="s">
        <v>52</v>
      </c>
      <c r="D641" s="686" t="s">
        <v>2767</v>
      </c>
      <c r="E641" s="161" t="s">
        <v>2768</v>
      </c>
      <c r="F641" s="162" t="s">
        <v>2443</v>
      </c>
      <c r="G641" s="162">
        <v>14.0</v>
      </c>
      <c r="H641" s="162">
        <v>14.0</v>
      </c>
      <c r="I641" s="162">
        <v>14.0</v>
      </c>
      <c r="J641" s="511">
        <v>50.0</v>
      </c>
      <c r="K641" s="683">
        <v>3.57142857142857</v>
      </c>
      <c r="L641" s="126" t="s">
        <v>61</v>
      </c>
    </row>
    <row r="642" ht="15.75" customHeight="1">
      <c r="A642" s="511" t="s">
        <v>2223</v>
      </c>
      <c r="B642" s="680" t="s">
        <v>2224</v>
      </c>
      <c r="C642" s="348" t="s">
        <v>52</v>
      </c>
      <c r="D642" s="686" t="s">
        <v>2769</v>
      </c>
      <c r="E642" s="161" t="s">
        <v>2770</v>
      </c>
      <c r="F642" s="162" t="s">
        <v>2443</v>
      </c>
      <c r="G642" s="162">
        <v>14.0</v>
      </c>
      <c r="H642" s="162">
        <v>14.0</v>
      </c>
      <c r="I642" s="162">
        <v>14.0</v>
      </c>
      <c r="J642" s="511">
        <v>50.0</v>
      </c>
      <c r="K642" s="683">
        <v>3.57142857142857</v>
      </c>
      <c r="L642" s="126" t="s">
        <v>61</v>
      </c>
    </row>
    <row r="643" ht="15.75" customHeight="1">
      <c r="A643" s="511" t="s">
        <v>2223</v>
      </c>
      <c r="B643" s="680" t="s">
        <v>2224</v>
      </c>
      <c r="C643" s="348" t="s">
        <v>52</v>
      </c>
      <c r="D643" s="686" t="s">
        <v>2771</v>
      </c>
      <c r="E643" s="161" t="s">
        <v>2772</v>
      </c>
      <c r="F643" s="162" t="s">
        <v>2443</v>
      </c>
      <c r="G643" s="162">
        <v>14.0</v>
      </c>
      <c r="H643" s="162">
        <v>14.0</v>
      </c>
      <c r="I643" s="162">
        <v>14.0</v>
      </c>
      <c r="J643" s="511">
        <v>50.0</v>
      </c>
      <c r="K643" s="683">
        <v>3.57142857142857</v>
      </c>
      <c r="L643" s="126" t="s">
        <v>61</v>
      </c>
    </row>
    <row r="644" ht="15.75" customHeight="1">
      <c r="A644" s="511" t="s">
        <v>2223</v>
      </c>
      <c r="B644" s="680" t="s">
        <v>2224</v>
      </c>
      <c r="C644" s="348" t="s">
        <v>52</v>
      </c>
      <c r="D644" s="686" t="s">
        <v>2773</v>
      </c>
      <c r="E644" s="145" t="s">
        <v>2774</v>
      </c>
      <c r="F644" s="162"/>
      <c r="G644" s="162">
        <v>14.0</v>
      </c>
      <c r="H644" s="162">
        <v>14.0</v>
      </c>
      <c r="I644" s="162">
        <v>14.0</v>
      </c>
      <c r="J644" s="511">
        <v>50.0</v>
      </c>
      <c r="K644" s="683">
        <v>3.57142857142857</v>
      </c>
      <c r="L644" s="126" t="s">
        <v>61</v>
      </c>
    </row>
    <row r="645" ht="15.75" customHeight="1">
      <c r="A645" s="511" t="s">
        <v>2223</v>
      </c>
      <c r="B645" s="680" t="s">
        <v>2224</v>
      </c>
      <c r="C645" s="348" t="s">
        <v>52</v>
      </c>
      <c r="D645" s="686" t="s">
        <v>2775</v>
      </c>
      <c r="E645" s="145" t="s">
        <v>2774</v>
      </c>
      <c r="F645" s="162"/>
      <c r="G645" s="162">
        <v>14.0</v>
      </c>
      <c r="H645" s="162">
        <v>14.0</v>
      </c>
      <c r="I645" s="162">
        <v>14.0</v>
      </c>
      <c r="J645" s="511">
        <v>50.0</v>
      </c>
      <c r="K645" s="683">
        <v>3.57142857142857</v>
      </c>
      <c r="L645" s="126" t="s">
        <v>61</v>
      </c>
    </row>
    <row r="646" ht="15.75" customHeight="1">
      <c r="A646" s="511" t="s">
        <v>2223</v>
      </c>
      <c r="B646" s="680" t="s">
        <v>2224</v>
      </c>
      <c r="C646" s="348" t="s">
        <v>52</v>
      </c>
      <c r="D646" s="689" t="s">
        <v>2776</v>
      </c>
      <c r="E646" s="145" t="s">
        <v>2777</v>
      </c>
      <c r="F646" s="162"/>
      <c r="G646" s="162">
        <v>14.0</v>
      </c>
      <c r="H646" s="162">
        <v>14.0</v>
      </c>
      <c r="I646" s="162">
        <v>14.0</v>
      </c>
      <c r="J646" s="511">
        <v>50.0</v>
      </c>
      <c r="K646" s="683">
        <v>3.57142857142857</v>
      </c>
      <c r="L646" s="126" t="s">
        <v>61</v>
      </c>
    </row>
    <row r="647" ht="15.75" customHeight="1">
      <c r="A647" s="511" t="s">
        <v>2223</v>
      </c>
      <c r="B647" s="680" t="s">
        <v>2224</v>
      </c>
      <c r="C647" s="348" t="s">
        <v>52</v>
      </c>
      <c r="D647" s="686" t="s">
        <v>2778</v>
      </c>
      <c r="E647" s="161" t="s">
        <v>2779</v>
      </c>
      <c r="F647" s="162"/>
      <c r="G647" s="162">
        <v>14.0</v>
      </c>
      <c r="H647" s="162">
        <v>14.0</v>
      </c>
      <c r="I647" s="162">
        <v>14.0</v>
      </c>
      <c r="J647" s="511">
        <v>50.0</v>
      </c>
      <c r="K647" s="683">
        <v>3.57142857142857</v>
      </c>
      <c r="L647" s="126" t="s">
        <v>61</v>
      </c>
    </row>
    <row r="648" ht="15.75" customHeight="1">
      <c r="A648" s="511" t="s">
        <v>2223</v>
      </c>
      <c r="B648" s="680" t="s">
        <v>2224</v>
      </c>
      <c r="C648" s="348" t="s">
        <v>52</v>
      </c>
      <c r="D648" s="686" t="s">
        <v>2780</v>
      </c>
      <c r="E648" s="161" t="s">
        <v>2781</v>
      </c>
      <c r="F648" s="162"/>
      <c r="G648" s="162">
        <v>14.0</v>
      </c>
      <c r="H648" s="162">
        <v>14.0</v>
      </c>
      <c r="I648" s="162">
        <v>14.0</v>
      </c>
      <c r="J648" s="511">
        <v>50.0</v>
      </c>
      <c r="K648" s="683">
        <v>3.57142857142857</v>
      </c>
      <c r="L648" s="126" t="s">
        <v>61</v>
      </c>
    </row>
    <row r="649" ht="15.75" customHeight="1">
      <c r="A649" s="511" t="s">
        <v>2223</v>
      </c>
      <c r="B649" s="680" t="s">
        <v>2224</v>
      </c>
      <c r="C649" s="348" t="s">
        <v>52</v>
      </c>
      <c r="D649" s="686" t="s">
        <v>2782</v>
      </c>
      <c r="E649" s="161" t="s">
        <v>2783</v>
      </c>
      <c r="F649" s="162"/>
      <c r="G649" s="162">
        <v>14.0</v>
      </c>
      <c r="H649" s="162">
        <v>14.0</v>
      </c>
      <c r="I649" s="162">
        <v>14.0</v>
      </c>
      <c r="J649" s="511">
        <v>50.0</v>
      </c>
      <c r="K649" s="683">
        <v>3.57142857142857</v>
      </c>
      <c r="L649" s="126" t="s">
        <v>61</v>
      </c>
    </row>
    <row r="650" ht="15.75" customHeight="1">
      <c r="A650" s="511" t="s">
        <v>2223</v>
      </c>
      <c r="B650" s="680" t="s">
        <v>2224</v>
      </c>
      <c r="C650" s="511" t="s">
        <v>52</v>
      </c>
      <c r="D650" s="689" t="s">
        <v>2784</v>
      </c>
      <c r="E650" s="161" t="s">
        <v>2785</v>
      </c>
      <c r="F650" s="162"/>
      <c r="G650" s="162">
        <v>14.0</v>
      </c>
      <c r="H650" s="162">
        <v>14.0</v>
      </c>
      <c r="I650" s="162">
        <v>14.0</v>
      </c>
      <c r="J650" s="511">
        <v>50.0</v>
      </c>
      <c r="K650" s="683">
        <v>3.57142857142857</v>
      </c>
      <c r="L650" s="126" t="s">
        <v>61</v>
      </c>
    </row>
    <row r="651" ht="15.75" customHeight="1">
      <c r="A651" s="511" t="s">
        <v>2223</v>
      </c>
      <c r="B651" s="680" t="s">
        <v>2224</v>
      </c>
      <c r="C651" s="631" t="s">
        <v>52</v>
      </c>
      <c r="D651" s="689" t="s">
        <v>2786</v>
      </c>
      <c r="E651" s="161" t="s">
        <v>2787</v>
      </c>
      <c r="F651" s="162"/>
      <c r="G651" s="162">
        <v>14.0</v>
      </c>
      <c r="H651" s="162">
        <v>14.0</v>
      </c>
      <c r="I651" s="162">
        <v>14.0</v>
      </c>
      <c r="J651" s="511">
        <v>50.0</v>
      </c>
      <c r="K651" s="683">
        <v>3.57142857142857</v>
      </c>
      <c r="L651" s="126" t="s">
        <v>61</v>
      </c>
    </row>
    <row r="652" ht="15.75" customHeight="1">
      <c r="A652" s="511" t="s">
        <v>2223</v>
      </c>
      <c r="B652" s="680" t="s">
        <v>2224</v>
      </c>
      <c r="C652" s="348" t="s">
        <v>52</v>
      </c>
      <c r="D652" s="686" t="s">
        <v>2788</v>
      </c>
      <c r="E652" s="161" t="s">
        <v>2789</v>
      </c>
      <c r="F652" s="162"/>
      <c r="G652" s="162">
        <v>14.0</v>
      </c>
      <c r="H652" s="162">
        <v>14.0</v>
      </c>
      <c r="I652" s="162">
        <v>14.0</v>
      </c>
      <c r="J652" s="511">
        <v>50.0</v>
      </c>
      <c r="K652" s="683">
        <v>3.57142857142857</v>
      </c>
      <c r="L652" s="126" t="s">
        <v>61</v>
      </c>
    </row>
    <row r="653" ht="15.75" customHeight="1">
      <c r="A653" s="511" t="s">
        <v>2223</v>
      </c>
      <c r="B653" s="680" t="s">
        <v>2224</v>
      </c>
      <c r="C653" s="348" t="s">
        <v>52</v>
      </c>
      <c r="D653" s="686" t="s">
        <v>2790</v>
      </c>
      <c r="E653" s="161" t="s">
        <v>2791</v>
      </c>
      <c r="F653" s="162"/>
      <c r="G653" s="162">
        <v>14.0</v>
      </c>
      <c r="H653" s="162">
        <v>14.0</v>
      </c>
      <c r="I653" s="162">
        <v>14.0</v>
      </c>
      <c r="J653" s="511">
        <v>50.0</v>
      </c>
      <c r="K653" s="683">
        <v>3.57142857142857</v>
      </c>
      <c r="L653" s="126" t="s">
        <v>61</v>
      </c>
    </row>
    <row r="654" ht="15.75" customHeight="1">
      <c r="A654" s="511" t="s">
        <v>2223</v>
      </c>
      <c r="B654" s="680" t="s">
        <v>2224</v>
      </c>
      <c r="C654" s="348" t="s">
        <v>52</v>
      </c>
      <c r="D654" s="686" t="s">
        <v>2792</v>
      </c>
      <c r="E654" s="134" t="s">
        <v>2793</v>
      </c>
      <c r="F654" s="134"/>
      <c r="G654" s="162">
        <v>14.0</v>
      </c>
      <c r="H654" s="162">
        <v>14.0</v>
      </c>
      <c r="I654" s="162">
        <v>14.0</v>
      </c>
      <c r="J654" s="511">
        <v>50.0</v>
      </c>
      <c r="K654" s="683">
        <v>3.57142857142857</v>
      </c>
      <c r="L654" s="126" t="s">
        <v>61</v>
      </c>
    </row>
    <row r="655" ht="15.75" customHeight="1">
      <c r="A655" s="511" t="s">
        <v>2223</v>
      </c>
      <c r="B655" s="680" t="s">
        <v>2224</v>
      </c>
      <c r="C655" s="348" t="s">
        <v>52</v>
      </c>
      <c r="D655" s="686" t="s">
        <v>2794</v>
      </c>
      <c r="E655" s="95" t="s">
        <v>2795</v>
      </c>
      <c r="F655" s="134"/>
      <c r="G655" s="162">
        <v>14.0</v>
      </c>
      <c r="H655" s="162">
        <v>14.0</v>
      </c>
      <c r="I655" s="162">
        <v>14.0</v>
      </c>
      <c r="J655" s="511">
        <v>50.0</v>
      </c>
      <c r="K655" s="683">
        <v>3.57142857142857</v>
      </c>
      <c r="L655" s="126" t="s">
        <v>61</v>
      </c>
    </row>
    <row r="656" ht="15.75" customHeight="1">
      <c r="A656" s="511" t="s">
        <v>2223</v>
      </c>
      <c r="B656" s="680" t="s">
        <v>2224</v>
      </c>
      <c r="C656" s="348" t="s">
        <v>52</v>
      </c>
      <c r="D656" s="686" t="s">
        <v>2796</v>
      </c>
      <c r="E656" s="134" t="s">
        <v>2797</v>
      </c>
      <c r="F656" s="134"/>
      <c r="G656" s="162">
        <v>14.0</v>
      </c>
      <c r="H656" s="162">
        <v>14.0</v>
      </c>
      <c r="I656" s="162">
        <v>14.0</v>
      </c>
      <c r="J656" s="511">
        <v>50.0</v>
      </c>
      <c r="K656" s="683">
        <v>3.57142857142857</v>
      </c>
      <c r="L656" s="126" t="s">
        <v>61</v>
      </c>
    </row>
    <row r="657" ht="15.75" customHeight="1">
      <c r="A657" s="511" t="s">
        <v>2223</v>
      </c>
      <c r="B657" s="680" t="s">
        <v>2224</v>
      </c>
      <c r="C657" s="348" t="s">
        <v>52</v>
      </c>
      <c r="D657" s="686" t="s">
        <v>2798</v>
      </c>
      <c r="E657" s="134" t="s">
        <v>2799</v>
      </c>
      <c r="F657" s="134"/>
      <c r="G657" s="162">
        <v>14.0</v>
      </c>
      <c r="H657" s="162">
        <v>14.0</v>
      </c>
      <c r="I657" s="162">
        <v>14.0</v>
      </c>
      <c r="J657" s="511">
        <v>50.0</v>
      </c>
      <c r="K657" s="683">
        <v>3.57142857142857</v>
      </c>
      <c r="L657" s="126" t="s">
        <v>61</v>
      </c>
    </row>
    <row r="658" ht="15.75" customHeight="1">
      <c r="A658" s="511" t="s">
        <v>2223</v>
      </c>
      <c r="B658" s="680" t="s">
        <v>2224</v>
      </c>
      <c r="C658" s="348" t="s">
        <v>52</v>
      </c>
      <c r="D658" s="686" t="s">
        <v>2800</v>
      </c>
      <c r="E658" s="134" t="s">
        <v>2801</v>
      </c>
      <c r="F658" s="134"/>
      <c r="G658" s="162">
        <v>14.0</v>
      </c>
      <c r="H658" s="162">
        <v>14.0</v>
      </c>
      <c r="I658" s="162">
        <v>14.0</v>
      </c>
      <c r="J658" s="511">
        <v>50.0</v>
      </c>
      <c r="K658" s="683">
        <v>3.57142857142857</v>
      </c>
      <c r="L658" s="126" t="s">
        <v>61</v>
      </c>
    </row>
    <row r="659" ht="15.75" customHeight="1">
      <c r="A659" s="511" t="s">
        <v>2223</v>
      </c>
      <c r="B659" s="680" t="s">
        <v>2224</v>
      </c>
      <c r="C659" s="348" t="s">
        <v>52</v>
      </c>
      <c r="D659" s="686" t="s">
        <v>2802</v>
      </c>
      <c r="E659" s="95" t="s">
        <v>2803</v>
      </c>
      <c r="F659" s="134"/>
      <c r="G659" s="162">
        <v>14.0</v>
      </c>
      <c r="H659" s="162">
        <v>14.0</v>
      </c>
      <c r="I659" s="162">
        <v>14.0</v>
      </c>
      <c r="J659" s="511">
        <v>50.0</v>
      </c>
      <c r="K659" s="683">
        <v>3.57142857142857</v>
      </c>
      <c r="L659" s="126" t="s">
        <v>61</v>
      </c>
    </row>
    <row r="660" ht="15.75" customHeight="1">
      <c r="A660" s="511" t="s">
        <v>2223</v>
      </c>
      <c r="B660" s="680" t="s">
        <v>2224</v>
      </c>
      <c r="C660" s="348" t="s">
        <v>52</v>
      </c>
      <c r="D660" s="686" t="s">
        <v>2804</v>
      </c>
      <c r="E660" s="690" t="s">
        <v>2805</v>
      </c>
      <c r="F660" s="134"/>
      <c r="G660" s="162">
        <v>14.0</v>
      </c>
      <c r="H660" s="162">
        <v>14.0</v>
      </c>
      <c r="I660" s="162">
        <v>14.0</v>
      </c>
      <c r="J660" s="511">
        <v>50.0</v>
      </c>
      <c r="K660" s="683">
        <v>3.57142857142857</v>
      </c>
      <c r="L660" s="126" t="s">
        <v>61</v>
      </c>
    </row>
    <row r="661" ht="15.75" customHeight="1">
      <c r="A661" s="511" t="s">
        <v>2223</v>
      </c>
      <c r="B661" s="680" t="s">
        <v>2224</v>
      </c>
      <c r="C661" s="348" t="s">
        <v>52</v>
      </c>
      <c r="D661" s="686" t="s">
        <v>2806</v>
      </c>
      <c r="E661" s="95" t="s">
        <v>2807</v>
      </c>
      <c r="F661" s="134"/>
      <c r="G661" s="162">
        <v>14.0</v>
      </c>
      <c r="H661" s="162">
        <v>14.0</v>
      </c>
      <c r="I661" s="162">
        <v>14.0</v>
      </c>
      <c r="J661" s="511">
        <v>50.0</v>
      </c>
      <c r="K661" s="683">
        <v>3.57142857142857</v>
      </c>
      <c r="L661" s="126" t="s">
        <v>61</v>
      </c>
    </row>
    <row r="662" ht="15.75" customHeight="1">
      <c r="A662" s="511" t="s">
        <v>2223</v>
      </c>
      <c r="B662" s="680" t="s">
        <v>2224</v>
      </c>
      <c r="C662" s="348" t="s">
        <v>52</v>
      </c>
      <c r="D662" s="686" t="s">
        <v>2808</v>
      </c>
      <c r="E662" s="691" t="s">
        <v>2809</v>
      </c>
      <c r="F662" s="134"/>
      <c r="G662" s="162">
        <v>14.0</v>
      </c>
      <c r="H662" s="162">
        <v>14.0</v>
      </c>
      <c r="I662" s="162">
        <v>14.0</v>
      </c>
      <c r="J662" s="511">
        <v>50.0</v>
      </c>
      <c r="K662" s="683">
        <v>3.57142857142857</v>
      </c>
      <c r="L662" s="126" t="s">
        <v>61</v>
      </c>
    </row>
    <row r="663" ht="15.75" customHeight="1">
      <c r="A663" s="511" t="s">
        <v>2223</v>
      </c>
      <c r="B663" s="680" t="s">
        <v>2224</v>
      </c>
      <c r="C663" s="348" t="s">
        <v>52</v>
      </c>
      <c r="D663" s="689" t="s">
        <v>2810</v>
      </c>
      <c r="E663" s="691" t="s">
        <v>2811</v>
      </c>
      <c r="F663" s="134"/>
      <c r="G663" s="162">
        <v>14.0</v>
      </c>
      <c r="H663" s="162">
        <v>14.0</v>
      </c>
      <c r="I663" s="162">
        <v>14.0</v>
      </c>
      <c r="J663" s="511">
        <v>50.0</v>
      </c>
      <c r="K663" s="683">
        <v>3.57142857142857</v>
      </c>
      <c r="L663" s="126" t="s">
        <v>61</v>
      </c>
    </row>
    <row r="664" ht="15.75" customHeight="1">
      <c r="A664" s="511" t="s">
        <v>2223</v>
      </c>
      <c r="B664" s="680" t="s">
        <v>2224</v>
      </c>
      <c r="C664" s="348" t="s">
        <v>52</v>
      </c>
      <c r="D664" s="686" t="s">
        <v>2812</v>
      </c>
      <c r="E664" s="691" t="s">
        <v>2813</v>
      </c>
      <c r="F664" s="134"/>
      <c r="G664" s="162">
        <v>14.0</v>
      </c>
      <c r="H664" s="162">
        <v>14.0</v>
      </c>
      <c r="I664" s="162">
        <v>14.0</v>
      </c>
      <c r="J664" s="511">
        <v>50.0</v>
      </c>
      <c r="K664" s="683">
        <v>3.57142857142857</v>
      </c>
      <c r="L664" s="126" t="s">
        <v>61</v>
      </c>
    </row>
    <row r="665" ht="15.75" customHeight="1">
      <c r="A665" s="511" t="s">
        <v>2223</v>
      </c>
      <c r="B665" s="680" t="s">
        <v>2224</v>
      </c>
      <c r="C665" s="511" t="s">
        <v>52</v>
      </c>
      <c r="D665" s="686" t="s">
        <v>2814</v>
      </c>
      <c r="E665" s="691" t="s">
        <v>2815</v>
      </c>
      <c r="F665" s="134"/>
      <c r="G665" s="162">
        <v>14.0</v>
      </c>
      <c r="H665" s="162">
        <v>14.0</v>
      </c>
      <c r="I665" s="162">
        <v>14.0</v>
      </c>
      <c r="J665" s="511">
        <v>50.0</v>
      </c>
      <c r="K665" s="683">
        <v>3.57142857142857</v>
      </c>
      <c r="L665" s="126" t="s">
        <v>61</v>
      </c>
    </row>
    <row r="666" ht="15.75" customHeight="1">
      <c r="A666" s="511" t="s">
        <v>2223</v>
      </c>
      <c r="B666" s="680" t="s">
        <v>2224</v>
      </c>
      <c r="C666" s="348" t="s">
        <v>52</v>
      </c>
      <c r="D666" s="686" t="s">
        <v>2816</v>
      </c>
      <c r="E666" s="691" t="s">
        <v>2817</v>
      </c>
      <c r="F666" s="134"/>
      <c r="G666" s="162">
        <v>14.0</v>
      </c>
      <c r="H666" s="162">
        <v>14.0</v>
      </c>
      <c r="I666" s="162">
        <v>14.0</v>
      </c>
      <c r="J666" s="511">
        <v>50.0</v>
      </c>
      <c r="K666" s="683">
        <v>3.57142857142857</v>
      </c>
      <c r="L666" s="126" t="s">
        <v>61</v>
      </c>
    </row>
    <row r="667" ht="15.75" customHeight="1">
      <c r="A667" s="511" t="s">
        <v>2223</v>
      </c>
      <c r="B667" s="680" t="s">
        <v>2224</v>
      </c>
      <c r="C667" s="348" t="s">
        <v>52</v>
      </c>
      <c r="D667" s="686" t="s">
        <v>2818</v>
      </c>
      <c r="E667" s="691" t="s">
        <v>2819</v>
      </c>
      <c r="F667" s="134"/>
      <c r="G667" s="162">
        <v>14.0</v>
      </c>
      <c r="H667" s="162">
        <v>14.0</v>
      </c>
      <c r="I667" s="162">
        <v>14.0</v>
      </c>
      <c r="J667" s="511">
        <v>50.0</v>
      </c>
      <c r="K667" s="683">
        <v>3.57142857142857</v>
      </c>
      <c r="L667" s="126" t="s">
        <v>61</v>
      </c>
    </row>
    <row r="668" ht="15.75" customHeight="1">
      <c r="A668" s="511" t="s">
        <v>2223</v>
      </c>
      <c r="B668" s="680" t="s">
        <v>2224</v>
      </c>
      <c r="C668" s="348" t="s">
        <v>52</v>
      </c>
      <c r="D668" s="686" t="s">
        <v>2820</v>
      </c>
      <c r="E668" s="691" t="s">
        <v>2821</v>
      </c>
      <c r="F668" s="134"/>
      <c r="G668" s="162">
        <v>14.0</v>
      </c>
      <c r="H668" s="162">
        <v>14.0</v>
      </c>
      <c r="I668" s="162">
        <v>14.0</v>
      </c>
      <c r="J668" s="511">
        <v>50.0</v>
      </c>
      <c r="K668" s="683">
        <v>3.57142857142857</v>
      </c>
      <c r="L668" s="126" t="s">
        <v>61</v>
      </c>
    </row>
    <row r="669" ht="15.75" customHeight="1">
      <c r="A669" s="511" t="s">
        <v>2223</v>
      </c>
      <c r="B669" s="680" t="s">
        <v>2224</v>
      </c>
      <c r="C669" s="348" t="s">
        <v>52</v>
      </c>
      <c r="D669" s="686" t="s">
        <v>2822</v>
      </c>
      <c r="E669" s="691" t="s">
        <v>2823</v>
      </c>
      <c r="F669" s="134"/>
      <c r="G669" s="162">
        <v>14.0</v>
      </c>
      <c r="H669" s="162">
        <v>14.0</v>
      </c>
      <c r="I669" s="162">
        <v>14.0</v>
      </c>
      <c r="J669" s="511">
        <v>50.0</v>
      </c>
      <c r="K669" s="683">
        <v>3.57142857142857</v>
      </c>
      <c r="L669" s="126" t="s">
        <v>61</v>
      </c>
    </row>
    <row r="670" ht="15.75" customHeight="1">
      <c r="A670" s="511" t="s">
        <v>2223</v>
      </c>
      <c r="B670" s="680" t="s">
        <v>2224</v>
      </c>
      <c r="C670" s="348" t="s">
        <v>52</v>
      </c>
      <c r="D670" s="686" t="s">
        <v>2824</v>
      </c>
      <c r="E670" s="691" t="s">
        <v>2825</v>
      </c>
      <c r="F670" s="134"/>
      <c r="G670" s="162">
        <v>14.0</v>
      </c>
      <c r="H670" s="162">
        <v>14.0</v>
      </c>
      <c r="I670" s="162">
        <v>14.0</v>
      </c>
      <c r="J670" s="511">
        <v>50.0</v>
      </c>
      <c r="K670" s="683">
        <v>3.57142857142857</v>
      </c>
      <c r="L670" s="126" t="s">
        <v>61</v>
      </c>
    </row>
    <row r="671" ht="15.75" customHeight="1">
      <c r="A671" s="511" t="s">
        <v>2223</v>
      </c>
      <c r="B671" s="680" t="s">
        <v>2224</v>
      </c>
      <c r="C671" s="348" t="s">
        <v>52</v>
      </c>
      <c r="D671" s="686" t="s">
        <v>2826</v>
      </c>
      <c r="E671" s="690" t="s">
        <v>2827</v>
      </c>
      <c r="F671" s="134"/>
      <c r="G671" s="162">
        <v>14.0</v>
      </c>
      <c r="H671" s="162">
        <v>14.0</v>
      </c>
      <c r="I671" s="162">
        <v>14.0</v>
      </c>
      <c r="J671" s="511">
        <v>50.0</v>
      </c>
      <c r="K671" s="683">
        <v>3.57142857142857</v>
      </c>
      <c r="L671" s="126" t="s">
        <v>61</v>
      </c>
    </row>
    <row r="672" ht="15.75" customHeight="1">
      <c r="A672" s="511" t="s">
        <v>2223</v>
      </c>
      <c r="B672" s="680" t="s">
        <v>2224</v>
      </c>
      <c r="C672" s="348" t="s">
        <v>52</v>
      </c>
      <c r="D672" s="686" t="s">
        <v>2828</v>
      </c>
      <c r="E672" s="690" t="s">
        <v>2829</v>
      </c>
      <c r="F672" s="134"/>
      <c r="G672" s="162">
        <v>14.0</v>
      </c>
      <c r="H672" s="162">
        <v>14.0</v>
      </c>
      <c r="I672" s="162">
        <v>14.0</v>
      </c>
      <c r="J672" s="511">
        <v>50.0</v>
      </c>
      <c r="K672" s="683">
        <v>3.57142857142857</v>
      </c>
      <c r="L672" s="126" t="s">
        <v>61</v>
      </c>
    </row>
    <row r="673" ht="15.75" customHeight="1">
      <c r="A673" s="511" t="s">
        <v>2223</v>
      </c>
      <c r="B673" s="680" t="s">
        <v>2224</v>
      </c>
      <c r="C673" s="348" t="s">
        <v>52</v>
      </c>
      <c r="D673" s="686" t="s">
        <v>2830</v>
      </c>
      <c r="E673" s="690" t="s">
        <v>2831</v>
      </c>
      <c r="F673" s="134"/>
      <c r="G673" s="162">
        <v>14.0</v>
      </c>
      <c r="H673" s="162">
        <v>14.0</v>
      </c>
      <c r="I673" s="162">
        <v>14.0</v>
      </c>
      <c r="J673" s="511">
        <v>50.0</v>
      </c>
      <c r="K673" s="683">
        <v>3.57142857142857</v>
      </c>
      <c r="L673" s="126" t="s">
        <v>61</v>
      </c>
    </row>
    <row r="674" ht="15.75" customHeight="1">
      <c r="A674" s="511" t="s">
        <v>2223</v>
      </c>
      <c r="B674" s="680" t="s">
        <v>2224</v>
      </c>
      <c r="C674" s="348" t="s">
        <v>52</v>
      </c>
      <c r="D674" s="686" t="s">
        <v>2832</v>
      </c>
      <c r="E674" s="690" t="s">
        <v>2833</v>
      </c>
      <c r="F674" s="134"/>
      <c r="G674" s="162">
        <v>14.0</v>
      </c>
      <c r="H674" s="162">
        <v>14.0</v>
      </c>
      <c r="I674" s="162">
        <v>14.0</v>
      </c>
      <c r="J674" s="511">
        <v>50.0</v>
      </c>
      <c r="K674" s="683">
        <v>3.57142857142857</v>
      </c>
      <c r="L674" s="126" t="s">
        <v>61</v>
      </c>
    </row>
    <row r="675" ht="15.75" customHeight="1">
      <c r="A675" s="511" t="s">
        <v>2223</v>
      </c>
      <c r="B675" s="680" t="s">
        <v>2224</v>
      </c>
      <c r="C675" s="348" t="s">
        <v>52</v>
      </c>
      <c r="D675" s="686" t="s">
        <v>2834</v>
      </c>
      <c r="E675" s="691" t="s">
        <v>2835</v>
      </c>
      <c r="F675" s="134"/>
      <c r="G675" s="162">
        <v>14.0</v>
      </c>
      <c r="H675" s="162">
        <v>14.0</v>
      </c>
      <c r="I675" s="162">
        <v>14.0</v>
      </c>
      <c r="J675" s="511">
        <v>50.0</v>
      </c>
      <c r="K675" s="683">
        <v>3.57142857142857</v>
      </c>
      <c r="L675" s="126" t="s">
        <v>61</v>
      </c>
    </row>
    <row r="676" ht="15.75" customHeight="1">
      <c r="A676" s="511" t="s">
        <v>2223</v>
      </c>
      <c r="B676" s="680" t="s">
        <v>2224</v>
      </c>
      <c r="C676" s="348" t="s">
        <v>52</v>
      </c>
      <c r="D676" s="686" t="s">
        <v>2836</v>
      </c>
      <c r="E676" s="691" t="s">
        <v>2837</v>
      </c>
      <c r="F676" s="134"/>
      <c r="G676" s="162">
        <v>14.0</v>
      </c>
      <c r="H676" s="162">
        <v>14.0</v>
      </c>
      <c r="I676" s="162">
        <v>14.0</v>
      </c>
      <c r="J676" s="511">
        <v>50.0</v>
      </c>
      <c r="K676" s="683">
        <v>3.57142857142857</v>
      </c>
      <c r="L676" s="126" t="s">
        <v>61</v>
      </c>
    </row>
    <row r="677" ht="15.75" customHeight="1">
      <c r="A677" s="511" t="s">
        <v>2223</v>
      </c>
      <c r="B677" s="680" t="s">
        <v>2224</v>
      </c>
      <c r="C677" s="348" t="s">
        <v>52</v>
      </c>
      <c r="D677" s="686" t="s">
        <v>2838</v>
      </c>
      <c r="E677" s="691" t="s">
        <v>2839</v>
      </c>
      <c r="F677" s="134"/>
      <c r="G677" s="162">
        <v>14.0</v>
      </c>
      <c r="H677" s="162">
        <v>14.0</v>
      </c>
      <c r="I677" s="162">
        <v>14.0</v>
      </c>
      <c r="J677" s="511">
        <v>50.0</v>
      </c>
      <c r="K677" s="683">
        <v>3.57142857142857</v>
      </c>
      <c r="L677" s="126" t="s">
        <v>61</v>
      </c>
    </row>
    <row r="678" ht="15.75" customHeight="1">
      <c r="A678" s="511" t="s">
        <v>2223</v>
      </c>
      <c r="B678" s="680" t="s">
        <v>2224</v>
      </c>
      <c r="C678" s="348" t="s">
        <v>52</v>
      </c>
      <c r="D678" s="689" t="s">
        <v>2840</v>
      </c>
      <c r="E678" s="134" t="s">
        <v>2841</v>
      </c>
      <c r="F678" s="134"/>
      <c r="G678" s="162">
        <v>14.0</v>
      </c>
      <c r="H678" s="162">
        <v>14.0</v>
      </c>
      <c r="I678" s="162">
        <v>14.0</v>
      </c>
      <c r="J678" s="511">
        <v>50.0</v>
      </c>
      <c r="K678" s="683">
        <v>3.57142857142857</v>
      </c>
      <c r="L678" s="126" t="s">
        <v>61</v>
      </c>
    </row>
    <row r="679" ht="15.75" customHeight="1">
      <c r="A679" s="511" t="s">
        <v>2223</v>
      </c>
      <c r="B679" s="680" t="s">
        <v>2224</v>
      </c>
      <c r="C679" s="511" t="s">
        <v>52</v>
      </c>
      <c r="D679" s="689" t="s">
        <v>2842</v>
      </c>
      <c r="E679" s="134" t="s">
        <v>2843</v>
      </c>
      <c r="F679" s="134"/>
      <c r="G679" s="162">
        <v>14.0</v>
      </c>
      <c r="H679" s="162">
        <v>14.0</v>
      </c>
      <c r="I679" s="162">
        <v>14.0</v>
      </c>
      <c r="J679" s="511">
        <v>50.0</v>
      </c>
      <c r="K679" s="683">
        <v>3.57142857142857</v>
      </c>
      <c r="L679" s="126" t="s">
        <v>61</v>
      </c>
    </row>
    <row r="680" ht="15.75" customHeight="1">
      <c r="A680" s="511" t="s">
        <v>2223</v>
      </c>
      <c r="B680" s="680" t="s">
        <v>2224</v>
      </c>
      <c r="C680" s="511" t="s">
        <v>52</v>
      </c>
      <c r="D680" s="686" t="s">
        <v>2844</v>
      </c>
      <c r="E680" s="95" t="s">
        <v>2845</v>
      </c>
      <c r="F680" s="134"/>
      <c r="G680" s="162">
        <v>14.0</v>
      </c>
      <c r="H680" s="162">
        <v>14.0</v>
      </c>
      <c r="I680" s="162">
        <v>14.0</v>
      </c>
      <c r="J680" s="511">
        <v>50.0</v>
      </c>
      <c r="K680" s="683">
        <v>3.57142857142857</v>
      </c>
      <c r="L680" s="126" t="s">
        <v>61</v>
      </c>
    </row>
    <row r="681" ht="15.75" customHeight="1">
      <c r="A681" s="511" t="s">
        <v>2223</v>
      </c>
      <c r="B681" s="680" t="s">
        <v>2224</v>
      </c>
      <c r="C681" s="348" t="s">
        <v>52</v>
      </c>
      <c r="D681" s="686" t="s">
        <v>2846</v>
      </c>
      <c r="E681" s="691" t="s">
        <v>2847</v>
      </c>
      <c r="F681" s="134"/>
      <c r="G681" s="162">
        <v>14.0</v>
      </c>
      <c r="H681" s="162">
        <v>14.0</v>
      </c>
      <c r="I681" s="162">
        <v>14.0</v>
      </c>
      <c r="J681" s="511">
        <v>50.0</v>
      </c>
      <c r="K681" s="683">
        <v>3.57142857142857</v>
      </c>
      <c r="L681" s="126" t="s">
        <v>61</v>
      </c>
    </row>
    <row r="682" ht="15.75" customHeight="1">
      <c r="A682" s="511" t="s">
        <v>2223</v>
      </c>
      <c r="B682" s="680" t="s">
        <v>2224</v>
      </c>
      <c r="C682" s="348" t="s">
        <v>52</v>
      </c>
      <c r="D682" s="686" t="s">
        <v>2848</v>
      </c>
      <c r="E682" s="691" t="s">
        <v>2849</v>
      </c>
      <c r="F682" s="134"/>
      <c r="G682" s="162">
        <v>14.0</v>
      </c>
      <c r="H682" s="162">
        <v>14.0</v>
      </c>
      <c r="I682" s="162">
        <v>14.0</v>
      </c>
      <c r="J682" s="511">
        <v>50.0</v>
      </c>
      <c r="K682" s="683">
        <v>3.57142857142857</v>
      </c>
      <c r="L682" s="126" t="s">
        <v>61</v>
      </c>
    </row>
    <row r="683" ht="15.75" customHeight="1">
      <c r="A683" s="511" t="s">
        <v>2223</v>
      </c>
      <c r="B683" s="680" t="s">
        <v>2224</v>
      </c>
      <c r="C683" s="348" t="s">
        <v>52</v>
      </c>
      <c r="D683" s="686" t="s">
        <v>2850</v>
      </c>
      <c r="E683" s="691" t="s">
        <v>2851</v>
      </c>
      <c r="F683" s="134"/>
      <c r="G683" s="162">
        <v>14.0</v>
      </c>
      <c r="H683" s="162">
        <v>14.0</v>
      </c>
      <c r="I683" s="162">
        <v>14.0</v>
      </c>
      <c r="J683" s="511">
        <v>50.0</v>
      </c>
      <c r="K683" s="683">
        <v>3.57142857142857</v>
      </c>
      <c r="L683" s="126" t="s">
        <v>61</v>
      </c>
    </row>
    <row r="684" ht="15.75" customHeight="1">
      <c r="A684" s="511" t="s">
        <v>2223</v>
      </c>
      <c r="B684" s="680" t="s">
        <v>2224</v>
      </c>
      <c r="C684" s="348" t="s">
        <v>52</v>
      </c>
      <c r="D684" s="689" t="s">
        <v>2852</v>
      </c>
      <c r="E684" s="690" t="s">
        <v>2853</v>
      </c>
      <c r="F684" s="134"/>
      <c r="G684" s="162">
        <v>14.0</v>
      </c>
      <c r="H684" s="162">
        <v>14.0</v>
      </c>
      <c r="I684" s="162">
        <v>14.0</v>
      </c>
      <c r="J684" s="511">
        <v>50.0</v>
      </c>
      <c r="K684" s="683">
        <v>3.57142857142857</v>
      </c>
      <c r="L684" s="126" t="s">
        <v>61</v>
      </c>
    </row>
    <row r="685" ht="15.75" customHeight="1">
      <c r="A685" s="511" t="s">
        <v>2223</v>
      </c>
      <c r="B685" s="680" t="s">
        <v>2224</v>
      </c>
      <c r="C685" s="348" t="s">
        <v>52</v>
      </c>
      <c r="D685" s="686" t="s">
        <v>2854</v>
      </c>
      <c r="E685" s="690" t="s">
        <v>2855</v>
      </c>
      <c r="F685" s="134"/>
      <c r="G685" s="162">
        <v>14.0</v>
      </c>
      <c r="H685" s="162">
        <v>14.0</v>
      </c>
      <c r="I685" s="162">
        <v>14.0</v>
      </c>
      <c r="J685" s="511">
        <v>50.0</v>
      </c>
      <c r="K685" s="683">
        <v>3.57142857142857</v>
      </c>
      <c r="L685" s="126" t="s">
        <v>61</v>
      </c>
    </row>
    <row r="686" ht="15.75" customHeight="1">
      <c r="A686" s="511" t="s">
        <v>2223</v>
      </c>
      <c r="B686" s="680" t="s">
        <v>2224</v>
      </c>
      <c r="C686" s="348" t="s">
        <v>52</v>
      </c>
      <c r="D686" s="689" t="s">
        <v>2856</v>
      </c>
      <c r="E686" s="97" t="s">
        <v>2857</v>
      </c>
      <c r="F686" s="134"/>
      <c r="G686" s="162">
        <v>14.0</v>
      </c>
      <c r="H686" s="162">
        <v>14.0</v>
      </c>
      <c r="I686" s="162">
        <v>14.0</v>
      </c>
      <c r="J686" s="511">
        <v>50.0</v>
      </c>
      <c r="K686" s="683">
        <v>3.57142857142857</v>
      </c>
      <c r="L686" s="126" t="s">
        <v>61</v>
      </c>
    </row>
    <row r="687" ht="15.75" customHeight="1">
      <c r="A687" s="511" t="s">
        <v>2223</v>
      </c>
      <c r="B687" s="680" t="s">
        <v>2224</v>
      </c>
      <c r="C687" s="348" t="s">
        <v>52</v>
      </c>
      <c r="D687" s="689" t="s">
        <v>2858</v>
      </c>
      <c r="E687" s="690" t="s">
        <v>2859</v>
      </c>
      <c r="F687" s="134"/>
      <c r="G687" s="162">
        <v>14.0</v>
      </c>
      <c r="H687" s="162">
        <v>14.0</v>
      </c>
      <c r="I687" s="162">
        <v>14.0</v>
      </c>
      <c r="J687" s="511">
        <v>50.0</v>
      </c>
      <c r="K687" s="683">
        <v>3.57142857142857</v>
      </c>
      <c r="L687" s="126" t="s">
        <v>61</v>
      </c>
    </row>
    <row r="688" ht="15.75" customHeight="1">
      <c r="A688" s="511" t="s">
        <v>2223</v>
      </c>
      <c r="B688" s="680" t="s">
        <v>2224</v>
      </c>
      <c r="C688" s="348" t="s">
        <v>52</v>
      </c>
      <c r="D688" s="686" t="s">
        <v>2860</v>
      </c>
      <c r="E688" s="690" t="s">
        <v>2861</v>
      </c>
      <c r="F688" s="134"/>
      <c r="G688" s="162">
        <v>14.0</v>
      </c>
      <c r="H688" s="162">
        <v>14.0</v>
      </c>
      <c r="I688" s="162">
        <v>14.0</v>
      </c>
      <c r="J688" s="511">
        <v>50.0</v>
      </c>
      <c r="K688" s="683">
        <v>3.57142857142857</v>
      </c>
      <c r="L688" s="126" t="s">
        <v>61</v>
      </c>
    </row>
    <row r="689" ht="15.75" customHeight="1">
      <c r="A689" s="511" t="s">
        <v>2223</v>
      </c>
      <c r="B689" s="680" t="s">
        <v>2224</v>
      </c>
      <c r="C689" s="348" t="s">
        <v>52</v>
      </c>
      <c r="D689" s="686" t="s">
        <v>2862</v>
      </c>
      <c r="E689" s="691" t="s">
        <v>2863</v>
      </c>
      <c r="F689" s="134"/>
      <c r="G689" s="162">
        <v>14.0</v>
      </c>
      <c r="H689" s="162">
        <v>14.0</v>
      </c>
      <c r="I689" s="162">
        <v>14.0</v>
      </c>
      <c r="J689" s="511">
        <v>50.0</v>
      </c>
      <c r="K689" s="683">
        <v>3.57142857142857</v>
      </c>
      <c r="L689" s="126" t="s">
        <v>61</v>
      </c>
    </row>
    <row r="690" ht="15.75" customHeight="1">
      <c r="A690" s="511" t="s">
        <v>2223</v>
      </c>
      <c r="B690" s="680" t="s">
        <v>2224</v>
      </c>
      <c r="C690" s="348" t="s">
        <v>52</v>
      </c>
      <c r="D690" s="686" t="s">
        <v>2864</v>
      </c>
      <c r="E690" s="690" t="s">
        <v>2865</v>
      </c>
      <c r="F690" s="134" t="s">
        <v>2362</v>
      </c>
      <c r="G690" s="162">
        <v>14.0</v>
      </c>
      <c r="H690" s="162">
        <v>14.0</v>
      </c>
      <c r="I690" s="162">
        <v>14.0</v>
      </c>
      <c r="J690" s="511">
        <v>50.0</v>
      </c>
      <c r="K690" s="683">
        <v>3.57142857142857</v>
      </c>
      <c r="L690" s="126" t="s">
        <v>61</v>
      </c>
    </row>
    <row r="691" ht="15.75" customHeight="1">
      <c r="A691" s="511" t="s">
        <v>2223</v>
      </c>
      <c r="B691" s="680" t="s">
        <v>2224</v>
      </c>
      <c r="C691" s="348" t="s">
        <v>52</v>
      </c>
      <c r="D691" s="686" t="s">
        <v>2866</v>
      </c>
      <c r="E691" s="690" t="s">
        <v>2867</v>
      </c>
      <c r="F691" s="134"/>
      <c r="G691" s="162">
        <v>14.0</v>
      </c>
      <c r="H691" s="162">
        <v>14.0</v>
      </c>
      <c r="I691" s="162">
        <v>14.0</v>
      </c>
      <c r="J691" s="511">
        <v>50.0</v>
      </c>
      <c r="K691" s="683">
        <v>3.57142857142857</v>
      </c>
      <c r="L691" s="126" t="s">
        <v>61</v>
      </c>
    </row>
    <row r="692" ht="15.75" customHeight="1">
      <c r="A692" s="511" t="s">
        <v>2223</v>
      </c>
      <c r="B692" s="680" t="s">
        <v>2224</v>
      </c>
      <c r="C692" s="348" t="s">
        <v>52</v>
      </c>
      <c r="D692" s="686" t="s">
        <v>2868</v>
      </c>
      <c r="E692" s="690" t="s">
        <v>2869</v>
      </c>
      <c r="F692" s="134"/>
      <c r="G692" s="162">
        <v>14.0</v>
      </c>
      <c r="H692" s="162">
        <v>14.0</v>
      </c>
      <c r="I692" s="162">
        <v>14.0</v>
      </c>
      <c r="J692" s="511">
        <v>50.0</v>
      </c>
      <c r="K692" s="683">
        <v>3.57142857142857</v>
      </c>
      <c r="L692" s="126" t="s">
        <v>61</v>
      </c>
    </row>
    <row r="693" ht="15.75" customHeight="1">
      <c r="A693" s="511" t="s">
        <v>2223</v>
      </c>
      <c r="B693" s="680" t="s">
        <v>2224</v>
      </c>
      <c r="C693" s="348" t="s">
        <v>52</v>
      </c>
      <c r="D693" s="686" t="s">
        <v>2870</v>
      </c>
      <c r="E693" s="690" t="s">
        <v>2871</v>
      </c>
      <c r="F693" s="134"/>
      <c r="G693" s="162">
        <v>14.0</v>
      </c>
      <c r="H693" s="162">
        <v>14.0</v>
      </c>
      <c r="I693" s="162">
        <v>14.0</v>
      </c>
      <c r="J693" s="511">
        <v>50.0</v>
      </c>
      <c r="K693" s="683">
        <v>3.57142857142857</v>
      </c>
      <c r="L693" s="126" t="s">
        <v>61</v>
      </c>
    </row>
    <row r="694" ht="15.75" customHeight="1">
      <c r="A694" s="511" t="s">
        <v>2223</v>
      </c>
      <c r="B694" s="680" t="s">
        <v>2224</v>
      </c>
      <c r="C694" s="511" t="s">
        <v>52</v>
      </c>
      <c r="D694" s="686" t="s">
        <v>2872</v>
      </c>
      <c r="E694" s="690" t="s">
        <v>2873</v>
      </c>
      <c r="F694" s="134"/>
      <c r="G694" s="162">
        <v>14.0</v>
      </c>
      <c r="H694" s="162">
        <v>14.0</v>
      </c>
      <c r="I694" s="162">
        <v>14.0</v>
      </c>
      <c r="J694" s="511">
        <v>50.0</v>
      </c>
      <c r="K694" s="683">
        <v>3.57142857142857</v>
      </c>
      <c r="L694" s="126" t="s">
        <v>61</v>
      </c>
    </row>
    <row r="695" ht="15.75" customHeight="1">
      <c r="A695" s="511" t="s">
        <v>2223</v>
      </c>
      <c r="B695" s="680" t="s">
        <v>2224</v>
      </c>
      <c r="C695" s="511" t="s">
        <v>52</v>
      </c>
      <c r="D695" s="686" t="s">
        <v>2874</v>
      </c>
      <c r="E695" s="690" t="s">
        <v>2875</v>
      </c>
      <c r="F695" s="134"/>
      <c r="G695" s="162">
        <v>14.0</v>
      </c>
      <c r="H695" s="162">
        <v>14.0</v>
      </c>
      <c r="I695" s="162">
        <v>14.0</v>
      </c>
      <c r="J695" s="511">
        <v>50.0</v>
      </c>
      <c r="K695" s="683">
        <v>3.57142857142857</v>
      </c>
      <c r="L695" s="126" t="s">
        <v>61</v>
      </c>
    </row>
    <row r="696" ht="15.75" customHeight="1">
      <c r="A696" s="511" t="s">
        <v>2223</v>
      </c>
      <c r="B696" s="680" t="s">
        <v>2224</v>
      </c>
      <c r="C696" s="348" t="s">
        <v>52</v>
      </c>
      <c r="D696" s="686" t="s">
        <v>2876</v>
      </c>
      <c r="E696" s="690" t="s">
        <v>2877</v>
      </c>
      <c r="F696" s="134"/>
      <c r="G696" s="162">
        <v>14.0</v>
      </c>
      <c r="H696" s="162">
        <v>14.0</v>
      </c>
      <c r="I696" s="162">
        <v>14.0</v>
      </c>
      <c r="J696" s="511">
        <v>50.0</v>
      </c>
      <c r="K696" s="683">
        <v>3.57142857142857</v>
      </c>
      <c r="L696" s="126" t="s">
        <v>61</v>
      </c>
    </row>
    <row r="697" ht="15.75" customHeight="1">
      <c r="A697" s="511" t="s">
        <v>2223</v>
      </c>
      <c r="B697" s="680" t="s">
        <v>2224</v>
      </c>
      <c r="C697" s="348" t="s">
        <v>52</v>
      </c>
      <c r="D697" s="686" t="s">
        <v>2878</v>
      </c>
      <c r="E697" s="690" t="s">
        <v>2877</v>
      </c>
      <c r="F697" s="134"/>
      <c r="G697" s="162">
        <v>14.0</v>
      </c>
      <c r="H697" s="162">
        <v>14.0</v>
      </c>
      <c r="I697" s="162">
        <v>14.0</v>
      </c>
      <c r="J697" s="511">
        <v>50.0</v>
      </c>
      <c r="K697" s="683">
        <v>3.57142857142857</v>
      </c>
      <c r="L697" s="126" t="s">
        <v>61</v>
      </c>
    </row>
    <row r="698" ht="15.75" customHeight="1">
      <c r="A698" s="511" t="s">
        <v>2223</v>
      </c>
      <c r="B698" s="680" t="s">
        <v>2224</v>
      </c>
      <c r="C698" s="348" t="s">
        <v>52</v>
      </c>
      <c r="D698" s="686" t="s">
        <v>2879</v>
      </c>
      <c r="E698" s="690" t="s">
        <v>2880</v>
      </c>
      <c r="F698" s="134"/>
      <c r="G698" s="162">
        <v>14.0</v>
      </c>
      <c r="H698" s="162">
        <v>14.0</v>
      </c>
      <c r="I698" s="162">
        <v>14.0</v>
      </c>
      <c r="J698" s="511">
        <v>50.0</v>
      </c>
      <c r="K698" s="683">
        <v>3.57142857142857</v>
      </c>
      <c r="L698" s="126" t="s">
        <v>61</v>
      </c>
    </row>
    <row r="699" ht="15.75" customHeight="1">
      <c r="A699" s="511" t="s">
        <v>2223</v>
      </c>
      <c r="B699" s="680" t="s">
        <v>2224</v>
      </c>
      <c r="C699" s="348" t="s">
        <v>52</v>
      </c>
      <c r="D699" s="686" t="s">
        <v>2881</v>
      </c>
      <c r="E699" s="690" t="s">
        <v>2882</v>
      </c>
      <c r="F699" s="134"/>
      <c r="G699" s="162">
        <v>14.0</v>
      </c>
      <c r="H699" s="162">
        <v>14.0</v>
      </c>
      <c r="I699" s="162">
        <v>14.0</v>
      </c>
      <c r="J699" s="511">
        <v>50.0</v>
      </c>
      <c r="K699" s="683">
        <v>3.57142857142857</v>
      </c>
      <c r="L699" s="126" t="s">
        <v>61</v>
      </c>
    </row>
    <row r="700" ht="15.75" customHeight="1">
      <c r="A700" s="511" t="s">
        <v>2223</v>
      </c>
      <c r="B700" s="680" t="s">
        <v>2224</v>
      </c>
      <c r="C700" s="348" t="s">
        <v>52</v>
      </c>
      <c r="D700" s="686" t="s">
        <v>2883</v>
      </c>
      <c r="E700" s="690" t="s">
        <v>2884</v>
      </c>
      <c r="F700" s="134"/>
      <c r="G700" s="162">
        <v>14.0</v>
      </c>
      <c r="H700" s="162">
        <v>14.0</v>
      </c>
      <c r="I700" s="162">
        <v>14.0</v>
      </c>
      <c r="J700" s="511">
        <v>50.0</v>
      </c>
      <c r="K700" s="683">
        <v>3.57142857142857</v>
      </c>
      <c r="L700" s="126" t="s">
        <v>61</v>
      </c>
    </row>
    <row r="701" ht="15.75" customHeight="1">
      <c r="A701" s="511" t="s">
        <v>2223</v>
      </c>
      <c r="B701" s="680" t="s">
        <v>2224</v>
      </c>
      <c r="C701" s="348" t="s">
        <v>52</v>
      </c>
      <c r="D701" s="689" t="s">
        <v>2885</v>
      </c>
      <c r="E701" s="690" t="s">
        <v>2886</v>
      </c>
      <c r="F701" s="134"/>
      <c r="G701" s="162">
        <v>14.0</v>
      </c>
      <c r="H701" s="162">
        <v>14.0</v>
      </c>
      <c r="I701" s="162">
        <v>14.0</v>
      </c>
      <c r="J701" s="511">
        <v>50.0</v>
      </c>
      <c r="K701" s="683">
        <v>3.57142857142857</v>
      </c>
      <c r="L701" s="126" t="s">
        <v>61</v>
      </c>
    </row>
    <row r="702" ht="15.75" customHeight="1">
      <c r="A702" s="692" t="s">
        <v>2887</v>
      </c>
      <c r="B702" s="680" t="s">
        <v>2224</v>
      </c>
      <c r="C702" s="348" t="s">
        <v>52</v>
      </c>
      <c r="D702" s="689" t="s">
        <v>2888</v>
      </c>
      <c r="E702" s="690" t="s">
        <v>2889</v>
      </c>
      <c r="F702" s="134"/>
      <c r="G702" s="162">
        <v>1.0</v>
      </c>
      <c r="H702" s="162">
        <v>1.0</v>
      </c>
      <c r="I702" s="162">
        <v>3.0</v>
      </c>
      <c r="J702" s="511">
        <v>50.0</v>
      </c>
      <c r="K702" s="683">
        <v>50.0</v>
      </c>
      <c r="L702" s="126" t="s">
        <v>61</v>
      </c>
    </row>
    <row r="703" ht="15.75" customHeight="1">
      <c r="A703" s="692" t="s">
        <v>2887</v>
      </c>
      <c r="B703" s="680" t="s">
        <v>2224</v>
      </c>
      <c r="C703" s="348" t="s">
        <v>52</v>
      </c>
      <c r="D703" s="686" t="s">
        <v>2890</v>
      </c>
      <c r="E703" s="690" t="s">
        <v>2891</v>
      </c>
      <c r="F703" s="134"/>
      <c r="G703" s="162">
        <v>1.0</v>
      </c>
      <c r="H703" s="162">
        <v>1.0</v>
      </c>
      <c r="I703" s="162">
        <v>3.0</v>
      </c>
      <c r="J703" s="511">
        <v>50.0</v>
      </c>
      <c r="K703" s="683">
        <v>50.0</v>
      </c>
      <c r="L703" s="126" t="s">
        <v>61</v>
      </c>
    </row>
    <row r="704" ht="15.75" customHeight="1">
      <c r="A704" s="692" t="s">
        <v>2887</v>
      </c>
      <c r="B704" s="680" t="s">
        <v>2224</v>
      </c>
      <c r="C704" s="348" t="s">
        <v>52</v>
      </c>
      <c r="D704" s="689" t="s">
        <v>2892</v>
      </c>
      <c r="E704" s="690" t="s">
        <v>2893</v>
      </c>
      <c r="F704" s="134"/>
      <c r="G704" s="162">
        <v>1.0</v>
      </c>
      <c r="H704" s="162">
        <v>1.0</v>
      </c>
      <c r="I704" s="162">
        <v>3.0</v>
      </c>
      <c r="J704" s="511">
        <v>50.0</v>
      </c>
      <c r="K704" s="683">
        <v>50.0</v>
      </c>
      <c r="L704" s="126" t="s">
        <v>61</v>
      </c>
    </row>
    <row r="705" ht="15.75" customHeight="1">
      <c r="A705" s="692" t="s">
        <v>2887</v>
      </c>
      <c r="B705" s="680" t="s">
        <v>2224</v>
      </c>
      <c r="C705" s="348" t="s">
        <v>52</v>
      </c>
      <c r="D705" s="686" t="s">
        <v>2894</v>
      </c>
      <c r="E705" s="690" t="s">
        <v>2895</v>
      </c>
      <c r="F705" s="134" t="s">
        <v>2896</v>
      </c>
      <c r="G705" s="162">
        <v>1.0</v>
      </c>
      <c r="H705" s="162">
        <v>1.0</v>
      </c>
      <c r="I705" s="162">
        <v>3.0</v>
      </c>
      <c r="J705" s="511">
        <v>50.0</v>
      </c>
      <c r="K705" s="683">
        <v>50.0</v>
      </c>
      <c r="L705" s="126" t="s">
        <v>61</v>
      </c>
    </row>
    <row r="706" ht="15.75" customHeight="1">
      <c r="A706" s="692" t="s">
        <v>2887</v>
      </c>
      <c r="B706" s="680" t="s">
        <v>2224</v>
      </c>
      <c r="C706" s="348" t="s">
        <v>52</v>
      </c>
      <c r="D706" s="686" t="s">
        <v>2897</v>
      </c>
      <c r="E706" s="690" t="s">
        <v>2898</v>
      </c>
      <c r="F706" s="134"/>
      <c r="G706" s="162">
        <v>1.0</v>
      </c>
      <c r="H706" s="162">
        <v>1.0</v>
      </c>
      <c r="I706" s="162">
        <v>3.0</v>
      </c>
      <c r="J706" s="511">
        <v>50.0</v>
      </c>
      <c r="K706" s="683">
        <v>50.0</v>
      </c>
      <c r="L706" s="126" t="s">
        <v>61</v>
      </c>
    </row>
    <row r="707" ht="15.75" customHeight="1">
      <c r="A707" s="692" t="s">
        <v>2887</v>
      </c>
      <c r="B707" s="680" t="s">
        <v>2224</v>
      </c>
      <c r="C707" s="348" t="s">
        <v>52</v>
      </c>
      <c r="D707" s="689" t="s">
        <v>2899</v>
      </c>
      <c r="E707" s="97" t="s">
        <v>2900</v>
      </c>
      <c r="F707" s="134"/>
      <c r="G707" s="162">
        <v>1.0</v>
      </c>
      <c r="H707" s="162">
        <v>1.0</v>
      </c>
      <c r="I707" s="162">
        <v>3.0</v>
      </c>
      <c r="J707" s="511">
        <v>50.0</v>
      </c>
      <c r="K707" s="683">
        <v>50.0</v>
      </c>
      <c r="L707" s="126" t="s">
        <v>61</v>
      </c>
    </row>
    <row r="708" ht="15.75" customHeight="1">
      <c r="A708" s="692" t="s">
        <v>2887</v>
      </c>
      <c r="B708" s="693" t="s">
        <v>2901</v>
      </c>
      <c r="C708" s="161"/>
      <c r="D708" s="689" t="s">
        <v>2902</v>
      </c>
      <c r="E708" s="690" t="s">
        <v>2889</v>
      </c>
      <c r="F708" s="134"/>
      <c r="G708" s="162">
        <v>1.0</v>
      </c>
      <c r="H708" s="162">
        <v>1.0</v>
      </c>
      <c r="I708" s="162">
        <v>3.0</v>
      </c>
      <c r="J708" s="511">
        <v>50.0</v>
      </c>
      <c r="K708" s="683">
        <v>50.0</v>
      </c>
      <c r="L708" s="126" t="s">
        <v>61</v>
      </c>
    </row>
    <row r="709" ht="15.75" customHeight="1">
      <c r="A709" s="692" t="s">
        <v>2887</v>
      </c>
      <c r="B709" s="680" t="s">
        <v>2224</v>
      </c>
      <c r="C709" s="348" t="s">
        <v>52</v>
      </c>
      <c r="D709" s="686" t="s">
        <v>2903</v>
      </c>
      <c r="E709" s="690" t="s">
        <v>2895</v>
      </c>
      <c r="F709" s="134" t="s">
        <v>2896</v>
      </c>
      <c r="G709" s="162">
        <v>1.0</v>
      </c>
      <c r="H709" s="162">
        <v>1.0</v>
      </c>
      <c r="I709" s="162">
        <v>3.0</v>
      </c>
      <c r="J709" s="511">
        <v>50.0</v>
      </c>
      <c r="K709" s="683">
        <v>50.0</v>
      </c>
      <c r="L709" s="126" t="s">
        <v>61</v>
      </c>
    </row>
    <row r="710" ht="15.75" customHeight="1">
      <c r="A710" s="692" t="s">
        <v>2887</v>
      </c>
      <c r="B710" s="680" t="s">
        <v>2224</v>
      </c>
      <c r="C710" s="348" t="s">
        <v>52</v>
      </c>
      <c r="D710" s="686" t="s">
        <v>2904</v>
      </c>
      <c r="E710" s="690" t="s">
        <v>2895</v>
      </c>
      <c r="F710" s="134" t="s">
        <v>2896</v>
      </c>
      <c r="G710" s="162">
        <v>1.0</v>
      </c>
      <c r="H710" s="162">
        <v>1.0</v>
      </c>
      <c r="I710" s="162">
        <v>3.0</v>
      </c>
      <c r="J710" s="511">
        <v>50.0</v>
      </c>
      <c r="K710" s="683">
        <v>50.0</v>
      </c>
      <c r="L710" s="126" t="s">
        <v>61</v>
      </c>
    </row>
    <row r="711" ht="15.75" customHeight="1">
      <c r="A711" s="692" t="s">
        <v>2905</v>
      </c>
      <c r="B711" s="402" t="s">
        <v>2906</v>
      </c>
      <c r="C711" s="348" t="s">
        <v>52</v>
      </c>
      <c r="D711" s="686" t="s">
        <v>2907</v>
      </c>
      <c r="E711" s="424" t="s">
        <v>2908</v>
      </c>
      <c r="F711" s="424" t="s">
        <v>2443</v>
      </c>
      <c r="G711" s="424">
        <v>1.0</v>
      </c>
      <c r="H711" s="424">
        <v>1.0</v>
      </c>
      <c r="I711" s="424">
        <v>3.0</v>
      </c>
      <c r="J711" s="419">
        <v>50.0</v>
      </c>
      <c r="K711" s="694">
        <v>25.0</v>
      </c>
      <c r="L711" s="126" t="s">
        <v>75</v>
      </c>
    </row>
    <row r="712" ht="15.75" customHeight="1">
      <c r="A712" s="162" t="s">
        <v>2909</v>
      </c>
      <c r="B712" s="695" t="s">
        <v>2910</v>
      </c>
      <c r="C712" s="191" t="s">
        <v>52</v>
      </c>
      <c r="D712" s="162" t="s">
        <v>2911</v>
      </c>
      <c r="E712" s="145" t="s">
        <v>2912</v>
      </c>
      <c r="F712" s="163" t="s">
        <v>2913</v>
      </c>
      <c r="G712" s="161">
        <v>3.0</v>
      </c>
      <c r="H712" s="161">
        <v>3.0</v>
      </c>
      <c r="I712" s="161">
        <v>3.0</v>
      </c>
      <c r="J712" s="696">
        <v>50.0</v>
      </c>
      <c r="K712" s="697">
        <v>16.66</v>
      </c>
      <c r="L712" s="126" t="s">
        <v>75</v>
      </c>
    </row>
    <row r="713" ht="15.75" customHeight="1">
      <c r="A713" s="378" t="s">
        <v>2914</v>
      </c>
      <c r="B713" s="378" t="s">
        <v>2915</v>
      </c>
      <c r="C713" s="191" t="s">
        <v>52</v>
      </c>
      <c r="D713" s="348" t="s">
        <v>2916</v>
      </c>
      <c r="E713" s="145" t="s">
        <v>1845</v>
      </c>
      <c r="F713" s="163" t="s">
        <v>2917</v>
      </c>
      <c r="G713" s="161">
        <v>7.0</v>
      </c>
      <c r="H713" s="161">
        <v>7.0</v>
      </c>
      <c r="I713" s="161">
        <v>7.0</v>
      </c>
      <c r="J713" s="696">
        <v>50.0</v>
      </c>
      <c r="K713" s="697">
        <v>7.14</v>
      </c>
      <c r="L713" s="126" t="s">
        <v>75</v>
      </c>
    </row>
    <row r="714" ht="15.75" customHeight="1">
      <c r="A714" s="378" t="s">
        <v>2914</v>
      </c>
      <c r="B714" s="378" t="s">
        <v>2915</v>
      </c>
      <c r="C714" s="191" t="s">
        <v>52</v>
      </c>
      <c r="D714" s="348" t="s">
        <v>2918</v>
      </c>
      <c r="E714" s="145" t="s">
        <v>2919</v>
      </c>
      <c r="F714" s="163" t="s">
        <v>2508</v>
      </c>
      <c r="G714" s="161">
        <v>7.0</v>
      </c>
      <c r="H714" s="161">
        <v>7.0</v>
      </c>
      <c r="I714" s="161">
        <v>7.0</v>
      </c>
      <c r="J714" s="696">
        <v>50.0</v>
      </c>
      <c r="K714" s="697">
        <v>7.14</v>
      </c>
      <c r="L714" s="126" t="s">
        <v>75</v>
      </c>
    </row>
    <row r="715" ht="15.75" customHeight="1">
      <c r="A715" s="378" t="s">
        <v>2914</v>
      </c>
      <c r="B715" s="378" t="s">
        <v>2915</v>
      </c>
      <c r="C715" s="191" t="s">
        <v>52</v>
      </c>
      <c r="D715" s="348" t="s">
        <v>2920</v>
      </c>
      <c r="E715" s="145" t="s">
        <v>2921</v>
      </c>
      <c r="F715" s="163" t="s">
        <v>2508</v>
      </c>
      <c r="G715" s="161">
        <v>7.0</v>
      </c>
      <c r="H715" s="161">
        <v>7.0</v>
      </c>
      <c r="I715" s="161">
        <v>7.0</v>
      </c>
      <c r="J715" s="696">
        <v>50.0</v>
      </c>
      <c r="K715" s="697">
        <v>7.14</v>
      </c>
      <c r="L715" s="126" t="s">
        <v>75</v>
      </c>
    </row>
    <row r="716" ht="15.75" customHeight="1">
      <c r="A716" s="378" t="s">
        <v>2922</v>
      </c>
      <c r="B716" s="378" t="s">
        <v>2923</v>
      </c>
      <c r="C716" s="191" t="s">
        <v>52</v>
      </c>
      <c r="D716" s="348" t="s">
        <v>2924</v>
      </c>
      <c r="E716" s="145" t="s">
        <v>2925</v>
      </c>
      <c r="F716" s="163" t="s">
        <v>2917</v>
      </c>
      <c r="G716" s="161">
        <v>12.0</v>
      </c>
      <c r="H716" s="161">
        <v>10.0</v>
      </c>
      <c r="I716" s="161">
        <v>12.0</v>
      </c>
      <c r="J716" s="696">
        <v>50.0</v>
      </c>
      <c r="K716" s="697">
        <v>4.16</v>
      </c>
      <c r="L716" s="126" t="s">
        <v>75</v>
      </c>
    </row>
    <row r="717" ht="15.75" customHeight="1">
      <c r="A717" s="378" t="s">
        <v>2922</v>
      </c>
      <c r="B717" s="378" t="s">
        <v>2923</v>
      </c>
      <c r="C717" s="191" t="s">
        <v>52</v>
      </c>
      <c r="D717" s="348" t="s">
        <v>2926</v>
      </c>
      <c r="E717" s="145" t="s">
        <v>2927</v>
      </c>
      <c r="F717" s="163" t="s">
        <v>2917</v>
      </c>
      <c r="G717" s="161">
        <v>12.0</v>
      </c>
      <c r="H717" s="161">
        <v>10.0</v>
      </c>
      <c r="I717" s="161">
        <v>12.0</v>
      </c>
      <c r="J717" s="696">
        <v>50.0</v>
      </c>
      <c r="K717" s="697">
        <v>4.16</v>
      </c>
      <c r="L717" s="126" t="s">
        <v>75</v>
      </c>
    </row>
    <row r="718" ht="15.75" customHeight="1">
      <c r="A718" s="378" t="s">
        <v>2922</v>
      </c>
      <c r="B718" s="378" t="s">
        <v>2923</v>
      </c>
      <c r="C718" s="191" t="s">
        <v>52</v>
      </c>
      <c r="D718" s="348" t="s">
        <v>2928</v>
      </c>
      <c r="E718" s="145" t="s">
        <v>2929</v>
      </c>
      <c r="F718" s="163" t="s">
        <v>2930</v>
      </c>
      <c r="G718" s="161">
        <v>12.0</v>
      </c>
      <c r="H718" s="161">
        <v>10.0</v>
      </c>
      <c r="I718" s="161">
        <v>12.0</v>
      </c>
      <c r="J718" s="696">
        <v>50.0</v>
      </c>
      <c r="K718" s="697">
        <v>4.16</v>
      </c>
      <c r="L718" s="126" t="s">
        <v>75</v>
      </c>
    </row>
    <row r="719" ht="15.75" customHeight="1">
      <c r="A719" s="698" t="s">
        <v>390</v>
      </c>
      <c r="B719" s="699" t="s">
        <v>389</v>
      </c>
      <c r="C719" s="191" t="s">
        <v>52</v>
      </c>
      <c r="D719" s="700" t="s">
        <v>2931</v>
      </c>
      <c r="E719" s="145" t="s">
        <v>2932</v>
      </c>
      <c r="F719" s="163" t="s">
        <v>2508</v>
      </c>
      <c r="G719" s="161">
        <v>9.0</v>
      </c>
      <c r="H719" s="161">
        <v>9.0</v>
      </c>
      <c r="I719" s="161">
        <v>9.0</v>
      </c>
      <c r="J719" s="696">
        <v>50.0</v>
      </c>
      <c r="K719" s="697">
        <v>5.55</v>
      </c>
      <c r="L719" s="126" t="s">
        <v>75</v>
      </c>
    </row>
    <row r="720" ht="15.75" customHeight="1">
      <c r="A720" s="698" t="s">
        <v>390</v>
      </c>
      <c r="B720" s="699" t="s">
        <v>389</v>
      </c>
      <c r="C720" s="191" t="s">
        <v>52</v>
      </c>
      <c r="D720" s="700" t="s">
        <v>2933</v>
      </c>
      <c r="E720" s="145" t="s">
        <v>2934</v>
      </c>
      <c r="F720" s="163" t="s">
        <v>2508</v>
      </c>
      <c r="G720" s="161">
        <v>9.0</v>
      </c>
      <c r="H720" s="161">
        <v>9.0</v>
      </c>
      <c r="I720" s="161">
        <v>9.0</v>
      </c>
      <c r="J720" s="696">
        <v>50.0</v>
      </c>
      <c r="K720" s="697">
        <v>5.55</v>
      </c>
      <c r="L720" s="126" t="s">
        <v>75</v>
      </c>
    </row>
    <row r="721" ht="15.75" customHeight="1">
      <c r="A721" s="698" t="s">
        <v>390</v>
      </c>
      <c r="B721" s="699" t="s">
        <v>389</v>
      </c>
      <c r="C721" s="191" t="s">
        <v>52</v>
      </c>
      <c r="D721" s="700" t="s">
        <v>2935</v>
      </c>
      <c r="E721" s="145" t="s">
        <v>2936</v>
      </c>
      <c r="F721" s="163" t="s">
        <v>2508</v>
      </c>
      <c r="G721" s="161">
        <v>9.0</v>
      </c>
      <c r="H721" s="161">
        <v>9.0</v>
      </c>
      <c r="I721" s="161">
        <v>9.0</v>
      </c>
      <c r="J721" s="696">
        <v>50.0</v>
      </c>
      <c r="K721" s="697">
        <v>5.55</v>
      </c>
      <c r="L721" s="126" t="s">
        <v>75</v>
      </c>
    </row>
    <row r="722" ht="15.75" customHeight="1">
      <c r="A722" s="698" t="s">
        <v>390</v>
      </c>
      <c r="B722" s="699" t="s">
        <v>389</v>
      </c>
      <c r="C722" s="191" t="s">
        <v>52</v>
      </c>
      <c r="D722" s="700" t="s">
        <v>2937</v>
      </c>
      <c r="E722" s="145" t="s">
        <v>2938</v>
      </c>
      <c r="F722" s="163" t="s">
        <v>2508</v>
      </c>
      <c r="G722" s="161">
        <v>9.0</v>
      </c>
      <c r="H722" s="161">
        <v>9.0</v>
      </c>
      <c r="I722" s="161">
        <v>9.0</v>
      </c>
      <c r="J722" s="696">
        <v>50.0</v>
      </c>
      <c r="K722" s="697">
        <v>5.55</v>
      </c>
      <c r="L722" s="126" t="s">
        <v>75</v>
      </c>
    </row>
    <row r="723" ht="15.75" customHeight="1">
      <c r="A723" s="698" t="s">
        <v>390</v>
      </c>
      <c r="B723" s="699" t="s">
        <v>389</v>
      </c>
      <c r="C723" s="191" t="s">
        <v>52</v>
      </c>
      <c r="D723" s="700" t="s">
        <v>498</v>
      </c>
      <c r="E723" s="145" t="s">
        <v>2939</v>
      </c>
      <c r="F723" s="163" t="s">
        <v>2508</v>
      </c>
      <c r="G723" s="161">
        <v>9.0</v>
      </c>
      <c r="H723" s="161">
        <v>9.0</v>
      </c>
      <c r="I723" s="161">
        <v>9.0</v>
      </c>
      <c r="J723" s="696">
        <v>50.0</v>
      </c>
      <c r="K723" s="697">
        <v>5.55</v>
      </c>
      <c r="L723" s="126" t="s">
        <v>75</v>
      </c>
    </row>
    <row r="724" ht="15.75" customHeight="1">
      <c r="A724" s="698" t="s">
        <v>398</v>
      </c>
      <c r="B724" s="701" t="s">
        <v>397</v>
      </c>
      <c r="C724" s="191" t="s">
        <v>52</v>
      </c>
      <c r="D724" s="702" t="s">
        <v>2940</v>
      </c>
      <c r="E724" s="145" t="s">
        <v>2941</v>
      </c>
      <c r="F724" s="163" t="s">
        <v>2508</v>
      </c>
      <c r="G724" s="161">
        <v>12.0</v>
      </c>
      <c r="H724" s="161">
        <v>12.0</v>
      </c>
      <c r="I724" s="161">
        <v>15.0</v>
      </c>
      <c r="J724" s="696">
        <v>50.0</v>
      </c>
      <c r="K724" s="697">
        <v>4.16</v>
      </c>
      <c r="L724" s="126" t="s">
        <v>75</v>
      </c>
    </row>
    <row r="725" ht="15.75" customHeight="1">
      <c r="A725" s="698" t="s">
        <v>398</v>
      </c>
      <c r="B725" s="701" t="s">
        <v>397</v>
      </c>
      <c r="C725" s="191" t="s">
        <v>52</v>
      </c>
      <c r="D725" s="703" t="s">
        <v>2942</v>
      </c>
      <c r="E725" s="145" t="s">
        <v>2943</v>
      </c>
      <c r="F725" s="163" t="s">
        <v>2508</v>
      </c>
      <c r="G725" s="161">
        <v>12.0</v>
      </c>
      <c r="H725" s="161">
        <v>12.0</v>
      </c>
      <c r="I725" s="161">
        <v>15.0</v>
      </c>
      <c r="J725" s="696">
        <v>50.0</v>
      </c>
      <c r="K725" s="697">
        <v>4.16</v>
      </c>
      <c r="L725" s="126" t="s">
        <v>75</v>
      </c>
    </row>
    <row r="726" ht="15.75" customHeight="1">
      <c r="A726" s="698" t="s">
        <v>398</v>
      </c>
      <c r="B726" s="701" t="s">
        <v>397</v>
      </c>
      <c r="C726" s="191" t="s">
        <v>52</v>
      </c>
      <c r="D726" s="702" t="s">
        <v>2944</v>
      </c>
      <c r="E726" s="145" t="s">
        <v>2945</v>
      </c>
      <c r="F726" s="163" t="s">
        <v>2508</v>
      </c>
      <c r="G726" s="161">
        <v>12.0</v>
      </c>
      <c r="H726" s="161">
        <v>12.0</v>
      </c>
      <c r="I726" s="161">
        <v>15.0</v>
      </c>
      <c r="J726" s="696">
        <v>50.0</v>
      </c>
      <c r="K726" s="697">
        <v>4.16</v>
      </c>
      <c r="L726" s="126" t="s">
        <v>75</v>
      </c>
    </row>
    <row r="727" ht="15.75" customHeight="1">
      <c r="A727" s="698" t="s">
        <v>398</v>
      </c>
      <c r="B727" s="701" t="s">
        <v>397</v>
      </c>
      <c r="C727" s="191" t="s">
        <v>52</v>
      </c>
      <c r="D727" s="702" t="s">
        <v>2946</v>
      </c>
      <c r="E727" s="145" t="s">
        <v>2947</v>
      </c>
      <c r="F727" s="163" t="s">
        <v>2508</v>
      </c>
      <c r="G727" s="161">
        <v>12.0</v>
      </c>
      <c r="H727" s="161">
        <v>12.0</v>
      </c>
      <c r="I727" s="161">
        <v>15.0</v>
      </c>
      <c r="J727" s="696">
        <v>50.0</v>
      </c>
      <c r="K727" s="697">
        <v>4.16</v>
      </c>
      <c r="L727" s="126" t="s">
        <v>75</v>
      </c>
    </row>
    <row r="728" ht="15.75" customHeight="1">
      <c r="A728" s="698" t="s">
        <v>398</v>
      </c>
      <c r="B728" s="701" t="s">
        <v>397</v>
      </c>
      <c r="C728" s="191" t="s">
        <v>52</v>
      </c>
      <c r="D728" s="702" t="s">
        <v>506</v>
      </c>
      <c r="E728" s="145" t="s">
        <v>2948</v>
      </c>
      <c r="F728" s="163" t="s">
        <v>2508</v>
      </c>
      <c r="G728" s="161">
        <v>12.0</v>
      </c>
      <c r="H728" s="161">
        <v>12.0</v>
      </c>
      <c r="I728" s="161">
        <v>15.0</v>
      </c>
      <c r="J728" s="696">
        <v>50.0</v>
      </c>
      <c r="K728" s="697">
        <v>4.16</v>
      </c>
      <c r="L728" s="126" t="s">
        <v>75</v>
      </c>
    </row>
    <row r="729" ht="15.75" customHeight="1">
      <c r="A729" s="698" t="s">
        <v>398</v>
      </c>
      <c r="B729" s="701" t="s">
        <v>397</v>
      </c>
      <c r="C729" s="191" t="s">
        <v>52</v>
      </c>
      <c r="D729" s="702" t="s">
        <v>997</v>
      </c>
      <c r="E729" s="145" t="s">
        <v>2949</v>
      </c>
      <c r="F729" s="163" t="s">
        <v>2508</v>
      </c>
      <c r="G729" s="161">
        <v>12.0</v>
      </c>
      <c r="H729" s="161">
        <v>12.0</v>
      </c>
      <c r="I729" s="161">
        <v>15.0</v>
      </c>
      <c r="J729" s="696">
        <v>50.0</v>
      </c>
      <c r="K729" s="697">
        <v>4.16</v>
      </c>
      <c r="L729" s="126" t="s">
        <v>75</v>
      </c>
    </row>
    <row r="730" ht="15.75" customHeight="1">
      <c r="A730" s="698" t="s">
        <v>398</v>
      </c>
      <c r="B730" s="701" t="s">
        <v>397</v>
      </c>
      <c r="C730" s="191" t="s">
        <v>52</v>
      </c>
      <c r="D730" s="704" t="s">
        <v>498</v>
      </c>
      <c r="E730" s="145" t="s">
        <v>2950</v>
      </c>
      <c r="F730" s="163" t="s">
        <v>2508</v>
      </c>
      <c r="G730" s="161">
        <v>12.0</v>
      </c>
      <c r="H730" s="161">
        <v>12.0</v>
      </c>
      <c r="I730" s="161">
        <v>15.0</v>
      </c>
      <c r="J730" s="696">
        <v>50.0</v>
      </c>
      <c r="K730" s="697">
        <v>4.16</v>
      </c>
      <c r="L730" s="126" t="s">
        <v>75</v>
      </c>
    </row>
    <row r="731" ht="15.75" customHeight="1">
      <c r="A731" s="698" t="s">
        <v>398</v>
      </c>
      <c r="B731" s="701" t="s">
        <v>397</v>
      </c>
      <c r="C731" s="191" t="s">
        <v>52</v>
      </c>
      <c r="D731" s="705" t="s">
        <v>980</v>
      </c>
      <c r="E731" s="145" t="s">
        <v>2951</v>
      </c>
      <c r="F731" s="163" t="s">
        <v>2508</v>
      </c>
      <c r="G731" s="161">
        <v>12.0</v>
      </c>
      <c r="H731" s="161">
        <v>12.0</v>
      </c>
      <c r="I731" s="161">
        <v>15.0</v>
      </c>
      <c r="J731" s="696">
        <v>50.0</v>
      </c>
      <c r="K731" s="697">
        <v>4.16</v>
      </c>
      <c r="L731" s="126" t="s">
        <v>75</v>
      </c>
    </row>
    <row r="732" ht="15.75" customHeight="1">
      <c r="A732" s="698" t="s">
        <v>398</v>
      </c>
      <c r="B732" s="701" t="s">
        <v>397</v>
      </c>
      <c r="C732" s="191" t="s">
        <v>52</v>
      </c>
      <c r="D732" s="705" t="s">
        <v>2952</v>
      </c>
      <c r="E732" s="145" t="s">
        <v>2953</v>
      </c>
      <c r="F732" s="163" t="s">
        <v>2508</v>
      </c>
      <c r="G732" s="161">
        <v>12.0</v>
      </c>
      <c r="H732" s="161">
        <v>12.0</v>
      </c>
      <c r="I732" s="161">
        <v>15.0</v>
      </c>
      <c r="J732" s="696">
        <v>50.0</v>
      </c>
      <c r="K732" s="697">
        <v>4.16</v>
      </c>
      <c r="L732" s="126" t="s">
        <v>63</v>
      </c>
    </row>
    <row r="733" ht="15.75" customHeight="1">
      <c r="A733" s="388" t="s">
        <v>2954</v>
      </c>
      <c r="B733" s="706" t="s">
        <v>2955</v>
      </c>
      <c r="C733" s="191" t="s">
        <v>2598</v>
      </c>
      <c r="D733" s="686" t="s">
        <v>2956</v>
      </c>
      <c r="E733" s="145" t="s">
        <v>689</v>
      </c>
      <c r="F733" s="163" t="s">
        <v>2508</v>
      </c>
      <c r="G733" s="161">
        <v>8.0</v>
      </c>
      <c r="H733" s="161">
        <v>1.0</v>
      </c>
      <c r="I733" s="161">
        <v>8.0</v>
      </c>
      <c r="J733" s="696">
        <v>50.0</v>
      </c>
      <c r="K733" s="697">
        <v>6.125</v>
      </c>
      <c r="L733" s="126" t="s">
        <v>63</v>
      </c>
    </row>
    <row r="734" ht="15.75" customHeight="1">
      <c r="A734" s="388" t="s">
        <v>2957</v>
      </c>
      <c r="B734" s="706" t="s">
        <v>2955</v>
      </c>
      <c r="C734" s="191" t="s">
        <v>2598</v>
      </c>
      <c r="D734" s="686" t="s">
        <v>2958</v>
      </c>
      <c r="E734" s="145" t="s">
        <v>2959</v>
      </c>
      <c r="F734" s="163" t="s">
        <v>2508</v>
      </c>
      <c r="G734" s="161">
        <v>8.0</v>
      </c>
      <c r="H734" s="161">
        <v>1.0</v>
      </c>
      <c r="I734" s="161">
        <v>8.0</v>
      </c>
      <c r="J734" s="696">
        <v>50.0</v>
      </c>
      <c r="K734" s="697">
        <v>6.125</v>
      </c>
      <c r="L734" s="126" t="s">
        <v>63</v>
      </c>
    </row>
    <row r="735" ht="15.75" customHeight="1">
      <c r="A735" s="388" t="s">
        <v>2960</v>
      </c>
      <c r="B735" s="706" t="s">
        <v>2955</v>
      </c>
      <c r="C735" s="191" t="s">
        <v>2598</v>
      </c>
      <c r="D735" s="686" t="s">
        <v>2961</v>
      </c>
      <c r="E735" s="145" t="s">
        <v>2962</v>
      </c>
      <c r="F735" s="163" t="s">
        <v>2508</v>
      </c>
      <c r="G735" s="161">
        <v>8.0</v>
      </c>
      <c r="H735" s="161">
        <v>1.0</v>
      </c>
      <c r="I735" s="161">
        <v>8.0</v>
      </c>
      <c r="J735" s="696">
        <v>50.0</v>
      </c>
      <c r="K735" s="697">
        <v>6.125</v>
      </c>
      <c r="L735" s="126" t="s">
        <v>63</v>
      </c>
    </row>
    <row r="736" ht="15.75" customHeight="1">
      <c r="A736" s="388" t="s">
        <v>2963</v>
      </c>
      <c r="B736" s="706" t="s">
        <v>2955</v>
      </c>
      <c r="C736" s="191" t="s">
        <v>2598</v>
      </c>
      <c r="D736" s="686" t="s">
        <v>2964</v>
      </c>
      <c r="E736" s="145" t="s">
        <v>2965</v>
      </c>
      <c r="F736" s="163" t="s">
        <v>2508</v>
      </c>
      <c r="G736" s="161">
        <v>8.0</v>
      </c>
      <c r="H736" s="161">
        <v>1.0</v>
      </c>
      <c r="I736" s="161">
        <v>8.0</v>
      </c>
      <c r="J736" s="696">
        <v>50.0</v>
      </c>
      <c r="K736" s="697">
        <v>6.125</v>
      </c>
      <c r="L736" s="126" t="s">
        <v>63</v>
      </c>
    </row>
    <row r="737" ht="15.75" customHeight="1">
      <c r="A737" s="388" t="s">
        <v>2966</v>
      </c>
      <c r="B737" s="706" t="s">
        <v>2955</v>
      </c>
      <c r="C737" s="191" t="s">
        <v>2598</v>
      </c>
      <c r="D737" s="686" t="s">
        <v>2967</v>
      </c>
      <c r="E737" s="145" t="s">
        <v>2968</v>
      </c>
      <c r="F737" s="163" t="s">
        <v>2508</v>
      </c>
      <c r="G737" s="161">
        <v>8.0</v>
      </c>
      <c r="H737" s="161">
        <v>1.0</v>
      </c>
      <c r="I737" s="161">
        <v>8.0</v>
      </c>
      <c r="J737" s="696">
        <v>50.0</v>
      </c>
      <c r="K737" s="697">
        <v>6.125</v>
      </c>
      <c r="L737" s="126" t="s">
        <v>63</v>
      </c>
    </row>
    <row r="738" ht="15.75" customHeight="1">
      <c r="A738" s="388" t="s">
        <v>2969</v>
      </c>
      <c r="B738" s="706" t="s">
        <v>2955</v>
      </c>
      <c r="C738" s="191" t="s">
        <v>2598</v>
      </c>
      <c r="D738" s="686" t="s">
        <v>2970</v>
      </c>
      <c r="E738" s="161" t="s">
        <v>2971</v>
      </c>
      <c r="F738" s="163" t="s">
        <v>2508</v>
      </c>
      <c r="G738" s="161">
        <v>8.0</v>
      </c>
      <c r="H738" s="161">
        <v>1.0</v>
      </c>
      <c r="I738" s="161">
        <v>8.0</v>
      </c>
      <c r="J738" s="696">
        <v>50.0</v>
      </c>
      <c r="K738" s="697">
        <v>6.125</v>
      </c>
      <c r="L738" s="126" t="s">
        <v>63</v>
      </c>
    </row>
    <row r="739" ht="15.75" customHeight="1">
      <c r="A739" s="388" t="s">
        <v>2972</v>
      </c>
      <c r="B739" s="706" t="s">
        <v>2955</v>
      </c>
      <c r="C739" s="134" t="s">
        <v>2598</v>
      </c>
      <c r="D739" s="686" t="s">
        <v>2973</v>
      </c>
      <c r="E739" s="134" t="s">
        <v>2974</v>
      </c>
      <c r="F739" s="163" t="s">
        <v>2508</v>
      </c>
      <c r="G739" s="161">
        <v>8.0</v>
      </c>
      <c r="H739" s="161">
        <v>1.0</v>
      </c>
      <c r="I739" s="161">
        <v>8.0</v>
      </c>
      <c r="J739" s="696">
        <v>50.0</v>
      </c>
      <c r="K739" s="697">
        <v>6.125</v>
      </c>
      <c r="L739" s="126" t="s">
        <v>63</v>
      </c>
    </row>
    <row r="740" ht="15.75" customHeight="1">
      <c r="A740" s="388" t="s">
        <v>2975</v>
      </c>
      <c r="B740" s="706" t="s">
        <v>2955</v>
      </c>
      <c r="C740" s="161" t="s">
        <v>2598</v>
      </c>
      <c r="D740" s="686" t="s">
        <v>2976</v>
      </c>
      <c r="E740" s="161" t="s">
        <v>2977</v>
      </c>
      <c r="F740" s="163" t="s">
        <v>2508</v>
      </c>
      <c r="G740" s="161">
        <v>8.0</v>
      </c>
      <c r="H740" s="161">
        <v>1.0</v>
      </c>
      <c r="I740" s="161">
        <v>8.0</v>
      </c>
      <c r="J740" s="696">
        <v>50.0</v>
      </c>
      <c r="K740" s="697">
        <v>6.125</v>
      </c>
      <c r="L740" s="126" t="s">
        <v>63</v>
      </c>
    </row>
    <row r="741" ht="15.75" customHeight="1">
      <c r="A741" s="388" t="s">
        <v>2978</v>
      </c>
      <c r="B741" s="706" t="s">
        <v>2955</v>
      </c>
      <c r="C741" s="161" t="s">
        <v>2598</v>
      </c>
      <c r="D741" s="686" t="s">
        <v>2979</v>
      </c>
      <c r="E741" s="161" t="s">
        <v>2980</v>
      </c>
      <c r="F741" s="163" t="s">
        <v>2508</v>
      </c>
      <c r="G741" s="161">
        <v>8.0</v>
      </c>
      <c r="H741" s="161">
        <v>1.0</v>
      </c>
      <c r="I741" s="161">
        <v>8.0</v>
      </c>
      <c r="J741" s="696">
        <v>50.0</v>
      </c>
      <c r="K741" s="697">
        <v>6.125</v>
      </c>
      <c r="L741" s="126" t="s">
        <v>63</v>
      </c>
    </row>
    <row r="742" ht="15.75" customHeight="1">
      <c r="A742" s="388" t="s">
        <v>2981</v>
      </c>
      <c r="B742" s="706" t="s">
        <v>2955</v>
      </c>
      <c r="C742" s="161" t="s">
        <v>2598</v>
      </c>
      <c r="D742" s="686" t="s">
        <v>2982</v>
      </c>
      <c r="E742" s="161" t="s">
        <v>2983</v>
      </c>
      <c r="F742" s="163" t="s">
        <v>2508</v>
      </c>
      <c r="G742" s="161">
        <v>8.0</v>
      </c>
      <c r="H742" s="161">
        <v>1.0</v>
      </c>
      <c r="I742" s="161">
        <v>8.0</v>
      </c>
      <c r="J742" s="696">
        <v>50.0</v>
      </c>
      <c r="K742" s="697">
        <v>6.125</v>
      </c>
      <c r="L742" s="126" t="s">
        <v>63</v>
      </c>
    </row>
    <row r="743" ht="15.75" customHeight="1">
      <c r="A743" s="707" t="s">
        <v>2984</v>
      </c>
      <c r="B743" s="708" t="s">
        <v>2985</v>
      </c>
      <c r="C743" s="161" t="s">
        <v>52</v>
      </c>
      <c r="D743" s="686" t="s">
        <v>2986</v>
      </c>
      <c r="E743" s="161" t="s">
        <v>2987</v>
      </c>
      <c r="F743" s="163" t="s">
        <v>2508</v>
      </c>
      <c r="G743" s="161">
        <v>7.0</v>
      </c>
      <c r="H743" s="161">
        <v>1.0</v>
      </c>
      <c r="I743" s="161">
        <v>7.0</v>
      </c>
      <c r="J743" s="696">
        <v>50.0</v>
      </c>
      <c r="K743" s="697">
        <v>7.1</v>
      </c>
      <c r="L743" s="126" t="s">
        <v>63</v>
      </c>
    </row>
    <row r="744" ht="15.75" customHeight="1">
      <c r="A744" s="707" t="s">
        <v>2988</v>
      </c>
      <c r="B744" s="708" t="s">
        <v>2985</v>
      </c>
      <c r="C744" s="161" t="s">
        <v>52</v>
      </c>
      <c r="D744" s="686" t="s">
        <v>2989</v>
      </c>
      <c r="E744" s="161" t="s">
        <v>689</v>
      </c>
      <c r="F744" s="163" t="s">
        <v>2508</v>
      </c>
      <c r="G744" s="161">
        <v>7.0</v>
      </c>
      <c r="H744" s="161">
        <v>1.0</v>
      </c>
      <c r="I744" s="161">
        <v>7.0</v>
      </c>
      <c r="J744" s="696">
        <v>50.0</v>
      </c>
      <c r="K744" s="697">
        <v>7.1</v>
      </c>
      <c r="L744" s="126" t="s">
        <v>63</v>
      </c>
    </row>
    <row r="745" ht="15.75" customHeight="1">
      <c r="A745" s="707" t="s">
        <v>2990</v>
      </c>
      <c r="B745" s="708" t="s">
        <v>2985</v>
      </c>
      <c r="C745" s="161" t="s">
        <v>52</v>
      </c>
      <c r="D745" s="686" t="s">
        <v>2991</v>
      </c>
      <c r="E745" s="161" t="s">
        <v>2992</v>
      </c>
      <c r="F745" s="163" t="s">
        <v>2508</v>
      </c>
      <c r="G745" s="161">
        <v>7.0</v>
      </c>
      <c r="H745" s="161">
        <v>1.0</v>
      </c>
      <c r="I745" s="161">
        <v>7.0</v>
      </c>
      <c r="J745" s="696">
        <v>50.0</v>
      </c>
      <c r="K745" s="697">
        <v>7.1</v>
      </c>
      <c r="L745" s="126" t="s">
        <v>63</v>
      </c>
    </row>
    <row r="746" ht="15.75" customHeight="1">
      <c r="A746" s="707" t="s">
        <v>2993</v>
      </c>
      <c r="B746" s="708" t="s">
        <v>2985</v>
      </c>
      <c r="C746" s="161" t="s">
        <v>52</v>
      </c>
      <c r="D746" s="686" t="s">
        <v>2994</v>
      </c>
      <c r="E746" s="161" t="s">
        <v>2995</v>
      </c>
      <c r="F746" s="163" t="s">
        <v>2508</v>
      </c>
      <c r="G746" s="161">
        <v>7.0</v>
      </c>
      <c r="H746" s="161">
        <v>1.0</v>
      </c>
      <c r="I746" s="161">
        <v>7.0</v>
      </c>
      <c r="J746" s="696">
        <v>50.0</v>
      </c>
      <c r="K746" s="697">
        <v>7.1</v>
      </c>
      <c r="L746" s="126" t="s">
        <v>63</v>
      </c>
    </row>
    <row r="747" ht="15.75" customHeight="1">
      <c r="A747" s="707" t="s">
        <v>2996</v>
      </c>
      <c r="B747" s="708" t="s">
        <v>2985</v>
      </c>
      <c r="C747" s="161" t="s">
        <v>52</v>
      </c>
      <c r="D747" s="686" t="s">
        <v>2997</v>
      </c>
      <c r="E747" s="161" t="s">
        <v>2974</v>
      </c>
      <c r="F747" s="163" t="s">
        <v>2508</v>
      </c>
      <c r="G747" s="161">
        <v>7.0</v>
      </c>
      <c r="H747" s="161">
        <v>1.0</v>
      </c>
      <c r="I747" s="161">
        <v>7.0</v>
      </c>
      <c r="J747" s="696">
        <v>50.0</v>
      </c>
      <c r="K747" s="697">
        <v>7.1</v>
      </c>
      <c r="L747" s="126" t="s">
        <v>63</v>
      </c>
    </row>
    <row r="748" ht="15.75" customHeight="1">
      <c r="A748" s="707" t="s">
        <v>2998</v>
      </c>
      <c r="B748" s="708" t="s">
        <v>2985</v>
      </c>
      <c r="C748" s="161" t="s">
        <v>52</v>
      </c>
      <c r="D748" s="686" t="s">
        <v>2999</v>
      </c>
      <c r="E748" s="161" t="s">
        <v>3000</v>
      </c>
      <c r="F748" s="163" t="s">
        <v>2508</v>
      </c>
      <c r="G748" s="161">
        <v>7.0</v>
      </c>
      <c r="H748" s="161">
        <v>1.0</v>
      </c>
      <c r="I748" s="161">
        <v>7.0</v>
      </c>
      <c r="J748" s="696">
        <v>50.0</v>
      </c>
      <c r="K748" s="697">
        <v>7.1</v>
      </c>
      <c r="L748" s="126" t="s">
        <v>63</v>
      </c>
    </row>
    <row r="749" ht="15.75" customHeight="1">
      <c r="A749" s="707" t="s">
        <v>3001</v>
      </c>
      <c r="B749" s="708" t="s">
        <v>2985</v>
      </c>
      <c r="C749" s="161" t="s">
        <v>52</v>
      </c>
      <c r="D749" s="686" t="s">
        <v>3002</v>
      </c>
      <c r="E749" s="161" t="s">
        <v>358</v>
      </c>
      <c r="F749" s="163" t="s">
        <v>2508</v>
      </c>
      <c r="G749" s="161">
        <v>7.0</v>
      </c>
      <c r="H749" s="161">
        <v>1.0</v>
      </c>
      <c r="I749" s="161">
        <v>7.0</v>
      </c>
      <c r="J749" s="696">
        <v>50.0</v>
      </c>
      <c r="K749" s="697">
        <v>7.1</v>
      </c>
      <c r="L749" s="126" t="s">
        <v>63</v>
      </c>
    </row>
    <row r="750" ht="15.75" customHeight="1">
      <c r="A750" s="182" t="s">
        <v>3003</v>
      </c>
      <c r="B750" s="708" t="s">
        <v>3004</v>
      </c>
      <c r="C750" s="161" t="s">
        <v>52</v>
      </c>
      <c r="D750" s="686" t="s">
        <v>3005</v>
      </c>
      <c r="E750" s="161" t="s">
        <v>3006</v>
      </c>
      <c r="F750" s="163" t="s">
        <v>2508</v>
      </c>
      <c r="G750" s="161">
        <v>15.0</v>
      </c>
      <c r="H750" s="161">
        <v>15.0</v>
      </c>
      <c r="I750" s="161">
        <v>15.0</v>
      </c>
      <c r="J750" s="696">
        <v>50.0</v>
      </c>
      <c r="K750" s="697">
        <v>3.33</v>
      </c>
      <c r="L750" s="126" t="s">
        <v>63</v>
      </c>
    </row>
    <row r="751" ht="15.75" customHeight="1">
      <c r="A751" s="182" t="s">
        <v>3003</v>
      </c>
      <c r="B751" s="708" t="s">
        <v>3007</v>
      </c>
      <c r="C751" s="161" t="s">
        <v>52</v>
      </c>
      <c r="D751" s="686" t="s">
        <v>3008</v>
      </c>
      <c r="E751" s="161" t="s">
        <v>3009</v>
      </c>
      <c r="F751" s="163" t="s">
        <v>2508</v>
      </c>
      <c r="G751" s="161">
        <v>15.0</v>
      </c>
      <c r="H751" s="161">
        <v>15.0</v>
      </c>
      <c r="I751" s="161">
        <v>15.0</v>
      </c>
      <c r="J751" s="696">
        <v>50.0</v>
      </c>
      <c r="K751" s="697">
        <v>3.33</v>
      </c>
      <c r="L751" s="126" t="s">
        <v>63</v>
      </c>
    </row>
    <row r="752" ht="15.75" customHeight="1">
      <c r="A752" s="182" t="s">
        <v>3003</v>
      </c>
      <c r="B752" s="708" t="s">
        <v>3010</v>
      </c>
      <c r="C752" s="161" t="s">
        <v>52</v>
      </c>
      <c r="D752" s="689" t="s">
        <v>3011</v>
      </c>
      <c r="E752" s="161" t="s">
        <v>324</v>
      </c>
      <c r="F752" s="163" t="s">
        <v>2508</v>
      </c>
      <c r="G752" s="161">
        <v>15.0</v>
      </c>
      <c r="H752" s="161">
        <v>15.0</v>
      </c>
      <c r="I752" s="161">
        <v>15.0</v>
      </c>
      <c r="J752" s="696">
        <v>50.0</v>
      </c>
      <c r="K752" s="697">
        <v>3.33</v>
      </c>
      <c r="L752" s="126" t="s">
        <v>63</v>
      </c>
    </row>
    <row r="753" ht="15.75" customHeight="1">
      <c r="A753" s="182" t="s">
        <v>3003</v>
      </c>
      <c r="B753" s="708" t="s">
        <v>3012</v>
      </c>
      <c r="C753" s="161" t="s">
        <v>52</v>
      </c>
      <c r="D753" s="689" t="s">
        <v>3013</v>
      </c>
      <c r="E753" s="161" t="s">
        <v>1375</v>
      </c>
      <c r="F753" s="163" t="s">
        <v>2508</v>
      </c>
      <c r="G753" s="161">
        <v>15.0</v>
      </c>
      <c r="H753" s="161">
        <v>15.0</v>
      </c>
      <c r="I753" s="161">
        <v>15.0</v>
      </c>
      <c r="J753" s="696">
        <v>50.0</v>
      </c>
      <c r="K753" s="697">
        <v>3.33</v>
      </c>
      <c r="L753" s="126" t="s">
        <v>63</v>
      </c>
    </row>
    <row r="754" ht="15.75" customHeight="1">
      <c r="A754" s="182" t="s">
        <v>3003</v>
      </c>
      <c r="B754" s="708" t="s">
        <v>3014</v>
      </c>
      <c r="C754" s="161" t="s">
        <v>52</v>
      </c>
      <c r="D754" s="689" t="s">
        <v>3015</v>
      </c>
      <c r="E754" s="161" t="s">
        <v>509</v>
      </c>
      <c r="F754" s="163" t="s">
        <v>2508</v>
      </c>
      <c r="G754" s="161">
        <v>15.0</v>
      </c>
      <c r="H754" s="161">
        <v>15.0</v>
      </c>
      <c r="I754" s="161">
        <v>15.0</v>
      </c>
      <c r="J754" s="696">
        <v>50.0</v>
      </c>
      <c r="K754" s="697">
        <v>3.33</v>
      </c>
      <c r="L754" s="126" t="s">
        <v>63</v>
      </c>
    </row>
    <row r="755" ht="15.75" customHeight="1">
      <c r="A755" s="182" t="s">
        <v>3003</v>
      </c>
      <c r="B755" s="708" t="s">
        <v>3016</v>
      </c>
      <c r="C755" s="161" t="s">
        <v>52</v>
      </c>
      <c r="D755" s="686" t="s">
        <v>3017</v>
      </c>
      <c r="E755" s="161" t="s">
        <v>503</v>
      </c>
      <c r="F755" s="163" t="s">
        <v>2508</v>
      </c>
      <c r="G755" s="161">
        <v>15.0</v>
      </c>
      <c r="H755" s="161">
        <v>15.0</v>
      </c>
      <c r="I755" s="161">
        <v>15.0</v>
      </c>
      <c r="J755" s="696">
        <v>50.0</v>
      </c>
      <c r="K755" s="697">
        <v>3.33</v>
      </c>
      <c r="L755" s="126" t="s">
        <v>63</v>
      </c>
    </row>
    <row r="756" ht="15.75" customHeight="1">
      <c r="A756" s="182" t="s">
        <v>3003</v>
      </c>
      <c r="B756" s="708" t="s">
        <v>3018</v>
      </c>
      <c r="C756" s="161" t="s">
        <v>52</v>
      </c>
      <c r="D756" s="686" t="s">
        <v>3019</v>
      </c>
      <c r="E756" s="161" t="s">
        <v>983</v>
      </c>
      <c r="F756" s="163" t="s">
        <v>2508</v>
      </c>
      <c r="G756" s="161">
        <v>15.0</v>
      </c>
      <c r="H756" s="161">
        <v>15.0</v>
      </c>
      <c r="I756" s="161">
        <v>15.0</v>
      </c>
      <c r="J756" s="696">
        <v>50.0</v>
      </c>
      <c r="K756" s="697">
        <v>3.33</v>
      </c>
      <c r="L756" s="126" t="s">
        <v>63</v>
      </c>
    </row>
    <row r="757" ht="15.75" customHeight="1">
      <c r="A757" s="182" t="s">
        <v>3003</v>
      </c>
      <c r="B757" s="708" t="s">
        <v>3020</v>
      </c>
      <c r="C757" s="161" t="s">
        <v>52</v>
      </c>
      <c r="D757" s="686" t="s">
        <v>3021</v>
      </c>
      <c r="E757" s="161" t="s">
        <v>403</v>
      </c>
      <c r="F757" s="163" t="s">
        <v>2508</v>
      </c>
      <c r="G757" s="161">
        <v>15.0</v>
      </c>
      <c r="H757" s="161">
        <v>15.0</v>
      </c>
      <c r="I757" s="161">
        <v>15.0</v>
      </c>
      <c r="J757" s="696">
        <v>50.0</v>
      </c>
      <c r="K757" s="697">
        <v>3.33</v>
      </c>
      <c r="L757" s="126" t="s">
        <v>63</v>
      </c>
    </row>
    <row r="758" ht="15.75" customHeight="1">
      <c r="A758" s="182" t="s">
        <v>3003</v>
      </c>
      <c r="B758" s="708" t="s">
        <v>3022</v>
      </c>
      <c r="C758" s="161" t="s">
        <v>52</v>
      </c>
      <c r="D758" s="686" t="s">
        <v>3023</v>
      </c>
      <c r="E758" s="161" t="s">
        <v>1205</v>
      </c>
      <c r="F758" s="163" t="s">
        <v>2508</v>
      </c>
      <c r="G758" s="161">
        <v>15.0</v>
      </c>
      <c r="H758" s="161">
        <v>15.0</v>
      </c>
      <c r="I758" s="161">
        <v>15.0</v>
      </c>
      <c r="J758" s="696">
        <v>50.0</v>
      </c>
      <c r="K758" s="697">
        <v>3.33</v>
      </c>
      <c r="L758" s="126" t="s">
        <v>63</v>
      </c>
    </row>
    <row r="759" ht="15.75" customHeight="1">
      <c r="A759" s="182" t="s">
        <v>3003</v>
      </c>
      <c r="B759" s="708" t="s">
        <v>3024</v>
      </c>
      <c r="C759" s="161" t="s">
        <v>52</v>
      </c>
      <c r="D759" s="686" t="s">
        <v>3025</v>
      </c>
      <c r="E759" s="161" t="s">
        <v>3026</v>
      </c>
      <c r="F759" s="163" t="s">
        <v>2508</v>
      </c>
      <c r="G759" s="161">
        <v>15.0</v>
      </c>
      <c r="H759" s="161">
        <v>15.0</v>
      </c>
      <c r="I759" s="161">
        <v>15.0</v>
      </c>
      <c r="J759" s="696">
        <v>50.0</v>
      </c>
      <c r="K759" s="697">
        <v>3.33</v>
      </c>
      <c r="L759" s="126" t="s">
        <v>63</v>
      </c>
    </row>
    <row r="760" ht="15.75" customHeight="1">
      <c r="A760" s="388" t="s">
        <v>3027</v>
      </c>
      <c r="B760" s="708" t="s">
        <v>467</v>
      </c>
      <c r="C760" s="161" t="s">
        <v>52</v>
      </c>
      <c r="D760" s="686" t="s">
        <v>3028</v>
      </c>
      <c r="E760" s="161" t="s">
        <v>1000</v>
      </c>
      <c r="F760" s="163" t="s">
        <v>2508</v>
      </c>
      <c r="G760" s="161">
        <v>15.0</v>
      </c>
      <c r="H760" s="161">
        <v>15.0</v>
      </c>
      <c r="I760" s="161">
        <v>15.0</v>
      </c>
      <c r="J760" s="696">
        <v>50.0</v>
      </c>
      <c r="K760" s="697">
        <v>3.33</v>
      </c>
      <c r="L760" s="126" t="s">
        <v>63</v>
      </c>
    </row>
    <row r="761" ht="15.75" customHeight="1">
      <c r="A761" s="388" t="s">
        <v>3029</v>
      </c>
      <c r="B761" s="708" t="s">
        <v>467</v>
      </c>
      <c r="C761" s="161" t="s">
        <v>52</v>
      </c>
      <c r="D761" s="686" t="s">
        <v>3030</v>
      </c>
      <c r="E761" s="161" t="s">
        <v>509</v>
      </c>
      <c r="F761" s="163" t="s">
        <v>2508</v>
      </c>
      <c r="G761" s="161">
        <v>15.0</v>
      </c>
      <c r="H761" s="161">
        <v>15.0</v>
      </c>
      <c r="I761" s="161">
        <v>15.0</v>
      </c>
      <c r="J761" s="696">
        <v>50.0</v>
      </c>
      <c r="K761" s="697">
        <v>3.33</v>
      </c>
      <c r="L761" s="126" t="s">
        <v>63</v>
      </c>
    </row>
    <row r="762" ht="15.75" customHeight="1">
      <c r="A762" s="388" t="s">
        <v>3031</v>
      </c>
      <c r="B762" s="708" t="s">
        <v>467</v>
      </c>
      <c r="C762" s="161" t="s">
        <v>52</v>
      </c>
      <c r="D762" s="686" t="s">
        <v>3032</v>
      </c>
      <c r="E762" s="161" t="s">
        <v>503</v>
      </c>
      <c r="F762" s="163" t="s">
        <v>2508</v>
      </c>
      <c r="G762" s="161">
        <v>15.0</v>
      </c>
      <c r="H762" s="161">
        <v>15.0</v>
      </c>
      <c r="I762" s="161">
        <v>15.0</v>
      </c>
      <c r="J762" s="696">
        <v>50.0</v>
      </c>
      <c r="K762" s="697">
        <v>3.33</v>
      </c>
      <c r="L762" s="126" t="s">
        <v>63</v>
      </c>
    </row>
    <row r="763" ht="15.75" customHeight="1">
      <c r="A763" s="388" t="s">
        <v>3033</v>
      </c>
      <c r="B763" s="708" t="s">
        <v>467</v>
      </c>
      <c r="C763" s="161" t="s">
        <v>52</v>
      </c>
      <c r="D763" s="686" t="s">
        <v>3034</v>
      </c>
      <c r="E763" s="161" t="s">
        <v>983</v>
      </c>
      <c r="F763" s="163" t="s">
        <v>2508</v>
      </c>
      <c r="G763" s="161">
        <v>15.0</v>
      </c>
      <c r="H763" s="161">
        <v>15.0</v>
      </c>
      <c r="I763" s="161">
        <v>15.0</v>
      </c>
      <c r="J763" s="696">
        <v>50.0</v>
      </c>
      <c r="K763" s="697">
        <v>3.33</v>
      </c>
      <c r="L763" s="126" t="s">
        <v>63</v>
      </c>
    </row>
    <row r="764" ht="15.75" customHeight="1">
      <c r="A764" s="182" t="s">
        <v>3035</v>
      </c>
      <c r="B764" s="708" t="s">
        <v>3036</v>
      </c>
      <c r="C764" s="161" t="s">
        <v>52</v>
      </c>
      <c r="D764" s="686" t="s">
        <v>3037</v>
      </c>
      <c r="E764" s="161" t="s">
        <v>689</v>
      </c>
      <c r="F764" s="163" t="s">
        <v>2508</v>
      </c>
      <c r="G764" s="161">
        <v>13.0</v>
      </c>
      <c r="H764" s="161">
        <v>1.0</v>
      </c>
      <c r="I764" s="161">
        <v>14.0</v>
      </c>
      <c r="J764" s="696">
        <v>50.0</v>
      </c>
      <c r="K764" s="697">
        <v>3.85</v>
      </c>
      <c r="L764" s="126" t="s">
        <v>63</v>
      </c>
    </row>
    <row r="765" ht="15.75" customHeight="1">
      <c r="A765" s="182" t="s">
        <v>3035</v>
      </c>
      <c r="B765" s="708" t="s">
        <v>3036</v>
      </c>
      <c r="C765" s="161" t="s">
        <v>52</v>
      </c>
      <c r="D765" s="686" t="s">
        <v>3038</v>
      </c>
      <c r="E765" s="161" t="s">
        <v>673</v>
      </c>
      <c r="F765" s="163" t="s">
        <v>2508</v>
      </c>
      <c r="G765" s="161">
        <v>13.0</v>
      </c>
      <c r="H765" s="161">
        <v>1.0</v>
      </c>
      <c r="I765" s="161">
        <v>14.0</v>
      </c>
      <c r="J765" s="696">
        <v>50.0</v>
      </c>
      <c r="K765" s="697">
        <v>3.85</v>
      </c>
      <c r="L765" s="126" t="s">
        <v>63</v>
      </c>
    </row>
    <row r="766" ht="15.75" customHeight="1">
      <c r="A766" s="182" t="s">
        <v>3035</v>
      </c>
      <c r="B766" s="708" t="s">
        <v>3036</v>
      </c>
      <c r="C766" s="161" t="s">
        <v>52</v>
      </c>
      <c r="D766" s="686" t="s">
        <v>3039</v>
      </c>
      <c r="E766" s="161" t="s">
        <v>2971</v>
      </c>
      <c r="F766" s="163" t="s">
        <v>2508</v>
      </c>
      <c r="G766" s="161">
        <v>13.0</v>
      </c>
      <c r="H766" s="161">
        <v>1.0</v>
      </c>
      <c r="I766" s="161">
        <v>14.0</v>
      </c>
      <c r="J766" s="696">
        <v>50.0</v>
      </c>
      <c r="K766" s="697">
        <v>3.85</v>
      </c>
      <c r="L766" s="126" t="s">
        <v>63</v>
      </c>
    </row>
    <row r="767" ht="15.75" customHeight="1">
      <c r="A767" s="182" t="s">
        <v>3035</v>
      </c>
      <c r="B767" s="708" t="s">
        <v>3036</v>
      </c>
      <c r="C767" s="161" t="s">
        <v>52</v>
      </c>
      <c r="D767" s="686" t="s">
        <v>3040</v>
      </c>
      <c r="E767" s="161" t="s">
        <v>2974</v>
      </c>
      <c r="F767" s="163" t="s">
        <v>2508</v>
      </c>
      <c r="G767" s="161">
        <v>13.0</v>
      </c>
      <c r="H767" s="161">
        <v>1.0</v>
      </c>
      <c r="I767" s="161">
        <v>14.0</v>
      </c>
      <c r="J767" s="696">
        <v>50.0</v>
      </c>
      <c r="K767" s="697">
        <v>3.85</v>
      </c>
      <c r="L767" s="126" t="s">
        <v>63</v>
      </c>
    </row>
    <row r="768" ht="15.75" customHeight="1">
      <c r="A768" s="182" t="s">
        <v>3035</v>
      </c>
      <c r="B768" s="708" t="s">
        <v>3036</v>
      </c>
      <c r="C768" s="161" t="s">
        <v>52</v>
      </c>
      <c r="D768" s="686" t="s">
        <v>3002</v>
      </c>
      <c r="E768" s="161" t="s">
        <v>358</v>
      </c>
      <c r="F768" s="163" t="s">
        <v>2508</v>
      </c>
      <c r="G768" s="161">
        <v>13.0</v>
      </c>
      <c r="H768" s="161">
        <v>1.0</v>
      </c>
      <c r="I768" s="161">
        <v>14.0</v>
      </c>
      <c r="J768" s="696">
        <v>50.0</v>
      </c>
      <c r="K768" s="697">
        <v>3.85</v>
      </c>
      <c r="L768" s="126" t="s">
        <v>63</v>
      </c>
    </row>
    <row r="769" ht="15.75" customHeight="1">
      <c r="A769" s="182" t="s">
        <v>3041</v>
      </c>
      <c r="B769" s="708" t="s">
        <v>971</v>
      </c>
      <c r="C769" s="161" t="s">
        <v>52</v>
      </c>
      <c r="D769" s="686" t="s">
        <v>3042</v>
      </c>
      <c r="E769" s="161" t="s">
        <v>503</v>
      </c>
      <c r="F769" s="163" t="s">
        <v>2508</v>
      </c>
      <c r="G769" s="161">
        <v>10.0</v>
      </c>
      <c r="H769" s="161">
        <v>9.0</v>
      </c>
      <c r="I769" s="161">
        <v>10.0</v>
      </c>
      <c r="J769" s="696">
        <v>50.0</v>
      </c>
      <c r="K769" s="697">
        <v>5.0</v>
      </c>
      <c r="L769" s="126" t="s">
        <v>63</v>
      </c>
    </row>
    <row r="770" ht="15.75" customHeight="1">
      <c r="A770" s="182" t="s">
        <v>3041</v>
      </c>
      <c r="B770" s="708" t="s">
        <v>971</v>
      </c>
      <c r="C770" s="161" t="s">
        <v>52</v>
      </c>
      <c r="D770" s="686" t="s">
        <v>3043</v>
      </c>
      <c r="E770" s="161" t="s">
        <v>983</v>
      </c>
      <c r="F770" s="163" t="s">
        <v>2508</v>
      </c>
      <c r="G770" s="161">
        <v>10.0</v>
      </c>
      <c r="H770" s="161">
        <v>9.0</v>
      </c>
      <c r="I770" s="161">
        <v>10.0</v>
      </c>
      <c r="J770" s="696">
        <v>50.0</v>
      </c>
      <c r="K770" s="697">
        <v>5.0</v>
      </c>
      <c r="L770" s="126" t="s">
        <v>63</v>
      </c>
    </row>
    <row r="771" ht="15.75" customHeight="1">
      <c r="A771" s="182" t="s">
        <v>3041</v>
      </c>
      <c r="B771" s="708" t="s">
        <v>971</v>
      </c>
      <c r="C771" s="161" t="s">
        <v>52</v>
      </c>
      <c r="D771" s="686" t="s">
        <v>3044</v>
      </c>
      <c r="E771" s="161" t="s">
        <v>3045</v>
      </c>
      <c r="F771" s="163" t="s">
        <v>2508</v>
      </c>
      <c r="G771" s="161">
        <v>10.0</v>
      </c>
      <c r="H771" s="161">
        <v>9.0</v>
      </c>
      <c r="I771" s="161">
        <v>10.0</v>
      </c>
      <c r="J771" s="696">
        <v>50.0</v>
      </c>
      <c r="K771" s="697">
        <v>5.0</v>
      </c>
      <c r="L771" s="126" t="s">
        <v>63</v>
      </c>
    </row>
    <row r="772" ht="15.75" customHeight="1">
      <c r="A772" s="182" t="s">
        <v>3046</v>
      </c>
      <c r="B772" s="708" t="s">
        <v>3047</v>
      </c>
      <c r="C772" s="161" t="s">
        <v>52</v>
      </c>
      <c r="D772" s="686" t="s">
        <v>3048</v>
      </c>
      <c r="E772" s="161" t="s">
        <v>3049</v>
      </c>
      <c r="F772" s="163" t="s">
        <v>2508</v>
      </c>
      <c r="G772" s="161">
        <v>9.0</v>
      </c>
      <c r="H772" s="161">
        <v>2.0</v>
      </c>
      <c r="I772" s="161">
        <v>9.0</v>
      </c>
      <c r="J772" s="696">
        <v>50.0</v>
      </c>
      <c r="K772" s="697">
        <v>5.56</v>
      </c>
      <c r="L772" s="126" t="s">
        <v>63</v>
      </c>
    </row>
    <row r="773" ht="15.75" customHeight="1">
      <c r="A773" s="182" t="s">
        <v>3046</v>
      </c>
      <c r="B773" s="708" t="s">
        <v>3047</v>
      </c>
      <c r="C773" s="161" t="s">
        <v>52</v>
      </c>
      <c r="D773" s="686" t="s">
        <v>3050</v>
      </c>
      <c r="E773" s="161" t="s">
        <v>350</v>
      </c>
      <c r="F773" s="163" t="s">
        <v>2508</v>
      </c>
      <c r="G773" s="161">
        <v>9.0</v>
      </c>
      <c r="H773" s="161">
        <v>2.0</v>
      </c>
      <c r="I773" s="161">
        <v>9.0</v>
      </c>
      <c r="J773" s="696">
        <v>50.0</v>
      </c>
      <c r="K773" s="697">
        <v>5.56</v>
      </c>
      <c r="L773" s="126" t="s">
        <v>63</v>
      </c>
    </row>
    <row r="774" ht="15.75" customHeight="1">
      <c r="A774" s="182" t="s">
        <v>3046</v>
      </c>
      <c r="B774" s="708" t="s">
        <v>3047</v>
      </c>
      <c r="C774" s="161" t="s">
        <v>52</v>
      </c>
      <c r="D774" s="686" t="s">
        <v>3051</v>
      </c>
      <c r="E774" s="161" t="s">
        <v>3052</v>
      </c>
      <c r="F774" s="163" t="s">
        <v>2508</v>
      </c>
      <c r="G774" s="161">
        <v>9.0</v>
      </c>
      <c r="H774" s="161">
        <v>2.0</v>
      </c>
      <c r="I774" s="161">
        <v>9.0</v>
      </c>
      <c r="J774" s="696">
        <v>50.0</v>
      </c>
      <c r="K774" s="697">
        <v>5.56</v>
      </c>
      <c r="L774" s="126" t="s">
        <v>63</v>
      </c>
    </row>
    <row r="775" ht="15.75" customHeight="1">
      <c r="A775" s="182" t="s">
        <v>3046</v>
      </c>
      <c r="B775" s="708" t="s">
        <v>3047</v>
      </c>
      <c r="C775" s="161" t="s">
        <v>52</v>
      </c>
      <c r="D775" s="686" t="s">
        <v>3053</v>
      </c>
      <c r="E775" s="161" t="s">
        <v>374</v>
      </c>
      <c r="F775" s="163" t="s">
        <v>2508</v>
      </c>
      <c r="G775" s="161">
        <v>9.0</v>
      </c>
      <c r="H775" s="161">
        <v>2.0</v>
      </c>
      <c r="I775" s="161">
        <v>9.0</v>
      </c>
      <c r="J775" s="696">
        <v>50.0</v>
      </c>
      <c r="K775" s="697">
        <v>5.56</v>
      </c>
      <c r="L775" s="126" t="s">
        <v>63</v>
      </c>
    </row>
    <row r="776" ht="15.75" customHeight="1">
      <c r="A776" s="182" t="s">
        <v>3054</v>
      </c>
      <c r="B776" s="708" t="s">
        <v>3055</v>
      </c>
      <c r="C776" s="161" t="s">
        <v>52</v>
      </c>
      <c r="D776" s="686" t="s">
        <v>3056</v>
      </c>
      <c r="E776" s="161" t="s">
        <v>3057</v>
      </c>
      <c r="F776" s="163" t="s">
        <v>2508</v>
      </c>
      <c r="G776" s="161">
        <v>5.0</v>
      </c>
      <c r="H776" s="161">
        <v>5.0</v>
      </c>
      <c r="I776" s="161">
        <v>5.0</v>
      </c>
      <c r="J776" s="696">
        <v>50.0</v>
      </c>
      <c r="K776" s="697">
        <v>10.0</v>
      </c>
      <c r="L776" s="126" t="s">
        <v>63</v>
      </c>
    </row>
    <row r="777" ht="15.75" customHeight="1">
      <c r="A777" s="182" t="s">
        <v>3058</v>
      </c>
      <c r="B777" s="708" t="s">
        <v>389</v>
      </c>
      <c r="C777" s="161" t="s">
        <v>52</v>
      </c>
      <c r="D777" s="686" t="s">
        <v>3059</v>
      </c>
      <c r="E777" s="161" t="s">
        <v>503</v>
      </c>
      <c r="F777" s="163" t="s">
        <v>2508</v>
      </c>
      <c r="G777" s="161">
        <v>9.0</v>
      </c>
      <c r="H777" s="161">
        <v>7.0</v>
      </c>
      <c r="I777" s="161">
        <v>9.0</v>
      </c>
      <c r="J777" s="696">
        <v>50.0</v>
      </c>
      <c r="K777" s="697">
        <v>5.56</v>
      </c>
      <c r="L777" s="126" t="s">
        <v>63</v>
      </c>
    </row>
    <row r="778" ht="15.75" customHeight="1">
      <c r="A778" s="182" t="s">
        <v>3060</v>
      </c>
      <c r="B778" s="708" t="s">
        <v>3061</v>
      </c>
      <c r="C778" s="161" t="s">
        <v>52</v>
      </c>
      <c r="D778" s="686" t="s">
        <v>3062</v>
      </c>
      <c r="E778" s="161" t="s">
        <v>3063</v>
      </c>
      <c r="F778" s="163" t="s">
        <v>2508</v>
      </c>
      <c r="G778" s="161">
        <v>9.0</v>
      </c>
      <c r="H778" s="161">
        <v>2.0</v>
      </c>
      <c r="I778" s="161">
        <v>9.0</v>
      </c>
      <c r="J778" s="696">
        <v>50.0</v>
      </c>
      <c r="K778" s="697">
        <v>5.56</v>
      </c>
      <c r="L778" s="126" t="s">
        <v>63</v>
      </c>
    </row>
    <row r="779" ht="15.75" customHeight="1">
      <c r="A779" s="182" t="s">
        <v>3060</v>
      </c>
      <c r="B779" s="708" t="s">
        <v>3061</v>
      </c>
      <c r="C779" s="161" t="s">
        <v>52</v>
      </c>
      <c r="D779" s="686" t="s">
        <v>3064</v>
      </c>
      <c r="E779" s="161" t="s">
        <v>3065</v>
      </c>
      <c r="F779" s="163" t="s">
        <v>2508</v>
      </c>
      <c r="G779" s="161">
        <v>9.0</v>
      </c>
      <c r="H779" s="161">
        <v>2.0</v>
      </c>
      <c r="I779" s="161">
        <v>9.0</v>
      </c>
      <c r="J779" s="696">
        <v>50.0</v>
      </c>
      <c r="K779" s="697">
        <v>5.56</v>
      </c>
      <c r="L779" s="126" t="s">
        <v>63</v>
      </c>
    </row>
    <row r="780" ht="15.75" customHeight="1">
      <c r="A780" s="707" t="s">
        <v>3066</v>
      </c>
      <c r="B780" s="708" t="s">
        <v>3067</v>
      </c>
      <c r="C780" s="161" t="s">
        <v>52</v>
      </c>
      <c r="D780" s="686" t="s">
        <v>3068</v>
      </c>
      <c r="E780" s="161" t="s">
        <v>3069</v>
      </c>
      <c r="F780" s="163" t="s">
        <v>2508</v>
      </c>
      <c r="G780" s="161">
        <v>7.0</v>
      </c>
      <c r="H780" s="161">
        <v>7.0</v>
      </c>
      <c r="I780" s="161">
        <v>7.0</v>
      </c>
      <c r="J780" s="696">
        <v>50.0</v>
      </c>
      <c r="K780" s="697">
        <v>7.1</v>
      </c>
      <c r="L780" s="126" t="s">
        <v>63</v>
      </c>
    </row>
    <row r="781" ht="15.75" customHeight="1">
      <c r="A781" s="707" t="s">
        <v>3070</v>
      </c>
      <c r="B781" s="708" t="s">
        <v>3067</v>
      </c>
      <c r="C781" s="161" t="s">
        <v>52</v>
      </c>
      <c r="D781" s="686" t="s">
        <v>3071</v>
      </c>
      <c r="E781" s="161" t="s">
        <v>3072</v>
      </c>
      <c r="F781" s="163" t="s">
        <v>2508</v>
      </c>
      <c r="G781" s="161">
        <v>7.0</v>
      </c>
      <c r="H781" s="161">
        <v>7.0</v>
      </c>
      <c r="I781" s="161">
        <v>7.0</v>
      </c>
      <c r="J781" s="696">
        <v>50.0</v>
      </c>
      <c r="K781" s="697">
        <v>7.1</v>
      </c>
      <c r="L781" s="126" t="s">
        <v>63</v>
      </c>
    </row>
    <row r="782" ht="15.75" customHeight="1">
      <c r="A782" s="707" t="s">
        <v>3073</v>
      </c>
      <c r="B782" s="708" t="s">
        <v>3067</v>
      </c>
      <c r="C782" s="161" t="s">
        <v>52</v>
      </c>
      <c r="D782" s="686" t="s">
        <v>3074</v>
      </c>
      <c r="E782" s="161" t="s">
        <v>3075</v>
      </c>
      <c r="F782" s="163" t="s">
        <v>2508</v>
      </c>
      <c r="G782" s="161">
        <v>7.0</v>
      </c>
      <c r="H782" s="161">
        <v>7.0</v>
      </c>
      <c r="I782" s="161">
        <v>7.0</v>
      </c>
      <c r="J782" s="696">
        <v>50.0</v>
      </c>
      <c r="K782" s="697">
        <v>7.1</v>
      </c>
      <c r="L782" s="126" t="s">
        <v>63</v>
      </c>
    </row>
    <row r="783" ht="15.75" customHeight="1">
      <c r="A783" s="707" t="s">
        <v>3076</v>
      </c>
      <c r="B783" s="708" t="s">
        <v>3067</v>
      </c>
      <c r="C783" s="161" t="s">
        <v>52</v>
      </c>
      <c r="D783" s="686" t="s">
        <v>3077</v>
      </c>
      <c r="E783" s="161" t="s">
        <v>3078</v>
      </c>
      <c r="F783" s="163" t="s">
        <v>2508</v>
      </c>
      <c r="G783" s="161">
        <v>7.0</v>
      </c>
      <c r="H783" s="161">
        <v>7.0</v>
      </c>
      <c r="I783" s="161">
        <v>7.0</v>
      </c>
      <c r="J783" s="696">
        <v>50.0</v>
      </c>
      <c r="K783" s="697">
        <v>7.1</v>
      </c>
      <c r="L783" s="126" t="s">
        <v>63</v>
      </c>
    </row>
    <row r="784" ht="15.75" customHeight="1">
      <c r="A784" s="182" t="s">
        <v>3079</v>
      </c>
      <c r="B784" s="708" t="s">
        <v>3080</v>
      </c>
      <c r="C784" s="161" t="s">
        <v>52</v>
      </c>
      <c r="D784" s="686" t="s">
        <v>3081</v>
      </c>
      <c r="E784" s="161" t="s">
        <v>2604</v>
      </c>
      <c r="F784" s="163" t="s">
        <v>2508</v>
      </c>
      <c r="G784" s="161">
        <v>11.0</v>
      </c>
      <c r="H784" s="161">
        <v>2.0</v>
      </c>
      <c r="I784" s="161">
        <v>11.0</v>
      </c>
      <c r="J784" s="696">
        <v>50.0</v>
      </c>
      <c r="K784" s="697">
        <v>4.55</v>
      </c>
      <c r="L784" s="126" t="s">
        <v>63</v>
      </c>
    </row>
    <row r="785" ht="15.75" customHeight="1">
      <c r="A785" s="182" t="s">
        <v>3082</v>
      </c>
      <c r="B785" s="708" t="s">
        <v>3083</v>
      </c>
      <c r="C785" s="161" t="s">
        <v>52</v>
      </c>
      <c r="D785" s="686" t="s">
        <v>3084</v>
      </c>
      <c r="E785" s="161" t="s">
        <v>3085</v>
      </c>
      <c r="F785" s="163" t="s">
        <v>2508</v>
      </c>
      <c r="G785" s="161">
        <v>11.0</v>
      </c>
      <c r="H785" s="161">
        <v>9.0</v>
      </c>
      <c r="I785" s="161">
        <v>11.0</v>
      </c>
      <c r="J785" s="696">
        <v>50.0</v>
      </c>
      <c r="K785" s="697">
        <v>4.55</v>
      </c>
      <c r="L785" s="126" t="s">
        <v>63</v>
      </c>
    </row>
    <row r="786" ht="15.75" customHeight="1">
      <c r="A786" s="182" t="s">
        <v>3082</v>
      </c>
      <c r="B786" s="708" t="s">
        <v>3083</v>
      </c>
      <c r="C786" s="161" t="s">
        <v>52</v>
      </c>
      <c r="D786" s="686" t="s">
        <v>3086</v>
      </c>
      <c r="E786" s="161" t="s">
        <v>2927</v>
      </c>
      <c r="F786" s="163" t="s">
        <v>2508</v>
      </c>
      <c r="G786" s="161">
        <v>11.0</v>
      </c>
      <c r="H786" s="161">
        <v>9.0</v>
      </c>
      <c r="I786" s="161">
        <v>11.0</v>
      </c>
      <c r="J786" s="696">
        <v>50.0</v>
      </c>
      <c r="K786" s="697">
        <v>4.55</v>
      </c>
      <c r="L786" s="126" t="s">
        <v>63</v>
      </c>
    </row>
    <row r="787" ht="15.75" customHeight="1">
      <c r="A787" s="182" t="s">
        <v>3082</v>
      </c>
      <c r="B787" s="708" t="s">
        <v>3083</v>
      </c>
      <c r="C787" s="161" t="s">
        <v>52</v>
      </c>
      <c r="D787" s="686" t="s">
        <v>3087</v>
      </c>
      <c r="E787" s="161" t="s">
        <v>3088</v>
      </c>
      <c r="F787" s="163" t="s">
        <v>2508</v>
      </c>
      <c r="G787" s="161">
        <v>11.0</v>
      </c>
      <c r="H787" s="161">
        <v>9.0</v>
      </c>
      <c r="I787" s="161">
        <v>11.0</v>
      </c>
      <c r="J787" s="696">
        <v>50.0</v>
      </c>
      <c r="K787" s="697">
        <v>4.55</v>
      </c>
      <c r="L787" s="126" t="s">
        <v>63</v>
      </c>
    </row>
    <row r="788" ht="15.75" customHeight="1">
      <c r="A788" s="388" t="s">
        <v>3089</v>
      </c>
      <c r="B788" s="708" t="s">
        <v>628</v>
      </c>
      <c r="C788" s="161" t="s">
        <v>52</v>
      </c>
      <c r="D788" s="686" t="s">
        <v>3090</v>
      </c>
      <c r="E788" s="161" t="s">
        <v>3091</v>
      </c>
      <c r="F788" s="163" t="s">
        <v>2508</v>
      </c>
      <c r="G788" s="161">
        <v>12.0</v>
      </c>
      <c r="H788" s="161">
        <v>9.0</v>
      </c>
      <c r="I788" s="161">
        <v>12.0</v>
      </c>
      <c r="J788" s="696">
        <v>50.0</v>
      </c>
      <c r="K788" s="697">
        <v>4.17</v>
      </c>
      <c r="L788" s="126" t="s">
        <v>63</v>
      </c>
    </row>
    <row r="789" ht="15.75" customHeight="1">
      <c r="A789" s="182" t="s">
        <v>3092</v>
      </c>
      <c r="B789" s="708" t="s">
        <v>3093</v>
      </c>
      <c r="C789" s="161" t="s">
        <v>52</v>
      </c>
      <c r="D789" s="686" t="s">
        <v>3094</v>
      </c>
      <c r="E789" s="161" t="s">
        <v>3095</v>
      </c>
      <c r="F789" s="163" t="s">
        <v>2508</v>
      </c>
      <c r="G789" s="161">
        <v>14.0</v>
      </c>
      <c r="H789" s="161">
        <v>14.0</v>
      </c>
      <c r="I789" s="161">
        <v>14.0</v>
      </c>
      <c r="J789" s="696">
        <v>50.0</v>
      </c>
      <c r="K789" s="697">
        <v>3.57</v>
      </c>
      <c r="L789" s="126" t="s">
        <v>63</v>
      </c>
    </row>
    <row r="790" ht="15.75" customHeight="1">
      <c r="A790" s="707" t="s">
        <v>3096</v>
      </c>
      <c r="B790" s="708" t="s">
        <v>621</v>
      </c>
      <c r="C790" s="161" t="s">
        <v>52</v>
      </c>
      <c r="D790" s="686" t="s">
        <v>3097</v>
      </c>
      <c r="E790" s="161" t="s">
        <v>631</v>
      </c>
      <c r="F790" s="163" t="s">
        <v>2508</v>
      </c>
      <c r="G790" s="161">
        <v>10.0</v>
      </c>
      <c r="H790" s="161">
        <v>5.0</v>
      </c>
      <c r="I790" s="161">
        <v>10.0</v>
      </c>
      <c r="J790" s="696">
        <v>50.0</v>
      </c>
      <c r="K790" s="697">
        <v>5.0</v>
      </c>
      <c r="L790" s="126" t="s">
        <v>77</v>
      </c>
    </row>
    <row r="791" ht="15.75" customHeight="1">
      <c r="A791" s="511" t="s">
        <v>2607</v>
      </c>
      <c r="B791" s="709" t="s">
        <v>2206</v>
      </c>
      <c r="C791" s="511" t="s">
        <v>52</v>
      </c>
      <c r="D791" s="511" t="s">
        <v>2209</v>
      </c>
      <c r="E791" s="564" t="s">
        <v>2210</v>
      </c>
      <c r="F791" s="511" t="s">
        <v>2113</v>
      </c>
      <c r="G791" s="511">
        <v>9.0</v>
      </c>
      <c r="H791" s="511">
        <v>9.0</v>
      </c>
      <c r="I791" s="511">
        <v>9.0</v>
      </c>
      <c r="J791" s="710">
        <v>50.0</v>
      </c>
      <c r="K791" s="683">
        <f t="shared" ref="K791:K880" si="13">J791/G791</f>
        <v>5.555555556</v>
      </c>
      <c r="L791" s="126" t="s">
        <v>77</v>
      </c>
    </row>
    <row r="792" ht="15.75" customHeight="1">
      <c r="A792" s="511" t="s">
        <v>2607</v>
      </c>
      <c r="B792" s="709" t="s">
        <v>2206</v>
      </c>
      <c r="C792" s="511" t="s">
        <v>52</v>
      </c>
      <c r="D792" s="511" t="s">
        <v>2211</v>
      </c>
      <c r="E792" s="564" t="s">
        <v>2212</v>
      </c>
      <c r="F792" s="511" t="s">
        <v>2113</v>
      </c>
      <c r="G792" s="511">
        <v>9.0</v>
      </c>
      <c r="H792" s="511">
        <v>9.0</v>
      </c>
      <c r="I792" s="511">
        <v>9.0</v>
      </c>
      <c r="J792" s="710">
        <v>50.0</v>
      </c>
      <c r="K792" s="683">
        <f t="shared" si="13"/>
        <v>5.555555556</v>
      </c>
      <c r="L792" s="126" t="s">
        <v>77</v>
      </c>
    </row>
    <row r="793" ht="15.75" customHeight="1">
      <c r="A793" s="511" t="s">
        <v>2607</v>
      </c>
      <c r="B793" s="709" t="s">
        <v>2206</v>
      </c>
      <c r="C793" s="511" t="s">
        <v>52</v>
      </c>
      <c r="D793" s="511" t="s">
        <v>2213</v>
      </c>
      <c r="E793" s="564" t="s">
        <v>2214</v>
      </c>
      <c r="F793" s="511" t="s">
        <v>2113</v>
      </c>
      <c r="G793" s="511">
        <v>9.0</v>
      </c>
      <c r="H793" s="511">
        <v>9.0</v>
      </c>
      <c r="I793" s="511">
        <v>9.0</v>
      </c>
      <c r="J793" s="710">
        <v>50.0</v>
      </c>
      <c r="K793" s="683">
        <f t="shared" si="13"/>
        <v>5.555555556</v>
      </c>
      <c r="L793" s="126" t="s">
        <v>77</v>
      </c>
    </row>
    <row r="794" ht="15.75" customHeight="1">
      <c r="A794" s="511" t="s">
        <v>2607</v>
      </c>
      <c r="B794" s="709" t="s">
        <v>2206</v>
      </c>
      <c r="C794" s="511" t="s">
        <v>52</v>
      </c>
      <c r="D794" s="511" t="s">
        <v>2215</v>
      </c>
      <c r="E794" s="511" t="s">
        <v>2216</v>
      </c>
      <c r="F794" s="511" t="s">
        <v>2113</v>
      </c>
      <c r="G794" s="511">
        <v>9.0</v>
      </c>
      <c r="H794" s="511">
        <v>9.0</v>
      </c>
      <c r="I794" s="511">
        <v>9.0</v>
      </c>
      <c r="J794" s="710">
        <v>50.0</v>
      </c>
      <c r="K794" s="683">
        <f t="shared" si="13"/>
        <v>5.555555556</v>
      </c>
      <c r="L794" s="126" t="s">
        <v>77</v>
      </c>
    </row>
    <row r="795" ht="15.75" customHeight="1">
      <c r="A795" s="511" t="s">
        <v>2607</v>
      </c>
      <c r="B795" s="709" t="s">
        <v>2206</v>
      </c>
      <c r="C795" s="511" t="s">
        <v>52</v>
      </c>
      <c r="D795" s="511" t="s">
        <v>2217</v>
      </c>
      <c r="E795" s="564" t="s">
        <v>2218</v>
      </c>
      <c r="F795" s="511" t="s">
        <v>2113</v>
      </c>
      <c r="G795" s="511">
        <v>9.0</v>
      </c>
      <c r="H795" s="511">
        <v>9.0</v>
      </c>
      <c r="I795" s="511">
        <v>9.0</v>
      </c>
      <c r="J795" s="710">
        <v>50.0</v>
      </c>
      <c r="K795" s="683">
        <f t="shared" si="13"/>
        <v>5.555555556</v>
      </c>
      <c r="L795" s="126" t="s">
        <v>77</v>
      </c>
    </row>
    <row r="796" ht="15.75" customHeight="1">
      <c r="A796" s="511" t="s">
        <v>2607</v>
      </c>
      <c r="B796" s="709" t="s">
        <v>2206</v>
      </c>
      <c r="C796" s="511" t="s">
        <v>52</v>
      </c>
      <c r="D796" s="511" t="s">
        <v>2219</v>
      </c>
      <c r="E796" s="564" t="s">
        <v>2220</v>
      </c>
      <c r="F796" s="511" t="s">
        <v>2113</v>
      </c>
      <c r="G796" s="511">
        <v>9.0</v>
      </c>
      <c r="H796" s="511">
        <v>9.0</v>
      </c>
      <c r="I796" s="511">
        <v>9.0</v>
      </c>
      <c r="J796" s="710">
        <v>50.0</v>
      </c>
      <c r="K796" s="683">
        <f t="shared" si="13"/>
        <v>5.555555556</v>
      </c>
      <c r="L796" s="126" t="s">
        <v>77</v>
      </c>
    </row>
    <row r="797" ht="15.75" customHeight="1">
      <c r="A797" s="511" t="s">
        <v>2607</v>
      </c>
      <c r="B797" s="709" t="s">
        <v>2206</v>
      </c>
      <c r="C797" s="511" t="s">
        <v>52</v>
      </c>
      <c r="D797" s="511" t="s">
        <v>2221</v>
      </c>
      <c r="E797" s="511" t="s">
        <v>2222</v>
      </c>
      <c r="F797" s="511" t="s">
        <v>2113</v>
      </c>
      <c r="G797" s="511">
        <v>9.0</v>
      </c>
      <c r="H797" s="511">
        <v>9.0</v>
      </c>
      <c r="I797" s="511">
        <v>9.0</v>
      </c>
      <c r="J797" s="710">
        <v>50.0</v>
      </c>
      <c r="K797" s="683">
        <f t="shared" si="13"/>
        <v>5.555555556</v>
      </c>
      <c r="L797" s="126" t="s">
        <v>77</v>
      </c>
    </row>
    <row r="798" ht="15.75" customHeight="1">
      <c r="A798" s="511" t="s">
        <v>2223</v>
      </c>
      <c r="B798" s="709" t="s">
        <v>2224</v>
      </c>
      <c r="C798" s="511" t="s">
        <v>52</v>
      </c>
      <c r="D798" s="511" t="s">
        <v>2225</v>
      </c>
      <c r="E798" s="564" t="s">
        <v>2226</v>
      </c>
      <c r="F798" s="511" t="s">
        <v>2113</v>
      </c>
      <c r="G798" s="511">
        <v>14.0</v>
      </c>
      <c r="H798" s="511">
        <v>14.0</v>
      </c>
      <c r="I798" s="511">
        <v>14.0</v>
      </c>
      <c r="J798" s="530">
        <v>50.0</v>
      </c>
      <c r="K798" s="683">
        <f t="shared" si="13"/>
        <v>3.571428571</v>
      </c>
      <c r="L798" s="126" t="s">
        <v>77</v>
      </c>
    </row>
    <row r="799" ht="15.75" customHeight="1">
      <c r="A799" s="511" t="s">
        <v>2223</v>
      </c>
      <c r="B799" s="709" t="s">
        <v>2224</v>
      </c>
      <c r="C799" s="511" t="s">
        <v>52</v>
      </c>
      <c r="D799" s="511" t="s">
        <v>2227</v>
      </c>
      <c r="E799" s="564" t="s">
        <v>2228</v>
      </c>
      <c r="F799" s="511" t="s">
        <v>2113</v>
      </c>
      <c r="G799" s="511">
        <v>14.0</v>
      </c>
      <c r="H799" s="511">
        <v>14.0</v>
      </c>
      <c r="I799" s="511">
        <v>14.0</v>
      </c>
      <c r="J799" s="530">
        <v>50.0</v>
      </c>
      <c r="K799" s="683">
        <f t="shared" si="13"/>
        <v>3.571428571</v>
      </c>
      <c r="L799" s="126" t="s">
        <v>77</v>
      </c>
    </row>
    <row r="800" ht="15.75" customHeight="1">
      <c r="A800" s="511" t="s">
        <v>2223</v>
      </c>
      <c r="B800" s="709" t="s">
        <v>2224</v>
      </c>
      <c r="C800" s="511" t="s">
        <v>52</v>
      </c>
      <c r="D800" s="511" t="s">
        <v>2229</v>
      </c>
      <c r="E800" s="511" t="s">
        <v>2230</v>
      </c>
      <c r="F800" s="511" t="s">
        <v>2113</v>
      </c>
      <c r="G800" s="511">
        <v>14.0</v>
      </c>
      <c r="H800" s="511">
        <v>14.0</v>
      </c>
      <c r="I800" s="511">
        <v>14.0</v>
      </c>
      <c r="J800" s="530">
        <v>50.0</v>
      </c>
      <c r="K800" s="683">
        <f t="shared" si="13"/>
        <v>3.571428571</v>
      </c>
      <c r="L800" s="126" t="s">
        <v>77</v>
      </c>
    </row>
    <row r="801" ht="15.75" customHeight="1">
      <c r="A801" s="511" t="s">
        <v>2223</v>
      </c>
      <c r="B801" s="709" t="s">
        <v>2224</v>
      </c>
      <c r="C801" s="511" t="s">
        <v>52</v>
      </c>
      <c r="D801" s="511" t="s">
        <v>2231</v>
      </c>
      <c r="E801" s="511" t="s">
        <v>2232</v>
      </c>
      <c r="F801" s="511" t="s">
        <v>2113</v>
      </c>
      <c r="G801" s="511">
        <v>14.0</v>
      </c>
      <c r="H801" s="511">
        <v>14.0</v>
      </c>
      <c r="I801" s="511">
        <v>14.0</v>
      </c>
      <c r="J801" s="530">
        <v>50.0</v>
      </c>
      <c r="K801" s="683">
        <f t="shared" si="13"/>
        <v>3.571428571</v>
      </c>
      <c r="L801" s="126" t="s">
        <v>77</v>
      </c>
    </row>
    <row r="802" ht="15.75" customHeight="1">
      <c r="A802" s="511" t="s">
        <v>2223</v>
      </c>
      <c r="B802" s="709" t="s">
        <v>2224</v>
      </c>
      <c r="C802" s="511" t="s">
        <v>52</v>
      </c>
      <c r="D802" s="511" t="s">
        <v>2233</v>
      </c>
      <c r="E802" s="511" t="s">
        <v>2234</v>
      </c>
      <c r="F802" s="511" t="s">
        <v>2113</v>
      </c>
      <c r="G802" s="511">
        <v>14.0</v>
      </c>
      <c r="H802" s="511">
        <v>14.0</v>
      </c>
      <c r="I802" s="511">
        <v>14.0</v>
      </c>
      <c r="J802" s="530">
        <v>50.0</v>
      </c>
      <c r="K802" s="683">
        <f t="shared" si="13"/>
        <v>3.571428571</v>
      </c>
      <c r="L802" s="126" t="s">
        <v>77</v>
      </c>
    </row>
    <row r="803" ht="15.75" customHeight="1">
      <c r="A803" s="511" t="s">
        <v>2223</v>
      </c>
      <c r="B803" s="709" t="s">
        <v>2224</v>
      </c>
      <c r="C803" s="511" t="s">
        <v>52</v>
      </c>
      <c r="D803" s="511" t="s">
        <v>2235</v>
      </c>
      <c r="E803" s="511" t="s">
        <v>2236</v>
      </c>
      <c r="F803" s="511" t="s">
        <v>2113</v>
      </c>
      <c r="G803" s="511">
        <v>14.0</v>
      </c>
      <c r="H803" s="511">
        <v>14.0</v>
      </c>
      <c r="I803" s="511">
        <v>14.0</v>
      </c>
      <c r="J803" s="530">
        <v>50.0</v>
      </c>
      <c r="K803" s="683">
        <f t="shared" si="13"/>
        <v>3.571428571</v>
      </c>
      <c r="L803" s="126" t="s">
        <v>77</v>
      </c>
    </row>
    <row r="804" ht="15.75" customHeight="1">
      <c r="A804" s="511" t="s">
        <v>2223</v>
      </c>
      <c r="B804" s="709" t="s">
        <v>2224</v>
      </c>
      <c r="C804" s="511" t="s">
        <v>52</v>
      </c>
      <c r="D804" s="511" t="s">
        <v>2237</v>
      </c>
      <c r="E804" s="511" t="s">
        <v>2238</v>
      </c>
      <c r="F804" s="511" t="s">
        <v>2113</v>
      </c>
      <c r="G804" s="511">
        <v>14.0</v>
      </c>
      <c r="H804" s="511">
        <v>14.0</v>
      </c>
      <c r="I804" s="511">
        <v>14.0</v>
      </c>
      <c r="J804" s="530">
        <v>50.0</v>
      </c>
      <c r="K804" s="683">
        <f t="shared" si="13"/>
        <v>3.571428571</v>
      </c>
      <c r="L804" s="126" t="s">
        <v>77</v>
      </c>
    </row>
    <row r="805" ht="15.75" customHeight="1">
      <c r="A805" s="511" t="s">
        <v>2223</v>
      </c>
      <c r="B805" s="709" t="s">
        <v>2224</v>
      </c>
      <c r="C805" s="511" t="s">
        <v>52</v>
      </c>
      <c r="D805" s="511" t="s">
        <v>2239</v>
      </c>
      <c r="E805" s="511" t="s">
        <v>2240</v>
      </c>
      <c r="F805" s="511" t="s">
        <v>2113</v>
      </c>
      <c r="G805" s="511">
        <v>14.0</v>
      </c>
      <c r="H805" s="511">
        <v>14.0</v>
      </c>
      <c r="I805" s="511">
        <v>14.0</v>
      </c>
      <c r="J805" s="530">
        <v>50.0</v>
      </c>
      <c r="K805" s="683">
        <f t="shared" si="13"/>
        <v>3.571428571</v>
      </c>
      <c r="L805" s="126" t="s">
        <v>77</v>
      </c>
    </row>
    <row r="806" ht="15.75" customHeight="1">
      <c r="A806" s="511" t="s">
        <v>2223</v>
      </c>
      <c r="B806" s="709" t="s">
        <v>2224</v>
      </c>
      <c r="C806" s="511" t="s">
        <v>52</v>
      </c>
      <c r="D806" s="511" t="s">
        <v>2241</v>
      </c>
      <c r="E806" s="511" t="s">
        <v>2242</v>
      </c>
      <c r="F806" s="511" t="s">
        <v>2113</v>
      </c>
      <c r="G806" s="511">
        <v>14.0</v>
      </c>
      <c r="H806" s="511">
        <v>14.0</v>
      </c>
      <c r="I806" s="511">
        <v>14.0</v>
      </c>
      <c r="J806" s="530">
        <v>50.0</v>
      </c>
      <c r="K806" s="683">
        <f t="shared" si="13"/>
        <v>3.571428571</v>
      </c>
      <c r="L806" s="126" t="s">
        <v>77</v>
      </c>
    </row>
    <row r="807" ht="15.75" customHeight="1">
      <c r="A807" s="511" t="s">
        <v>2223</v>
      </c>
      <c r="B807" s="709" t="s">
        <v>2224</v>
      </c>
      <c r="C807" s="511" t="s">
        <v>52</v>
      </c>
      <c r="D807" s="511" t="s">
        <v>2243</v>
      </c>
      <c r="E807" s="511" t="s">
        <v>2244</v>
      </c>
      <c r="F807" s="511" t="s">
        <v>2113</v>
      </c>
      <c r="G807" s="511">
        <v>14.0</v>
      </c>
      <c r="H807" s="511">
        <v>14.0</v>
      </c>
      <c r="I807" s="511">
        <v>14.0</v>
      </c>
      <c r="J807" s="530">
        <v>50.0</v>
      </c>
      <c r="K807" s="683">
        <f t="shared" si="13"/>
        <v>3.571428571</v>
      </c>
      <c r="L807" s="126" t="s">
        <v>77</v>
      </c>
    </row>
    <row r="808" ht="15.75" customHeight="1">
      <c r="A808" s="511" t="s">
        <v>2223</v>
      </c>
      <c r="B808" s="709" t="s">
        <v>2224</v>
      </c>
      <c r="C808" s="511" t="s">
        <v>52</v>
      </c>
      <c r="D808" s="511" t="s">
        <v>2245</v>
      </c>
      <c r="E808" s="511" t="s">
        <v>2246</v>
      </c>
      <c r="F808" s="511" t="s">
        <v>2113</v>
      </c>
      <c r="G808" s="511">
        <v>14.0</v>
      </c>
      <c r="H808" s="511">
        <v>14.0</v>
      </c>
      <c r="I808" s="511">
        <v>14.0</v>
      </c>
      <c r="J808" s="530">
        <v>50.0</v>
      </c>
      <c r="K808" s="683">
        <f t="shared" si="13"/>
        <v>3.571428571</v>
      </c>
      <c r="L808" s="126" t="s">
        <v>77</v>
      </c>
    </row>
    <row r="809" ht="15.75" customHeight="1">
      <c r="A809" s="511" t="s">
        <v>2223</v>
      </c>
      <c r="B809" s="709" t="s">
        <v>2224</v>
      </c>
      <c r="C809" s="511" t="s">
        <v>52</v>
      </c>
      <c r="D809" s="511" t="s">
        <v>2247</v>
      </c>
      <c r="E809" s="511" t="s">
        <v>2248</v>
      </c>
      <c r="F809" s="511" t="s">
        <v>2113</v>
      </c>
      <c r="G809" s="511">
        <v>14.0</v>
      </c>
      <c r="H809" s="511">
        <v>14.0</v>
      </c>
      <c r="I809" s="511">
        <v>14.0</v>
      </c>
      <c r="J809" s="530">
        <v>50.0</v>
      </c>
      <c r="K809" s="683">
        <f t="shared" si="13"/>
        <v>3.571428571</v>
      </c>
      <c r="L809" s="126" t="s">
        <v>77</v>
      </c>
    </row>
    <row r="810" ht="15.75" customHeight="1">
      <c r="A810" s="511" t="s">
        <v>2223</v>
      </c>
      <c r="B810" s="709" t="s">
        <v>2224</v>
      </c>
      <c r="C810" s="511" t="s">
        <v>52</v>
      </c>
      <c r="D810" s="511" t="s">
        <v>2249</v>
      </c>
      <c r="E810" s="511" t="s">
        <v>2250</v>
      </c>
      <c r="F810" s="511" t="s">
        <v>2113</v>
      </c>
      <c r="G810" s="511">
        <v>14.0</v>
      </c>
      <c r="H810" s="511">
        <v>14.0</v>
      </c>
      <c r="I810" s="511">
        <v>14.0</v>
      </c>
      <c r="J810" s="530">
        <v>50.0</v>
      </c>
      <c r="K810" s="683">
        <f t="shared" si="13"/>
        <v>3.571428571</v>
      </c>
      <c r="L810" s="126" t="s">
        <v>77</v>
      </c>
    </row>
    <row r="811" ht="15.75" customHeight="1">
      <c r="A811" s="511" t="s">
        <v>2223</v>
      </c>
      <c r="B811" s="709" t="s">
        <v>2224</v>
      </c>
      <c r="C811" s="511" t="s">
        <v>52</v>
      </c>
      <c r="D811" s="511" t="s">
        <v>2251</v>
      </c>
      <c r="E811" s="511" t="s">
        <v>2252</v>
      </c>
      <c r="F811" s="511" t="s">
        <v>2113</v>
      </c>
      <c r="G811" s="511">
        <v>14.0</v>
      </c>
      <c r="H811" s="511">
        <v>14.0</v>
      </c>
      <c r="I811" s="511">
        <v>14.0</v>
      </c>
      <c r="J811" s="530">
        <v>50.0</v>
      </c>
      <c r="K811" s="683">
        <f t="shared" si="13"/>
        <v>3.571428571</v>
      </c>
      <c r="L811" s="126" t="s">
        <v>77</v>
      </c>
    </row>
    <row r="812" ht="15.75" customHeight="1">
      <c r="A812" s="511" t="s">
        <v>2223</v>
      </c>
      <c r="B812" s="709" t="s">
        <v>2224</v>
      </c>
      <c r="C812" s="511" t="s">
        <v>52</v>
      </c>
      <c r="D812" s="511" t="s">
        <v>2253</v>
      </c>
      <c r="E812" s="511" t="s">
        <v>2254</v>
      </c>
      <c r="F812" s="511" t="s">
        <v>2113</v>
      </c>
      <c r="G812" s="511">
        <v>14.0</v>
      </c>
      <c r="H812" s="511">
        <v>14.0</v>
      </c>
      <c r="I812" s="511">
        <v>14.0</v>
      </c>
      <c r="J812" s="530">
        <v>50.0</v>
      </c>
      <c r="K812" s="683">
        <f t="shared" si="13"/>
        <v>3.571428571</v>
      </c>
      <c r="L812" s="126" t="s">
        <v>77</v>
      </c>
    </row>
    <row r="813" ht="15.75" customHeight="1">
      <c r="A813" s="511" t="s">
        <v>2223</v>
      </c>
      <c r="B813" s="709" t="s">
        <v>2224</v>
      </c>
      <c r="C813" s="511" t="s">
        <v>52</v>
      </c>
      <c r="D813" s="511" t="s">
        <v>2255</v>
      </c>
      <c r="E813" s="511" t="s">
        <v>2256</v>
      </c>
      <c r="F813" s="511" t="s">
        <v>2113</v>
      </c>
      <c r="G813" s="511">
        <v>14.0</v>
      </c>
      <c r="H813" s="511">
        <v>14.0</v>
      </c>
      <c r="I813" s="511">
        <v>14.0</v>
      </c>
      <c r="J813" s="530">
        <v>50.0</v>
      </c>
      <c r="K813" s="683">
        <f t="shared" si="13"/>
        <v>3.571428571</v>
      </c>
      <c r="L813" s="126" t="s">
        <v>77</v>
      </c>
    </row>
    <row r="814" ht="15.75" customHeight="1">
      <c r="A814" s="511" t="s">
        <v>2223</v>
      </c>
      <c r="B814" s="709" t="s">
        <v>2224</v>
      </c>
      <c r="C814" s="511" t="s">
        <v>52</v>
      </c>
      <c r="D814" s="511" t="s">
        <v>2257</v>
      </c>
      <c r="E814" s="511" t="s">
        <v>2258</v>
      </c>
      <c r="F814" s="511" t="s">
        <v>2113</v>
      </c>
      <c r="G814" s="511">
        <v>14.0</v>
      </c>
      <c r="H814" s="511">
        <v>14.0</v>
      </c>
      <c r="I814" s="511">
        <v>14.0</v>
      </c>
      <c r="J814" s="530">
        <v>50.0</v>
      </c>
      <c r="K814" s="683">
        <f t="shared" si="13"/>
        <v>3.571428571</v>
      </c>
      <c r="L814" s="126" t="s">
        <v>77</v>
      </c>
    </row>
    <row r="815" ht="15.75" customHeight="1">
      <c r="A815" s="511" t="s">
        <v>2223</v>
      </c>
      <c r="B815" s="709" t="s">
        <v>2224</v>
      </c>
      <c r="C815" s="511" t="s">
        <v>52</v>
      </c>
      <c r="D815" s="511" t="s">
        <v>2259</v>
      </c>
      <c r="E815" s="511" t="s">
        <v>2260</v>
      </c>
      <c r="F815" s="511" t="s">
        <v>2113</v>
      </c>
      <c r="G815" s="511">
        <v>14.0</v>
      </c>
      <c r="H815" s="511">
        <v>14.0</v>
      </c>
      <c r="I815" s="511">
        <v>14.0</v>
      </c>
      <c r="J815" s="530">
        <v>50.0</v>
      </c>
      <c r="K815" s="683">
        <f t="shared" si="13"/>
        <v>3.571428571</v>
      </c>
      <c r="L815" s="126" t="s">
        <v>77</v>
      </c>
    </row>
    <row r="816" ht="15.75" customHeight="1">
      <c r="A816" s="511" t="s">
        <v>2223</v>
      </c>
      <c r="B816" s="709" t="s">
        <v>2224</v>
      </c>
      <c r="C816" s="511" t="s">
        <v>52</v>
      </c>
      <c r="D816" s="511" t="s">
        <v>2261</v>
      </c>
      <c r="E816" s="511" t="s">
        <v>2262</v>
      </c>
      <c r="F816" s="511" t="s">
        <v>2113</v>
      </c>
      <c r="G816" s="511">
        <v>14.0</v>
      </c>
      <c r="H816" s="511">
        <v>14.0</v>
      </c>
      <c r="I816" s="511">
        <v>14.0</v>
      </c>
      <c r="J816" s="530">
        <v>50.0</v>
      </c>
      <c r="K816" s="683">
        <f t="shared" si="13"/>
        <v>3.571428571</v>
      </c>
      <c r="L816" s="126" t="s">
        <v>77</v>
      </c>
    </row>
    <row r="817" ht="15.75" customHeight="1">
      <c r="A817" s="511" t="s">
        <v>2223</v>
      </c>
      <c r="B817" s="709" t="s">
        <v>2224</v>
      </c>
      <c r="C817" s="511" t="s">
        <v>52</v>
      </c>
      <c r="D817" s="511" t="s">
        <v>2263</v>
      </c>
      <c r="E817" s="511" t="s">
        <v>2264</v>
      </c>
      <c r="F817" s="511" t="s">
        <v>2113</v>
      </c>
      <c r="G817" s="511">
        <v>14.0</v>
      </c>
      <c r="H817" s="511">
        <v>14.0</v>
      </c>
      <c r="I817" s="511">
        <v>14.0</v>
      </c>
      <c r="J817" s="530">
        <v>50.0</v>
      </c>
      <c r="K817" s="683">
        <f t="shared" si="13"/>
        <v>3.571428571</v>
      </c>
      <c r="L817" s="126" t="s">
        <v>77</v>
      </c>
    </row>
    <row r="818" ht="15.75" customHeight="1">
      <c r="A818" s="511" t="s">
        <v>2223</v>
      </c>
      <c r="B818" s="709" t="s">
        <v>2224</v>
      </c>
      <c r="C818" s="511" t="s">
        <v>52</v>
      </c>
      <c r="D818" s="511" t="s">
        <v>2265</v>
      </c>
      <c r="E818" s="511" t="s">
        <v>2266</v>
      </c>
      <c r="F818" s="511" t="s">
        <v>2113</v>
      </c>
      <c r="G818" s="511">
        <v>14.0</v>
      </c>
      <c r="H818" s="511">
        <v>14.0</v>
      </c>
      <c r="I818" s="511">
        <v>14.0</v>
      </c>
      <c r="J818" s="530">
        <v>50.0</v>
      </c>
      <c r="K818" s="683">
        <f t="shared" si="13"/>
        <v>3.571428571</v>
      </c>
      <c r="L818" s="126" t="s">
        <v>77</v>
      </c>
    </row>
    <row r="819" ht="15.75" customHeight="1">
      <c r="A819" s="511" t="s">
        <v>2223</v>
      </c>
      <c r="B819" s="709" t="s">
        <v>2224</v>
      </c>
      <c r="C819" s="511" t="s">
        <v>52</v>
      </c>
      <c r="D819" s="511" t="s">
        <v>2267</v>
      </c>
      <c r="E819" s="511" t="s">
        <v>2268</v>
      </c>
      <c r="F819" s="511" t="s">
        <v>2113</v>
      </c>
      <c r="G819" s="511">
        <v>14.0</v>
      </c>
      <c r="H819" s="511">
        <v>14.0</v>
      </c>
      <c r="I819" s="511">
        <v>14.0</v>
      </c>
      <c r="J819" s="530">
        <v>50.0</v>
      </c>
      <c r="K819" s="683">
        <f t="shared" si="13"/>
        <v>3.571428571</v>
      </c>
      <c r="L819" s="126" t="s">
        <v>77</v>
      </c>
    </row>
    <row r="820" ht="15.75" customHeight="1">
      <c r="A820" s="511" t="s">
        <v>2223</v>
      </c>
      <c r="B820" s="709" t="s">
        <v>2224</v>
      </c>
      <c r="C820" s="511" t="s">
        <v>52</v>
      </c>
      <c r="D820" s="511" t="s">
        <v>2269</v>
      </c>
      <c r="E820" s="511" t="s">
        <v>2270</v>
      </c>
      <c r="F820" s="511" t="s">
        <v>2113</v>
      </c>
      <c r="G820" s="511">
        <v>14.0</v>
      </c>
      <c r="H820" s="511">
        <v>14.0</v>
      </c>
      <c r="I820" s="511">
        <v>14.0</v>
      </c>
      <c r="J820" s="530">
        <v>50.0</v>
      </c>
      <c r="K820" s="683">
        <f t="shared" si="13"/>
        <v>3.571428571</v>
      </c>
      <c r="L820" s="126" t="s">
        <v>77</v>
      </c>
    </row>
    <row r="821" ht="15.75" customHeight="1">
      <c r="A821" s="511" t="s">
        <v>2223</v>
      </c>
      <c r="B821" s="709" t="s">
        <v>2224</v>
      </c>
      <c r="C821" s="511" t="s">
        <v>52</v>
      </c>
      <c r="D821" s="511" t="s">
        <v>2271</v>
      </c>
      <c r="E821" s="511" t="s">
        <v>2272</v>
      </c>
      <c r="F821" s="511" t="s">
        <v>2113</v>
      </c>
      <c r="G821" s="511">
        <v>14.0</v>
      </c>
      <c r="H821" s="511">
        <v>14.0</v>
      </c>
      <c r="I821" s="511">
        <v>14.0</v>
      </c>
      <c r="J821" s="530">
        <v>50.0</v>
      </c>
      <c r="K821" s="683">
        <f t="shared" si="13"/>
        <v>3.571428571</v>
      </c>
      <c r="L821" s="126" t="s">
        <v>77</v>
      </c>
    </row>
    <row r="822" ht="15.75" customHeight="1">
      <c r="A822" s="511" t="s">
        <v>2223</v>
      </c>
      <c r="B822" s="709" t="s">
        <v>2224</v>
      </c>
      <c r="C822" s="511" t="s">
        <v>52</v>
      </c>
      <c r="D822" s="511" t="s">
        <v>2273</v>
      </c>
      <c r="E822" s="511" t="s">
        <v>2274</v>
      </c>
      <c r="F822" s="511" t="s">
        <v>2113</v>
      </c>
      <c r="G822" s="511">
        <v>14.0</v>
      </c>
      <c r="H822" s="511">
        <v>14.0</v>
      </c>
      <c r="I822" s="511">
        <v>14.0</v>
      </c>
      <c r="J822" s="530">
        <v>50.0</v>
      </c>
      <c r="K822" s="683">
        <f t="shared" si="13"/>
        <v>3.571428571</v>
      </c>
      <c r="L822" s="126" t="s">
        <v>77</v>
      </c>
    </row>
    <row r="823" ht="15.75" customHeight="1">
      <c r="A823" s="511" t="s">
        <v>2223</v>
      </c>
      <c r="B823" s="709" t="s">
        <v>2224</v>
      </c>
      <c r="C823" s="511" t="s">
        <v>52</v>
      </c>
      <c r="D823" s="511" t="s">
        <v>2275</v>
      </c>
      <c r="E823" s="511" t="s">
        <v>2276</v>
      </c>
      <c r="F823" s="511" t="s">
        <v>2113</v>
      </c>
      <c r="G823" s="511">
        <v>14.0</v>
      </c>
      <c r="H823" s="511">
        <v>14.0</v>
      </c>
      <c r="I823" s="511">
        <v>14.0</v>
      </c>
      <c r="J823" s="530">
        <v>50.0</v>
      </c>
      <c r="K823" s="683">
        <f t="shared" si="13"/>
        <v>3.571428571</v>
      </c>
      <c r="L823" s="126" t="s">
        <v>77</v>
      </c>
    </row>
    <row r="824" ht="15.75" customHeight="1">
      <c r="A824" s="511" t="s">
        <v>2223</v>
      </c>
      <c r="B824" s="709" t="s">
        <v>2224</v>
      </c>
      <c r="C824" s="511" t="s">
        <v>52</v>
      </c>
      <c r="D824" s="511" t="s">
        <v>2277</v>
      </c>
      <c r="E824" s="511" t="s">
        <v>2278</v>
      </c>
      <c r="F824" s="511" t="s">
        <v>2113</v>
      </c>
      <c r="G824" s="511">
        <v>14.0</v>
      </c>
      <c r="H824" s="511">
        <v>14.0</v>
      </c>
      <c r="I824" s="511">
        <v>14.0</v>
      </c>
      <c r="J824" s="530">
        <v>50.0</v>
      </c>
      <c r="K824" s="683">
        <f t="shared" si="13"/>
        <v>3.571428571</v>
      </c>
      <c r="L824" s="126" t="s">
        <v>77</v>
      </c>
    </row>
    <row r="825" ht="15.75" customHeight="1">
      <c r="A825" s="511" t="s">
        <v>2223</v>
      </c>
      <c r="B825" s="709" t="s">
        <v>2224</v>
      </c>
      <c r="C825" s="511" t="s">
        <v>52</v>
      </c>
      <c r="D825" s="511" t="s">
        <v>2279</v>
      </c>
      <c r="E825" s="511" t="s">
        <v>2280</v>
      </c>
      <c r="F825" s="511" t="s">
        <v>2113</v>
      </c>
      <c r="G825" s="511">
        <v>14.0</v>
      </c>
      <c r="H825" s="511">
        <v>14.0</v>
      </c>
      <c r="I825" s="511">
        <v>14.0</v>
      </c>
      <c r="J825" s="530">
        <v>50.0</v>
      </c>
      <c r="K825" s="683">
        <f t="shared" si="13"/>
        <v>3.571428571</v>
      </c>
      <c r="L825" s="126" t="s">
        <v>77</v>
      </c>
    </row>
    <row r="826" ht="15.75" customHeight="1">
      <c r="A826" s="511" t="s">
        <v>2223</v>
      </c>
      <c r="B826" s="709" t="s">
        <v>2224</v>
      </c>
      <c r="C826" s="511" t="s">
        <v>52</v>
      </c>
      <c r="D826" s="511" t="s">
        <v>2281</v>
      </c>
      <c r="E826" s="511" t="s">
        <v>2282</v>
      </c>
      <c r="F826" s="511" t="s">
        <v>2113</v>
      </c>
      <c r="G826" s="511">
        <v>14.0</v>
      </c>
      <c r="H826" s="511">
        <v>14.0</v>
      </c>
      <c r="I826" s="511">
        <v>14.0</v>
      </c>
      <c r="J826" s="530">
        <v>50.0</v>
      </c>
      <c r="K826" s="683">
        <f t="shared" si="13"/>
        <v>3.571428571</v>
      </c>
      <c r="L826" s="126" t="s">
        <v>77</v>
      </c>
    </row>
    <row r="827" ht="15.75" customHeight="1">
      <c r="A827" s="511" t="s">
        <v>2223</v>
      </c>
      <c r="B827" s="709" t="s">
        <v>2224</v>
      </c>
      <c r="C827" s="511" t="s">
        <v>52</v>
      </c>
      <c r="D827" s="511" t="s">
        <v>2283</v>
      </c>
      <c r="E827" s="511" t="s">
        <v>2284</v>
      </c>
      <c r="F827" s="511" t="s">
        <v>2113</v>
      </c>
      <c r="G827" s="511">
        <v>14.0</v>
      </c>
      <c r="H827" s="511">
        <v>14.0</v>
      </c>
      <c r="I827" s="511">
        <v>14.0</v>
      </c>
      <c r="J827" s="530">
        <v>50.0</v>
      </c>
      <c r="K827" s="683">
        <f t="shared" si="13"/>
        <v>3.571428571</v>
      </c>
      <c r="L827" s="126" t="s">
        <v>77</v>
      </c>
    </row>
    <row r="828" ht="15.75" customHeight="1">
      <c r="A828" s="511" t="s">
        <v>2223</v>
      </c>
      <c r="B828" s="709" t="s">
        <v>2224</v>
      </c>
      <c r="C828" s="511" t="s">
        <v>52</v>
      </c>
      <c r="D828" s="511" t="s">
        <v>2285</v>
      </c>
      <c r="E828" s="511" t="s">
        <v>2286</v>
      </c>
      <c r="F828" s="511" t="s">
        <v>2113</v>
      </c>
      <c r="G828" s="511">
        <v>14.0</v>
      </c>
      <c r="H828" s="511">
        <v>14.0</v>
      </c>
      <c r="I828" s="511">
        <v>14.0</v>
      </c>
      <c r="J828" s="530">
        <v>50.0</v>
      </c>
      <c r="K828" s="683">
        <f t="shared" si="13"/>
        <v>3.571428571</v>
      </c>
      <c r="L828" s="126" t="s">
        <v>77</v>
      </c>
    </row>
    <row r="829" ht="15.75" customHeight="1">
      <c r="A829" s="511" t="s">
        <v>2223</v>
      </c>
      <c r="B829" s="709" t="s">
        <v>2224</v>
      </c>
      <c r="C829" s="511" t="s">
        <v>52</v>
      </c>
      <c r="D829" s="511" t="s">
        <v>2287</v>
      </c>
      <c r="E829" s="511" t="s">
        <v>2288</v>
      </c>
      <c r="F829" s="511" t="s">
        <v>2113</v>
      </c>
      <c r="G829" s="511">
        <v>14.0</v>
      </c>
      <c r="H829" s="511">
        <v>14.0</v>
      </c>
      <c r="I829" s="511">
        <v>14.0</v>
      </c>
      <c r="J829" s="530">
        <v>50.0</v>
      </c>
      <c r="K829" s="683">
        <f t="shared" si="13"/>
        <v>3.571428571</v>
      </c>
      <c r="L829" s="126" t="s">
        <v>77</v>
      </c>
    </row>
    <row r="830" ht="15.75" customHeight="1">
      <c r="A830" s="511" t="s">
        <v>2223</v>
      </c>
      <c r="B830" s="709" t="s">
        <v>2224</v>
      </c>
      <c r="C830" s="511" t="s">
        <v>52</v>
      </c>
      <c r="D830" s="511" t="s">
        <v>2289</v>
      </c>
      <c r="E830" s="511" t="s">
        <v>2290</v>
      </c>
      <c r="F830" s="511" t="s">
        <v>2113</v>
      </c>
      <c r="G830" s="511">
        <v>14.0</v>
      </c>
      <c r="H830" s="511">
        <v>14.0</v>
      </c>
      <c r="I830" s="511">
        <v>14.0</v>
      </c>
      <c r="J830" s="530">
        <v>50.0</v>
      </c>
      <c r="K830" s="683">
        <f t="shared" si="13"/>
        <v>3.571428571</v>
      </c>
      <c r="L830" s="126" t="s">
        <v>77</v>
      </c>
    </row>
    <row r="831" ht="15.75" customHeight="1">
      <c r="A831" s="511" t="s">
        <v>2223</v>
      </c>
      <c r="B831" s="709" t="s">
        <v>2224</v>
      </c>
      <c r="C831" s="511" t="s">
        <v>52</v>
      </c>
      <c r="D831" s="511" t="s">
        <v>2291</v>
      </c>
      <c r="E831" s="511" t="s">
        <v>2292</v>
      </c>
      <c r="F831" s="511" t="s">
        <v>2113</v>
      </c>
      <c r="G831" s="511">
        <v>14.0</v>
      </c>
      <c r="H831" s="511">
        <v>14.0</v>
      </c>
      <c r="I831" s="511">
        <v>14.0</v>
      </c>
      <c r="J831" s="530">
        <v>50.0</v>
      </c>
      <c r="K831" s="683">
        <f t="shared" si="13"/>
        <v>3.571428571</v>
      </c>
      <c r="L831" s="126" t="s">
        <v>77</v>
      </c>
    </row>
    <row r="832" ht="15.75" customHeight="1">
      <c r="A832" s="511" t="s">
        <v>2223</v>
      </c>
      <c r="B832" s="709" t="s">
        <v>2224</v>
      </c>
      <c r="C832" s="511" t="s">
        <v>52</v>
      </c>
      <c r="D832" s="511" t="s">
        <v>2293</v>
      </c>
      <c r="E832" s="511" t="s">
        <v>2294</v>
      </c>
      <c r="F832" s="511" t="s">
        <v>2113</v>
      </c>
      <c r="G832" s="511">
        <v>14.0</v>
      </c>
      <c r="H832" s="511">
        <v>14.0</v>
      </c>
      <c r="I832" s="511">
        <v>14.0</v>
      </c>
      <c r="J832" s="530">
        <v>50.0</v>
      </c>
      <c r="K832" s="683">
        <f t="shared" si="13"/>
        <v>3.571428571</v>
      </c>
      <c r="L832" s="126" t="s">
        <v>77</v>
      </c>
    </row>
    <row r="833" ht="15.75" customHeight="1">
      <c r="A833" s="511" t="s">
        <v>2223</v>
      </c>
      <c r="B833" s="709" t="s">
        <v>2224</v>
      </c>
      <c r="C833" s="511" t="s">
        <v>52</v>
      </c>
      <c r="D833" s="511" t="s">
        <v>2295</v>
      </c>
      <c r="E833" s="511" t="s">
        <v>2296</v>
      </c>
      <c r="F833" s="511" t="s">
        <v>2113</v>
      </c>
      <c r="G833" s="511">
        <v>14.0</v>
      </c>
      <c r="H833" s="511">
        <v>14.0</v>
      </c>
      <c r="I833" s="511">
        <v>14.0</v>
      </c>
      <c r="J833" s="530">
        <v>50.0</v>
      </c>
      <c r="K833" s="683">
        <f t="shared" si="13"/>
        <v>3.571428571</v>
      </c>
      <c r="L833" s="126" t="s">
        <v>77</v>
      </c>
    </row>
    <row r="834" ht="15.75" customHeight="1">
      <c r="A834" s="511" t="s">
        <v>2223</v>
      </c>
      <c r="B834" s="709" t="s">
        <v>2224</v>
      </c>
      <c r="C834" s="511" t="s">
        <v>52</v>
      </c>
      <c r="D834" s="511" t="s">
        <v>2297</v>
      </c>
      <c r="E834" s="511" t="s">
        <v>2298</v>
      </c>
      <c r="F834" s="511" t="s">
        <v>2113</v>
      </c>
      <c r="G834" s="511">
        <v>14.0</v>
      </c>
      <c r="H834" s="511">
        <v>14.0</v>
      </c>
      <c r="I834" s="511">
        <v>14.0</v>
      </c>
      <c r="J834" s="530">
        <v>50.0</v>
      </c>
      <c r="K834" s="683">
        <f t="shared" si="13"/>
        <v>3.571428571</v>
      </c>
      <c r="L834" s="126" t="s">
        <v>77</v>
      </c>
    </row>
    <row r="835" ht="15.75" customHeight="1">
      <c r="A835" s="511" t="s">
        <v>2223</v>
      </c>
      <c r="B835" s="709" t="s">
        <v>2224</v>
      </c>
      <c r="C835" s="511" t="s">
        <v>52</v>
      </c>
      <c r="D835" s="511" t="s">
        <v>2299</v>
      </c>
      <c r="E835" s="511" t="s">
        <v>2300</v>
      </c>
      <c r="F835" s="511" t="s">
        <v>2113</v>
      </c>
      <c r="G835" s="511">
        <v>14.0</v>
      </c>
      <c r="H835" s="511">
        <v>14.0</v>
      </c>
      <c r="I835" s="511">
        <v>14.0</v>
      </c>
      <c r="J835" s="530">
        <v>50.0</v>
      </c>
      <c r="K835" s="683">
        <f t="shared" si="13"/>
        <v>3.571428571</v>
      </c>
      <c r="L835" s="126" t="s">
        <v>77</v>
      </c>
    </row>
    <row r="836" ht="15.75" customHeight="1">
      <c r="A836" s="511" t="s">
        <v>2223</v>
      </c>
      <c r="B836" s="709" t="s">
        <v>2224</v>
      </c>
      <c r="C836" s="511" t="s">
        <v>52</v>
      </c>
      <c r="D836" s="511" t="s">
        <v>2301</v>
      </c>
      <c r="E836" s="511" t="s">
        <v>2302</v>
      </c>
      <c r="F836" s="511" t="s">
        <v>2113</v>
      </c>
      <c r="G836" s="511">
        <v>14.0</v>
      </c>
      <c r="H836" s="511">
        <v>14.0</v>
      </c>
      <c r="I836" s="511">
        <v>14.0</v>
      </c>
      <c r="J836" s="530">
        <v>50.0</v>
      </c>
      <c r="K836" s="683">
        <f t="shared" si="13"/>
        <v>3.571428571</v>
      </c>
      <c r="L836" s="126" t="s">
        <v>77</v>
      </c>
    </row>
    <row r="837" ht="15.75" customHeight="1">
      <c r="A837" s="511" t="s">
        <v>2223</v>
      </c>
      <c r="B837" s="709" t="s">
        <v>2224</v>
      </c>
      <c r="C837" s="511" t="s">
        <v>52</v>
      </c>
      <c r="D837" s="511" t="s">
        <v>2303</v>
      </c>
      <c r="E837" s="511" t="s">
        <v>2304</v>
      </c>
      <c r="F837" s="511" t="s">
        <v>2113</v>
      </c>
      <c r="G837" s="511">
        <v>14.0</v>
      </c>
      <c r="H837" s="511">
        <v>14.0</v>
      </c>
      <c r="I837" s="511">
        <v>14.0</v>
      </c>
      <c r="J837" s="530">
        <v>50.0</v>
      </c>
      <c r="K837" s="683">
        <f t="shared" si="13"/>
        <v>3.571428571</v>
      </c>
      <c r="L837" s="126" t="s">
        <v>77</v>
      </c>
    </row>
    <row r="838" ht="15.75" customHeight="1">
      <c r="A838" s="511" t="s">
        <v>2223</v>
      </c>
      <c r="B838" s="709" t="s">
        <v>2224</v>
      </c>
      <c r="C838" s="511" t="s">
        <v>52</v>
      </c>
      <c r="D838" s="511" t="s">
        <v>2305</v>
      </c>
      <c r="E838" s="511" t="s">
        <v>2306</v>
      </c>
      <c r="F838" s="511" t="s">
        <v>2113</v>
      </c>
      <c r="G838" s="511">
        <v>14.0</v>
      </c>
      <c r="H838" s="511">
        <v>14.0</v>
      </c>
      <c r="I838" s="511">
        <v>14.0</v>
      </c>
      <c r="J838" s="530">
        <v>50.0</v>
      </c>
      <c r="K838" s="683">
        <f t="shared" si="13"/>
        <v>3.571428571</v>
      </c>
      <c r="L838" s="126" t="s">
        <v>77</v>
      </c>
    </row>
    <row r="839" ht="15.75" customHeight="1">
      <c r="A839" s="511" t="s">
        <v>2223</v>
      </c>
      <c r="B839" s="709" t="s">
        <v>2224</v>
      </c>
      <c r="C839" s="511" t="s">
        <v>52</v>
      </c>
      <c r="D839" s="511" t="s">
        <v>2307</v>
      </c>
      <c r="E839" s="511" t="s">
        <v>2308</v>
      </c>
      <c r="F839" s="511" t="s">
        <v>2113</v>
      </c>
      <c r="G839" s="511">
        <v>14.0</v>
      </c>
      <c r="H839" s="511">
        <v>14.0</v>
      </c>
      <c r="I839" s="511">
        <v>14.0</v>
      </c>
      <c r="J839" s="530">
        <v>50.0</v>
      </c>
      <c r="K839" s="683">
        <f t="shared" si="13"/>
        <v>3.571428571</v>
      </c>
      <c r="L839" s="126" t="s">
        <v>77</v>
      </c>
    </row>
    <row r="840" ht="15.75" customHeight="1">
      <c r="A840" s="511" t="s">
        <v>2223</v>
      </c>
      <c r="B840" s="709" t="s">
        <v>2224</v>
      </c>
      <c r="C840" s="511" t="s">
        <v>52</v>
      </c>
      <c r="D840" s="511" t="s">
        <v>2309</v>
      </c>
      <c r="E840" s="511" t="s">
        <v>2310</v>
      </c>
      <c r="F840" s="511" t="s">
        <v>2113</v>
      </c>
      <c r="G840" s="511">
        <v>14.0</v>
      </c>
      <c r="H840" s="511">
        <v>14.0</v>
      </c>
      <c r="I840" s="511">
        <v>14.0</v>
      </c>
      <c r="J840" s="530">
        <v>50.0</v>
      </c>
      <c r="K840" s="683">
        <f t="shared" si="13"/>
        <v>3.571428571</v>
      </c>
      <c r="L840" s="126" t="s">
        <v>77</v>
      </c>
    </row>
    <row r="841" ht="15.75" customHeight="1">
      <c r="A841" s="511" t="s">
        <v>2223</v>
      </c>
      <c r="B841" s="709" t="s">
        <v>2224</v>
      </c>
      <c r="C841" s="511" t="s">
        <v>52</v>
      </c>
      <c r="D841" s="511" t="s">
        <v>2311</v>
      </c>
      <c r="E841" s="511" t="s">
        <v>2310</v>
      </c>
      <c r="F841" s="511" t="s">
        <v>2113</v>
      </c>
      <c r="G841" s="511">
        <v>14.0</v>
      </c>
      <c r="H841" s="511">
        <v>14.0</v>
      </c>
      <c r="I841" s="511">
        <v>14.0</v>
      </c>
      <c r="J841" s="530">
        <v>50.0</v>
      </c>
      <c r="K841" s="683">
        <f t="shared" si="13"/>
        <v>3.571428571</v>
      </c>
      <c r="L841" s="126" t="s">
        <v>77</v>
      </c>
    </row>
    <row r="842" ht="15.75" customHeight="1">
      <c r="A842" s="511" t="s">
        <v>2223</v>
      </c>
      <c r="B842" s="709" t="s">
        <v>2224</v>
      </c>
      <c r="C842" s="511" t="s">
        <v>52</v>
      </c>
      <c r="D842" s="511" t="s">
        <v>2312</v>
      </c>
      <c r="E842" s="511" t="s">
        <v>2313</v>
      </c>
      <c r="F842" s="511" t="s">
        <v>2113</v>
      </c>
      <c r="G842" s="511">
        <v>14.0</v>
      </c>
      <c r="H842" s="511">
        <v>14.0</v>
      </c>
      <c r="I842" s="511">
        <v>14.0</v>
      </c>
      <c r="J842" s="530">
        <v>50.0</v>
      </c>
      <c r="K842" s="683">
        <f t="shared" si="13"/>
        <v>3.571428571</v>
      </c>
      <c r="L842" s="126" t="s">
        <v>77</v>
      </c>
    </row>
    <row r="843" ht="15.75" customHeight="1">
      <c r="A843" s="511" t="s">
        <v>2223</v>
      </c>
      <c r="B843" s="709" t="s">
        <v>2224</v>
      </c>
      <c r="C843" s="511" t="s">
        <v>52</v>
      </c>
      <c r="D843" s="511" t="s">
        <v>2314</v>
      </c>
      <c r="E843" s="511" t="s">
        <v>2315</v>
      </c>
      <c r="F843" s="511" t="s">
        <v>2113</v>
      </c>
      <c r="G843" s="511">
        <v>14.0</v>
      </c>
      <c r="H843" s="511">
        <v>14.0</v>
      </c>
      <c r="I843" s="511">
        <v>14.0</v>
      </c>
      <c r="J843" s="530">
        <v>50.0</v>
      </c>
      <c r="K843" s="683">
        <f t="shared" si="13"/>
        <v>3.571428571</v>
      </c>
      <c r="L843" s="126" t="s">
        <v>77</v>
      </c>
    </row>
    <row r="844" ht="15.75" customHeight="1">
      <c r="A844" s="511" t="s">
        <v>2223</v>
      </c>
      <c r="B844" s="709" t="s">
        <v>2224</v>
      </c>
      <c r="C844" s="511" t="s">
        <v>52</v>
      </c>
      <c r="D844" s="511" t="s">
        <v>2316</v>
      </c>
      <c r="E844" s="511" t="s">
        <v>2317</v>
      </c>
      <c r="F844" s="511" t="s">
        <v>2113</v>
      </c>
      <c r="G844" s="511">
        <v>14.0</v>
      </c>
      <c r="H844" s="511">
        <v>14.0</v>
      </c>
      <c r="I844" s="511">
        <v>14.0</v>
      </c>
      <c r="J844" s="530">
        <v>50.0</v>
      </c>
      <c r="K844" s="683">
        <f t="shared" si="13"/>
        <v>3.571428571</v>
      </c>
      <c r="L844" s="126" t="s">
        <v>77</v>
      </c>
    </row>
    <row r="845" ht="15.75" customHeight="1">
      <c r="A845" s="511" t="s">
        <v>2223</v>
      </c>
      <c r="B845" s="709" t="s">
        <v>2224</v>
      </c>
      <c r="C845" s="511" t="s">
        <v>52</v>
      </c>
      <c r="D845" s="511" t="s">
        <v>2318</v>
      </c>
      <c r="E845" s="511" t="s">
        <v>2319</v>
      </c>
      <c r="F845" s="511" t="s">
        <v>2113</v>
      </c>
      <c r="G845" s="511">
        <v>14.0</v>
      </c>
      <c r="H845" s="511">
        <v>14.0</v>
      </c>
      <c r="I845" s="511">
        <v>14.0</v>
      </c>
      <c r="J845" s="530">
        <v>50.0</v>
      </c>
      <c r="K845" s="683">
        <f t="shared" si="13"/>
        <v>3.571428571</v>
      </c>
      <c r="L845" s="126" t="s">
        <v>77</v>
      </c>
    </row>
    <row r="846" ht="15.75" customHeight="1">
      <c r="A846" s="511" t="s">
        <v>2223</v>
      </c>
      <c r="B846" s="709" t="s">
        <v>2224</v>
      </c>
      <c r="C846" s="511" t="s">
        <v>52</v>
      </c>
      <c r="D846" s="511" t="s">
        <v>2320</v>
      </c>
      <c r="E846" s="511" t="s">
        <v>2321</v>
      </c>
      <c r="F846" s="511" t="s">
        <v>2113</v>
      </c>
      <c r="G846" s="511">
        <v>14.0</v>
      </c>
      <c r="H846" s="511">
        <v>14.0</v>
      </c>
      <c r="I846" s="511">
        <v>14.0</v>
      </c>
      <c r="J846" s="530">
        <v>50.0</v>
      </c>
      <c r="K846" s="683">
        <f t="shared" si="13"/>
        <v>3.571428571</v>
      </c>
      <c r="L846" s="126" t="s">
        <v>77</v>
      </c>
    </row>
    <row r="847" ht="15.75" customHeight="1">
      <c r="A847" s="511" t="s">
        <v>2223</v>
      </c>
      <c r="B847" s="709" t="s">
        <v>2224</v>
      </c>
      <c r="C847" s="511" t="s">
        <v>52</v>
      </c>
      <c r="D847" s="511" t="s">
        <v>2322</v>
      </c>
      <c r="E847" s="511" t="s">
        <v>2323</v>
      </c>
      <c r="F847" s="511" t="s">
        <v>2113</v>
      </c>
      <c r="G847" s="511">
        <v>14.0</v>
      </c>
      <c r="H847" s="511">
        <v>14.0</v>
      </c>
      <c r="I847" s="511">
        <v>14.0</v>
      </c>
      <c r="J847" s="530">
        <v>50.0</v>
      </c>
      <c r="K847" s="683">
        <f t="shared" si="13"/>
        <v>3.571428571</v>
      </c>
      <c r="L847" s="126" t="s">
        <v>77</v>
      </c>
    </row>
    <row r="848" ht="15.75" customHeight="1">
      <c r="A848" s="511" t="s">
        <v>2223</v>
      </c>
      <c r="B848" s="709" t="s">
        <v>2224</v>
      </c>
      <c r="C848" s="511" t="s">
        <v>52</v>
      </c>
      <c r="D848" s="511" t="s">
        <v>2324</v>
      </c>
      <c r="E848" s="511" t="s">
        <v>2325</v>
      </c>
      <c r="F848" s="511" t="s">
        <v>2113</v>
      </c>
      <c r="G848" s="511">
        <v>14.0</v>
      </c>
      <c r="H848" s="511">
        <v>14.0</v>
      </c>
      <c r="I848" s="511">
        <v>14.0</v>
      </c>
      <c r="J848" s="530">
        <v>50.0</v>
      </c>
      <c r="K848" s="683">
        <f t="shared" si="13"/>
        <v>3.571428571</v>
      </c>
      <c r="L848" s="126" t="s">
        <v>77</v>
      </c>
    </row>
    <row r="849" ht="15.75" customHeight="1">
      <c r="A849" s="511" t="s">
        <v>2223</v>
      </c>
      <c r="B849" s="709" t="s">
        <v>2224</v>
      </c>
      <c r="C849" s="511" t="s">
        <v>52</v>
      </c>
      <c r="D849" s="511" t="s">
        <v>2326</v>
      </c>
      <c r="E849" s="511" t="s">
        <v>2327</v>
      </c>
      <c r="F849" s="511" t="s">
        <v>2113</v>
      </c>
      <c r="G849" s="511">
        <v>14.0</v>
      </c>
      <c r="H849" s="511">
        <v>14.0</v>
      </c>
      <c r="I849" s="511">
        <v>14.0</v>
      </c>
      <c r="J849" s="530">
        <v>50.0</v>
      </c>
      <c r="K849" s="683">
        <f t="shared" si="13"/>
        <v>3.571428571</v>
      </c>
      <c r="L849" s="126" t="s">
        <v>77</v>
      </c>
    </row>
    <row r="850" ht="15.75" customHeight="1">
      <c r="A850" s="511" t="s">
        <v>2223</v>
      </c>
      <c r="B850" s="709" t="s">
        <v>2224</v>
      </c>
      <c r="C850" s="511" t="s">
        <v>52</v>
      </c>
      <c r="D850" s="511" t="s">
        <v>2328</v>
      </c>
      <c r="E850" s="511" t="s">
        <v>2329</v>
      </c>
      <c r="F850" s="511" t="s">
        <v>2113</v>
      </c>
      <c r="G850" s="511">
        <v>14.0</v>
      </c>
      <c r="H850" s="511">
        <v>14.0</v>
      </c>
      <c r="I850" s="511">
        <v>14.0</v>
      </c>
      <c r="J850" s="530">
        <v>50.0</v>
      </c>
      <c r="K850" s="683">
        <f t="shared" si="13"/>
        <v>3.571428571</v>
      </c>
      <c r="L850" s="126" t="s">
        <v>77</v>
      </c>
    </row>
    <row r="851" ht="15.75" customHeight="1">
      <c r="A851" s="511" t="s">
        <v>2223</v>
      </c>
      <c r="B851" s="709" t="s">
        <v>2224</v>
      </c>
      <c r="C851" s="511" t="s">
        <v>52</v>
      </c>
      <c r="D851" s="511" t="s">
        <v>2330</v>
      </c>
      <c r="E851" s="511" t="s">
        <v>2331</v>
      </c>
      <c r="F851" s="511" t="s">
        <v>2113</v>
      </c>
      <c r="G851" s="511">
        <v>14.0</v>
      </c>
      <c r="H851" s="511">
        <v>14.0</v>
      </c>
      <c r="I851" s="511">
        <v>14.0</v>
      </c>
      <c r="J851" s="530">
        <v>50.0</v>
      </c>
      <c r="K851" s="683">
        <f t="shared" si="13"/>
        <v>3.571428571</v>
      </c>
      <c r="L851" s="126" t="s">
        <v>77</v>
      </c>
    </row>
    <row r="852" ht="15.75" customHeight="1">
      <c r="A852" s="511" t="s">
        <v>2223</v>
      </c>
      <c r="B852" s="709" t="s">
        <v>2224</v>
      </c>
      <c r="C852" s="511" t="s">
        <v>52</v>
      </c>
      <c r="D852" s="511" t="s">
        <v>2332</v>
      </c>
      <c r="E852" s="511" t="s">
        <v>2333</v>
      </c>
      <c r="F852" s="511" t="s">
        <v>2113</v>
      </c>
      <c r="G852" s="511">
        <v>14.0</v>
      </c>
      <c r="H852" s="511">
        <v>14.0</v>
      </c>
      <c r="I852" s="511">
        <v>14.0</v>
      </c>
      <c r="J852" s="530">
        <v>50.0</v>
      </c>
      <c r="K852" s="683">
        <f t="shared" si="13"/>
        <v>3.571428571</v>
      </c>
      <c r="L852" s="126" t="s">
        <v>77</v>
      </c>
    </row>
    <row r="853" ht="15.75" customHeight="1">
      <c r="A853" s="511" t="s">
        <v>2223</v>
      </c>
      <c r="B853" s="709" t="s">
        <v>2224</v>
      </c>
      <c r="C853" s="511" t="s">
        <v>52</v>
      </c>
      <c r="D853" s="511" t="s">
        <v>2334</v>
      </c>
      <c r="E853" s="511" t="s">
        <v>2335</v>
      </c>
      <c r="F853" s="511" t="s">
        <v>2113</v>
      </c>
      <c r="G853" s="511">
        <v>14.0</v>
      </c>
      <c r="H853" s="511">
        <v>14.0</v>
      </c>
      <c r="I853" s="511">
        <v>14.0</v>
      </c>
      <c r="J853" s="530">
        <v>50.0</v>
      </c>
      <c r="K853" s="683">
        <f t="shared" si="13"/>
        <v>3.571428571</v>
      </c>
      <c r="L853" s="126" t="s">
        <v>77</v>
      </c>
    </row>
    <row r="854" ht="15.75" customHeight="1">
      <c r="A854" s="511" t="s">
        <v>2223</v>
      </c>
      <c r="B854" s="709" t="s">
        <v>2224</v>
      </c>
      <c r="C854" s="511" t="s">
        <v>52</v>
      </c>
      <c r="D854" s="511" t="s">
        <v>2336</v>
      </c>
      <c r="E854" s="511" t="s">
        <v>2337</v>
      </c>
      <c r="F854" s="511" t="s">
        <v>2113</v>
      </c>
      <c r="G854" s="511">
        <v>14.0</v>
      </c>
      <c r="H854" s="511">
        <v>14.0</v>
      </c>
      <c r="I854" s="511">
        <v>14.0</v>
      </c>
      <c r="J854" s="530">
        <v>50.0</v>
      </c>
      <c r="K854" s="683">
        <f t="shared" si="13"/>
        <v>3.571428571</v>
      </c>
      <c r="L854" s="126" t="s">
        <v>77</v>
      </c>
    </row>
    <row r="855" ht="15.75" customHeight="1">
      <c r="A855" s="511" t="s">
        <v>2223</v>
      </c>
      <c r="B855" s="709" t="s">
        <v>2224</v>
      </c>
      <c r="C855" s="511" t="s">
        <v>52</v>
      </c>
      <c r="D855" s="511" t="s">
        <v>2338</v>
      </c>
      <c r="E855" s="511" t="s">
        <v>2339</v>
      </c>
      <c r="F855" s="511" t="s">
        <v>2113</v>
      </c>
      <c r="G855" s="511">
        <v>14.0</v>
      </c>
      <c r="H855" s="511">
        <v>14.0</v>
      </c>
      <c r="I855" s="511">
        <v>14.0</v>
      </c>
      <c r="J855" s="530">
        <v>50.0</v>
      </c>
      <c r="K855" s="683">
        <f t="shared" si="13"/>
        <v>3.571428571</v>
      </c>
      <c r="L855" s="126" t="s">
        <v>77</v>
      </c>
    </row>
    <row r="856" ht="15.75" customHeight="1">
      <c r="A856" s="511" t="s">
        <v>2223</v>
      </c>
      <c r="B856" s="709" t="s">
        <v>2224</v>
      </c>
      <c r="C856" s="511" t="s">
        <v>52</v>
      </c>
      <c r="D856" s="511" t="s">
        <v>2340</v>
      </c>
      <c r="E856" s="511" t="s">
        <v>2341</v>
      </c>
      <c r="F856" s="511" t="s">
        <v>2113</v>
      </c>
      <c r="G856" s="511">
        <v>14.0</v>
      </c>
      <c r="H856" s="511">
        <v>14.0</v>
      </c>
      <c r="I856" s="511">
        <v>14.0</v>
      </c>
      <c r="J856" s="530">
        <v>50.0</v>
      </c>
      <c r="K856" s="683">
        <f t="shared" si="13"/>
        <v>3.571428571</v>
      </c>
      <c r="L856" s="126" t="s">
        <v>77</v>
      </c>
    </row>
    <row r="857" ht="15.75" customHeight="1">
      <c r="A857" s="511" t="s">
        <v>2223</v>
      </c>
      <c r="B857" s="709" t="s">
        <v>2224</v>
      </c>
      <c r="C857" s="511" t="s">
        <v>52</v>
      </c>
      <c r="D857" s="511" t="s">
        <v>2342</v>
      </c>
      <c r="E857" s="511" t="s">
        <v>2343</v>
      </c>
      <c r="F857" s="511" t="s">
        <v>2113</v>
      </c>
      <c r="G857" s="511">
        <v>14.0</v>
      </c>
      <c r="H857" s="511">
        <v>14.0</v>
      </c>
      <c r="I857" s="511">
        <v>14.0</v>
      </c>
      <c r="J857" s="530">
        <v>50.0</v>
      </c>
      <c r="K857" s="683">
        <f t="shared" si="13"/>
        <v>3.571428571</v>
      </c>
      <c r="L857" s="126" t="s">
        <v>77</v>
      </c>
    </row>
    <row r="858" ht="15.75" customHeight="1">
      <c r="A858" s="511" t="s">
        <v>2223</v>
      </c>
      <c r="B858" s="709" t="s">
        <v>2224</v>
      </c>
      <c r="C858" s="511" t="s">
        <v>52</v>
      </c>
      <c r="D858" s="511" t="s">
        <v>2344</v>
      </c>
      <c r="E858" s="511" t="s">
        <v>2345</v>
      </c>
      <c r="F858" s="511" t="s">
        <v>2113</v>
      </c>
      <c r="G858" s="511">
        <v>14.0</v>
      </c>
      <c r="H858" s="511">
        <v>14.0</v>
      </c>
      <c r="I858" s="511">
        <v>14.0</v>
      </c>
      <c r="J858" s="530">
        <v>50.0</v>
      </c>
      <c r="K858" s="683">
        <f t="shared" si="13"/>
        <v>3.571428571</v>
      </c>
      <c r="L858" s="126" t="s">
        <v>77</v>
      </c>
    </row>
    <row r="859" ht="15.75" customHeight="1">
      <c r="A859" s="511" t="s">
        <v>2223</v>
      </c>
      <c r="B859" s="709" t="s">
        <v>2224</v>
      </c>
      <c r="C859" s="511" t="s">
        <v>52</v>
      </c>
      <c r="D859" s="511" t="s">
        <v>2346</v>
      </c>
      <c r="E859" s="511" t="s">
        <v>2347</v>
      </c>
      <c r="F859" s="511" t="s">
        <v>2113</v>
      </c>
      <c r="G859" s="511">
        <v>14.0</v>
      </c>
      <c r="H859" s="511">
        <v>14.0</v>
      </c>
      <c r="I859" s="511">
        <v>14.0</v>
      </c>
      <c r="J859" s="530">
        <v>50.0</v>
      </c>
      <c r="K859" s="683">
        <f t="shared" si="13"/>
        <v>3.571428571</v>
      </c>
      <c r="L859" s="126" t="s">
        <v>77</v>
      </c>
    </row>
    <row r="860" ht="15.75" customHeight="1">
      <c r="A860" s="511" t="s">
        <v>2223</v>
      </c>
      <c r="B860" s="709" t="s">
        <v>2224</v>
      </c>
      <c r="C860" s="511" t="s">
        <v>52</v>
      </c>
      <c r="D860" s="511" t="s">
        <v>2348</v>
      </c>
      <c r="E860" s="511" t="s">
        <v>2349</v>
      </c>
      <c r="F860" s="511" t="s">
        <v>2113</v>
      </c>
      <c r="G860" s="511">
        <v>14.0</v>
      </c>
      <c r="H860" s="511">
        <v>14.0</v>
      </c>
      <c r="I860" s="511">
        <v>14.0</v>
      </c>
      <c r="J860" s="530">
        <v>50.0</v>
      </c>
      <c r="K860" s="683">
        <f t="shared" si="13"/>
        <v>3.571428571</v>
      </c>
      <c r="L860" s="126" t="s">
        <v>77</v>
      </c>
    </row>
    <row r="861" ht="15.75" customHeight="1">
      <c r="A861" s="511" t="s">
        <v>2223</v>
      </c>
      <c r="B861" s="709" t="s">
        <v>2224</v>
      </c>
      <c r="C861" s="511" t="s">
        <v>52</v>
      </c>
      <c r="D861" s="511" t="s">
        <v>2350</v>
      </c>
      <c r="E861" s="511" t="s">
        <v>2351</v>
      </c>
      <c r="F861" s="511" t="s">
        <v>2113</v>
      </c>
      <c r="G861" s="511">
        <v>14.0</v>
      </c>
      <c r="H861" s="511">
        <v>14.0</v>
      </c>
      <c r="I861" s="511">
        <v>14.0</v>
      </c>
      <c r="J861" s="530">
        <v>50.0</v>
      </c>
      <c r="K861" s="683">
        <f t="shared" si="13"/>
        <v>3.571428571</v>
      </c>
      <c r="L861" s="126" t="s">
        <v>77</v>
      </c>
    </row>
    <row r="862" ht="15.75" customHeight="1">
      <c r="A862" s="511" t="s">
        <v>2223</v>
      </c>
      <c r="B862" s="709" t="s">
        <v>2224</v>
      </c>
      <c r="C862" s="511" t="s">
        <v>52</v>
      </c>
      <c r="D862" s="511" t="s">
        <v>2352</v>
      </c>
      <c r="E862" s="511" t="s">
        <v>2353</v>
      </c>
      <c r="F862" s="511" t="s">
        <v>2113</v>
      </c>
      <c r="G862" s="511">
        <v>14.0</v>
      </c>
      <c r="H862" s="511">
        <v>14.0</v>
      </c>
      <c r="I862" s="511">
        <v>14.0</v>
      </c>
      <c r="J862" s="530">
        <v>50.0</v>
      </c>
      <c r="K862" s="683">
        <f t="shared" si="13"/>
        <v>3.571428571</v>
      </c>
      <c r="L862" s="126" t="s">
        <v>77</v>
      </c>
    </row>
    <row r="863" ht="15.75" customHeight="1">
      <c r="A863" s="511" t="s">
        <v>2223</v>
      </c>
      <c r="B863" s="709" t="s">
        <v>2224</v>
      </c>
      <c r="C863" s="511" t="s">
        <v>52</v>
      </c>
      <c r="D863" s="511" t="s">
        <v>2354</v>
      </c>
      <c r="E863" s="511" t="s">
        <v>2355</v>
      </c>
      <c r="F863" s="511" t="s">
        <v>2113</v>
      </c>
      <c r="G863" s="511">
        <v>14.0</v>
      </c>
      <c r="H863" s="511">
        <v>14.0</v>
      </c>
      <c r="I863" s="511">
        <v>14.0</v>
      </c>
      <c r="J863" s="530">
        <v>50.0</v>
      </c>
      <c r="K863" s="683">
        <f t="shared" si="13"/>
        <v>3.571428571</v>
      </c>
      <c r="L863" s="126" t="s">
        <v>77</v>
      </c>
    </row>
    <row r="864" ht="15.75" customHeight="1">
      <c r="A864" s="511" t="s">
        <v>2608</v>
      </c>
      <c r="B864" s="709" t="s">
        <v>2609</v>
      </c>
      <c r="C864" s="511" t="s">
        <v>52</v>
      </c>
      <c r="D864" s="511" t="s">
        <v>2610</v>
      </c>
      <c r="E864" s="564" t="s">
        <v>2611</v>
      </c>
      <c r="F864" s="531" t="s">
        <v>2113</v>
      </c>
      <c r="G864" s="511">
        <v>8.0</v>
      </c>
      <c r="H864" s="511">
        <v>7.0</v>
      </c>
      <c r="I864" s="511">
        <v>8.0</v>
      </c>
      <c r="J864" s="530">
        <v>50.0</v>
      </c>
      <c r="K864" s="711">
        <f t="shared" si="13"/>
        <v>6.25</v>
      </c>
      <c r="L864" s="126" t="s">
        <v>77</v>
      </c>
    </row>
    <row r="865" ht="15.75" customHeight="1">
      <c r="A865" s="511" t="s">
        <v>2608</v>
      </c>
      <c r="B865" s="709" t="s">
        <v>2609</v>
      </c>
      <c r="C865" s="511" t="s">
        <v>52</v>
      </c>
      <c r="D865" s="511" t="s">
        <v>2612</v>
      </c>
      <c r="E865" s="511" t="s">
        <v>2613</v>
      </c>
      <c r="F865" s="531" t="s">
        <v>2113</v>
      </c>
      <c r="G865" s="511">
        <v>8.0</v>
      </c>
      <c r="H865" s="511">
        <v>7.0</v>
      </c>
      <c r="I865" s="511">
        <v>8.0</v>
      </c>
      <c r="J865" s="530">
        <v>50.0</v>
      </c>
      <c r="K865" s="711">
        <f t="shared" si="13"/>
        <v>6.25</v>
      </c>
      <c r="L865" s="126" t="s">
        <v>77</v>
      </c>
    </row>
    <row r="866" ht="15.75" customHeight="1">
      <c r="A866" s="511" t="s">
        <v>2608</v>
      </c>
      <c r="B866" s="709" t="s">
        <v>2609</v>
      </c>
      <c r="C866" s="511" t="s">
        <v>52</v>
      </c>
      <c r="D866" s="511" t="s">
        <v>2614</v>
      </c>
      <c r="E866" s="564" t="s">
        <v>2615</v>
      </c>
      <c r="F866" s="531" t="s">
        <v>2113</v>
      </c>
      <c r="G866" s="511">
        <v>8.0</v>
      </c>
      <c r="H866" s="511">
        <v>7.0</v>
      </c>
      <c r="I866" s="511">
        <v>8.0</v>
      </c>
      <c r="J866" s="530">
        <v>50.0</v>
      </c>
      <c r="K866" s="711">
        <f t="shared" si="13"/>
        <v>6.25</v>
      </c>
      <c r="L866" s="126" t="s">
        <v>77</v>
      </c>
    </row>
    <row r="867" ht="15.75" customHeight="1">
      <c r="A867" s="511" t="s">
        <v>2608</v>
      </c>
      <c r="B867" s="709" t="s">
        <v>2609</v>
      </c>
      <c r="C867" s="511" t="s">
        <v>52</v>
      </c>
      <c r="D867" s="511" t="s">
        <v>2616</v>
      </c>
      <c r="E867" s="564" t="s">
        <v>2617</v>
      </c>
      <c r="F867" s="531" t="s">
        <v>2113</v>
      </c>
      <c r="G867" s="511">
        <v>8.0</v>
      </c>
      <c r="H867" s="511">
        <v>7.0</v>
      </c>
      <c r="I867" s="511">
        <v>8.0</v>
      </c>
      <c r="J867" s="530">
        <v>50.0</v>
      </c>
      <c r="K867" s="711">
        <f t="shared" si="13"/>
        <v>6.25</v>
      </c>
      <c r="L867" s="126" t="s">
        <v>77</v>
      </c>
    </row>
    <row r="868" ht="15.75" customHeight="1">
      <c r="A868" s="511" t="s">
        <v>2608</v>
      </c>
      <c r="B868" s="709" t="s">
        <v>2609</v>
      </c>
      <c r="C868" s="511" t="s">
        <v>52</v>
      </c>
      <c r="D868" s="511" t="s">
        <v>2618</v>
      </c>
      <c r="E868" s="564" t="s">
        <v>2619</v>
      </c>
      <c r="F868" s="531" t="s">
        <v>2113</v>
      </c>
      <c r="G868" s="511">
        <v>8.0</v>
      </c>
      <c r="H868" s="511">
        <v>7.0</v>
      </c>
      <c r="I868" s="511">
        <v>8.0</v>
      </c>
      <c r="J868" s="530">
        <v>50.0</v>
      </c>
      <c r="K868" s="711">
        <f t="shared" si="13"/>
        <v>6.25</v>
      </c>
      <c r="L868" s="126" t="s">
        <v>77</v>
      </c>
    </row>
    <row r="869" ht="15.75" customHeight="1">
      <c r="A869" s="511" t="s">
        <v>2608</v>
      </c>
      <c r="B869" s="709" t="s">
        <v>2609</v>
      </c>
      <c r="C869" s="511" t="s">
        <v>52</v>
      </c>
      <c r="D869" s="511" t="s">
        <v>2620</v>
      </c>
      <c r="E869" s="511" t="s">
        <v>2621</v>
      </c>
      <c r="F869" s="531" t="s">
        <v>2113</v>
      </c>
      <c r="G869" s="511">
        <v>8.0</v>
      </c>
      <c r="H869" s="511">
        <v>7.0</v>
      </c>
      <c r="I869" s="511">
        <v>8.0</v>
      </c>
      <c r="J869" s="530">
        <v>50.0</v>
      </c>
      <c r="K869" s="711">
        <f t="shared" si="13"/>
        <v>6.25</v>
      </c>
      <c r="L869" s="126" t="s">
        <v>77</v>
      </c>
    </row>
    <row r="870" ht="15.75" customHeight="1">
      <c r="A870" s="511" t="s">
        <v>2608</v>
      </c>
      <c r="B870" s="709" t="s">
        <v>2609</v>
      </c>
      <c r="C870" s="511" t="s">
        <v>52</v>
      </c>
      <c r="D870" s="511" t="s">
        <v>2622</v>
      </c>
      <c r="E870" s="564" t="s">
        <v>2623</v>
      </c>
      <c r="F870" s="531" t="s">
        <v>2113</v>
      </c>
      <c r="G870" s="511">
        <v>8.0</v>
      </c>
      <c r="H870" s="511">
        <v>7.0</v>
      </c>
      <c r="I870" s="511">
        <v>8.0</v>
      </c>
      <c r="J870" s="530">
        <v>50.0</v>
      </c>
      <c r="K870" s="711">
        <f t="shared" si="13"/>
        <v>6.25</v>
      </c>
      <c r="L870" s="126" t="s">
        <v>77</v>
      </c>
    </row>
    <row r="871" ht="15.75" customHeight="1">
      <c r="A871" s="511" t="s">
        <v>2608</v>
      </c>
      <c r="B871" s="709" t="s">
        <v>2609</v>
      </c>
      <c r="C871" s="511" t="s">
        <v>52</v>
      </c>
      <c r="D871" s="511" t="s">
        <v>2624</v>
      </c>
      <c r="E871" s="564" t="s">
        <v>2625</v>
      </c>
      <c r="F871" s="531" t="s">
        <v>2113</v>
      </c>
      <c r="G871" s="511">
        <v>8.0</v>
      </c>
      <c r="H871" s="511">
        <v>7.0</v>
      </c>
      <c r="I871" s="511">
        <v>8.0</v>
      </c>
      <c r="J871" s="530">
        <v>50.0</v>
      </c>
      <c r="K871" s="711">
        <f t="shared" si="13"/>
        <v>6.25</v>
      </c>
      <c r="L871" s="126" t="s">
        <v>77</v>
      </c>
    </row>
    <row r="872" ht="15.75" customHeight="1">
      <c r="A872" s="511" t="s">
        <v>2608</v>
      </c>
      <c r="B872" s="709" t="s">
        <v>2609</v>
      </c>
      <c r="C872" s="511" t="s">
        <v>52</v>
      </c>
      <c r="D872" s="511" t="s">
        <v>2626</v>
      </c>
      <c r="E872" s="511" t="s">
        <v>2627</v>
      </c>
      <c r="F872" s="531" t="s">
        <v>2113</v>
      </c>
      <c r="G872" s="511">
        <v>8.0</v>
      </c>
      <c r="H872" s="511">
        <v>7.0</v>
      </c>
      <c r="I872" s="511">
        <v>8.0</v>
      </c>
      <c r="J872" s="530">
        <v>50.0</v>
      </c>
      <c r="K872" s="711">
        <f t="shared" si="13"/>
        <v>6.25</v>
      </c>
      <c r="L872" s="126" t="s">
        <v>77</v>
      </c>
    </row>
    <row r="873" ht="15.75" customHeight="1">
      <c r="A873" s="511" t="s">
        <v>2356</v>
      </c>
      <c r="B873" s="709" t="s">
        <v>2357</v>
      </c>
      <c r="C873" s="511" t="s">
        <v>52</v>
      </c>
      <c r="D873" s="511" t="s">
        <v>2358</v>
      </c>
      <c r="E873" s="511" t="s">
        <v>2359</v>
      </c>
      <c r="F873" s="531" t="s">
        <v>2113</v>
      </c>
      <c r="G873" s="511">
        <v>12.0</v>
      </c>
      <c r="H873" s="511">
        <v>11.0</v>
      </c>
      <c r="I873" s="511">
        <v>12.0</v>
      </c>
      <c r="J873" s="530">
        <v>50.0</v>
      </c>
      <c r="K873" s="711">
        <f t="shared" si="13"/>
        <v>4.166666667</v>
      </c>
      <c r="L873" s="126" t="s">
        <v>77</v>
      </c>
    </row>
    <row r="874" ht="15.75" customHeight="1">
      <c r="A874" s="511" t="s">
        <v>2356</v>
      </c>
      <c r="B874" s="709" t="s">
        <v>2357</v>
      </c>
      <c r="C874" s="511" t="s">
        <v>52</v>
      </c>
      <c r="D874" s="511" t="s">
        <v>2363</v>
      </c>
      <c r="E874" s="511" t="s">
        <v>2364</v>
      </c>
      <c r="F874" s="531" t="s">
        <v>2113</v>
      </c>
      <c r="G874" s="511">
        <v>12.0</v>
      </c>
      <c r="H874" s="511">
        <v>11.0</v>
      </c>
      <c r="I874" s="511">
        <v>12.0</v>
      </c>
      <c r="J874" s="530">
        <v>50.0</v>
      </c>
      <c r="K874" s="711">
        <f t="shared" si="13"/>
        <v>4.166666667</v>
      </c>
      <c r="L874" s="126" t="s">
        <v>77</v>
      </c>
    </row>
    <row r="875" ht="15.75" customHeight="1">
      <c r="A875" s="511" t="s">
        <v>2356</v>
      </c>
      <c r="B875" s="709" t="s">
        <v>2357</v>
      </c>
      <c r="C875" s="511" t="s">
        <v>52</v>
      </c>
      <c r="D875" s="511" t="s">
        <v>2365</v>
      </c>
      <c r="E875" s="511" t="s">
        <v>2366</v>
      </c>
      <c r="F875" s="531" t="s">
        <v>2113</v>
      </c>
      <c r="G875" s="511">
        <v>12.0</v>
      </c>
      <c r="H875" s="511">
        <v>11.0</v>
      </c>
      <c r="I875" s="511">
        <v>12.0</v>
      </c>
      <c r="J875" s="530">
        <v>50.0</v>
      </c>
      <c r="K875" s="711">
        <f t="shared" si="13"/>
        <v>4.166666667</v>
      </c>
      <c r="L875" s="126" t="s">
        <v>77</v>
      </c>
    </row>
    <row r="876" ht="15.75" customHeight="1">
      <c r="A876" s="511" t="s">
        <v>2356</v>
      </c>
      <c r="B876" s="709" t="s">
        <v>2357</v>
      </c>
      <c r="C876" s="511" t="s">
        <v>52</v>
      </c>
      <c r="D876" s="511" t="s">
        <v>2367</v>
      </c>
      <c r="E876" s="511" t="s">
        <v>2368</v>
      </c>
      <c r="F876" s="531" t="s">
        <v>2113</v>
      </c>
      <c r="G876" s="511">
        <v>12.0</v>
      </c>
      <c r="H876" s="511">
        <v>11.0</v>
      </c>
      <c r="I876" s="511">
        <v>12.0</v>
      </c>
      <c r="J876" s="530">
        <v>50.0</v>
      </c>
      <c r="K876" s="711">
        <f t="shared" si="13"/>
        <v>4.166666667</v>
      </c>
      <c r="L876" s="126" t="s">
        <v>77</v>
      </c>
    </row>
    <row r="877" ht="15.75" customHeight="1">
      <c r="A877" s="511" t="s">
        <v>2356</v>
      </c>
      <c r="B877" s="709" t="s">
        <v>2357</v>
      </c>
      <c r="C877" s="511" t="s">
        <v>52</v>
      </c>
      <c r="D877" s="511" t="s">
        <v>2369</v>
      </c>
      <c r="E877" s="511" t="s">
        <v>2370</v>
      </c>
      <c r="F877" s="531" t="s">
        <v>2113</v>
      </c>
      <c r="G877" s="511">
        <v>12.0</v>
      </c>
      <c r="H877" s="511">
        <v>11.0</v>
      </c>
      <c r="I877" s="511">
        <v>12.0</v>
      </c>
      <c r="J877" s="530">
        <v>50.0</v>
      </c>
      <c r="K877" s="711">
        <f t="shared" si="13"/>
        <v>4.166666667</v>
      </c>
      <c r="L877" s="126" t="s">
        <v>77</v>
      </c>
    </row>
    <row r="878" ht="15.75" customHeight="1">
      <c r="A878" s="511" t="s">
        <v>2356</v>
      </c>
      <c r="B878" s="709" t="s">
        <v>2357</v>
      </c>
      <c r="C878" s="511" t="s">
        <v>52</v>
      </c>
      <c r="D878" s="511" t="s">
        <v>2371</v>
      </c>
      <c r="E878" s="511" t="s">
        <v>2372</v>
      </c>
      <c r="F878" s="531" t="s">
        <v>2113</v>
      </c>
      <c r="G878" s="511">
        <v>12.0</v>
      </c>
      <c r="H878" s="511">
        <v>11.0</v>
      </c>
      <c r="I878" s="511">
        <v>12.0</v>
      </c>
      <c r="J878" s="530">
        <v>50.0</v>
      </c>
      <c r="K878" s="711">
        <f t="shared" si="13"/>
        <v>4.166666667</v>
      </c>
      <c r="L878" s="126" t="s">
        <v>77</v>
      </c>
    </row>
    <row r="879" ht="15.75" customHeight="1">
      <c r="A879" s="511" t="s">
        <v>2356</v>
      </c>
      <c r="B879" s="709" t="s">
        <v>2357</v>
      </c>
      <c r="C879" s="511" t="s">
        <v>52</v>
      </c>
      <c r="D879" s="511" t="s">
        <v>2373</v>
      </c>
      <c r="E879" s="511" t="s">
        <v>2374</v>
      </c>
      <c r="F879" s="531" t="s">
        <v>2113</v>
      </c>
      <c r="G879" s="511">
        <v>12.0</v>
      </c>
      <c r="H879" s="511">
        <v>11.0</v>
      </c>
      <c r="I879" s="511">
        <v>12.0</v>
      </c>
      <c r="J879" s="530">
        <v>50.0</v>
      </c>
      <c r="K879" s="711">
        <f t="shared" si="13"/>
        <v>4.166666667</v>
      </c>
      <c r="L879" s="126" t="s">
        <v>77</v>
      </c>
    </row>
    <row r="880" ht="15.75" customHeight="1">
      <c r="A880" s="511" t="s">
        <v>2356</v>
      </c>
      <c r="B880" s="709" t="s">
        <v>2357</v>
      </c>
      <c r="C880" s="511" t="s">
        <v>52</v>
      </c>
      <c r="D880" s="511" t="s">
        <v>2375</v>
      </c>
      <c r="E880" s="511" t="s">
        <v>2376</v>
      </c>
      <c r="F880" s="531" t="s">
        <v>2113</v>
      </c>
      <c r="G880" s="511">
        <v>12.0</v>
      </c>
      <c r="H880" s="511">
        <v>11.0</v>
      </c>
      <c r="I880" s="511">
        <v>12.0</v>
      </c>
      <c r="J880" s="530">
        <v>50.0</v>
      </c>
      <c r="K880" s="711">
        <f t="shared" si="13"/>
        <v>4.166666667</v>
      </c>
      <c r="L880" s="126" t="s">
        <v>77</v>
      </c>
    </row>
    <row r="881" ht="15.75" customHeight="1">
      <c r="A881" s="511" t="s">
        <v>2392</v>
      </c>
      <c r="B881" s="709" t="s">
        <v>2393</v>
      </c>
      <c r="C881" s="511" t="s">
        <v>52</v>
      </c>
      <c r="D881" s="511" t="s">
        <v>2394</v>
      </c>
      <c r="E881" s="511" t="s">
        <v>2395</v>
      </c>
      <c r="F881" s="531" t="s">
        <v>2113</v>
      </c>
      <c r="G881" s="511">
        <v>10.0</v>
      </c>
      <c r="H881" s="511">
        <v>10.0</v>
      </c>
      <c r="I881" s="511">
        <v>10.0</v>
      </c>
      <c r="J881" s="530">
        <v>50.0</v>
      </c>
      <c r="K881" s="711">
        <v>5.0</v>
      </c>
      <c r="L881" s="126" t="s">
        <v>77</v>
      </c>
    </row>
    <row r="882" ht="15.75" customHeight="1">
      <c r="A882" s="511" t="s">
        <v>2392</v>
      </c>
      <c r="B882" s="709" t="s">
        <v>2393</v>
      </c>
      <c r="C882" s="511" t="s">
        <v>52</v>
      </c>
      <c r="D882" s="511" t="s">
        <v>2396</v>
      </c>
      <c r="E882" s="511" t="s">
        <v>2397</v>
      </c>
      <c r="F882" s="531" t="s">
        <v>2113</v>
      </c>
      <c r="G882" s="511">
        <v>10.0</v>
      </c>
      <c r="H882" s="511">
        <v>10.0</v>
      </c>
      <c r="I882" s="511">
        <v>10.0</v>
      </c>
      <c r="J882" s="530">
        <v>50.0</v>
      </c>
      <c r="K882" s="711">
        <v>5.0</v>
      </c>
      <c r="L882" s="126" t="s">
        <v>77</v>
      </c>
    </row>
    <row r="883" ht="15.75" customHeight="1">
      <c r="A883" s="511" t="s">
        <v>2392</v>
      </c>
      <c r="B883" s="709" t="s">
        <v>2393</v>
      </c>
      <c r="C883" s="511" t="s">
        <v>52</v>
      </c>
      <c r="D883" s="511" t="s">
        <v>2398</v>
      </c>
      <c r="E883" s="564" t="s">
        <v>2399</v>
      </c>
      <c r="F883" s="531" t="s">
        <v>2113</v>
      </c>
      <c r="G883" s="511">
        <v>10.0</v>
      </c>
      <c r="H883" s="511">
        <v>10.0</v>
      </c>
      <c r="I883" s="511">
        <v>10.0</v>
      </c>
      <c r="J883" s="530">
        <v>50.0</v>
      </c>
      <c r="K883" s="711">
        <v>5.0</v>
      </c>
      <c r="L883" s="126" t="s">
        <v>77</v>
      </c>
    </row>
    <row r="884" ht="15.75" customHeight="1">
      <c r="A884" s="518" t="s">
        <v>2400</v>
      </c>
      <c r="B884" s="680" t="s">
        <v>2401</v>
      </c>
      <c r="C884" s="511" t="s">
        <v>52</v>
      </c>
      <c r="D884" s="511" t="s">
        <v>2402</v>
      </c>
      <c r="E884" s="564" t="s">
        <v>2403</v>
      </c>
      <c r="F884" s="531" t="s">
        <v>2113</v>
      </c>
      <c r="G884" s="511">
        <v>10.0</v>
      </c>
      <c r="H884" s="511">
        <v>9.0</v>
      </c>
      <c r="I884" s="511">
        <v>10.0</v>
      </c>
      <c r="J884" s="530">
        <v>50.0</v>
      </c>
      <c r="K884" s="711">
        <f t="shared" ref="K884:K932" si="14">J884/G884</f>
        <v>5</v>
      </c>
      <c r="L884" s="126" t="s">
        <v>77</v>
      </c>
    </row>
    <row r="885" ht="15.75" customHeight="1">
      <c r="A885" s="518" t="s">
        <v>2400</v>
      </c>
      <c r="B885" s="680" t="s">
        <v>2401</v>
      </c>
      <c r="C885" s="511" t="s">
        <v>52</v>
      </c>
      <c r="D885" s="511" t="s">
        <v>2404</v>
      </c>
      <c r="E885" s="564" t="s">
        <v>2405</v>
      </c>
      <c r="F885" s="531" t="s">
        <v>2113</v>
      </c>
      <c r="G885" s="511">
        <v>10.0</v>
      </c>
      <c r="H885" s="511">
        <v>9.0</v>
      </c>
      <c r="I885" s="511">
        <v>10.0</v>
      </c>
      <c r="J885" s="530">
        <v>50.0</v>
      </c>
      <c r="K885" s="711">
        <f t="shared" si="14"/>
        <v>5</v>
      </c>
      <c r="L885" s="126" t="s">
        <v>77</v>
      </c>
    </row>
    <row r="886" ht="15.75" customHeight="1">
      <c r="A886" s="518" t="s">
        <v>276</v>
      </c>
      <c r="B886" s="680" t="s">
        <v>275</v>
      </c>
      <c r="C886" s="511" t="s">
        <v>52</v>
      </c>
      <c r="D886" s="511" t="s">
        <v>2407</v>
      </c>
      <c r="E886" s="511" t="s">
        <v>2408</v>
      </c>
      <c r="F886" s="531" t="s">
        <v>2113</v>
      </c>
      <c r="G886" s="511">
        <v>11.0</v>
      </c>
      <c r="H886" s="511">
        <v>8.0</v>
      </c>
      <c r="I886" s="511">
        <v>11.0</v>
      </c>
      <c r="J886" s="530">
        <v>50.0</v>
      </c>
      <c r="K886" s="711">
        <f t="shared" si="14"/>
        <v>4.545454545</v>
      </c>
      <c r="L886" s="126" t="s">
        <v>77</v>
      </c>
    </row>
    <row r="887" ht="15.75" customHeight="1">
      <c r="A887" s="518" t="s">
        <v>276</v>
      </c>
      <c r="B887" s="680" t="s">
        <v>275</v>
      </c>
      <c r="C887" s="511" t="s">
        <v>52</v>
      </c>
      <c r="D887" s="511" t="s">
        <v>2409</v>
      </c>
      <c r="E887" s="511" t="s">
        <v>2410</v>
      </c>
      <c r="F887" s="531" t="s">
        <v>2113</v>
      </c>
      <c r="G887" s="511">
        <v>11.0</v>
      </c>
      <c r="H887" s="511">
        <v>8.0</v>
      </c>
      <c r="I887" s="511">
        <v>11.0</v>
      </c>
      <c r="J887" s="530">
        <v>50.0</v>
      </c>
      <c r="K887" s="711">
        <f t="shared" si="14"/>
        <v>4.545454545</v>
      </c>
      <c r="L887" s="126" t="s">
        <v>77</v>
      </c>
    </row>
    <row r="888" ht="15.75" customHeight="1">
      <c r="A888" s="518" t="s">
        <v>287</v>
      </c>
      <c r="B888" s="680" t="s">
        <v>286</v>
      </c>
      <c r="C888" s="518" t="s">
        <v>52</v>
      </c>
      <c r="D888" s="511" t="s">
        <v>3098</v>
      </c>
      <c r="E888" s="511" t="s">
        <v>2412</v>
      </c>
      <c r="F888" s="531" t="s">
        <v>2113</v>
      </c>
      <c r="G888" s="511">
        <v>11.0</v>
      </c>
      <c r="H888" s="511">
        <v>6.0</v>
      </c>
      <c r="I888" s="511">
        <v>11.0</v>
      </c>
      <c r="J888" s="530">
        <v>50.0</v>
      </c>
      <c r="K888" s="711">
        <f t="shared" si="14"/>
        <v>4.545454545</v>
      </c>
      <c r="L888" s="126" t="s">
        <v>77</v>
      </c>
    </row>
    <row r="889" ht="15.75" customHeight="1">
      <c r="A889" s="518" t="s">
        <v>2400</v>
      </c>
      <c r="B889" s="680" t="s">
        <v>2401</v>
      </c>
      <c r="C889" s="511" t="s">
        <v>52</v>
      </c>
      <c r="D889" s="511" t="s">
        <v>2580</v>
      </c>
      <c r="E889" s="511" t="s">
        <v>2414</v>
      </c>
      <c r="F889" s="531" t="s">
        <v>2362</v>
      </c>
      <c r="G889" s="511">
        <v>10.0</v>
      </c>
      <c r="H889" s="511">
        <v>9.0</v>
      </c>
      <c r="I889" s="511">
        <v>10.0</v>
      </c>
      <c r="J889" s="530">
        <v>50.0</v>
      </c>
      <c r="K889" s="711">
        <f t="shared" si="14"/>
        <v>5</v>
      </c>
      <c r="L889" s="126" t="s">
        <v>77</v>
      </c>
    </row>
    <row r="890" ht="15.75" customHeight="1">
      <c r="A890" s="518" t="s">
        <v>2400</v>
      </c>
      <c r="B890" s="680" t="s">
        <v>2401</v>
      </c>
      <c r="C890" s="511" t="s">
        <v>52</v>
      </c>
      <c r="D890" s="511" t="s">
        <v>2581</v>
      </c>
      <c r="E890" s="511" t="s">
        <v>2414</v>
      </c>
      <c r="F890" s="531" t="s">
        <v>2362</v>
      </c>
      <c r="G890" s="511">
        <v>10.0</v>
      </c>
      <c r="H890" s="511">
        <v>9.0</v>
      </c>
      <c r="I890" s="511">
        <v>10.0</v>
      </c>
      <c r="J890" s="530">
        <v>50.0</v>
      </c>
      <c r="K890" s="711">
        <f t="shared" si="14"/>
        <v>5</v>
      </c>
      <c r="L890" s="126" t="s">
        <v>77</v>
      </c>
    </row>
    <row r="891" ht="15.75" customHeight="1">
      <c r="A891" s="511" t="s">
        <v>2607</v>
      </c>
      <c r="B891" s="709" t="s">
        <v>2206</v>
      </c>
      <c r="C891" s="511" t="s">
        <v>52</v>
      </c>
      <c r="D891" s="511" t="s">
        <v>2629</v>
      </c>
      <c r="E891" s="511" t="s">
        <v>2419</v>
      </c>
      <c r="F891" s="511" t="s">
        <v>2362</v>
      </c>
      <c r="G891" s="511">
        <v>9.0</v>
      </c>
      <c r="H891" s="511">
        <v>9.0</v>
      </c>
      <c r="I891" s="511">
        <v>9.0</v>
      </c>
      <c r="J891" s="710">
        <v>50.0</v>
      </c>
      <c r="K891" s="683">
        <f t="shared" si="14"/>
        <v>5.555555556</v>
      </c>
      <c r="L891" s="126" t="s">
        <v>77</v>
      </c>
    </row>
    <row r="892" ht="15.75" customHeight="1">
      <c r="A892" s="511" t="s">
        <v>2607</v>
      </c>
      <c r="B892" s="709" t="s">
        <v>2206</v>
      </c>
      <c r="C892" s="511" t="s">
        <v>52</v>
      </c>
      <c r="D892" s="511" t="s">
        <v>2630</v>
      </c>
      <c r="E892" s="511" t="s">
        <v>2419</v>
      </c>
      <c r="F892" s="511" t="s">
        <v>2362</v>
      </c>
      <c r="G892" s="511">
        <v>9.0</v>
      </c>
      <c r="H892" s="511">
        <v>9.0</v>
      </c>
      <c r="I892" s="511">
        <v>9.0</v>
      </c>
      <c r="J892" s="710">
        <v>50.0</v>
      </c>
      <c r="K892" s="683">
        <f t="shared" si="14"/>
        <v>5.555555556</v>
      </c>
      <c r="L892" s="126" t="s">
        <v>77</v>
      </c>
    </row>
    <row r="893" ht="15.75" customHeight="1">
      <c r="A893" s="511" t="s">
        <v>2607</v>
      </c>
      <c r="B893" s="709" t="s">
        <v>2206</v>
      </c>
      <c r="C893" s="511" t="s">
        <v>52</v>
      </c>
      <c r="D893" s="511" t="s">
        <v>2631</v>
      </c>
      <c r="E893" s="511" t="s">
        <v>2419</v>
      </c>
      <c r="F893" s="511" t="s">
        <v>2362</v>
      </c>
      <c r="G893" s="511">
        <v>9.0</v>
      </c>
      <c r="H893" s="511">
        <v>9.0</v>
      </c>
      <c r="I893" s="511">
        <v>9.0</v>
      </c>
      <c r="J893" s="710">
        <v>50.0</v>
      </c>
      <c r="K893" s="683">
        <f t="shared" si="14"/>
        <v>5.555555556</v>
      </c>
      <c r="L893" s="126" t="s">
        <v>77</v>
      </c>
    </row>
    <row r="894" ht="15.75" customHeight="1">
      <c r="A894" s="511" t="s">
        <v>2608</v>
      </c>
      <c r="B894" s="709" t="s">
        <v>2609</v>
      </c>
      <c r="C894" s="511" t="s">
        <v>52</v>
      </c>
      <c r="D894" s="511" t="s">
        <v>2632</v>
      </c>
      <c r="E894" s="564" t="s">
        <v>2633</v>
      </c>
      <c r="F894" s="531" t="s">
        <v>2362</v>
      </c>
      <c r="G894" s="511">
        <v>8.0</v>
      </c>
      <c r="H894" s="511">
        <v>7.0</v>
      </c>
      <c r="I894" s="511">
        <v>8.0</v>
      </c>
      <c r="J894" s="530">
        <v>50.0</v>
      </c>
      <c r="K894" s="711">
        <f t="shared" si="14"/>
        <v>6.25</v>
      </c>
      <c r="L894" s="126" t="s">
        <v>77</v>
      </c>
    </row>
    <row r="895" ht="15.75" customHeight="1">
      <c r="A895" s="511" t="s">
        <v>2608</v>
      </c>
      <c r="B895" s="709" t="s">
        <v>2609</v>
      </c>
      <c r="C895" s="511" t="s">
        <v>52</v>
      </c>
      <c r="D895" s="511" t="s">
        <v>2634</v>
      </c>
      <c r="E895" s="564" t="s">
        <v>2633</v>
      </c>
      <c r="F895" s="531" t="s">
        <v>2362</v>
      </c>
      <c r="G895" s="511">
        <v>8.0</v>
      </c>
      <c r="H895" s="511">
        <v>7.0</v>
      </c>
      <c r="I895" s="511">
        <v>8.0</v>
      </c>
      <c r="J895" s="530">
        <v>50.0</v>
      </c>
      <c r="K895" s="711">
        <f t="shared" si="14"/>
        <v>6.25</v>
      </c>
      <c r="L895" s="126" t="s">
        <v>77</v>
      </c>
    </row>
    <row r="896" ht="15.75" customHeight="1">
      <c r="A896" s="511" t="s">
        <v>2223</v>
      </c>
      <c r="B896" s="709" t="s">
        <v>2224</v>
      </c>
      <c r="C896" s="511" t="s">
        <v>52</v>
      </c>
      <c r="D896" s="511" t="s">
        <v>2585</v>
      </c>
      <c r="E896" s="511"/>
      <c r="F896" s="511" t="s">
        <v>2362</v>
      </c>
      <c r="G896" s="511">
        <v>14.0</v>
      </c>
      <c r="H896" s="511">
        <v>14.0</v>
      </c>
      <c r="I896" s="511">
        <v>14.0</v>
      </c>
      <c r="J896" s="530">
        <v>50.0</v>
      </c>
      <c r="K896" s="683">
        <f t="shared" si="14"/>
        <v>3.571428571</v>
      </c>
      <c r="L896" s="126" t="s">
        <v>77</v>
      </c>
    </row>
    <row r="897" ht="15.75" customHeight="1">
      <c r="A897" s="511" t="s">
        <v>2223</v>
      </c>
      <c r="B897" s="709" t="s">
        <v>2224</v>
      </c>
      <c r="C897" s="511" t="s">
        <v>52</v>
      </c>
      <c r="D897" s="511" t="s">
        <v>2586</v>
      </c>
      <c r="E897" s="564" t="s">
        <v>2425</v>
      </c>
      <c r="F897" s="511" t="s">
        <v>2362</v>
      </c>
      <c r="G897" s="511">
        <v>14.0</v>
      </c>
      <c r="H897" s="511">
        <v>14.0</v>
      </c>
      <c r="I897" s="511">
        <v>14.0</v>
      </c>
      <c r="J897" s="530">
        <v>50.0</v>
      </c>
      <c r="K897" s="683">
        <f t="shared" si="14"/>
        <v>3.571428571</v>
      </c>
      <c r="L897" s="126" t="s">
        <v>77</v>
      </c>
    </row>
    <row r="898" ht="15.75" customHeight="1">
      <c r="A898" s="511" t="s">
        <v>2223</v>
      </c>
      <c r="B898" s="709" t="s">
        <v>2224</v>
      </c>
      <c r="C898" s="511" t="s">
        <v>52</v>
      </c>
      <c r="D898" s="511" t="s">
        <v>2587</v>
      </c>
      <c r="E898" s="564" t="s">
        <v>2425</v>
      </c>
      <c r="F898" s="511" t="s">
        <v>2362</v>
      </c>
      <c r="G898" s="511">
        <v>14.0</v>
      </c>
      <c r="H898" s="511">
        <v>14.0</v>
      </c>
      <c r="I898" s="511">
        <v>14.0</v>
      </c>
      <c r="J898" s="530">
        <v>50.0</v>
      </c>
      <c r="K898" s="683">
        <f t="shared" si="14"/>
        <v>3.571428571</v>
      </c>
      <c r="L898" s="126" t="s">
        <v>77</v>
      </c>
    </row>
    <row r="899" ht="15.75" customHeight="1">
      <c r="A899" s="511" t="s">
        <v>2223</v>
      </c>
      <c r="B899" s="709" t="s">
        <v>2224</v>
      </c>
      <c r="C899" s="511" t="s">
        <v>52</v>
      </c>
      <c r="D899" s="511" t="s">
        <v>2588</v>
      </c>
      <c r="E899" s="564" t="s">
        <v>2428</v>
      </c>
      <c r="F899" s="511" t="s">
        <v>2362</v>
      </c>
      <c r="G899" s="511">
        <v>14.0</v>
      </c>
      <c r="H899" s="511">
        <v>14.0</v>
      </c>
      <c r="I899" s="511">
        <v>14.0</v>
      </c>
      <c r="J899" s="530">
        <v>50.0</v>
      </c>
      <c r="K899" s="683">
        <f t="shared" si="14"/>
        <v>3.571428571</v>
      </c>
      <c r="L899" s="126" t="s">
        <v>77</v>
      </c>
    </row>
    <row r="900" ht="15.75" customHeight="1">
      <c r="A900" s="511" t="s">
        <v>2223</v>
      </c>
      <c r="B900" s="709" t="s">
        <v>2224</v>
      </c>
      <c r="C900" s="511" t="s">
        <v>52</v>
      </c>
      <c r="D900" s="511" t="s">
        <v>2589</v>
      </c>
      <c r="E900" s="564" t="s">
        <v>2428</v>
      </c>
      <c r="F900" s="511" t="s">
        <v>2362</v>
      </c>
      <c r="G900" s="511">
        <v>14.0</v>
      </c>
      <c r="H900" s="511">
        <v>14.0</v>
      </c>
      <c r="I900" s="511">
        <v>14.0</v>
      </c>
      <c r="J900" s="530">
        <v>50.0</v>
      </c>
      <c r="K900" s="683">
        <f t="shared" si="14"/>
        <v>3.571428571</v>
      </c>
      <c r="L900" s="126" t="s">
        <v>77</v>
      </c>
    </row>
    <row r="901" ht="15.75" customHeight="1">
      <c r="A901" s="511" t="s">
        <v>2223</v>
      </c>
      <c r="B901" s="709" t="s">
        <v>2224</v>
      </c>
      <c r="C901" s="511" t="s">
        <v>52</v>
      </c>
      <c r="D901" s="511" t="s">
        <v>2590</v>
      </c>
      <c r="E901" s="564" t="s">
        <v>2428</v>
      </c>
      <c r="F901" s="511" t="s">
        <v>2362</v>
      </c>
      <c r="G901" s="511">
        <v>14.0</v>
      </c>
      <c r="H901" s="511">
        <v>14.0</v>
      </c>
      <c r="I901" s="511">
        <v>14.0</v>
      </c>
      <c r="J901" s="530">
        <v>50.0</v>
      </c>
      <c r="K901" s="683">
        <f t="shared" si="14"/>
        <v>3.571428571</v>
      </c>
      <c r="L901" s="126" t="s">
        <v>77</v>
      </c>
    </row>
    <row r="902" ht="15.75" customHeight="1">
      <c r="A902" s="511" t="s">
        <v>2223</v>
      </c>
      <c r="B902" s="709" t="s">
        <v>2224</v>
      </c>
      <c r="C902" s="511" t="s">
        <v>52</v>
      </c>
      <c r="D902" s="511" t="s">
        <v>2591</v>
      </c>
      <c r="E902" s="564" t="s">
        <v>2428</v>
      </c>
      <c r="F902" s="511" t="s">
        <v>2362</v>
      </c>
      <c r="G902" s="511">
        <v>14.0</v>
      </c>
      <c r="H902" s="511">
        <v>14.0</v>
      </c>
      <c r="I902" s="511">
        <v>14.0</v>
      </c>
      <c r="J902" s="530">
        <v>50.0</v>
      </c>
      <c r="K902" s="683">
        <f t="shared" si="14"/>
        <v>3.571428571</v>
      </c>
      <c r="L902" s="126" t="s">
        <v>77</v>
      </c>
    </row>
    <row r="903" ht="15.75" customHeight="1">
      <c r="A903" s="511" t="s">
        <v>2223</v>
      </c>
      <c r="B903" s="709" t="s">
        <v>2224</v>
      </c>
      <c r="C903" s="511" t="s">
        <v>52</v>
      </c>
      <c r="D903" s="511" t="s">
        <v>2592</v>
      </c>
      <c r="E903" s="564" t="s">
        <v>2428</v>
      </c>
      <c r="F903" s="511" t="s">
        <v>2362</v>
      </c>
      <c r="G903" s="511">
        <v>14.0</v>
      </c>
      <c r="H903" s="511">
        <v>14.0</v>
      </c>
      <c r="I903" s="511">
        <v>14.0</v>
      </c>
      <c r="J903" s="530">
        <v>50.0</v>
      </c>
      <c r="K903" s="683">
        <f t="shared" si="14"/>
        <v>3.571428571</v>
      </c>
      <c r="L903" s="126" t="s">
        <v>77</v>
      </c>
    </row>
    <row r="904" ht="15.75" customHeight="1">
      <c r="A904" s="511" t="s">
        <v>2223</v>
      </c>
      <c r="B904" s="709" t="s">
        <v>2224</v>
      </c>
      <c r="C904" s="511" t="s">
        <v>52</v>
      </c>
      <c r="D904" s="511" t="s">
        <v>2593</v>
      </c>
      <c r="E904" s="564" t="s">
        <v>2428</v>
      </c>
      <c r="F904" s="511" t="s">
        <v>2362</v>
      </c>
      <c r="G904" s="511">
        <v>14.0</v>
      </c>
      <c r="H904" s="511">
        <v>14.0</v>
      </c>
      <c r="I904" s="511">
        <v>14.0</v>
      </c>
      <c r="J904" s="530">
        <v>50.0</v>
      </c>
      <c r="K904" s="683">
        <f t="shared" si="14"/>
        <v>3.571428571</v>
      </c>
      <c r="L904" s="126" t="s">
        <v>77</v>
      </c>
    </row>
    <row r="905" ht="15.75" customHeight="1">
      <c r="A905" s="511" t="s">
        <v>2223</v>
      </c>
      <c r="B905" s="709" t="s">
        <v>2224</v>
      </c>
      <c r="C905" s="511" t="s">
        <v>52</v>
      </c>
      <c r="D905" s="511" t="s">
        <v>2594</v>
      </c>
      <c r="E905" s="564" t="s">
        <v>2428</v>
      </c>
      <c r="F905" s="511" t="s">
        <v>2362</v>
      </c>
      <c r="G905" s="511">
        <v>14.0</v>
      </c>
      <c r="H905" s="511">
        <v>14.0</v>
      </c>
      <c r="I905" s="511">
        <v>14.0</v>
      </c>
      <c r="J905" s="530">
        <v>50.0</v>
      </c>
      <c r="K905" s="683">
        <f t="shared" si="14"/>
        <v>3.571428571</v>
      </c>
      <c r="L905" s="126" t="s">
        <v>77</v>
      </c>
    </row>
    <row r="906" ht="15.75" customHeight="1">
      <c r="A906" s="511" t="s">
        <v>2223</v>
      </c>
      <c r="B906" s="709" t="s">
        <v>2224</v>
      </c>
      <c r="C906" s="511" t="s">
        <v>52</v>
      </c>
      <c r="D906" s="511" t="s">
        <v>2595</v>
      </c>
      <c r="E906" s="564" t="s">
        <v>2428</v>
      </c>
      <c r="F906" s="511" t="s">
        <v>2362</v>
      </c>
      <c r="G906" s="511">
        <v>14.0</v>
      </c>
      <c r="H906" s="511">
        <v>14.0</v>
      </c>
      <c r="I906" s="511">
        <v>14.0</v>
      </c>
      <c r="J906" s="530">
        <v>50.0</v>
      </c>
      <c r="K906" s="683">
        <f t="shared" si="14"/>
        <v>3.571428571</v>
      </c>
      <c r="L906" s="126" t="s">
        <v>77</v>
      </c>
    </row>
    <row r="907" ht="15.75" customHeight="1">
      <c r="A907" s="511" t="s">
        <v>2223</v>
      </c>
      <c r="B907" s="709" t="s">
        <v>2224</v>
      </c>
      <c r="C907" s="511" t="s">
        <v>52</v>
      </c>
      <c r="D907" s="511" t="s">
        <v>2596</v>
      </c>
      <c r="E907" s="564" t="s">
        <v>2428</v>
      </c>
      <c r="F907" s="511" t="s">
        <v>2362</v>
      </c>
      <c r="G907" s="511">
        <v>14.0</v>
      </c>
      <c r="H907" s="511">
        <v>14.0</v>
      </c>
      <c r="I907" s="511">
        <v>14.0</v>
      </c>
      <c r="J907" s="530">
        <v>50.0</v>
      </c>
      <c r="K907" s="683">
        <f t="shared" si="14"/>
        <v>3.571428571</v>
      </c>
      <c r="L907" s="126" t="s">
        <v>77</v>
      </c>
    </row>
    <row r="908" ht="15.75" customHeight="1">
      <c r="A908" s="511" t="s">
        <v>3099</v>
      </c>
      <c r="B908" s="709" t="s">
        <v>3100</v>
      </c>
      <c r="C908" s="511" t="s">
        <v>52</v>
      </c>
      <c r="D908" s="712" t="s">
        <v>3101</v>
      </c>
      <c r="E908" s="511" t="s">
        <v>3102</v>
      </c>
      <c r="F908" s="511" t="s">
        <v>2508</v>
      </c>
      <c r="G908" s="511">
        <v>5.0</v>
      </c>
      <c r="H908" s="511">
        <v>3.0</v>
      </c>
      <c r="I908" s="511">
        <v>5.0</v>
      </c>
      <c r="J908" s="530">
        <v>50.0</v>
      </c>
      <c r="K908" s="683">
        <f t="shared" si="14"/>
        <v>10</v>
      </c>
      <c r="L908" s="126" t="s">
        <v>77</v>
      </c>
    </row>
    <row r="909" ht="15.75" customHeight="1">
      <c r="A909" s="511" t="s">
        <v>3103</v>
      </c>
      <c r="B909" s="709" t="s">
        <v>3104</v>
      </c>
      <c r="C909" s="511" t="s">
        <v>52</v>
      </c>
      <c r="D909" s="712" t="s">
        <v>3105</v>
      </c>
      <c r="E909" s="511" t="s">
        <v>3106</v>
      </c>
      <c r="F909" s="511" t="s">
        <v>2508</v>
      </c>
      <c r="G909" s="511">
        <v>10.0</v>
      </c>
      <c r="H909" s="511">
        <v>2.0</v>
      </c>
      <c r="I909" s="511">
        <v>18.0</v>
      </c>
      <c r="J909" s="530">
        <v>50.0</v>
      </c>
      <c r="K909" s="683">
        <f t="shared" si="14"/>
        <v>5</v>
      </c>
      <c r="L909" s="126" t="s">
        <v>77</v>
      </c>
    </row>
    <row r="910" ht="15.75" customHeight="1">
      <c r="A910" s="68" t="s">
        <v>3107</v>
      </c>
      <c r="B910" s="709" t="s">
        <v>3108</v>
      </c>
      <c r="C910" s="511" t="s">
        <v>52</v>
      </c>
      <c r="D910" s="511" t="s">
        <v>3109</v>
      </c>
      <c r="E910" s="511" t="s">
        <v>3110</v>
      </c>
      <c r="F910" s="511" t="s">
        <v>2508</v>
      </c>
      <c r="G910" s="511">
        <v>6.0</v>
      </c>
      <c r="H910" s="511">
        <v>5.0</v>
      </c>
      <c r="I910" s="511">
        <v>6.0</v>
      </c>
      <c r="J910" s="530">
        <v>50.0</v>
      </c>
      <c r="K910" s="683">
        <f t="shared" si="14"/>
        <v>8.333333333</v>
      </c>
      <c r="L910" s="126" t="s">
        <v>77</v>
      </c>
    </row>
    <row r="911" ht="15.75" customHeight="1">
      <c r="A911" s="68" t="s">
        <v>3107</v>
      </c>
      <c r="B911" s="709" t="s">
        <v>3108</v>
      </c>
      <c r="C911" s="511" t="s">
        <v>52</v>
      </c>
      <c r="D911" s="511" t="s">
        <v>3111</v>
      </c>
      <c r="E911" s="511" t="s">
        <v>3112</v>
      </c>
      <c r="F911" s="511" t="s">
        <v>2508</v>
      </c>
      <c r="G911" s="511">
        <v>6.0</v>
      </c>
      <c r="H911" s="511">
        <v>5.0</v>
      </c>
      <c r="I911" s="511">
        <v>6.0</v>
      </c>
      <c r="J911" s="530">
        <v>50.0</v>
      </c>
      <c r="K911" s="683">
        <f t="shared" si="14"/>
        <v>8.333333333</v>
      </c>
      <c r="L911" s="126" t="s">
        <v>77</v>
      </c>
    </row>
    <row r="912" ht="15.75" customHeight="1">
      <c r="A912" s="68" t="s">
        <v>3107</v>
      </c>
      <c r="B912" s="709" t="s">
        <v>3108</v>
      </c>
      <c r="C912" s="511" t="s">
        <v>52</v>
      </c>
      <c r="D912" s="511" t="s">
        <v>3113</v>
      </c>
      <c r="E912" s="511" t="s">
        <v>3114</v>
      </c>
      <c r="F912" s="511" t="s">
        <v>2508</v>
      </c>
      <c r="G912" s="511">
        <v>6.0</v>
      </c>
      <c r="H912" s="511">
        <v>5.0</v>
      </c>
      <c r="I912" s="511">
        <v>6.0</v>
      </c>
      <c r="J912" s="530">
        <v>50.0</v>
      </c>
      <c r="K912" s="683">
        <f t="shared" si="14"/>
        <v>8.333333333</v>
      </c>
      <c r="L912" s="126" t="s">
        <v>77</v>
      </c>
    </row>
    <row r="913" ht="15.75" customHeight="1">
      <c r="A913" s="68" t="s">
        <v>3107</v>
      </c>
      <c r="B913" s="709" t="s">
        <v>3108</v>
      </c>
      <c r="C913" s="511" t="s">
        <v>52</v>
      </c>
      <c r="D913" s="511" t="s">
        <v>3115</v>
      </c>
      <c r="E913" s="511" t="s">
        <v>3116</v>
      </c>
      <c r="F913" s="511" t="s">
        <v>2508</v>
      </c>
      <c r="G913" s="511">
        <v>6.0</v>
      </c>
      <c r="H913" s="511">
        <v>5.0</v>
      </c>
      <c r="I913" s="511">
        <v>6.0</v>
      </c>
      <c r="J913" s="530">
        <v>50.0</v>
      </c>
      <c r="K913" s="683">
        <f t="shared" si="14"/>
        <v>8.333333333</v>
      </c>
      <c r="L913" s="126" t="s">
        <v>77</v>
      </c>
    </row>
    <row r="914" ht="15.75" customHeight="1">
      <c r="A914" s="511" t="s">
        <v>3117</v>
      </c>
      <c r="B914" s="709" t="s">
        <v>3118</v>
      </c>
      <c r="C914" s="511" t="s">
        <v>52</v>
      </c>
      <c r="D914" s="511" t="s">
        <v>3119</v>
      </c>
      <c r="E914" s="511" t="s">
        <v>3120</v>
      </c>
      <c r="F914" s="511" t="s">
        <v>2508</v>
      </c>
      <c r="G914" s="511">
        <v>13.0</v>
      </c>
      <c r="H914" s="511">
        <v>2.0</v>
      </c>
      <c r="I914" s="511">
        <v>13.0</v>
      </c>
      <c r="J914" s="530">
        <v>50.0</v>
      </c>
      <c r="K914" s="683">
        <f t="shared" si="14"/>
        <v>3.846153846</v>
      </c>
      <c r="L914" s="126" t="s">
        <v>77</v>
      </c>
    </row>
    <row r="915" ht="15.75" customHeight="1">
      <c r="A915" s="511" t="s">
        <v>3117</v>
      </c>
      <c r="B915" s="709" t="s">
        <v>3118</v>
      </c>
      <c r="C915" s="511" t="s">
        <v>52</v>
      </c>
      <c r="D915" s="511" t="s">
        <v>3121</v>
      </c>
      <c r="E915" s="511" t="s">
        <v>3122</v>
      </c>
      <c r="F915" s="511" t="s">
        <v>2508</v>
      </c>
      <c r="G915" s="511">
        <v>13.0</v>
      </c>
      <c r="H915" s="511">
        <v>2.0</v>
      </c>
      <c r="I915" s="511">
        <v>13.0</v>
      </c>
      <c r="J915" s="530">
        <v>50.0</v>
      </c>
      <c r="K915" s="683">
        <f t="shared" si="14"/>
        <v>3.846153846</v>
      </c>
      <c r="L915" s="126" t="s">
        <v>77</v>
      </c>
    </row>
    <row r="916" ht="15.75" customHeight="1">
      <c r="A916" s="511" t="s">
        <v>3117</v>
      </c>
      <c r="B916" s="709" t="s">
        <v>3118</v>
      </c>
      <c r="C916" s="511" t="s">
        <v>52</v>
      </c>
      <c r="D916" s="511" t="s">
        <v>3123</v>
      </c>
      <c r="E916" s="511" t="s">
        <v>3124</v>
      </c>
      <c r="F916" s="511" t="s">
        <v>2508</v>
      </c>
      <c r="G916" s="511">
        <v>13.0</v>
      </c>
      <c r="H916" s="511">
        <v>2.0</v>
      </c>
      <c r="I916" s="511">
        <v>13.0</v>
      </c>
      <c r="J916" s="530">
        <v>50.0</v>
      </c>
      <c r="K916" s="683">
        <f t="shared" si="14"/>
        <v>3.846153846</v>
      </c>
      <c r="L916" s="126" t="s">
        <v>77</v>
      </c>
    </row>
    <row r="917" ht="15.75" customHeight="1">
      <c r="A917" s="511" t="s">
        <v>3125</v>
      </c>
      <c r="B917" s="709" t="s">
        <v>3126</v>
      </c>
      <c r="C917" s="511" t="s">
        <v>52</v>
      </c>
      <c r="D917" s="511" t="s">
        <v>3127</v>
      </c>
      <c r="E917" s="511" t="s">
        <v>3128</v>
      </c>
      <c r="F917" s="511" t="s">
        <v>2508</v>
      </c>
      <c r="G917" s="511">
        <v>7.0</v>
      </c>
      <c r="H917" s="511">
        <v>5.0</v>
      </c>
      <c r="I917" s="511">
        <v>9.0</v>
      </c>
      <c r="J917" s="530">
        <v>50.0</v>
      </c>
      <c r="K917" s="683">
        <f t="shared" si="14"/>
        <v>7.142857143</v>
      </c>
      <c r="L917" s="126" t="s">
        <v>77</v>
      </c>
    </row>
    <row r="918" ht="15.75" customHeight="1">
      <c r="A918" s="511" t="s">
        <v>3125</v>
      </c>
      <c r="B918" s="709" t="s">
        <v>3126</v>
      </c>
      <c r="C918" s="511" t="s">
        <v>52</v>
      </c>
      <c r="D918" s="511" t="s">
        <v>3129</v>
      </c>
      <c r="E918" s="511" t="s">
        <v>3130</v>
      </c>
      <c r="F918" s="511" t="s">
        <v>2508</v>
      </c>
      <c r="G918" s="511">
        <v>7.0</v>
      </c>
      <c r="H918" s="511">
        <v>5.0</v>
      </c>
      <c r="I918" s="511">
        <v>9.0</v>
      </c>
      <c r="J918" s="530">
        <v>50.0</v>
      </c>
      <c r="K918" s="683">
        <f t="shared" si="14"/>
        <v>7.142857143</v>
      </c>
      <c r="L918" s="126" t="s">
        <v>77</v>
      </c>
    </row>
    <row r="919" ht="15.75" customHeight="1">
      <c r="A919" s="511" t="s">
        <v>3125</v>
      </c>
      <c r="B919" s="709" t="s">
        <v>3126</v>
      </c>
      <c r="C919" s="511" t="s">
        <v>52</v>
      </c>
      <c r="D919" s="511" t="s">
        <v>3131</v>
      </c>
      <c r="E919" s="511" t="s">
        <v>3132</v>
      </c>
      <c r="F919" s="511" t="s">
        <v>2508</v>
      </c>
      <c r="G919" s="511">
        <v>7.0</v>
      </c>
      <c r="H919" s="511">
        <v>5.0</v>
      </c>
      <c r="I919" s="511">
        <v>9.0</v>
      </c>
      <c r="J919" s="530">
        <v>50.0</v>
      </c>
      <c r="K919" s="683">
        <f t="shared" si="14"/>
        <v>7.142857143</v>
      </c>
      <c r="L919" s="126" t="s">
        <v>77</v>
      </c>
    </row>
    <row r="920" ht="15.75" customHeight="1">
      <c r="A920" s="511" t="s">
        <v>3125</v>
      </c>
      <c r="B920" s="709" t="s">
        <v>3126</v>
      </c>
      <c r="C920" s="511" t="s">
        <v>52</v>
      </c>
      <c r="D920" s="511" t="s">
        <v>3133</v>
      </c>
      <c r="E920" s="511" t="s">
        <v>3134</v>
      </c>
      <c r="F920" s="511" t="s">
        <v>2508</v>
      </c>
      <c r="G920" s="511">
        <v>7.0</v>
      </c>
      <c r="H920" s="511">
        <v>5.0</v>
      </c>
      <c r="I920" s="511">
        <v>9.0</v>
      </c>
      <c r="J920" s="530">
        <v>50.0</v>
      </c>
      <c r="K920" s="683">
        <f t="shared" si="14"/>
        <v>7.142857143</v>
      </c>
      <c r="L920" s="126" t="s">
        <v>77</v>
      </c>
    </row>
    <row r="921" ht="15.75" customHeight="1">
      <c r="A921" s="511" t="s">
        <v>3125</v>
      </c>
      <c r="B921" s="709" t="s">
        <v>3126</v>
      </c>
      <c r="C921" s="511" t="s">
        <v>52</v>
      </c>
      <c r="D921" s="511" t="s">
        <v>3135</v>
      </c>
      <c r="E921" s="511" t="s">
        <v>3136</v>
      </c>
      <c r="F921" s="511" t="s">
        <v>2508</v>
      </c>
      <c r="G921" s="511">
        <v>7.0</v>
      </c>
      <c r="H921" s="511">
        <v>5.0</v>
      </c>
      <c r="I921" s="511">
        <v>9.0</v>
      </c>
      <c r="J921" s="530">
        <v>50.0</v>
      </c>
      <c r="K921" s="683">
        <f t="shared" si="14"/>
        <v>7.142857143</v>
      </c>
      <c r="L921" s="126" t="s">
        <v>77</v>
      </c>
    </row>
    <row r="922" ht="15.75" customHeight="1">
      <c r="A922" s="511" t="s">
        <v>3125</v>
      </c>
      <c r="B922" s="709" t="s">
        <v>3126</v>
      </c>
      <c r="C922" s="511" t="s">
        <v>52</v>
      </c>
      <c r="D922" s="511" t="s">
        <v>3137</v>
      </c>
      <c r="E922" s="511" t="s">
        <v>3138</v>
      </c>
      <c r="F922" s="511" t="s">
        <v>2508</v>
      </c>
      <c r="G922" s="511">
        <v>7.0</v>
      </c>
      <c r="H922" s="511">
        <v>5.0</v>
      </c>
      <c r="I922" s="511">
        <v>9.0</v>
      </c>
      <c r="J922" s="530">
        <v>50.0</v>
      </c>
      <c r="K922" s="683">
        <f t="shared" si="14"/>
        <v>7.142857143</v>
      </c>
      <c r="L922" s="126" t="s">
        <v>77</v>
      </c>
    </row>
    <row r="923" ht="15.75" customHeight="1">
      <c r="A923" s="511" t="s">
        <v>3125</v>
      </c>
      <c r="B923" s="709" t="s">
        <v>3126</v>
      </c>
      <c r="C923" s="511" t="s">
        <v>52</v>
      </c>
      <c r="D923" s="511" t="s">
        <v>3139</v>
      </c>
      <c r="E923" s="511" t="s">
        <v>3140</v>
      </c>
      <c r="F923" s="511" t="s">
        <v>2508</v>
      </c>
      <c r="G923" s="511">
        <v>7.0</v>
      </c>
      <c r="H923" s="511">
        <v>5.0</v>
      </c>
      <c r="I923" s="511">
        <v>9.0</v>
      </c>
      <c r="J923" s="530">
        <v>50.0</v>
      </c>
      <c r="K923" s="683">
        <f t="shared" si="14"/>
        <v>7.142857143</v>
      </c>
      <c r="L923" s="126" t="s">
        <v>77</v>
      </c>
    </row>
    <row r="924" ht="15.75" customHeight="1">
      <c r="A924" s="511" t="s">
        <v>3125</v>
      </c>
      <c r="B924" s="709" t="s">
        <v>3126</v>
      </c>
      <c r="C924" s="511" t="s">
        <v>52</v>
      </c>
      <c r="D924" s="511" t="s">
        <v>3141</v>
      </c>
      <c r="E924" s="511" t="s">
        <v>3142</v>
      </c>
      <c r="F924" s="511" t="s">
        <v>2508</v>
      </c>
      <c r="G924" s="511">
        <v>7.0</v>
      </c>
      <c r="H924" s="511">
        <v>5.0</v>
      </c>
      <c r="I924" s="511">
        <v>9.0</v>
      </c>
      <c r="J924" s="530">
        <v>50.0</v>
      </c>
      <c r="K924" s="683">
        <f t="shared" si="14"/>
        <v>7.142857143</v>
      </c>
      <c r="L924" s="126" t="s">
        <v>77</v>
      </c>
    </row>
    <row r="925" ht="15.75" customHeight="1">
      <c r="A925" s="511" t="s">
        <v>3125</v>
      </c>
      <c r="B925" s="709" t="s">
        <v>3126</v>
      </c>
      <c r="C925" s="511" t="s">
        <v>52</v>
      </c>
      <c r="D925" s="511" t="s">
        <v>3113</v>
      </c>
      <c r="E925" s="511" t="s">
        <v>3114</v>
      </c>
      <c r="F925" s="511" t="s">
        <v>2508</v>
      </c>
      <c r="G925" s="511">
        <v>7.0</v>
      </c>
      <c r="H925" s="511">
        <v>5.0</v>
      </c>
      <c r="I925" s="511">
        <v>9.0</v>
      </c>
      <c r="J925" s="530">
        <v>50.0</v>
      </c>
      <c r="K925" s="683">
        <f t="shared" si="14"/>
        <v>7.142857143</v>
      </c>
      <c r="L925" s="126" t="s">
        <v>77</v>
      </c>
    </row>
    <row r="926" ht="15.75" customHeight="1">
      <c r="A926" s="511" t="s">
        <v>3143</v>
      </c>
      <c r="B926" s="709" t="s">
        <v>3144</v>
      </c>
      <c r="C926" s="511" t="s">
        <v>52</v>
      </c>
      <c r="D926" s="511" t="s">
        <v>3145</v>
      </c>
      <c r="E926" s="511" t="s">
        <v>3146</v>
      </c>
      <c r="F926" s="511" t="s">
        <v>2508</v>
      </c>
      <c r="G926" s="511">
        <v>8.0</v>
      </c>
      <c r="H926" s="511">
        <v>3.0</v>
      </c>
      <c r="I926" s="511">
        <v>12.0</v>
      </c>
      <c r="J926" s="530">
        <v>50.0</v>
      </c>
      <c r="K926" s="683">
        <f t="shared" si="14"/>
        <v>6.25</v>
      </c>
      <c r="L926" s="126" t="s">
        <v>77</v>
      </c>
    </row>
    <row r="927" ht="15.75" customHeight="1">
      <c r="A927" s="511" t="s">
        <v>3143</v>
      </c>
      <c r="B927" s="709" t="s">
        <v>3144</v>
      </c>
      <c r="C927" s="511" t="s">
        <v>52</v>
      </c>
      <c r="D927" s="511" t="s">
        <v>3147</v>
      </c>
      <c r="E927" s="511" t="s">
        <v>3148</v>
      </c>
      <c r="F927" s="511" t="s">
        <v>2508</v>
      </c>
      <c r="G927" s="511">
        <v>8.0</v>
      </c>
      <c r="H927" s="511">
        <v>3.0</v>
      </c>
      <c r="I927" s="511">
        <v>12.0</v>
      </c>
      <c r="J927" s="530">
        <v>50.0</v>
      </c>
      <c r="K927" s="683">
        <f t="shared" si="14"/>
        <v>6.25</v>
      </c>
      <c r="L927" s="126" t="s">
        <v>77</v>
      </c>
    </row>
    <row r="928" ht="15.75" customHeight="1">
      <c r="A928" s="511" t="s">
        <v>3143</v>
      </c>
      <c r="B928" s="709" t="s">
        <v>3144</v>
      </c>
      <c r="C928" s="511" t="s">
        <v>52</v>
      </c>
      <c r="D928" s="511" t="s">
        <v>3149</v>
      </c>
      <c r="E928" s="511" t="s">
        <v>3150</v>
      </c>
      <c r="F928" s="511" t="s">
        <v>2508</v>
      </c>
      <c r="G928" s="511">
        <v>8.0</v>
      </c>
      <c r="H928" s="511">
        <v>3.0</v>
      </c>
      <c r="I928" s="511">
        <v>12.0</v>
      </c>
      <c r="J928" s="530">
        <v>50.0</v>
      </c>
      <c r="K928" s="683">
        <f t="shared" si="14"/>
        <v>6.25</v>
      </c>
      <c r="L928" s="126" t="s">
        <v>77</v>
      </c>
    </row>
    <row r="929" ht="15.75" customHeight="1">
      <c r="A929" s="511" t="s">
        <v>3143</v>
      </c>
      <c r="B929" s="709" t="s">
        <v>3144</v>
      </c>
      <c r="C929" s="511" t="s">
        <v>52</v>
      </c>
      <c r="D929" s="511" t="s">
        <v>3151</v>
      </c>
      <c r="E929" s="511" t="s">
        <v>3152</v>
      </c>
      <c r="F929" s="511" t="s">
        <v>2508</v>
      </c>
      <c r="G929" s="511">
        <v>8.0</v>
      </c>
      <c r="H929" s="511">
        <v>3.0</v>
      </c>
      <c r="I929" s="511">
        <v>12.0</v>
      </c>
      <c r="J929" s="530">
        <v>50.0</v>
      </c>
      <c r="K929" s="683">
        <f t="shared" si="14"/>
        <v>6.25</v>
      </c>
      <c r="L929" s="126" t="s">
        <v>77</v>
      </c>
    </row>
    <row r="930" ht="15.75" customHeight="1">
      <c r="A930" s="511" t="s">
        <v>3143</v>
      </c>
      <c r="B930" s="709" t="s">
        <v>3144</v>
      </c>
      <c r="C930" s="511" t="s">
        <v>52</v>
      </c>
      <c r="D930" s="511" t="s">
        <v>3153</v>
      </c>
      <c r="E930" s="511" t="s">
        <v>3154</v>
      </c>
      <c r="F930" s="511" t="s">
        <v>2508</v>
      </c>
      <c r="G930" s="511">
        <v>8.0</v>
      </c>
      <c r="H930" s="511">
        <v>3.0</v>
      </c>
      <c r="I930" s="511">
        <v>12.0</v>
      </c>
      <c r="J930" s="530">
        <v>50.0</v>
      </c>
      <c r="K930" s="683">
        <f t="shared" si="14"/>
        <v>6.25</v>
      </c>
      <c r="L930" s="126" t="s">
        <v>77</v>
      </c>
    </row>
    <row r="931" ht="15.75" customHeight="1">
      <c r="A931" s="511" t="s">
        <v>3155</v>
      </c>
      <c r="B931" s="709" t="s">
        <v>3156</v>
      </c>
      <c r="C931" s="511" t="s">
        <v>52</v>
      </c>
      <c r="D931" s="511" t="s">
        <v>3157</v>
      </c>
      <c r="E931" s="511" t="s">
        <v>3158</v>
      </c>
      <c r="F931" s="511" t="s">
        <v>701</v>
      </c>
      <c r="G931" s="511">
        <v>1.0</v>
      </c>
      <c r="H931" s="511">
        <v>1.0</v>
      </c>
      <c r="I931" s="511">
        <v>1.0</v>
      </c>
      <c r="J931" s="530">
        <v>50.0</v>
      </c>
      <c r="K931" s="683">
        <f t="shared" si="14"/>
        <v>50</v>
      </c>
      <c r="L931" s="126" t="s">
        <v>77</v>
      </c>
    </row>
    <row r="932" ht="15.75" customHeight="1">
      <c r="A932" s="511" t="s">
        <v>3159</v>
      </c>
      <c r="B932" s="709" t="s">
        <v>3160</v>
      </c>
      <c r="C932" s="511" t="s">
        <v>52</v>
      </c>
      <c r="D932" s="511" t="s">
        <v>3161</v>
      </c>
      <c r="E932" s="511" t="s">
        <v>3162</v>
      </c>
      <c r="F932" s="511" t="s">
        <v>2508</v>
      </c>
      <c r="G932" s="511">
        <v>5.0</v>
      </c>
      <c r="H932" s="511">
        <v>5.0</v>
      </c>
      <c r="I932" s="511">
        <v>5.0</v>
      </c>
      <c r="J932" s="530">
        <v>50.0</v>
      </c>
      <c r="K932" s="683">
        <f t="shared" si="14"/>
        <v>10</v>
      </c>
      <c r="L932" s="126" t="s">
        <v>427</v>
      </c>
    </row>
    <row r="933" ht="15.75" customHeight="1">
      <c r="A933" s="348" t="s">
        <v>2582</v>
      </c>
      <c r="B933" s="640" t="s">
        <v>2554</v>
      </c>
      <c r="C933" s="348" t="s">
        <v>52</v>
      </c>
      <c r="D933" s="348" t="s">
        <v>2555</v>
      </c>
      <c r="E933" s="348" t="s">
        <v>2556</v>
      </c>
      <c r="F933" s="348" t="s">
        <v>2113</v>
      </c>
      <c r="G933" s="348">
        <v>10.0</v>
      </c>
      <c r="H933" s="348">
        <v>7.0</v>
      </c>
      <c r="I933" s="348">
        <v>10.0</v>
      </c>
      <c r="J933" s="665">
        <v>50.0</v>
      </c>
      <c r="K933" s="628">
        <v>5.0</v>
      </c>
      <c r="L933" s="126" t="s">
        <v>427</v>
      </c>
    </row>
    <row r="934" ht="15.75" customHeight="1">
      <c r="A934" s="348" t="s">
        <v>2582</v>
      </c>
      <c r="B934" s="640" t="s">
        <v>2554</v>
      </c>
      <c r="C934" s="348" t="s">
        <v>52</v>
      </c>
      <c r="D934" s="348" t="s">
        <v>2558</v>
      </c>
      <c r="E934" s="348" t="s">
        <v>2559</v>
      </c>
      <c r="F934" s="348" t="s">
        <v>2113</v>
      </c>
      <c r="G934" s="348">
        <v>10.0</v>
      </c>
      <c r="H934" s="348">
        <v>7.0</v>
      </c>
      <c r="I934" s="348">
        <v>10.0</v>
      </c>
      <c r="J934" s="665">
        <v>50.0</v>
      </c>
      <c r="K934" s="628">
        <v>5.0</v>
      </c>
      <c r="L934" s="126" t="s">
        <v>427</v>
      </c>
    </row>
    <row r="935" ht="15.75" customHeight="1">
      <c r="A935" s="348" t="s">
        <v>2582</v>
      </c>
      <c r="B935" s="640" t="s">
        <v>2554</v>
      </c>
      <c r="C935" s="348" t="s">
        <v>52</v>
      </c>
      <c r="D935" s="348" t="s">
        <v>2561</v>
      </c>
      <c r="E935" s="348" t="s">
        <v>2562</v>
      </c>
      <c r="F935" s="348" t="s">
        <v>2113</v>
      </c>
      <c r="G935" s="348">
        <v>10.0</v>
      </c>
      <c r="H935" s="348">
        <v>7.0</v>
      </c>
      <c r="I935" s="348">
        <v>10.0</v>
      </c>
      <c r="J935" s="665">
        <v>50.0</v>
      </c>
      <c r="K935" s="628">
        <v>5.0</v>
      </c>
      <c r="L935" s="126" t="s">
        <v>427</v>
      </c>
    </row>
    <row r="936" ht="15.75" customHeight="1">
      <c r="A936" s="348" t="s">
        <v>2582</v>
      </c>
      <c r="B936" s="640" t="s">
        <v>2554</v>
      </c>
      <c r="C936" s="348" t="s">
        <v>52</v>
      </c>
      <c r="D936" s="348" t="s">
        <v>2564</v>
      </c>
      <c r="E936" s="348" t="s">
        <v>2565</v>
      </c>
      <c r="F936" s="348" t="s">
        <v>2113</v>
      </c>
      <c r="G936" s="348">
        <v>10.0</v>
      </c>
      <c r="H936" s="348">
        <v>7.0</v>
      </c>
      <c r="I936" s="348">
        <v>10.0</v>
      </c>
      <c r="J936" s="665">
        <v>50.0</v>
      </c>
      <c r="K936" s="628">
        <v>5.0</v>
      </c>
      <c r="L936" s="126" t="s">
        <v>427</v>
      </c>
    </row>
    <row r="937" ht="15.75" customHeight="1">
      <c r="A937" s="348" t="s">
        <v>2582</v>
      </c>
      <c r="B937" s="640" t="s">
        <v>2554</v>
      </c>
      <c r="C937" s="348" t="s">
        <v>52</v>
      </c>
      <c r="D937" s="348" t="s">
        <v>2567</v>
      </c>
      <c r="E937" s="348" t="s">
        <v>2568</v>
      </c>
      <c r="F937" s="348" t="s">
        <v>2113</v>
      </c>
      <c r="G937" s="348">
        <v>10.0</v>
      </c>
      <c r="H937" s="348">
        <v>7.0</v>
      </c>
      <c r="I937" s="348">
        <v>10.0</v>
      </c>
      <c r="J937" s="665">
        <v>50.0</v>
      </c>
      <c r="K937" s="628">
        <v>5.0</v>
      </c>
      <c r="L937" s="126" t="s">
        <v>427</v>
      </c>
    </row>
    <row r="938" ht="15.75" customHeight="1">
      <c r="A938" s="348" t="s">
        <v>2607</v>
      </c>
      <c r="B938" s="640" t="s">
        <v>2206</v>
      </c>
      <c r="C938" s="348" t="s">
        <v>52</v>
      </c>
      <c r="D938" s="348" t="s">
        <v>2207</v>
      </c>
      <c r="E938" s="348" t="s">
        <v>2208</v>
      </c>
      <c r="F938" s="348" t="s">
        <v>2113</v>
      </c>
      <c r="G938" s="348">
        <v>9.0</v>
      </c>
      <c r="H938" s="348">
        <v>9.0</v>
      </c>
      <c r="I938" s="348">
        <v>9.0</v>
      </c>
      <c r="J938" s="665">
        <v>50.0</v>
      </c>
      <c r="K938" s="628">
        <v>5.555555556</v>
      </c>
      <c r="L938" s="126" t="s">
        <v>427</v>
      </c>
    </row>
    <row r="939" ht="15.75" customHeight="1">
      <c r="A939" s="348" t="s">
        <v>2607</v>
      </c>
      <c r="B939" s="640" t="s">
        <v>2206</v>
      </c>
      <c r="C939" s="348" t="s">
        <v>52</v>
      </c>
      <c r="D939" s="348" t="s">
        <v>2209</v>
      </c>
      <c r="E939" s="348" t="s">
        <v>2210</v>
      </c>
      <c r="F939" s="348" t="s">
        <v>2113</v>
      </c>
      <c r="G939" s="348">
        <v>9.0</v>
      </c>
      <c r="H939" s="348">
        <v>9.0</v>
      </c>
      <c r="I939" s="348">
        <v>9.0</v>
      </c>
      <c r="J939" s="665">
        <v>50.0</v>
      </c>
      <c r="K939" s="628">
        <v>5.555555556</v>
      </c>
      <c r="L939" s="126" t="s">
        <v>427</v>
      </c>
    </row>
    <row r="940" ht="15.75" customHeight="1">
      <c r="A940" s="348" t="s">
        <v>2607</v>
      </c>
      <c r="B940" s="640" t="s">
        <v>2206</v>
      </c>
      <c r="C940" s="348" t="s">
        <v>52</v>
      </c>
      <c r="D940" s="348" t="s">
        <v>2211</v>
      </c>
      <c r="E940" s="348" t="s">
        <v>2212</v>
      </c>
      <c r="F940" s="348" t="s">
        <v>2113</v>
      </c>
      <c r="G940" s="348">
        <v>9.0</v>
      </c>
      <c r="H940" s="348">
        <v>9.0</v>
      </c>
      <c r="I940" s="348">
        <v>9.0</v>
      </c>
      <c r="J940" s="665">
        <v>50.0</v>
      </c>
      <c r="K940" s="628">
        <v>5.555555556</v>
      </c>
      <c r="L940" s="126" t="s">
        <v>427</v>
      </c>
    </row>
    <row r="941" ht="15.75" customHeight="1">
      <c r="A941" s="348" t="s">
        <v>2607</v>
      </c>
      <c r="B941" s="640" t="s">
        <v>2206</v>
      </c>
      <c r="C941" s="348" t="s">
        <v>52</v>
      </c>
      <c r="D941" s="348" t="s">
        <v>2213</v>
      </c>
      <c r="E941" s="348" t="s">
        <v>2214</v>
      </c>
      <c r="F941" s="348" t="s">
        <v>2113</v>
      </c>
      <c r="G941" s="348">
        <v>9.0</v>
      </c>
      <c r="H941" s="348">
        <v>9.0</v>
      </c>
      <c r="I941" s="348">
        <v>9.0</v>
      </c>
      <c r="J941" s="665">
        <v>50.0</v>
      </c>
      <c r="K941" s="628">
        <v>5.555555556</v>
      </c>
      <c r="L941" s="126" t="s">
        <v>427</v>
      </c>
    </row>
    <row r="942" ht="15.75" customHeight="1">
      <c r="A942" s="348" t="s">
        <v>2607</v>
      </c>
      <c r="B942" s="640" t="s">
        <v>2206</v>
      </c>
      <c r="C942" s="348" t="s">
        <v>52</v>
      </c>
      <c r="D942" s="348" t="s">
        <v>2215</v>
      </c>
      <c r="E942" s="348" t="s">
        <v>2216</v>
      </c>
      <c r="F942" s="348" t="s">
        <v>2113</v>
      </c>
      <c r="G942" s="348">
        <v>9.0</v>
      </c>
      <c r="H942" s="348">
        <v>9.0</v>
      </c>
      <c r="I942" s="348">
        <v>9.0</v>
      </c>
      <c r="J942" s="665">
        <v>50.0</v>
      </c>
      <c r="K942" s="628">
        <v>5.555555556</v>
      </c>
      <c r="L942" s="126" t="s">
        <v>427</v>
      </c>
    </row>
    <row r="943" ht="15.75" customHeight="1">
      <c r="A943" s="348" t="s">
        <v>2607</v>
      </c>
      <c r="B943" s="640" t="s">
        <v>2206</v>
      </c>
      <c r="C943" s="348" t="s">
        <v>52</v>
      </c>
      <c r="D943" s="348" t="s">
        <v>2217</v>
      </c>
      <c r="E943" s="672" t="s">
        <v>2218</v>
      </c>
      <c r="F943" s="626" t="s">
        <v>2113</v>
      </c>
      <c r="G943" s="348">
        <v>9.0</v>
      </c>
      <c r="H943" s="348">
        <v>9.0</v>
      </c>
      <c r="I943" s="348">
        <v>9.0</v>
      </c>
      <c r="J943" s="665">
        <v>50.0</v>
      </c>
      <c r="K943" s="666">
        <v>5.555555556</v>
      </c>
      <c r="L943" s="126" t="s">
        <v>427</v>
      </c>
    </row>
    <row r="944" ht="15.75" customHeight="1">
      <c r="A944" s="348" t="s">
        <v>2607</v>
      </c>
      <c r="B944" s="640" t="s">
        <v>2206</v>
      </c>
      <c r="C944" s="348" t="s">
        <v>52</v>
      </c>
      <c r="D944" s="348" t="s">
        <v>2219</v>
      </c>
      <c r="E944" s="348" t="s">
        <v>2220</v>
      </c>
      <c r="F944" s="626" t="s">
        <v>2113</v>
      </c>
      <c r="G944" s="348">
        <v>9.0</v>
      </c>
      <c r="H944" s="348">
        <v>9.0</v>
      </c>
      <c r="I944" s="348">
        <v>9.0</v>
      </c>
      <c r="J944" s="665">
        <v>50.0</v>
      </c>
      <c r="K944" s="666">
        <v>5.555555556</v>
      </c>
      <c r="L944" s="126" t="s">
        <v>427</v>
      </c>
    </row>
    <row r="945" ht="15.75" customHeight="1">
      <c r="A945" s="348" t="s">
        <v>2607</v>
      </c>
      <c r="B945" s="640" t="s">
        <v>2206</v>
      </c>
      <c r="C945" s="348" t="s">
        <v>52</v>
      </c>
      <c r="D945" s="348" t="s">
        <v>2221</v>
      </c>
      <c r="E945" s="672" t="s">
        <v>2222</v>
      </c>
      <c r="F945" s="626" t="s">
        <v>2113</v>
      </c>
      <c r="G945" s="348">
        <v>9.0</v>
      </c>
      <c r="H945" s="348">
        <v>9.0</v>
      </c>
      <c r="I945" s="348">
        <v>9.0</v>
      </c>
      <c r="J945" s="665">
        <v>50.0</v>
      </c>
      <c r="K945" s="666">
        <v>5.555555556</v>
      </c>
      <c r="L945" s="126" t="s">
        <v>427</v>
      </c>
    </row>
    <row r="946" ht="15.75" customHeight="1">
      <c r="A946" s="348" t="s">
        <v>2223</v>
      </c>
      <c r="B946" s="640" t="s">
        <v>2224</v>
      </c>
      <c r="C946" s="348" t="s">
        <v>52</v>
      </c>
      <c r="D946" s="348" t="s">
        <v>2225</v>
      </c>
      <c r="E946" s="672" t="s">
        <v>2226</v>
      </c>
      <c r="F946" s="626" t="s">
        <v>2113</v>
      </c>
      <c r="G946" s="348">
        <v>14.0</v>
      </c>
      <c r="H946" s="348">
        <v>14.0</v>
      </c>
      <c r="I946" s="348">
        <v>14.0</v>
      </c>
      <c r="J946" s="665">
        <v>50.0</v>
      </c>
      <c r="K946" s="666">
        <v>3.571428571</v>
      </c>
      <c r="L946" s="126" t="s">
        <v>427</v>
      </c>
    </row>
    <row r="947" ht="15.75" customHeight="1">
      <c r="A947" s="348" t="s">
        <v>2223</v>
      </c>
      <c r="B947" s="640" t="s">
        <v>2224</v>
      </c>
      <c r="C947" s="348" t="s">
        <v>52</v>
      </c>
      <c r="D947" s="348" t="s">
        <v>2227</v>
      </c>
      <c r="E947" s="672" t="s">
        <v>2228</v>
      </c>
      <c r="F947" s="626" t="s">
        <v>2113</v>
      </c>
      <c r="G947" s="348">
        <v>14.0</v>
      </c>
      <c r="H947" s="348">
        <v>14.0</v>
      </c>
      <c r="I947" s="348">
        <v>14.0</v>
      </c>
      <c r="J947" s="665">
        <v>50.0</v>
      </c>
      <c r="K947" s="666">
        <v>3.571428571</v>
      </c>
      <c r="L947" s="126" t="s">
        <v>427</v>
      </c>
    </row>
    <row r="948" ht="15.75" customHeight="1">
      <c r="A948" s="348" t="s">
        <v>2223</v>
      </c>
      <c r="B948" s="640" t="s">
        <v>2224</v>
      </c>
      <c r="C948" s="348" t="s">
        <v>52</v>
      </c>
      <c r="D948" s="348" t="s">
        <v>2229</v>
      </c>
      <c r="E948" s="348" t="s">
        <v>2230</v>
      </c>
      <c r="F948" s="626" t="s">
        <v>2113</v>
      </c>
      <c r="G948" s="348">
        <v>14.0</v>
      </c>
      <c r="H948" s="348">
        <v>14.0</v>
      </c>
      <c r="I948" s="348">
        <v>14.0</v>
      </c>
      <c r="J948" s="665">
        <v>50.0</v>
      </c>
      <c r="K948" s="666">
        <v>3.571428571</v>
      </c>
      <c r="L948" s="126" t="s">
        <v>427</v>
      </c>
    </row>
    <row r="949" ht="15.75" customHeight="1">
      <c r="A949" s="348" t="s">
        <v>2223</v>
      </c>
      <c r="B949" s="640" t="s">
        <v>2224</v>
      </c>
      <c r="C949" s="348" t="s">
        <v>52</v>
      </c>
      <c r="D949" s="348" t="s">
        <v>2231</v>
      </c>
      <c r="E949" s="672" t="s">
        <v>2232</v>
      </c>
      <c r="F949" s="626" t="s">
        <v>2113</v>
      </c>
      <c r="G949" s="348">
        <v>14.0</v>
      </c>
      <c r="H949" s="348">
        <v>14.0</v>
      </c>
      <c r="I949" s="348">
        <v>14.0</v>
      </c>
      <c r="J949" s="665">
        <v>50.0</v>
      </c>
      <c r="K949" s="666">
        <v>3.571428571</v>
      </c>
      <c r="L949" s="126" t="s">
        <v>427</v>
      </c>
    </row>
    <row r="950" ht="15.75" customHeight="1">
      <c r="A950" s="348" t="s">
        <v>2223</v>
      </c>
      <c r="B950" s="640" t="s">
        <v>2224</v>
      </c>
      <c r="C950" s="348" t="s">
        <v>52</v>
      </c>
      <c r="D950" s="348" t="s">
        <v>2233</v>
      </c>
      <c r="E950" s="672" t="s">
        <v>2234</v>
      </c>
      <c r="F950" s="626" t="s">
        <v>2113</v>
      </c>
      <c r="G950" s="348">
        <v>14.0</v>
      </c>
      <c r="H950" s="348">
        <v>14.0</v>
      </c>
      <c r="I950" s="348">
        <v>14.0</v>
      </c>
      <c r="J950" s="665">
        <v>50.0</v>
      </c>
      <c r="K950" s="666">
        <v>3.571428571</v>
      </c>
      <c r="L950" s="126" t="s">
        <v>427</v>
      </c>
    </row>
    <row r="951" ht="15.75" customHeight="1">
      <c r="A951" s="348" t="s">
        <v>2223</v>
      </c>
      <c r="B951" s="640" t="s">
        <v>2224</v>
      </c>
      <c r="C951" s="348" t="s">
        <v>52</v>
      </c>
      <c r="D951" s="348" t="s">
        <v>2235</v>
      </c>
      <c r="E951" s="348" t="s">
        <v>2236</v>
      </c>
      <c r="F951" s="626" t="s">
        <v>2113</v>
      </c>
      <c r="G951" s="348">
        <v>14.0</v>
      </c>
      <c r="H951" s="348">
        <v>14.0</v>
      </c>
      <c r="I951" s="348">
        <v>14.0</v>
      </c>
      <c r="J951" s="665">
        <v>50.0</v>
      </c>
      <c r="K951" s="666">
        <v>3.571428571</v>
      </c>
      <c r="L951" s="126" t="s">
        <v>427</v>
      </c>
    </row>
    <row r="952" ht="15.75" customHeight="1">
      <c r="A952" s="348" t="s">
        <v>2223</v>
      </c>
      <c r="B952" s="640" t="s">
        <v>2224</v>
      </c>
      <c r="C952" s="348" t="s">
        <v>52</v>
      </c>
      <c r="D952" s="348" t="s">
        <v>2237</v>
      </c>
      <c r="E952" s="348" t="s">
        <v>2238</v>
      </c>
      <c r="F952" s="626" t="s">
        <v>2113</v>
      </c>
      <c r="G952" s="348">
        <v>14.0</v>
      </c>
      <c r="H952" s="348">
        <v>14.0</v>
      </c>
      <c r="I952" s="348">
        <v>14.0</v>
      </c>
      <c r="J952" s="665">
        <v>50.0</v>
      </c>
      <c r="K952" s="666">
        <v>3.571428571</v>
      </c>
      <c r="L952" s="126" t="s">
        <v>427</v>
      </c>
    </row>
    <row r="953" ht="15.75" customHeight="1">
      <c r="A953" s="348" t="s">
        <v>2223</v>
      </c>
      <c r="B953" s="640" t="s">
        <v>2224</v>
      </c>
      <c r="C953" s="348" t="s">
        <v>52</v>
      </c>
      <c r="D953" s="348" t="s">
        <v>2239</v>
      </c>
      <c r="E953" s="348" t="s">
        <v>2240</v>
      </c>
      <c r="F953" s="626" t="s">
        <v>2113</v>
      </c>
      <c r="G953" s="348">
        <v>14.0</v>
      </c>
      <c r="H953" s="348">
        <v>14.0</v>
      </c>
      <c r="I953" s="348">
        <v>14.0</v>
      </c>
      <c r="J953" s="665">
        <v>50.0</v>
      </c>
      <c r="K953" s="666">
        <v>3.571428571</v>
      </c>
      <c r="L953" s="126" t="s">
        <v>427</v>
      </c>
    </row>
    <row r="954" ht="15.75" customHeight="1">
      <c r="A954" s="348" t="s">
        <v>2223</v>
      </c>
      <c r="B954" s="640" t="s">
        <v>2224</v>
      </c>
      <c r="C954" s="348" t="s">
        <v>52</v>
      </c>
      <c r="D954" s="348" t="s">
        <v>2241</v>
      </c>
      <c r="E954" s="348" t="s">
        <v>2242</v>
      </c>
      <c r="F954" s="626" t="s">
        <v>2113</v>
      </c>
      <c r="G954" s="348">
        <v>14.0</v>
      </c>
      <c r="H954" s="348">
        <v>14.0</v>
      </c>
      <c r="I954" s="348">
        <v>14.0</v>
      </c>
      <c r="J954" s="665">
        <v>50.0</v>
      </c>
      <c r="K954" s="666">
        <v>3.571428571</v>
      </c>
      <c r="L954" s="126" t="s">
        <v>427</v>
      </c>
    </row>
    <row r="955" ht="15.75" customHeight="1">
      <c r="A955" s="348" t="s">
        <v>2223</v>
      </c>
      <c r="B955" s="640" t="s">
        <v>2224</v>
      </c>
      <c r="C955" s="348" t="s">
        <v>52</v>
      </c>
      <c r="D955" s="348" t="s">
        <v>2243</v>
      </c>
      <c r="E955" s="348" t="s">
        <v>2244</v>
      </c>
      <c r="F955" s="626" t="s">
        <v>2113</v>
      </c>
      <c r="G955" s="348">
        <v>14.0</v>
      </c>
      <c r="H955" s="348">
        <v>14.0</v>
      </c>
      <c r="I955" s="348">
        <v>14.0</v>
      </c>
      <c r="J955" s="665">
        <v>50.0</v>
      </c>
      <c r="K955" s="666">
        <v>3.571428571</v>
      </c>
      <c r="L955" s="126" t="s">
        <v>427</v>
      </c>
    </row>
    <row r="956" ht="15.75" customHeight="1">
      <c r="A956" s="348" t="s">
        <v>2223</v>
      </c>
      <c r="B956" s="640" t="s">
        <v>2224</v>
      </c>
      <c r="C956" s="348" t="s">
        <v>52</v>
      </c>
      <c r="D956" s="348" t="s">
        <v>2245</v>
      </c>
      <c r="E956" s="348" t="s">
        <v>2246</v>
      </c>
      <c r="F956" s="626" t="s">
        <v>2113</v>
      </c>
      <c r="G956" s="348">
        <v>14.0</v>
      </c>
      <c r="H956" s="348">
        <v>14.0</v>
      </c>
      <c r="I956" s="348">
        <v>14.0</v>
      </c>
      <c r="J956" s="665">
        <v>50.0</v>
      </c>
      <c r="K956" s="666">
        <v>3.571428571</v>
      </c>
      <c r="L956" s="126" t="s">
        <v>427</v>
      </c>
    </row>
    <row r="957" ht="15.75" customHeight="1">
      <c r="A957" s="348" t="s">
        <v>2223</v>
      </c>
      <c r="B957" s="640" t="s">
        <v>2224</v>
      </c>
      <c r="C957" s="348" t="s">
        <v>52</v>
      </c>
      <c r="D957" s="348" t="s">
        <v>2247</v>
      </c>
      <c r="E957" s="348" t="s">
        <v>2248</v>
      </c>
      <c r="F957" s="626" t="s">
        <v>2113</v>
      </c>
      <c r="G957" s="348">
        <v>14.0</v>
      </c>
      <c r="H957" s="348">
        <v>14.0</v>
      </c>
      <c r="I957" s="348">
        <v>14.0</v>
      </c>
      <c r="J957" s="665">
        <v>50.0</v>
      </c>
      <c r="K957" s="666">
        <v>3.571428571</v>
      </c>
      <c r="L957" s="126" t="s">
        <v>427</v>
      </c>
    </row>
    <row r="958" ht="15.75" customHeight="1">
      <c r="A958" s="348" t="s">
        <v>2223</v>
      </c>
      <c r="B958" s="640" t="s">
        <v>2224</v>
      </c>
      <c r="C958" s="348" t="s">
        <v>52</v>
      </c>
      <c r="D958" s="348" t="s">
        <v>2249</v>
      </c>
      <c r="E958" s="348" t="s">
        <v>2250</v>
      </c>
      <c r="F958" s="626" t="s">
        <v>2113</v>
      </c>
      <c r="G958" s="348">
        <v>14.0</v>
      </c>
      <c r="H958" s="348">
        <v>14.0</v>
      </c>
      <c r="I958" s="348">
        <v>14.0</v>
      </c>
      <c r="J958" s="665">
        <v>50.0</v>
      </c>
      <c r="K958" s="666">
        <v>3.571428571</v>
      </c>
      <c r="L958" s="126" t="s">
        <v>427</v>
      </c>
    </row>
    <row r="959" ht="15.75" customHeight="1">
      <c r="A959" s="348" t="s">
        <v>2223</v>
      </c>
      <c r="B959" s="640" t="s">
        <v>2224</v>
      </c>
      <c r="C959" s="348" t="s">
        <v>52</v>
      </c>
      <c r="D959" s="348" t="s">
        <v>2251</v>
      </c>
      <c r="E959" s="348" t="s">
        <v>2252</v>
      </c>
      <c r="F959" s="626" t="s">
        <v>2113</v>
      </c>
      <c r="G959" s="348">
        <v>14.0</v>
      </c>
      <c r="H959" s="348">
        <v>14.0</v>
      </c>
      <c r="I959" s="348">
        <v>14.0</v>
      </c>
      <c r="J959" s="665">
        <v>50.0</v>
      </c>
      <c r="K959" s="666">
        <v>3.571428571</v>
      </c>
      <c r="L959" s="126" t="s">
        <v>427</v>
      </c>
    </row>
    <row r="960" ht="15.75" customHeight="1">
      <c r="A960" s="348" t="s">
        <v>2223</v>
      </c>
      <c r="B960" s="640" t="s">
        <v>2224</v>
      </c>
      <c r="C960" s="631" t="s">
        <v>52</v>
      </c>
      <c r="D960" s="348" t="s">
        <v>2253</v>
      </c>
      <c r="E960" s="348" t="s">
        <v>2254</v>
      </c>
      <c r="F960" s="626" t="s">
        <v>2113</v>
      </c>
      <c r="G960" s="348">
        <v>14.0</v>
      </c>
      <c r="H960" s="673">
        <v>14.0</v>
      </c>
      <c r="I960" s="673">
        <v>14.0</v>
      </c>
      <c r="J960" s="665">
        <v>50.0</v>
      </c>
      <c r="K960" s="666">
        <v>3.571428571</v>
      </c>
      <c r="L960" s="126" t="s">
        <v>427</v>
      </c>
    </row>
    <row r="961" ht="15.75" customHeight="1">
      <c r="A961" s="348" t="s">
        <v>2223</v>
      </c>
      <c r="B961" s="640" t="s">
        <v>2224</v>
      </c>
      <c r="C961" s="631" t="s">
        <v>52</v>
      </c>
      <c r="D961" s="348" t="s">
        <v>2255</v>
      </c>
      <c r="E961" s="348" t="s">
        <v>2256</v>
      </c>
      <c r="F961" s="626" t="s">
        <v>2113</v>
      </c>
      <c r="G961" s="348">
        <v>14.0</v>
      </c>
      <c r="H961" s="673">
        <v>14.0</v>
      </c>
      <c r="I961" s="673">
        <v>14.0</v>
      </c>
      <c r="J961" s="665">
        <v>50.0</v>
      </c>
      <c r="K961" s="666">
        <v>3.571428571</v>
      </c>
      <c r="L961" s="126" t="s">
        <v>427</v>
      </c>
    </row>
    <row r="962" ht="15.75" customHeight="1">
      <c r="A962" s="348" t="s">
        <v>2223</v>
      </c>
      <c r="B962" s="640" t="s">
        <v>2224</v>
      </c>
      <c r="C962" s="631" t="s">
        <v>52</v>
      </c>
      <c r="D962" s="348" t="s">
        <v>2257</v>
      </c>
      <c r="E962" s="672" t="s">
        <v>2258</v>
      </c>
      <c r="F962" s="626" t="s">
        <v>2113</v>
      </c>
      <c r="G962" s="348">
        <v>14.0</v>
      </c>
      <c r="H962" s="673">
        <v>14.0</v>
      </c>
      <c r="I962" s="673">
        <v>14.0</v>
      </c>
      <c r="J962" s="665">
        <v>50.0</v>
      </c>
      <c r="K962" s="666">
        <v>3.571428571</v>
      </c>
      <c r="L962" s="126" t="s">
        <v>427</v>
      </c>
    </row>
    <row r="963" ht="15.75" customHeight="1">
      <c r="A963" s="348" t="s">
        <v>2223</v>
      </c>
      <c r="B963" s="640" t="s">
        <v>2224</v>
      </c>
      <c r="C963" s="348" t="s">
        <v>52</v>
      </c>
      <c r="D963" s="348" t="s">
        <v>2259</v>
      </c>
      <c r="E963" s="348" t="s">
        <v>2260</v>
      </c>
      <c r="F963" s="626" t="s">
        <v>2113</v>
      </c>
      <c r="G963" s="348">
        <v>14.0</v>
      </c>
      <c r="H963" s="674">
        <v>14.0</v>
      </c>
      <c r="I963" s="674">
        <v>14.0</v>
      </c>
      <c r="J963" s="665">
        <v>50.0</v>
      </c>
      <c r="K963" s="666">
        <v>3.571428571</v>
      </c>
      <c r="L963" s="126" t="s">
        <v>427</v>
      </c>
    </row>
    <row r="964" ht="15.75" customHeight="1">
      <c r="A964" s="348" t="s">
        <v>2223</v>
      </c>
      <c r="B964" s="640" t="s">
        <v>2224</v>
      </c>
      <c r="C964" s="348" t="s">
        <v>52</v>
      </c>
      <c r="D964" s="348" t="s">
        <v>2261</v>
      </c>
      <c r="E964" s="348" t="s">
        <v>2262</v>
      </c>
      <c r="F964" s="626" t="s">
        <v>2113</v>
      </c>
      <c r="G964" s="348">
        <v>14.0</v>
      </c>
      <c r="H964" s="674">
        <v>14.0</v>
      </c>
      <c r="I964" s="674">
        <v>14.0</v>
      </c>
      <c r="J964" s="665">
        <v>50.0</v>
      </c>
      <c r="K964" s="666">
        <v>3.571428571</v>
      </c>
      <c r="L964" s="126" t="s">
        <v>427</v>
      </c>
    </row>
    <row r="965" ht="15.75" customHeight="1">
      <c r="A965" s="348" t="s">
        <v>2223</v>
      </c>
      <c r="B965" s="640" t="s">
        <v>2224</v>
      </c>
      <c r="C965" s="348" t="s">
        <v>52</v>
      </c>
      <c r="D965" s="348" t="s">
        <v>2263</v>
      </c>
      <c r="E965" s="672" t="s">
        <v>2264</v>
      </c>
      <c r="F965" s="626" t="s">
        <v>2113</v>
      </c>
      <c r="G965" s="348">
        <v>14.0</v>
      </c>
      <c r="H965" s="674">
        <v>14.0</v>
      </c>
      <c r="I965" s="674">
        <v>14.0</v>
      </c>
      <c r="J965" s="665">
        <v>50.0</v>
      </c>
      <c r="K965" s="666">
        <v>3.571428571</v>
      </c>
      <c r="L965" s="126" t="s">
        <v>427</v>
      </c>
    </row>
    <row r="966" ht="15.75" customHeight="1">
      <c r="A966" s="348" t="s">
        <v>2223</v>
      </c>
      <c r="B966" s="640" t="s">
        <v>2224</v>
      </c>
      <c r="C966" s="348" t="s">
        <v>52</v>
      </c>
      <c r="D966" s="348" t="s">
        <v>2265</v>
      </c>
      <c r="E966" s="672" t="s">
        <v>2266</v>
      </c>
      <c r="F966" s="626" t="s">
        <v>2113</v>
      </c>
      <c r="G966" s="348">
        <v>14.0</v>
      </c>
      <c r="H966" s="674">
        <v>14.0</v>
      </c>
      <c r="I966" s="674">
        <v>14.0</v>
      </c>
      <c r="J966" s="665">
        <v>50.0</v>
      </c>
      <c r="K966" s="666">
        <v>3.571428571</v>
      </c>
      <c r="L966" s="126" t="s">
        <v>427</v>
      </c>
    </row>
    <row r="967" ht="15.75" customHeight="1">
      <c r="A967" s="348" t="s">
        <v>2223</v>
      </c>
      <c r="B967" s="640" t="s">
        <v>2224</v>
      </c>
      <c r="C967" s="348" t="s">
        <v>52</v>
      </c>
      <c r="D967" s="348" t="s">
        <v>2267</v>
      </c>
      <c r="E967" s="348" t="s">
        <v>2268</v>
      </c>
      <c r="F967" s="626" t="s">
        <v>2113</v>
      </c>
      <c r="G967" s="348">
        <v>14.0</v>
      </c>
      <c r="H967" s="674">
        <v>14.0</v>
      </c>
      <c r="I967" s="674">
        <v>14.0</v>
      </c>
      <c r="J967" s="665">
        <v>50.0</v>
      </c>
      <c r="K967" s="666">
        <v>3.571428571</v>
      </c>
      <c r="L967" s="126" t="s">
        <v>427</v>
      </c>
    </row>
    <row r="968" ht="15.75" customHeight="1">
      <c r="A968" s="348" t="s">
        <v>2223</v>
      </c>
      <c r="B968" s="640" t="s">
        <v>2224</v>
      </c>
      <c r="C968" s="348" t="s">
        <v>52</v>
      </c>
      <c r="D968" s="348" t="s">
        <v>2269</v>
      </c>
      <c r="E968" s="348" t="s">
        <v>2270</v>
      </c>
      <c r="F968" s="626" t="s">
        <v>2113</v>
      </c>
      <c r="G968" s="348">
        <v>14.0</v>
      </c>
      <c r="H968" s="348">
        <v>14.0</v>
      </c>
      <c r="I968" s="348">
        <v>14.0</v>
      </c>
      <c r="J968" s="665">
        <v>50.0</v>
      </c>
      <c r="K968" s="666">
        <v>3.571428571</v>
      </c>
      <c r="L968" s="126" t="s">
        <v>427</v>
      </c>
    </row>
    <row r="969" ht="15.75" customHeight="1">
      <c r="A969" s="348" t="s">
        <v>2223</v>
      </c>
      <c r="B969" s="640" t="s">
        <v>2224</v>
      </c>
      <c r="C969" s="348" t="s">
        <v>52</v>
      </c>
      <c r="D969" s="348" t="s">
        <v>2271</v>
      </c>
      <c r="E969" s="348" t="s">
        <v>2272</v>
      </c>
      <c r="F969" s="626" t="s">
        <v>2113</v>
      </c>
      <c r="G969" s="348">
        <v>14.0</v>
      </c>
      <c r="H969" s="348">
        <v>14.0</v>
      </c>
      <c r="I969" s="348">
        <v>14.0</v>
      </c>
      <c r="J969" s="665">
        <v>50.0</v>
      </c>
      <c r="K969" s="666">
        <v>3.571428571</v>
      </c>
      <c r="L969" s="126" t="s">
        <v>427</v>
      </c>
    </row>
    <row r="970" ht="15.75" customHeight="1">
      <c r="A970" s="348" t="s">
        <v>2223</v>
      </c>
      <c r="B970" s="640" t="s">
        <v>2224</v>
      </c>
      <c r="C970" s="348" t="s">
        <v>52</v>
      </c>
      <c r="D970" s="348" t="s">
        <v>2273</v>
      </c>
      <c r="E970" s="672" t="s">
        <v>2274</v>
      </c>
      <c r="F970" s="626" t="s">
        <v>2113</v>
      </c>
      <c r="G970" s="348">
        <v>14.0</v>
      </c>
      <c r="H970" s="348">
        <v>14.0</v>
      </c>
      <c r="I970" s="348">
        <v>14.0</v>
      </c>
      <c r="J970" s="665">
        <v>50.0</v>
      </c>
      <c r="K970" s="666">
        <v>3.571428571</v>
      </c>
      <c r="L970" s="126" t="s">
        <v>427</v>
      </c>
    </row>
    <row r="971" ht="15.75" customHeight="1">
      <c r="A971" s="348" t="s">
        <v>2223</v>
      </c>
      <c r="B971" s="640" t="s">
        <v>2224</v>
      </c>
      <c r="C971" s="348" t="s">
        <v>52</v>
      </c>
      <c r="D971" s="348" t="s">
        <v>2275</v>
      </c>
      <c r="E971" s="348" t="s">
        <v>2276</v>
      </c>
      <c r="F971" s="626" t="s">
        <v>2113</v>
      </c>
      <c r="G971" s="348">
        <v>14.0</v>
      </c>
      <c r="H971" s="348">
        <v>14.0</v>
      </c>
      <c r="I971" s="348">
        <v>14.0</v>
      </c>
      <c r="J971" s="665">
        <v>50.0</v>
      </c>
      <c r="K971" s="666">
        <v>3.571428571</v>
      </c>
      <c r="L971" s="126" t="s">
        <v>427</v>
      </c>
    </row>
    <row r="972" ht="15.75" customHeight="1">
      <c r="A972" s="631" t="s">
        <v>2223</v>
      </c>
      <c r="B972" s="663" t="s">
        <v>2224</v>
      </c>
      <c r="C972" s="348" t="s">
        <v>52</v>
      </c>
      <c r="D972" s="348" t="s">
        <v>2277</v>
      </c>
      <c r="E972" s="672" t="s">
        <v>2278</v>
      </c>
      <c r="F972" s="626" t="s">
        <v>2113</v>
      </c>
      <c r="G972" s="348">
        <v>14.0</v>
      </c>
      <c r="H972" s="348">
        <v>14.0</v>
      </c>
      <c r="I972" s="348">
        <v>14.0</v>
      </c>
      <c r="J972" s="665">
        <v>50.0</v>
      </c>
      <c r="K972" s="666">
        <v>3.571428571</v>
      </c>
      <c r="L972" s="126" t="s">
        <v>427</v>
      </c>
    </row>
    <row r="973" ht="15.75" customHeight="1">
      <c r="A973" s="631" t="s">
        <v>2223</v>
      </c>
      <c r="B973" s="663" t="s">
        <v>2224</v>
      </c>
      <c r="C973" s="348" t="s">
        <v>52</v>
      </c>
      <c r="D973" s="348" t="s">
        <v>2279</v>
      </c>
      <c r="E973" s="672" t="s">
        <v>2280</v>
      </c>
      <c r="F973" s="626" t="s">
        <v>2113</v>
      </c>
      <c r="G973" s="348">
        <v>14.0</v>
      </c>
      <c r="H973" s="348">
        <v>14.0</v>
      </c>
      <c r="I973" s="348">
        <v>14.0</v>
      </c>
      <c r="J973" s="665">
        <v>50.0</v>
      </c>
      <c r="K973" s="666">
        <v>3.571428571</v>
      </c>
      <c r="L973" s="126" t="s">
        <v>427</v>
      </c>
    </row>
    <row r="974" ht="15.75" customHeight="1">
      <c r="A974" s="348" t="s">
        <v>2223</v>
      </c>
      <c r="B974" s="640" t="s">
        <v>2224</v>
      </c>
      <c r="C974" s="348" t="s">
        <v>52</v>
      </c>
      <c r="D974" s="348" t="s">
        <v>2281</v>
      </c>
      <c r="E974" s="348" t="s">
        <v>2282</v>
      </c>
      <c r="F974" s="626" t="s">
        <v>2113</v>
      </c>
      <c r="G974" s="348">
        <v>14.0</v>
      </c>
      <c r="H974" s="348">
        <v>14.0</v>
      </c>
      <c r="I974" s="348">
        <v>14.0</v>
      </c>
      <c r="J974" s="665">
        <v>50.0</v>
      </c>
      <c r="K974" s="666">
        <v>3.571428571</v>
      </c>
      <c r="L974" s="126" t="s">
        <v>427</v>
      </c>
    </row>
    <row r="975" ht="15.75" customHeight="1">
      <c r="A975" s="631" t="s">
        <v>2223</v>
      </c>
      <c r="B975" s="663" t="s">
        <v>2224</v>
      </c>
      <c r="C975" s="348" t="s">
        <v>52</v>
      </c>
      <c r="D975" s="348" t="s">
        <v>2283</v>
      </c>
      <c r="E975" s="348" t="s">
        <v>2284</v>
      </c>
      <c r="F975" s="626" t="s">
        <v>2113</v>
      </c>
      <c r="G975" s="348">
        <v>14.0</v>
      </c>
      <c r="H975" s="348">
        <v>14.0</v>
      </c>
      <c r="I975" s="348">
        <v>14.0</v>
      </c>
      <c r="J975" s="665">
        <v>50.0</v>
      </c>
      <c r="K975" s="666">
        <v>3.571428571</v>
      </c>
      <c r="L975" s="126" t="s">
        <v>427</v>
      </c>
    </row>
    <row r="976" ht="15.75" customHeight="1">
      <c r="A976" s="631" t="s">
        <v>2223</v>
      </c>
      <c r="B976" s="663" t="s">
        <v>2224</v>
      </c>
      <c r="C976" s="348" t="s">
        <v>52</v>
      </c>
      <c r="D976" s="348" t="s">
        <v>2285</v>
      </c>
      <c r="E976" s="348" t="s">
        <v>2286</v>
      </c>
      <c r="F976" s="626" t="s">
        <v>2113</v>
      </c>
      <c r="G976" s="348">
        <v>14.0</v>
      </c>
      <c r="H976" s="348">
        <v>14.0</v>
      </c>
      <c r="I976" s="348">
        <v>14.0</v>
      </c>
      <c r="J976" s="665">
        <v>50.0</v>
      </c>
      <c r="K976" s="666">
        <v>3.571428571</v>
      </c>
      <c r="L976" s="126" t="s">
        <v>427</v>
      </c>
    </row>
    <row r="977" ht="15.75" customHeight="1">
      <c r="A977" s="631" t="s">
        <v>2223</v>
      </c>
      <c r="B977" s="663" t="s">
        <v>2224</v>
      </c>
      <c r="C977" s="631" t="s">
        <v>52</v>
      </c>
      <c r="D977" s="348" t="s">
        <v>2287</v>
      </c>
      <c r="E977" s="348" t="s">
        <v>2288</v>
      </c>
      <c r="F977" s="626" t="s">
        <v>2113</v>
      </c>
      <c r="G977" s="348">
        <v>14.0</v>
      </c>
      <c r="H977" s="348">
        <v>14.0</v>
      </c>
      <c r="I977" s="348">
        <v>14.0</v>
      </c>
      <c r="J977" s="665">
        <v>50.0</v>
      </c>
      <c r="K977" s="666">
        <v>3.571428571</v>
      </c>
      <c r="L977" s="126" t="s">
        <v>427</v>
      </c>
    </row>
    <row r="978" ht="15.75" customHeight="1">
      <c r="A978" s="631" t="s">
        <v>2223</v>
      </c>
      <c r="B978" s="663" t="s">
        <v>2224</v>
      </c>
      <c r="C978" s="348" t="s">
        <v>52</v>
      </c>
      <c r="D978" s="348" t="s">
        <v>2289</v>
      </c>
      <c r="E978" s="348" t="s">
        <v>2290</v>
      </c>
      <c r="F978" s="626" t="s">
        <v>2113</v>
      </c>
      <c r="G978" s="348">
        <v>14.0</v>
      </c>
      <c r="H978" s="348">
        <v>14.0</v>
      </c>
      <c r="I978" s="348">
        <v>14.0</v>
      </c>
      <c r="J978" s="665">
        <v>50.0</v>
      </c>
      <c r="K978" s="666">
        <v>3.571428571</v>
      </c>
      <c r="L978" s="126" t="s">
        <v>427</v>
      </c>
    </row>
    <row r="979" ht="15.75" customHeight="1">
      <c r="A979" s="631" t="s">
        <v>2223</v>
      </c>
      <c r="B979" s="663" t="s">
        <v>2224</v>
      </c>
      <c r="C979" s="348" t="s">
        <v>52</v>
      </c>
      <c r="D979" s="348" t="s">
        <v>2291</v>
      </c>
      <c r="E979" s="348" t="s">
        <v>2292</v>
      </c>
      <c r="F979" s="626" t="s">
        <v>2113</v>
      </c>
      <c r="G979" s="348">
        <v>14.0</v>
      </c>
      <c r="H979" s="348">
        <v>14.0</v>
      </c>
      <c r="I979" s="348">
        <v>14.0</v>
      </c>
      <c r="J979" s="665">
        <v>50.0</v>
      </c>
      <c r="K979" s="666">
        <v>3.571428571</v>
      </c>
      <c r="L979" s="126" t="s">
        <v>427</v>
      </c>
    </row>
    <row r="980" ht="15.75" customHeight="1">
      <c r="A980" s="348" t="s">
        <v>2223</v>
      </c>
      <c r="B980" s="640" t="s">
        <v>2224</v>
      </c>
      <c r="C980" s="348" t="s">
        <v>52</v>
      </c>
      <c r="D980" s="348" t="s">
        <v>2293</v>
      </c>
      <c r="E980" s="348" t="s">
        <v>2294</v>
      </c>
      <c r="F980" s="348" t="s">
        <v>2113</v>
      </c>
      <c r="G980" s="348">
        <v>14.0</v>
      </c>
      <c r="H980" s="348">
        <v>14.0</v>
      </c>
      <c r="I980" s="348">
        <v>14.0</v>
      </c>
      <c r="J980" s="664">
        <v>50.0</v>
      </c>
      <c r="K980" s="628">
        <v>3.571428571</v>
      </c>
      <c r="L980" s="126" t="s">
        <v>427</v>
      </c>
    </row>
    <row r="981" ht="15.75" customHeight="1">
      <c r="A981" s="348" t="s">
        <v>2223</v>
      </c>
      <c r="B981" s="640" t="s">
        <v>2224</v>
      </c>
      <c r="C981" s="348" t="s">
        <v>52</v>
      </c>
      <c r="D981" s="348" t="s">
        <v>2295</v>
      </c>
      <c r="E981" s="348" t="s">
        <v>2296</v>
      </c>
      <c r="F981" s="348" t="s">
        <v>2113</v>
      </c>
      <c r="G981" s="348">
        <v>14.0</v>
      </c>
      <c r="H981" s="348">
        <v>14.0</v>
      </c>
      <c r="I981" s="348">
        <v>14.0</v>
      </c>
      <c r="J981" s="664">
        <v>50.0</v>
      </c>
      <c r="K981" s="628">
        <v>3.571428571</v>
      </c>
      <c r="L981" s="126" t="s">
        <v>427</v>
      </c>
    </row>
    <row r="982" ht="15.75" customHeight="1">
      <c r="A982" s="348" t="s">
        <v>2223</v>
      </c>
      <c r="B982" s="640" t="s">
        <v>2224</v>
      </c>
      <c r="C982" s="348" t="s">
        <v>52</v>
      </c>
      <c r="D982" s="348" t="s">
        <v>2297</v>
      </c>
      <c r="E982" s="348" t="s">
        <v>2298</v>
      </c>
      <c r="F982" s="348" t="s">
        <v>2113</v>
      </c>
      <c r="G982" s="348">
        <v>14.0</v>
      </c>
      <c r="H982" s="348">
        <v>14.0</v>
      </c>
      <c r="I982" s="348">
        <v>14.0</v>
      </c>
      <c r="J982" s="664">
        <v>50.0</v>
      </c>
      <c r="K982" s="628">
        <v>3.571428571</v>
      </c>
      <c r="L982" s="126" t="s">
        <v>427</v>
      </c>
    </row>
    <row r="983" ht="15.75" customHeight="1">
      <c r="A983" s="348" t="s">
        <v>2223</v>
      </c>
      <c r="B983" s="640" t="s">
        <v>2224</v>
      </c>
      <c r="C983" s="348" t="s">
        <v>52</v>
      </c>
      <c r="D983" s="348" t="s">
        <v>2299</v>
      </c>
      <c r="E983" s="672" t="s">
        <v>2300</v>
      </c>
      <c r="F983" s="626" t="s">
        <v>2113</v>
      </c>
      <c r="G983" s="348">
        <v>14.0</v>
      </c>
      <c r="H983" s="348">
        <v>14.0</v>
      </c>
      <c r="I983" s="348">
        <v>14.0</v>
      </c>
      <c r="J983" s="665">
        <v>50.0</v>
      </c>
      <c r="K983" s="666">
        <v>3.571428571</v>
      </c>
      <c r="L983" s="126" t="s">
        <v>427</v>
      </c>
    </row>
    <row r="984" ht="15.75" customHeight="1">
      <c r="A984" s="348" t="s">
        <v>2223</v>
      </c>
      <c r="B984" s="640" t="s">
        <v>2224</v>
      </c>
      <c r="C984" s="348" t="s">
        <v>52</v>
      </c>
      <c r="D984" s="348" t="s">
        <v>2301</v>
      </c>
      <c r="E984" s="672" t="s">
        <v>2302</v>
      </c>
      <c r="F984" s="626" t="s">
        <v>2113</v>
      </c>
      <c r="G984" s="348">
        <v>14.0</v>
      </c>
      <c r="H984" s="348">
        <v>14.0</v>
      </c>
      <c r="I984" s="348">
        <v>14.0</v>
      </c>
      <c r="J984" s="665">
        <v>50.0</v>
      </c>
      <c r="K984" s="666">
        <v>3.571428571</v>
      </c>
      <c r="L984" s="126" t="s">
        <v>427</v>
      </c>
    </row>
    <row r="985" ht="15.75" customHeight="1">
      <c r="A985" s="348" t="s">
        <v>2223</v>
      </c>
      <c r="B985" s="640" t="s">
        <v>2224</v>
      </c>
      <c r="C985" s="348" t="s">
        <v>52</v>
      </c>
      <c r="D985" s="348" t="s">
        <v>2303</v>
      </c>
      <c r="E985" s="672" t="s">
        <v>2304</v>
      </c>
      <c r="F985" s="348" t="s">
        <v>2113</v>
      </c>
      <c r="G985" s="348">
        <v>14.0</v>
      </c>
      <c r="H985" s="348">
        <v>14.0</v>
      </c>
      <c r="I985" s="348">
        <v>14.0</v>
      </c>
      <c r="J985" s="665">
        <v>50.0</v>
      </c>
      <c r="K985" s="628">
        <v>3.571428571</v>
      </c>
      <c r="L985" s="126" t="s">
        <v>427</v>
      </c>
    </row>
    <row r="986" ht="15.75" customHeight="1">
      <c r="A986" s="348" t="s">
        <v>2223</v>
      </c>
      <c r="B986" s="640" t="s">
        <v>2224</v>
      </c>
      <c r="C986" s="348" t="s">
        <v>52</v>
      </c>
      <c r="D986" s="348" t="s">
        <v>2305</v>
      </c>
      <c r="E986" s="672" t="s">
        <v>2306</v>
      </c>
      <c r="F986" s="348" t="s">
        <v>2113</v>
      </c>
      <c r="G986" s="348">
        <v>14.0</v>
      </c>
      <c r="H986" s="348">
        <v>14.0</v>
      </c>
      <c r="I986" s="348">
        <v>14.0</v>
      </c>
      <c r="J986" s="665">
        <v>50.0</v>
      </c>
      <c r="K986" s="628">
        <v>3.571428571</v>
      </c>
      <c r="L986" s="126" t="s">
        <v>427</v>
      </c>
    </row>
    <row r="987" ht="15.75" customHeight="1">
      <c r="A987" s="348" t="s">
        <v>2223</v>
      </c>
      <c r="B987" s="640" t="s">
        <v>2224</v>
      </c>
      <c r="C987" s="348" t="s">
        <v>52</v>
      </c>
      <c r="D987" s="348" t="s">
        <v>2307</v>
      </c>
      <c r="E987" s="672" t="s">
        <v>2308</v>
      </c>
      <c r="F987" s="348" t="s">
        <v>2113</v>
      </c>
      <c r="G987" s="348">
        <v>14.0</v>
      </c>
      <c r="H987" s="348">
        <v>14.0</v>
      </c>
      <c r="I987" s="348">
        <v>14.0</v>
      </c>
      <c r="J987" s="665">
        <v>50.0</v>
      </c>
      <c r="K987" s="628">
        <v>3.571428571</v>
      </c>
      <c r="L987" s="126" t="s">
        <v>427</v>
      </c>
    </row>
    <row r="988" ht="15.75" customHeight="1">
      <c r="A988" s="348" t="s">
        <v>2223</v>
      </c>
      <c r="B988" s="640" t="s">
        <v>2224</v>
      </c>
      <c r="C988" s="348" t="s">
        <v>52</v>
      </c>
      <c r="D988" s="348" t="s">
        <v>2309</v>
      </c>
      <c r="E988" s="348" t="s">
        <v>2310</v>
      </c>
      <c r="F988" s="348" t="s">
        <v>2113</v>
      </c>
      <c r="G988" s="348">
        <v>14.0</v>
      </c>
      <c r="H988" s="348">
        <v>14.0</v>
      </c>
      <c r="I988" s="348">
        <v>14.0</v>
      </c>
      <c r="J988" s="665">
        <v>50.0</v>
      </c>
      <c r="K988" s="628">
        <v>3.571428571</v>
      </c>
      <c r="L988" s="126" t="s">
        <v>427</v>
      </c>
    </row>
    <row r="989" ht="15.75" customHeight="1">
      <c r="A989" s="348" t="s">
        <v>2223</v>
      </c>
      <c r="B989" s="640" t="s">
        <v>2224</v>
      </c>
      <c r="C989" s="348" t="s">
        <v>52</v>
      </c>
      <c r="D989" s="348" t="s">
        <v>2311</v>
      </c>
      <c r="E989" s="672" t="s">
        <v>2310</v>
      </c>
      <c r="F989" s="348" t="s">
        <v>2113</v>
      </c>
      <c r="G989" s="348">
        <v>14.0</v>
      </c>
      <c r="H989" s="348">
        <v>14.0</v>
      </c>
      <c r="I989" s="348">
        <v>14.0</v>
      </c>
      <c r="J989" s="665">
        <v>50.0</v>
      </c>
      <c r="K989" s="628">
        <v>3.571428571</v>
      </c>
      <c r="L989" s="126" t="s">
        <v>427</v>
      </c>
    </row>
    <row r="990" ht="15.75" customHeight="1">
      <c r="A990" s="348" t="s">
        <v>2223</v>
      </c>
      <c r="B990" s="640" t="s">
        <v>2224</v>
      </c>
      <c r="C990" s="348" t="s">
        <v>52</v>
      </c>
      <c r="D990" s="348" t="s">
        <v>2312</v>
      </c>
      <c r="E990" s="672" t="s">
        <v>2313</v>
      </c>
      <c r="F990" s="348" t="s">
        <v>2113</v>
      </c>
      <c r="G990" s="348">
        <v>14.0</v>
      </c>
      <c r="H990" s="348">
        <v>14.0</v>
      </c>
      <c r="I990" s="348">
        <v>14.0</v>
      </c>
      <c r="J990" s="665">
        <v>50.0</v>
      </c>
      <c r="K990" s="628">
        <v>3.571428571</v>
      </c>
      <c r="L990" s="126" t="s">
        <v>427</v>
      </c>
    </row>
    <row r="991" ht="15.75" customHeight="1">
      <c r="A991" s="348" t="s">
        <v>2223</v>
      </c>
      <c r="B991" s="640" t="s">
        <v>2224</v>
      </c>
      <c r="C991" s="348" t="s">
        <v>52</v>
      </c>
      <c r="D991" s="348" t="s">
        <v>2314</v>
      </c>
      <c r="E991" s="672" t="s">
        <v>2315</v>
      </c>
      <c r="F991" s="348" t="s">
        <v>2113</v>
      </c>
      <c r="G991" s="348">
        <v>14.0</v>
      </c>
      <c r="H991" s="348">
        <v>14.0</v>
      </c>
      <c r="I991" s="348">
        <v>14.0</v>
      </c>
      <c r="J991" s="665">
        <v>50.0</v>
      </c>
      <c r="K991" s="628">
        <v>3.571428571</v>
      </c>
      <c r="L991" s="126" t="s">
        <v>427</v>
      </c>
    </row>
    <row r="992" ht="15.75" customHeight="1">
      <c r="A992" s="348" t="s">
        <v>2223</v>
      </c>
      <c r="B992" s="640" t="s">
        <v>2224</v>
      </c>
      <c r="C992" s="348" t="s">
        <v>52</v>
      </c>
      <c r="D992" s="348" t="s">
        <v>2316</v>
      </c>
      <c r="E992" s="672" t="s">
        <v>2317</v>
      </c>
      <c r="F992" s="348" t="s">
        <v>2113</v>
      </c>
      <c r="G992" s="348">
        <v>14.0</v>
      </c>
      <c r="H992" s="348">
        <v>14.0</v>
      </c>
      <c r="I992" s="348">
        <v>14.0</v>
      </c>
      <c r="J992" s="665">
        <v>50.0</v>
      </c>
      <c r="K992" s="628">
        <v>3.571428571</v>
      </c>
      <c r="L992" s="126" t="s">
        <v>427</v>
      </c>
    </row>
    <row r="993" ht="15.75" customHeight="1">
      <c r="A993" s="348" t="s">
        <v>2223</v>
      </c>
      <c r="B993" s="640" t="s">
        <v>2224</v>
      </c>
      <c r="C993" s="348" t="s">
        <v>52</v>
      </c>
      <c r="D993" s="348" t="s">
        <v>2318</v>
      </c>
      <c r="E993" s="672" t="s">
        <v>2319</v>
      </c>
      <c r="F993" s="348" t="s">
        <v>2113</v>
      </c>
      <c r="G993" s="348">
        <v>14.0</v>
      </c>
      <c r="H993" s="348">
        <v>14.0</v>
      </c>
      <c r="I993" s="348">
        <v>14.0</v>
      </c>
      <c r="J993" s="665">
        <v>50.0</v>
      </c>
      <c r="K993" s="628">
        <v>3.571428571</v>
      </c>
      <c r="L993" s="126" t="s">
        <v>427</v>
      </c>
    </row>
    <row r="994" ht="15.75" customHeight="1">
      <c r="A994" s="348" t="s">
        <v>2223</v>
      </c>
      <c r="B994" s="640" t="s">
        <v>2224</v>
      </c>
      <c r="C994" s="348" t="s">
        <v>52</v>
      </c>
      <c r="D994" s="348" t="s">
        <v>2320</v>
      </c>
      <c r="E994" s="672" t="s">
        <v>2321</v>
      </c>
      <c r="F994" s="348" t="s">
        <v>2113</v>
      </c>
      <c r="G994" s="348">
        <v>14.0</v>
      </c>
      <c r="H994" s="348">
        <v>14.0</v>
      </c>
      <c r="I994" s="348">
        <v>14.0</v>
      </c>
      <c r="J994" s="665">
        <v>50.0</v>
      </c>
      <c r="K994" s="628">
        <v>3.571428571</v>
      </c>
      <c r="L994" s="126" t="s">
        <v>427</v>
      </c>
    </row>
    <row r="995" ht="15.75" customHeight="1">
      <c r="A995" s="348" t="s">
        <v>2223</v>
      </c>
      <c r="B995" s="640" t="s">
        <v>2224</v>
      </c>
      <c r="C995" s="348" t="s">
        <v>52</v>
      </c>
      <c r="D995" s="348" t="s">
        <v>2322</v>
      </c>
      <c r="E995" s="672" t="s">
        <v>2323</v>
      </c>
      <c r="F995" s="348" t="s">
        <v>2113</v>
      </c>
      <c r="G995" s="348">
        <v>14.0</v>
      </c>
      <c r="H995" s="348">
        <v>14.0</v>
      </c>
      <c r="I995" s="348">
        <v>14.0</v>
      </c>
      <c r="J995" s="665">
        <v>50.0</v>
      </c>
      <c r="K995" s="628">
        <v>3.571428571</v>
      </c>
      <c r="L995" s="126" t="s">
        <v>427</v>
      </c>
    </row>
    <row r="996" ht="15.75" customHeight="1">
      <c r="A996" s="348" t="s">
        <v>2223</v>
      </c>
      <c r="B996" s="640" t="s">
        <v>2224</v>
      </c>
      <c r="C996" s="348" t="s">
        <v>52</v>
      </c>
      <c r="D996" s="348" t="s">
        <v>2324</v>
      </c>
      <c r="E996" s="672" t="s">
        <v>2325</v>
      </c>
      <c r="F996" s="348" t="s">
        <v>2113</v>
      </c>
      <c r="G996" s="348">
        <v>14.0</v>
      </c>
      <c r="H996" s="348">
        <v>14.0</v>
      </c>
      <c r="I996" s="348">
        <v>14.0</v>
      </c>
      <c r="J996" s="665">
        <v>50.0</v>
      </c>
      <c r="K996" s="628">
        <v>3.571428571</v>
      </c>
      <c r="L996" s="126" t="s">
        <v>427</v>
      </c>
    </row>
    <row r="997" ht="15.75" customHeight="1">
      <c r="A997" s="348" t="s">
        <v>2223</v>
      </c>
      <c r="B997" s="640" t="s">
        <v>2224</v>
      </c>
      <c r="C997" s="348" t="s">
        <v>52</v>
      </c>
      <c r="D997" s="348" t="s">
        <v>2326</v>
      </c>
      <c r="E997" s="672" t="s">
        <v>2327</v>
      </c>
      <c r="F997" s="348" t="s">
        <v>2113</v>
      </c>
      <c r="G997" s="348">
        <v>14.0</v>
      </c>
      <c r="H997" s="348">
        <v>14.0</v>
      </c>
      <c r="I997" s="348">
        <v>14.0</v>
      </c>
      <c r="J997" s="665">
        <v>50.0</v>
      </c>
      <c r="K997" s="628">
        <v>3.571428571</v>
      </c>
      <c r="L997" s="126" t="s">
        <v>427</v>
      </c>
    </row>
    <row r="998" ht="15.75" customHeight="1">
      <c r="A998" s="348" t="s">
        <v>2223</v>
      </c>
      <c r="B998" s="640" t="s">
        <v>2224</v>
      </c>
      <c r="C998" s="348" t="s">
        <v>52</v>
      </c>
      <c r="D998" s="348" t="s">
        <v>2328</v>
      </c>
      <c r="E998" s="672" t="s">
        <v>2329</v>
      </c>
      <c r="F998" s="348" t="s">
        <v>2113</v>
      </c>
      <c r="G998" s="348">
        <v>14.0</v>
      </c>
      <c r="H998" s="348">
        <v>14.0</v>
      </c>
      <c r="I998" s="348">
        <v>14.0</v>
      </c>
      <c r="J998" s="665">
        <v>50.0</v>
      </c>
      <c r="K998" s="628">
        <v>3.571428571</v>
      </c>
      <c r="L998" s="126" t="s">
        <v>427</v>
      </c>
    </row>
    <row r="999" ht="15.75" customHeight="1">
      <c r="A999" s="348" t="s">
        <v>2223</v>
      </c>
      <c r="B999" s="640" t="s">
        <v>2224</v>
      </c>
      <c r="C999" s="348" t="s">
        <v>52</v>
      </c>
      <c r="D999" s="348" t="s">
        <v>2330</v>
      </c>
      <c r="E999" s="672" t="s">
        <v>2331</v>
      </c>
      <c r="F999" s="348" t="s">
        <v>2113</v>
      </c>
      <c r="G999" s="348">
        <v>14.0</v>
      </c>
      <c r="H999" s="348">
        <v>14.0</v>
      </c>
      <c r="I999" s="348">
        <v>14.0</v>
      </c>
      <c r="J999" s="665">
        <v>50.0</v>
      </c>
      <c r="K999" s="628">
        <v>3.571428571</v>
      </c>
      <c r="L999" s="126" t="s">
        <v>427</v>
      </c>
    </row>
    <row r="1000" ht="15.75" customHeight="1">
      <c r="A1000" s="253" t="s">
        <v>2223</v>
      </c>
      <c r="B1000" s="713" t="s">
        <v>2224</v>
      </c>
      <c r="C1000" s="348" t="s">
        <v>52</v>
      </c>
      <c r="D1000" s="348" t="s">
        <v>2332</v>
      </c>
      <c r="E1000" s="348" t="s">
        <v>2333</v>
      </c>
      <c r="F1000" s="348" t="s">
        <v>2113</v>
      </c>
      <c r="G1000" s="348">
        <v>14.0</v>
      </c>
      <c r="H1000" s="348">
        <v>14.0</v>
      </c>
      <c r="I1000" s="348">
        <v>14.0</v>
      </c>
      <c r="J1000" s="664">
        <v>50.0</v>
      </c>
      <c r="K1000" s="628">
        <v>3.571428571</v>
      </c>
      <c r="L1000" s="126" t="s">
        <v>427</v>
      </c>
    </row>
    <row r="1001" ht="15.75" customHeight="1">
      <c r="A1001" s="348" t="s">
        <v>2223</v>
      </c>
      <c r="B1001" s="713" t="s">
        <v>2224</v>
      </c>
      <c r="C1001" s="348" t="s">
        <v>52</v>
      </c>
      <c r="D1001" s="348" t="s">
        <v>2334</v>
      </c>
      <c r="E1001" s="348" t="s">
        <v>2335</v>
      </c>
      <c r="F1001" s="348" t="s">
        <v>2113</v>
      </c>
      <c r="G1001" s="348">
        <v>14.0</v>
      </c>
      <c r="H1001" s="348">
        <v>14.0</v>
      </c>
      <c r="I1001" s="348">
        <v>14.0</v>
      </c>
      <c r="J1001" s="664">
        <v>50.0</v>
      </c>
      <c r="K1001" s="628">
        <v>3.571428571</v>
      </c>
      <c r="L1001" s="126" t="s">
        <v>427</v>
      </c>
    </row>
    <row r="1002" ht="15.75" customHeight="1">
      <c r="A1002" s="348" t="s">
        <v>2223</v>
      </c>
      <c r="B1002" s="713" t="s">
        <v>2224</v>
      </c>
      <c r="C1002" s="348" t="s">
        <v>52</v>
      </c>
      <c r="D1002" s="348" t="s">
        <v>2336</v>
      </c>
      <c r="E1002" s="348" t="s">
        <v>2337</v>
      </c>
      <c r="F1002" s="348" t="s">
        <v>2113</v>
      </c>
      <c r="G1002" s="348">
        <v>14.0</v>
      </c>
      <c r="H1002" s="348">
        <v>14.0</v>
      </c>
      <c r="I1002" s="348">
        <v>14.0</v>
      </c>
      <c r="J1002" s="664">
        <v>50.0</v>
      </c>
      <c r="K1002" s="628">
        <v>3.571428571</v>
      </c>
      <c r="L1002" s="126" t="s">
        <v>427</v>
      </c>
    </row>
    <row r="1003" ht="15.75" customHeight="1">
      <c r="A1003" s="348" t="s">
        <v>2223</v>
      </c>
      <c r="B1003" s="713" t="s">
        <v>2224</v>
      </c>
      <c r="C1003" s="348" t="s">
        <v>52</v>
      </c>
      <c r="D1003" s="348" t="s">
        <v>2338</v>
      </c>
      <c r="E1003" s="348" t="s">
        <v>2339</v>
      </c>
      <c r="F1003" s="348" t="s">
        <v>2113</v>
      </c>
      <c r="G1003" s="348">
        <v>14.0</v>
      </c>
      <c r="H1003" s="348">
        <v>14.0</v>
      </c>
      <c r="I1003" s="348">
        <v>14.0</v>
      </c>
      <c r="J1003" s="664">
        <v>50.0</v>
      </c>
      <c r="K1003" s="628">
        <v>3.571428571</v>
      </c>
      <c r="L1003" s="126" t="s">
        <v>427</v>
      </c>
    </row>
    <row r="1004" ht="15.75" customHeight="1">
      <c r="A1004" s="348" t="s">
        <v>2223</v>
      </c>
      <c r="B1004" s="713" t="s">
        <v>2224</v>
      </c>
      <c r="C1004" s="348" t="s">
        <v>52</v>
      </c>
      <c r="D1004" s="348" t="s">
        <v>2340</v>
      </c>
      <c r="E1004" s="348" t="s">
        <v>2341</v>
      </c>
      <c r="F1004" s="348" t="s">
        <v>2113</v>
      </c>
      <c r="G1004" s="348">
        <v>14.0</v>
      </c>
      <c r="H1004" s="348">
        <v>14.0</v>
      </c>
      <c r="I1004" s="348">
        <v>14.0</v>
      </c>
      <c r="J1004" s="664">
        <v>50.0</v>
      </c>
      <c r="K1004" s="628">
        <v>3.571428571</v>
      </c>
      <c r="L1004" s="126" t="s">
        <v>427</v>
      </c>
    </row>
    <row r="1005" ht="15.75" customHeight="1">
      <c r="A1005" s="348" t="s">
        <v>2223</v>
      </c>
      <c r="B1005" s="713" t="s">
        <v>2224</v>
      </c>
      <c r="C1005" s="348" t="s">
        <v>52</v>
      </c>
      <c r="D1005" s="348" t="s">
        <v>2342</v>
      </c>
      <c r="E1005" s="348" t="s">
        <v>2343</v>
      </c>
      <c r="F1005" s="348" t="s">
        <v>2113</v>
      </c>
      <c r="G1005" s="348">
        <v>14.0</v>
      </c>
      <c r="H1005" s="348">
        <v>14.0</v>
      </c>
      <c r="I1005" s="348">
        <v>14.0</v>
      </c>
      <c r="J1005" s="664">
        <v>50.0</v>
      </c>
      <c r="K1005" s="628">
        <v>3.571428571</v>
      </c>
      <c r="L1005" s="126" t="s">
        <v>427</v>
      </c>
    </row>
    <row r="1006" ht="15.75" customHeight="1">
      <c r="A1006" s="348" t="s">
        <v>2223</v>
      </c>
      <c r="B1006" s="713" t="s">
        <v>2224</v>
      </c>
      <c r="C1006" s="348" t="s">
        <v>52</v>
      </c>
      <c r="D1006" s="348" t="s">
        <v>2344</v>
      </c>
      <c r="E1006" s="348" t="s">
        <v>2345</v>
      </c>
      <c r="F1006" s="348" t="s">
        <v>2113</v>
      </c>
      <c r="G1006" s="348">
        <v>14.0</v>
      </c>
      <c r="H1006" s="348">
        <v>14.0</v>
      </c>
      <c r="I1006" s="348">
        <v>14.0</v>
      </c>
      <c r="J1006" s="664">
        <v>50.0</v>
      </c>
      <c r="K1006" s="628">
        <v>3.571428571</v>
      </c>
      <c r="L1006" s="126" t="s">
        <v>427</v>
      </c>
    </row>
    <row r="1007" ht="15.75" customHeight="1">
      <c r="A1007" s="348" t="s">
        <v>2223</v>
      </c>
      <c r="B1007" s="713" t="s">
        <v>2224</v>
      </c>
      <c r="C1007" s="348" t="s">
        <v>52</v>
      </c>
      <c r="D1007" s="348" t="s">
        <v>2346</v>
      </c>
      <c r="E1007" s="348" t="s">
        <v>2347</v>
      </c>
      <c r="F1007" s="348" t="s">
        <v>2113</v>
      </c>
      <c r="G1007" s="348">
        <v>14.0</v>
      </c>
      <c r="H1007" s="348">
        <v>14.0</v>
      </c>
      <c r="I1007" s="348">
        <v>14.0</v>
      </c>
      <c r="J1007" s="664">
        <v>50.0</v>
      </c>
      <c r="K1007" s="628">
        <v>3.571428571</v>
      </c>
      <c r="L1007" s="126" t="s">
        <v>427</v>
      </c>
    </row>
    <row r="1008" ht="15.75" customHeight="1">
      <c r="A1008" s="348" t="s">
        <v>2223</v>
      </c>
      <c r="B1008" s="713" t="s">
        <v>2224</v>
      </c>
      <c r="C1008" s="348" t="s">
        <v>52</v>
      </c>
      <c r="D1008" s="348" t="s">
        <v>2348</v>
      </c>
      <c r="E1008" s="348" t="s">
        <v>2349</v>
      </c>
      <c r="F1008" s="348" t="s">
        <v>2113</v>
      </c>
      <c r="G1008" s="348">
        <v>14.0</v>
      </c>
      <c r="H1008" s="348">
        <v>14.0</v>
      </c>
      <c r="I1008" s="348">
        <v>14.0</v>
      </c>
      <c r="J1008" s="664">
        <v>50.0</v>
      </c>
      <c r="K1008" s="628">
        <v>3.571428571</v>
      </c>
      <c r="L1008" s="126" t="s">
        <v>427</v>
      </c>
    </row>
    <row r="1009" ht="15.75" customHeight="1">
      <c r="A1009" s="348" t="s">
        <v>2223</v>
      </c>
      <c r="B1009" s="713" t="s">
        <v>2224</v>
      </c>
      <c r="C1009" s="348" t="s">
        <v>52</v>
      </c>
      <c r="D1009" s="348" t="s">
        <v>2350</v>
      </c>
      <c r="E1009" s="348" t="s">
        <v>2351</v>
      </c>
      <c r="F1009" s="348" t="s">
        <v>2113</v>
      </c>
      <c r="G1009" s="348">
        <v>14.0</v>
      </c>
      <c r="H1009" s="348">
        <v>14.0</v>
      </c>
      <c r="I1009" s="348">
        <v>14.0</v>
      </c>
      <c r="J1009" s="664">
        <v>50.0</v>
      </c>
      <c r="K1009" s="628">
        <v>3.571428571</v>
      </c>
      <c r="L1009" s="126" t="s">
        <v>427</v>
      </c>
    </row>
    <row r="1010" ht="15.75" customHeight="1">
      <c r="A1010" s="348" t="s">
        <v>2223</v>
      </c>
      <c r="B1010" s="713" t="s">
        <v>2224</v>
      </c>
      <c r="C1010" s="348" t="s">
        <v>52</v>
      </c>
      <c r="D1010" s="348" t="s">
        <v>2352</v>
      </c>
      <c r="E1010" s="348" t="s">
        <v>2353</v>
      </c>
      <c r="F1010" s="348" t="s">
        <v>2113</v>
      </c>
      <c r="G1010" s="348">
        <v>14.0</v>
      </c>
      <c r="H1010" s="348">
        <v>14.0</v>
      </c>
      <c r="I1010" s="348">
        <v>14.0</v>
      </c>
      <c r="J1010" s="664">
        <v>50.0</v>
      </c>
      <c r="K1010" s="628">
        <v>3.571428571</v>
      </c>
      <c r="L1010" s="126" t="s">
        <v>427</v>
      </c>
    </row>
    <row r="1011" ht="15.75" customHeight="1">
      <c r="A1011" s="348" t="s">
        <v>2223</v>
      </c>
      <c r="B1011" s="713" t="s">
        <v>2224</v>
      </c>
      <c r="C1011" s="348" t="s">
        <v>52</v>
      </c>
      <c r="D1011" s="348" t="s">
        <v>2354</v>
      </c>
      <c r="E1011" s="348" t="s">
        <v>2355</v>
      </c>
      <c r="F1011" s="348" t="s">
        <v>2113</v>
      </c>
      <c r="G1011" s="348">
        <v>14.0</v>
      </c>
      <c r="H1011" s="348">
        <v>14.0</v>
      </c>
      <c r="I1011" s="348">
        <v>14.0</v>
      </c>
      <c r="J1011" s="664">
        <v>50.0</v>
      </c>
      <c r="K1011" s="628">
        <v>3.571428571</v>
      </c>
      <c r="L1011" s="126" t="s">
        <v>427</v>
      </c>
    </row>
    <row r="1012" ht="15.75" customHeight="1">
      <c r="A1012" s="348" t="s">
        <v>2608</v>
      </c>
      <c r="B1012" s="713" t="s">
        <v>2609</v>
      </c>
      <c r="C1012" s="348" t="s">
        <v>52</v>
      </c>
      <c r="D1012" s="348" t="s">
        <v>2610</v>
      </c>
      <c r="E1012" s="348" t="s">
        <v>2611</v>
      </c>
      <c r="F1012" s="348" t="s">
        <v>2113</v>
      </c>
      <c r="G1012" s="348">
        <v>8.0</v>
      </c>
      <c r="H1012" s="348">
        <v>7.0</v>
      </c>
      <c r="I1012" s="348">
        <v>8.0</v>
      </c>
      <c r="J1012" s="664">
        <v>50.0</v>
      </c>
      <c r="K1012" s="628">
        <v>6.25</v>
      </c>
      <c r="L1012" s="126" t="s">
        <v>427</v>
      </c>
    </row>
    <row r="1013" ht="15.75" customHeight="1">
      <c r="A1013" s="348" t="s">
        <v>2608</v>
      </c>
      <c r="B1013" s="713" t="s">
        <v>2609</v>
      </c>
      <c r="C1013" s="348" t="s">
        <v>52</v>
      </c>
      <c r="D1013" s="348" t="s">
        <v>2612</v>
      </c>
      <c r="E1013" s="348" t="s">
        <v>2613</v>
      </c>
      <c r="F1013" s="348" t="s">
        <v>2113</v>
      </c>
      <c r="G1013" s="348">
        <v>8.0</v>
      </c>
      <c r="H1013" s="348">
        <v>7.0</v>
      </c>
      <c r="I1013" s="348">
        <v>8.0</v>
      </c>
      <c r="J1013" s="664">
        <v>50.0</v>
      </c>
      <c r="K1013" s="628">
        <v>6.25</v>
      </c>
      <c r="L1013" s="126" t="s">
        <v>427</v>
      </c>
    </row>
    <row r="1014" ht="15.75" customHeight="1">
      <c r="A1014" s="348" t="s">
        <v>2608</v>
      </c>
      <c r="B1014" s="713" t="s">
        <v>2609</v>
      </c>
      <c r="C1014" s="348" t="s">
        <v>52</v>
      </c>
      <c r="D1014" s="348" t="s">
        <v>2614</v>
      </c>
      <c r="E1014" s="348" t="s">
        <v>2615</v>
      </c>
      <c r="F1014" s="348" t="s">
        <v>2113</v>
      </c>
      <c r="G1014" s="348">
        <v>8.0</v>
      </c>
      <c r="H1014" s="348">
        <v>7.0</v>
      </c>
      <c r="I1014" s="348">
        <v>8.0</v>
      </c>
      <c r="J1014" s="664">
        <v>50.0</v>
      </c>
      <c r="K1014" s="628">
        <v>6.25</v>
      </c>
      <c r="L1014" s="126" t="s">
        <v>427</v>
      </c>
    </row>
    <row r="1015" ht="15.75" customHeight="1">
      <c r="A1015" s="348" t="s">
        <v>2608</v>
      </c>
      <c r="B1015" s="713" t="s">
        <v>2609</v>
      </c>
      <c r="C1015" s="348" t="s">
        <v>52</v>
      </c>
      <c r="D1015" s="348" t="s">
        <v>2616</v>
      </c>
      <c r="E1015" s="348" t="s">
        <v>2617</v>
      </c>
      <c r="F1015" s="348" t="s">
        <v>2113</v>
      </c>
      <c r="G1015" s="348">
        <v>8.0</v>
      </c>
      <c r="H1015" s="348">
        <v>7.0</v>
      </c>
      <c r="I1015" s="348">
        <v>8.0</v>
      </c>
      <c r="J1015" s="664">
        <v>50.0</v>
      </c>
      <c r="K1015" s="628">
        <v>6.25</v>
      </c>
      <c r="L1015" s="126" t="s">
        <v>427</v>
      </c>
    </row>
    <row r="1016" ht="15.75" customHeight="1">
      <c r="A1016" s="348" t="s">
        <v>2608</v>
      </c>
      <c r="B1016" s="713" t="s">
        <v>2609</v>
      </c>
      <c r="C1016" s="348" t="s">
        <v>52</v>
      </c>
      <c r="D1016" s="348" t="s">
        <v>2618</v>
      </c>
      <c r="E1016" s="348" t="s">
        <v>2619</v>
      </c>
      <c r="F1016" s="348" t="s">
        <v>2113</v>
      </c>
      <c r="G1016" s="348">
        <v>8.0</v>
      </c>
      <c r="H1016" s="348">
        <v>7.0</v>
      </c>
      <c r="I1016" s="348">
        <v>8.0</v>
      </c>
      <c r="J1016" s="664">
        <v>50.0</v>
      </c>
      <c r="K1016" s="628">
        <v>6.25</v>
      </c>
      <c r="L1016" s="126" t="s">
        <v>427</v>
      </c>
    </row>
    <row r="1017" ht="15.75" customHeight="1">
      <c r="A1017" s="348" t="s">
        <v>2608</v>
      </c>
      <c r="B1017" s="713" t="s">
        <v>2609</v>
      </c>
      <c r="C1017" s="348" t="s">
        <v>52</v>
      </c>
      <c r="D1017" s="348" t="s">
        <v>2620</v>
      </c>
      <c r="E1017" s="348" t="s">
        <v>2621</v>
      </c>
      <c r="F1017" s="348" t="s">
        <v>2113</v>
      </c>
      <c r="G1017" s="348">
        <v>8.0</v>
      </c>
      <c r="H1017" s="348">
        <v>7.0</v>
      </c>
      <c r="I1017" s="348">
        <v>8.0</v>
      </c>
      <c r="J1017" s="664">
        <v>50.0</v>
      </c>
      <c r="K1017" s="628">
        <v>6.25</v>
      </c>
      <c r="L1017" s="126" t="s">
        <v>427</v>
      </c>
    </row>
    <row r="1018" ht="15.75" customHeight="1">
      <c r="A1018" s="348" t="s">
        <v>2608</v>
      </c>
      <c r="B1018" s="713" t="s">
        <v>2609</v>
      </c>
      <c r="C1018" s="348" t="s">
        <v>52</v>
      </c>
      <c r="D1018" s="348" t="s">
        <v>2622</v>
      </c>
      <c r="E1018" s="348" t="s">
        <v>2623</v>
      </c>
      <c r="F1018" s="348" t="s">
        <v>2113</v>
      </c>
      <c r="G1018" s="348">
        <v>8.0</v>
      </c>
      <c r="H1018" s="348">
        <v>7.0</v>
      </c>
      <c r="I1018" s="348">
        <v>8.0</v>
      </c>
      <c r="J1018" s="664">
        <v>50.0</v>
      </c>
      <c r="K1018" s="628">
        <v>6.25</v>
      </c>
      <c r="L1018" s="126" t="s">
        <v>427</v>
      </c>
    </row>
    <row r="1019" ht="15.75" customHeight="1">
      <c r="A1019" s="348" t="s">
        <v>2608</v>
      </c>
      <c r="B1019" s="713" t="s">
        <v>2609</v>
      </c>
      <c r="C1019" s="348" t="s">
        <v>52</v>
      </c>
      <c r="D1019" s="348" t="s">
        <v>2624</v>
      </c>
      <c r="E1019" s="348" t="s">
        <v>2625</v>
      </c>
      <c r="F1019" s="348" t="s">
        <v>2113</v>
      </c>
      <c r="G1019" s="348">
        <v>8.0</v>
      </c>
      <c r="H1019" s="348">
        <v>7.0</v>
      </c>
      <c r="I1019" s="348">
        <v>8.0</v>
      </c>
      <c r="J1019" s="664">
        <v>50.0</v>
      </c>
      <c r="K1019" s="628">
        <v>6.25</v>
      </c>
      <c r="L1019" s="126" t="s">
        <v>427</v>
      </c>
    </row>
    <row r="1020" ht="15.75" customHeight="1">
      <c r="A1020" s="348" t="s">
        <v>2608</v>
      </c>
      <c r="B1020" s="713" t="s">
        <v>2609</v>
      </c>
      <c r="C1020" s="348" t="s">
        <v>52</v>
      </c>
      <c r="D1020" s="348" t="s">
        <v>2626</v>
      </c>
      <c r="E1020" s="348" t="s">
        <v>2627</v>
      </c>
      <c r="F1020" s="348" t="s">
        <v>2113</v>
      </c>
      <c r="G1020" s="348">
        <v>8.0</v>
      </c>
      <c r="H1020" s="348">
        <v>7.0</v>
      </c>
      <c r="I1020" s="348">
        <v>8.0</v>
      </c>
      <c r="J1020" s="664">
        <v>50.0</v>
      </c>
      <c r="K1020" s="628">
        <v>6.25</v>
      </c>
      <c r="L1020" s="126" t="s">
        <v>427</v>
      </c>
    </row>
    <row r="1021" ht="15.75" customHeight="1">
      <c r="A1021" s="348" t="s">
        <v>2356</v>
      </c>
      <c r="B1021" s="713" t="s">
        <v>2357</v>
      </c>
      <c r="C1021" s="348" t="s">
        <v>52</v>
      </c>
      <c r="D1021" s="348" t="s">
        <v>2358</v>
      </c>
      <c r="E1021" s="348" t="s">
        <v>2359</v>
      </c>
      <c r="F1021" s="348" t="s">
        <v>2113</v>
      </c>
      <c r="G1021" s="348">
        <v>12.0</v>
      </c>
      <c r="H1021" s="348">
        <v>11.0</v>
      </c>
      <c r="I1021" s="348">
        <v>12.0</v>
      </c>
      <c r="J1021" s="664">
        <v>50.0</v>
      </c>
      <c r="K1021" s="628">
        <v>4.17</v>
      </c>
      <c r="L1021" s="126" t="s">
        <v>427</v>
      </c>
    </row>
    <row r="1022" ht="15.75" customHeight="1">
      <c r="A1022" s="348" t="s">
        <v>2356</v>
      </c>
      <c r="B1022" s="713" t="s">
        <v>2357</v>
      </c>
      <c r="C1022" s="348" t="s">
        <v>52</v>
      </c>
      <c r="D1022" s="348" t="s">
        <v>2363</v>
      </c>
      <c r="E1022" s="570" t="s">
        <v>2364</v>
      </c>
      <c r="F1022" s="348" t="s">
        <v>2113</v>
      </c>
      <c r="G1022" s="348">
        <v>12.0</v>
      </c>
      <c r="H1022" s="348">
        <v>11.0</v>
      </c>
      <c r="I1022" s="348">
        <v>12.0</v>
      </c>
      <c r="J1022" s="664">
        <v>50.0</v>
      </c>
      <c r="K1022" s="628">
        <v>4.17</v>
      </c>
      <c r="L1022" s="126" t="s">
        <v>427</v>
      </c>
    </row>
    <row r="1023" ht="15.75" customHeight="1">
      <c r="A1023" s="348" t="s">
        <v>2356</v>
      </c>
      <c r="B1023" s="713" t="s">
        <v>2357</v>
      </c>
      <c r="C1023" s="348" t="s">
        <v>52</v>
      </c>
      <c r="D1023" s="348" t="s">
        <v>2365</v>
      </c>
      <c r="E1023" s="348" t="s">
        <v>2366</v>
      </c>
      <c r="F1023" s="348" t="s">
        <v>2113</v>
      </c>
      <c r="G1023" s="348">
        <v>12.0</v>
      </c>
      <c r="H1023" s="348">
        <v>11.0</v>
      </c>
      <c r="I1023" s="348">
        <v>12.0</v>
      </c>
      <c r="J1023" s="664">
        <v>50.0</v>
      </c>
      <c r="K1023" s="628">
        <v>4.17</v>
      </c>
      <c r="L1023" s="126" t="s">
        <v>427</v>
      </c>
    </row>
    <row r="1024" ht="15.75" customHeight="1">
      <c r="A1024" s="348" t="s">
        <v>2356</v>
      </c>
      <c r="B1024" s="713" t="s">
        <v>2357</v>
      </c>
      <c r="C1024" s="348" t="s">
        <v>52</v>
      </c>
      <c r="D1024" s="348" t="s">
        <v>2367</v>
      </c>
      <c r="E1024" s="348" t="s">
        <v>2368</v>
      </c>
      <c r="F1024" s="348" t="s">
        <v>2113</v>
      </c>
      <c r="G1024" s="348">
        <v>12.0</v>
      </c>
      <c r="H1024" s="348">
        <v>11.0</v>
      </c>
      <c r="I1024" s="348">
        <v>12.0</v>
      </c>
      <c r="J1024" s="664">
        <v>50.0</v>
      </c>
      <c r="K1024" s="628">
        <v>4.17</v>
      </c>
      <c r="L1024" s="126" t="s">
        <v>427</v>
      </c>
    </row>
    <row r="1025" ht="15.75" customHeight="1">
      <c r="A1025" s="348" t="s">
        <v>2356</v>
      </c>
      <c r="B1025" s="713" t="s">
        <v>2357</v>
      </c>
      <c r="C1025" s="348" t="s">
        <v>52</v>
      </c>
      <c r="D1025" s="348" t="s">
        <v>2369</v>
      </c>
      <c r="E1025" s="348" t="s">
        <v>2370</v>
      </c>
      <c r="F1025" s="348" t="s">
        <v>2113</v>
      </c>
      <c r="G1025" s="348">
        <v>12.0</v>
      </c>
      <c r="H1025" s="348">
        <v>11.0</v>
      </c>
      <c r="I1025" s="348">
        <v>12.0</v>
      </c>
      <c r="J1025" s="664">
        <v>50.0</v>
      </c>
      <c r="K1025" s="628">
        <v>4.17</v>
      </c>
      <c r="L1025" s="126" t="s">
        <v>427</v>
      </c>
    </row>
    <row r="1026" ht="15.75" customHeight="1">
      <c r="A1026" s="348" t="s">
        <v>2356</v>
      </c>
      <c r="B1026" s="713" t="s">
        <v>2357</v>
      </c>
      <c r="C1026" s="348" t="s">
        <v>52</v>
      </c>
      <c r="D1026" s="348" t="s">
        <v>2371</v>
      </c>
      <c r="E1026" s="348" t="s">
        <v>2372</v>
      </c>
      <c r="F1026" s="348" t="s">
        <v>2113</v>
      </c>
      <c r="G1026" s="348">
        <v>12.0</v>
      </c>
      <c r="H1026" s="348">
        <v>11.0</v>
      </c>
      <c r="I1026" s="348">
        <v>12.0</v>
      </c>
      <c r="J1026" s="664">
        <v>50.0</v>
      </c>
      <c r="K1026" s="628">
        <v>4.17</v>
      </c>
      <c r="L1026" s="126" t="s">
        <v>427</v>
      </c>
    </row>
    <row r="1027" ht="15.75" customHeight="1">
      <c r="A1027" s="348" t="s">
        <v>2356</v>
      </c>
      <c r="B1027" s="713" t="s">
        <v>2357</v>
      </c>
      <c r="C1027" s="348" t="s">
        <v>52</v>
      </c>
      <c r="D1027" s="348" t="s">
        <v>2373</v>
      </c>
      <c r="E1027" s="348" t="s">
        <v>2374</v>
      </c>
      <c r="F1027" s="348" t="s">
        <v>2113</v>
      </c>
      <c r="G1027" s="348">
        <v>12.0</v>
      </c>
      <c r="H1027" s="348">
        <v>11.0</v>
      </c>
      <c r="I1027" s="348">
        <v>12.0</v>
      </c>
      <c r="J1027" s="664">
        <v>50.0</v>
      </c>
      <c r="K1027" s="628">
        <v>4.17</v>
      </c>
      <c r="L1027" s="126" t="s">
        <v>427</v>
      </c>
    </row>
    <row r="1028" ht="15.75" customHeight="1">
      <c r="A1028" s="348" t="s">
        <v>2356</v>
      </c>
      <c r="B1028" s="713" t="s">
        <v>2357</v>
      </c>
      <c r="C1028" s="348" t="s">
        <v>52</v>
      </c>
      <c r="D1028" s="348" t="s">
        <v>2375</v>
      </c>
      <c r="E1028" s="348" t="s">
        <v>2376</v>
      </c>
      <c r="F1028" s="348" t="s">
        <v>2113</v>
      </c>
      <c r="G1028" s="348">
        <v>12.0</v>
      </c>
      <c r="H1028" s="348">
        <v>11.0</v>
      </c>
      <c r="I1028" s="348">
        <v>12.0</v>
      </c>
      <c r="J1028" s="664">
        <v>50.0</v>
      </c>
      <c r="K1028" s="628">
        <v>4.17</v>
      </c>
      <c r="L1028" s="126" t="s">
        <v>427</v>
      </c>
    </row>
    <row r="1029" ht="15.75" customHeight="1">
      <c r="A1029" s="348" t="s">
        <v>296</v>
      </c>
      <c r="B1029" s="713" t="s">
        <v>295</v>
      </c>
      <c r="C1029" s="348" t="s">
        <v>52</v>
      </c>
      <c r="D1029" s="348" t="s">
        <v>2573</v>
      </c>
      <c r="E1029" s="348" t="s">
        <v>2574</v>
      </c>
      <c r="F1029" s="348" t="s">
        <v>2113</v>
      </c>
      <c r="G1029" s="348">
        <v>9.0</v>
      </c>
      <c r="H1029" s="348">
        <v>8.0</v>
      </c>
      <c r="I1029" s="348">
        <v>9.0</v>
      </c>
      <c r="J1029" s="664">
        <v>50.0</v>
      </c>
      <c r="K1029" s="628">
        <v>5.56</v>
      </c>
      <c r="L1029" s="126" t="s">
        <v>427</v>
      </c>
    </row>
    <row r="1030" ht="15.75" customHeight="1">
      <c r="A1030" s="348" t="s">
        <v>296</v>
      </c>
      <c r="B1030" s="713" t="s">
        <v>295</v>
      </c>
      <c r="C1030" s="348" t="s">
        <v>52</v>
      </c>
      <c r="D1030" s="348" t="s">
        <v>2379</v>
      </c>
      <c r="E1030" s="348" t="s">
        <v>2380</v>
      </c>
      <c r="F1030" s="348" t="s">
        <v>2113</v>
      </c>
      <c r="G1030" s="348">
        <v>9.0</v>
      </c>
      <c r="H1030" s="348">
        <v>8.0</v>
      </c>
      <c r="I1030" s="348">
        <v>9.0</v>
      </c>
      <c r="J1030" s="664">
        <v>50.0</v>
      </c>
      <c r="K1030" s="628">
        <v>5.56</v>
      </c>
      <c r="L1030" s="126" t="s">
        <v>427</v>
      </c>
    </row>
    <row r="1031" ht="15.75" customHeight="1">
      <c r="A1031" s="714" t="s">
        <v>296</v>
      </c>
      <c r="B1031" s="663" t="s">
        <v>295</v>
      </c>
      <c r="C1031" s="348" t="s">
        <v>52</v>
      </c>
      <c r="D1031" s="644" t="s">
        <v>2575</v>
      </c>
      <c r="E1031" s="570" t="s">
        <v>2378</v>
      </c>
      <c r="F1031" s="348" t="s">
        <v>2113</v>
      </c>
      <c r="G1031" s="348">
        <v>9.0</v>
      </c>
      <c r="H1031" s="348">
        <v>8.0</v>
      </c>
      <c r="I1031" s="348">
        <v>9.0</v>
      </c>
      <c r="J1031" s="664">
        <v>50.0</v>
      </c>
      <c r="K1031" s="628">
        <v>5.56</v>
      </c>
      <c r="L1031" s="126" t="s">
        <v>427</v>
      </c>
    </row>
    <row r="1032" ht="15.75" customHeight="1">
      <c r="A1032" s="631" t="s">
        <v>2381</v>
      </c>
      <c r="B1032" s="715" t="s">
        <v>2382</v>
      </c>
      <c r="C1032" s="631" t="s">
        <v>52</v>
      </c>
      <c r="D1032" s="348" t="s">
        <v>2383</v>
      </c>
      <c r="E1032" s="570" t="s">
        <v>2384</v>
      </c>
      <c r="F1032" s="626" t="s">
        <v>2113</v>
      </c>
      <c r="G1032" s="348">
        <v>8.0</v>
      </c>
      <c r="H1032" s="348">
        <v>7.0</v>
      </c>
      <c r="I1032" s="348">
        <v>8.0</v>
      </c>
      <c r="J1032" s="665">
        <v>50.0</v>
      </c>
      <c r="K1032" s="666">
        <v>6.25</v>
      </c>
      <c r="L1032" s="126" t="s">
        <v>427</v>
      </c>
    </row>
    <row r="1033" ht="15.75" customHeight="1">
      <c r="A1033" s="631" t="s">
        <v>2381</v>
      </c>
      <c r="B1033" s="715" t="s">
        <v>2382</v>
      </c>
      <c r="C1033" s="631" t="s">
        <v>52</v>
      </c>
      <c r="D1033" s="348" t="s">
        <v>2385</v>
      </c>
      <c r="E1033" s="570" t="s">
        <v>2386</v>
      </c>
      <c r="F1033" s="626" t="s">
        <v>2113</v>
      </c>
      <c r="G1033" s="348">
        <v>8.0</v>
      </c>
      <c r="H1033" s="348">
        <v>7.0</v>
      </c>
      <c r="I1033" s="348">
        <v>8.0</v>
      </c>
      <c r="J1033" s="665">
        <v>50.0</v>
      </c>
      <c r="K1033" s="666">
        <v>6.25</v>
      </c>
      <c r="L1033" s="126" t="s">
        <v>427</v>
      </c>
    </row>
    <row r="1034" ht="15.75" customHeight="1">
      <c r="A1034" s="348" t="s">
        <v>2381</v>
      </c>
      <c r="B1034" s="640" t="s">
        <v>2382</v>
      </c>
      <c r="C1034" s="348" t="s">
        <v>52</v>
      </c>
      <c r="D1034" s="348" t="s">
        <v>2387</v>
      </c>
      <c r="E1034" s="570" t="s">
        <v>2388</v>
      </c>
      <c r="F1034" s="626" t="s">
        <v>2362</v>
      </c>
      <c r="G1034" s="348">
        <v>8.0</v>
      </c>
      <c r="H1034" s="348">
        <v>7.0</v>
      </c>
      <c r="I1034" s="348">
        <v>8.0</v>
      </c>
      <c r="J1034" s="665">
        <v>50.0</v>
      </c>
      <c r="K1034" s="666">
        <v>6.25</v>
      </c>
      <c r="L1034" s="126" t="s">
        <v>427</v>
      </c>
    </row>
    <row r="1035" ht="15.75" customHeight="1">
      <c r="A1035" s="348" t="s">
        <v>2381</v>
      </c>
      <c r="B1035" s="640" t="s">
        <v>2382</v>
      </c>
      <c r="C1035" s="348" t="s">
        <v>52</v>
      </c>
      <c r="D1035" s="348" t="s">
        <v>2389</v>
      </c>
      <c r="E1035" s="570" t="s">
        <v>2388</v>
      </c>
      <c r="F1035" s="626" t="s">
        <v>2362</v>
      </c>
      <c r="G1035" s="348">
        <v>8.0</v>
      </c>
      <c r="H1035" s="348">
        <v>7.0</v>
      </c>
      <c r="I1035" s="348">
        <v>8.0</v>
      </c>
      <c r="J1035" s="665">
        <v>50.0</v>
      </c>
      <c r="K1035" s="666">
        <v>6.25</v>
      </c>
      <c r="L1035" s="126" t="s">
        <v>427</v>
      </c>
    </row>
    <row r="1036" ht="15.75" customHeight="1">
      <c r="A1036" s="348" t="s">
        <v>2381</v>
      </c>
      <c r="B1036" s="640" t="s">
        <v>2382</v>
      </c>
      <c r="C1036" s="348" t="s">
        <v>52</v>
      </c>
      <c r="D1036" s="348" t="s">
        <v>2390</v>
      </c>
      <c r="E1036" s="570" t="s">
        <v>2391</v>
      </c>
      <c r="F1036" s="626" t="s">
        <v>2113</v>
      </c>
      <c r="G1036" s="348">
        <v>8.0</v>
      </c>
      <c r="H1036" s="348">
        <v>7.0</v>
      </c>
      <c r="I1036" s="348">
        <v>8.0</v>
      </c>
      <c r="J1036" s="665">
        <v>50.0</v>
      </c>
      <c r="K1036" s="666">
        <v>6.25</v>
      </c>
      <c r="L1036" s="126" t="s">
        <v>427</v>
      </c>
    </row>
    <row r="1037" ht="15.75" customHeight="1">
      <c r="A1037" s="348" t="s">
        <v>2392</v>
      </c>
      <c r="B1037" s="640" t="s">
        <v>2393</v>
      </c>
      <c r="C1037" s="348" t="s">
        <v>52</v>
      </c>
      <c r="D1037" s="348" t="s">
        <v>2394</v>
      </c>
      <c r="E1037" s="570" t="s">
        <v>2395</v>
      </c>
      <c r="F1037" s="626" t="s">
        <v>2113</v>
      </c>
      <c r="G1037" s="348">
        <v>10.0</v>
      </c>
      <c r="H1037" s="348">
        <v>10.0</v>
      </c>
      <c r="I1037" s="348">
        <v>10.0</v>
      </c>
      <c r="J1037" s="665">
        <v>50.0</v>
      </c>
      <c r="K1037" s="666">
        <v>5.0</v>
      </c>
      <c r="L1037" s="126" t="s">
        <v>427</v>
      </c>
    </row>
    <row r="1038" ht="15.75" customHeight="1">
      <c r="A1038" s="348" t="s">
        <v>2392</v>
      </c>
      <c r="B1038" s="640" t="s">
        <v>2393</v>
      </c>
      <c r="C1038" s="348" t="s">
        <v>52</v>
      </c>
      <c r="D1038" s="348" t="s">
        <v>2396</v>
      </c>
      <c r="E1038" s="570" t="s">
        <v>2397</v>
      </c>
      <c r="F1038" s="626" t="s">
        <v>2113</v>
      </c>
      <c r="G1038" s="348">
        <v>10.0</v>
      </c>
      <c r="H1038" s="348">
        <v>10.0</v>
      </c>
      <c r="I1038" s="348">
        <v>10.0</v>
      </c>
      <c r="J1038" s="665">
        <v>50.0</v>
      </c>
      <c r="K1038" s="666">
        <v>5.0</v>
      </c>
      <c r="L1038" s="126" t="s">
        <v>427</v>
      </c>
    </row>
    <row r="1039" ht="15.75" customHeight="1">
      <c r="A1039" s="348" t="s">
        <v>2392</v>
      </c>
      <c r="B1039" s="640" t="s">
        <v>2393</v>
      </c>
      <c r="C1039" s="348" t="s">
        <v>52</v>
      </c>
      <c r="D1039" s="348" t="s">
        <v>2398</v>
      </c>
      <c r="E1039" s="570" t="s">
        <v>2399</v>
      </c>
      <c r="F1039" s="626" t="s">
        <v>2113</v>
      </c>
      <c r="G1039" s="348">
        <v>10.0</v>
      </c>
      <c r="H1039" s="348">
        <v>10.0</v>
      </c>
      <c r="I1039" s="348">
        <v>10.0</v>
      </c>
      <c r="J1039" s="665">
        <v>50.0</v>
      </c>
      <c r="K1039" s="666">
        <v>5.0</v>
      </c>
      <c r="L1039" s="126" t="s">
        <v>427</v>
      </c>
    </row>
    <row r="1040" ht="15.75" customHeight="1">
      <c r="A1040" s="348" t="s">
        <v>2576</v>
      </c>
      <c r="B1040" s="640" t="s">
        <v>2577</v>
      </c>
      <c r="C1040" s="348" t="s">
        <v>52</v>
      </c>
      <c r="D1040" s="348" t="s">
        <v>2578</v>
      </c>
      <c r="E1040" s="570" t="s">
        <v>2579</v>
      </c>
      <c r="F1040" s="626" t="s">
        <v>2113</v>
      </c>
      <c r="G1040" s="348">
        <v>9.0</v>
      </c>
      <c r="H1040" s="348">
        <v>9.0</v>
      </c>
      <c r="I1040" s="348">
        <v>9.0</v>
      </c>
      <c r="J1040" s="665">
        <v>50.0</v>
      </c>
      <c r="K1040" s="666">
        <v>5.56</v>
      </c>
      <c r="L1040" s="126" t="s">
        <v>427</v>
      </c>
    </row>
    <row r="1041" ht="15.75" customHeight="1">
      <c r="A1041" s="348" t="s">
        <v>2400</v>
      </c>
      <c r="B1041" s="663" t="s">
        <v>2401</v>
      </c>
      <c r="C1041" s="348" t="s">
        <v>52</v>
      </c>
      <c r="D1041" s="348" t="s">
        <v>2402</v>
      </c>
      <c r="E1041" s="570" t="s">
        <v>2403</v>
      </c>
      <c r="F1041" s="348" t="s">
        <v>2113</v>
      </c>
      <c r="G1041" s="348">
        <v>10.0</v>
      </c>
      <c r="H1041" s="348">
        <v>9.0</v>
      </c>
      <c r="I1041" s="348">
        <v>10.0</v>
      </c>
      <c r="J1041" s="664">
        <v>50.0</v>
      </c>
      <c r="K1041" s="628">
        <v>5.0</v>
      </c>
      <c r="L1041" s="126" t="s">
        <v>427</v>
      </c>
    </row>
    <row r="1042" ht="15.75" customHeight="1">
      <c r="A1042" s="348" t="s">
        <v>2400</v>
      </c>
      <c r="B1042" s="365" t="s">
        <v>2401</v>
      </c>
      <c r="C1042" s="348" t="s">
        <v>52</v>
      </c>
      <c r="D1042" s="348" t="s">
        <v>2404</v>
      </c>
      <c r="E1042" s="672" t="s">
        <v>2405</v>
      </c>
      <c r="F1042" s="348" t="s">
        <v>2113</v>
      </c>
      <c r="G1042" s="348">
        <v>10.0</v>
      </c>
      <c r="H1042" s="348">
        <v>9.0</v>
      </c>
      <c r="I1042" s="348">
        <v>10.0</v>
      </c>
      <c r="J1042" s="664">
        <v>50.0</v>
      </c>
      <c r="K1042" s="628">
        <v>5.0</v>
      </c>
      <c r="L1042" s="126" t="s">
        <v>427</v>
      </c>
    </row>
    <row r="1043" ht="15.75" customHeight="1">
      <c r="A1043" s="348" t="s">
        <v>322</v>
      </c>
      <c r="B1043" s="640" t="s">
        <v>321</v>
      </c>
      <c r="C1043" s="348" t="s">
        <v>52</v>
      </c>
      <c r="D1043" s="348" t="s">
        <v>2377</v>
      </c>
      <c r="E1043" s="672" t="s">
        <v>2378</v>
      </c>
      <c r="F1043" s="348" t="s">
        <v>2113</v>
      </c>
      <c r="G1043" s="348">
        <v>11.0</v>
      </c>
      <c r="H1043" s="348">
        <v>10.0</v>
      </c>
      <c r="I1043" s="348">
        <v>11.0</v>
      </c>
      <c r="J1043" s="665">
        <v>50.0</v>
      </c>
      <c r="K1043" s="628">
        <v>4.55</v>
      </c>
      <c r="L1043" s="126" t="s">
        <v>427</v>
      </c>
    </row>
    <row r="1044" ht="15.75" customHeight="1">
      <c r="A1044" s="348" t="s">
        <v>276</v>
      </c>
      <c r="B1044" s="640" t="s">
        <v>275</v>
      </c>
      <c r="C1044" s="348" t="s">
        <v>52</v>
      </c>
      <c r="D1044" s="348" t="s">
        <v>2407</v>
      </c>
      <c r="E1044" s="672" t="s">
        <v>2408</v>
      </c>
      <c r="F1044" s="348" t="s">
        <v>2113</v>
      </c>
      <c r="G1044" s="348">
        <v>11.0</v>
      </c>
      <c r="H1044" s="348">
        <v>8.0</v>
      </c>
      <c r="I1044" s="348">
        <v>11.0</v>
      </c>
      <c r="J1044" s="665">
        <v>50.0</v>
      </c>
      <c r="K1044" s="628">
        <v>4.55</v>
      </c>
      <c r="L1044" s="126" t="s">
        <v>427</v>
      </c>
    </row>
    <row r="1045" ht="15.75" customHeight="1">
      <c r="A1045" s="348" t="s">
        <v>276</v>
      </c>
      <c r="B1045" s="640" t="s">
        <v>275</v>
      </c>
      <c r="C1045" s="348" t="s">
        <v>52</v>
      </c>
      <c r="D1045" s="348" t="s">
        <v>2409</v>
      </c>
      <c r="E1045" s="672" t="s">
        <v>2410</v>
      </c>
      <c r="F1045" s="348" t="s">
        <v>2113</v>
      </c>
      <c r="G1045" s="348">
        <v>11.0</v>
      </c>
      <c r="H1045" s="348">
        <v>8.0</v>
      </c>
      <c r="I1045" s="348">
        <v>11.0</v>
      </c>
      <c r="J1045" s="665">
        <v>50.0</v>
      </c>
      <c r="K1045" s="628">
        <v>4.55</v>
      </c>
      <c r="L1045" s="126" t="s">
        <v>427</v>
      </c>
    </row>
    <row r="1046" ht="15.75" customHeight="1">
      <c r="A1046" s="348" t="s">
        <v>287</v>
      </c>
      <c r="B1046" s="640" t="s">
        <v>286</v>
      </c>
      <c r="C1046" s="348" t="s">
        <v>52</v>
      </c>
      <c r="D1046" s="348" t="s">
        <v>3163</v>
      </c>
      <c r="E1046" s="672" t="s">
        <v>2412</v>
      </c>
      <c r="F1046" s="348" t="s">
        <v>2113</v>
      </c>
      <c r="G1046" s="348">
        <v>11.0</v>
      </c>
      <c r="H1046" s="348">
        <v>6.0</v>
      </c>
      <c r="I1046" s="348">
        <v>11.0</v>
      </c>
      <c r="J1046" s="665">
        <v>50.0</v>
      </c>
      <c r="K1046" s="628">
        <v>4.55</v>
      </c>
      <c r="L1046" s="126" t="s">
        <v>427</v>
      </c>
    </row>
    <row r="1047" ht="15.75" customHeight="1">
      <c r="A1047" s="348" t="s">
        <v>2400</v>
      </c>
      <c r="B1047" s="640" t="s">
        <v>2401</v>
      </c>
      <c r="C1047" s="348" t="s">
        <v>52</v>
      </c>
      <c r="D1047" s="348" t="s">
        <v>2580</v>
      </c>
      <c r="E1047" s="672" t="s">
        <v>2414</v>
      </c>
      <c r="F1047" s="348" t="s">
        <v>2362</v>
      </c>
      <c r="G1047" s="348">
        <v>10.0</v>
      </c>
      <c r="H1047" s="348">
        <v>9.0</v>
      </c>
      <c r="I1047" s="348">
        <v>10.0</v>
      </c>
      <c r="J1047" s="665">
        <v>50.0</v>
      </c>
      <c r="K1047" s="628">
        <v>5.0</v>
      </c>
      <c r="L1047" s="126" t="s">
        <v>427</v>
      </c>
    </row>
    <row r="1048" ht="15.75" customHeight="1">
      <c r="A1048" s="348" t="s">
        <v>2400</v>
      </c>
      <c r="B1048" s="640" t="s">
        <v>2401</v>
      </c>
      <c r="C1048" s="348" t="s">
        <v>52</v>
      </c>
      <c r="D1048" s="348" t="s">
        <v>2581</v>
      </c>
      <c r="E1048" s="672" t="s">
        <v>2414</v>
      </c>
      <c r="F1048" s="348" t="s">
        <v>2362</v>
      </c>
      <c r="G1048" s="348">
        <v>10.0</v>
      </c>
      <c r="H1048" s="348">
        <v>9.0</v>
      </c>
      <c r="I1048" s="348">
        <v>10.0</v>
      </c>
      <c r="J1048" s="665">
        <v>50.0</v>
      </c>
      <c r="K1048" s="628">
        <v>5.0</v>
      </c>
      <c r="L1048" s="126" t="s">
        <v>427</v>
      </c>
    </row>
    <row r="1049" ht="15.75" customHeight="1">
      <c r="A1049" s="348" t="s">
        <v>2607</v>
      </c>
      <c r="B1049" s="640" t="s">
        <v>2206</v>
      </c>
      <c r="C1049" s="348" t="s">
        <v>52</v>
      </c>
      <c r="D1049" s="348" t="s">
        <v>2629</v>
      </c>
      <c r="E1049" s="672" t="s">
        <v>2419</v>
      </c>
      <c r="F1049" s="348" t="s">
        <v>2362</v>
      </c>
      <c r="G1049" s="348">
        <v>9.0</v>
      </c>
      <c r="H1049" s="348">
        <v>9.0</v>
      </c>
      <c r="I1049" s="348">
        <v>9.0</v>
      </c>
      <c r="J1049" s="665">
        <v>50.0</v>
      </c>
      <c r="K1049" s="628">
        <v>5.555555556</v>
      </c>
      <c r="L1049" s="126" t="s">
        <v>427</v>
      </c>
    </row>
    <row r="1050" ht="15.75" customHeight="1">
      <c r="A1050" s="348" t="s">
        <v>2607</v>
      </c>
      <c r="B1050" s="640" t="s">
        <v>2206</v>
      </c>
      <c r="C1050" s="348" t="s">
        <v>52</v>
      </c>
      <c r="D1050" s="348" t="s">
        <v>2630</v>
      </c>
      <c r="E1050" s="672" t="s">
        <v>2419</v>
      </c>
      <c r="F1050" s="348" t="s">
        <v>2362</v>
      </c>
      <c r="G1050" s="348">
        <v>9.0</v>
      </c>
      <c r="H1050" s="348">
        <v>9.0</v>
      </c>
      <c r="I1050" s="348">
        <v>9.0</v>
      </c>
      <c r="J1050" s="665">
        <v>50.0</v>
      </c>
      <c r="K1050" s="628">
        <v>5.555555556</v>
      </c>
      <c r="L1050" s="126" t="s">
        <v>427</v>
      </c>
    </row>
    <row r="1051" ht="15.75" customHeight="1">
      <c r="A1051" s="348" t="s">
        <v>2607</v>
      </c>
      <c r="B1051" s="640" t="s">
        <v>2206</v>
      </c>
      <c r="C1051" s="348" t="s">
        <v>52</v>
      </c>
      <c r="D1051" s="348" t="s">
        <v>2631</v>
      </c>
      <c r="E1051" s="348" t="s">
        <v>2419</v>
      </c>
      <c r="F1051" s="348" t="s">
        <v>2362</v>
      </c>
      <c r="G1051" s="348">
        <v>9.0</v>
      </c>
      <c r="H1051" s="348">
        <v>9.0</v>
      </c>
      <c r="I1051" s="348">
        <v>9.0</v>
      </c>
      <c r="J1051" s="665">
        <v>50.0</v>
      </c>
      <c r="K1051" s="628">
        <v>5.555555556</v>
      </c>
      <c r="L1051" s="126" t="s">
        <v>427</v>
      </c>
    </row>
    <row r="1052" ht="15.75" customHeight="1">
      <c r="A1052" s="348" t="s">
        <v>2608</v>
      </c>
      <c r="B1052" s="640" t="s">
        <v>2609</v>
      </c>
      <c r="C1052" s="348" t="s">
        <v>52</v>
      </c>
      <c r="D1052" s="348" t="s">
        <v>2632</v>
      </c>
      <c r="E1052" s="348" t="s">
        <v>2633</v>
      </c>
      <c r="F1052" s="348" t="s">
        <v>2362</v>
      </c>
      <c r="G1052" s="348">
        <v>8.0</v>
      </c>
      <c r="H1052" s="348">
        <v>7.0</v>
      </c>
      <c r="I1052" s="348">
        <v>8.0</v>
      </c>
      <c r="J1052" s="665">
        <v>50.0</v>
      </c>
      <c r="K1052" s="628">
        <v>6.25</v>
      </c>
      <c r="L1052" s="126" t="s">
        <v>427</v>
      </c>
    </row>
    <row r="1053" ht="15.75" customHeight="1">
      <c r="A1053" s="348" t="s">
        <v>2608</v>
      </c>
      <c r="B1053" s="640" t="s">
        <v>2609</v>
      </c>
      <c r="C1053" s="348" t="s">
        <v>52</v>
      </c>
      <c r="D1053" s="348" t="s">
        <v>2634</v>
      </c>
      <c r="E1053" s="672" t="s">
        <v>2633</v>
      </c>
      <c r="F1053" s="348" t="s">
        <v>2362</v>
      </c>
      <c r="G1053" s="348">
        <v>8.0</v>
      </c>
      <c r="H1053" s="348">
        <v>7.0</v>
      </c>
      <c r="I1053" s="348">
        <v>8.0</v>
      </c>
      <c r="J1053" s="665">
        <v>50.0</v>
      </c>
      <c r="K1053" s="628">
        <v>6.25</v>
      </c>
      <c r="L1053" s="126" t="s">
        <v>427</v>
      </c>
    </row>
    <row r="1054" ht="15.75" customHeight="1">
      <c r="A1054" s="348" t="s">
        <v>2582</v>
      </c>
      <c r="B1054" s="640" t="s">
        <v>2554</v>
      </c>
      <c r="C1054" s="348" t="s">
        <v>52</v>
      </c>
      <c r="D1054" s="348" t="s">
        <v>3164</v>
      </c>
      <c r="E1054" s="672" t="s">
        <v>2584</v>
      </c>
      <c r="F1054" s="348" t="s">
        <v>2362</v>
      </c>
      <c r="G1054" s="348">
        <v>10.0</v>
      </c>
      <c r="H1054" s="348">
        <v>7.0</v>
      </c>
      <c r="I1054" s="348">
        <v>10.0</v>
      </c>
      <c r="J1054" s="665">
        <v>50.0</v>
      </c>
      <c r="K1054" s="628">
        <v>5.0</v>
      </c>
      <c r="L1054" s="126" t="s">
        <v>427</v>
      </c>
    </row>
    <row r="1055" ht="15.75" customHeight="1">
      <c r="A1055" s="348" t="s">
        <v>2582</v>
      </c>
      <c r="B1055" s="640" t="s">
        <v>2554</v>
      </c>
      <c r="C1055" s="348" t="s">
        <v>52</v>
      </c>
      <c r="D1055" s="348" t="s">
        <v>3165</v>
      </c>
      <c r="E1055" s="672" t="s">
        <v>2584</v>
      </c>
      <c r="F1055" s="348" t="s">
        <v>2362</v>
      </c>
      <c r="G1055" s="348">
        <v>10.0</v>
      </c>
      <c r="H1055" s="348">
        <v>7.0</v>
      </c>
      <c r="I1055" s="348">
        <v>10.0</v>
      </c>
      <c r="J1055" s="665">
        <v>50.0</v>
      </c>
      <c r="K1055" s="628">
        <v>5.0</v>
      </c>
      <c r="L1055" s="126" t="s">
        <v>427</v>
      </c>
    </row>
    <row r="1056" ht="15.75" customHeight="1">
      <c r="A1056" s="348" t="s">
        <v>2582</v>
      </c>
      <c r="B1056" s="640" t="s">
        <v>2554</v>
      </c>
      <c r="C1056" s="348" t="s">
        <v>52</v>
      </c>
      <c r="D1056" s="348" t="s">
        <v>2583</v>
      </c>
      <c r="E1056" s="672" t="s">
        <v>2584</v>
      </c>
      <c r="F1056" s="348" t="s">
        <v>2362</v>
      </c>
      <c r="G1056" s="348">
        <v>10.0</v>
      </c>
      <c r="H1056" s="348">
        <v>7.0</v>
      </c>
      <c r="I1056" s="348">
        <v>10.0</v>
      </c>
      <c r="J1056" s="665">
        <v>50.0</v>
      </c>
      <c r="K1056" s="628">
        <v>5.0</v>
      </c>
      <c r="L1056" s="126" t="s">
        <v>427</v>
      </c>
    </row>
    <row r="1057" ht="15.75" customHeight="1">
      <c r="A1057" s="348" t="s">
        <v>2223</v>
      </c>
      <c r="B1057" s="640" t="s">
        <v>2224</v>
      </c>
      <c r="C1057" s="348" t="s">
        <v>52</v>
      </c>
      <c r="D1057" s="348" t="s">
        <v>2585</v>
      </c>
      <c r="E1057" s="348"/>
      <c r="F1057" s="348" t="s">
        <v>2362</v>
      </c>
      <c r="G1057" s="348">
        <v>14.0</v>
      </c>
      <c r="H1057" s="348">
        <v>14.0</v>
      </c>
      <c r="I1057" s="348">
        <v>14.0</v>
      </c>
      <c r="J1057" s="665">
        <v>50.0</v>
      </c>
      <c r="K1057" s="628">
        <v>3.571428571</v>
      </c>
      <c r="L1057" s="126" t="s">
        <v>427</v>
      </c>
    </row>
    <row r="1058" ht="15.75" customHeight="1">
      <c r="A1058" s="348" t="s">
        <v>2223</v>
      </c>
      <c r="B1058" s="640" t="s">
        <v>2224</v>
      </c>
      <c r="C1058" s="348" t="s">
        <v>52</v>
      </c>
      <c r="D1058" s="348" t="s">
        <v>2586</v>
      </c>
      <c r="E1058" s="672" t="s">
        <v>2425</v>
      </c>
      <c r="F1058" s="348" t="s">
        <v>2362</v>
      </c>
      <c r="G1058" s="348">
        <v>14.0</v>
      </c>
      <c r="H1058" s="348">
        <v>14.0</v>
      </c>
      <c r="I1058" s="348">
        <v>14.0</v>
      </c>
      <c r="J1058" s="665">
        <v>50.0</v>
      </c>
      <c r="K1058" s="628">
        <v>3.571428571</v>
      </c>
      <c r="L1058" s="126" t="s">
        <v>427</v>
      </c>
    </row>
    <row r="1059" ht="15.75" customHeight="1">
      <c r="A1059" s="348" t="s">
        <v>2223</v>
      </c>
      <c r="B1059" s="640" t="s">
        <v>2224</v>
      </c>
      <c r="C1059" s="348" t="s">
        <v>52</v>
      </c>
      <c r="D1059" s="348" t="s">
        <v>2587</v>
      </c>
      <c r="E1059" s="348" t="s">
        <v>2425</v>
      </c>
      <c r="F1059" s="348" t="s">
        <v>2362</v>
      </c>
      <c r="G1059" s="348">
        <v>14.0</v>
      </c>
      <c r="H1059" s="348">
        <v>14.0</v>
      </c>
      <c r="I1059" s="348">
        <v>14.0</v>
      </c>
      <c r="J1059" s="665">
        <v>50.0</v>
      </c>
      <c r="K1059" s="628">
        <v>3.571428571</v>
      </c>
      <c r="L1059" s="126" t="s">
        <v>427</v>
      </c>
    </row>
    <row r="1060" ht="15.75" customHeight="1">
      <c r="A1060" s="348" t="s">
        <v>2223</v>
      </c>
      <c r="B1060" s="640" t="s">
        <v>2224</v>
      </c>
      <c r="C1060" s="348" t="s">
        <v>52</v>
      </c>
      <c r="D1060" s="348" t="s">
        <v>2588</v>
      </c>
      <c r="E1060" s="348" t="s">
        <v>2428</v>
      </c>
      <c r="F1060" s="348" t="s">
        <v>2362</v>
      </c>
      <c r="G1060" s="348">
        <v>14.0</v>
      </c>
      <c r="H1060" s="348">
        <v>14.0</v>
      </c>
      <c r="I1060" s="348">
        <v>14.0</v>
      </c>
      <c r="J1060" s="665">
        <v>50.0</v>
      </c>
      <c r="K1060" s="628">
        <v>3.571428571</v>
      </c>
      <c r="L1060" s="126" t="s">
        <v>427</v>
      </c>
    </row>
    <row r="1061" ht="15.75" customHeight="1">
      <c r="A1061" s="348" t="s">
        <v>2223</v>
      </c>
      <c r="B1061" s="640" t="s">
        <v>2224</v>
      </c>
      <c r="C1061" s="348" t="s">
        <v>52</v>
      </c>
      <c r="D1061" s="348" t="s">
        <v>2589</v>
      </c>
      <c r="E1061" s="348" t="s">
        <v>2428</v>
      </c>
      <c r="F1061" s="348" t="s">
        <v>2362</v>
      </c>
      <c r="G1061" s="348">
        <v>14.0</v>
      </c>
      <c r="H1061" s="348">
        <v>14.0</v>
      </c>
      <c r="I1061" s="348">
        <v>14.0</v>
      </c>
      <c r="J1061" s="665">
        <v>50.0</v>
      </c>
      <c r="K1061" s="628">
        <v>3.571428571</v>
      </c>
      <c r="L1061" s="126" t="s">
        <v>427</v>
      </c>
    </row>
    <row r="1062" ht="15.75" customHeight="1">
      <c r="A1062" s="348" t="s">
        <v>2223</v>
      </c>
      <c r="B1062" s="640" t="s">
        <v>2224</v>
      </c>
      <c r="C1062" s="348" t="s">
        <v>52</v>
      </c>
      <c r="D1062" s="348" t="s">
        <v>2590</v>
      </c>
      <c r="E1062" s="348" t="s">
        <v>2428</v>
      </c>
      <c r="F1062" s="348" t="s">
        <v>2362</v>
      </c>
      <c r="G1062" s="348">
        <v>14.0</v>
      </c>
      <c r="H1062" s="348">
        <v>14.0</v>
      </c>
      <c r="I1062" s="348">
        <v>14.0</v>
      </c>
      <c r="J1062" s="665">
        <v>50.0</v>
      </c>
      <c r="K1062" s="628">
        <v>3.571428571</v>
      </c>
      <c r="L1062" s="126" t="s">
        <v>427</v>
      </c>
    </row>
    <row r="1063" ht="15.75" customHeight="1">
      <c r="A1063" s="348" t="s">
        <v>2223</v>
      </c>
      <c r="B1063" s="640" t="s">
        <v>2224</v>
      </c>
      <c r="C1063" s="348" t="s">
        <v>52</v>
      </c>
      <c r="D1063" s="348" t="s">
        <v>2591</v>
      </c>
      <c r="E1063" s="348" t="s">
        <v>2428</v>
      </c>
      <c r="F1063" s="348" t="s">
        <v>2362</v>
      </c>
      <c r="G1063" s="348">
        <v>14.0</v>
      </c>
      <c r="H1063" s="348">
        <v>14.0</v>
      </c>
      <c r="I1063" s="348">
        <v>14.0</v>
      </c>
      <c r="J1063" s="665">
        <v>50.0</v>
      </c>
      <c r="K1063" s="628">
        <v>3.571428571</v>
      </c>
      <c r="L1063" s="126" t="s">
        <v>427</v>
      </c>
    </row>
    <row r="1064" ht="15.75" customHeight="1">
      <c r="A1064" s="348" t="s">
        <v>2223</v>
      </c>
      <c r="B1064" s="640" t="s">
        <v>2224</v>
      </c>
      <c r="C1064" s="348" t="s">
        <v>52</v>
      </c>
      <c r="D1064" s="348" t="s">
        <v>2592</v>
      </c>
      <c r="E1064" s="348" t="s">
        <v>2428</v>
      </c>
      <c r="F1064" s="348" t="s">
        <v>2362</v>
      </c>
      <c r="G1064" s="348">
        <v>14.0</v>
      </c>
      <c r="H1064" s="348">
        <v>14.0</v>
      </c>
      <c r="I1064" s="348">
        <v>14.0</v>
      </c>
      <c r="J1064" s="665">
        <v>50.0</v>
      </c>
      <c r="K1064" s="628">
        <v>3.571428571</v>
      </c>
      <c r="L1064" s="126" t="s">
        <v>427</v>
      </c>
    </row>
    <row r="1065" ht="15.75" customHeight="1">
      <c r="A1065" s="348" t="s">
        <v>2223</v>
      </c>
      <c r="B1065" s="640" t="s">
        <v>2224</v>
      </c>
      <c r="C1065" s="348" t="s">
        <v>52</v>
      </c>
      <c r="D1065" s="348" t="s">
        <v>2593</v>
      </c>
      <c r="E1065" s="348" t="s">
        <v>2428</v>
      </c>
      <c r="F1065" s="348" t="s">
        <v>2362</v>
      </c>
      <c r="G1065" s="348">
        <v>14.0</v>
      </c>
      <c r="H1065" s="348">
        <v>14.0</v>
      </c>
      <c r="I1065" s="348">
        <v>14.0</v>
      </c>
      <c r="J1065" s="665">
        <v>50.0</v>
      </c>
      <c r="K1065" s="628">
        <v>3.571428571</v>
      </c>
      <c r="L1065" s="126" t="s">
        <v>427</v>
      </c>
    </row>
    <row r="1066" ht="15.75" customHeight="1">
      <c r="A1066" s="348" t="s">
        <v>2223</v>
      </c>
      <c r="B1066" s="640" t="s">
        <v>2224</v>
      </c>
      <c r="C1066" s="348" t="s">
        <v>52</v>
      </c>
      <c r="D1066" s="348" t="s">
        <v>2594</v>
      </c>
      <c r="E1066" s="348" t="s">
        <v>2428</v>
      </c>
      <c r="F1066" s="348" t="s">
        <v>2362</v>
      </c>
      <c r="G1066" s="348">
        <v>14.0</v>
      </c>
      <c r="H1066" s="348">
        <v>14.0</v>
      </c>
      <c r="I1066" s="348">
        <v>14.0</v>
      </c>
      <c r="J1066" s="665">
        <v>50.0</v>
      </c>
      <c r="K1066" s="628">
        <v>3.571428571</v>
      </c>
      <c r="L1066" s="126" t="s">
        <v>427</v>
      </c>
    </row>
    <row r="1067" ht="15.75" customHeight="1">
      <c r="A1067" s="348" t="s">
        <v>2223</v>
      </c>
      <c r="B1067" s="640" t="s">
        <v>2224</v>
      </c>
      <c r="C1067" s="348" t="s">
        <v>52</v>
      </c>
      <c r="D1067" s="348" t="s">
        <v>2595</v>
      </c>
      <c r="E1067" s="348" t="s">
        <v>2428</v>
      </c>
      <c r="F1067" s="348" t="s">
        <v>2362</v>
      </c>
      <c r="G1067" s="348">
        <v>14.0</v>
      </c>
      <c r="H1067" s="348">
        <v>14.0</v>
      </c>
      <c r="I1067" s="348">
        <v>14.0</v>
      </c>
      <c r="J1067" s="665">
        <v>50.0</v>
      </c>
      <c r="K1067" s="628">
        <v>3.571428571</v>
      </c>
      <c r="L1067" s="126" t="s">
        <v>427</v>
      </c>
    </row>
    <row r="1068" ht="15.75" customHeight="1">
      <c r="A1068" s="348" t="s">
        <v>2223</v>
      </c>
      <c r="B1068" s="640" t="s">
        <v>2224</v>
      </c>
      <c r="C1068" s="348" t="s">
        <v>52</v>
      </c>
      <c r="D1068" s="348" t="s">
        <v>2596</v>
      </c>
      <c r="E1068" s="672" t="s">
        <v>2428</v>
      </c>
      <c r="F1068" s="348" t="s">
        <v>2362</v>
      </c>
      <c r="G1068" s="348">
        <v>14.0</v>
      </c>
      <c r="H1068" s="348">
        <v>14.0</v>
      </c>
      <c r="I1068" s="348">
        <v>14.0</v>
      </c>
      <c r="J1068" s="665">
        <v>50.0</v>
      </c>
      <c r="K1068" s="628">
        <v>3.571428571</v>
      </c>
      <c r="L1068" s="126" t="s">
        <v>427</v>
      </c>
    </row>
    <row r="1069" ht="15.75" customHeight="1">
      <c r="A1069" s="348" t="s">
        <v>3166</v>
      </c>
      <c r="B1069" s="640" t="s">
        <v>3167</v>
      </c>
      <c r="C1069" s="348" t="s">
        <v>52</v>
      </c>
      <c r="D1069" s="348" t="s">
        <v>3168</v>
      </c>
      <c r="E1069" s="348" t="s">
        <v>3169</v>
      </c>
      <c r="F1069" s="348" t="s">
        <v>2113</v>
      </c>
      <c r="G1069" s="348">
        <v>7.0</v>
      </c>
      <c r="H1069" s="348">
        <v>1.0</v>
      </c>
      <c r="I1069" s="348">
        <v>7.0</v>
      </c>
      <c r="J1069" s="665">
        <v>50.0</v>
      </c>
      <c r="K1069" s="628">
        <v>7.142857143</v>
      </c>
      <c r="L1069" s="126" t="s">
        <v>427</v>
      </c>
    </row>
    <row r="1070" ht="15.75" customHeight="1">
      <c r="A1070" s="348" t="s">
        <v>3170</v>
      </c>
      <c r="B1070" s="640" t="s">
        <v>3171</v>
      </c>
      <c r="C1070" s="348" t="s">
        <v>52</v>
      </c>
      <c r="D1070" s="348" t="s">
        <v>3172</v>
      </c>
      <c r="E1070" s="348" t="s">
        <v>3140</v>
      </c>
      <c r="F1070" s="348" t="s">
        <v>2113</v>
      </c>
      <c r="G1070" s="348">
        <v>6.0</v>
      </c>
      <c r="H1070" s="348">
        <v>5.0</v>
      </c>
      <c r="I1070" s="348">
        <v>9.0</v>
      </c>
      <c r="J1070" s="665">
        <v>50.0</v>
      </c>
      <c r="K1070" s="628">
        <v>8.333333333</v>
      </c>
      <c r="L1070" s="126" t="s">
        <v>427</v>
      </c>
    </row>
    <row r="1071" ht="15.75" customHeight="1">
      <c r="A1071" s="348" t="s">
        <v>3173</v>
      </c>
      <c r="B1071" s="640" t="s">
        <v>3171</v>
      </c>
      <c r="C1071" s="348" t="s">
        <v>52</v>
      </c>
      <c r="D1071" s="348" t="s">
        <v>3174</v>
      </c>
      <c r="E1071" s="672" t="s">
        <v>3130</v>
      </c>
      <c r="F1071" s="348" t="s">
        <v>2113</v>
      </c>
      <c r="G1071" s="348">
        <v>6.0</v>
      </c>
      <c r="H1071" s="348">
        <v>5.0</v>
      </c>
      <c r="I1071" s="348">
        <v>9.0</v>
      </c>
      <c r="J1071" s="665">
        <v>50.0</v>
      </c>
      <c r="K1071" s="628">
        <v>8.333333333</v>
      </c>
      <c r="L1071" s="126" t="s">
        <v>427</v>
      </c>
    </row>
    <row r="1072" ht="15.75" customHeight="1">
      <c r="A1072" s="348" t="s">
        <v>3173</v>
      </c>
      <c r="B1072" s="640" t="s">
        <v>3171</v>
      </c>
      <c r="C1072" s="348" t="s">
        <v>52</v>
      </c>
      <c r="D1072" s="348" t="s">
        <v>3175</v>
      </c>
      <c r="E1072" s="348" t="s">
        <v>3132</v>
      </c>
      <c r="F1072" s="348" t="s">
        <v>2113</v>
      </c>
      <c r="G1072" s="348">
        <v>6.0</v>
      </c>
      <c r="H1072" s="348">
        <v>5.0</v>
      </c>
      <c r="I1072" s="348">
        <v>9.0</v>
      </c>
      <c r="J1072" s="665">
        <v>50.0</v>
      </c>
      <c r="K1072" s="628">
        <v>8.333333333</v>
      </c>
      <c r="L1072" s="126" t="s">
        <v>427</v>
      </c>
    </row>
    <row r="1073" ht="15.75" customHeight="1">
      <c r="A1073" s="348" t="s">
        <v>3173</v>
      </c>
      <c r="B1073" s="640" t="s">
        <v>3171</v>
      </c>
      <c r="C1073" s="348" t="s">
        <v>52</v>
      </c>
      <c r="D1073" s="348" t="s">
        <v>3176</v>
      </c>
      <c r="E1073" s="348" t="s">
        <v>3134</v>
      </c>
      <c r="F1073" s="348" t="s">
        <v>2113</v>
      </c>
      <c r="G1073" s="348">
        <v>6.0</v>
      </c>
      <c r="H1073" s="348">
        <v>5.0</v>
      </c>
      <c r="I1073" s="348">
        <v>9.0</v>
      </c>
      <c r="J1073" s="665">
        <v>50.0</v>
      </c>
      <c r="K1073" s="628">
        <v>8.333333333</v>
      </c>
      <c r="L1073" s="126" t="s">
        <v>427</v>
      </c>
    </row>
    <row r="1074" ht="15.75" customHeight="1">
      <c r="A1074" s="348" t="s">
        <v>3173</v>
      </c>
      <c r="B1074" s="640" t="s">
        <v>3171</v>
      </c>
      <c r="C1074" s="348" t="s">
        <v>52</v>
      </c>
      <c r="D1074" s="348" t="s">
        <v>3177</v>
      </c>
      <c r="E1074" s="348" t="s">
        <v>3136</v>
      </c>
      <c r="F1074" s="348" t="s">
        <v>2113</v>
      </c>
      <c r="G1074" s="348">
        <v>6.0</v>
      </c>
      <c r="H1074" s="348">
        <v>5.0</v>
      </c>
      <c r="I1074" s="348">
        <v>9.0</v>
      </c>
      <c r="J1074" s="665">
        <v>50.0</v>
      </c>
      <c r="K1074" s="628">
        <v>8.333333333</v>
      </c>
      <c r="L1074" s="126" t="s">
        <v>427</v>
      </c>
    </row>
    <row r="1075" ht="15.75" customHeight="1">
      <c r="A1075" s="348" t="s">
        <v>3173</v>
      </c>
      <c r="B1075" s="640" t="s">
        <v>3171</v>
      </c>
      <c r="C1075" s="348" t="s">
        <v>52</v>
      </c>
      <c r="D1075" s="348" t="s">
        <v>3178</v>
      </c>
      <c r="E1075" s="348" t="s">
        <v>3142</v>
      </c>
      <c r="F1075" s="348" t="s">
        <v>2113</v>
      </c>
      <c r="G1075" s="348">
        <v>6.0</v>
      </c>
      <c r="H1075" s="348">
        <v>5.0</v>
      </c>
      <c r="I1075" s="348">
        <v>9.0</v>
      </c>
      <c r="J1075" s="665">
        <v>50.0</v>
      </c>
      <c r="K1075" s="628">
        <v>8.333333333</v>
      </c>
      <c r="L1075" s="126" t="s">
        <v>427</v>
      </c>
    </row>
    <row r="1076" ht="15.75" customHeight="1">
      <c r="A1076" s="348" t="s">
        <v>3173</v>
      </c>
      <c r="B1076" s="640" t="s">
        <v>3171</v>
      </c>
      <c r="C1076" s="348" t="s">
        <v>52</v>
      </c>
      <c r="D1076" s="348" t="s">
        <v>3179</v>
      </c>
      <c r="E1076" s="348" t="s">
        <v>3140</v>
      </c>
      <c r="F1076" s="348" t="s">
        <v>2113</v>
      </c>
      <c r="G1076" s="348">
        <v>6.0</v>
      </c>
      <c r="H1076" s="348">
        <v>5.0</v>
      </c>
      <c r="I1076" s="348">
        <v>9.0</v>
      </c>
      <c r="J1076" s="665">
        <v>50.0</v>
      </c>
      <c r="K1076" s="628">
        <v>8.333333333</v>
      </c>
      <c r="L1076" s="126" t="s">
        <v>427</v>
      </c>
    </row>
    <row r="1077" ht="15.75" customHeight="1">
      <c r="A1077" s="348" t="s">
        <v>3173</v>
      </c>
      <c r="B1077" s="640" t="s">
        <v>3171</v>
      </c>
      <c r="C1077" s="348" t="s">
        <v>52</v>
      </c>
      <c r="D1077" s="348" t="s">
        <v>3180</v>
      </c>
      <c r="E1077" s="348" t="s">
        <v>3142</v>
      </c>
      <c r="F1077" s="348" t="s">
        <v>2113</v>
      </c>
      <c r="G1077" s="348">
        <v>6.0</v>
      </c>
      <c r="H1077" s="348">
        <v>5.0</v>
      </c>
      <c r="I1077" s="348">
        <v>9.0</v>
      </c>
      <c r="J1077" s="665">
        <v>50.0</v>
      </c>
      <c r="K1077" s="628">
        <v>8.333333333</v>
      </c>
      <c r="L1077" s="126" t="s">
        <v>427</v>
      </c>
    </row>
    <row r="1078" ht="15.75" customHeight="1">
      <c r="A1078" s="348" t="s">
        <v>3173</v>
      </c>
      <c r="B1078" s="640" t="s">
        <v>3171</v>
      </c>
      <c r="C1078" s="348" t="s">
        <v>52</v>
      </c>
      <c r="D1078" s="348" t="s">
        <v>3181</v>
      </c>
      <c r="E1078" s="348" t="s">
        <v>3114</v>
      </c>
      <c r="F1078" s="348" t="s">
        <v>2113</v>
      </c>
      <c r="G1078" s="348">
        <v>6.0</v>
      </c>
      <c r="H1078" s="348">
        <v>5.0</v>
      </c>
      <c r="I1078" s="348">
        <v>9.0</v>
      </c>
      <c r="J1078" s="665"/>
      <c r="K1078" s="628">
        <v>0.0</v>
      </c>
      <c r="L1078" s="126" t="s">
        <v>427</v>
      </c>
    </row>
    <row r="1079" ht="15.75" customHeight="1">
      <c r="A1079" s="348" t="s">
        <v>3182</v>
      </c>
      <c r="B1079" s="663" t="s">
        <v>3183</v>
      </c>
      <c r="C1079" s="348" t="s">
        <v>52</v>
      </c>
      <c r="D1079" s="348" t="s">
        <v>3184</v>
      </c>
      <c r="E1079" s="348" t="s">
        <v>3120</v>
      </c>
      <c r="F1079" s="348" t="s">
        <v>2113</v>
      </c>
      <c r="G1079" s="348">
        <v>13.0</v>
      </c>
      <c r="H1079" s="348">
        <v>2.0</v>
      </c>
      <c r="I1079" s="348">
        <v>13.0</v>
      </c>
      <c r="J1079" s="665">
        <v>50.0</v>
      </c>
      <c r="K1079" s="628">
        <v>3.846153846</v>
      </c>
      <c r="L1079" s="126" t="s">
        <v>427</v>
      </c>
    </row>
    <row r="1080" ht="15.75" customHeight="1">
      <c r="A1080" s="348" t="s">
        <v>3182</v>
      </c>
      <c r="B1080" s="663" t="s">
        <v>3183</v>
      </c>
      <c r="C1080" s="348" t="s">
        <v>52</v>
      </c>
      <c r="D1080" s="348" t="s">
        <v>3185</v>
      </c>
      <c r="E1080" s="348" t="s">
        <v>3122</v>
      </c>
      <c r="F1080" s="348" t="s">
        <v>2113</v>
      </c>
      <c r="G1080" s="348">
        <v>13.0</v>
      </c>
      <c r="H1080" s="348">
        <v>2.0</v>
      </c>
      <c r="I1080" s="348">
        <v>13.0</v>
      </c>
      <c r="J1080" s="665">
        <v>50.0</v>
      </c>
      <c r="K1080" s="628">
        <v>3.846153846</v>
      </c>
      <c r="L1080" s="126" t="s">
        <v>427</v>
      </c>
    </row>
    <row r="1081" ht="15.75" customHeight="1">
      <c r="A1081" s="348" t="s">
        <v>3186</v>
      </c>
      <c r="B1081" s="663" t="s">
        <v>3183</v>
      </c>
      <c r="C1081" s="348" t="s">
        <v>52</v>
      </c>
      <c r="D1081" s="348" t="s">
        <v>3187</v>
      </c>
      <c r="E1081" s="348" t="s">
        <v>3188</v>
      </c>
      <c r="F1081" s="348" t="s">
        <v>2113</v>
      </c>
      <c r="G1081" s="348">
        <v>13.0</v>
      </c>
      <c r="H1081" s="348">
        <v>2.0</v>
      </c>
      <c r="I1081" s="348">
        <v>13.0</v>
      </c>
      <c r="J1081" s="665">
        <v>50.0</v>
      </c>
      <c r="K1081" s="628">
        <v>3.846153846</v>
      </c>
      <c r="L1081" s="126" t="s">
        <v>427</v>
      </c>
    </row>
    <row r="1082" ht="15.75" customHeight="1">
      <c r="A1082" s="348" t="s">
        <v>3189</v>
      </c>
      <c r="B1082" s="663" t="s">
        <v>3190</v>
      </c>
      <c r="C1082" s="348" t="s">
        <v>52</v>
      </c>
      <c r="D1082" s="348" t="s">
        <v>3191</v>
      </c>
      <c r="E1082" s="348" t="s">
        <v>3192</v>
      </c>
      <c r="F1082" s="348" t="s">
        <v>2113</v>
      </c>
      <c r="G1082" s="348">
        <v>5.0</v>
      </c>
      <c r="H1082" s="348">
        <v>3.0</v>
      </c>
      <c r="I1082" s="348">
        <v>5.0</v>
      </c>
      <c r="J1082" s="665">
        <v>50.0</v>
      </c>
      <c r="K1082" s="628">
        <v>10.0</v>
      </c>
      <c r="L1082" s="126" t="s">
        <v>427</v>
      </c>
    </row>
    <row r="1083" ht="15.75" customHeight="1">
      <c r="A1083" s="348" t="s">
        <v>3193</v>
      </c>
      <c r="B1083" s="663" t="s">
        <v>3194</v>
      </c>
      <c r="C1083" s="348" t="s">
        <v>52</v>
      </c>
      <c r="D1083" s="348" t="s">
        <v>3195</v>
      </c>
      <c r="E1083" s="348" t="s">
        <v>3196</v>
      </c>
      <c r="F1083" s="348" t="s">
        <v>2113</v>
      </c>
      <c r="G1083" s="348">
        <v>14.0</v>
      </c>
      <c r="H1083" s="348">
        <v>1.0</v>
      </c>
      <c r="I1083" s="348">
        <v>14.0</v>
      </c>
      <c r="J1083" s="665">
        <v>50.0</v>
      </c>
      <c r="K1083" s="628">
        <v>3.571428571</v>
      </c>
      <c r="L1083" s="126" t="s">
        <v>427</v>
      </c>
    </row>
    <row r="1084" ht="15.75" customHeight="1">
      <c r="A1084" s="348" t="s">
        <v>3193</v>
      </c>
      <c r="B1084" s="663" t="s">
        <v>3194</v>
      </c>
      <c r="C1084" s="348" t="s">
        <v>52</v>
      </c>
      <c r="D1084" s="348" t="s">
        <v>3197</v>
      </c>
      <c r="E1084" s="348" t="s">
        <v>3198</v>
      </c>
      <c r="F1084" s="348" t="s">
        <v>2113</v>
      </c>
      <c r="G1084" s="348">
        <v>14.0</v>
      </c>
      <c r="H1084" s="348">
        <v>1.0</v>
      </c>
      <c r="I1084" s="348">
        <v>14.0</v>
      </c>
      <c r="J1084" s="665">
        <v>50.0</v>
      </c>
      <c r="K1084" s="628">
        <v>3.571428571</v>
      </c>
      <c r="L1084" s="126" t="s">
        <v>427</v>
      </c>
    </row>
    <row r="1085" ht="15.75" customHeight="1">
      <c r="A1085" s="348" t="s">
        <v>3193</v>
      </c>
      <c r="B1085" s="663" t="s">
        <v>3194</v>
      </c>
      <c r="C1085" s="348" t="s">
        <v>52</v>
      </c>
      <c r="D1085" s="348" t="s">
        <v>3199</v>
      </c>
      <c r="E1085" s="348" t="s">
        <v>3200</v>
      </c>
      <c r="F1085" s="348" t="s">
        <v>2113</v>
      </c>
      <c r="G1085" s="348">
        <v>14.0</v>
      </c>
      <c r="H1085" s="348">
        <v>1.0</v>
      </c>
      <c r="I1085" s="348">
        <v>14.0</v>
      </c>
      <c r="J1085" s="665">
        <v>50.0</v>
      </c>
      <c r="K1085" s="628">
        <v>3.571428571</v>
      </c>
      <c r="L1085" s="126" t="s">
        <v>427</v>
      </c>
    </row>
    <row r="1086" ht="15.75" customHeight="1">
      <c r="A1086" s="348" t="s">
        <v>3193</v>
      </c>
      <c r="B1086" s="663" t="s">
        <v>3194</v>
      </c>
      <c r="C1086" s="348" t="s">
        <v>52</v>
      </c>
      <c r="D1086" s="348" t="s">
        <v>3201</v>
      </c>
      <c r="E1086" s="348" t="s">
        <v>3202</v>
      </c>
      <c r="F1086" s="348" t="s">
        <v>2113</v>
      </c>
      <c r="G1086" s="348">
        <v>14.0</v>
      </c>
      <c r="H1086" s="348">
        <v>1.0</v>
      </c>
      <c r="I1086" s="348">
        <v>14.0</v>
      </c>
      <c r="J1086" s="665">
        <v>50.0</v>
      </c>
      <c r="K1086" s="628">
        <v>3.571428571</v>
      </c>
      <c r="L1086" s="126" t="s">
        <v>427</v>
      </c>
    </row>
    <row r="1087" ht="15.75" customHeight="1">
      <c r="A1087" s="348" t="s">
        <v>3193</v>
      </c>
      <c r="B1087" s="640" t="s">
        <v>3203</v>
      </c>
      <c r="C1087" s="348" t="s">
        <v>52</v>
      </c>
      <c r="D1087" s="348" t="s">
        <v>3204</v>
      </c>
      <c r="E1087" s="672" t="s">
        <v>3205</v>
      </c>
      <c r="F1087" s="348" t="s">
        <v>2113</v>
      </c>
      <c r="G1087" s="348">
        <v>11.0</v>
      </c>
      <c r="H1087" s="348">
        <v>1.0</v>
      </c>
      <c r="I1087" s="348">
        <v>11.0</v>
      </c>
      <c r="J1087" s="665">
        <v>50.0</v>
      </c>
      <c r="K1087" s="628">
        <v>4.545454545</v>
      </c>
      <c r="L1087" s="126" t="s">
        <v>427</v>
      </c>
    </row>
    <row r="1088" ht="15.75" customHeight="1">
      <c r="A1088" s="348" t="s">
        <v>3193</v>
      </c>
      <c r="B1088" s="640" t="s">
        <v>3206</v>
      </c>
      <c r="C1088" s="348" t="s">
        <v>52</v>
      </c>
      <c r="D1088" s="348" t="s">
        <v>3207</v>
      </c>
      <c r="E1088" s="672" t="s">
        <v>3110</v>
      </c>
      <c r="F1088" s="348" t="s">
        <v>2113</v>
      </c>
      <c r="G1088" s="348">
        <v>6.0</v>
      </c>
      <c r="H1088" s="348">
        <v>5.0</v>
      </c>
      <c r="I1088" s="348">
        <v>6.0</v>
      </c>
      <c r="J1088" s="665">
        <v>50.0</v>
      </c>
      <c r="K1088" s="628">
        <v>8.333333333</v>
      </c>
      <c r="L1088" s="126" t="s">
        <v>427</v>
      </c>
    </row>
    <row r="1089" ht="15.75" customHeight="1">
      <c r="A1089" s="348" t="s">
        <v>3208</v>
      </c>
      <c r="B1089" s="640" t="s">
        <v>3206</v>
      </c>
      <c r="C1089" s="348" t="s">
        <v>52</v>
      </c>
      <c r="D1089" s="348" t="s">
        <v>3209</v>
      </c>
      <c r="E1089" s="348" t="s">
        <v>3112</v>
      </c>
      <c r="F1089" s="348" t="s">
        <v>2113</v>
      </c>
      <c r="G1089" s="348">
        <v>6.0</v>
      </c>
      <c r="H1089" s="348">
        <v>5.0</v>
      </c>
      <c r="I1089" s="348">
        <v>6.0</v>
      </c>
      <c r="J1089" s="665">
        <v>50.0</v>
      </c>
      <c r="K1089" s="628">
        <v>8.333333333</v>
      </c>
      <c r="L1089" s="126" t="s">
        <v>427</v>
      </c>
    </row>
    <row r="1090" ht="15.75" customHeight="1">
      <c r="A1090" s="348" t="s">
        <v>3208</v>
      </c>
      <c r="B1090" s="640" t="s">
        <v>3206</v>
      </c>
      <c r="C1090" s="348" t="s">
        <v>52</v>
      </c>
      <c r="D1090" s="348" t="s">
        <v>3210</v>
      </c>
      <c r="E1090" s="348" t="s">
        <v>3211</v>
      </c>
      <c r="F1090" s="348" t="s">
        <v>2113</v>
      </c>
      <c r="G1090" s="348">
        <v>6.0</v>
      </c>
      <c r="H1090" s="348">
        <v>5.0</v>
      </c>
      <c r="I1090" s="348">
        <v>6.0</v>
      </c>
      <c r="J1090" s="665">
        <v>50.0</v>
      </c>
      <c r="K1090" s="628">
        <v>8.333333333</v>
      </c>
      <c r="L1090" s="126" t="s">
        <v>427</v>
      </c>
    </row>
    <row r="1091" ht="15.75" customHeight="1">
      <c r="A1091" s="348" t="s">
        <v>3208</v>
      </c>
      <c r="B1091" s="640" t="s">
        <v>3206</v>
      </c>
      <c r="C1091" s="348" t="s">
        <v>52</v>
      </c>
      <c r="D1091" s="348" t="s">
        <v>3212</v>
      </c>
      <c r="E1091" s="348" t="s">
        <v>3114</v>
      </c>
      <c r="F1091" s="348" t="s">
        <v>2113</v>
      </c>
      <c r="G1091" s="348">
        <v>6.0</v>
      </c>
      <c r="H1091" s="348">
        <v>5.0</v>
      </c>
      <c r="I1091" s="348">
        <v>6.0</v>
      </c>
      <c r="J1091" s="665">
        <v>50.0</v>
      </c>
      <c r="K1091" s="628">
        <v>8.333333333</v>
      </c>
      <c r="L1091" s="126" t="s">
        <v>427</v>
      </c>
    </row>
    <row r="1092" ht="15.75" customHeight="1">
      <c r="A1092" s="348" t="s">
        <v>3213</v>
      </c>
      <c r="B1092" s="640" t="s">
        <v>3214</v>
      </c>
      <c r="C1092" s="348" t="s">
        <v>52</v>
      </c>
      <c r="D1092" s="348" t="s">
        <v>3215</v>
      </c>
      <c r="E1092" s="348" t="s">
        <v>3216</v>
      </c>
      <c r="F1092" s="348" t="s">
        <v>2113</v>
      </c>
      <c r="G1092" s="348">
        <v>5.0</v>
      </c>
      <c r="H1092" s="348">
        <v>4.0</v>
      </c>
      <c r="I1092" s="348">
        <v>5.0</v>
      </c>
      <c r="J1092" s="665">
        <v>50.0</v>
      </c>
      <c r="K1092" s="628">
        <v>10.0</v>
      </c>
      <c r="L1092" s="126" t="s">
        <v>427</v>
      </c>
    </row>
    <row r="1093" ht="15.75" customHeight="1">
      <c r="A1093" s="348" t="s">
        <v>3213</v>
      </c>
      <c r="B1093" s="640" t="s">
        <v>3214</v>
      </c>
      <c r="C1093" s="348" t="s">
        <v>52</v>
      </c>
      <c r="D1093" s="348" t="s">
        <v>3212</v>
      </c>
      <c r="E1093" s="348" t="s">
        <v>3114</v>
      </c>
      <c r="F1093" s="348" t="s">
        <v>2113</v>
      </c>
      <c r="G1093" s="348">
        <v>5.0</v>
      </c>
      <c r="H1093" s="348">
        <v>4.0</v>
      </c>
      <c r="I1093" s="348">
        <v>5.0</v>
      </c>
      <c r="J1093" s="665">
        <v>50.0</v>
      </c>
      <c r="K1093" s="628">
        <v>10.0</v>
      </c>
      <c r="L1093" s="126" t="s">
        <v>427</v>
      </c>
    </row>
    <row r="1094" ht="15.75" customHeight="1">
      <c r="A1094" s="348" t="s">
        <v>3217</v>
      </c>
      <c r="B1094" s="640" t="s">
        <v>2505</v>
      </c>
      <c r="C1094" s="348" t="s">
        <v>52</v>
      </c>
      <c r="D1094" s="348" t="s">
        <v>3218</v>
      </c>
      <c r="E1094" s="348" t="s">
        <v>2507</v>
      </c>
      <c r="F1094" s="348" t="s">
        <v>2113</v>
      </c>
      <c r="G1094" s="348">
        <v>10.0</v>
      </c>
      <c r="H1094" s="348">
        <v>2.0</v>
      </c>
      <c r="I1094" s="348">
        <v>10.0</v>
      </c>
      <c r="J1094" s="665">
        <v>50.0</v>
      </c>
      <c r="K1094" s="628">
        <v>5.0</v>
      </c>
      <c r="L1094" s="126" t="s">
        <v>427</v>
      </c>
    </row>
    <row r="1095" ht="15.75" customHeight="1">
      <c r="A1095" s="348" t="s">
        <v>3219</v>
      </c>
      <c r="B1095" s="640" t="s">
        <v>3220</v>
      </c>
      <c r="C1095" s="348" t="s">
        <v>52</v>
      </c>
      <c r="D1095" s="348" t="s">
        <v>3221</v>
      </c>
      <c r="E1095" s="348" t="s">
        <v>3222</v>
      </c>
      <c r="F1095" s="348" t="s">
        <v>2113</v>
      </c>
      <c r="G1095" s="348">
        <v>1.0</v>
      </c>
      <c r="H1095" s="348">
        <v>1.0</v>
      </c>
      <c r="I1095" s="348">
        <v>6.0</v>
      </c>
      <c r="J1095" s="665">
        <v>50.0</v>
      </c>
      <c r="K1095" s="628">
        <v>50.0</v>
      </c>
      <c r="L1095" s="126" t="s">
        <v>427</v>
      </c>
    </row>
    <row r="1096" ht="15.75" customHeight="1">
      <c r="A1096" s="348" t="s">
        <v>3219</v>
      </c>
      <c r="B1096" s="640" t="s">
        <v>3220</v>
      </c>
      <c r="C1096" s="348" t="s">
        <v>52</v>
      </c>
      <c r="D1096" s="348" t="s">
        <v>3223</v>
      </c>
      <c r="E1096" s="348" t="s">
        <v>3224</v>
      </c>
      <c r="F1096" s="348" t="s">
        <v>2113</v>
      </c>
      <c r="G1096" s="348">
        <v>1.0</v>
      </c>
      <c r="H1096" s="348">
        <v>1.0</v>
      </c>
      <c r="I1096" s="348">
        <v>6.0</v>
      </c>
      <c r="J1096" s="665">
        <v>50.0</v>
      </c>
      <c r="K1096" s="628">
        <v>50.0</v>
      </c>
      <c r="L1096" s="126" t="s">
        <v>427</v>
      </c>
    </row>
    <row r="1097" ht="15.75" customHeight="1">
      <c r="A1097" s="348" t="s">
        <v>3219</v>
      </c>
      <c r="B1097" s="640" t="s">
        <v>3220</v>
      </c>
      <c r="C1097" s="348" t="s">
        <v>52</v>
      </c>
      <c r="D1097" s="348" t="s">
        <v>3225</v>
      </c>
      <c r="E1097" s="348" t="s">
        <v>3226</v>
      </c>
      <c r="F1097" s="348" t="s">
        <v>2113</v>
      </c>
      <c r="G1097" s="348">
        <v>1.0</v>
      </c>
      <c r="H1097" s="348">
        <v>1.0</v>
      </c>
      <c r="I1097" s="348">
        <v>6.0</v>
      </c>
      <c r="J1097" s="665">
        <v>50.0</v>
      </c>
      <c r="K1097" s="628">
        <v>50.0</v>
      </c>
      <c r="L1097" s="126" t="s">
        <v>427</v>
      </c>
    </row>
    <row r="1098" ht="15.75" customHeight="1">
      <c r="A1098" s="348" t="s">
        <v>3227</v>
      </c>
      <c r="B1098" s="640" t="s">
        <v>2145</v>
      </c>
      <c r="C1098" s="348" t="s">
        <v>52</v>
      </c>
      <c r="D1098" s="348" t="s">
        <v>3228</v>
      </c>
      <c r="E1098" s="348" t="s">
        <v>2147</v>
      </c>
      <c r="F1098" s="348" t="s">
        <v>2113</v>
      </c>
      <c r="G1098" s="348">
        <v>7.0</v>
      </c>
      <c r="H1098" s="348">
        <v>6.0</v>
      </c>
      <c r="I1098" s="348">
        <v>7.0</v>
      </c>
      <c r="J1098" s="665">
        <v>50.0</v>
      </c>
      <c r="K1098" s="628">
        <v>7.142857143</v>
      </c>
      <c r="L1098" s="126" t="s">
        <v>427</v>
      </c>
    </row>
    <row r="1099" ht="15.75" customHeight="1">
      <c r="A1099" s="348" t="s">
        <v>3227</v>
      </c>
      <c r="B1099" s="640" t="s">
        <v>2145</v>
      </c>
      <c r="C1099" s="348" t="s">
        <v>52</v>
      </c>
      <c r="D1099" s="348" t="s">
        <v>3229</v>
      </c>
      <c r="E1099" s="348" t="s">
        <v>3230</v>
      </c>
      <c r="F1099" s="348" t="s">
        <v>2113</v>
      </c>
      <c r="G1099" s="348">
        <v>7.0</v>
      </c>
      <c r="H1099" s="348">
        <v>6.0</v>
      </c>
      <c r="I1099" s="348">
        <v>7.0</v>
      </c>
      <c r="J1099" s="665">
        <v>50.0</v>
      </c>
      <c r="K1099" s="628">
        <v>7.142857143</v>
      </c>
      <c r="L1099" s="126" t="s">
        <v>64</v>
      </c>
    </row>
    <row r="1100" ht="15.75" customHeight="1">
      <c r="A1100" s="348" t="s">
        <v>3231</v>
      </c>
      <c r="B1100" s="640" t="s">
        <v>3232</v>
      </c>
      <c r="C1100" s="348" t="s">
        <v>3233</v>
      </c>
      <c r="D1100" s="348" t="s">
        <v>3234</v>
      </c>
      <c r="E1100" s="348" t="s">
        <v>3235</v>
      </c>
      <c r="F1100" s="348" t="s">
        <v>2508</v>
      </c>
      <c r="G1100" s="348">
        <v>3.0</v>
      </c>
      <c r="H1100" s="348">
        <v>1.0</v>
      </c>
      <c r="I1100" s="348">
        <v>3.0</v>
      </c>
      <c r="J1100" s="665">
        <v>50.0</v>
      </c>
      <c r="K1100" s="628">
        <v>16.6</v>
      </c>
      <c r="L1100" s="126" t="s">
        <v>64</v>
      </c>
    </row>
    <row r="1101" ht="15.75" customHeight="1">
      <c r="A1101" s="348" t="s">
        <v>3236</v>
      </c>
      <c r="B1101" s="640" t="s">
        <v>3237</v>
      </c>
      <c r="C1101" s="348" t="s">
        <v>3233</v>
      </c>
      <c r="D1101" s="348" t="s">
        <v>3238</v>
      </c>
      <c r="E1101" s="348" t="s">
        <v>3239</v>
      </c>
      <c r="F1101" s="348" t="s">
        <v>2508</v>
      </c>
      <c r="G1101" s="348">
        <v>5.0</v>
      </c>
      <c r="H1101" s="348">
        <v>4.0</v>
      </c>
      <c r="I1101" s="348">
        <v>5.0</v>
      </c>
      <c r="J1101" s="665">
        <v>50.0</v>
      </c>
      <c r="K1101" s="628">
        <v>10.0</v>
      </c>
      <c r="L1101" s="126" t="s">
        <v>64</v>
      </c>
    </row>
    <row r="1102" ht="15.75" customHeight="1">
      <c r="A1102" s="348" t="s">
        <v>3236</v>
      </c>
      <c r="B1102" s="640" t="s">
        <v>3237</v>
      </c>
      <c r="C1102" s="348" t="s">
        <v>52</v>
      </c>
      <c r="D1102" s="348" t="s">
        <v>3240</v>
      </c>
      <c r="E1102" s="348" t="s">
        <v>3241</v>
      </c>
      <c r="F1102" s="348" t="s">
        <v>2508</v>
      </c>
      <c r="G1102" s="348">
        <v>5.0</v>
      </c>
      <c r="H1102" s="348">
        <v>4.0</v>
      </c>
      <c r="I1102" s="348">
        <v>5.0</v>
      </c>
      <c r="J1102" s="665">
        <v>50.0</v>
      </c>
      <c r="K1102" s="628">
        <v>10.0</v>
      </c>
      <c r="L1102" s="126" t="s">
        <v>64</v>
      </c>
    </row>
    <row r="1103" ht="15.75" customHeight="1">
      <c r="A1103" s="348" t="s">
        <v>3242</v>
      </c>
      <c r="B1103" s="640" t="s">
        <v>3243</v>
      </c>
      <c r="C1103" s="348" t="s">
        <v>52</v>
      </c>
      <c r="D1103" s="348" t="s">
        <v>3244</v>
      </c>
      <c r="E1103" s="348" t="s">
        <v>3245</v>
      </c>
      <c r="F1103" s="348" t="s">
        <v>2508</v>
      </c>
      <c r="G1103" s="348">
        <v>7.0</v>
      </c>
      <c r="H1103" s="348">
        <v>6.0</v>
      </c>
      <c r="I1103" s="348">
        <v>8.0</v>
      </c>
      <c r="J1103" s="665">
        <v>50.0</v>
      </c>
      <c r="K1103" s="628">
        <v>7.14</v>
      </c>
      <c r="L1103" s="126" t="s">
        <v>64</v>
      </c>
    </row>
    <row r="1104" ht="15.75" customHeight="1">
      <c r="A1104" s="348" t="s">
        <v>3246</v>
      </c>
      <c r="B1104" s="640" t="s">
        <v>3247</v>
      </c>
      <c r="C1104" s="348" t="s">
        <v>52</v>
      </c>
      <c r="D1104" s="348" t="s">
        <v>3248</v>
      </c>
      <c r="E1104" s="348" t="s">
        <v>3249</v>
      </c>
      <c r="F1104" s="348" t="s">
        <v>3250</v>
      </c>
      <c r="G1104" s="348">
        <v>8.0</v>
      </c>
      <c r="H1104" s="348">
        <v>1.0</v>
      </c>
      <c r="I1104" s="348">
        <v>8.0</v>
      </c>
      <c r="J1104" s="665">
        <v>50.0</v>
      </c>
      <c r="K1104" s="628">
        <v>6.25</v>
      </c>
      <c r="L1104" s="126" t="s">
        <v>64</v>
      </c>
    </row>
    <row r="1105" ht="15.75" customHeight="1">
      <c r="A1105" s="348" t="s">
        <v>3251</v>
      </c>
      <c r="B1105" s="640" t="s">
        <v>3252</v>
      </c>
      <c r="C1105" s="348" t="s">
        <v>52</v>
      </c>
      <c r="D1105" s="348" t="s">
        <v>3253</v>
      </c>
      <c r="E1105" s="348" t="s">
        <v>3254</v>
      </c>
      <c r="F1105" s="348" t="s">
        <v>3250</v>
      </c>
      <c r="G1105" s="348">
        <v>4.0</v>
      </c>
      <c r="H1105" s="348">
        <v>3.0</v>
      </c>
      <c r="I1105" s="348">
        <v>5.0</v>
      </c>
      <c r="J1105" s="665">
        <v>50.0</v>
      </c>
      <c r="K1105" s="628">
        <v>12.5</v>
      </c>
      <c r="L1105" s="126" t="s">
        <v>64</v>
      </c>
    </row>
    <row r="1106" ht="15.75" customHeight="1">
      <c r="A1106" s="348" t="s">
        <v>3242</v>
      </c>
      <c r="B1106" s="640" t="s">
        <v>3255</v>
      </c>
      <c r="C1106" s="348" t="s">
        <v>52</v>
      </c>
      <c r="D1106" s="348" t="s">
        <v>3256</v>
      </c>
      <c r="E1106" s="348" t="s">
        <v>3257</v>
      </c>
      <c r="F1106" s="348" t="s">
        <v>3250</v>
      </c>
      <c r="G1106" s="348">
        <v>4.0</v>
      </c>
      <c r="H1106" s="348">
        <v>1.0</v>
      </c>
      <c r="I1106" s="348">
        <v>4.0</v>
      </c>
      <c r="J1106" s="665">
        <v>50.0</v>
      </c>
      <c r="K1106" s="628">
        <v>12.5</v>
      </c>
      <c r="L1106" s="126" t="s">
        <v>64</v>
      </c>
    </row>
    <row r="1107" ht="15.75" customHeight="1">
      <c r="A1107" s="348" t="s">
        <v>3242</v>
      </c>
      <c r="B1107" s="640" t="s">
        <v>3258</v>
      </c>
      <c r="C1107" s="348" t="s">
        <v>52</v>
      </c>
      <c r="D1107" s="348" t="s">
        <v>3256</v>
      </c>
      <c r="E1107" s="348" t="s">
        <v>3259</v>
      </c>
      <c r="F1107" s="348" t="s">
        <v>3250</v>
      </c>
      <c r="G1107" s="348">
        <v>5.0</v>
      </c>
      <c r="H1107" s="348">
        <v>1.0</v>
      </c>
      <c r="I1107" s="348">
        <v>5.0</v>
      </c>
      <c r="J1107" s="665">
        <v>50.0</v>
      </c>
      <c r="K1107" s="628">
        <v>10.0</v>
      </c>
      <c r="L1107" s="126" t="s">
        <v>64</v>
      </c>
    </row>
    <row r="1108" ht="15.75" customHeight="1">
      <c r="A1108" s="348" t="s">
        <v>3242</v>
      </c>
      <c r="B1108" s="640" t="s">
        <v>3260</v>
      </c>
      <c r="C1108" s="348" t="s">
        <v>52</v>
      </c>
      <c r="D1108" s="348" t="s">
        <v>3261</v>
      </c>
      <c r="E1108" s="348" t="s">
        <v>3262</v>
      </c>
      <c r="F1108" s="348" t="s">
        <v>3250</v>
      </c>
      <c r="G1108" s="348">
        <v>10.0</v>
      </c>
      <c r="H1108" s="348">
        <v>1.0</v>
      </c>
      <c r="I1108" s="348">
        <v>10.0</v>
      </c>
      <c r="J1108" s="665">
        <v>50.0</v>
      </c>
      <c r="K1108" s="628">
        <v>5.0</v>
      </c>
      <c r="L1108" s="126" t="s">
        <v>64</v>
      </c>
    </row>
    <row r="1109" ht="15.75" customHeight="1">
      <c r="A1109" s="348" t="s">
        <v>3242</v>
      </c>
      <c r="B1109" s="640" t="s">
        <v>3260</v>
      </c>
      <c r="C1109" s="348" t="s">
        <v>52</v>
      </c>
      <c r="D1109" s="348" t="s">
        <v>3261</v>
      </c>
      <c r="E1109" s="348" t="s">
        <v>3263</v>
      </c>
      <c r="F1109" s="348" t="s">
        <v>3250</v>
      </c>
      <c r="G1109" s="348">
        <v>10.0</v>
      </c>
      <c r="H1109" s="348">
        <v>1.0</v>
      </c>
      <c r="I1109" s="348">
        <v>10.0</v>
      </c>
      <c r="J1109" s="665">
        <v>50.0</v>
      </c>
      <c r="K1109" s="628">
        <v>5.0</v>
      </c>
      <c r="L1109" s="126" t="s">
        <v>3264</v>
      </c>
    </row>
    <row r="1110" ht="15.75" customHeight="1">
      <c r="A1110" s="348" t="s">
        <v>432</v>
      </c>
      <c r="B1110" s="640" t="s">
        <v>335</v>
      </c>
      <c r="C1110" s="348" t="s">
        <v>3233</v>
      </c>
      <c r="D1110" s="348" t="s">
        <v>3265</v>
      </c>
      <c r="E1110" s="348" t="s">
        <v>3266</v>
      </c>
      <c r="F1110" s="348" t="s">
        <v>2443</v>
      </c>
      <c r="G1110" s="348">
        <v>8.0</v>
      </c>
      <c r="H1110" s="348">
        <v>5.0</v>
      </c>
      <c r="I1110" s="348">
        <v>8.0</v>
      </c>
      <c r="J1110" s="665">
        <v>50.0</v>
      </c>
      <c r="K1110" s="628">
        <v>10.0</v>
      </c>
      <c r="L1110" s="126" t="s">
        <v>3267</v>
      </c>
    </row>
    <row r="1111" ht="15.75" customHeight="1">
      <c r="A1111" s="511" t="s">
        <v>2605</v>
      </c>
      <c r="B1111" s="693" t="s">
        <v>2550</v>
      </c>
      <c r="C1111" s="511" t="s">
        <v>52</v>
      </c>
      <c r="D1111" s="511" t="s">
        <v>2551</v>
      </c>
      <c r="E1111" s="564" t="s">
        <v>2552</v>
      </c>
      <c r="F1111" s="511" t="s">
        <v>2113</v>
      </c>
      <c r="G1111" s="511">
        <v>10.0</v>
      </c>
      <c r="H1111" s="511">
        <v>9.0</v>
      </c>
      <c r="I1111" s="511">
        <v>11.0</v>
      </c>
      <c r="J1111" s="710">
        <v>50.0</v>
      </c>
      <c r="K1111" s="683">
        <f t="shared" ref="K1111:K1230" si="15">J1111/G1111</f>
        <v>5</v>
      </c>
      <c r="L1111" s="126" t="s">
        <v>3267</v>
      </c>
    </row>
    <row r="1112" ht="15.75" customHeight="1">
      <c r="A1112" s="511" t="s">
        <v>2582</v>
      </c>
      <c r="B1112" s="709" t="s">
        <v>2554</v>
      </c>
      <c r="C1112" s="511" t="s">
        <v>52</v>
      </c>
      <c r="D1112" s="511" t="s">
        <v>2555</v>
      </c>
      <c r="E1112" s="564" t="s">
        <v>2556</v>
      </c>
      <c r="F1112" s="511" t="s">
        <v>2113</v>
      </c>
      <c r="G1112" s="511">
        <v>10.0</v>
      </c>
      <c r="H1112" s="511">
        <v>7.0</v>
      </c>
      <c r="I1112" s="511">
        <v>10.0</v>
      </c>
      <c r="J1112" s="530">
        <v>50.0</v>
      </c>
      <c r="K1112" s="683">
        <f t="shared" si="15"/>
        <v>5</v>
      </c>
      <c r="L1112" s="126" t="s">
        <v>3267</v>
      </c>
    </row>
    <row r="1113" ht="15.75" customHeight="1">
      <c r="A1113" s="511" t="s">
        <v>2582</v>
      </c>
      <c r="B1113" s="709" t="s">
        <v>2554</v>
      </c>
      <c r="C1113" s="511" t="s">
        <v>52</v>
      </c>
      <c r="D1113" s="511" t="s">
        <v>2558</v>
      </c>
      <c r="E1113" s="564" t="s">
        <v>2559</v>
      </c>
      <c r="F1113" s="511" t="s">
        <v>2113</v>
      </c>
      <c r="G1113" s="511">
        <v>10.0</v>
      </c>
      <c r="H1113" s="511">
        <v>7.0</v>
      </c>
      <c r="I1113" s="511">
        <v>10.0</v>
      </c>
      <c r="J1113" s="530">
        <v>50.0</v>
      </c>
      <c r="K1113" s="683">
        <f t="shared" si="15"/>
        <v>5</v>
      </c>
      <c r="L1113" s="126" t="s">
        <v>3267</v>
      </c>
    </row>
    <row r="1114" ht="15.75" customHeight="1">
      <c r="A1114" s="511" t="s">
        <v>2582</v>
      </c>
      <c r="B1114" s="709" t="s">
        <v>2554</v>
      </c>
      <c r="C1114" s="511" t="s">
        <v>52</v>
      </c>
      <c r="D1114" s="511" t="s">
        <v>2561</v>
      </c>
      <c r="E1114" s="564" t="s">
        <v>2562</v>
      </c>
      <c r="F1114" s="511" t="s">
        <v>2113</v>
      </c>
      <c r="G1114" s="511">
        <v>10.0</v>
      </c>
      <c r="H1114" s="511">
        <v>7.0</v>
      </c>
      <c r="I1114" s="511">
        <v>10.0</v>
      </c>
      <c r="J1114" s="530">
        <v>50.0</v>
      </c>
      <c r="K1114" s="683">
        <f t="shared" si="15"/>
        <v>5</v>
      </c>
      <c r="L1114" s="126" t="s">
        <v>3267</v>
      </c>
    </row>
    <row r="1115" ht="15.75" customHeight="1">
      <c r="A1115" s="511" t="s">
        <v>2582</v>
      </c>
      <c r="B1115" s="709" t="s">
        <v>2554</v>
      </c>
      <c r="C1115" s="511" t="s">
        <v>52</v>
      </c>
      <c r="D1115" s="511" t="s">
        <v>2564</v>
      </c>
      <c r="E1115" s="564" t="s">
        <v>2565</v>
      </c>
      <c r="F1115" s="511" t="s">
        <v>2113</v>
      </c>
      <c r="G1115" s="511">
        <v>10.0</v>
      </c>
      <c r="H1115" s="511">
        <v>7.0</v>
      </c>
      <c r="I1115" s="511">
        <v>10.0</v>
      </c>
      <c r="J1115" s="530">
        <v>50.0</v>
      </c>
      <c r="K1115" s="683">
        <f t="shared" si="15"/>
        <v>5</v>
      </c>
      <c r="L1115" s="126" t="s">
        <v>3267</v>
      </c>
    </row>
    <row r="1116" ht="15.75" customHeight="1">
      <c r="A1116" s="511" t="s">
        <v>2582</v>
      </c>
      <c r="B1116" s="709" t="s">
        <v>2554</v>
      </c>
      <c r="C1116" s="511" t="s">
        <v>52</v>
      </c>
      <c r="D1116" s="511" t="s">
        <v>2567</v>
      </c>
      <c r="E1116" s="564" t="s">
        <v>2568</v>
      </c>
      <c r="F1116" s="511" t="s">
        <v>2113</v>
      </c>
      <c r="G1116" s="511">
        <v>10.0</v>
      </c>
      <c r="H1116" s="511">
        <v>7.0</v>
      </c>
      <c r="I1116" s="511">
        <v>10.0</v>
      </c>
      <c r="J1116" s="530">
        <v>50.0</v>
      </c>
      <c r="K1116" s="683">
        <f t="shared" si="15"/>
        <v>5</v>
      </c>
      <c r="L1116" s="126" t="s">
        <v>3267</v>
      </c>
    </row>
    <row r="1117" ht="15.75" customHeight="1">
      <c r="A1117" s="511" t="s">
        <v>3268</v>
      </c>
      <c r="B1117" s="709" t="s">
        <v>3269</v>
      </c>
      <c r="C1117" s="511" t="s">
        <v>52</v>
      </c>
      <c r="D1117" s="511" t="s">
        <v>3270</v>
      </c>
      <c r="E1117" s="564" t="s">
        <v>3271</v>
      </c>
      <c r="F1117" s="511" t="s">
        <v>2113</v>
      </c>
      <c r="G1117" s="511">
        <v>6.0</v>
      </c>
      <c r="H1117" s="511">
        <v>5.0</v>
      </c>
      <c r="I1117" s="511">
        <v>7.0</v>
      </c>
      <c r="J1117" s="530">
        <v>50.0</v>
      </c>
      <c r="K1117" s="683">
        <f t="shared" si="15"/>
        <v>8.333333333</v>
      </c>
      <c r="L1117" s="126" t="s">
        <v>3267</v>
      </c>
    </row>
    <row r="1118" ht="15.75" customHeight="1">
      <c r="A1118" s="511" t="s">
        <v>3268</v>
      </c>
      <c r="B1118" s="709" t="s">
        <v>3269</v>
      </c>
      <c r="C1118" s="511" t="s">
        <v>52</v>
      </c>
      <c r="D1118" s="511" t="s">
        <v>3272</v>
      </c>
      <c r="E1118" s="564" t="s">
        <v>3273</v>
      </c>
      <c r="F1118" s="511" t="s">
        <v>2113</v>
      </c>
      <c r="G1118" s="511">
        <v>6.0</v>
      </c>
      <c r="H1118" s="511">
        <v>5.0</v>
      </c>
      <c r="I1118" s="511">
        <v>7.0</v>
      </c>
      <c r="J1118" s="530">
        <v>50.0</v>
      </c>
      <c r="K1118" s="683">
        <f t="shared" si="15"/>
        <v>8.333333333</v>
      </c>
      <c r="L1118" s="126" t="s">
        <v>3267</v>
      </c>
    </row>
    <row r="1119" ht="15.75" customHeight="1">
      <c r="A1119" s="511" t="s">
        <v>3268</v>
      </c>
      <c r="B1119" s="709" t="s">
        <v>3269</v>
      </c>
      <c r="C1119" s="511" t="s">
        <v>52</v>
      </c>
      <c r="D1119" s="511" t="s">
        <v>3274</v>
      </c>
      <c r="E1119" s="564" t="s">
        <v>3275</v>
      </c>
      <c r="F1119" s="511" t="s">
        <v>2113</v>
      </c>
      <c r="G1119" s="511">
        <v>6.0</v>
      </c>
      <c r="H1119" s="511">
        <v>5.0</v>
      </c>
      <c r="I1119" s="511">
        <v>7.0</v>
      </c>
      <c r="J1119" s="530">
        <v>50.0</v>
      </c>
      <c r="K1119" s="683">
        <f t="shared" si="15"/>
        <v>8.333333333</v>
      </c>
      <c r="L1119" s="126" t="s">
        <v>3267</v>
      </c>
    </row>
    <row r="1120" ht="15.75" customHeight="1">
      <c r="A1120" s="511" t="s">
        <v>3268</v>
      </c>
      <c r="B1120" s="709" t="s">
        <v>3269</v>
      </c>
      <c r="C1120" s="511" t="s">
        <v>52</v>
      </c>
      <c r="D1120" s="511" t="s">
        <v>3276</v>
      </c>
      <c r="E1120" s="511" t="s">
        <v>3277</v>
      </c>
      <c r="F1120" s="511" t="s">
        <v>2113</v>
      </c>
      <c r="G1120" s="511">
        <v>6.0</v>
      </c>
      <c r="H1120" s="511">
        <v>5.0</v>
      </c>
      <c r="I1120" s="511">
        <v>7.0</v>
      </c>
      <c r="J1120" s="530">
        <v>50.0</v>
      </c>
      <c r="K1120" s="683">
        <f t="shared" si="15"/>
        <v>8.333333333</v>
      </c>
      <c r="L1120" s="126" t="s">
        <v>3267</v>
      </c>
    </row>
    <row r="1121" ht="15.75" customHeight="1">
      <c r="A1121" s="511" t="s">
        <v>3268</v>
      </c>
      <c r="B1121" s="709" t="s">
        <v>3269</v>
      </c>
      <c r="C1121" s="511" t="s">
        <v>52</v>
      </c>
      <c r="D1121" s="511" t="s">
        <v>3278</v>
      </c>
      <c r="E1121" s="511" t="s">
        <v>3279</v>
      </c>
      <c r="F1121" s="511" t="s">
        <v>2113</v>
      </c>
      <c r="G1121" s="511">
        <v>6.0</v>
      </c>
      <c r="H1121" s="511">
        <v>5.0</v>
      </c>
      <c r="I1121" s="511">
        <v>7.0</v>
      </c>
      <c r="J1121" s="530">
        <v>50.0</v>
      </c>
      <c r="K1121" s="683">
        <f t="shared" si="15"/>
        <v>8.333333333</v>
      </c>
      <c r="L1121" s="126" t="s">
        <v>3267</v>
      </c>
    </row>
    <row r="1122" ht="15.75" customHeight="1">
      <c r="A1122" s="511" t="s">
        <v>3268</v>
      </c>
      <c r="B1122" s="709" t="s">
        <v>3269</v>
      </c>
      <c r="C1122" s="511" t="s">
        <v>52</v>
      </c>
      <c r="D1122" s="511" t="s">
        <v>3280</v>
      </c>
      <c r="E1122" s="564" t="s">
        <v>3281</v>
      </c>
      <c r="F1122" s="511" t="s">
        <v>2113</v>
      </c>
      <c r="G1122" s="511">
        <v>6.0</v>
      </c>
      <c r="H1122" s="511">
        <v>5.0</v>
      </c>
      <c r="I1122" s="511">
        <v>7.0</v>
      </c>
      <c r="J1122" s="530">
        <v>50.0</v>
      </c>
      <c r="K1122" s="683">
        <f t="shared" si="15"/>
        <v>8.333333333</v>
      </c>
      <c r="L1122" s="126" t="s">
        <v>3267</v>
      </c>
    </row>
    <row r="1123" ht="15.75" customHeight="1">
      <c r="A1123" s="511" t="s">
        <v>3268</v>
      </c>
      <c r="B1123" s="709" t="s">
        <v>3269</v>
      </c>
      <c r="C1123" s="511" t="s">
        <v>52</v>
      </c>
      <c r="D1123" s="511" t="s">
        <v>3282</v>
      </c>
      <c r="E1123" s="564" t="s">
        <v>3283</v>
      </c>
      <c r="F1123" s="511" t="s">
        <v>2113</v>
      </c>
      <c r="G1123" s="511">
        <v>6.0</v>
      </c>
      <c r="H1123" s="511">
        <v>5.0</v>
      </c>
      <c r="I1123" s="511">
        <v>7.0</v>
      </c>
      <c r="J1123" s="530">
        <v>50.0</v>
      </c>
      <c r="K1123" s="683">
        <f t="shared" si="15"/>
        <v>8.333333333</v>
      </c>
      <c r="L1123" s="126" t="s">
        <v>3267</v>
      </c>
    </row>
    <row r="1124" ht="15.75" customHeight="1">
      <c r="A1124" s="511" t="s">
        <v>3268</v>
      </c>
      <c r="B1124" s="709" t="s">
        <v>3269</v>
      </c>
      <c r="C1124" s="511" t="s">
        <v>52</v>
      </c>
      <c r="D1124" s="511" t="s">
        <v>3284</v>
      </c>
      <c r="E1124" s="564" t="s">
        <v>3285</v>
      </c>
      <c r="F1124" s="511" t="s">
        <v>2113</v>
      </c>
      <c r="G1124" s="511">
        <v>6.0</v>
      </c>
      <c r="H1124" s="511">
        <v>5.0</v>
      </c>
      <c r="I1124" s="511">
        <v>7.0</v>
      </c>
      <c r="J1124" s="530">
        <v>50.0</v>
      </c>
      <c r="K1124" s="683">
        <f t="shared" si="15"/>
        <v>8.333333333</v>
      </c>
      <c r="L1124" s="126" t="s">
        <v>3267</v>
      </c>
    </row>
    <row r="1125" ht="15.75" customHeight="1">
      <c r="A1125" s="511" t="s">
        <v>3268</v>
      </c>
      <c r="B1125" s="709" t="s">
        <v>3269</v>
      </c>
      <c r="C1125" s="511" t="s">
        <v>52</v>
      </c>
      <c r="D1125" s="511" t="s">
        <v>3286</v>
      </c>
      <c r="E1125" s="564" t="s">
        <v>3287</v>
      </c>
      <c r="F1125" s="511" t="s">
        <v>2113</v>
      </c>
      <c r="G1125" s="511">
        <v>6.0</v>
      </c>
      <c r="H1125" s="511">
        <v>5.0</v>
      </c>
      <c r="I1125" s="511">
        <v>7.0</v>
      </c>
      <c r="J1125" s="530">
        <v>50.0</v>
      </c>
      <c r="K1125" s="683">
        <f t="shared" si="15"/>
        <v>8.333333333</v>
      </c>
      <c r="L1125" s="126" t="s">
        <v>3267</v>
      </c>
    </row>
    <row r="1126" ht="15.75" customHeight="1">
      <c r="A1126" s="511" t="s">
        <v>3268</v>
      </c>
      <c r="B1126" s="709" t="s">
        <v>3269</v>
      </c>
      <c r="C1126" s="511" t="s">
        <v>52</v>
      </c>
      <c r="D1126" s="511" t="s">
        <v>3288</v>
      </c>
      <c r="E1126" s="511" t="s">
        <v>3289</v>
      </c>
      <c r="F1126" s="511" t="s">
        <v>2113</v>
      </c>
      <c r="G1126" s="511">
        <v>6.0</v>
      </c>
      <c r="H1126" s="511">
        <v>5.0</v>
      </c>
      <c r="I1126" s="511">
        <v>7.0</v>
      </c>
      <c r="J1126" s="530">
        <v>50.0</v>
      </c>
      <c r="K1126" s="683">
        <f t="shared" si="15"/>
        <v>8.333333333</v>
      </c>
      <c r="L1126" s="126" t="s">
        <v>3267</v>
      </c>
    </row>
    <row r="1127" ht="15.75" customHeight="1">
      <c r="A1127" s="511" t="s">
        <v>3268</v>
      </c>
      <c r="B1127" s="709" t="s">
        <v>3269</v>
      </c>
      <c r="C1127" s="511" t="s">
        <v>52</v>
      </c>
      <c r="D1127" s="511" t="s">
        <v>3290</v>
      </c>
      <c r="E1127" s="564" t="s">
        <v>3291</v>
      </c>
      <c r="F1127" s="511" t="s">
        <v>2113</v>
      </c>
      <c r="G1127" s="511">
        <v>6.0</v>
      </c>
      <c r="H1127" s="511">
        <v>5.0</v>
      </c>
      <c r="I1127" s="511">
        <v>7.0</v>
      </c>
      <c r="J1127" s="530">
        <v>50.0</v>
      </c>
      <c r="K1127" s="683">
        <f t="shared" si="15"/>
        <v>8.333333333</v>
      </c>
      <c r="L1127" s="126" t="s">
        <v>3267</v>
      </c>
    </row>
    <row r="1128" ht="15.75" customHeight="1">
      <c r="A1128" s="511" t="s">
        <v>3268</v>
      </c>
      <c r="B1128" s="709" t="s">
        <v>3269</v>
      </c>
      <c r="C1128" s="511" t="s">
        <v>52</v>
      </c>
      <c r="D1128" s="511" t="s">
        <v>3292</v>
      </c>
      <c r="E1128" s="511" t="s">
        <v>3293</v>
      </c>
      <c r="F1128" s="511" t="s">
        <v>2113</v>
      </c>
      <c r="G1128" s="511">
        <v>6.0</v>
      </c>
      <c r="H1128" s="511">
        <v>5.0</v>
      </c>
      <c r="I1128" s="511">
        <v>7.0</v>
      </c>
      <c r="J1128" s="530">
        <v>50.0</v>
      </c>
      <c r="K1128" s="683">
        <f t="shared" si="15"/>
        <v>8.333333333</v>
      </c>
      <c r="L1128" s="126" t="s">
        <v>3267</v>
      </c>
    </row>
    <row r="1129" ht="15.75" customHeight="1">
      <c r="A1129" s="511" t="s">
        <v>3268</v>
      </c>
      <c r="B1129" s="709" t="s">
        <v>3269</v>
      </c>
      <c r="C1129" s="511" t="s">
        <v>52</v>
      </c>
      <c r="D1129" s="511" t="s">
        <v>3294</v>
      </c>
      <c r="E1129" s="511" t="s">
        <v>3295</v>
      </c>
      <c r="F1129" s="511" t="s">
        <v>2113</v>
      </c>
      <c r="G1129" s="511">
        <v>6.0</v>
      </c>
      <c r="H1129" s="511">
        <v>5.0</v>
      </c>
      <c r="I1129" s="511">
        <v>7.0</v>
      </c>
      <c r="J1129" s="530">
        <v>50.0</v>
      </c>
      <c r="K1129" s="683">
        <f t="shared" si="15"/>
        <v>8.333333333</v>
      </c>
      <c r="L1129" s="126" t="s">
        <v>3267</v>
      </c>
    </row>
    <row r="1130" ht="15.75" customHeight="1">
      <c r="A1130" s="511" t="s">
        <v>3268</v>
      </c>
      <c r="B1130" s="709" t="s">
        <v>3269</v>
      </c>
      <c r="C1130" s="511" t="s">
        <v>52</v>
      </c>
      <c r="D1130" s="511" t="s">
        <v>3296</v>
      </c>
      <c r="E1130" s="511" t="s">
        <v>3297</v>
      </c>
      <c r="F1130" s="511" t="s">
        <v>2113</v>
      </c>
      <c r="G1130" s="511">
        <v>6.0</v>
      </c>
      <c r="H1130" s="511">
        <v>5.0</v>
      </c>
      <c r="I1130" s="511">
        <v>7.0</v>
      </c>
      <c r="J1130" s="530">
        <v>50.0</v>
      </c>
      <c r="K1130" s="683">
        <f t="shared" si="15"/>
        <v>8.333333333</v>
      </c>
      <c r="L1130" s="126" t="s">
        <v>3267</v>
      </c>
    </row>
    <row r="1131" ht="15.75" customHeight="1">
      <c r="A1131" s="511" t="s">
        <v>3268</v>
      </c>
      <c r="B1131" s="709" t="s">
        <v>3269</v>
      </c>
      <c r="C1131" s="511" t="s">
        <v>52</v>
      </c>
      <c r="D1131" s="511" t="s">
        <v>3298</v>
      </c>
      <c r="E1131" s="511" t="s">
        <v>3299</v>
      </c>
      <c r="F1131" s="511" t="s">
        <v>2113</v>
      </c>
      <c r="G1131" s="511">
        <v>6.0</v>
      </c>
      <c r="H1131" s="511">
        <v>5.0</v>
      </c>
      <c r="I1131" s="511">
        <v>7.0</v>
      </c>
      <c r="J1131" s="530">
        <v>50.0</v>
      </c>
      <c r="K1131" s="683">
        <f t="shared" si="15"/>
        <v>8.333333333</v>
      </c>
      <c r="L1131" s="126" t="s">
        <v>3267</v>
      </c>
    </row>
    <row r="1132" ht="15.75" customHeight="1">
      <c r="A1132" s="511" t="s">
        <v>3268</v>
      </c>
      <c r="B1132" s="709" t="s">
        <v>3269</v>
      </c>
      <c r="C1132" s="511" t="s">
        <v>52</v>
      </c>
      <c r="D1132" s="511" t="s">
        <v>3300</v>
      </c>
      <c r="E1132" s="511" t="s">
        <v>3301</v>
      </c>
      <c r="F1132" s="511" t="s">
        <v>2113</v>
      </c>
      <c r="G1132" s="511">
        <v>6.0</v>
      </c>
      <c r="H1132" s="511">
        <v>5.0</v>
      </c>
      <c r="I1132" s="511">
        <v>7.0</v>
      </c>
      <c r="J1132" s="530">
        <v>50.0</v>
      </c>
      <c r="K1132" s="683">
        <f t="shared" si="15"/>
        <v>8.333333333</v>
      </c>
      <c r="L1132" s="126" t="s">
        <v>3267</v>
      </c>
    </row>
    <row r="1133" ht="15.75" customHeight="1">
      <c r="A1133" s="511" t="s">
        <v>3268</v>
      </c>
      <c r="B1133" s="709" t="s">
        <v>3269</v>
      </c>
      <c r="C1133" s="511" t="s">
        <v>52</v>
      </c>
      <c r="D1133" s="511" t="s">
        <v>3302</v>
      </c>
      <c r="E1133" s="511" t="s">
        <v>3303</v>
      </c>
      <c r="F1133" s="511" t="s">
        <v>2113</v>
      </c>
      <c r="G1133" s="511">
        <v>6.0</v>
      </c>
      <c r="H1133" s="511">
        <v>5.0</v>
      </c>
      <c r="I1133" s="511">
        <v>7.0</v>
      </c>
      <c r="J1133" s="530">
        <v>50.0</v>
      </c>
      <c r="K1133" s="683">
        <f t="shared" si="15"/>
        <v>8.333333333</v>
      </c>
      <c r="L1133" s="126" t="s">
        <v>3267</v>
      </c>
    </row>
    <row r="1134" ht="15.75" customHeight="1">
      <c r="A1134" s="511" t="s">
        <v>3268</v>
      </c>
      <c r="B1134" s="709" t="s">
        <v>3269</v>
      </c>
      <c r="C1134" s="511" t="s">
        <v>52</v>
      </c>
      <c r="D1134" s="511" t="s">
        <v>3304</v>
      </c>
      <c r="E1134" s="511" t="s">
        <v>3305</v>
      </c>
      <c r="F1134" s="511" t="s">
        <v>2113</v>
      </c>
      <c r="G1134" s="511">
        <v>6.0</v>
      </c>
      <c r="H1134" s="511">
        <v>5.0</v>
      </c>
      <c r="I1134" s="511">
        <v>7.0</v>
      </c>
      <c r="J1134" s="530">
        <v>50.0</v>
      </c>
      <c r="K1134" s="683">
        <f t="shared" si="15"/>
        <v>8.333333333</v>
      </c>
      <c r="L1134" s="126" t="s">
        <v>3267</v>
      </c>
    </row>
    <row r="1135" ht="15.75" customHeight="1">
      <c r="A1135" s="511" t="s">
        <v>3268</v>
      </c>
      <c r="B1135" s="709" t="s">
        <v>3269</v>
      </c>
      <c r="C1135" s="511" t="s">
        <v>52</v>
      </c>
      <c r="D1135" s="511" t="s">
        <v>3306</v>
      </c>
      <c r="E1135" s="511" t="s">
        <v>3307</v>
      </c>
      <c r="F1135" s="511" t="s">
        <v>2113</v>
      </c>
      <c r="G1135" s="511">
        <v>6.0</v>
      </c>
      <c r="H1135" s="511">
        <v>5.0</v>
      </c>
      <c r="I1135" s="511">
        <v>7.0</v>
      </c>
      <c r="J1135" s="530">
        <v>50.0</v>
      </c>
      <c r="K1135" s="683">
        <f t="shared" si="15"/>
        <v>8.333333333</v>
      </c>
      <c r="L1135" s="126" t="s">
        <v>3267</v>
      </c>
    </row>
    <row r="1136" ht="15.75" customHeight="1">
      <c r="A1136" s="511" t="s">
        <v>3268</v>
      </c>
      <c r="B1136" s="709" t="s">
        <v>3269</v>
      </c>
      <c r="C1136" s="511" t="s">
        <v>52</v>
      </c>
      <c r="D1136" s="511" t="s">
        <v>3308</v>
      </c>
      <c r="E1136" s="511" t="s">
        <v>3309</v>
      </c>
      <c r="F1136" s="511" t="s">
        <v>2113</v>
      </c>
      <c r="G1136" s="511">
        <v>6.0</v>
      </c>
      <c r="H1136" s="511">
        <v>5.0</v>
      </c>
      <c r="I1136" s="511">
        <v>7.0</v>
      </c>
      <c r="J1136" s="530">
        <v>50.0</v>
      </c>
      <c r="K1136" s="683">
        <f t="shared" si="15"/>
        <v>8.333333333</v>
      </c>
      <c r="L1136" s="126" t="s">
        <v>3267</v>
      </c>
    </row>
    <row r="1137" ht="15.75" customHeight="1">
      <c r="A1137" s="511" t="s">
        <v>3268</v>
      </c>
      <c r="B1137" s="709" t="s">
        <v>3269</v>
      </c>
      <c r="C1137" s="511" t="s">
        <v>52</v>
      </c>
      <c r="D1137" s="511" t="s">
        <v>3310</v>
      </c>
      <c r="E1137" s="564" t="s">
        <v>3311</v>
      </c>
      <c r="F1137" s="511" t="s">
        <v>2113</v>
      </c>
      <c r="G1137" s="511">
        <v>6.0</v>
      </c>
      <c r="H1137" s="511">
        <v>5.0</v>
      </c>
      <c r="I1137" s="511">
        <v>7.0</v>
      </c>
      <c r="J1137" s="530">
        <v>50.0</v>
      </c>
      <c r="K1137" s="683">
        <f t="shared" si="15"/>
        <v>8.333333333</v>
      </c>
      <c r="L1137" s="126" t="s">
        <v>3267</v>
      </c>
    </row>
    <row r="1138" ht="15.75" customHeight="1">
      <c r="A1138" s="511" t="s">
        <v>3268</v>
      </c>
      <c r="B1138" s="709" t="s">
        <v>3269</v>
      </c>
      <c r="C1138" s="511" t="s">
        <v>52</v>
      </c>
      <c r="D1138" s="511" t="s">
        <v>3312</v>
      </c>
      <c r="E1138" s="511" t="s">
        <v>3313</v>
      </c>
      <c r="F1138" s="511" t="s">
        <v>2113</v>
      </c>
      <c r="G1138" s="511">
        <v>6.0</v>
      </c>
      <c r="H1138" s="511">
        <v>5.0</v>
      </c>
      <c r="I1138" s="511">
        <v>7.0</v>
      </c>
      <c r="J1138" s="530">
        <v>50.0</v>
      </c>
      <c r="K1138" s="683">
        <f t="shared" si="15"/>
        <v>8.333333333</v>
      </c>
      <c r="L1138" s="126" t="s">
        <v>3267</v>
      </c>
    </row>
    <row r="1139" ht="15.75" customHeight="1">
      <c r="A1139" s="511" t="s">
        <v>3268</v>
      </c>
      <c r="B1139" s="709" t="s">
        <v>3269</v>
      </c>
      <c r="C1139" s="511" t="s">
        <v>52</v>
      </c>
      <c r="D1139" s="511" t="s">
        <v>3314</v>
      </c>
      <c r="E1139" s="511" t="s">
        <v>3315</v>
      </c>
      <c r="F1139" s="511" t="s">
        <v>2113</v>
      </c>
      <c r="G1139" s="511">
        <v>6.0</v>
      </c>
      <c r="H1139" s="511">
        <v>5.0</v>
      </c>
      <c r="I1139" s="511">
        <v>7.0</v>
      </c>
      <c r="J1139" s="530">
        <v>50.0</v>
      </c>
      <c r="K1139" s="683">
        <f t="shared" si="15"/>
        <v>8.333333333</v>
      </c>
      <c r="L1139" s="126" t="s">
        <v>3267</v>
      </c>
    </row>
    <row r="1140" ht="15.75" customHeight="1">
      <c r="A1140" s="511" t="s">
        <v>3268</v>
      </c>
      <c r="B1140" s="709" t="s">
        <v>3269</v>
      </c>
      <c r="C1140" s="511" t="s">
        <v>52</v>
      </c>
      <c r="D1140" s="511" t="s">
        <v>3316</v>
      </c>
      <c r="E1140" s="564" t="s">
        <v>3317</v>
      </c>
      <c r="F1140" s="511" t="s">
        <v>2113</v>
      </c>
      <c r="G1140" s="511">
        <v>6.0</v>
      </c>
      <c r="H1140" s="511">
        <v>5.0</v>
      </c>
      <c r="I1140" s="511">
        <v>7.0</v>
      </c>
      <c r="J1140" s="530">
        <v>50.0</v>
      </c>
      <c r="K1140" s="683">
        <f t="shared" si="15"/>
        <v>8.333333333</v>
      </c>
      <c r="L1140" s="126" t="s">
        <v>3267</v>
      </c>
    </row>
    <row r="1141" ht="15.75" customHeight="1">
      <c r="A1141" s="511" t="s">
        <v>3268</v>
      </c>
      <c r="B1141" s="709" t="s">
        <v>3269</v>
      </c>
      <c r="C1141" s="511" t="s">
        <v>52</v>
      </c>
      <c r="D1141" s="511" t="s">
        <v>3318</v>
      </c>
      <c r="E1141" s="511" t="s">
        <v>3319</v>
      </c>
      <c r="F1141" s="511" t="s">
        <v>2113</v>
      </c>
      <c r="G1141" s="511">
        <v>6.0</v>
      </c>
      <c r="H1141" s="511">
        <v>5.0</v>
      </c>
      <c r="I1141" s="511">
        <v>7.0</v>
      </c>
      <c r="J1141" s="530">
        <v>50.0</v>
      </c>
      <c r="K1141" s="683">
        <f t="shared" si="15"/>
        <v>8.333333333</v>
      </c>
      <c r="L1141" s="126" t="s">
        <v>3267</v>
      </c>
    </row>
    <row r="1142" ht="15.75" customHeight="1">
      <c r="A1142" s="511" t="s">
        <v>3268</v>
      </c>
      <c r="B1142" s="709" t="s">
        <v>3269</v>
      </c>
      <c r="C1142" s="511" t="s">
        <v>52</v>
      </c>
      <c r="D1142" s="511" t="s">
        <v>3320</v>
      </c>
      <c r="E1142" s="511" t="s">
        <v>3321</v>
      </c>
      <c r="F1142" s="511" t="s">
        <v>2113</v>
      </c>
      <c r="G1142" s="511">
        <v>6.0</v>
      </c>
      <c r="H1142" s="511">
        <v>5.0</v>
      </c>
      <c r="I1142" s="511">
        <v>7.0</v>
      </c>
      <c r="J1142" s="530">
        <v>50.0</v>
      </c>
      <c r="K1142" s="683">
        <f t="shared" si="15"/>
        <v>8.333333333</v>
      </c>
      <c r="L1142" s="126" t="s">
        <v>3267</v>
      </c>
    </row>
    <row r="1143" ht="15.75" customHeight="1">
      <c r="A1143" s="511" t="s">
        <v>3268</v>
      </c>
      <c r="B1143" s="709" t="s">
        <v>3269</v>
      </c>
      <c r="C1143" s="511" t="s">
        <v>52</v>
      </c>
      <c r="D1143" s="511" t="s">
        <v>3322</v>
      </c>
      <c r="E1143" s="511" t="s">
        <v>3323</v>
      </c>
      <c r="F1143" s="511" t="s">
        <v>2113</v>
      </c>
      <c r="G1143" s="511">
        <v>6.0</v>
      </c>
      <c r="H1143" s="511">
        <v>5.0</v>
      </c>
      <c r="I1143" s="511">
        <v>7.0</v>
      </c>
      <c r="J1143" s="530">
        <v>50.0</v>
      </c>
      <c r="K1143" s="683">
        <f t="shared" si="15"/>
        <v>8.333333333</v>
      </c>
      <c r="L1143" s="126" t="s">
        <v>3267</v>
      </c>
    </row>
    <row r="1144" ht="15.75" customHeight="1">
      <c r="A1144" s="511" t="s">
        <v>3268</v>
      </c>
      <c r="B1144" s="709" t="s">
        <v>3269</v>
      </c>
      <c r="C1144" s="511" t="s">
        <v>52</v>
      </c>
      <c r="D1144" s="511" t="s">
        <v>3324</v>
      </c>
      <c r="E1144" s="511" t="s">
        <v>3325</v>
      </c>
      <c r="F1144" s="511" t="s">
        <v>2113</v>
      </c>
      <c r="G1144" s="511">
        <v>6.0</v>
      </c>
      <c r="H1144" s="511">
        <v>5.0</v>
      </c>
      <c r="I1144" s="511">
        <v>7.0</v>
      </c>
      <c r="J1144" s="530">
        <v>50.0</v>
      </c>
      <c r="K1144" s="683">
        <f t="shared" si="15"/>
        <v>8.333333333</v>
      </c>
      <c r="L1144" s="126" t="s">
        <v>3267</v>
      </c>
    </row>
    <row r="1145" ht="15.75" customHeight="1">
      <c r="A1145" s="511" t="s">
        <v>3268</v>
      </c>
      <c r="B1145" s="709" t="s">
        <v>3269</v>
      </c>
      <c r="C1145" s="511" t="s">
        <v>52</v>
      </c>
      <c r="D1145" s="511" t="s">
        <v>3326</v>
      </c>
      <c r="E1145" s="511" t="s">
        <v>3327</v>
      </c>
      <c r="F1145" s="511" t="s">
        <v>2113</v>
      </c>
      <c r="G1145" s="511">
        <v>6.0</v>
      </c>
      <c r="H1145" s="511">
        <v>5.0</v>
      </c>
      <c r="I1145" s="511">
        <v>7.0</v>
      </c>
      <c r="J1145" s="530">
        <v>50.0</v>
      </c>
      <c r="K1145" s="683">
        <f t="shared" si="15"/>
        <v>8.333333333</v>
      </c>
      <c r="L1145" s="126" t="s">
        <v>3267</v>
      </c>
    </row>
    <row r="1146" ht="15.75" customHeight="1">
      <c r="A1146" s="511" t="s">
        <v>3268</v>
      </c>
      <c r="B1146" s="709" t="s">
        <v>3269</v>
      </c>
      <c r="C1146" s="511" t="s">
        <v>52</v>
      </c>
      <c r="D1146" s="511" t="s">
        <v>3328</v>
      </c>
      <c r="E1146" s="511" t="s">
        <v>3329</v>
      </c>
      <c r="F1146" s="511" t="s">
        <v>2113</v>
      </c>
      <c r="G1146" s="511">
        <v>6.0</v>
      </c>
      <c r="H1146" s="511">
        <v>5.0</v>
      </c>
      <c r="I1146" s="511">
        <v>7.0</v>
      </c>
      <c r="J1146" s="530">
        <v>50.0</v>
      </c>
      <c r="K1146" s="683">
        <f t="shared" si="15"/>
        <v>8.333333333</v>
      </c>
      <c r="L1146" s="126" t="s">
        <v>3267</v>
      </c>
    </row>
    <row r="1147" ht="15.75" customHeight="1">
      <c r="A1147" s="511" t="s">
        <v>3268</v>
      </c>
      <c r="B1147" s="709" t="s">
        <v>3269</v>
      </c>
      <c r="C1147" s="511" t="s">
        <v>52</v>
      </c>
      <c r="D1147" s="511" t="s">
        <v>3330</v>
      </c>
      <c r="E1147" s="511" t="s">
        <v>3331</v>
      </c>
      <c r="F1147" s="511" t="s">
        <v>2113</v>
      </c>
      <c r="G1147" s="511">
        <v>6.0</v>
      </c>
      <c r="H1147" s="511">
        <v>5.0</v>
      </c>
      <c r="I1147" s="511">
        <v>7.0</v>
      </c>
      <c r="J1147" s="530">
        <v>50.0</v>
      </c>
      <c r="K1147" s="683">
        <f t="shared" si="15"/>
        <v>8.333333333</v>
      </c>
      <c r="L1147" s="126" t="s">
        <v>3267</v>
      </c>
    </row>
    <row r="1148" ht="15.75" customHeight="1">
      <c r="A1148" s="511" t="s">
        <v>3268</v>
      </c>
      <c r="B1148" s="680" t="s">
        <v>3269</v>
      </c>
      <c r="C1148" s="511" t="s">
        <v>52</v>
      </c>
      <c r="D1148" s="511" t="s">
        <v>3332</v>
      </c>
      <c r="E1148" s="511" t="s">
        <v>3333</v>
      </c>
      <c r="F1148" s="511" t="s">
        <v>2113</v>
      </c>
      <c r="G1148" s="511">
        <v>6.0</v>
      </c>
      <c r="H1148" s="511">
        <v>5.0</v>
      </c>
      <c r="I1148" s="511">
        <v>7.0</v>
      </c>
      <c r="J1148" s="530">
        <v>50.0</v>
      </c>
      <c r="K1148" s="683">
        <f t="shared" si="15"/>
        <v>8.333333333</v>
      </c>
      <c r="L1148" s="126" t="s">
        <v>3267</v>
      </c>
    </row>
    <row r="1149" ht="15.75" customHeight="1">
      <c r="A1149" s="511" t="s">
        <v>3268</v>
      </c>
      <c r="B1149" s="680" t="s">
        <v>3269</v>
      </c>
      <c r="C1149" s="511" t="s">
        <v>52</v>
      </c>
      <c r="D1149" s="511" t="s">
        <v>3334</v>
      </c>
      <c r="E1149" s="511" t="s">
        <v>3335</v>
      </c>
      <c r="F1149" s="511" t="s">
        <v>2113</v>
      </c>
      <c r="G1149" s="511">
        <v>6.0</v>
      </c>
      <c r="H1149" s="511">
        <v>5.0</v>
      </c>
      <c r="I1149" s="511">
        <v>7.0</v>
      </c>
      <c r="J1149" s="530">
        <v>50.0</v>
      </c>
      <c r="K1149" s="683">
        <f t="shared" si="15"/>
        <v>8.333333333</v>
      </c>
      <c r="L1149" s="126" t="s">
        <v>3267</v>
      </c>
    </row>
    <row r="1150" ht="15.75" customHeight="1">
      <c r="A1150" s="511" t="s">
        <v>3268</v>
      </c>
      <c r="B1150" s="680" t="s">
        <v>3269</v>
      </c>
      <c r="C1150" s="511" t="s">
        <v>52</v>
      </c>
      <c r="D1150" s="511" t="s">
        <v>3336</v>
      </c>
      <c r="E1150" s="511" t="s">
        <v>3337</v>
      </c>
      <c r="F1150" s="511" t="s">
        <v>2113</v>
      </c>
      <c r="G1150" s="511">
        <v>6.0</v>
      </c>
      <c r="H1150" s="511">
        <v>5.0</v>
      </c>
      <c r="I1150" s="511">
        <v>7.0</v>
      </c>
      <c r="J1150" s="530">
        <v>50.0</v>
      </c>
      <c r="K1150" s="683">
        <f t="shared" si="15"/>
        <v>8.333333333</v>
      </c>
      <c r="L1150" s="126" t="s">
        <v>3267</v>
      </c>
    </row>
    <row r="1151" ht="15.75" customHeight="1">
      <c r="A1151" s="511" t="s">
        <v>3268</v>
      </c>
      <c r="B1151" s="680" t="s">
        <v>3269</v>
      </c>
      <c r="C1151" s="511" t="s">
        <v>52</v>
      </c>
      <c r="D1151" s="511" t="s">
        <v>3338</v>
      </c>
      <c r="E1151" s="511" t="s">
        <v>3339</v>
      </c>
      <c r="F1151" s="511" t="s">
        <v>2113</v>
      </c>
      <c r="G1151" s="511">
        <v>6.0</v>
      </c>
      <c r="H1151" s="511">
        <v>5.0</v>
      </c>
      <c r="I1151" s="511">
        <v>7.0</v>
      </c>
      <c r="J1151" s="530">
        <v>50.0</v>
      </c>
      <c r="K1151" s="683">
        <f t="shared" si="15"/>
        <v>8.333333333</v>
      </c>
      <c r="L1151" s="126" t="s">
        <v>3267</v>
      </c>
    </row>
    <row r="1152" ht="15.75" customHeight="1">
      <c r="A1152" s="511" t="s">
        <v>3268</v>
      </c>
      <c r="B1152" s="680" t="s">
        <v>3269</v>
      </c>
      <c r="C1152" s="511" t="s">
        <v>52</v>
      </c>
      <c r="D1152" s="511" t="s">
        <v>3340</v>
      </c>
      <c r="E1152" s="511" t="s">
        <v>3341</v>
      </c>
      <c r="F1152" s="511" t="s">
        <v>2113</v>
      </c>
      <c r="G1152" s="511">
        <v>6.0</v>
      </c>
      <c r="H1152" s="511">
        <v>5.0</v>
      </c>
      <c r="I1152" s="511">
        <v>7.0</v>
      </c>
      <c r="J1152" s="530">
        <v>50.0</v>
      </c>
      <c r="K1152" s="683">
        <f t="shared" si="15"/>
        <v>8.333333333</v>
      </c>
      <c r="L1152" s="126" t="s">
        <v>3267</v>
      </c>
    </row>
    <row r="1153" ht="15.75" customHeight="1">
      <c r="A1153" s="511" t="s">
        <v>3268</v>
      </c>
      <c r="B1153" s="680" t="s">
        <v>3269</v>
      </c>
      <c r="C1153" s="511" t="s">
        <v>52</v>
      </c>
      <c r="D1153" s="511" t="s">
        <v>3342</v>
      </c>
      <c r="E1153" s="511" t="s">
        <v>3343</v>
      </c>
      <c r="F1153" s="511" t="s">
        <v>2113</v>
      </c>
      <c r="G1153" s="511">
        <v>6.0</v>
      </c>
      <c r="H1153" s="511">
        <v>5.0</v>
      </c>
      <c r="I1153" s="511">
        <v>7.0</v>
      </c>
      <c r="J1153" s="530">
        <v>50.0</v>
      </c>
      <c r="K1153" s="683">
        <f t="shared" si="15"/>
        <v>8.333333333</v>
      </c>
      <c r="L1153" s="126" t="s">
        <v>3267</v>
      </c>
    </row>
    <row r="1154" ht="15.75" customHeight="1">
      <c r="A1154" s="511" t="s">
        <v>3268</v>
      </c>
      <c r="B1154" s="680" t="s">
        <v>3269</v>
      </c>
      <c r="C1154" s="511" t="s">
        <v>52</v>
      </c>
      <c r="D1154" s="511" t="s">
        <v>3344</v>
      </c>
      <c r="E1154" s="511" t="s">
        <v>3345</v>
      </c>
      <c r="F1154" s="511" t="s">
        <v>2113</v>
      </c>
      <c r="G1154" s="511">
        <v>6.0</v>
      </c>
      <c r="H1154" s="511">
        <v>5.0</v>
      </c>
      <c r="I1154" s="511">
        <v>7.0</v>
      </c>
      <c r="J1154" s="530">
        <v>50.0</v>
      </c>
      <c r="K1154" s="683">
        <f t="shared" si="15"/>
        <v>8.333333333</v>
      </c>
      <c r="L1154" s="126" t="s">
        <v>3267</v>
      </c>
    </row>
    <row r="1155" ht="15.75" customHeight="1">
      <c r="A1155" s="511" t="s">
        <v>3268</v>
      </c>
      <c r="B1155" s="680" t="s">
        <v>3269</v>
      </c>
      <c r="C1155" s="511" t="s">
        <v>52</v>
      </c>
      <c r="D1155" s="511" t="s">
        <v>3346</v>
      </c>
      <c r="E1155" s="511" t="s">
        <v>3347</v>
      </c>
      <c r="F1155" s="511" t="s">
        <v>2113</v>
      </c>
      <c r="G1155" s="511">
        <v>6.0</v>
      </c>
      <c r="H1155" s="511">
        <v>5.0</v>
      </c>
      <c r="I1155" s="511">
        <v>7.0</v>
      </c>
      <c r="J1155" s="530">
        <v>50.0</v>
      </c>
      <c r="K1155" s="683">
        <f t="shared" si="15"/>
        <v>8.333333333</v>
      </c>
      <c r="L1155" s="126" t="s">
        <v>3267</v>
      </c>
    </row>
    <row r="1156" ht="15.75" customHeight="1">
      <c r="A1156" s="511" t="s">
        <v>2223</v>
      </c>
      <c r="B1156" s="709" t="s">
        <v>2224</v>
      </c>
      <c r="C1156" s="511" t="s">
        <v>52</v>
      </c>
      <c r="D1156" s="511" t="s">
        <v>2225</v>
      </c>
      <c r="E1156" s="564" t="s">
        <v>2226</v>
      </c>
      <c r="F1156" s="511" t="s">
        <v>2113</v>
      </c>
      <c r="G1156" s="511">
        <v>14.0</v>
      </c>
      <c r="H1156" s="511">
        <v>14.0</v>
      </c>
      <c r="I1156" s="511">
        <v>14.0</v>
      </c>
      <c r="J1156" s="530">
        <v>50.0</v>
      </c>
      <c r="K1156" s="683">
        <f t="shared" si="15"/>
        <v>3.571428571</v>
      </c>
      <c r="L1156" s="126" t="s">
        <v>3267</v>
      </c>
    </row>
    <row r="1157" ht="15.75" customHeight="1">
      <c r="A1157" s="511" t="s">
        <v>2223</v>
      </c>
      <c r="B1157" s="709" t="s">
        <v>2224</v>
      </c>
      <c r="C1157" s="511" t="s">
        <v>52</v>
      </c>
      <c r="D1157" s="511" t="s">
        <v>2227</v>
      </c>
      <c r="E1157" s="564" t="s">
        <v>2228</v>
      </c>
      <c r="F1157" s="511" t="s">
        <v>2113</v>
      </c>
      <c r="G1157" s="511">
        <v>14.0</v>
      </c>
      <c r="H1157" s="511">
        <v>14.0</v>
      </c>
      <c r="I1157" s="511">
        <v>14.0</v>
      </c>
      <c r="J1157" s="530">
        <v>50.0</v>
      </c>
      <c r="K1157" s="683">
        <f t="shared" si="15"/>
        <v>3.571428571</v>
      </c>
      <c r="L1157" s="126" t="s">
        <v>3267</v>
      </c>
    </row>
    <row r="1158" ht="15.75" customHeight="1">
      <c r="A1158" s="511" t="s">
        <v>2223</v>
      </c>
      <c r="B1158" s="709" t="s">
        <v>2224</v>
      </c>
      <c r="C1158" s="511" t="s">
        <v>52</v>
      </c>
      <c r="D1158" s="511" t="s">
        <v>2229</v>
      </c>
      <c r="E1158" s="511" t="s">
        <v>2230</v>
      </c>
      <c r="F1158" s="511" t="s">
        <v>2113</v>
      </c>
      <c r="G1158" s="511">
        <v>14.0</v>
      </c>
      <c r="H1158" s="511">
        <v>14.0</v>
      </c>
      <c r="I1158" s="511">
        <v>14.0</v>
      </c>
      <c r="J1158" s="530">
        <v>50.0</v>
      </c>
      <c r="K1158" s="683">
        <f t="shared" si="15"/>
        <v>3.571428571</v>
      </c>
      <c r="L1158" s="126" t="s">
        <v>3267</v>
      </c>
    </row>
    <row r="1159" ht="15.75" customHeight="1">
      <c r="A1159" s="511" t="s">
        <v>2223</v>
      </c>
      <c r="B1159" s="709" t="s">
        <v>2224</v>
      </c>
      <c r="C1159" s="511" t="s">
        <v>52</v>
      </c>
      <c r="D1159" s="511" t="s">
        <v>2231</v>
      </c>
      <c r="E1159" s="511" t="s">
        <v>2232</v>
      </c>
      <c r="F1159" s="511" t="s">
        <v>2113</v>
      </c>
      <c r="G1159" s="511">
        <v>14.0</v>
      </c>
      <c r="H1159" s="511">
        <v>14.0</v>
      </c>
      <c r="I1159" s="511">
        <v>14.0</v>
      </c>
      <c r="J1159" s="530">
        <v>50.0</v>
      </c>
      <c r="K1159" s="683">
        <f t="shared" si="15"/>
        <v>3.571428571</v>
      </c>
      <c r="L1159" s="126" t="s">
        <v>3267</v>
      </c>
    </row>
    <row r="1160" ht="15.75" customHeight="1">
      <c r="A1160" s="511" t="s">
        <v>2223</v>
      </c>
      <c r="B1160" s="709" t="s">
        <v>2224</v>
      </c>
      <c r="C1160" s="511" t="s">
        <v>52</v>
      </c>
      <c r="D1160" s="511" t="s">
        <v>2233</v>
      </c>
      <c r="E1160" s="511" t="s">
        <v>2234</v>
      </c>
      <c r="F1160" s="511" t="s">
        <v>2113</v>
      </c>
      <c r="G1160" s="511">
        <v>14.0</v>
      </c>
      <c r="H1160" s="511">
        <v>14.0</v>
      </c>
      <c r="I1160" s="511">
        <v>14.0</v>
      </c>
      <c r="J1160" s="530">
        <v>50.0</v>
      </c>
      <c r="K1160" s="683">
        <f t="shared" si="15"/>
        <v>3.571428571</v>
      </c>
      <c r="L1160" s="126" t="s">
        <v>3267</v>
      </c>
    </row>
    <row r="1161" ht="15.75" customHeight="1">
      <c r="A1161" s="511" t="s">
        <v>2223</v>
      </c>
      <c r="B1161" s="709" t="s">
        <v>2224</v>
      </c>
      <c r="C1161" s="511" t="s">
        <v>52</v>
      </c>
      <c r="D1161" s="511" t="s">
        <v>2235</v>
      </c>
      <c r="E1161" s="511" t="s">
        <v>2236</v>
      </c>
      <c r="F1161" s="511" t="s">
        <v>2113</v>
      </c>
      <c r="G1161" s="511">
        <v>14.0</v>
      </c>
      <c r="H1161" s="511">
        <v>14.0</v>
      </c>
      <c r="I1161" s="511">
        <v>14.0</v>
      </c>
      <c r="J1161" s="530">
        <v>50.0</v>
      </c>
      <c r="K1161" s="683">
        <f t="shared" si="15"/>
        <v>3.571428571</v>
      </c>
      <c r="L1161" s="126" t="s">
        <v>3267</v>
      </c>
    </row>
    <row r="1162" ht="15.75" customHeight="1">
      <c r="A1162" s="511" t="s">
        <v>2223</v>
      </c>
      <c r="B1162" s="709" t="s">
        <v>2224</v>
      </c>
      <c r="C1162" s="511" t="s">
        <v>52</v>
      </c>
      <c r="D1162" s="511" t="s">
        <v>2237</v>
      </c>
      <c r="E1162" s="511" t="s">
        <v>2238</v>
      </c>
      <c r="F1162" s="511" t="s">
        <v>2113</v>
      </c>
      <c r="G1162" s="511">
        <v>14.0</v>
      </c>
      <c r="H1162" s="511">
        <v>14.0</v>
      </c>
      <c r="I1162" s="511">
        <v>14.0</v>
      </c>
      <c r="J1162" s="530">
        <v>50.0</v>
      </c>
      <c r="K1162" s="683">
        <f t="shared" si="15"/>
        <v>3.571428571</v>
      </c>
      <c r="L1162" s="126" t="s">
        <v>3267</v>
      </c>
    </row>
    <row r="1163" ht="15.75" customHeight="1">
      <c r="A1163" s="511" t="s">
        <v>2223</v>
      </c>
      <c r="B1163" s="709" t="s">
        <v>2224</v>
      </c>
      <c r="C1163" s="511" t="s">
        <v>52</v>
      </c>
      <c r="D1163" s="511" t="s">
        <v>2239</v>
      </c>
      <c r="E1163" s="511" t="s">
        <v>2240</v>
      </c>
      <c r="F1163" s="511" t="s">
        <v>2113</v>
      </c>
      <c r="G1163" s="511">
        <v>14.0</v>
      </c>
      <c r="H1163" s="511">
        <v>14.0</v>
      </c>
      <c r="I1163" s="511">
        <v>14.0</v>
      </c>
      <c r="J1163" s="530">
        <v>50.0</v>
      </c>
      <c r="K1163" s="683">
        <f t="shared" si="15"/>
        <v>3.571428571</v>
      </c>
      <c r="L1163" s="126" t="s">
        <v>3267</v>
      </c>
    </row>
    <row r="1164" ht="15.75" customHeight="1">
      <c r="A1164" s="511" t="s">
        <v>2223</v>
      </c>
      <c r="B1164" s="709" t="s">
        <v>2224</v>
      </c>
      <c r="C1164" s="511" t="s">
        <v>52</v>
      </c>
      <c r="D1164" s="511" t="s">
        <v>2241</v>
      </c>
      <c r="E1164" s="511" t="s">
        <v>2242</v>
      </c>
      <c r="F1164" s="511" t="s">
        <v>2113</v>
      </c>
      <c r="G1164" s="511">
        <v>14.0</v>
      </c>
      <c r="H1164" s="511">
        <v>14.0</v>
      </c>
      <c r="I1164" s="511">
        <v>14.0</v>
      </c>
      <c r="J1164" s="530">
        <v>50.0</v>
      </c>
      <c r="K1164" s="683">
        <f t="shared" si="15"/>
        <v>3.571428571</v>
      </c>
      <c r="L1164" s="126" t="s">
        <v>3267</v>
      </c>
    </row>
    <row r="1165" ht="15.75" customHeight="1">
      <c r="A1165" s="511" t="s">
        <v>2223</v>
      </c>
      <c r="B1165" s="709" t="s">
        <v>2224</v>
      </c>
      <c r="C1165" s="511" t="s">
        <v>52</v>
      </c>
      <c r="D1165" s="511" t="s">
        <v>2243</v>
      </c>
      <c r="E1165" s="511" t="s">
        <v>2244</v>
      </c>
      <c r="F1165" s="511" t="s">
        <v>2113</v>
      </c>
      <c r="G1165" s="511">
        <v>14.0</v>
      </c>
      <c r="H1165" s="511">
        <v>14.0</v>
      </c>
      <c r="I1165" s="511">
        <v>14.0</v>
      </c>
      <c r="J1165" s="530">
        <v>50.0</v>
      </c>
      <c r="K1165" s="683">
        <f t="shared" si="15"/>
        <v>3.571428571</v>
      </c>
      <c r="L1165" s="126" t="s">
        <v>3267</v>
      </c>
    </row>
    <row r="1166" ht="15.75" customHeight="1">
      <c r="A1166" s="511" t="s">
        <v>2223</v>
      </c>
      <c r="B1166" s="709" t="s">
        <v>2224</v>
      </c>
      <c r="C1166" s="511" t="s">
        <v>52</v>
      </c>
      <c r="D1166" s="511" t="s">
        <v>2245</v>
      </c>
      <c r="E1166" s="511" t="s">
        <v>2246</v>
      </c>
      <c r="F1166" s="511" t="s">
        <v>2113</v>
      </c>
      <c r="G1166" s="511">
        <v>14.0</v>
      </c>
      <c r="H1166" s="511">
        <v>14.0</v>
      </c>
      <c r="I1166" s="511">
        <v>14.0</v>
      </c>
      <c r="J1166" s="530">
        <v>50.0</v>
      </c>
      <c r="K1166" s="683">
        <f t="shared" si="15"/>
        <v>3.571428571</v>
      </c>
      <c r="L1166" s="126" t="s">
        <v>3267</v>
      </c>
    </row>
    <row r="1167" ht="15.75" customHeight="1">
      <c r="A1167" s="511" t="s">
        <v>2223</v>
      </c>
      <c r="B1167" s="709" t="s">
        <v>2224</v>
      </c>
      <c r="C1167" s="511" t="s">
        <v>52</v>
      </c>
      <c r="D1167" s="511" t="s">
        <v>2247</v>
      </c>
      <c r="E1167" s="511" t="s">
        <v>2248</v>
      </c>
      <c r="F1167" s="511" t="s">
        <v>2113</v>
      </c>
      <c r="G1167" s="511">
        <v>14.0</v>
      </c>
      <c r="H1167" s="511">
        <v>14.0</v>
      </c>
      <c r="I1167" s="511">
        <v>14.0</v>
      </c>
      <c r="J1167" s="530">
        <v>50.0</v>
      </c>
      <c r="K1167" s="683">
        <f t="shared" si="15"/>
        <v>3.571428571</v>
      </c>
      <c r="L1167" s="126" t="s">
        <v>3267</v>
      </c>
    </row>
    <row r="1168" ht="15.75" customHeight="1">
      <c r="A1168" s="511" t="s">
        <v>2223</v>
      </c>
      <c r="B1168" s="709" t="s">
        <v>2224</v>
      </c>
      <c r="C1168" s="511" t="s">
        <v>52</v>
      </c>
      <c r="D1168" s="511" t="s">
        <v>2249</v>
      </c>
      <c r="E1168" s="511" t="s">
        <v>2250</v>
      </c>
      <c r="F1168" s="511" t="s">
        <v>2113</v>
      </c>
      <c r="G1168" s="511">
        <v>14.0</v>
      </c>
      <c r="H1168" s="511">
        <v>14.0</v>
      </c>
      <c r="I1168" s="511">
        <v>14.0</v>
      </c>
      <c r="J1168" s="530">
        <v>50.0</v>
      </c>
      <c r="K1168" s="683">
        <f t="shared" si="15"/>
        <v>3.571428571</v>
      </c>
      <c r="L1168" s="126" t="s">
        <v>3267</v>
      </c>
    </row>
    <row r="1169" ht="15.75" customHeight="1">
      <c r="A1169" s="511" t="s">
        <v>2223</v>
      </c>
      <c r="B1169" s="709" t="s">
        <v>2224</v>
      </c>
      <c r="C1169" s="511" t="s">
        <v>52</v>
      </c>
      <c r="D1169" s="511" t="s">
        <v>2251</v>
      </c>
      <c r="E1169" s="511" t="s">
        <v>2252</v>
      </c>
      <c r="F1169" s="511" t="s">
        <v>2113</v>
      </c>
      <c r="G1169" s="511">
        <v>14.0</v>
      </c>
      <c r="H1169" s="511">
        <v>14.0</v>
      </c>
      <c r="I1169" s="511">
        <v>14.0</v>
      </c>
      <c r="J1169" s="530">
        <v>50.0</v>
      </c>
      <c r="K1169" s="683">
        <f t="shared" si="15"/>
        <v>3.571428571</v>
      </c>
      <c r="L1169" s="126" t="s">
        <v>3267</v>
      </c>
    </row>
    <row r="1170" ht="15.75" customHeight="1">
      <c r="A1170" s="511" t="s">
        <v>2223</v>
      </c>
      <c r="B1170" s="709" t="s">
        <v>2224</v>
      </c>
      <c r="C1170" s="511" t="s">
        <v>52</v>
      </c>
      <c r="D1170" s="511" t="s">
        <v>2253</v>
      </c>
      <c r="E1170" s="511" t="s">
        <v>2254</v>
      </c>
      <c r="F1170" s="511" t="s">
        <v>2113</v>
      </c>
      <c r="G1170" s="511">
        <v>14.0</v>
      </c>
      <c r="H1170" s="511">
        <v>14.0</v>
      </c>
      <c r="I1170" s="511">
        <v>14.0</v>
      </c>
      <c r="J1170" s="530">
        <v>50.0</v>
      </c>
      <c r="K1170" s="683">
        <f t="shared" si="15"/>
        <v>3.571428571</v>
      </c>
      <c r="L1170" s="126" t="s">
        <v>3267</v>
      </c>
    </row>
    <row r="1171" ht="15.75" customHeight="1">
      <c r="A1171" s="511" t="s">
        <v>2223</v>
      </c>
      <c r="B1171" s="709" t="s">
        <v>2224</v>
      </c>
      <c r="C1171" s="511" t="s">
        <v>52</v>
      </c>
      <c r="D1171" s="511" t="s">
        <v>2255</v>
      </c>
      <c r="E1171" s="511" t="s">
        <v>2256</v>
      </c>
      <c r="F1171" s="511" t="s">
        <v>2113</v>
      </c>
      <c r="G1171" s="511">
        <v>14.0</v>
      </c>
      <c r="H1171" s="511">
        <v>14.0</v>
      </c>
      <c r="I1171" s="511">
        <v>14.0</v>
      </c>
      <c r="J1171" s="530">
        <v>50.0</v>
      </c>
      <c r="K1171" s="683">
        <f t="shared" si="15"/>
        <v>3.571428571</v>
      </c>
      <c r="L1171" s="126" t="s">
        <v>3267</v>
      </c>
    </row>
    <row r="1172" ht="15.75" customHeight="1">
      <c r="A1172" s="511" t="s">
        <v>2223</v>
      </c>
      <c r="B1172" s="709" t="s">
        <v>2224</v>
      </c>
      <c r="C1172" s="511" t="s">
        <v>52</v>
      </c>
      <c r="D1172" s="511" t="s">
        <v>2257</v>
      </c>
      <c r="E1172" s="511" t="s">
        <v>2258</v>
      </c>
      <c r="F1172" s="511" t="s">
        <v>2113</v>
      </c>
      <c r="G1172" s="511">
        <v>14.0</v>
      </c>
      <c r="H1172" s="511">
        <v>14.0</v>
      </c>
      <c r="I1172" s="511">
        <v>14.0</v>
      </c>
      <c r="J1172" s="530">
        <v>50.0</v>
      </c>
      <c r="K1172" s="683">
        <f t="shared" si="15"/>
        <v>3.571428571</v>
      </c>
      <c r="L1172" s="126" t="s">
        <v>3267</v>
      </c>
    </row>
    <row r="1173" ht="15.75" customHeight="1">
      <c r="A1173" s="511" t="s">
        <v>2223</v>
      </c>
      <c r="B1173" s="709" t="s">
        <v>2224</v>
      </c>
      <c r="C1173" s="511" t="s">
        <v>52</v>
      </c>
      <c r="D1173" s="511" t="s">
        <v>2259</v>
      </c>
      <c r="E1173" s="511" t="s">
        <v>2260</v>
      </c>
      <c r="F1173" s="511" t="s">
        <v>2113</v>
      </c>
      <c r="G1173" s="511">
        <v>14.0</v>
      </c>
      <c r="H1173" s="511">
        <v>14.0</v>
      </c>
      <c r="I1173" s="511">
        <v>14.0</v>
      </c>
      <c r="J1173" s="530">
        <v>50.0</v>
      </c>
      <c r="K1173" s="683">
        <f t="shared" si="15"/>
        <v>3.571428571</v>
      </c>
      <c r="L1173" s="126" t="s">
        <v>3267</v>
      </c>
    </row>
    <row r="1174" ht="15.75" customHeight="1">
      <c r="A1174" s="511" t="s">
        <v>2223</v>
      </c>
      <c r="B1174" s="709" t="s">
        <v>2224</v>
      </c>
      <c r="C1174" s="511" t="s">
        <v>52</v>
      </c>
      <c r="D1174" s="511" t="s">
        <v>2261</v>
      </c>
      <c r="E1174" s="511" t="s">
        <v>2262</v>
      </c>
      <c r="F1174" s="511" t="s">
        <v>2113</v>
      </c>
      <c r="G1174" s="511">
        <v>14.0</v>
      </c>
      <c r="H1174" s="511">
        <v>14.0</v>
      </c>
      <c r="I1174" s="511">
        <v>14.0</v>
      </c>
      <c r="J1174" s="530">
        <v>50.0</v>
      </c>
      <c r="K1174" s="683">
        <f t="shared" si="15"/>
        <v>3.571428571</v>
      </c>
      <c r="L1174" s="126" t="s">
        <v>3267</v>
      </c>
    </row>
    <row r="1175" ht="15.75" customHeight="1">
      <c r="A1175" s="511" t="s">
        <v>2223</v>
      </c>
      <c r="B1175" s="709" t="s">
        <v>2224</v>
      </c>
      <c r="C1175" s="511" t="s">
        <v>52</v>
      </c>
      <c r="D1175" s="511" t="s">
        <v>2263</v>
      </c>
      <c r="E1175" s="511" t="s">
        <v>2264</v>
      </c>
      <c r="F1175" s="511" t="s">
        <v>2113</v>
      </c>
      <c r="G1175" s="511">
        <v>14.0</v>
      </c>
      <c r="H1175" s="511">
        <v>14.0</v>
      </c>
      <c r="I1175" s="511">
        <v>14.0</v>
      </c>
      <c r="J1175" s="530">
        <v>50.0</v>
      </c>
      <c r="K1175" s="683">
        <f t="shared" si="15"/>
        <v>3.571428571</v>
      </c>
      <c r="L1175" s="126" t="s">
        <v>3267</v>
      </c>
    </row>
    <row r="1176" ht="15.75" customHeight="1">
      <c r="A1176" s="511" t="s">
        <v>2223</v>
      </c>
      <c r="B1176" s="709" t="s">
        <v>2224</v>
      </c>
      <c r="C1176" s="511" t="s">
        <v>52</v>
      </c>
      <c r="D1176" s="511" t="s">
        <v>2265</v>
      </c>
      <c r="E1176" s="511" t="s">
        <v>2266</v>
      </c>
      <c r="F1176" s="511" t="s">
        <v>2113</v>
      </c>
      <c r="G1176" s="511">
        <v>14.0</v>
      </c>
      <c r="H1176" s="511">
        <v>14.0</v>
      </c>
      <c r="I1176" s="511">
        <v>14.0</v>
      </c>
      <c r="J1176" s="530">
        <v>50.0</v>
      </c>
      <c r="K1176" s="683">
        <f t="shared" si="15"/>
        <v>3.571428571</v>
      </c>
      <c r="L1176" s="126" t="s">
        <v>3267</v>
      </c>
    </row>
    <row r="1177" ht="15.75" customHeight="1">
      <c r="A1177" s="511" t="s">
        <v>2223</v>
      </c>
      <c r="B1177" s="709" t="s">
        <v>2224</v>
      </c>
      <c r="C1177" s="511" t="s">
        <v>52</v>
      </c>
      <c r="D1177" s="511" t="s">
        <v>2267</v>
      </c>
      <c r="E1177" s="511" t="s">
        <v>2268</v>
      </c>
      <c r="F1177" s="511" t="s">
        <v>2113</v>
      </c>
      <c r="G1177" s="511">
        <v>14.0</v>
      </c>
      <c r="H1177" s="511">
        <v>14.0</v>
      </c>
      <c r="I1177" s="511">
        <v>14.0</v>
      </c>
      <c r="J1177" s="530">
        <v>50.0</v>
      </c>
      <c r="K1177" s="683">
        <f t="shared" si="15"/>
        <v>3.571428571</v>
      </c>
      <c r="L1177" s="126" t="s">
        <v>3267</v>
      </c>
    </row>
    <row r="1178" ht="15.75" customHeight="1">
      <c r="A1178" s="511" t="s">
        <v>2223</v>
      </c>
      <c r="B1178" s="709" t="s">
        <v>2224</v>
      </c>
      <c r="C1178" s="511" t="s">
        <v>52</v>
      </c>
      <c r="D1178" s="511" t="s">
        <v>2269</v>
      </c>
      <c r="E1178" s="511" t="s">
        <v>2270</v>
      </c>
      <c r="F1178" s="511" t="s">
        <v>2113</v>
      </c>
      <c r="G1178" s="511">
        <v>14.0</v>
      </c>
      <c r="H1178" s="511">
        <v>14.0</v>
      </c>
      <c r="I1178" s="511">
        <v>14.0</v>
      </c>
      <c r="J1178" s="530">
        <v>50.0</v>
      </c>
      <c r="K1178" s="683">
        <f t="shared" si="15"/>
        <v>3.571428571</v>
      </c>
      <c r="L1178" s="126" t="s">
        <v>3267</v>
      </c>
    </row>
    <row r="1179" ht="15.75" customHeight="1">
      <c r="A1179" s="511" t="s">
        <v>2223</v>
      </c>
      <c r="B1179" s="709" t="s">
        <v>2224</v>
      </c>
      <c r="C1179" s="511" t="s">
        <v>52</v>
      </c>
      <c r="D1179" s="511" t="s">
        <v>2271</v>
      </c>
      <c r="E1179" s="511" t="s">
        <v>2272</v>
      </c>
      <c r="F1179" s="511" t="s">
        <v>2113</v>
      </c>
      <c r="G1179" s="511">
        <v>14.0</v>
      </c>
      <c r="H1179" s="511">
        <v>14.0</v>
      </c>
      <c r="I1179" s="511">
        <v>14.0</v>
      </c>
      <c r="J1179" s="530">
        <v>50.0</v>
      </c>
      <c r="K1179" s="683">
        <f t="shared" si="15"/>
        <v>3.571428571</v>
      </c>
      <c r="L1179" s="126" t="s">
        <v>3267</v>
      </c>
    </row>
    <row r="1180" ht="15.75" customHeight="1">
      <c r="A1180" s="511" t="s">
        <v>2223</v>
      </c>
      <c r="B1180" s="709" t="s">
        <v>2224</v>
      </c>
      <c r="C1180" s="511" t="s">
        <v>52</v>
      </c>
      <c r="D1180" s="511" t="s">
        <v>2273</v>
      </c>
      <c r="E1180" s="511" t="s">
        <v>2274</v>
      </c>
      <c r="F1180" s="511" t="s">
        <v>2113</v>
      </c>
      <c r="G1180" s="511">
        <v>14.0</v>
      </c>
      <c r="H1180" s="511">
        <v>14.0</v>
      </c>
      <c r="I1180" s="511">
        <v>14.0</v>
      </c>
      <c r="J1180" s="530">
        <v>50.0</v>
      </c>
      <c r="K1180" s="683">
        <f t="shared" si="15"/>
        <v>3.571428571</v>
      </c>
      <c r="L1180" s="126" t="s">
        <v>3267</v>
      </c>
    </row>
    <row r="1181" ht="15.75" customHeight="1">
      <c r="A1181" s="511" t="s">
        <v>2223</v>
      </c>
      <c r="B1181" s="709" t="s">
        <v>2224</v>
      </c>
      <c r="C1181" s="511" t="s">
        <v>52</v>
      </c>
      <c r="D1181" s="511" t="s">
        <v>2275</v>
      </c>
      <c r="E1181" s="511" t="s">
        <v>2276</v>
      </c>
      <c r="F1181" s="511" t="s">
        <v>2113</v>
      </c>
      <c r="G1181" s="511">
        <v>14.0</v>
      </c>
      <c r="H1181" s="511">
        <v>14.0</v>
      </c>
      <c r="I1181" s="511">
        <v>14.0</v>
      </c>
      <c r="J1181" s="530">
        <v>50.0</v>
      </c>
      <c r="K1181" s="683">
        <f t="shared" si="15"/>
        <v>3.571428571</v>
      </c>
      <c r="L1181" s="126" t="s">
        <v>3267</v>
      </c>
    </row>
    <row r="1182" ht="15.75" customHeight="1">
      <c r="A1182" s="511" t="s">
        <v>2223</v>
      </c>
      <c r="B1182" s="709" t="s">
        <v>2224</v>
      </c>
      <c r="C1182" s="511" t="s">
        <v>52</v>
      </c>
      <c r="D1182" s="511" t="s">
        <v>2277</v>
      </c>
      <c r="E1182" s="511" t="s">
        <v>2278</v>
      </c>
      <c r="F1182" s="511" t="s">
        <v>2113</v>
      </c>
      <c r="G1182" s="511">
        <v>14.0</v>
      </c>
      <c r="H1182" s="511">
        <v>14.0</v>
      </c>
      <c r="I1182" s="511">
        <v>14.0</v>
      </c>
      <c r="J1182" s="530">
        <v>50.0</v>
      </c>
      <c r="K1182" s="683">
        <f t="shared" si="15"/>
        <v>3.571428571</v>
      </c>
      <c r="L1182" s="126" t="s">
        <v>3267</v>
      </c>
    </row>
    <row r="1183" ht="15.75" customHeight="1">
      <c r="A1183" s="511" t="s">
        <v>2223</v>
      </c>
      <c r="B1183" s="709" t="s">
        <v>2224</v>
      </c>
      <c r="C1183" s="511" t="s">
        <v>52</v>
      </c>
      <c r="D1183" s="511" t="s">
        <v>2279</v>
      </c>
      <c r="E1183" s="511" t="s">
        <v>2280</v>
      </c>
      <c r="F1183" s="511" t="s">
        <v>2113</v>
      </c>
      <c r="G1183" s="511">
        <v>14.0</v>
      </c>
      <c r="H1183" s="511">
        <v>14.0</v>
      </c>
      <c r="I1183" s="511">
        <v>14.0</v>
      </c>
      <c r="J1183" s="530">
        <v>50.0</v>
      </c>
      <c r="K1183" s="683">
        <f t="shared" si="15"/>
        <v>3.571428571</v>
      </c>
      <c r="L1183" s="126" t="s">
        <v>3267</v>
      </c>
    </row>
    <row r="1184" ht="15.75" customHeight="1">
      <c r="A1184" s="511" t="s">
        <v>2223</v>
      </c>
      <c r="B1184" s="709" t="s">
        <v>2224</v>
      </c>
      <c r="C1184" s="511" t="s">
        <v>52</v>
      </c>
      <c r="D1184" s="511" t="s">
        <v>2281</v>
      </c>
      <c r="E1184" s="511" t="s">
        <v>2282</v>
      </c>
      <c r="F1184" s="511" t="s">
        <v>2113</v>
      </c>
      <c r="G1184" s="511">
        <v>14.0</v>
      </c>
      <c r="H1184" s="511">
        <v>14.0</v>
      </c>
      <c r="I1184" s="511">
        <v>14.0</v>
      </c>
      <c r="J1184" s="530">
        <v>50.0</v>
      </c>
      <c r="K1184" s="683">
        <f t="shared" si="15"/>
        <v>3.571428571</v>
      </c>
      <c r="L1184" s="126" t="s">
        <v>3267</v>
      </c>
    </row>
    <row r="1185" ht="15.75" customHeight="1">
      <c r="A1185" s="511" t="s">
        <v>2223</v>
      </c>
      <c r="B1185" s="709" t="s">
        <v>2224</v>
      </c>
      <c r="C1185" s="511" t="s">
        <v>52</v>
      </c>
      <c r="D1185" s="511" t="s">
        <v>2283</v>
      </c>
      <c r="E1185" s="511" t="s">
        <v>2284</v>
      </c>
      <c r="F1185" s="511" t="s">
        <v>2113</v>
      </c>
      <c r="G1185" s="511">
        <v>14.0</v>
      </c>
      <c r="H1185" s="511">
        <v>14.0</v>
      </c>
      <c r="I1185" s="511">
        <v>14.0</v>
      </c>
      <c r="J1185" s="530">
        <v>50.0</v>
      </c>
      <c r="K1185" s="683">
        <f t="shared" si="15"/>
        <v>3.571428571</v>
      </c>
      <c r="L1185" s="126" t="s">
        <v>3267</v>
      </c>
    </row>
    <row r="1186" ht="15.75" customHeight="1">
      <c r="A1186" s="511" t="s">
        <v>2223</v>
      </c>
      <c r="B1186" s="709" t="s">
        <v>2224</v>
      </c>
      <c r="C1186" s="511" t="s">
        <v>52</v>
      </c>
      <c r="D1186" s="511" t="s">
        <v>2285</v>
      </c>
      <c r="E1186" s="511" t="s">
        <v>2286</v>
      </c>
      <c r="F1186" s="511" t="s">
        <v>2113</v>
      </c>
      <c r="G1186" s="511">
        <v>14.0</v>
      </c>
      <c r="H1186" s="511">
        <v>14.0</v>
      </c>
      <c r="I1186" s="511">
        <v>14.0</v>
      </c>
      <c r="J1186" s="530">
        <v>50.0</v>
      </c>
      <c r="K1186" s="683">
        <f t="shared" si="15"/>
        <v>3.571428571</v>
      </c>
      <c r="L1186" s="126" t="s">
        <v>3267</v>
      </c>
    </row>
    <row r="1187" ht="15.75" customHeight="1">
      <c r="A1187" s="511" t="s">
        <v>2223</v>
      </c>
      <c r="B1187" s="709" t="s">
        <v>2224</v>
      </c>
      <c r="C1187" s="511" t="s">
        <v>52</v>
      </c>
      <c r="D1187" s="511" t="s">
        <v>2287</v>
      </c>
      <c r="E1187" s="511" t="s">
        <v>2288</v>
      </c>
      <c r="F1187" s="511" t="s">
        <v>2113</v>
      </c>
      <c r="G1187" s="511">
        <v>14.0</v>
      </c>
      <c r="H1187" s="511">
        <v>14.0</v>
      </c>
      <c r="I1187" s="511">
        <v>14.0</v>
      </c>
      <c r="J1187" s="530">
        <v>50.0</v>
      </c>
      <c r="K1187" s="683">
        <f t="shared" si="15"/>
        <v>3.571428571</v>
      </c>
      <c r="L1187" s="126" t="s">
        <v>3267</v>
      </c>
    </row>
    <row r="1188" ht="15.75" customHeight="1">
      <c r="A1188" s="511" t="s">
        <v>2223</v>
      </c>
      <c r="B1188" s="709" t="s">
        <v>2224</v>
      </c>
      <c r="C1188" s="511" t="s">
        <v>52</v>
      </c>
      <c r="D1188" s="511" t="s">
        <v>2289</v>
      </c>
      <c r="E1188" s="511" t="s">
        <v>2290</v>
      </c>
      <c r="F1188" s="511" t="s">
        <v>2113</v>
      </c>
      <c r="G1188" s="511">
        <v>14.0</v>
      </c>
      <c r="H1188" s="511">
        <v>14.0</v>
      </c>
      <c r="I1188" s="511">
        <v>14.0</v>
      </c>
      <c r="J1188" s="530">
        <v>50.0</v>
      </c>
      <c r="K1188" s="683">
        <f t="shared" si="15"/>
        <v>3.571428571</v>
      </c>
      <c r="L1188" s="126" t="s">
        <v>3267</v>
      </c>
    </row>
    <row r="1189" ht="15.75" customHeight="1">
      <c r="A1189" s="511" t="s">
        <v>2223</v>
      </c>
      <c r="B1189" s="709" t="s">
        <v>2224</v>
      </c>
      <c r="C1189" s="511" t="s">
        <v>52</v>
      </c>
      <c r="D1189" s="511" t="s">
        <v>2291</v>
      </c>
      <c r="E1189" s="511" t="s">
        <v>2292</v>
      </c>
      <c r="F1189" s="511" t="s">
        <v>2113</v>
      </c>
      <c r="G1189" s="511">
        <v>14.0</v>
      </c>
      <c r="H1189" s="511">
        <v>14.0</v>
      </c>
      <c r="I1189" s="511">
        <v>14.0</v>
      </c>
      <c r="J1189" s="530">
        <v>50.0</v>
      </c>
      <c r="K1189" s="683">
        <f t="shared" si="15"/>
        <v>3.571428571</v>
      </c>
      <c r="L1189" s="126" t="s">
        <v>3267</v>
      </c>
    </row>
    <row r="1190" ht="15.75" customHeight="1">
      <c r="A1190" s="511" t="s">
        <v>2223</v>
      </c>
      <c r="B1190" s="709" t="s">
        <v>2224</v>
      </c>
      <c r="C1190" s="511" t="s">
        <v>52</v>
      </c>
      <c r="D1190" s="511" t="s">
        <v>2293</v>
      </c>
      <c r="E1190" s="511" t="s">
        <v>2294</v>
      </c>
      <c r="F1190" s="511" t="s">
        <v>2113</v>
      </c>
      <c r="G1190" s="511">
        <v>14.0</v>
      </c>
      <c r="H1190" s="511">
        <v>14.0</v>
      </c>
      <c r="I1190" s="511">
        <v>14.0</v>
      </c>
      <c r="J1190" s="530">
        <v>50.0</v>
      </c>
      <c r="K1190" s="683">
        <f t="shared" si="15"/>
        <v>3.571428571</v>
      </c>
      <c r="L1190" s="126" t="s">
        <v>3267</v>
      </c>
    </row>
    <row r="1191" ht="15.75" customHeight="1">
      <c r="A1191" s="511" t="s">
        <v>2223</v>
      </c>
      <c r="B1191" s="709" t="s">
        <v>2224</v>
      </c>
      <c r="C1191" s="511" t="s">
        <v>52</v>
      </c>
      <c r="D1191" s="511" t="s">
        <v>2295</v>
      </c>
      <c r="E1191" s="511" t="s">
        <v>2296</v>
      </c>
      <c r="F1191" s="511" t="s">
        <v>2113</v>
      </c>
      <c r="G1191" s="511">
        <v>14.0</v>
      </c>
      <c r="H1191" s="511">
        <v>14.0</v>
      </c>
      <c r="I1191" s="511">
        <v>14.0</v>
      </c>
      <c r="J1191" s="530">
        <v>50.0</v>
      </c>
      <c r="K1191" s="683">
        <f t="shared" si="15"/>
        <v>3.571428571</v>
      </c>
      <c r="L1191" s="126" t="s">
        <v>3267</v>
      </c>
    </row>
    <row r="1192" ht="15.75" customHeight="1">
      <c r="A1192" s="511" t="s">
        <v>2223</v>
      </c>
      <c r="B1192" s="709" t="s">
        <v>2224</v>
      </c>
      <c r="C1192" s="511" t="s">
        <v>52</v>
      </c>
      <c r="D1192" s="511" t="s">
        <v>2297</v>
      </c>
      <c r="E1192" s="511" t="s">
        <v>2298</v>
      </c>
      <c r="F1192" s="511" t="s">
        <v>2113</v>
      </c>
      <c r="G1192" s="511">
        <v>14.0</v>
      </c>
      <c r="H1192" s="511">
        <v>14.0</v>
      </c>
      <c r="I1192" s="511">
        <v>14.0</v>
      </c>
      <c r="J1192" s="530">
        <v>50.0</v>
      </c>
      <c r="K1192" s="683">
        <f t="shared" si="15"/>
        <v>3.571428571</v>
      </c>
      <c r="L1192" s="126" t="s">
        <v>3267</v>
      </c>
    </row>
    <row r="1193" ht="15.75" customHeight="1">
      <c r="A1193" s="511" t="s">
        <v>2223</v>
      </c>
      <c r="B1193" s="709" t="s">
        <v>2224</v>
      </c>
      <c r="C1193" s="511" t="s">
        <v>52</v>
      </c>
      <c r="D1193" s="511" t="s">
        <v>2299</v>
      </c>
      <c r="E1193" s="511" t="s">
        <v>2300</v>
      </c>
      <c r="F1193" s="511" t="s">
        <v>2113</v>
      </c>
      <c r="G1193" s="511">
        <v>14.0</v>
      </c>
      <c r="H1193" s="511">
        <v>14.0</v>
      </c>
      <c r="I1193" s="511">
        <v>14.0</v>
      </c>
      <c r="J1193" s="530">
        <v>50.0</v>
      </c>
      <c r="K1193" s="683">
        <f t="shared" si="15"/>
        <v>3.571428571</v>
      </c>
      <c r="L1193" s="126" t="s">
        <v>3267</v>
      </c>
    </row>
    <row r="1194" ht="15.75" customHeight="1">
      <c r="A1194" s="511" t="s">
        <v>2223</v>
      </c>
      <c r="B1194" s="709" t="s">
        <v>2224</v>
      </c>
      <c r="C1194" s="511" t="s">
        <v>52</v>
      </c>
      <c r="D1194" s="511" t="s">
        <v>2301</v>
      </c>
      <c r="E1194" s="511" t="s">
        <v>2302</v>
      </c>
      <c r="F1194" s="511" t="s">
        <v>2113</v>
      </c>
      <c r="G1194" s="511">
        <v>14.0</v>
      </c>
      <c r="H1194" s="511">
        <v>14.0</v>
      </c>
      <c r="I1194" s="511">
        <v>14.0</v>
      </c>
      <c r="J1194" s="530">
        <v>50.0</v>
      </c>
      <c r="K1194" s="683">
        <f t="shared" si="15"/>
        <v>3.571428571</v>
      </c>
      <c r="L1194" s="126" t="s">
        <v>3267</v>
      </c>
    </row>
    <row r="1195" ht="15.75" customHeight="1">
      <c r="A1195" s="511" t="s">
        <v>2223</v>
      </c>
      <c r="B1195" s="709" t="s">
        <v>2224</v>
      </c>
      <c r="C1195" s="511" t="s">
        <v>52</v>
      </c>
      <c r="D1195" s="511" t="s">
        <v>2303</v>
      </c>
      <c r="E1195" s="511" t="s">
        <v>2304</v>
      </c>
      <c r="F1195" s="511" t="s">
        <v>2113</v>
      </c>
      <c r="G1195" s="511">
        <v>14.0</v>
      </c>
      <c r="H1195" s="511">
        <v>14.0</v>
      </c>
      <c r="I1195" s="511">
        <v>14.0</v>
      </c>
      <c r="J1195" s="530">
        <v>50.0</v>
      </c>
      <c r="K1195" s="683">
        <f t="shared" si="15"/>
        <v>3.571428571</v>
      </c>
      <c r="L1195" s="126" t="s">
        <v>3267</v>
      </c>
    </row>
    <row r="1196" ht="15.75" customHeight="1">
      <c r="A1196" s="511" t="s">
        <v>2223</v>
      </c>
      <c r="B1196" s="709" t="s">
        <v>2224</v>
      </c>
      <c r="C1196" s="511" t="s">
        <v>52</v>
      </c>
      <c r="D1196" s="511" t="s">
        <v>2305</v>
      </c>
      <c r="E1196" s="511" t="s">
        <v>2306</v>
      </c>
      <c r="F1196" s="511" t="s">
        <v>2113</v>
      </c>
      <c r="G1196" s="511">
        <v>14.0</v>
      </c>
      <c r="H1196" s="511">
        <v>14.0</v>
      </c>
      <c r="I1196" s="511">
        <v>14.0</v>
      </c>
      <c r="J1196" s="530">
        <v>50.0</v>
      </c>
      <c r="K1196" s="683">
        <f t="shared" si="15"/>
        <v>3.571428571</v>
      </c>
      <c r="L1196" s="126" t="s">
        <v>3267</v>
      </c>
    </row>
    <row r="1197" ht="15.75" customHeight="1">
      <c r="A1197" s="511" t="s">
        <v>2223</v>
      </c>
      <c r="B1197" s="709" t="s">
        <v>2224</v>
      </c>
      <c r="C1197" s="511" t="s">
        <v>52</v>
      </c>
      <c r="D1197" s="511" t="s">
        <v>2307</v>
      </c>
      <c r="E1197" s="511" t="s">
        <v>2308</v>
      </c>
      <c r="F1197" s="511" t="s">
        <v>2113</v>
      </c>
      <c r="G1197" s="511">
        <v>14.0</v>
      </c>
      <c r="H1197" s="511">
        <v>14.0</v>
      </c>
      <c r="I1197" s="511">
        <v>14.0</v>
      </c>
      <c r="J1197" s="530">
        <v>50.0</v>
      </c>
      <c r="K1197" s="683">
        <f t="shared" si="15"/>
        <v>3.571428571</v>
      </c>
      <c r="L1197" s="126" t="s">
        <v>3267</v>
      </c>
    </row>
    <row r="1198" ht="15.75" customHeight="1">
      <c r="A1198" s="511" t="s">
        <v>2223</v>
      </c>
      <c r="B1198" s="709" t="s">
        <v>2224</v>
      </c>
      <c r="C1198" s="511" t="s">
        <v>52</v>
      </c>
      <c r="D1198" s="511" t="s">
        <v>2309</v>
      </c>
      <c r="E1198" s="511" t="s">
        <v>2310</v>
      </c>
      <c r="F1198" s="511" t="s">
        <v>2113</v>
      </c>
      <c r="G1198" s="511">
        <v>14.0</v>
      </c>
      <c r="H1198" s="511">
        <v>14.0</v>
      </c>
      <c r="I1198" s="511">
        <v>14.0</v>
      </c>
      <c r="J1198" s="530">
        <v>50.0</v>
      </c>
      <c r="K1198" s="683">
        <f t="shared" si="15"/>
        <v>3.571428571</v>
      </c>
      <c r="L1198" s="126" t="s">
        <v>3267</v>
      </c>
    </row>
    <row r="1199" ht="15.75" customHeight="1">
      <c r="A1199" s="511" t="s">
        <v>2223</v>
      </c>
      <c r="B1199" s="709" t="s">
        <v>2224</v>
      </c>
      <c r="C1199" s="511" t="s">
        <v>52</v>
      </c>
      <c r="D1199" s="511" t="s">
        <v>2311</v>
      </c>
      <c r="E1199" s="511" t="s">
        <v>2310</v>
      </c>
      <c r="F1199" s="511" t="s">
        <v>2113</v>
      </c>
      <c r="G1199" s="511">
        <v>14.0</v>
      </c>
      <c r="H1199" s="511">
        <v>14.0</v>
      </c>
      <c r="I1199" s="511">
        <v>14.0</v>
      </c>
      <c r="J1199" s="530">
        <v>50.0</v>
      </c>
      <c r="K1199" s="683">
        <f t="shared" si="15"/>
        <v>3.571428571</v>
      </c>
      <c r="L1199" s="126" t="s">
        <v>3267</v>
      </c>
    </row>
    <row r="1200" ht="15.75" customHeight="1">
      <c r="A1200" s="511" t="s">
        <v>2223</v>
      </c>
      <c r="B1200" s="709" t="s">
        <v>2224</v>
      </c>
      <c r="C1200" s="511" t="s">
        <v>52</v>
      </c>
      <c r="D1200" s="511" t="s">
        <v>2312</v>
      </c>
      <c r="E1200" s="511" t="s">
        <v>2313</v>
      </c>
      <c r="F1200" s="511" t="s">
        <v>2113</v>
      </c>
      <c r="G1200" s="511">
        <v>14.0</v>
      </c>
      <c r="H1200" s="511">
        <v>14.0</v>
      </c>
      <c r="I1200" s="511">
        <v>14.0</v>
      </c>
      <c r="J1200" s="530">
        <v>50.0</v>
      </c>
      <c r="K1200" s="683">
        <f t="shared" si="15"/>
        <v>3.571428571</v>
      </c>
      <c r="L1200" s="126" t="s">
        <v>3267</v>
      </c>
    </row>
    <row r="1201" ht="15.75" customHeight="1">
      <c r="A1201" s="511" t="s">
        <v>2223</v>
      </c>
      <c r="B1201" s="709" t="s">
        <v>2224</v>
      </c>
      <c r="C1201" s="511" t="s">
        <v>52</v>
      </c>
      <c r="D1201" s="511" t="s">
        <v>2314</v>
      </c>
      <c r="E1201" s="511" t="s">
        <v>2315</v>
      </c>
      <c r="F1201" s="511" t="s">
        <v>2113</v>
      </c>
      <c r="G1201" s="511">
        <v>14.0</v>
      </c>
      <c r="H1201" s="511">
        <v>14.0</v>
      </c>
      <c r="I1201" s="511">
        <v>14.0</v>
      </c>
      <c r="J1201" s="530">
        <v>50.0</v>
      </c>
      <c r="K1201" s="683">
        <f t="shared" si="15"/>
        <v>3.571428571</v>
      </c>
      <c r="L1201" s="126" t="s">
        <v>3267</v>
      </c>
    </row>
    <row r="1202" ht="15.75" customHeight="1">
      <c r="A1202" s="511" t="s">
        <v>2223</v>
      </c>
      <c r="B1202" s="709" t="s">
        <v>2224</v>
      </c>
      <c r="C1202" s="511" t="s">
        <v>52</v>
      </c>
      <c r="D1202" s="511" t="s">
        <v>2316</v>
      </c>
      <c r="E1202" s="511" t="s">
        <v>2317</v>
      </c>
      <c r="F1202" s="511" t="s">
        <v>2113</v>
      </c>
      <c r="G1202" s="511">
        <v>14.0</v>
      </c>
      <c r="H1202" s="511">
        <v>14.0</v>
      </c>
      <c r="I1202" s="511">
        <v>14.0</v>
      </c>
      <c r="J1202" s="530">
        <v>50.0</v>
      </c>
      <c r="K1202" s="683">
        <f t="shared" si="15"/>
        <v>3.571428571</v>
      </c>
      <c r="L1202" s="126" t="s">
        <v>3267</v>
      </c>
    </row>
    <row r="1203" ht="15.75" customHeight="1">
      <c r="A1203" s="511" t="s">
        <v>2223</v>
      </c>
      <c r="B1203" s="709" t="s">
        <v>2224</v>
      </c>
      <c r="C1203" s="511" t="s">
        <v>52</v>
      </c>
      <c r="D1203" s="511" t="s">
        <v>2318</v>
      </c>
      <c r="E1203" s="511" t="s">
        <v>2319</v>
      </c>
      <c r="F1203" s="511" t="s">
        <v>2113</v>
      </c>
      <c r="G1203" s="511">
        <v>14.0</v>
      </c>
      <c r="H1203" s="511">
        <v>14.0</v>
      </c>
      <c r="I1203" s="511">
        <v>14.0</v>
      </c>
      <c r="J1203" s="530">
        <v>50.0</v>
      </c>
      <c r="K1203" s="683">
        <f t="shared" si="15"/>
        <v>3.571428571</v>
      </c>
      <c r="L1203" s="126" t="s">
        <v>3267</v>
      </c>
    </row>
    <row r="1204" ht="15.75" customHeight="1">
      <c r="A1204" s="511" t="s">
        <v>2223</v>
      </c>
      <c r="B1204" s="709" t="s">
        <v>2224</v>
      </c>
      <c r="C1204" s="511" t="s">
        <v>52</v>
      </c>
      <c r="D1204" s="511" t="s">
        <v>2320</v>
      </c>
      <c r="E1204" s="511" t="s">
        <v>2321</v>
      </c>
      <c r="F1204" s="511" t="s">
        <v>2113</v>
      </c>
      <c r="G1204" s="511">
        <v>14.0</v>
      </c>
      <c r="H1204" s="511">
        <v>14.0</v>
      </c>
      <c r="I1204" s="511">
        <v>14.0</v>
      </c>
      <c r="J1204" s="530">
        <v>50.0</v>
      </c>
      <c r="K1204" s="683">
        <f t="shared" si="15"/>
        <v>3.571428571</v>
      </c>
      <c r="L1204" s="126" t="s">
        <v>3267</v>
      </c>
    </row>
    <row r="1205" ht="15.75" customHeight="1">
      <c r="A1205" s="511" t="s">
        <v>2223</v>
      </c>
      <c r="B1205" s="709" t="s">
        <v>2224</v>
      </c>
      <c r="C1205" s="511" t="s">
        <v>52</v>
      </c>
      <c r="D1205" s="511" t="s">
        <v>2322</v>
      </c>
      <c r="E1205" s="511" t="s">
        <v>2323</v>
      </c>
      <c r="F1205" s="511" t="s">
        <v>2113</v>
      </c>
      <c r="G1205" s="511">
        <v>14.0</v>
      </c>
      <c r="H1205" s="511">
        <v>14.0</v>
      </c>
      <c r="I1205" s="511">
        <v>14.0</v>
      </c>
      <c r="J1205" s="530">
        <v>50.0</v>
      </c>
      <c r="K1205" s="683">
        <f t="shared" si="15"/>
        <v>3.571428571</v>
      </c>
      <c r="L1205" s="126" t="s">
        <v>3267</v>
      </c>
    </row>
    <row r="1206" ht="15.75" customHeight="1">
      <c r="A1206" s="511" t="s">
        <v>2223</v>
      </c>
      <c r="B1206" s="709" t="s">
        <v>2224</v>
      </c>
      <c r="C1206" s="511" t="s">
        <v>52</v>
      </c>
      <c r="D1206" s="511" t="s">
        <v>2324</v>
      </c>
      <c r="E1206" s="511" t="s">
        <v>2325</v>
      </c>
      <c r="F1206" s="511" t="s">
        <v>2113</v>
      </c>
      <c r="G1206" s="511">
        <v>14.0</v>
      </c>
      <c r="H1206" s="511">
        <v>14.0</v>
      </c>
      <c r="I1206" s="511">
        <v>14.0</v>
      </c>
      <c r="J1206" s="530">
        <v>50.0</v>
      </c>
      <c r="K1206" s="683">
        <f t="shared" si="15"/>
        <v>3.571428571</v>
      </c>
      <c r="L1206" s="126" t="s">
        <v>3267</v>
      </c>
    </row>
    <row r="1207" ht="15.75" customHeight="1">
      <c r="A1207" s="511" t="s">
        <v>2223</v>
      </c>
      <c r="B1207" s="709" t="s">
        <v>2224</v>
      </c>
      <c r="C1207" s="511" t="s">
        <v>52</v>
      </c>
      <c r="D1207" s="511" t="s">
        <v>2326</v>
      </c>
      <c r="E1207" s="511" t="s">
        <v>2327</v>
      </c>
      <c r="F1207" s="511" t="s">
        <v>2113</v>
      </c>
      <c r="G1207" s="511">
        <v>14.0</v>
      </c>
      <c r="H1207" s="511">
        <v>14.0</v>
      </c>
      <c r="I1207" s="511">
        <v>14.0</v>
      </c>
      <c r="J1207" s="530">
        <v>50.0</v>
      </c>
      <c r="K1207" s="683">
        <f t="shared" si="15"/>
        <v>3.571428571</v>
      </c>
      <c r="L1207" s="126" t="s">
        <v>3267</v>
      </c>
    </row>
    <row r="1208" ht="15.75" customHeight="1">
      <c r="A1208" s="511" t="s">
        <v>2223</v>
      </c>
      <c r="B1208" s="709" t="s">
        <v>2224</v>
      </c>
      <c r="C1208" s="511" t="s">
        <v>52</v>
      </c>
      <c r="D1208" s="511" t="s">
        <v>2328</v>
      </c>
      <c r="E1208" s="511" t="s">
        <v>2329</v>
      </c>
      <c r="F1208" s="511" t="s">
        <v>2113</v>
      </c>
      <c r="G1208" s="511">
        <v>14.0</v>
      </c>
      <c r="H1208" s="511">
        <v>14.0</v>
      </c>
      <c r="I1208" s="511">
        <v>14.0</v>
      </c>
      <c r="J1208" s="530">
        <v>50.0</v>
      </c>
      <c r="K1208" s="683">
        <f t="shared" si="15"/>
        <v>3.571428571</v>
      </c>
      <c r="L1208" s="126" t="s">
        <v>3267</v>
      </c>
    </row>
    <row r="1209" ht="15.75" customHeight="1">
      <c r="A1209" s="511" t="s">
        <v>2223</v>
      </c>
      <c r="B1209" s="709" t="s">
        <v>2224</v>
      </c>
      <c r="C1209" s="511" t="s">
        <v>52</v>
      </c>
      <c r="D1209" s="511" t="s">
        <v>2330</v>
      </c>
      <c r="E1209" s="511" t="s">
        <v>2331</v>
      </c>
      <c r="F1209" s="511" t="s">
        <v>2113</v>
      </c>
      <c r="G1209" s="511">
        <v>14.0</v>
      </c>
      <c r="H1209" s="511">
        <v>14.0</v>
      </c>
      <c r="I1209" s="511">
        <v>14.0</v>
      </c>
      <c r="J1209" s="530">
        <v>50.0</v>
      </c>
      <c r="K1209" s="683">
        <f t="shared" si="15"/>
        <v>3.571428571</v>
      </c>
      <c r="L1209" s="126" t="s">
        <v>3267</v>
      </c>
    </row>
    <row r="1210" ht="15.75" customHeight="1">
      <c r="A1210" s="511" t="s">
        <v>2223</v>
      </c>
      <c r="B1210" s="709" t="s">
        <v>2224</v>
      </c>
      <c r="C1210" s="511" t="s">
        <v>52</v>
      </c>
      <c r="D1210" s="511" t="s">
        <v>2332</v>
      </c>
      <c r="E1210" s="511" t="s">
        <v>2333</v>
      </c>
      <c r="F1210" s="511" t="s">
        <v>2113</v>
      </c>
      <c r="G1210" s="511">
        <v>14.0</v>
      </c>
      <c r="H1210" s="511">
        <v>14.0</v>
      </c>
      <c r="I1210" s="511">
        <v>14.0</v>
      </c>
      <c r="J1210" s="530">
        <v>50.0</v>
      </c>
      <c r="K1210" s="683">
        <f t="shared" si="15"/>
        <v>3.571428571</v>
      </c>
      <c r="L1210" s="126" t="s">
        <v>3267</v>
      </c>
    </row>
    <row r="1211" ht="15.75" customHeight="1">
      <c r="A1211" s="511" t="s">
        <v>2223</v>
      </c>
      <c r="B1211" s="709" t="s">
        <v>2224</v>
      </c>
      <c r="C1211" s="511" t="s">
        <v>52</v>
      </c>
      <c r="D1211" s="511" t="s">
        <v>2334</v>
      </c>
      <c r="E1211" s="511" t="s">
        <v>2335</v>
      </c>
      <c r="F1211" s="511" t="s">
        <v>2113</v>
      </c>
      <c r="G1211" s="511">
        <v>14.0</v>
      </c>
      <c r="H1211" s="511">
        <v>14.0</v>
      </c>
      <c r="I1211" s="511">
        <v>14.0</v>
      </c>
      <c r="J1211" s="530">
        <v>50.0</v>
      </c>
      <c r="K1211" s="683">
        <f t="shared" si="15"/>
        <v>3.571428571</v>
      </c>
      <c r="L1211" s="126" t="s">
        <v>3267</v>
      </c>
    </row>
    <row r="1212" ht="15.75" customHeight="1">
      <c r="A1212" s="511" t="s">
        <v>2223</v>
      </c>
      <c r="B1212" s="709" t="s">
        <v>2224</v>
      </c>
      <c r="C1212" s="511" t="s">
        <v>52</v>
      </c>
      <c r="D1212" s="511" t="s">
        <v>2336</v>
      </c>
      <c r="E1212" s="511" t="s">
        <v>2337</v>
      </c>
      <c r="F1212" s="511" t="s">
        <v>2113</v>
      </c>
      <c r="G1212" s="511">
        <v>14.0</v>
      </c>
      <c r="H1212" s="511">
        <v>14.0</v>
      </c>
      <c r="I1212" s="511">
        <v>14.0</v>
      </c>
      <c r="J1212" s="530">
        <v>50.0</v>
      </c>
      <c r="K1212" s="683">
        <f t="shared" si="15"/>
        <v>3.571428571</v>
      </c>
      <c r="L1212" s="126" t="s">
        <v>3267</v>
      </c>
    </row>
    <row r="1213" ht="15.75" customHeight="1">
      <c r="A1213" s="511" t="s">
        <v>2223</v>
      </c>
      <c r="B1213" s="709" t="s">
        <v>2224</v>
      </c>
      <c r="C1213" s="511" t="s">
        <v>52</v>
      </c>
      <c r="D1213" s="511" t="s">
        <v>2338</v>
      </c>
      <c r="E1213" s="511" t="s">
        <v>2339</v>
      </c>
      <c r="F1213" s="511" t="s">
        <v>2113</v>
      </c>
      <c r="G1213" s="511">
        <v>14.0</v>
      </c>
      <c r="H1213" s="511">
        <v>14.0</v>
      </c>
      <c r="I1213" s="511">
        <v>14.0</v>
      </c>
      <c r="J1213" s="530">
        <v>50.0</v>
      </c>
      <c r="K1213" s="683">
        <f t="shared" si="15"/>
        <v>3.571428571</v>
      </c>
      <c r="L1213" s="126" t="s">
        <v>3267</v>
      </c>
    </row>
    <row r="1214" ht="15.75" customHeight="1">
      <c r="A1214" s="511" t="s">
        <v>2223</v>
      </c>
      <c r="B1214" s="709" t="s">
        <v>2224</v>
      </c>
      <c r="C1214" s="511" t="s">
        <v>52</v>
      </c>
      <c r="D1214" s="511" t="s">
        <v>2340</v>
      </c>
      <c r="E1214" s="511" t="s">
        <v>2341</v>
      </c>
      <c r="F1214" s="511" t="s">
        <v>2113</v>
      </c>
      <c r="G1214" s="511">
        <v>14.0</v>
      </c>
      <c r="H1214" s="511">
        <v>14.0</v>
      </c>
      <c r="I1214" s="511">
        <v>14.0</v>
      </c>
      <c r="J1214" s="530">
        <v>50.0</v>
      </c>
      <c r="K1214" s="683">
        <f t="shared" si="15"/>
        <v>3.571428571</v>
      </c>
      <c r="L1214" s="126" t="s">
        <v>3267</v>
      </c>
    </row>
    <row r="1215" ht="15.75" customHeight="1">
      <c r="A1215" s="511" t="s">
        <v>2223</v>
      </c>
      <c r="B1215" s="709" t="s">
        <v>2224</v>
      </c>
      <c r="C1215" s="511" t="s">
        <v>52</v>
      </c>
      <c r="D1215" s="511" t="s">
        <v>2342</v>
      </c>
      <c r="E1215" s="511" t="s">
        <v>2343</v>
      </c>
      <c r="F1215" s="511" t="s">
        <v>2113</v>
      </c>
      <c r="G1215" s="511">
        <v>14.0</v>
      </c>
      <c r="H1215" s="511">
        <v>14.0</v>
      </c>
      <c r="I1215" s="511">
        <v>14.0</v>
      </c>
      <c r="J1215" s="530">
        <v>50.0</v>
      </c>
      <c r="K1215" s="683">
        <f t="shared" si="15"/>
        <v>3.571428571</v>
      </c>
      <c r="L1215" s="126" t="s">
        <v>3267</v>
      </c>
    </row>
    <row r="1216" ht="15.75" customHeight="1">
      <c r="A1216" s="511" t="s">
        <v>2223</v>
      </c>
      <c r="B1216" s="709" t="s">
        <v>2224</v>
      </c>
      <c r="C1216" s="511" t="s">
        <v>52</v>
      </c>
      <c r="D1216" s="511" t="s">
        <v>2344</v>
      </c>
      <c r="E1216" s="511" t="s">
        <v>2345</v>
      </c>
      <c r="F1216" s="511" t="s">
        <v>2113</v>
      </c>
      <c r="G1216" s="511">
        <v>14.0</v>
      </c>
      <c r="H1216" s="511">
        <v>14.0</v>
      </c>
      <c r="I1216" s="511">
        <v>14.0</v>
      </c>
      <c r="J1216" s="530">
        <v>50.0</v>
      </c>
      <c r="K1216" s="683">
        <f t="shared" si="15"/>
        <v>3.571428571</v>
      </c>
      <c r="L1216" s="126" t="s">
        <v>3267</v>
      </c>
    </row>
    <row r="1217" ht="15.75" customHeight="1">
      <c r="A1217" s="511" t="s">
        <v>2223</v>
      </c>
      <c r="B1217" s="709" t="s">
        <v>2224</v>
      </c>
      <c r="C1217" s="511" t="s">
        <v>52</v>
      </c>
      <c r="D1217" s="511" t="s">
        <v>2346</v>
      </c>
      <c r="E1217" s="511" t="s">
        <v>2347</v>
      </c>
      <c r="F1217" s="511" t="s">
        <v>2113</v>
      </c>
      <c r="G1217" s="511">
        <v>14.0</v>
      </c>
      <c r="H1217" s="511">
        <v>14.0</v>
      </c>
      <c r="I1217" s="511">
        <v>14.0</v>
      </c>
      <c r="J1217" s="530">
        <v>50.0</v>
      </c>
      <c r="K1217" s="683">
        <f t="shared" si="15"/>
        <v>3.571428571</v>
      </c>
      <c r="L1217" s="126" t="s">
        <v>3267</v>
      </c>
    </row>
    <row r="1218" ht="15.75" customHeight="1">
      <c r="A1218" s="511" t="s">
        <v>2223</v>
      </c>
      <c r="B1218" s="709" t="s">
        <v>2224</v>
      </c>
      <c r="C1218" s="511" t="s">
        <v>52</v>
      </c>
      <c r="D1218" s="511" t="s">
        <v>2348</v>
      </c>
      <c r="E1218" s="511" t="s">
        <v>2349</v>
      </c>
      <c r="F1218" s="511" t="s">
        <v>2113</v>
      </c>
      <c r="G1218" s="511">
        <v>14.0</v>
      </c>
      <c r="H1218" s="511">
        <v>14.0</v>
      </c>
      <c r="I1218" s="511">
        <v>14.0</v>
      </c>
      <c r="J1218" s="530">
        <v>50.0</v>
      </c>
      <c r="K1218" s="683">
        <f t="shared" si="15"/>
        <v>3.571428571</v>
      </c>
      <c r="L1218" s="126" t="s">
        <v>3267</v>
      </c>
    </row>
    <row r="1219" ht="15.75" customHeight="1">
      <c r="A1219" s="511" t="s">
        <v>2223</v>
      </c>
      <c r="B1219" s="709" t="s">
        <v>2224</v>
      </c>
      <c r="C1219" s="511" t="s">
        <v>52</v>
      </c>
      <c r="D1219" s="511" t="s">
        <v>2350</v>
      </c>
      <c r="E1219" s="511" t="s">
        <v>2351</v>
      </c>
      <c r="F1219" s="511" t="s">
        <v>2113</v>
      </c>
      <c r="G1219" s="511">
        <v>14.0</v>
      </c>
      <c r="H1219" s="511">
        <v>14.0</v>
      </c>
      <c r="I1219" s="511">
        <v>14.0</v>
      </c>
      <c r="J1219" s="530">
        <v>50.0</v>
      </c>
      <c r="K1219" s="683">
        <f t="shared" si="15"/>
        <v>3.571428571</v>
      </c>
      <c r="L1219" s="126" t="s">
        <v>3267</v>
      </c>
    </row>
    <row r="1220" ht="15.75" customHeight="1">
      <c r="A1220" s="511" t="s">
        <v>2223</v>
      </c>
      <c r="B1220" s="709" t="s">
        <v>2224</v>
      </c>
      <c r="C1220" s="511" t="s">
        <v>52</v>
      </c>
      <c r="D1220" s="511" t="s">
        <v>2352</v>
      </c>
      <c r="E1220" s="511" t="s">
        <v>2353</v>
      </c>
      <c r="F1220" s="511" t="s">
        <v>2113</v>
      </c>
      <c r="G1220" s="511">
        <v>14.0</v>
      </c>
      <c r="H1220" s="511">
        <v>14.0</v>
      </c>
      <c r="I1220" s="511">
        <v>14.0</v>
      </c>
      <c r="J1220" s="530">
        <v>50.0</v>
      </c>
      <c r="K1220" s="683">
        <f t="shared" si="15"/>
        <v>3.571428571</v>
      </c>
      <c r="L1220" s="126" t="s">
        <v>3267</v>
      </c>
    </row>
    <row r="1221" ht="15.75" customHeight="1">
      <c r="A1221" s="511" t="s">
        <v>2223</v>
      </c>
      <c r="B1221" s="709" t="s">
        <v>2224</v>
      </c>
      <c r="C1221" s="511" t="s">
        <v>52</v>
      </c>
      <c r="D1221" s="511" t="s">
        <v>2354</v>
      </c>
      <c r="E1221" s="511" t="s">
        <v>2355</v>
      </c>
      <c r="F1221" s="511" t="s">
        <v>2113</v>
      </c>
      <c r="G1221" s="511">
        <v>14.0</v>
      </c>
      <c r="H1221" s="511">
        <v>14.0</v>
      </c>
      <c r="I1221" s="511">
        <v>14.0</v>
      </c>
      <c r="J1221" s="530">
        <v>50.0</v>
      </c>
      <c r="K1221" s="683">
        <f t="shared" si="15"/>
        <v>3.571428571</v>
      </c>
      <c r="L1221" s="126" t="s">
        <v>3267</v>
      </c>
    </row>
    <row r="1222" ht="15.75" customHeight="1">
      <c r="A1222" s="511" t="s">
        <v>2608</v>
      </c>
      <c r="B1222" s="709" t="s">
        <v>2609</v>
      </c>
      <c r="C1222" s="511" t="s">
        <v>52</v>
      </c>
      <c r="D1222" s="511" t="s">
        <v>2610</v>
      </c>
      <c r="E1222" s="564" t="s">
        <v>2611</v>
      </c>
      <c r="F1222" s="531" t="s">
        <v>2113</v>
      </c>
      <c r="G1222" s="511">
        <v>8.0</v>
      </c>
      <c r="H1222" s="511">
        <v>7.0</v>
      </c>
      <c r="I1222" s="511">
        <v>8.0</v>
      </c>
      <c r="J1222" s="530">
        <v>50.0</v>
      </c>
      <c r="K1222" s="683">
        <f t="shared" si="15"/>
        <v>6.25</v>
      </c>
      <c r="L1222" s="126" t="s">
        <v>3267</v>
      </c>
    </row>
    <row r="1223" ht="15.75" customHeight="1">
      <c r="A1223" s="511" t="s">
        <v>2608</v>
      </c>
      <c r="B1223" s="709" t="s">
        <v>2609</v>
      </c>
      <c r="C1223" s="511" t="s">
        <v>52</v>
      </c>
      <c r="D1223" s="511" t="s">
        <v>2612</v>
      </c>
      <c r="E1223" s="511" t="s">
        <v>2613</v>
      </c>
      <c r="F1223" s="531" t="s">
        <v>2113</v>
      </c>
      <c r="G1223" s="511">
        <v>8.0</v>
      </c>
      <c r="H1223" s="511">
        <v>7.0</v>
      </c>
      <c r="I1223" s="511">
        <v>8.0</v>
      </c>
      <c r="J1223" s="530">
        <v>50.0</v>
      </c>
      <c r="K1223" s="683">
        <f t="shared" si="15"/>
        <v>6.25</v>
      </c>
      <c r="L1223" s="126" t="s">
        <v>3267</v>
      </c>
    </row>
    <row r="1224" ht="15.75" customHeight="1">
      <c r="A1224" s="511" t="s">
        <v>2608</v>
      </c>
      <c r="B1224" s="709" t="s">
        <v>2609</v>
      </c>
      <c r="C1224" s="511" t="s">
        <v>52</v>
      </c>
      <c r="D1224" s="511" t="s">
        <v>2614</v>
      </c>
      <c r="E1224" s="564" t="s">
        <v>2615</v>
      </c>
      <c r="F1224" s="531" t="s">
        <v>2113</v>
      </c>
      <c r="G1224" s="511">
        <v>8.0</v>
      </c>
      <c r="H1224" s="511">
        <v>7.0</v>
      </c>
      <c r="I1224" s="511">
        <v>8.0</v>
      </c>
      <c r="J1224" s="530">
        <v>50.0</v>
      </c>
      <c r="K1224" s="683">
        <f t="shared" si="15"/>
        <v>6.25</v>
      </c>
      <c r="L1224" s="126" t="s">
        <v>3267</v>
      </c>
    </row>
    <row r="1225" ht="15.75" customHeight="1">
      <c r="A1225" s="511" t="s">
        <v>2608</v>
      </c>
      <c r="B1225" s="709" t="s">
        <v>2609</v>
      </c>
      <c r="C1225" s="511" t="s">
        <v>52</v>
      </c>
      <c r="D1225" s="511" t="s">
        <v>2616</v>
      </c>
      <c r="E1225" s="564" t="s">
        <v>2617</v>
      </c>
      <c r="F1225" s="531" t="s">
        <v>2113</v>
      </c>
      <c r="G1225" s="511">
        <v>8.0</v>
      </c>
      <c r="H1225" s="511">
        <v>7.0</v>
      </c>
      <c r="I1225" s="511">
        <v>8.0</v>
      </c>
      <c r="J1225" s="530">
        <v>50.0</v>
      </c>
      <c r="K1225" s="683">
        <f t="shared" si="15"/>
        <v>6.25</v>
      </c>
      <c r="L1225" s="126" t="s">
        <v>3267</v>
      </c>
    </row>
    <row r="1226" ht="15.75" customHeight="1">
      <c r="A1226" s="511" t="s">
        <v>2608</v>
      </c>
      <c r="B1226" s="709" t="s">
        <v>2609</v>
      </c>
      <c r="C1226" s="511" t="s">
        <v>52</v>
      </c>
      <c r="D1226" s="511" t="s">
        <v>2618</v>
      </c>
      <c r="E1226" s="564" t="s">
        <v>2619</v>
      </c>
      <c r="F1226" s="531" t="s">
        <v>2113</v>
      </c>
      <c r="G1226" s="511">
        <v>8.0</v>
      </c>
      <c r="H1226" s="511">
        <v>7.0</v>
      </c>
      <c r="I1226" s="511">
        <v>8.0</v>
      </c>
      <c r="J1226" s="530">
        <v>50.0</v>
      </c>
      <c r="K1226" s="683">
        <f t="shared" si="15"/>
        <v>6.25</v>
      </c>
      <c r="L1226" s="126" t="s">
        <v>3267</v>
      </c>
    </row>
    <row r="1227" ht="15.75" customHeight="1">
      <c r="A1227" s="511" t="s">
        <v>2608</v>
      </c>
      <c r="B1227" s="709" t="s">
        <v>2609</v>
      </c>
      <c r="C1227" s="511" t="s">
        <v>52</v>
      </c>
      <c r="D1227" s="511" t="s">
        <v>2620</v>
      </c>
      <c r="E1227" s="511" t="s">
        <v>2621</v>
      </c>
      <c r="F1227" s="531" t="s">
        <v>2113</v>
      </c>
      <c r="G1227" s="511">
        <v>8.0</v>
      </c>
      <c r="H1227" s="511">
        <v>7.0</v>
      </c>
      <c r="I1227" s="511">
        <v>8.0</v>
      </c>
      <c r="J1227" s="530">
        <v>50.0</v>
      </c>
      <c r="K1227" s="683">
        <f t="shared" si="15"/>
        <v>6.25</v>
      </c>
      <c r="L1227" s="126" t="s">
        <v>3267</v>
      </c>
    </row>
    <row r="1228" ht="15.75" customHeight="1">
      <c r="A1228" s="511" t="s">
        <v>2608</v>
      </c>
      <c r="B1228" s="709" t="s">
        <v>2609</v>
      </c>
      <c r="C1228" s="511" t="s">
        <v>52</v>
      </c>
      <c r="D1228" s="511" t="s">
        <v>2622</v>
      </c>
      <c r="E1228" s="564" t="s">
        <v>2623</v>
      </c>
      <c r="F1228" s="531" t="s">
        <v>2113</v>
      </c>
      <c r="G1228" s="511">
        <v>8.0</v>
      </c>
      <c r="H1228" s="511">
        <v>7.0</v>
      </c>
      <c r="I1228" s="511">
        <v>8.0</v>
      </c>
      <c r="J1228" s="530">
        <v>50.0</v>
      </c>
      <c r="K1228" s="683">
        <f t="shared" si="15"/>
        <v>6.25</v>
      </c>
      <c r="L1228" s="126" t="s">
        <v>3267</v>
      </c>
    </row>
    <row r="1229" ht="15.75" customHeight="1">
      <c r="A1229" s="511" t="s">
        <v>2608</v>
      </c>
      <c r="B1229" s="709" t="s">
        <v>2609</v>
      </c>
      <c r="C1229" s="511" t="s">
        <v>52</v>
      </c>
      <c r="D1229" s="511" t="s">
        <v>2624</v>
      </c>
      <c r="E1229" s="564" t="s">
        <v>2625</v>
      </c>
      <c r="F1229" s="531" t="s">
        <v>2113</v>
      </c>
      <c r="G1229" s="511">
        <v>8.0</v>
      </c>
      <c r="H1229" s="511">
        <v>7.0</v>
      </c>
      <c r="I1229" s="511">
        <v>8.0</v>
      </c>
      <c r="J1229" s="530">
        <v>50.0</v>
      </c>
      <c r="K1229" s="683">
        <f t="shared" si="15"/>
        <v>6.25</v>
      </c>
      <c r="L1229" s="126" t="s">
        <v>3267</v>
      </c>
    </row>
    <row r="1230" ht="15.75" customHeight="1">
      <c r="A1230" s="511" t="s">
        <v>2608</v>
      </c>
      <c r="B1230" s="709" t="s">
        <v>2609</v>
      </c>
      <c r="C1230" s="511" t="s">
        <v>52</v>
      </c>
      <c r="D1230" s="511" t="s">
        <v>2626</v>
      </c>
      <c r="E1230" s="511" t="s">
        <v>2627</v>
      </c>
      <c r="F1230" s="531" t="s">
        <v>2113</v>
      </c>
      <c r="G1230" s="511">
        <v>8.0</v>
      </c>
      <c r="H1230" s="511">
        <v>7.0</v>
      </c>
      <c r="I1230" s="511">
        <v>8.0</v>
      </c>
      <c r="J1230" s="530">
        <v>50.0</v>
      </c>
      <c r="K1230" s="683">
        <f t="shared" si="15"/>
        <v>6.25</v>
      </c>
      <c r="L1230" s="126" t="s">
        <v>3267</v>
      </c>
    </row>
    <row r="1231" ht="15.75" customHeight="1">
      <c r="A1231" s="511" t="s">
        <v>2569</v>
      </c>
      <c r="B1231" s="709" t="s">
        <v>2570</v>
      </c>
      <c r="C1231" s="511" t="s">
        <v>52</v>
      </c>
      <c r="D1231" s="511" t="s">
        <v>2571</v>
      </c>
      <c r="E1231" s="564" t="s">
        <v>2572</v>
      </c>
      <c r="F1231" s="531" t="s">
        <v>2113</v>
      </c>
      <c r="G1231" s="511">
        <v>10.0</v>
      </c>
      <c r="H1231" s="511">
        <v>5.0</v>
      </c>
      <c r="I1231" s="511">
        <v>10.0</v>
      </c>
      <c r="J1231" s="530">
        <v>50.0</v>
      </c>
      <c r="K1231" s="683">
        <v>5.0</v>
      </c>
      <c r="L1231" s="126" t="s">
        <v>3267</v>
      </c>
    </row>
    <row r="1232" ht="15.75" customHeight="1">
      <c r="A1232" s="511" t="s">
        <v>2392</v>
      </c>
      <c r="B1232" s="709" t="s">
        <v>2393</v>
      </c>
      <c r="C1232" s="511" t="s">
        <v>52</v>
      </c>
      <c r="D1232" s="511" t="s">
        <v>2394</v>
      </c>
      <c r="E1232" s="511" t="s">
        <v>2395</v>
      </c>
      <c r="F1232" s="531" t="s">
        <v>2113</v>
      </c>
      <c r="G1232" s="511">
        <v>10.0</v>
      </c>
      <c r="H1232" s="511">
        <v>10.0</v>
      </c>
      <c r="I1232" s="511">
        <v>10.0</v>
      </c>
      <c r="J1232" s="530">
        <v>50.0</v>
      </c>
      <c r="K1232" s="683">
        <v>5.0</v>
      </c>
      <c r="L1232" s="126" t="s">
        <v>3267</v>
      </c>
    </row>
    <row r="1233" ht="15.75" customHeight="1">
      <c r="A1233" s="511" t="s">
        <v>2392</v>
      </c>
      <c r="B1233" s="709" t="s">
        <v>2393</v>
      </c>
      <c r="C1233" s="511" t="s">
        <v>52</v>
      </c>
      <c r="D1233" s="511" t="s">
        <v>2396</v>
      </c>
      <c r="E1233" s="511" t="s">
        <v>2397</v>
      </c>
      <c r="F1233" s="531" t="s">
        <v>2113</v>
      </c>
      <c r="G1233" s="511">
        <v>10.0</v>
      </c>
      <c r="H1233" s="511">
        <v>10.0</v>
      </c>
      <c r="I1233" s="511">
        <v>10.0</v>
      </c>
      <c r="J1233" s="530">
        <v>50.0</v>
      </c>
      <c r="K1233" s="683">
        <v>5.0</v>
      </c>
      <c r="L1233" s="126" t="s">
        <v>3267</v>
      </c>
    </row>
    <row r="1234" ht="15.75" customHeight="1">
      <c r="A1234" s="511" t="s">
        <v>2392</v>
      </c>
      <c r="B1234" s="709" t="s">
        <v>2393</v>
      </c>
      <c r="C1234" s="511" t="s">
        <v>52</v>
      </c>
      <c r="D1234" s="511" t="s">
        <v>2398</v>
      </c>
      <c r="E1234" s="564" t="s">
        <v>2399</v>
      </c>
      <c r="F1234" s="531" t="s">
        <v>2113</v>
      </c>
      <c r="G1234" s="511">
        <v>10.0</v>
      </c>
      <c r="H1234" s="511">
        <v>10.0</v>
      </c>
      <c r="I1234" s="511">
        <v>10.0</v>
      </c>
      <c r="J1234" s="530">
        <v>50.0</v>
      </c>
      <c r="K1234" s="683">
        <v>5.0</v>
      </c>
      <c r="L1234" s="126" t="s">
        <v>3267</v>
      </c>
    </row>
    <row r="1235" ht="15.75" customHeight="1">
      <c r="A1235" s="511" t="s">
        <v>3348</v>
      </c>
      <c r="B1235" s="709" t="s">
        <v>3349</v>
      </c>
      <c r="C1235" s="511" t="s">
        <v>52</v>
      </c>
      <c r="D1235" s="511" t="s">
        <v>3350</v>
      </c>
      <c r="E1235" s="511" t="s">
        <v>3351</v>
      </c>
      <c r="F1235" s="531" t="s">
        <v>2113</v>
      </c>
      <c r="G1235" s="511">
        <v>3.0</v>
      </c>
      <c r="H1235" s="511">
        <v>3.0</v>
      </c>
      <c r="I1235" s="511">
        <v>3.0</v>
      </c>
      <c r="J1235" s="530">
        <v>50.0</v>
      </c>
      <c r="K1235" s="683">
        <f t="shared" ref="K1235:K1267" si="16">J1235/G1235</f>
        <v>16.66666667</v>
      </c>
      <c r="L1235" s="126" t="s">
        <v>3267</v>
      </c>
    </row>
    <row r="1236" ht="15.75" customHeight="1">
      <c r="A1236" s="511" t="s">
        <v>2576</v>
      </c>
      <c r="B1236" s="709" t="s">
        <v>2577</v>
      </c>
      <c r="C1236" s="511" t="s">
        <v>52</v>
      </c>
      <c r="D1236" s="511" t="s">
        <v>2578</v>
      </c>
      <c r="E1236" s="511" t="s">
        <v>2579</v>
      </c>
      <c r="F1236" s="531" t="s">
        <v>2113</v>
      </c>
      <c r="G1236" s="511">
        <v>9.0</v>
      </c>
      <c r="H1236" s="511">
        <v>9.0</v>
      </c>
      <c r="I1236" s="511">
        <v>9.0</v>
      </c>
      <c r="J1236" s="530">
        <v>50.0</v>
      </c>
      <c r="K1236" s="683">
        <f t="shared" si="16"/>
        <v>5.555555556</v>
      </c>
      <c r="L1236" s="126" t="s">
        <v>3267</v>
      </c>
    </row>
    <row r="1237" ht="15.75" customHeight="1">
      <c r="A1237" s="518" t="s">
        <v>2400</v>
      </c>
      <c r="B1237" s="680" t="s">
        <v>2401</v>
      </c>
      <c r="C1237" s="511" t="s">
        <v>52</v>
      </c>
      <c r="D1237" s="511" t="s">
        <v>2402</v>
      </c>
      <c r="E1237" s="564" t="s">
        <v>2403</v>
      </c>
      <c r="F1237" s="531" t="s">
        <v>2113</v>
      </c>
      <c r="G1237" s="511">
        <v>10.0</v>
      </c>
      <c r="H1237" s="511">
        <v>9.0</v>
      </c>
      <c r="I1237" s="511">
        <v>10.0</v>
      </c>
      <c r="J1237" s="530">
        <v>50.0</v>
      </c>
      <c r="K1237" s="683">
        <f t="shared" si="16"/>
        <v>5</v>
      </c>
      <c r="L1237" s="126" t="s">
        <v>3267</v>
      </c>
    </row>
    <row r="1238" ht="15.75" customHeight="1">
      <c r="A1238" s="518" t="s">
        <v>2400</v>
      </c>
      <c r="B1238" s="680" t="s">
        <v>2401</v>
      </c>
      <c r="C1238" s="511" t="s">
        <v>52</v>
      </c>
      <c r="D1238" s="511" t="s">
        <v>2404</v>
      </c>
      <c r="E1238" s="564" t="s">
        <v>2405</v>
      </c>
      <c r="F1238" s="531" t="s">
        <v>2113</v>
      </c>
      <c r="G1238" s="511">
        <v>10.0</v>
      </c>
      <c r="H1238" s="511">
        <v>9.0</v>
      </c>
      <c r="I1238" s="511">
        <v>10.0</v>
      </c>
      <c r="J1238" s="530">
        <v>50.0</v>
      </c>
      <c r="K1238" s="683">
        <f t="shared" si="16"/>
        <v>5</v>
      </c>
      <c r="L1238" s="126" t="s">
        <v>3267</v>
      </c>
    </row>
    <row r="1239" ht="15.75" customHeight="1">
      <c r="A1239" s="518" t="s">
        <v>2406</v>
      </c>
      <c r="B1239" s="680" t="s">
        <v>275</v>
      </c>
      <c r="C1239" s="511" t="s">
        <v>52</v>
      </c>
      <c r="D1239" s="511" t="s">
        <v>2407</v>
      </c>
      <c r="E1239" s="511" t="s">
        <v>2408</v>
      </c>
      <c r="F1239" s="531" t="s">
        <v>2113</v>
      </c>
      <c r="G1239" s="511">
        <v>11.0</v>
      </c>
      <c r="H1239" s="511">
        <v>8.0</v>
      </c>
      <c r="I1239" s="511">
        <v>11.0</v>
      </c>
      <c r="J1239" s="530">
        <v>50.0</v>
      </c>
      <c r="K1239" s="683">
        <f t="shared" si="16"/>
        <v>4.545454545</v>
      </c>
      <c r="L1239" s="126" t="s">
        <v>3267</v>
      </c>
    </row>
    <row r="1240" ht="15.75" customHeight="1">
      <c r="A1240" s="518" t="s">
        <v>2406</v>
      </c>
      <c r="B1240" s="680" t="s">
        <v>275</v>
      </c>
      <c r="C1240" s="511" t="s">
        <v>52</v>
      </c>
      <c r="D1240" s="511" t="s">
        <v>2409</v>
      </c>
      <c r="E1240" s="511" t="s">
        <v>2410</v>
      </c>
      <c r="F1240" s="531" t="s">
        <v>2113</v>
      </c>
      <c r="G1240" s="511">
        <v>11.0</v>
      </c>
      <c r="H1240" s="511">
        <v>8.0</v>
      </c>
      <c r="I1240" s="511">
        <v>11.0</v>
      </c>
      <c r="J1240" s="530">
        <v>50.0</v>
      </c>
      <c r="K1240" s="683">
        <f t="shared" si="16"/>
        <v>4.545454545</v>
      </c>
      <c r="L1240" s="126" t="s">
        <v>3267</v>
      </c>
    </row>
    <row r="1241" ht="15.75" customHeight="1">
      <c r="A1241" s="518" t="s">
        <v>2400</v>
      </c>
      <c r="B1241" s="680" t="s">
        <v>2401</v>
      </c>
      <c r="C1241" s="511" t="s">
        <v>52</v>
      </c>
      <c r="D1241" s="511" t="s">
        <v>2580</v>
      </c>
      <c r="E1241" s="511" t="s">
        <v>2414</v>
      </c>
      <c r="F1241" s="531" t="s">
        <v>2362</v>
      </c>
      <c r="G1241" s="511">
        <v>10.0</v>
      </c>
      <c r="H1241" s="511">
        <v>9.0</v>
      </c>
      <c r="I1241" s="511">
        <v>10.0</v>
      </c>
      <c r="J1241" s="530">
        <v>50.0</v>
      </c>
      <c r="K1241" s="683">
        <f t="shared" si="16"/>
        <v>5</v>
      </c>
      <c r="L1241" s="126" t="s">
        <v>3267</v>
      </c>
    </row>
    <row r="1242" ht="15.75" customHeight="1">
      <c r="A1242" s="518" t="s">
        <v>2400</v>
      </c>
      <c r="B1242" s="680" t="s">
        <v>2401</v>
      </c>
      <c r="C1242" s="511" t="s">
        <v>52</v>
      </c>
      <c r="D1242" s="511" t="s">
        <v>2581</v>
      </c>
      <c r="E1242" s="511" t="s">
        <v>2414</v>
      </c>
      <c r="F1242" s="531" t="s">
        <v>2362</v>
      </c>
      <c r="G1242" s="511">
        <v>10.0</v>
      </c>
      <c r="H1242" s="511">
        <v>9.0</v>
      </c>
      <c r="I1242" s="511">
        <v>10.0</v>
      </c>
      <c r="J1242" s="530">
        <v>50.0</v>
      </c>
      <c r="K1242" s="683">
        <f t="shared" si="16"/>
        <v>5</v>
      </c>
      <c r="L1242" s="126" t="s">
        <v>3267</v>
      </c>
    </row>
    <row r="1243" ht="15.75" customHeight="1">
      <c r="A1243" s="511" t="s">
        <v>2608</v>
      </c>
      <c r="B1243" s="709" t="s">
        <v>2609</v>
      </c>
      <c r="C1243" s="511" t="s">
        <v>52</v>
      </c>
      <c r="D1243" s="511" t="s">
        <v>2632</v>
      </c>
      <c r="E1243" s="564" t="s">
        <v>2633</v>
      </c>
      <c r="F1243" s="531" t="s">
        <v>2362</v>
      </c>
      <c r="G1243" s="511">
        <v>8.0</v>
      </c>
      <c r="H1243" s="511">
        <v>7.0</v>
      </c>
      <c r="I1243" s="511">
        <v>8.0</v>
      </c>
      <c r="J1243" s="530">
        <v>50.0</v>
      </c>
      <c r="K1243" s="683">
        <f t="shared" si="16"/>
        <v>6.25</v>
      </c>
      <c r="L1243" s="126" t="s">
        <v>3267</v>
      </c>
    </row>
    <row r="1244" ht="15.75" customHeight="1">
      <c r="A1244" s="511" t="s">
        <v>2608</v>
      </c>
      <c r="B1244" s="709" t="s">
        <v>2609</v>
      </c>
      <c r="C1244" s="511" t="s">
        <v>52</v>
      </c>
      <c r="D1244" s="511" t="s">
        <v>2634</v>
      </c>
      <c r="E1244" s="564" t="s">
        <v>2633</v>
      </c>
      <c r="F1244" s="531" t="s">
        <v>2362</v>
      </c>
      <c r="G1244" s="511">
        <v>8.0</v>
      </c>
      <c r="H1244" s="511">
        <v>7.0</v>
      </c>
      <c r="I1244" s="511">
        <v>8.0</v>
      </c>
      <c r="J1244" s="530">
        <v>50.0</v>
      </c>
      <c r="K1244" s="683">
        <f t="shared" si="16"/>
        <v>6.25</v>
      </c>
      <c r="L1244" s="126" t="s">
        <v>3267</v>
      </c>
    </row>
    <row r="1245" ht="15.75" customHeight="1">
      <c r="A1245" s="511" t="s">
        <v>3268</v>
      </c>
      <c r="B1245" s="680" t="s">
        <v>3269</v>
      </c>
      <c r="C1245" s="511" t="s">
        <v>52</v>
      </c>
      <c r="D1245" s="511" t="s">
        <v>3352</v>
      </c>
      <c r="E1245" s="511" t="s">
        <v>3353</v>
      </c>
      <c r="F1245" s="511" t="s">
        <v>2362</v>
      </c>
      <c r="G1245" s="511">
        <v>6.0</v>
      </c>
      <c r="H1245" s="511">
        <v>5.0</v>
      </c>
      <c r="I1245" s="511">
        <v>7.0</v>
      </c>
      <c r="J1245" s="530">
        <v>50.0</v>
      </c>
      <c r="K1245" s="683">
        <f t="shared" si="16"/>
        <v>8.333333333</v>
      </c>
      <c r="L1245" s="126" t="s">
        <v>3267</v>
      </c>
    </row>
    <row r="1246" ht="15.75" customHeight="1">
      <c r="A1246" s="511" t="s">
        <v>3268</v>
      </c>
      <c r="B1246" s="680" t="s">
        <v>3269</v>
      </c>
      <c r="C1246" s="511" t="s">
        <v>52</v>
      </c>
      <c r="D1246" s="511" t="s">
        <v>3354</v>
      </c>
      <c r="E1246" s="511" t="s">
        <v>3353</v>
      </c>
      <c r="F1246" s="511" t="s">
        <v>2362</v>
      </c>
      <c r="G1246" s="511">
        <v>6.0</v>
      </c>
      <c r="H1246" s="511">
        <v>5.0</v>
      </c>
      <c r="I1246" s="511">
        <v>7.0</v>
      </c>
      <c r="J1246" s="530">
        <v>50.0</v>
      </c>
      <c r="K1246" s="683">
        <f t="shared" si="16"/>
        <v>8.333333333</v>
      </c>
      <c r="L1246" s="126" t="s">
        <v>3267</v>
      </c>
    </row>
    <row r="1247" ht="15.75" customHeight="1">
      <c r="A1247" s="511" t="s">
        <v>3268</v>
      </c>
      <c r="B1247" s="680" t="s">
        <v>3269</v>
      </c>
      <c r="C1247" s="511" t="s">
        <v>52</v>
      </c>
      <c r="D1247" s="511" t="s">
        <v>3355</v>
      </c>
      <c r="E1247" s="511" t="s">
        <v>3353</v>
      </c>
      <c r="F1247" s="511" t="s">
        <v>2362</v>
      </c>
      <c r="G1247" s="511">
        <v>6.0</v>
      </c>
      <c r="H1247" s="511">
        <v>5.0</v>
      </c>
      <c r="I1247" s="511">
        <v>7.0</v>
      </c>
      <c r="J1247" s="530">
        <v>50.0</v>
      </c>
      <c r="K1247" s="683">
        <f t="shared" si="16"/>
        <v>8.333333333</v>
      </c>
      <c r="L1247" s="126" t="s">
        <v>3267</v>
      </c>
    </row>
    <row r="1248" ht="15.75" customHeight="1">
      <c r="A1248" s="511" t="s">
        <v>3268</v>
      </c>
      <c r="B1248" s="680" t="s">
        <v>3269</v>
      </c>
      <c r="C1248" s="511" t="s">
        <v>52</v>
      </c>
      <c r="D1248" s="511" t="s">
        <v>3356</v>
      </c>
      <c r="E1248" s="511" t="s">
        <v>3353</v>
      </c>
      <c r="F1248" s="511" t="s">
        <v>2362</v>
      </c>
      <c r="G1248" s="511">
        <v>6.0</v>
      </c>
      <c r="H1248" s="511">
        <v>5.0</v>
      </c>
      <c r="I1248" s="511">
        <v>7.0</v>
      </c>
      <c r="J1248" s="530">
        <v>50.0</v>
      </c>
      <c r="K1248" s="683">
        <f t="shared" si="16"/>
        <v>8.333333333</v>
      </c>
      <c r="L1248" s="126" t="s">
        <v>3267</v>
      </c>
    </row>
    <row r="1249" ht="15.75" customHeight="1">
      <c r="A1249" s="511" t="s">
        <v>3268</v>
      </c>
      <c r="B1249" s="680" t="s">
        <v>3269</v>
      </c>
      <c r="C1249" s="511" t="s">
        <v>52</v>
      </c>
      <c r="D1249" s="511" t="s">
        <v>3357</v>
      </c>
      <c r="E1249" s="511" t="s">
        <v>3353</v>
      </c>
      <c r="F1249" s="511" t="s">
        <v>2362</v>
      </c>
      <c r="G1249" s="511">
        <v>6.0</v>
      </c>
      <c r="H1249" s="511">
        <v>5.0</v>
      </c>
      <c r="I1249" s="511">
        <v>7.0</v>
      </c>
      <c r="J1249" s="530">
        <v>50.0</v>
      </c>
      <c r="K1249" s="683">
        <f t="shared" si="16"/>
        <v>8.333333333</v>
      </c>
      <c r="L1249" s="126" t="s">
        <v>3267</v>
      </c>
    </row>
    <row r="1250" ht="15.75" customHeight="1">
      <c r="A1250" s="511" t="s">
        <v>3268</v>
      </c>
      <c r="B1250" s="680" t="s">
        <v>3269</v>
      </c>
      <c r="C1250" s="511" t="s">
        <v>52</v>
      </c>
      <c r="D1250" s="511" t="s">
        <v>3358</v>
      </c>
      <c r="E1250" s="511" t="s">
        <v>3353</v>
      </c>
      <c r="F1250" s="511" t="s">
        <v>2362</v>
      </c>
      <c r="G1250" s="511">
        <v>6.0</v>
      </c>
      <c r="H1250" s="511">
        <v>5.0</v>
      </c>
      <c r="I1250" s="511">
        <v>7.0</v>
      </c>
      <c r="J1250" s="530">
        <v>50.0</v>
      </c>
      <c r="K1250" s="683">
        <f t="shared" si="16"/>
        <v>8.333333333</v>
      </c>
      <c r="L1250" s="126" t="s">
        <v>3267</v>
      </c>
    </row>
    <row r="1251" ht="15.75" customHeight="1">
      <c r="A1251" s="511" t="s">
        <v>2582</v>
      </c>
      <c r="B1251" s="709" t="s">
        <v>2554</v>
      </c>
      <c r="C1251" s="511" t="s">
        <v>52</v>
      </c>
      <c r="D1251" s="511" t="s">
        <v>3164</v>
      </c>
      <c r="E1251" s="564" t="s">
        <v>2584</v>
      </c>
      <c r="F1251" s="511" t="s">
        <v>2362</v>
      </c>
      <c r="G1251" s="511">
        <v>10.0</v>
      </c>
      <c r="H1251" s="511">
        <v>7.0</v>
      </c>
      <c r="I1251" s="511">
        <v>10.0</v>
      </c>
      <c r="J1251" s="530">
        <v>50.0</v>
      </c>
      <c r="K1251" s="683">
        <f t="shared" si="16"/>
        <v>5</v>
      </c>
      <c r="L1251" s="126" t="s">
        <v>3267</v>
      </c>
    </row>
    <row r="1252" ht="15.75" customHeight="1">
      <c r="A1252" s="511" t="s">
        <v>2582</v>
      </c>
      <c r="B1252" s="709" t="s">
        <v>2554</v>
      </c>
      <c r="C1252" s="511" t="s">
        <v>52</v>
      </c>
      <c r="D1252" s="511" t="s">
        <v>3165</v>
      </c>
      <c r="E1252" s="564" t="s">
        <v>2584</v>
      </c>
      <c r="F1252" s="511" t="s">
        <v>2362</v>
      </c>
      <c r="G1252" s="511">
        <v>10.0</v>
      </c>
      <c r="H1252" s="511">
        <v>7.0</v>
      </c>
      <c r="I1252" s="511">
        <v>10.0</v>
      </c>
      <c r="J1252" s="530">
        <v>50.0</v>
      </c>
      <c r="K1252" s="683">
        <f t="shared" si="16"/>
        <v>5</v>
      </c>
      <c r="L1252" s="126" t="s">
        <v>3267</v>
      </c>
    </row>
    <row r="1253" ht="15.75" customHeight="1">
      <c r="A1253" s="511" t="s">
        <v>2582</v>
      </c>
      <c r="B1253" s="709" t="s">
        <v>2554</v>
      </c>
      <c r="C1253" s="511" t="s">
        <v>52</v>
      </c>
      <c r="D1253" s="511" t="s">
        <v>2583</v>
      </c>
      <c r="E1253" s="564" t="s">
        <v>2584</v>
      </c>
      <c r="F1253" s="511" t="s">
        <v>2362</v>
      </c>
      <c r="G1253" s="511">
        <v>10.0</v>
      </c>
      <c r="H1253" s="511">
        <v>7.0</v>
      </c>
      <c r="I1253" s="511">
        <v>10.0</v>
      </c>
      <c r="J1253" s="530">
        <v>50.0</v>
      </c>
      <c r="K1253" s="683">
        <f t="shared" si="16"/>
        <v>5</v>
      </c>
      <c r="L1253" s="126" t="s">
        <v>3267</v>
      </c>
    </row>
    <row r="1254" ht="15.75" customHeight="1">
      <c r="A1254" s="511" t="s">
        <v>2223</v>
      </c>
      <c r="B1254" s="709" t="s">
        <v>2224</v>
      </c>
      <c r="C1254" s="511" t="s">
        <v>52</v>
      </c>
      <c r="D1254" s="511" t="s">
        <v>2585</v>
      </c>
      <c r="E1254" s="511"/>
      <c r="F1254" s="511" t="s">
        <v>2362</v>
      </c>
      <c r="G1254" s="511">
        <v>14.0</v>
      </c>
      <c r="H1254" s="511">
        <v>14.0</v>
      </c>
      <c r="I1254" s="511">
        <v>14.0</v>
      </c>
      <c r="J1254" s="530">
        <v>50.0</v>
      </c>
      <c r="K1254" s="683">
        <f t="shared" si="16"/>
        <v>3.571428571</v>
      </c>
      <c r="L1254" s="126" t="s">
        <v>3267</v>
      </c>
    </row>
    <row r="1255" ht="15.75" customHeight="1">
      <c r="A1255" s="511" t="s">
        <v>2223</v>
      </c>
      <c r="B1255" s="709" t="s">
        <v>2224</v>
      </c>
      <c r="C1255" s="511" t="s">
        <v>52</v>
      </c>
      <c r="D1255" s="511" t="s">
        <v>2586</v>
      </c>
      <c r="E1255" s="564" t="s">
        <v>2425</v>
      </c>
      <c r="F1255" s="511" t="s">
        <v>2362</v>
      </c>
      <c r="G1255" s="511">
        <v>14.0</v>
      </c>
      <c r="H1255" s="511">
        <v>14.0</v>
      </c>
      <c r="I1255" s="511">
        <v>14.0</v>
      </c>
      <c r="J1255" s="530">
        <v>50.0</v>
      </c>
      <c r="K1255" s="683">
        <f t="shared" si="16"/>
        <v>3.571428571</v>
      </c>
      <c r="L1255" s="126" t="s">
        <v>3267</v>
      </c>
    </row>
    <row r="1256" ht="15.75" customHeight="1">
      <c r="A1256" s="511" t="s">
        <v>2223</v>
      </c>
      <c r="B1256" s="709" t="s">
        <v>2224</v>
      </c>
      <c r="C1256" s="511" t="s">
        <v>52</v>
      </c>
      <c r="D1256" s="511" t="s">
        <v>2587</v>
      </c>
      <c r="E1256" s="564" t="s">
        <v>2425</v>
      </c>
      <c r="F1256" s="511" t="s">
        <v>2362</v>
      </c>
      <c r="G1256" s="511">
        <v>14.0</v>
      </c>
      <c r="H1256" s="511">
        <v>14.0</v>
      </c>
      <c r="I1256" s="511">
        <v>14.0</v>
      </c>
      <c r="J1256" s="530">
        <v>50.0</v>
      </c>
      <c r="K1256" s="683">
        <f t="shared" si="16"/>
        <v>3.571428571</v>
      </c>
      <c r="L1256" s="126" t="s">
        <v>3267</v>
      </c>
    </row>
    <row r="1257" ht="15.75" customHeight="1">
      <c r="A1257" s="511" t="s">
        <v>2223</v>
      </c>
      <c r="B1257" s="709" t="s">
        <v>2224</v>
      </c>
      <c r="C1257" s="511" t="s">
        <v>52</v>
      </c>
      <c r="D1257" s="511" t="s">
        <v>2588</v>
      </c>
      <c r="E1257" s="564" t="s">
        <v>2428</v>
      </c>
      <c r="F1257" s="511" t="s">
        <v>2362</v>
      </c>
      <c r="G1257" s="511">
        <v>14.0</v>
      </c>
      <c r="H1257" s="511">
        <v>14.0</v>
      </c>
      <c r="I1257" s="511">
        <v>14.0</v>
      </c>
      <c r="J1257" s="530">
        <v>50.0</v>
      </c>
      <c r="K1257" s="683">
        <f t="shared" si="16"/>
        <v>3.571428571</v>
      </c>
      <c r="L1257" s="126" t="s">
        <v>3267</v>
      </c>
    </row>
    <row r="1258" ht="15.75" customHeight="1">
      <c r="A1258" s="511" t="s">
        <v>2223</v>
      </c>
      <c r="B1258" s="709" t="s">
        <v>2224</v>
      </c>
      <c r="C1258" s="511" t="s">
        <v>52</v>
      </c>
      <c r="D1258" s="511" t="s">
        <v>2589</v>
      </c>
      <c r="E1258" s="564" t="s">
        <v>2428</v>
      </c>
      <c r="F1258" s="511" t="s">
        <v>2362</v>
      </c>
      <c r="G1258" s="511">
        <v>14.0</v>
      </c>
      <c r="H1258" s="511">
        <v>14.0</v>
      </c>
      <c r="I1258" s="511">
        <v>14.0</v>
      </c>
      <c r="J1258" s="530">
        <v>50.0</v>
      </c>
      <c r="K1258" s="683">
        <f t="shared" si="16"/>
        <v>3.571428571</v>
      </c>
      <c r="L1258" s="126" t="s">
        <v>3267</v>
      </c>
    </row>
    <row r="1259" ht="15.75" customHeight="1">
      <c r="A1259" s="511" t="s">
        <v>2223</v>
      </c>
      <c r="B1259" s="709" t="s">
        <v>2224</v>
      </c>
      <c r="C1259" s="511" t="s">
        <v>52</v>
      </c>
      <c r="D1259" s="511" t="s">
        <v>2590</v>
      </c>
      <c r="E1259" s="564" t="s">
        <v>2428</v>
      </c>
      <c r="F1259" s="511" t="s">
        <v>2362</v>
      </c>
      <c r="G1259" s="511">
        <v>14.0</v>
      </c>
      <c r="H1259" s="511">
        <v>14.0</v>
      </c>
      <c r="I1259" s="511">
        <v>14.0</v>
      </c>
      <c r="J1259" s="530">
        <v>50.0</v>
      </c>
      <c r="K1259" s="683">
        <f t="shared" si="16"/>
        <v>3.571428571</v>
      </c>
      <c r="L1259" s="126" t="s">
        <v>3267</v>
      </c>
    </row>
    <row r="1260" ht="15.75" customHeight="1">
      <c r="A1260" s="511" t="s">
        <v>2223</v>
      </c>
      <c r="B1260" s="709" t="s">
        <v>2224</v>
      </c>
      <c r="C1260" s="511" t="s">
        <v>52</v>
      </c>
      <c r="D1260" s="511" t="s">
        <v>2591</v>
      </c>
      <c r="E1260" s="564" t="s">
        <v>2428</v>
      </c>
      <c r="F1260" s="511" t="s">
        <v>2362</v>
      </c>
      <c r="G1260" s="511">
        <v>14.0</v>
      </c>
      <c r="H1260" s="511">
        <v>14.0</v>
      </c>
      <c r="I1260" s="511">
        <v>14.0</v>
      </c>
      <c r="J1260" s="530">
        <v>50.0</v>
      </c>
      <c r="K1260" s="683">
        <f t="shared" si="16"/>
        <v>3.571428571</v>
      </c>
      <c r="L1260" s="126" t="s">
        <v>3267</v>
      </c>
    </row>
    <row r="1261" ht="15.75" customHeight="1">
      <c r="A1261" s="511" t="s">
        <v>2223</v>
      </c>
      <c r="B1261" s="709" t="s">
        <v>2224</v>
      </c>
      <c r="C1261" s="511" t="s">
        <v>52</v>
      </c>
      <c r="D1261" s="511" t="s">
        <v>2592</v>
      </c>
      <c r="E1261" s="564" t="s">
        <v>2428</v>
      </c>
      <c r="F1261" s="511" t="s">
        <v>2362</v>
      </c>
      <c r="G1261" s="511">
        <v>14.0</v>
      </c>
      <c r="H1261" s="511">
        <v>14.0</v>
      </c>
      <c r="I1261" s="511">
        <v>14.0</v>
      </c>
      <c r="J1261" s="530">
        <v>50.0</v>
      </c>
      <c r="K1261" s="683">
        <f t="shared" si="16"/>
        <v>3.571428571</v>
      </c>
      <c r="L1261" s="126" t="s">
        <v>3267</v>
      </c>
    </row>
    <row r="1262" ht="15.75" customHeight="1">
      <c r="A1262" s="511" t="s">
        <v>2223</v>
      </c>
      <c r="B1262" s="709" t="s">
        <v>2224</v>
      </c>
      <c r="C1262" s="511" t="s">
        <v>52</v>
      </c>
      <c r="D1262" s="511" t="s">
        <v>2593</v>
      </c>
      <c r="E1262" s="564" t="s">
        <v>2428</v>
      </c>
      <c r="F1262" s="511" t="s">
        <v>2362</v>
      </c>
      <c r="G1262" s="511">
        <v>14.0</v>
      </c>
      <c r="H1262" s="511">
        <v>14.0</v>
      </c>
      <c r="I1262" s="511">
        <v>14.0</v>
      </c>
      <c r="J1262" s="530">
        <v>50.0</v>
      </c>
      <c r="K1262" s="683">
        <f t="shared" si="16"/>
        <v>3.571428571</v>
      </c>
      <c r="L1262" s="126" t="s">
        <v>3267</v>
      </c>
    </row>
    <row r="1263" ht="15.75" customHeight="1">
      <c r="A1263" s="511" t="s">
        <v>2223</v>
      </c>
      <c r="B1263" s="709" t="s">
        <v>2224</v>
      </c>
      <c r="C1263" s="511" t="s">
        <v>52</v>
      </c>
      <c r="D1263" s="511" t="s">
        <v>2594</v>
      </c>
      <c r="E1263" s="564" t="s">
        <v>2428</v>
      </c>
      <c r="F1263" s="511" t="s">
        <v>2362</v>
      </c>
      <c r="G1263" s="511">
        <v>14.0</v>
      </c>
      <c r="H1263" s="511">
        <v>14.0</v>
      </c>
      <c r="I1263" s="511">
        <v>14.0</v>
      </c>
      <c r="J1263" s="530">
        <v>50.0</v>
      </c>
      <c r="K1263" s="683">
        <f t="shared" si="16"/>
        <v>3.571428571</v>
      </c>
      <c r="L1263" s="126" t="s">
        <v>3267</v>
      </c>
    </row>
    <row r="1264" ht="15.75" customHeight="1">
      <c r="A1264" s="511" t="s">
        <v>2223</v>
      </c>
      <c r="B1264" s="716" t="s">
        <v>2224</v>
      </c>
      <c r="C1264" s="511" t="s">
        <v>52</v>
      </c>
      <c r="D1264" s="511" t="s">
        <v>2595</v>
      </c>
      <c r="E1264" s="564" t="s">
        <v>2428</v>
      </c>
      <c r="F1264" s="511" t="s">
        <v>2362</v>
      </c>
      <c r="G1264" s="511">
        <v>14.0</v>
      </c>
      <c r="H1264" s="511">
        <v>14.0</v>
      </c>
      <c r="I1264" s="511">
        <v>14.0</v>
      </c>
      <c r="J1264" s="530">
        <v>50.0</v>
      </c>
      <c r="K1264" s="683">
        <f t="shared" si="16"/>
        <v>3.571428571</v>
      </c>
      <c r="L1264" s="126" t="s">
        <v>3267</v>
      </c>
    </row>
    <row r="1265" ht="15.75" customHeight="1">
      <c r="A1265" s="716" t="s">
        <v>2223</v>
      </c>
      <c r="B1265" s="709" t="s">
        <v>2224</v>
      </c>
      <c r="C1265" s="511" t="s">
        <v>52</v>
      </c>
      <c r="D1265" s="511" t="s">
        <v>2596</v>
      </c>
      <c r="E1265" s="564" t="s">
        <v>2428</v>
      </c>
      <c r="F1265" s="511" t="s">
        <v>2362</v>
      </c>
      <c r="G1265" s="511">
        <v>14.0</v>
      </c>
      <c r="H1265" s="511">
        <v>14.0</v>
      </c>
      <c r="I1265" s="511">
        <v>14.0</v>
      </c>
      <c r="J1265" s="530">
        <v>50.0</v>
      </c>
      <c r="K1265" s="683">
        <f t="shared" si="16"/>
        <v>3.571428571</v>
      </c>
      <c r="L1265" s="126" t="s">
        <v>3267</v>
      </c>
    </row>
    <row r="1266" ht="15.75" customHeight="1">
      <c r="A1266" s="511" t="s">
        <v>3359</v>
      </c>
      <c r="B1266" s="717" t="s">
        <v>3214</v>
      </c>
      <c r="C1266" s="511" t="s">
        <v>52</v>
      </c>
      <c r="D1266" s="511" t="s">
        <v>3360</v>
      </c>
      <c r="E1266" s="511" t="s">
        <v>3361</v>
      </c>
      <c r="F1266" s="511" t="s">
        <v>2113</v>
      </c>
      <c r="G1266" s="511">
        <v>5.0</v>
      </c>
      <c r="H1266" s="511">
        <v>4.0</v>
      </c>
      <c r="I1266" s="511">
        <v>5.0</v>
      </c>
      <c r="J1266" s="530">
        <v>50.0</v>
      </c>
      <c r="K1266" s="683">
        <f t="shared" si="16"/>
        <v>10</v>
      </c>
      <c r="L1266" s="126" t="s">
        <v>3267</v>
      </c>
    </row>
    <row r="1267" ht="15.75" customHeight="1">
      <c r="A1267" s="511" t="s">
        <v>3359</v>
      </c>
      <c r="B1267" s="718" t="s">
        <v>3214</v>
      </c>
      <c r="C1267" s="511" t="s">
        <v>52</v>
      </c>
      <c r="D1267" s="511" t="s">
        <v>3362</v>
      </c>
      <c r="E1267" s="511"/>
      <c r="F1267" s="511" t="s">
        <v>2113</v>
      </c>
      <c r="G1267" s="511">
        <v>5.0</v>
      </c>
      <c r="H1267" s="511">
        <v>4.0</v>
      </c>
      <c r="I1267" s="511">
        <v>5.0</v>
      </c>
      <c r="J1267" s="511">
        <v>50.0</v>
      </c>
      <c r="K1267" s="683">
        <f t="shared" si="16"/>
        <v>10</v>
      </c>
      <c r="L1267" s="126" t="s">
        <v>54</v>
      </c>
    </row>
    <row r="1268" ht="15.75" customHeight="1">
      <c r="A1268" s="162" t="s">
        <v>3363</v>
      </c>
      <c r="B1268" s="695" t="s">
        <v>3364</v>
      </c>
      <c r="C1268" s="348" t="s">
        <v>609</v>
      </c>
      <c r="D1268" s="719" t="s">
        <v>3365</v>
      </c>
      <c r="E1268" s="162"/>
      <c r="F1268" s="162" t="s">
        <v>2508</v>
      </c>
      <c r="G1268" s="162">
        <v>5.0</v>
      </c>
      <c r="H1268" s="162">
        <v>3.0</v>
      </c>
      <c r="I1268" s="162">
        <v>5.0</v>
      </c>
      <c r="J1268" s="337">
        <v>50.0</v>
      </c>
      <c r="K1268" s="720">
        <v>16.66</v>
      </c>
      <c r="L1268" s="126" t="s">
        <v>54</v>
      </c>
    </row>
    <row r="1269" ht="15.75" customHeight="1">
      <c r="A1269" s="190" t="s">
        <v>3363</v>
      </c>
      <c r="B1269" s="721" t="s">
        <v>3364</v>
      </c>
      <c r="C1269" s="191" t="s">
        <v>609</v>
      </c>
      <c r="D1269" s="719" t="s">
        <v>3366</v>
      </c>
      <c r="E1269" s="161"/>
      <c r="F1269" s="163" t="s">
        <v>2508</v>
      </c>
      <c r="G1269" s="161">
        <v>5.0</v>
      </c>
      <c r="H1269" s="161">
        <v>3.0</v>
      </c>
      <c r="I1269" s="161">
        <v>5.0</v>
      </c>
      <c r="J1269" s="696">
        <v>50.0</v>
      </c>
      <c r="K1269" s="697">
        <v>16.66</v>
      </c>
      <c r="L1269" s="126" t="s">
        <v>54</v>
      </c>
    </row>
    <row r="1270" ht="15.75" customHeight="1">
      <c r="A1270" s="162" t="s">
        <v>3367</v>
      </c>
      <c r="B1270" s="722" t="s">
        <v>3368</v>
      </c>
      <c r="C1270" s="161" t="s">
        <v>609</v>
      </c>
      <c r="D1270" s="162" t="s">
        <v>3369</v>
      </c>
      <c r="E1270" s="161"/>
      <c r="F1270" s="163" t="s">
        <v>2508</v>
      </c>
      <c r="G1270" s="161">
        <v>4.0</v>
      </c>
      <c r="H1270" s="161">
        <v>3.0</v>
      </c>
      <c r="I1270" s="161">
        <v>4.0</v>
      </c>
      <c r="J1270" s="696">
        <v>50.0</v>
      </c>
      <c r="K1270" s="697">
        <v>16.66</v>
      </c>
      <c r="L1270" s="126" t="s">
        <v>54</v>
      </c>
    </row>
    <row r="1271" ht="15.75" customHeight="1">
      <c r="A1271" s="162" t="s">
        <v>3363</v>
      </c>
      <c r="B1271" s="722" t="s">
        <v>3364</v>
      </c>
      <c r="C1271" s="161" t="s">
        <v>609</v>
      </c>
      <c r="D1271" s="723" t="s">
        <v>3370</v>
      </c>
      <c r="E1271" s="161"/>
      <c r="F1271" s="163" t="s">
        <v>2508</v>
      </c>
      <c r="G1271" s="161">
        <v>5.0</v>
      </c>
      <c r="H1271" s="161">
        <v>3.0</v>
      </c>
      <c r="I1271" s="161">
        <v>5.0</v>
      </c>
      <c r="J1271" s="696">
        <v>50.0</v>
      </c>
      <c r="K1271" s="697">
        <v>16.66</v>
      </c>
      <c r="L1271" s="126" t="s">
        <v>54</v>
      </c>
    </row>
    <row r="1272" ht="15.75" customHeight="1">
      <c r="A1272" s="162" t="s">
        <v>3363</v>
      </c>
      <c r="B1272" s="722" t="s">
        <v>3364</v>
      </c>
      <c r="C1272" s="161" t="s">
        <v>609</v>
      </c>
      <c r="D1272" s="724" t="s">
        <v>3371</v>
      </c>
      <c r="E1272" s="161"/>
      <c r="F1272" s="163" t="s">
        <v>2508</v>
      </c>
      <c r="G1272" s="161">
        <v>5.0</v>
      </c>
      <c r="H1272" s="161">
        <v>3.0</v>
      </c>
      <c r="I1272" s="161">
        <v>5.0</v>
      </c>
      <c r="J1272" s="696">
        <v>50.0</v>
      </c>
      <c r="K1272" s="697">
        <v>16.66</v>
      </c>
      <c r="L1272" s="126" t="s">
        <v>56</v>
      </c>
    </row>
    <row r="1273" ht="15.75" customHeight="1">
      <c r="A1273" s="375" t="s">
        <v>3363</v>
      </c>
      <c r="B1273" s="375" t="s">
        <v>3364</v>
      </c>
      <c r="C1273" s="631" t="s">
        <v>609</v>
      </c>
      <c r="D1273" s="348" t="s">
        <v>3372</v>
      </c>
      <c r="E1273" s="570"/>
      <c r="F1273" s="626" t="s">
        <v>2508</v>
      </c>
      <c r="G1273" s="348">
        <v>5.0</v>
      </c>
      <c r="H1273" s="348">
        <v>3.0</v>
      </c>
      <c r="I1273" s="348">
        <v>5.0</v>
      </c>
      <c r="J1273" s="665">
        <v>50.0</v>
      </c>
      <c r="K1273" s="666">
        <v>16.66</v>
      </c>
      <c r="L1273" s="126" t="s">
        <v>56</v>
      </c>
    </row>
    <row r="1274" ht="15.75" customHeight="1">
      <c r="A1274" s="348" t="s">
        <v>3363</v>
      </c>
      <c r="B1274" s="365" t="s">
        <v>3364</v>
      </c>
      <c r="C1274" s="348" t="s">
        <v>609</v>
      </c>
      <c r="D1274" s="348" t="s">
        <v>3366</v>
      </c>
      <c r="E1274" s="672"/>
      <c r="F1274" s="348" t="s">
        <v>2508</v>
      </c>
      <c r="G1274" s="348">
        <v>5.0</v>
      </c>
      <c r="H1274" s="348">
        <v>3.0</v>
      </c>
      <c r="I1274" s="348">
        <v>5.0</v>
      </c>
      <c r="J1274" s="664">
        <v>50.0</v>
      </c>
      <c r="K1274" s="666">
        <v>16.66</v>
      </c>
      <c r="L1274" s="126" t="s">
        <v>56</v>
      </c>
    </row>
    <row r="1275" ht="15.75" customHeight="1">
      <c r="A1275" s="348" t="s">
        <v>3373</v>
      </c>
      <c r="B1275" s="640" t="s">
        <v>3374</v>
      </c>
      <c r="C1275" s="348"/>
      <c r="D1275" s="348" t="s">
        <v>3375</v>
      </c>
      <c r="E1275" s="672"/>
      <c r="F1275" s="348" t="s">
        <v>2508</v>
      </c>
      <c r="G1275" s="348">
        <v>4.0</v>
      </c>
      <c r="H1275" s="348">
        <v>2.0</v>
      </c>
      <c r="I1275" s="348">
        <v>4.0</v>
      </c>
      <c r="J1275" s="665">
        <v>50.0</v>
      </c>
      <c r="K1275" s="628">
        <v>25.0</v>
      </c>
      <c r="L1275" s="126" t="s">
        <v>56</v>
      </c>
    </row>
    <row r="1276" ht="15.75" customHeight="1">
      <c r="A1276" s="348" t="s">
        <v>3373</v>
      </c>
      <c r="B1276" s="640" t="s">
        <v>3374</v>
      </c>
      <c r="C1276" s="348"/>
      <c r="D1276" s="348" t="s">
        <v>3376</v>
      </c>
      <c r="E1276" s="672"/>
      <c r="F1276" s="348" t="s">
        <v>2508</v>
      </c>
      <c r="G1276" s="348">
        <v>4.0</v>
      </c>
      <c r="H1276" s="348">
        <v>2.0</v>
      </c>
      <c r="I1276" s="348">
        <v>4.0</v>
      </c>
      <c r="J1276" s="665">
        <v>50.0</v>
      </c>
      <c r="K1276" s="628">
        <v>25.0</v>
      </c>
      <c r="L1276" s="126" t="s">
        <v>56</v>
      </c>
    </row>
    <row r="1277" ht="15.75" customHeight="1">
      <c r="A1277" s="348" t="s">
        <v>3377</v>
      </c>
      <c r="B1277" s="640" t="s">
        <v>3378</v>
      </c>
      <c r="C1277" s="348" t="s">
        <v>609</v>
      </c>
      <c r="D1277" s="348" t="s">
        <v>3379</v>
      </c>
      <c r="E1277" s="672"/>
      <c r="F1277" s="348" t="s">
        <v>3250</v>
      </c>
      <c r="G1277" s="348">
        <v>5.0</v>
      </c>
      <c r="H1277" s="348">
        <v>4.0</v>
      </c>
      <c r="I1277" s="348">
        <v>5.0</v>
      </c>
      <c r="J1277" s="665">
        <v>50.0</v>
      </c>
      <c r="K1277" s="628">
        <v>12.5</v>
      </c>
      <c r="L1277" s="126" t="s">
        <v>56</v>
      </c>
    </row>
    <row r="1278" ht="15.75" customHeight="1">
      <c r="A1278" s="348" t="s">
        <v>3380</v>
      </c>
      <c r="B1278" s="640" t="s">
        <v>3381</v>
      </c>
      <c r="C1278" s="348" t="s">
        <v>609</v>
      </c>
      <c r="D1278" s="348" t="s">
        <v>3382</v>
      </c>
      <c r="E1278" s="672"/>
      <c r="F1278" s="348" t="s">
        <v>2508</v>
      </c>
      <c r="G1278" s="348">
        <v>5.0</v>
      </c>
      <c r="H1278" s="348">
        <v>3.0</v>
      </c>
      <c r="I1278" s="348">
        <v>3.0</v>
      </c>
      <c r="J1278" s="665">
        <v>50.0</v>
      </c>
      <c r="K1278" s="628">
        <v>16.66</v>
      </c>
      <c r="L1278" s="126" t="s">
        <v>56</v>
      </c>
    </row>
    <row r="1279" ht="15.75" customHeight="1">
      <c r="A1279" s="348" t="s">
        <v>3363</v>
      </c>
      <c r="B1279" s="640" t="s">
        <v>3364</v>
      </c>
      <c r="C1279" s="348" t="s">
        <v>609</v>
      </c>
      <c r="D1279" s="348" t="s">
        <v>3383</v>
      </c>
      <c r="E1279" s="672"/>
      <c r="F1279" s="348" t="s">
        <v>2508</v>
      </c>
      <c r="G1279" s="348">
        <v>5.0</v>
      </c>
      <c r="H1279" s="348">
        <v>3.0</v>
      </c>
      <c r="I1279" s="348">
        <v>5.0</v>
      </c>
      <c r="J1279" s="665">
        <v>50.0</v>
      </c>
      <c r="K1279" s="628">
        <v>16.66</v>
      </c>
      <c r="L1279" s="126" t="s">
        <v>56</v>
      </c>
    </row>
    <row r="1280" ht="15.75" customHeight="1">
      <c r="A1280" s="348" t="s">
        <v>3363</v>
      </c>
      <c r="B1280" s="640" t="s">
        <v>3364</v>
      </c>
      <c r="C1280" s="348" t="s">
        <v>609</v>
      </c>
      <c r="D1280" s="348" t="s">
        <v>3384</v>
      </c>
      <c r="E1280" s="672"/>
      <c r="F1280" s="348" t="s">
        <v>2508</v>
      </c>
      <c r="G1280" s="348">
        <v>5.0</v>
      </c>
      <c r="H1280" s="348">
        <v>3.0</v>
      </c>
      <c r="I1280" s="348">
        <v>5.0</v>
      </c>
      <c r="J1280" s="664">
        <v>50.0</v>
      </c>
      <c r="K1280" s="628">
        <v>16.66</v>
      </c>
      <c r="L1280" s="126" t="s">
        <v>56</v>
      </c>
    </row>
    <row r="1281" ht="15.75" customHeight="1">
      <c r="A1281" s="348" t="s">
        <v>3385</v>
      </c>
      <c r="B1281" s="640" t="s">
        <v>3386</v>
      </c>
      <c r="C1281" s="348" t="s">
        <v>609</v>
      </c>
      <c r="D1281" s="348" t="s">
        <v>3387</v>
      </c>
      <c r="E1281" s="672"/>
      <c r="F1281" s="348" t="s">
        <v>2508</v>
      </c>
      <c r="G1281" s="348">
        <v>8.0</v>
      </c>
      <c r="H1281" s="348">
        <v>6.0</v>
      </c>
      <c r="I1281" s="348">
        <v>8.0</v>
      </c>
      <c r="J1281" s="664">
        <v>50.0</v>
      </c>
      <c r="K1281" s="628">
        <v>8.33</v>
      </c>
      <c r="L1281" s="126" t="s">
        <v>56</v>
      </c>
    </row>
    <row r="1282" ht="15.75" customHeight="1">
      <c r="A1282" s="348" t="s">
        <v>3385</v>
      </c>
      <c r="B1282" s="640" t="s">
        <v>3388</v>
      </c>
      <c r="C1282" s="348" t="s">
        <v>609</v>
      </c>
      <c r="D1282" s="348" t="s">
        <v>3389</v>
      </c>
      <c r="E1282" s="672"/>
      <c r="F1282" s="348" t="s">
        <v>2508</v>
      </c>
      <c r="G1282" s="348">
        <v>8.0</v>
      </c>
      <c r="H1282" s="348">
        <v>6.0</v>
      </c>
      <c r="I1282" s="348">
        <v>8.0</v>
      </c>
      <c r="J1282" s="664">
        <v>50.0</v>
      </c>
      <c r="K1282" s="628">
        <v>8.33</v>
      </c>
      <c r="L1282" s="126" t="s">
        <v>56</v>
      </c>
    </row>
    <row r="1283" ht="15.75" customHeight="1">
      <c r="A1283" s="348" t="s">
        <v>3385</v>
      </c>
      <c r="B1283" s="640" t="s">
        <v>3390</v>
      </c>
      <c r="C1283" s="348" t="s">
        <v>609</v>
      </c>
      <c r="D1283" s="348" t="s">
        <v>3391</v>
      </c>
      <c r="E1283" s="672"/>
      <c r="F1283" s="348" t="s">
        <v>2508</v>
      </c>
      <c r="G1283" s="348">
        <v>8.0</v>
      </c>
      <c r="H1283" s="348">
        <v>6.0</v>
      </c>
      <c r="I1283" s="348">
        <v>8.0</v>
      </c>
      <c r="J1283" s="664">
        <v>50.0</v>
      </c>
      <c r="K1283" s="628">
        <v>8.33</v>
      </c>
      <c r="L1283" s="126" t="s">
        <v>56</v>
      </c>
    </row>
    <row r="1284" ht="15.75" customHeight="1">
      <c r="A1284" s="348" t="s">
        <v>3385</v>
      </c>
      <c r="B1284" s="640" t="s">
        <v>3390</v>
      </c>
      <c r="C1284" s="348" t="s">
        <v>609</v>
      </c>
      <c r="D1284" s="348" t="s">
        <v>3392</v>
      </c>
      <c r="E1284" s="348"/>
      <c r="F1284" s="348" t="s">
        <v>2508</v>
      </c>
      <c r="G1284" s="348">
        <v>8.0</v>
      </c>
      <c r="H1284" s="348">
        <v>6.0</v>
      </c>
      <c r="I1284" s="348">
        <v>8.0</v>
      </c>
      <c r="J1284" s="664">
        <v>50.0</v>
      </c>
      <c r="K1284" s="628">
        <v>8.33</v>
      </c>
      <c r="L1284" s="126" t="s">
        <v>56</v>
      </c>
    </row>
    <row r="1285" ht="15.75" customHeight="1">
      <c r="A1285" s="348" t="s">
        <v>3385</v>
      </c>
      <c r="B1285" s="640" t="s">
        <v>3390</v>
      </c>
      <c r="C1285" s="348" t="s">
        <v>609</v>
      </c>
      <c r="D1285" s="348" t="s">
        <v>3393</v>
      </c>
      <c r="E1285" s="672"/>
      <c r="F1285" s="348" t="s">
        <v>2508</v>
      </c>
      <c r="G1285" s="348">
        <v>8.0</v>
      </c>
      <c r="H1285" s="348">
        <v>6.0</v>
      </c>
      <c r="I1285" s="348">
        <v>8.0</v>
      </c>
      <c r="J1285" s="664">
        <v>50.0</v>
      </c>
      <c r="K1285" s="628">
        <v>8.33</v>
      </c>
      <c r="L1285" s="126" t="s">
        <v>56</v>
      </c>
    </row>
    <row r="1286" ht="15.75" customHeight="1">
      <c r="A1286" s="348" t="s">
        <v>3385</v>
      </c>
      <c r="B1286" s="640" t="s">
        <v>3390</v>
      </c>
      <c r="C1286" s="348" t="s">
        <v>609</v>
      </c>
      <c r="D1286" s="348" t="s">
        <v>3394</v>
      </c>
      <c r="E1286" s="672"/>
      <c r="F1286" s="348" t="s">
        <v>2508</v>
      </c>
      <c r="G1286" s="348">
        <v>8.0</v>
      </c>
      <c r="H1286" s="348">
        <v>6.0</v>
      </c>
      <c r="I1286" s="348">
        <v>8.0</v>
      </c>
      <c r="J1286" s="664">
        <v>50.0</v>
      </c>
      <c r="K1286" s="628">
        <v>8.33</v>
      </c>
      <c r="L1286" s="126" t="s">
        <v>56</v>
      </c>
    </row>
    <row r="1287" ht="15.75" customHeight="1">
      <c r="A1287" s="348" t="s">
        <v>3385</v>
      </c>
      <c r="B1287" s="640" t="s">
        <v>3390</v>
      </c>
      <c r="C1287" s="348" t="s">
        <v>609</v>
      </c>
      <c r="D1287" s="348" t="s">
        <v>3395</v>
      </c>
      <c r="E1287" s="348"/>
      <c r="F1287" s="348" t="s">
        <v>2508</v>
      </c>
      <c r="G1287" s="348">
        <v>8.0</v>
      </c>
      <c r="H1287" s="348">
        <v>6.0</v>
      </c>
      <c r="I1287" s="348">
        <v>8.0</v>
      </c>
      <c r="J1287" s="664">
        <v>50.0</v>
      </c>
      <c r="K1287" s="628">
        <v>8.33</v>
      </c>
      <c r="L1287" s="126" t="s">
        <v>56</v>
      </c>
    </row>
    <row r="1288" ht="15.75" customHeight="1">
      <c r="A1288" s="348" t="s">
        <v>3385</v>
      </c>
      <c r="B1288" s="640" t="s">
        <v>3390</v>
      </c>
      <c r="C1288" s="348" t="s">
        <v>609</v>
      </c>
      <c r="D1288" s="348" t="s">
        <v>3396</v>
      </c>
      <c r="E1288" s="672"/>
      <c r="F1288" s="348" t="s">
        <v>2508</v>
      </c>
      <c r="G1288" s="348">
        <v>8.0</v>
      </c>
      <c r="H1288" s="348">
        <v>6.0</v>
      </c>
      <c r="I1288" s="348">
        <v>8.0</v>
      </c>
      <c r="J1288" s="665">
        <v>50.0</v>
      </c>
      <c r="K1288" s="628">
        <v>8.33</v>
      </c>
      <c r="L1288" s="126" t="s">
        <v>56</v>
      </c>
    </row>
    <row r="1289" ht="15.75" customHeight="1">
      <c r="A1289" s="348" t="s">
        <v>3373</v>
      </c>
      <c r="B1289" s="640" t="s">
        <v>3374</v>
      </c>
      <c r="C1289" s="348" t="s">
        <v>609</v>
      </c>
      <c r="D1289" s="348" t="s">
        <v>3397</v>
      </c>
      <c r="E1289" s="672"/>
      <c r="F1289" s="348" t="s">
        <v>2508</v>
      </c>
      <c r="G1289" s="348">
        <v>4.0</v>
      </c>
      <c r="H1289" s="348">
        <v>2.0</v>
      </c>
      <c r="I1289" s="348">
        <v>4.0</v>
      </c>
      <c r="J1289" s="665">
        <v>50.0</v>
      </c>
      <c r="K1289" s="628">
        <v>25.0</v>
      </c>
      <c r="L1289" s="126" t="s">
        <v>56</v>
      </c>
    </row>
    <row r="1290" ht="15.75" customHeight="1">
      <c r="A1290" s="348" t="s">
        <v>3380</v>
      </c>
      <c r="B1290" s="640" t="s">
        <v>3381</v>
      </c>
      <c r="C1290" s="348" t="s">
        <v>609</v>
      </c>
      <c r="D1290" s="348" t="s">
        <v>3398</v>
      </c>
      <c r="E1290" s="672"/>
      <c r="F1290" s="348" t="s">
        <v>2508</v>
      </c>
      <c r="G1290" s="348">
        <v>5.0</v>
      </c>
      <c r="H1290" s="348">
        <v>3.0</v>
      </c>
      <c r="I1290" s="348">
        <v>3.0</v>
      </c>
      <c r="J1290" s="665">
        <v>50.0</v>
      </c>
      <c r="K1290" s="628">
        <v>16.66</v>
      </c>
      <c r="L1290" s="126" t="s">
        <v>56</v>
      </c>
    </row>
    <row r="1291" ht="15.75" customHeight="1">
      <c r="A1291" s="348" t="s">
        <v>3399</v>
      </c>
      <c r="B1291" s="640" t="s">
        <v>3400</v>
      </c>
      <c r="C1291" s="348" t="s">
        <v>609</v>
      </c>
      <c r="D1291" s="348" t="s">
        <v>3401</v>
      </c>
      <c r="E1291" s="348"/>
      <c r="F1291" s="348" t="s">
        <v>2508</v>
      </c>
      <c r="G1291" s="348">
        <v>5.0</v>
      </c>
      <c r="H1291" s="348">
        <v>4.0</v>
      </c>
      <c r="I1291" s="348">
        <v>5.0</v>
      </c>
      <c r="J1291" s="665">
        <v>50.0</v>
      </c>
      <c r="K1291" s="628">
        <v>12.5</v>
      </c>
      <c r="L1291" s="126" t="s">
        <v>56</v>
      </c>
    </row>
    <row r="1292" ht="15.75" customHeight="1">
      <c r="A1292" s="348" t="s">
        <v>3399</v>
      </c>
      <c r="B1292" s="640" t="s">
        <v>3400</v>
      </c>
      <c r="C1292" s="348" t="s">
        <v>609</v>
      </c>
      <c r="D1292" s="348" t="s">
        <v>3402</v>
      </c>
      <c r="E1292" s="348"/>
      <c r="F1292" s="348" t="s">
        <v>2508</v>
      </c>
      <c r="G1292" s="348">
        <v>5.0</v>
      </c>
      <c r="H1292" s="348">
        <v>5.0</v>
      </c>
      <c r="I1292" s="348">
        <v>5.0</v>
      </c>
      <c r="J1292" s="665">
        <v>50.0</v>
      </c>
      <c r="K1292" s="628">
        <v>12.5</v>
      </c>
      <c r="L1292" s="126" t="s">
        <v>56</v>
      </c>
    </row>
    <row r="1293" ht="15.75" customHeight="1">
      <c r="A1293" s="348" t="s">
        <v>3403</v>
      </c>
      <c r="B1293" s="640" t="s">
        <v>3404</v>
      </c>
      <c r="C1293" s="348" t="s">
        <v>609</v>
      </c>
      <c r="D1293" s="348" t="s">
        <v>3405</v>
      </c>
      <c r="E1293" s="672"/>
      <c r="F1293" s="348" t="s">
        <v>2508</v>
      </c>
      <c r="G1293" s="348">
        <v>7.0</v>
      </c>
      <c r="H1293" s="348">
        <v>5.0</v>
      </c>
      <c r="I1293" s="348">
        <v>5.0</v>
      </c>
      <c r="J1293" s="665">
        <v>50.0</v>
      </c>
      <c r="K1293" s="628">
        <v>10.0</v>
      </c>
      <c r="L1293" s="126" t="s">
        <v>56</v>
      </c>
    </row>
    <row r="1294" ht="15.75" customHeight="1">
      <c r="A1294" s="348" t="s">
        <v>3403</v>
      </c>
      <c r="B1294" s="640" t="s">
        <v>3406</v>
      </c>
      <c r="C1294" s="348" t="s">
        <v>609</v>
      </c>
      <c r="D1294" s="348" t="s">
        <v>3407</v>
      </c>
      <c r="E1294" s="672"/>
      <c r="F1294" s="348" t="s">
        <v>2508</v>
      </c>
      <c r="G1294" s="348">
        <v>7.0</v>
      </c>
      <c r="H1294" s="348">
        <v>5.0</v>
      </c>
      <c r="I1294" s="348">
        <v>5.0</v>
      </c>
      <c r="J1294" s="665">
        <v>50.0</v>
      </c>
      <c r="K1294" s="628">
        <v>10.0</v>
      </c>
      <c r="L1294" s="126" t="s">
        <v>56</v>
      </c>
    </row>
    <row r="1295" ht="15.75" customHeight="1">
      <c r="A1295" s="348" t="s">
        <v>3403</v>
      </c>
      <c r="B1295" s="640" t="s">
        <v>3406</v>
      </c>
      <c r="C1295" s="348" t="s">
        <v>609</v>
      </c>
      <c r="D1295" s="348" t="s">
        <v>3408</v>
      </c>
      <c r="E1295" s="672"/>
      <c r="F1295" s="348" t="s">
        <v>2508</v>
      </c>
      <c r="G1295" s="348">
        <v>7.0</v>
      </c>
      <c r="H1295" s="348">
        <v>5.0</v>
      </c>
      <c r="I1295" s="348">
        <v>5.0</v>
      </c>
      <c r="J1295" s="665">
        <v>50.0</v>
      </c>
      <c r="K1295" s="628">
        <v>10.0</v>
      </c>
      <c r="L1295" s="126" t="s">
        <v>3409</v>
      </c>
    </row>
    <row r="1296" ht="15.75" customHeight="1">
      <c r="A1296" s="348" t="s">
        <v>452</v>
      </c>
      <c r="B1296" s="640" t="s">
        <v>451</v>
      </c>
      <c r="C1296" s="348" t="s">
        <v>52</v>
      </c>
      <c r="D1296" s="348" t="s">
        <v>3410</v>
      </c>
      <c r="E1296" s="672" t="s">
        <v>3411</v>
      </c>
      <c r="F1296" s="348" t="s">
        <v>3412</v>
      </c>
      <c r="G1296" s="348">
        <v>8.0</v>
      </c>
      <c r="H1296" s="348">
        <v>7.0</v>
      </c>
      <c r="I1296" s="348">
        <v>8.0</v>
      </c>
      <c r="J1296" s="665">
        <v>50.0</v>
      </c>
      <c r="K1296" s="628">
        <v>6.25</v>
      </c>
      <c r="L1296" s="126" t="s">
        <v>3409</v>
      </c>
    </row>
    <row r="1297" ht="15.75" customHeight="1">
      <c r="A1297" s="348" t="s">
        <v>452</v>
      </c>
      <c r="B1297" s="640" t="s">
        <v>451</v>
      </c>
      <c r="C1297" s="348" t="s">
        <v>52</v>
      </c>
      <c r="D1297" s="348" t="s">
        <v>3413</v>
      </c>
      <c r="E1297" s="348" t="s">
        <v>3414</v>
      </c>
      <c r="F1297" s="348" t="s">
        <v>3412</v>
      </c>
      <c r="G1297" s="348">
        <v>8.0</v>
      </c>
      <c r="H1297" s="348">
        <v>7.0</v>
      </c>
      <c r="I1297" s="348">
        <v>8.0</v>
      </c>
      <c r="J1297" s="665">
        <v>50.0</v>
      </c>
      <c r="K1297" s="628">
        <v>6.25</v>
      </c>
      <c r="L1297" s="126" t="s">
        <v>3409</v>
      </c>
    </row>
    <row r="1298" ht="15.75" customHeight="1">
      <c r="A1298" s="348" t="s">
        <v>461</v>
      </c>
      <c r="B1298" s="640" t="s">
        <v>3415</v>
      </c>
      <c r="C1298" s="348" t="s">
        <v>52</v>
      </c>
      <c r="D1298" s="348" t="s">
        <v>3416</v>
      </c>
      <c r="E1298" s="672" t="s">
        <v>3417</v>
      </c>
      <c r="F1298" s="348" t="s">
        <v>3412</v>
      </c>
      <c r="G1298" s="348">
        <v>13.0</v>
      </c>
      <c r="H1298" s="348">
        <v>13.0</v>
      </c>
      <c r="I1298" s="348">
        <v>13.0</v>
      </c>
      <c r="J1298" s="665">
        <v>50.0</v>
      </c>
      <c r="K1298" s="628">
        <v>3.84</v>
      </c>
      <c r="L1298" s="126" t="s">
        <v>3409</v>
      </c>
    </row>
    <row r="1299" ht="15.75" customHeight="1">
      <c r="A1299" s="348" t="s">
        <v>461</v>
      </c>
      <c r="B1299" s="640" t="s">
        <v>3415</v>
      </c>
      <c r="C1299" s="348" t="s">
        <v>52</v>
      </c>
      <c r="D1299" s="348" t="s">
        <v>1087</v>
      </c>
      <c r="E1299" s="348" t="s">
        <v>1091</v>
      </c>
      <c r="F1299" s="348" t="s">
        <v>3412</v>
      </c>
      <c r="G1299" s="348">
        <v>13.0</v>
      </c>
      <c r="H1299" s="348">
        <v>13.0</v>
      </c>
      <c r="I1299" s="348">
        <v>13.0</v>
      </c>
      <c r="J1299" s="665">
        <v>50.0</v>
      </c>
      <c r="K1299" s="628">
        <v>3.84</v>
      </c>
      <c r="L1299" s="126" t="s">
        <v>3409</v>
      </c>
    </row>
    <row r="1300" ht="15.75" customHeight="1">
      <c r="A1300" s="348" t="s">
        <v>461</v>
      </c>
      <c r="B1300" s="640" t="s">
        <v>3415</v>
      </c>
      <c r="C1300" s="348" t="s">
        <v>52</v>
      </c>
      <c r="D1300" s="348" t="s">
        <v>3418</v>
      </c>
      <c r="E1300" s="348" t="s">
        <v>345</v>
      </c>
      <c r="F1300" s="348" t="s">
        <v>3412</v>
      </c>
      <c r="G1300" s="348">
        <v>13.0</v>
      </c>
      <c r="H1300" s="348">
        <v>13.0</v>
      </c>
      <c r="I1300" s="348">
        <v>13.0</v>
      </c>
      <c r="J1300" s="665">
        <v>50.0</v>
      </c>
      <c r="K1300" s="628">
        <v>3.84</v>
      </c>
      <c r="L1300" s="126" t="s">
        <v>3409</v>
      </c>
    </row>
    <row r="1301" ht="15.75" customHeight="1">
      <c r="A1301" s="348" t="s">
        <v>461</v>
      </c>
      <c r="B1301" s="640" t="s">
        <v>3415</v>
      </c>
      <c r="C1301" s="348" t="s">
        <v>52</v>
      </c>
      <c r="D1301" s="348" t="s">
        <v>1095</v>
      </c>
      <c r="E1301" s="348" t="s">
        <v>1098</v>
      </c>
      <c r="F1301" s="348" t="s">
        <v>3412</v>
      </c>
      <c r="G1301" s="348">
        <v>13.0</v>
      </c>
      <c r="H1301" s="348">
        <v>13.0</v>
      </c>
      <c r="I1301" s="348">
        <v>13.0</v>
      </c>
      <c r="J1301" s="665">
        <v>50.0</v>
      </c>
      <c r="K1301" s="628">
        <v>3.84</v>
      </c>
      <c r="L1301" s="126" t="s">
        <v>3409</v>
      </c>
    </row>
    <row r="1302" ht="15.75" customHeight="1">
      <c r="A1302" s="348" t="s">
        <v>461</v>
      </c>
      <c r="B1302" s="640" t="s">
        <v>3415</v>
      </c>
      <c r="C1302" s="348" t="s">
        <v>52</v>
      </c>
      <c r="D1302" s="348" t="s">
        <v>506</v>
      </c>
      <c r="E1302" s="348" t="s">
        <v>508</v>
      </c>
      <c r="F1302" s="348" t="s">
        <v>3412</v>
      </c>
      <c r="G1302" s="348">
        <v>13.0</v>
      </c>
      <c r="H1302" s="348">
        <v>13.0</v>
      </c>
      <c r="I1302" s="348">
        <v>13.0</v>
      </c>
      <c r="J1302" s="665">
        <v>50.0</v>
      </c>
      <c r="K1302" s="628">
        <v>3.84</v>
      </c>
      <c r="L1302" s="126" t="s">
        <v>3409</v>
      </c>
    </row>
    <row r="1303" ht="15.75" customHeight="1">
      <c r="A1303" s="348" t="s">
        <v>461</v>
      </c>
      <c r="B1303" s="640" t="s">
        <v>3415</v>
      </c>
      <c r="C1303" s="348" t="s">
        <v>52</v>
      </c>
      <c r="D1303" s="348" t="s">
        <v>498</v>
      </c>
      <c r="E1303" s="348" t="s">
        <v>502</v>
      </c>
      <c r="F1303" s="348" t="s">
        <v>3412</v>
      </c>
      <c r="G1303" s="348">
        <v>13.0</v>
      </c>
      <c r="H1303" s="348">
        <v>13.0</v>
      </c>
      <c r="I1303" s="348">
        <v>13.0</v>
      </c>
      <c r="J1303" s="665">
        <v>50.0</v>
      </c>
      <c r="K1303" s="628">
        <v>3.84</v>
      </c>
      <c r="L1303" s="126" t="s">
        <v>3409</v>
      </c>
    </row>
    <row r="1304" ht="15.75" customHeight="1">
      <c r="A1304" s="348" t="s">
        <v>461</v>
      </c>
      <c r="B1304" s="640" t="s">
        <v>3415</v>
      </c>
      <c r="C1304" s="348" t="s">
        <v>52</v>
      </c>
      <c r="D1304" s="348" t="s">
        <v>980</v>
      </c>
      <c r="E1304" s="348" t="s">
        <v>982</v>
      </c>
      <c r="F1304" s="348" t="s">
        <v>3412</v>
      </c>
      <c r="G1304" s="348">
        <v>13.0</v>
      </c>
      <c r="H1304" s="348">
        <v>13.0</v>
      </c>
      <c r="I1304" s="348">
        <v>13.0</v>
      </c>
      <c r="J1304" s="665">
        <v>50.0</v>
      </c>
      <c r="K1304" s="628">
        <v>3.84</v>
      </c>
      <c r="L1304" s="126" t="s">
        <v>3409</v>
      </c>
    </row>
    <row r="1305" ht="15.75" customHeight="1">
      <c r="A1305" s="348" t="s">
        <v>461</v>
      </c>
      <c r="B1305" s="640" t="s">
        <v>3415</v>
      </c>
      <c r="C1305" s="348" t="s">
        <v>52</v>
      </c>
      <c r="D1305" s="348" t="s">
        <v>963</v>
      </c>
      <c r="E1305" s="348" t="s">
        <v>966</v>
      </c>
      <c r="F1305" s="348" t="s">
        <v>3412</v>
      </c>
      <c r="G1305" s="348">
        <v>13.0</v>
      </c>
      <c r="H1305" s="348">
        <v>13.0</v>
      </c>
      <c r="I1305" s="348">
        <v>13.0</v>
      </c>
      <c r="J1305" s="665">
        <v>50.0</v>
      </c>
      <c r="K1305" s="628">
        <v>3.84</v>
      </c>
      <c r="L1305" s="126" t="s">
        <v>3409</v>
      </c>
    </row>
    <row r="1306" ht="15.75" customHeight="1">
      <c r="A1306" s="348" t="s">
        <v>461</v>
      </c>
      <c r="B1306" s="640" t="s">
        <v>3415</v>
      </c>
      <c r="C1306" s="348" t="s">
        <v>52</v>
      </c>
      <c r="D1306" s="348" t="s">
        <v>3419</v>
      </c>
      <c r="E1306" s="348" t="s">
        <v>3420</v>
      </c>
      <c r="F1306" s="348" t="s">
        <v>3412</v>
      </c>
      <c r="G1306" s="348">
        <v>13.0</v>
      </c>
      <c r="H1306" s="348">
        <v>13.0</v>
      </c>
      <c r="I1306" s="348">
        <v>13.0</v>
      </c>
      <c r="J1306" s="665">
        <v>50.0</v>
      </c>
      <c r="K1306" s="628">
        <v>3.84</v>
      </c>
      <c r="L1306" s="126" t="s">
        <v>3409</v>
      </c>
    </row>
    <row r="1307" ht="15.75" customHeight="1">
      <c r="A1307" s="348" t="s">
        <v>461</v>
      </c>
      <c r="B1307" s="640" t="s">
        <v>3415</v>
      </c>
      <c r="C1307" s="348" t="s">
        <v>52</v>
      </c>
      <c r="D1307" s="348" t="s">
        <v>467</v>
      </c>
      <c r="E1307" s="348" t="s">
        <v>471</v>
      </c>
      <c r="F1307" s="348" t="s">
        <v>3412</v>
      </c>
      <c r="G1307" s="348">
        <v>13.0</v>
      </c>
      <c r="H1307" s="348">
        <v>13.0</v>
      </c>
      <c r="I1307" s="348">
        <v>13.0</v>
      </c>
      <c r="J1307" s="665">
        <v>50.0</v>
      </c>
      <c r="K1307" s="628">
        <v>3.84</v>
      </c>
      <c r="L1307" s="126" t="s">
        <v>3409</v>
      </c>
    </row>
    <row r="1308" ht="15.75" customHeight="1">
      <c r="A1308" s="348" t="s">
        <v>468</v>
      </c>
      <c r="B1308" s="640" t="s">
        <v>467</v>
      </c>
      <c r="C1308" s="348" t="s">
        <v>52</v>
      </c>
      <c r="D1308" s="348" t="s">
        <v>997</v>
      </c>
      <c r="E1308" s="672" t="s">
        <v>999</v>
      </c>
      <c r="F1308" s="348" t="s">
        <v>3412</v>
      </c>
      <c r="G1308" s="348">
        <v>15.0</v>
      </c>
      <c r="H1308" s="348">
        <v>15.0</v>
      </c>
      <c r="I1308" s="348">
        <v>15.0</v>
      </c>
      <c r="J1308" s="665">
        <v>50.0</v>
      </c>
      <c r="K1308" s="628">
        <v>3.33</v>
      </c>
      <c r="L1308" s="126" t="s">
        <v>3409</v>
      </c>
    </row>
    <row r="1309" ht="15.75" customHeight="1">
      <c r="A1309" s="348" t="s">
        <v>468</v>
      </c>
      <c r="B1309" s="640" t="s">
        <v>467</v>
      </c>
      <c r="C1309" s="348" t="s">
        <v>52</v>
      </c>
      <c r="D1309" s="348" t="s">
        <v>506</v>
      </c>
      <c r="E1309" s="348" t="s">
        <v>508</v>
      </c>
      <c r="F1309" s="348" t="s">
        <v>3412</v>
      </c>
      <c r="G1309" s="348">
        <v>15.0</v>
      </c>
      <c r="H1309" s="348">
        <v>15.0</v>
      </c>
      <c r="I1309" s="348">
        <v>15.0</v>
      </c>
      <c r="J1309" s="665">
        <v>50.0</v>
      </c>
      <c r="K1309" s="628">
        <v>3.33</v>
      </c>
      <c r="L1309" s="126" t="s">
        <v>3409</v>
      </c>
    </row>
    <row r="1310" ht="15.75" customHeight="1">
      <c r="A1310" s="348" t="s">
        <v>468</v>
      </c>
      <c r="B1310" s="640" t="s">
        <v>467</v>
      </c>
      <c r="C1310" s="348" t="s">
        <v>52</v>
      </c>
      <c r="D1310" s="348" t="s">
        <v>498</v>
      </c>
      <c r="E1310" s="348" t="s">
        <v>502</v>
      </c>
      <c r="F1310" s="348" t="s">
        <v>3412</v>
      </c>
      <c r="G1310" s="348">
        <v>15.0</v>
      </c>
      <c r="H1310" s="348">
        <v>15.0</v>
      </c>
      <c r="I1310" s="348">
        <v>15.0</v>
      </c>
      <c r="J1310" s="665">
        <v>50.0</v>
      </c>
      <c r="K1310" s="628">
        <v>3.33</v>
      </c>
      <c r="L1310" s="126" t="s">
        <v>3409</v>
      </c>
    </row>
    <row r="1311" ht="15.75" customHeight="1">
      <c r="A1311" s="348" t="s">
        <v>468</v>
      </c>
      <c r="B1311" s="640" t="s">
        <v>467</v>
      </c>
      <c r="C1311" s="348" t="s">
        <v>52</v>
      </c>
      <c r="D1311" s="348" t="s">
        <v>980</v>
      </c>
      <c r="E1311" s="672" t="s">
        <v>982</v>
      </c>
      <c r="F1311" s="348" t="s">
        <v>3412</v>
      </c>
      <c r="G1311" s="348">
        <v>15.0</v>
      </c>
      <c r="H1311" s="348">
        <v>15.0</v>
      </c>
      <c r="I1311" s="348">
        <v>15.0</v>
      </c>
      <c r="J1311" s="665">
        <v>50.0</v>
      </c>
      <c r="K1311" s="628">
        <v>3.33</v>
      </c>
      <c r="L1311" s="126" t="s">
        <v>3421</v>
      </c>
    </row>
    <row r="1312" ht="15.75" customHeight="1">
      <c r="A1312" s="348" t="s">
        <v>461</v>
      </c>
      <c r="B1312" s="640" t="s">
        <v>3415</v>
      </c>
      <c r="C1312" s="348" t="s">
        <v>52</v>
      </c>
      <c r="D1312" s="348" t="s">
        <v>3416</v>
      </c>
      <c r="E1312" s="348" t="s">
        <v>3417</v>
      </c>
      <c r="F1312" s="348" t="s">
        <v>3412</v>
      </c>
      <c r="G1312" s="348">
        <v>13.0</v>
      </c>
      <c r="H1312" s="348">
        <v>13.0</v>
      </c>
      <c r="I1312" s="348">
        <v>13.0</v>
      </c>
      <c r="J1312" s="665">
        <v>50.0</v>
      </c>
      <c r="K1312" s="628">
        <v>3.84</v>
      </c>
      <c r="L1312" s="126" t="s">
        <v>3421</v>
      </c>
    </row>
    <row r="1313" ht="15.75" customHeight="1">
      <c r="A1313" s="348" t="s">
        <v>461</v>
      </c>
      <c r="B1313" s="640" t="s">
        <v>3415</v>
      </c>
      <c r="C1313" s="348" t="s">
        <v>52</v>
      </c>
      <c r="D1313" s="348" t="s">
        <v>1087</v>
      </c>
      <c r="E1313" s="348" t="s">
        <v>1091</v>
      </c>
      <c r="F1313" s="348" t="s">
        <v>3412</v>
      </c>
      <c r="G1313" s="348">
        <v>13.0</v>
      </c>
      <c r="H1313" s="348">
        <v>13.0</v>
      </c>
      <c r="I1313" s="348">
        <v>13.0</v>
      </c>
      <c r="J1313" s="665">
        <v>50.0</v>
      </c>
      <c r="K1313" s="628">
        <v>3.84</v>
      </c>
      <c r="L1313" s="126" t="s">
        <v>3421</v>
      </c>
    </row>
    <row r="1314" ht="15.75" customHeight="1">
      <c r="A1314" s="348" t="s">
        <v>461</v>
      </c>
      <c r="B1314" s="640" t="s">
        <v>3415</v>
      </c>
      <c r="C1314" s="348" t="s">
        <v>52</v>
      </c>
      <c r="D1314" s="348" t="s">
        <v>3418</v>
      </c>
      <c r="E1314" s="348" t="s">
        <v>345</v>
      </c>
      <c r="F1314" s="348" t="s">
        <v>3412</v>
      </c>
      <c r="G1314" s="348">
        <v>13.0</v>
      </c>
      <c r="H1314" s="348">
        <v>13.0</v>
      </c>
      <c r="I1314" s="348">
        <v>13.0</v>
      </c>
      <c r="J1314" s="665">
        <v>50.0</v>
      </c>
      <c r="K1314" s="628">
        <v>3.84</v>
      </c>
      <c r="L1314" s="126" t="s">
        <v>3421</v>
      </c>
    </row>
    <row r="1315" ht="15.75" customHeight="1">
      <c r="A1315" s="348" t="s">
        <v>461</v>
      </c>
      <c r="B1315" s="640" t="s">
        <v>3415</v>
      </c>
      <c r="C1315" s="348" t="s">
        <v>52</v>
      </c>
      <c r="D1315" s="348" t="s">
        <v>1095</v>
      </c>
      <c r="E1315" s="348" t="s">
        <v>1098</v>
      </c>
      <c r="F1315" s="348" t="s">
        <v>3412</v>
      </c>
      <c r="G1315" s="348">
        <v>13.0</v>
      </c>
      <c r="H1315" s="348">
        <v>13.0</v>
      </c>
      <c r="I1315" s="348">
        <v>13.0</v>
      </c>
      <c r="J1315" s="665">
        <v>50.0</v>
      </c>
      <c r="K1315" s="628">
        <v>3.84</v>
      </c>
      <c r="L1315" s="126" t="s">
        <v>3421</v>
      </c>
    </row>
    <row r="1316" ht="15.75" customHeight="1">
      <c r="A1316" s="348" t="s">
        <v>461</v>
      </c>
      <c r="B1316" s="640" t="s">
        <v>3415</v>
      </c>
      <c r="C1316" s="348" t="s">
        <v>52</v>
      </c>
      <c r="D1316" s="348" t="s">
        <v>506</v>
      </c>
      <c r="E1316" s="348" t="s">
        <v>508</v>
      </c>
      <c r="F1316" s="348" t="s">
        <v>3412</v>
      </c>
      <c r="G1316" s="348">
        <v>13.0</v>
      </c>
      <c r="H1316" s="348">
        <v>13.0</v>
      </c>
      <c r="I1316" s="348">
        <v>13.0</v>
      </c>
      <c r="J1316" s="665">
        <v>50.0</v>
      </c>
      <c r="K1316" s="628">
        <v>3.84</v>
      </c>
      <c r="L1316" s="126" t="s">
        <v>3421</v>
      </c>
    </row>
    <row r="1317" ht="15.75" customHeight="1">
      <c r="A1317" s="348" t="s">
        <v>461</v>
      </c>
      <c r="B1317" s="640" t="s">
        <v>3415</v>
      </c>
      <c r="C1317" s="348" t="s">
        <v>52</v>
      </c>
      <c r="D1317" s="348" t="s">
        <v>498</v>
      </c>
      <c r="E1317" s="348" t="s">
        <v>502</v>
      </c>
      <c r="F1317" s="348" t="s">
        <v>3412</v>
      </c>
      <c r="G1317" s="348">
        <v>13.0</v>
      </c>
      <c r="H1317" s="348">
        <v>13.0</v>
      </c>
      <c r="I1317" s="348">
        <v>13.0</v>
      </c>
      <c r="J1317" s="665">
        <v>50.0</v>
      </c>
      <c r="K1317" s="628">
        <v>3.84</v>
      </c>
      <c r="L1317" s="126" t="s">
        <v>3421</v>
      </c>
    </row>
    <row r="1318" ht="15.75" customHeight="1">
      <c r="A1318" s="348" t="s">
        <v>461</v>
      </c>
      <c r="B1318" s="640" t="s">
        <v>3415</v>
      </c>
      <c r="C1318" s="348" t="s">
        <v>52</v>
      </c>
      <c r="D1318" s="348" t="s">
        <v>980</v>
      </c>
      <c r="E1318" s="348" t="s">
        <v>982</v>
      </c>
      <c r="F1318" s="348" t="s">
        <v>3412</v>
      </c>
      <c r="G1318" s="348">
        <v>13.0</v>
      </c>
      <c r="H1318" s="348">
        <v>13.0</v>
      </c>
      <c r="I1318" s="348">
        <v>13.0</v>
      </c>
      <c r="J1318" s="665">
        <v>50.0</v>
      </c>
      <c r="K1318" s="628">
        <v>3.84</v>
      </c>
      <c r="L1318" s="126" t="s">
        <v>3421</v>
      </c>
    </row>
    <row r="1319" ht="15.75" customHeight="1">
      <c r="A1319" s="348" t="s">
        <v>461</v>
      </c>
      <c r="B1319" s="663" t="s">
        <v>3415</v>
      </c>
      <c r="C1319" s="348" t="s">
        <v>52</v>
      </c>
      <c r="D1319" s="348" t="s">
        <v>963</v>
      </c>
      <c r="E1319" s="348" t="s">
        <v>966</v>
      </c>
      <c r="F1319" s="348" t="s">
        <v>3412</v>
      </c>
      <c r="G1319" s="348">
        <v>13.0</v>
      </c>
      <c r="H1319" s="348">
        <v>13.0</v>
      </c>
      <c r="I1319" s="348">
        <v>13.0</v>
      </c>
      <c r="J1319" s="665">
        <v>50.0</v>
      </c>
      <c r="K1319" s="628">
        <v>3.84</v>
      </c>
      <c r="L1319" s="126" t="s">
        <v>3421</v>
      </c>
    </row>
    <row r="1320" ht="15.75" customHeight="1">
      <c r="A1320" s="348" t="s">
        <v>461</v>
      </c>
      <c r="B1320" s="663" t="s">
        <v>3415</v>
      </c>
      <c r="C1320" s="348" t="s">
        <v>52</v>
      </c>
      <c r="D1320" s="348" t="s">
        <v>3419</v>
      </c>
      <c r="E1320" s="348" t="s">
        <v>3420</v>
      </c>
      <c r="F1320" s="348" t="s">
        <v>3412</v>
      </c>
      <c r="G1320" s="348">
        <v>13.0</v>
      </c>
      <c r="H1320" s="348">
        <v>13.0</v>
      </c>
      <c r="I1320" s="348">
        <v>13.0</v>
      </c>
      <c r="J1320" s="665">
        <v>50.0</v>
      </c>
      <c r="K1320" s="628">
        <v>3.84</v>
      </c>
      <c r="L1320" s="126" t="s">
        <v>3421</v>
      </c>
    </row>
    <row r="1321" ht="15.75" customHeight="1">
      <c r="A1321" s="348" t="s">
        <v>461</v>
      </c>
      <c r="B1321" s="663" t="s">
        <v>3415</v>
      </c>
      <c r="C1321" s="348" t="s">
        <v>52</v>
      </c>
      <c r="D1321" s="348" t="s">
        <v>467</v>
      </c>
      <c r="E1321" s="348" t="s">
        <v>471</v>
      </c>
      <c r="F1321" s="348" t="s">
        <v>3412</v>
      </c>
      <c r="G1321" s="348">
        <v>13.0</v>
      </c>
      <c r="H1321" s="348">
        <v>13.0</v>
      </c>
      <c r="I1321" s="348">
        <v>13.0</v>
      </c>
      <c r="J1321" s="665">
        <v>50.0</v>
      </c>
      <c r="K1321" s="628">
        <v>3.84</v>
      </c>
      <c r="L1321" s="126" t="s">
        <v>3421</v>
      </c>
    </row>
    <row r="1322" ht="15.75" customHeight="1">
      <c r="A1322" s="348" t="s">
        <v>468</v>
      </c>
      <c r="B1322" s="663" t="s">
        <v>467</v>
      </c>
      <c r="C1322" s="348" t="s">
        <v>52</v>
      </c>
      <c r="D1322" s="348" t="s">
        <v>997</v>
      </c>
      <c r="E1322" s="348" t="s">
        <v>999</v>
      </c>
      <c r="F1322" s="348" t="s">
        <v>3412</v>
      </c>
      <c r="G1322" s="348">
        <v>15.0</v>
      </c>
      <c r="H1322" s="348">
        <v>15.0</v>
      </c>
      <c r="I1322" s="348">
        <v>15.0</v>
      </c>
      <c r="J1322" s="665">
        <v>50.0</v>
      </c>
      <c r="K1322" s="628">
        <v>3.33</v>
      </c>
      <c r="L1322" s="126" t="s">
        <v>3421</v>
      </c>
    </row>
    <row r="1323" ht="15.75" customHeight="1">
      <c r="A1323" s="348" t="s">
        <v>468</v>
      </c>
      <c r="B1323" s="663" t="s">
        <v>467</v>
      </c>
      <c r="C1323" s="348" t="s">
        <v>52</v>
      </c>
      <c r="D1323" s="348" t="s">
        <v>506</v>
      </c>
      <c r="E1323" s="348" t="s">
        <v>508</v>
      </c>
      <c r="F1323" s="348" t="s">
        <v>3412</v>
      </c>
      <c r="G1323" s="348">
        <v>15.0</v>
      </c>
      <c r="H1323" s="348">
        <v>15.0</v>
      </c>
      <c r="I1323" s="348">
        <v>15.0</v>
      </c>
      <c r="J1323" s="665">
        <v>50.0</v>
      </c>
      <c r="K1323" s="628">
        <v>3.33</v>
      </c>
      <c r="L1323" s="126" t="s">
        <v>3421</v>
      </c>
    </row>
    <row r="1324" ht="15.75" customHeight="1">
      <c r="A1324" s="348" t="s">
        <v>468</v>
      </c>
      <c r="B1324" s="663" t="s">
        <v>467</v>
      </c>
      <c r="C1324" s="348" t="s">
        <v>52</v>
      </c>
      <c r="D1324" s="348" t="s">
        <v>498</v>
      </c>
      <c r="E1324" s="348" t="s">
        <v>502</v>
      </c>
      <c r="F1324" s="348" t="s">
        <v>3412</v>
      </c>
      <c r="G1324" s="348">
        <v>15.0</v>
      </c>
      <c r="H1324" s="348">
        <v>15.0</v>
      </c>
      <c r="I1324" s="348">
        <v>15.0</v>
      </c>
      <c r="J1324" s="665">
        <v>50.0</v>
      </c>
      <c r="K1324" s="628">
        <v>3.33</v>
      </c>
      <c r="L1324" s="126" t="s">
        <v>3421</v>
      </c>
    </row>
    <row r="1325" ht="15.75" customHeight="1">
      <c r="A1325" s="348" t="s">
        <v>468</v>
      </c>
      <c r="B1325" s="663" t="s">
        <v>467</v>
      </c>
      <c r="C1325" s="348" t="s">
        <v>52</v>
      </c>
      <c r="D1325" s="348" t="s">
        <v>980</v>
      </c>
      <c r="E1325" s="348" t="s">
        <v>982</v>
      </c>
      <c r="F1325" s="348" t="s">
        <v>3412</v>
      </c>
      <c r="G1325" s="348">
        <v>15.0</v>
      </c>
      <c r="H1325" s="348">
        <v>15.0</v>
      </c>
      <c r="I1325" s="348">
        <v>15.0</v>
      </c>
      <c r="J1325" s="665">
        <v>50.0</v>
      </c>
      <c r="K1325" s="628">
        <v>3.33</v>
      </c>
      <c r="L1325" s="126" t="s">
        <v>57</v>
      </c>
    </row>
    <row r="1326" ht="15.75" customHeight="1">
      <c r="A1326" s="162" t="s">
        <v>2909</v>
      </c>
      <c r="B1326" s="695" t="s">
        <v>2910</v>
      </c>
      <c r="C1326" s="191" t="s">
        <v>52</v>
      </c>
      <c r="D1326" s="162" t="s">
        <v>2911</v>
      </c>
      <c r="E1326" s="145" t="s">
        <v>2912</v>
      </c>
      <c r="F1326" s="163" t="s">
        <v>2913</v>
      </c>
      <c r="G1326" s="161">
        <v>3.0</v>
      </c>
      <c r="H1326" s="161">
        <v>3.0</v>
      </c>
      <c r="I1326" s="161">
        <v>3.0</v>
      </c>
      <c r="J1326" s="696">
        <v>50.0</v>
      </c>
      <c r="K1326" s="697">
        <v>16.66</v>
      </c>
      <c r="L1326" s="126" t="s">
        <v>57</v>
      </c>
    </row>
    <row r="1327" ht="15.75" customHeight="1">
      <c r="A1327" s="162" t="s">
        <v>3422</v>
      </c>
      <c r="B1327" s="695" t="s">
        <v>3423</v>
      </c>
      <c r="C1327" s="348" t="s">
        <v>52</v>
      </c>
      <c r="D1327" s="162" t="s">
        <v>3424</v>
      </c>
      <c r="E1327" s="97" t="s">
        <v>3057</v>
      </c>
      <c r="F1327" s="161" t="s">
        <v>3425</v>
      </c>
      <c r="G1327" s="162">
        <v>4.0</v>
      </c>
      <c r="H1327" s="162">
        <v>4.0</v>
      </c>
      <c r="I1327" s="162">
        <v>5.0</v>
      </c>
      <c r="J1327" s="337">
        <v>50.0</v>
      </c>
      <c r="K1327" s="725">
        <v>12.5</v>
      </c>
      <c r="L1327" s="126" t="s">
        <v>57</v>
      </c>
    </row>
    <row r="1328" ht="15.75" customHeight="1">
      <c r="A1328" s="378" t="s">
        <v>3426</v>
      </c>
      <c r="B1328" s="378" t="s">
        <v>3427</v>
      </c>
      <c r="C1328" s="191" t="s">
        <v>52</v>
      </c>
      <c r="D1328" s="348" t="s">
        <v>3428</v>
      </c>
      <c r="E1328" s="145" t="s">
        <v>3429</v>
      </c>
      <c r="F1328" s="163" t="s">
        <v>2913</v>
      </c>
      <c r="G1328" s="161">
        <v>3.0</v>
      </c>
      <c r="H1328" s="161">
        <v>3.0</v>
      </c>
      <c r="I1328" s="161">
        <v>3.0</v>
      </c>
      <c r="J1328" s="696">
        <v>50.0</v>
      </c>
      <c r="K1328" s="697">
        <v>16.66</v>
      </c>
      <c r="L1328" s="126" t="s">
        <v>57</v>
      </c>
    </row>
    <row r="1329" ht="15.75" customHeight="1">
      <c r="A1329" s="378" t="s">
        <v>3426</v>
      </c>
      <c r="B1329" s="378" t="s">
        <v>3427</v>
      </c>
      <c r="C1329" s="191" t="s">
        <v>52</v>
      </c>
      <c r="D1329" s="348" t="s">
        <v>3430</v>
      </c>
      <c r="E1329" s="145" t="s">
        <v>350</v>
      </c>
      <c r="F1329" s="163" t="s">
        <v>2917</v>
      </c>
      <c r="G1329" s="161">
        <v>3.0</v>
      </c>
      <c r="H1329" s="161">
        <v>3.0</v>
      </c>
      <c r="I1329" s="161">
        <v>3.0</v>
      </c>
      <c r="J1329" s="696">
        <v>50.0</v>
      </c>
      <c r="K1329" s="697">
        <v>16.66</v>
      </c>
      <c r="L1329" s="126" t="s">
        <v>57</v>
      </c>
    </row>
    <row r="1330" ht="15.75" customHeight="1">
      <c r="A1330" s="378" t="s">
        <v>3426</v>
      </c>
      <c r="B1330" s="378" t="s">
        <v>3427</v>
      </c>
      <c r="C1330" s="191" t="s">
        <v>52</v>
      </c>
      <c r="D1330" s="348" t="s">
        <v>2916</v>
      </c>
      <c r="E1330" s="145" t="s">
        <v>1845</v>
      </c>
      <c r="F1330" s="163" t="s">
        <v>2917</v>
      </c>
      <c r="G1330" s="161">
        <v>3.0</v>
      </c>
      <c r="H1330" s="161">
        <v>3.0</v>
      </c>
      <c r="I1330" s="161">
        <v>3.0</v>
      </c>
      <c r="J1330" s="696">
        <v>50.0</v>
      </c>
      <c r="K1330" s="697">
        <v>16.66</v>
      </c>
      <c r="L1330" s="126" t="s">
        <v>57</v>
      </c>
    </row>
    <row r="1331" ht="15.75" customHeight="1">
      <c r="A1331" s="378" t="s">
        <v>3426</v>
      </c>
      <c r="B1331" s="378" t="s">
        <v>3427</v>
      </c>
      <c r="C1331" s="191" t="s">
        <v>52</v>
      </c>
      <c r="D1331" s="348" t="s">
        <v>2920</v>
      </c>
      <c r="E1331" s="145" t="s">
        <v>2921</v>
      </c>
      <c r="F1331" s="163" t="s">
        <v>2508</v>
      </c>
      <c r="G1331" s="161">
        <v>3.0</v>
      </c>
      <c r="H1331" s="161">
        <v>3.0</v>
      </c>
      <c r="I1331" s="161">
        <v>3.0</v>
      </c>
      <c r="J1331" s="696">
        <v>50.0</v>
      </c>
      <c r="K1331" s="697">
        <v>16.66</v>
      </c>
      <c r="L1331" s="126" t="s">
        <v>57</v>
      </c>
    </row>
    <row r="1332" ht="15.75" customHeight="1">
      <c r="A1332" s="378" t="s">
        <v>3426</v>
      </c>
      <c r="B1332" s="378" t="s">
        <v>3427</v>
      </c>
      <c r="C1332" s="191" t="s">
        <v>52</v>
      </c>
      <c r="D1332" s="348" t="s">
        <v>3431</v>
      </c>
      <c r="E1332" s="145" t="s">
        <v>1863</v>
      </c>
      <c r="F1332" s="163" t="s">
        <v>3432</v>
      </c>
      <c r="G1332" s="161">
        <v>3.0</v>
      </c>
      <c r="H1332" s="161">
        <v>3.0</v>
      </c>
      <c r="I1332" s="161">
        <v>3.0</v>
      </c>
      <c r="J1332" s="696">
        <v>50.0</v>
      </c>
      <c r="K1332" s="697">
        <v>16.66</v>
      </c>
      <c r="L1332" s="126" t="s">
        <v>57</v>
      </c>
    </row>
    <row r="1333" ht="15.75" customHeight="1">
      <c r="A1333" s="378" t="s">
        <v>3426</v>
      </c>
      <c r="B1333" s="378" t="s">
        <v>3427</v>
      </c>
      <c r="C1333" s="191" t="s">
        <v>52</v>
      </c>
      <c r="D1333" s="348" t="s">
        <v>2918</v>
      </c>
      <c r="E1333" s="145" t="s">
        <v>2919</v>
      </c>
      <c r="F1333" s="163" t="s">
        <v>2508</v>
      </c>
      <c r="G1333" s="161">
        <v>3.0</v>
      </c>
      <c r="H1333" s="161">
        <v>3.0</v>
      </c>
      <c r="I1333" s="161">
        <v>3.0</v>
      </c>
      <c r="J1333" s="696">
        <v>50.0</v>
      </c>
      <c r="K1333" s="697">
        <v>16.66</v>
      </c>
      <c r="L1333" s="126" t="s">
        <v>57</v>
      </c>
    </row>
    <row r="1334" ht="15.75" customHeight="1">
      <c r="A1334" s="378" t="s">
        <v>3433</v>
      </c>
      <c r="B1334" s="378" t="s">
        <v>3434</v>
      </c>
      <c r="C1334" s="191" t="s">
        <v>52</v>
      </c>
      <c r="D1334" s="348" t="s">
        <v>3435</v>
      </c>
      <c r="E1334" s="145" t="s">
        <v>3436</v>
      </c>
      <c r="F1334" s="163" t="s">
        <v>2917</v>
      </c>
      <c r="G1334" s="161">
        <v>6.0</v>
      </c>
      <c r="H1334" s="161">
        <v>4.0</v>
      </c>
      <c r="I1334" s="161">
        <v>6.0</v>
      </c>
      <c r="J1334" s="696">
        <v>50.0</v>
      </c>
      <c r="K1334" s="697">
        <v>8.33</v>
      </c>
      <c r="L1334" s="126" t="s">
        <v>57</v>
      </c>
    </row>
    <row r="1335" ht="15.75" customHeight="1">
      <c r="A1335" s="378" t="s">
        <v>2914</v>
      </c>
      <c r="B1335" s="378" t="s">
        <v>2915</v>
      </c>
      <c r="C1335" s="191" t="s">
        <v>52</v>
      </c>
      <c r="D1335" s="348" t="s">
        <v>2916</v>
      </c>
      <c r="E1335" s="145" t="s">
        <v>1845</v>
      </c>
      <c r="F1335" s="163" t="s">
        <v>2917</v>
      </c>
      <c r="G1335" s="161">
        <v>7.0</v>
      </c>
      <c r="H1335" s="161">
        <v>7.0</v>
      </c>
      <c r="I1335" s="161">
        <v>7.0</v>
      </c>
      <c r="J1335" s="696">
        <v>50.0</v>
      </c>
      <c r="K1335" s="697">
        <v>7.14</v>
      </c>
      <c r="L1335" s="126" t="s">
        <v>57</v>
      </c>
    </row>
    <row r="1336" ht="15.75" customHeight="1">
      <c r="A1336" s="378" t="s">
        <v>2914</v>
      </c>
      <c r="B1336" s="378" t="s">
        <v>2915</v>
      </c>
      <c r="C1336" s="191" t="s">
        <v>52</v>
      </c>
      <c r="D1336" s="348" t="s">
        <v>2918</v>
      </c>
      <c r="E1336" s="145" t="s">
        <v>2919</v>
      </c>
      <c r="F1336" s="163" t="s">
        <v>2508</v>
      </c>
      <c r="G1336" s="161">
        <v>7.0</v>
      </c>
      <c r="H1336" s="161">
        <v>7.0</v>
      </c>
      <c r="I1336" s="161">
        <v>7.0</v>
      </c>
      <c r="J1336" s="696">
        <v>50.0</v>
      </c>
      <c r="K1336" s="697">
        <v>7.14</v>
      </c>
      <c r="L1336" s="126" t="s">
        <v>57</v>
      </c>
    </row>
    <row r="1337" ht="15.75" customHeight="1">
      <c r="A1337" s="378" t="s">
        <v>2914</v>
      </c>
      <c r="B1337" s="378" t="s">
        <v>2915</v>
      </c>
      <c r="C1337" s="191" t="s">
        <v>52</v>
      </c>
      <c r="D1337" s="348" t="s">
        <v>2920</v>
      </c>
      <c r="E1337" s="145" t="s">
        <v>2921</v>
      </c>
      <c r="F1337" s="163" t="s">
        <v>2508</v>
      </c>
      <c r="G1337" s="161">
        <v>7.0</v>
      </c>
      <c r="H1337" s="161">
        <v>7.0</v>
      </c>
      <c r="I1337" s="161">
        <v>7.0</v>
      </c>
      <c r="J1337" s="696">
        <v>50.0</v>
      </c>
      <c r="K1337" s="697">
        <v>7.14</v>
      </c>
      <c r="L1337" s="126" t="s">
        <v>57</v>
      </c>
    </row>
    <row r="1338" ht="15.75" customHeight="1">
      <c r="A1338" s="378" t="s">
        <v>2922</v>
      </c>
      <c r="B1338" s="378" t="s">
        <v>2923</v>
      </c>
      <c r="C1338" s="191" t="s">
        <v>52</v>
      </c>
      <c r="D1338" s="348" t="s">
        <v>2924</v>
      </c>
      <c r="E1338" s="145" t="s">
        <v>2925</v>
      </c>
      <c r="F1338" s="163" t="s">
        <v>2917</v>
      </c>
      <c r="G1338" s="161">
        <v>12.0</v>
      </c>
      <c r="H1338" s="161">
        <v>10.0</v>
      </c>
      <c r="I1338" s="161">
        <v>12.0</v>
      </c>
      <c r="J1338" s="696">
        <v>50.0</v>
      </c>
      <c r="K1338" s="697">
        <v>4.16</v>
      </c>
      <c r="L1338" s="126" t="s">
        <v>57</v>
      </c>
    </row>
    <row r="1339" ht="15.75" customHeight="1">
      <c r="A1339" s="378" t="s">
        <v>2922</v>
      </c>
      <c r="B1339" s="378" t="s">
        <v>2923</v>
      </c>
      <c r="C1339" s="191" t="s">
        <v>52</v>
      </c>
      <c r="D1339" s="348" t="s">
        <v>2926</v>
      </c>
      <c r="E1339" s="145" t="s">
        <v>2927</v>
      </c>
      <c r="F1339" s="163" t="s">
        <v>2917</v>
      </c>
      <c r="G1339" s="161">
        <v>12.0</v>
      </c>
      <c r="H1339" s="161">
        <v>10.0</v>
      </c>
      <c r="I1339" s="161">
        <v>12.0</v>
      </c>
      <c r="J1339" s="696">
        <v>50.0</v>
      </c>
      <c r="K1339" s="697">
        <v>4.16</v>
      </c>
      <c r="L1339" s="126" t="s">
        <v>57</v>
      </c>
    </row>
    <row r="1340" ht="15.75" customHeight="1">
      <c r="A1340" s="378" t="s">
        <v>2922</v>
      </c>
      <c r="B1340" s="378" t="s">
        <v>2923</v>
      </c>
      <c r="C1340" s="191" t="s">
        <v>52</v>
      </c>
      <c r="D1340" s="348" t="s">
        <v>2928</v>
      </c>
      <c r="E1340" s="145" t="s">
        <v>2929</v>
      </c>
      <c r="F1340" s="163" t="s">
        <v>2930</v>
      </c>
      <c r="G1340" s="161">
        <v>12.0</v>
      </c>
      <c r="H1340" s="161">
        <v>10.0</v>
      </c>
      <c r="I1340" s="161">
        <v>12.0</v>
      </c>
      <c r="J1340" s="696">
        <v>50.0</v>
      </c>
      <c r="K1340" s="697">
        <v>4.16</v>
      </c>
      <c r="L1340" s="126" t="s">
        <v>57</v>
      </c>
    </row>
    <row r="1341" ht="15.75" customHeight="1">
      <c r="A1341" s="378" t="s">
        <v>3437</v>
      </c>
      <c r="B1341" s="378" t="s">
        <v>3438</v>
      </c>
      <c r="C1341" s="191" t="s">
        <v>52</v>
      </c>
      <c r="D1341" s="348" t="s">
        <v>3439</v>
      </c>
      <c r="E1341" s="145" t="s">
        <v>3440</v>
      </c>
      <c r="F1341" s="163" t="s">
        <v>3441</v>
      </c>
      <c r="G1341" s="161">
        <v>4.0</v>
      </c>
      <c r="H1341" s="161">
        <v>4.0</v>
      </c>
      <c r="I1341" s="161">
        <v>4.0</v>
      </c>
      <c r="J1341" s="696">
        <v>50.0</v>
      </c>
      <c r="K1341" s="697">
        <v>12.5</v>
      </c>
      <c r="L1341" s="126" t="s">
        <v>57</v>
      </c>
    </row>
    <row r="1342" ht="15.75" customHeight="1">
      <c r="A1342" s="378" t="s">
        <v>3442</v>
      </c>
      <c r="B1342" s="378" t="s">
        <v>3443</v>
      </c>
      <c r="C1342" s="191" t="s">
        <v>52</v>
      </c>
      <c r="D1342" s="348" t="s">
        <v>3444</v>
      </c>
      <c r="E1342" s="145" t="s">
        <v>3445</v>
      </c>
      <c r="F1342" s="163" t="s">
        <v>2913</v>
      </c>
      <c r="G1342" s="161">
        <v>3.0</v>
      </c>
      <c r="H1342" s="161">
        <v>3.0</v>
      </c>
      <c r="I1342" s="161">
        <v>3.0</v>
      </c>
      <c r="J1342" s="696">
        <v>50.0</v>
      </c>
      <c r="K1342" s="697">
        <v>16.66</v>
      </c>
      <c r="L1342" s="126" t="s">
        <v>3446</v>
      </c>
    </row>
    <row r="1343" ht="15.75" customHeight="1">
      <c r="A1343" s="511" t="s">
        <v>2605</v>
      </c>
      <c r="B1343" s="693" t="s">
        <v>2550</v>
      </c>
      <c r="C1343" s="511" t="s">
        <v>52</v>
      </c>
      <c r="D1343" s="511" t="s">
        <v>2551</v>
      </c>
      <c r="E1343" s="564" t="s">
        <v>2552</v>
      </c>
      <c r="F1343" s="511" t="s">
        <v>2113</v>
      </c>
      <c r="G1343" s="511">
        <v>10.0</v>
      </c>
      <c r="H1343" s="511">
        <v>9.0</v>
      </c>
      <c r="I1343" s="511">
        <v>11.0</v>
      </c>
      <c r="J1343" s="710">
        <v>50.0</v>
      </c>
      <c r="K1343" s="711">
        <f t="shared" ref="K1343:K1477" si="17">J1343/G1343</f>
        <v>5</v>
      </c>
      <c r="L1343" s="126" t="s">
        <v>3446</v>
      </c>
    </row>
    <row r="1344" ht="15.75" customHeight="1">
      <c r="A1344" s="511" t="s">
        <v>2582</v>
      </c>
      <c r="B1344" s="709" t="s">
        <v>2554</v>
      </c>
      <c r="C1344" s="511" t="s">
        <v>52</v>
      </c>
      <c r="D1344" s="511" t="s">
        <v>2555</v>
      </c>
      <c r="E1344" s="564" t="s">
        <v>2556</v>
      </c>
      <c r="F1344" s="511" t="s">
        <v>2113</v>
      </c>
      <c r="G1344" s="511">
        <v>10.0</v>
      </c>
      <c r="H1344" s="511">
        <v>7.0</v>
      </c>
      <c r="I1344" s="511">
        <v>10.0</v>
      </c>
      <c r="J1344" s="530">
        <v>50.0</v>
      </c>
      <c r="K1344" s="683">
        <f t="shared" si="17"/>
        <v>5</v>
      </c>
      <c r="L1344" s="126" t="s">
        <v>3446</v>
      </c>
    </row>
    <row r="1345" ht="15.75" customHeight="1">
      <c r="A1345" s="511" t="s">
        <v>2582</v>
      </c>
      <c r="B1345" s="709" t="s">
        <v>2554</v>
      </c>
      <c r="C1345" s="511" t="s">
        <v>52</v>
      </c>
      <c r="D1345" s="511" t="s">
        <v>2558</v>
      </c>
      <c r="E1345" s="564" t="s">
        <v>2559</v>
      </c>
      <c r="F1345" s="511" t="s">
        <v>2113</v>
      </c>
      <c r="G1345" s="511">
        <v>10.0</v>
      </c>
      <c r="H1345" s="511">
        <v>7.0</v>
      </c>
      <c r="I1345" s="511">
        <v>10.0</v>
      </c>
      <c r="J1345" s="530">
        <v>50.0</v>
      </c>
      <c r="K1345" s="683">
        <f t="shared" si="17"/>
        <v>5</v>
      </c>
      <c r="L1345" s="126" t="s">
        <v>3446</v>
      </c>
    </row>
    <row r="1346" ht="15.75" customHeight="1">
      <c r="A1346" s="511" t="s">
        <v>2582</v>
      </c>
      <c r="B1346" s="709" t="s">
        <v>2554</v>
      </c>
      <c r="C1346" s="511" t="s">
        <v>52</v>
      </c>
      <c r="D1346" s="511" t="s">
        <v>2561</v>
      </c>
      <c r="E1346" s="564" t="s">
        <v>2562</v>
      </c>
      <c r="F1346" s="511" t="s">
        <v>2113</v>
      </c>
      <c r="G1346" s="511">
        <v>10.0</v>
      </c>
      <c r="H1346" s="511">
        <v>7.0</v>
      </c>
      <c r="I1346" s="511">
        <v>10.0</v>
      </c>
      <c r="J1346" s="530">
        <v>50.0</v>
      </c>
      <c r="K1346" s="683">
        <f t="shared" si="17"/>
        <v>5</v>
      </c>
      <c r="L1346" s="126" t="s">
        <v>3446</v>
      </c>
    </row>
    <row r="1347" ht="15.75" customHeight="1">
      <c r="A1347" s="511" t="s">
        <v>2582</v>
      </c>
      <c r="B1347" s="709" t="s">
        <v>2554</v>
      </c>
      <c r="C1347" s="511" t="s">
        <v>52</v>
      </c>
      <c r="D1347" s="511" t="s">
        <v>2564</v>
      </c>
      <c r="E1347" s="564" t="s">
        <v>2565</v>
      </c>
      <c r="F1347" s="511" t="s">
        <v>2113</v>
      </c>
      <c r="G1347" s="511">
        <v>10.0</v>
      </c>
      <c r="H1347" s="511">
        <v>7.0</v>
      </c>
      <c r="I1347" s="511">
        <v>10.0</v>
      </c>
      <c r="J1347" s="530">
        <v>50.0</v>
      </c>
      <c r="K1347" s="683">
        <f t="shared" si="17"/>
        <v>5</v>
      </c>
      <c r="L1347" s="126" t="s">
        <v>3446</v>
      </c>
    </row>
    <row r="1348" ht="15.75" customHeight="1">
      <c r="A1348" s="511" t="s">
        <v>2582</v>
      </c>
      <c r="B1348" s="709" t="s">
        <v>2554</v>
      </c>
      <c r="C1348" s="511" t="s">
        <v>52</v>
      </c>
      <c r="D1348" s="511" t="s">
        <v>2567</v>
      </c>
      <c r="E1348" s="564" t="s">
        <v>2568</v>
      </c>
      <c r="F1348" s="511" t="s">
        <v>2113</v>
      </c>
      <c r="G1348" s="511">
        <v>10.0</v>
      </c>
      <c r="H1348" s="511">
        <v>7.0</v>
      </c>
      <c r="I1348" s="511">
        <v>10.0</v>
      </c>
      <c r="J1348" s="530">
        <v>50.0</v>
      </c>
      <c r="K1348" s="683">
        <f t="shared" si="17"/>
        <v>5</v>
      </c>
      <c r="L1348" s="126" t="s">
        <v>3446</v>
      </c>
    </row>
    <row r="1349" ht="15.75" customHeight="1">
      <c r="A1349" s="511" t="s">
        <v>2607</v>
      </c>
      <c r="B1349" s="709" t="s">
        <v>2206</v>
      </c>
      <c r="C1349" s="511" t="s">
        <v>52</v>
      </c>
      <c r="D1349" s="511" t="s">
        <v>2207</v>
      </c>
      <c r="E1349" s="564" t="s">
        <v>2208</v>
      </c>
      <c r="F1349" s="511" t="s">
        <v>2113</v>
      </c>
      <c r="G1349" s="511">
        <v>9.0</v>
      </c>
      <c r="H1349" s="511">
        <v>9.0</v>
      </c>
      <c r="I1349" s="511">
        <v>9.0</v>
      </c>
      <c r="J1349" s="710">
        <v>50.0</v>
      </c>
      <c r="K1349" s="683">
        <f t="shared" si="17"/>
        <v>5.555555556</v>
      </c>
      <c r="L1349" s="126" t="s">
        <v>3446</v>
      </c>
    </row>
    <row r="1350" ht="15.75" customHeight="1">
      <c r="A1350" s="511" t="s">
        <v>2607</v>
      </c>
      <c r="B1350" s="709" t="s">
        <v>2206</v>
      </c>
      <c r="C1350" s="511" t="s">
        <v>52</v>
      </c>
      <c r="D1350" s="511" t="s">
        <v>2209</v>
      </c>
      <c r="E1350" s="564" t="s">
        <v>2210</v>
      </c>
      <c r="F1350" s="511" t="s">
        <v>2113</v>
      </c>
      <c r="G1350" s="511">
        <v>9.0</v>
      </c>
      <c r="H1350" s="511">
        <v>9.0</v>
      </c>
      <c r="I1350" s="511">
        <v>9.0</v>
      </c>
      <c r="J1350" s="710">
        <v>50.0</v>
      </c>
      <c r="K1350" s="683">
        <f t="shared" si="17"/>
        <v>5.555555556</v>
      </c>
      <c r="L1350" s="126" t="s">
        <v>3446</v>
      </c>
    </row>
    <row r="1351" ht="15.75" customHeight="1">
      <c r="A1351" s="511" t="s">
        <v>2607</v>
      </c>
      <c r="B1351" s="709" t="s">
        <v>2206</v>
      </c>
      <c r="C1351" s="511" t="s">
        <v>52</v>
      </c>
      <c r="D1351" s="511" t="s">
        <v>2211</v>
      </c>
      <c r="E1351" s="564" t="s">
        <v>2212</v>
      </c>
      <c r="F1351" s="511" t="s">
        <v>2113</v>
      </c>
      <c r="G1351" s="511">
        <v>9.0</v>
      </c>
      <c r="H1351" s="511">
        <v>9.0</v>
      </c>
      <c r="I1351" s="511">
        <v>9.0</v>
      </c>
      <c r="J1351" s="710">
        <v>50.0</v>
      </c>
      <c r="K1351" s="683">
        <f t="shared" si="17"/>
        <v>5.555555556</v>
      </c>
      <c r="L1351" s="126" t="s">
        <v>3446</v>
      </c>
    </row>
    <row r="1352" ht="15.75" customHeight="1">
      <c r="A1352" s="511" t="s">
        <v>2607</v>
      </c>
      <c r="B1352" s="709" t="s">
        <v>2206</v>
      </c>
      <c r="C1352" s="511" t="s">
        <v>52</v>
      </c>
      <c r="D1352" s="511" t="s">
        <v>2213</v>
      </c>
      <c r="E1352" s="564" t="s">
        <v>2214</v>
      </c>
      <c r="F1352" s="511" t="s">
        <v>2113</v>
      </c>
      <c r="G1352" s="511">
        <v>9.0</v>
      </c>
      <c r="H1352" s="511">
        <v>9.0</v>
      </c>
      <c r="I1352" s="511">
        <v>9.0</v>
      </c>
      <c r="J1352" s="710">
        <v>50.0</v>
      </c>
      <c r="K1352" s="683">
        <f t="shared" si="17"/>
        <v>5.555555556</v>
      </c>
      <c r="L1352" s="126" t="s">
        <v>3446</v>
      </c>
    </row>
    <row r="1353" ht="15.75" customHeight="1">
      <c r="A1353" s="511" t="s">
        <v>2607</v>
      </c>
      <c r="B1353" s="709" t="s">
        <v>2206</v>
      </c>
      <c r="C1353" s="511" t="s">
        <v>52</v>
      </c>
      <c r="D1353" s="511" t="s">
        <v>2215</v>
      </c>
      <c r="E1353" s="511" t="s">
        <v>2216</v>
      </c>
      <c r="F1353" s="511" t="s">
        <v>2113</v>
      </c>
      <c r="G1353" s="511">
        <v>9.0</v>
      </c>
      <c r="H1353" s="511">
        <v>9.0</v>
      </c>
      <c r="I1353" s="511">
        <v>9.0</v>
      </c>
      <c r="J1353" s="710">
        <v>50.0</v>
      </c>
      <c r="K1353" s="683">
        <f t="shared" si="17"/>
        <v>5.555555556</v>
      </c>
      <c r="L1353" s="126" t="s">
        <v>3446</v>
      </c>
    </row>
    <row r="1354" ht="15.75" customHeight="1">
      <c r="A1354" s="511" t="s">
        <v>2607</v>
      </c>
      <c r="B1354" s="709" t="s">
        <v>2206</v>
      </c>
      <c r="C1354" s="511" t="s">
        <v>52</v>
      </c>
      <c r="D1354" s="511" t="s">
        <v>2217</v>
      </c>
      <c r="E1354" s="564" t="s">
        <v>2218</v>
      </c>
      <c r="F1354" s="511" t="s">
        <v>2113</v>
      </c>
      <c r="G1354" s="511">
        <v>9.0</v>
      </c>
      <c r="H1354" s="511">
        <v>9.0</v>
      </c>
      <c r="I1354" s="511">
        <v>9.0</v>
      </c>
      <c r="J1354" s="710">
        <v>50.0</v>
      </c>
      <c r="K1354" s="683">
        <f t="shared" si="17"/>
        <v>5.555555556</v>
      </c>
      <c r="L1354" s="126" t="s">
        <v>3446</v>
      </c>
    </row>
    <row r="1355" ht="15.75" customHeight="1">
      <c r="A1355" s="511" t="s">
        <v>2607</v>
      </c>
      <c r="B1355" s="709" t="s">
        <v>2206</v>
      </c>
      <c r="C1355" s="511" t="s">
        <v>52</v>
      </c>
      <c r="D1355" s="511" t="s">
        <v>2219</v>
      </c>
      <c r="E1355" s="564" t="s">
        <v>2220</v>
      </c>
      <c r="F1355" s="511" t="s">
        <v>2113</v>
      </c>
      <c r="G1355" s="511">
        <v>9.0</v>
      </c>
      <c r="H1355" s="511">
        <v>9.0</v>
      </c>
      <c r="I1355" s="511">
        <v>9.0</v>
      </c>
      <c r="J1355" s="710">
        <v>50.0</v>
      </c>
      <c r="K1355" s="683">
        <f t="shared" si="17"/>
        <v>5.555555556</v>
      </c>
      <c r="L1355" s="126" t="s">
        <v>3446</v>
      </c>
    </row>
    <row r="1356" ht="15.75" customHeight="1">
      <c r="A1356" s="511" t="s">
        <v>2607</v>
      </c>
      <c r="B1356" s="709" t="s">
        <v>2206</v>
      </c>
      <c r="C1356" s="511" t="s">
        <v>52</v>
      </c>
      <c r="D1356" s="511" t="s">
        <v>2221</v>
      </c>
      <c r="E1356" s="511" t="s">
        <v>2222</v>
      </c>
      <c r="F1356" s="511" t="s">
        <v>2113</v>
      </c>
      <c r="G1356" s="511">
        <v>9.0</v>
      </c>
      <c r="H1356" s="511">
        <v>9.0</v>
      </c>
      <c r="I1356" s="511">
        <v>9.0</v>
      </c>
      <c r="J1356" s="710">
        <v>50.0</v>
      </c>
      <c r="K1356" s="683">
        <f t="shared" si="17"/>
        <v>5.555555556</v>
      </c>
      <c r="L1356" s="126" t="s">
        <v>3446</v>
      </c>
    </row>
    <row r="1357" ht="15.75" customHeight="1">
      <c r="A1357" s="511" t="s">
        <v>3268</v>
      </c>
      <c r="B1357" s="709" t="s">
        <v>3269</v>
      </c>
      <c r="C1357" s="511" t="s">
        <v>52</v>
      </c>
      <c r="D1357" s="511" t="s">
        <v>3270</v>
      </c>
      <c r="E1357" s="564" t="s">
        <v>3271</v>
      </c>
      <c r="F1357" s="511" t="s">
        <v>2113</v>
      </c>
      <c r="G1357" s="511">
        <v>6.0</v>
      </c>
      <c r="H1357" s="511">
        <v>5.0</v>
      </c>
      <c r="I1357" s="511">
        <v>7.0</v>
      </c>
      <c r="J1357" s="530">
        <v>50.0</v>
      </c>
      <c r="K1357" s="683">
        <f t="shared" si="17"/>
        <v>8.333333333</v>
      </c>
      <c r="L1357" s="126" t="s">
        <v>3446</v>
      </c>
    </row>
    <row r="1358" ht="15.75" customHeight="1">
      <c r="A1358" s="511" t="s">
        <v>3268</v>
      </c>
      <c r="B1358" s="709" t="s">
        <v>3269</v>
      </c>
      <c r="C1358" s="511" t="s">
        <v>52</v>
      </c>
      <c r="D1358" s="511" t="s">
        <v>3272</v>
      </c>
      <c r="E1358" s="564" t="s">
        <v>3273</v>
      </c>
      <c r="F1358" s="511" t="s">
        <v>2113</v>
      </c>
      <c r="G1358" s="511">
        <v>6.0</v>
      </c>
      <c r="H1358" s="511">
        <v>5.0</v>
      </c>
      <c r="I1358" s="511">
        <v>7.0</v>
      </c>
      <c r="J1358" s="530">
        <v>50.0</v>
      </c>
      <c r="K1358" s="683">
        <f t="shared" si="17"/>
        <v>8.333333333</v>
      </c>
      <c r="L1358" s="126" t="s">
        <v>3446</v>
      </c>
    </row>
    <row r="1359" ht="15.75" customHeight="1">
      <c r="A1359" s="511" t="s">
        <v>3268</v>
      </c>
      <c r="B1359" s="709" t="s">
        <v>3269</v>
      </c>
      <c r="C1359" s="511" t="s">
        <v>52</v>
      </c>
      <c r="D1359" s="511" t="s">
        <v>3274</v>
      </c>
      <c r="E1359" s="564" t="s">
        <v>3275</v>
      </c>
      <c r="F1359" s="511" t="s">
        <v>2113</v>
      </c>
      <c r="G1359" s="511">
        <v>6.0</v>
      </c>
      <c r="H1359" s="511">
        <v>5.0</v>
      </c>
      <c r="I1359" s="511">
        <v>7.0</v>
      </c>
      <c r="J1359" s="530">
        <v>50.0</v>
      </c>
      <c r="K1359" s="683">
        <f t="shared" si="17"/>
        <v>8.333333333</v>
      </c>
      <c r="L1359" s="126" t="s">
        <v>3446</v>
      </c>
    </row>
    <row r="1360" ht="15.75" customHeight="1">
      <c r="A1360" s="511" t="s">
        <v>3268</v>
      </c>
      <c r="B1360" s="709" t="s">
        <v>3269</v>
      </c>
      <c r="C1360" s="511" t="s">
        <v>52</v>
      </c>
      <c r="D1360" s="511" t="s">
        <v>3276</v>
      </c>
      <c r="E1360" s="511" t="s">
        <v>3277</v>
      </c>
      <c r="F1360" s="511" t="s">
        <v>2113</v>
      </c>
      <c r="G1360" s="511">
        <v>6.0</v>
      </c>
      <c r="H1360" s="511">
        <v>5.0</v>
      </c>
      <c r="I1360" s="511">
        <v>7.0</v>
      </c>
      <c r="J1360" s="530">
        <v>50.0</v>
      </c>
      <c r="K1360" s="683">
        <f t="shared" si="17"/>
        <v>8.333333333</v>
      </c>
      <c r="L1360" s="126" t="s">
        <v>3446</v>
      </c>
    </row>
    <row r="1361" ht="15.75" customHeight="1">
      <c r="A1361" s="511" t="s">
        <v>3268</v>
      </c>
      <c r="B1361" s="709" t="s">
        <v>3269</v>
      </c>
      <c r="C1361" s="511" t="s">
        <v>52</v>
      </c>
      <c r="D1361" s="511" t="s">
        <v>3278</v>
      </c>
      <c r="E1361" s="511" t="s">
        <v>3279</v>
      </c>
      <c r="F1361" s="511" t="s">
        <v>2113</v>
      </c>
      <c r="G1361" s="511">
        <v>6.0</v>
      </c>
      <c r="H1361" s="511">
        <v>5.0</v>
      </c>
      <c r="I1361" s="511">
        <v>7.0</v>
      </c>
      <c r="J1361" s="530">
        <v>50.0</v>
      </c>
      <c r="K1361" s="683">
        <f t="shared" si="17"/>
        <v>8.333333333</v>
      </c>
      <c r="L1361" s="126" t="s">
        <v>3446</v>
      </c>
    </row>
    <row r="1362" ht="15.75" customHeight="1">
      <c r="A1362" s="511" t="s">
        <v>3268</v>
      </c>
      <c r="B1362" s="709" t="s">
        <v>3269</v>
      </c>
      <c r="C1362" s="511" t="s">
        <v>52</v>
      </c>
      <c r="D1362" s="511" t="s">
        <v>3280</v>
      </c>
      <c r="E1362" s="564" t="s">
        <v>3281</v>
      </c>
      <c r="F1362" s="511" t="s">
        <v>2113</v>
      </c>
      <c r="G1362" s="511">
        <v>6.0</v>
      </c>
      <c r="H1362" s="511">
        <v>5.0</v>
      </c>
      <c r="I1362" s="511">
        <v>7.0</v>
      </c>
      <c r="J1362" s="530">
        <v>50.0</v>
      </c>
      <c r="K1362" s="683">
        <f t="shared" si="17"/>
        <v>8.333333333</v>
      </c>
      <c r="L1362" s="126" t="s">
        <v>3446</v>
      </c>
    </row>
    <row r="1363" ht="15.75" customHeight="1">
      <c r="A1363" s="511" t="s">
        <v>3268</v>
      </c>
      <c r="B1363" s="709" t="s">
        <v>3269</v>
      </c>
      <c r="C1363" s="511" t="s">
        <v>52</v>
      </c>
      <c r="D1363" s="511" t="s">
        <v>3282</v>
      </c>
      <c r="E1363" s="564" t="s">
        <v>3283</v>
      </c>
      <c r="F1363" s="511" t="s">
        <v>2113</v>
      </c>
      <c r="G1363" s="511">
        <v>6.0</v>
      </c>
      <c r="H1363" s="511">
        <v>5.0</v>
      </c>
      <c r="I1363" s="511">
        <v>7.0</v>
      </c>
      <c r="J1363" s="530">
        <v>50.0</v>
      </c>
      <c r="K1363" s="683">
        <f t="shared" si="17"/>
        <v>8.333333333</v>
      </c>
      <c r="L1363" s="126" t="s">
        <v>3446</v>
      </c>
    </row>
    <row r="1364" ht="15.75" customHeight="1">
      <c r="A1364" s="511" t="s">
        <v>3268</v>
      </c>
      <c r="B1364" s="709" t="s">
        <v>3269</v>
      </c>
      <c r="C1364" s="511" t="s">
        <v>52</v>
      </c>
      <c r="D1364" s="511" t="s">
        <v>3284</v>
      </c>
      <c r="E1364" s="564" t="s">
        <v>3285</v>
      </c>
      <c r="F1364" s="511" t="s">
        <v>2113</v>
      </c>
      <c r="G1364" s="511">
        <v>6.0</v>
      </c>
      <c r="H1364" s="511">
        <v>5.0</v>
      </c>
      <c r="I1364" s="511">
        <v>7.0</v>
      </c>
      <c r="J1364" s="530">
        <v>50.0</v>
      </c>
      <c r="K1364" s="683">
        <f t="shared" si="17"/>
        <v>8.333333333</v>
      </c>
      <c r="L1364" s="126" t="s">
        <v>3446</v>
      </c>
    </row>
    <row r="1365" ht="15.75" customHeight="1">
      <c r="A1365" s="511" t="s">
        <v>3268</v>
      </c>
      <c r="B1365" s="709" t="s">
        <v>3269</v>
      </c>
      <c r="C1365" s="511" t="s">
        <v>52</v>
      </c>
      <c r="D1365" s="511" t="s">
        <v>3286</v>
      </c>
      <c r="E1365" s="564" t="s">
        <v>3287</v>
      </c>
      <c r="F1365" s="511" t="s">
        <v>2113</v>
      </c>
      <c r="G1365" s="511">
        <v>6.0</v>
      </c>
      <c r="H1365" s="511">
        <v>5.0</v>
      </c>
      <c r="I1365" s="511">
        <v>7.0</v>
      </c>
      <c r="J1365" s="530">
        <v>50.0</v>
      </c>
      <c r="K1365" s="683">
        <f t="shared" si="17"/>
        <v>8.333333333</v>
      </c>
      <c r="L1365" s="126" t="s">
        <v>3446</v>
      </c>
    </row>
    <row r="1366" ht="15.75" customHeight="1">
      <c r="A1366" s="511" t="s">
        <v>3268</v>
      </c>
      <c r="B1366" s="709" t="s">
        <v>3269</v>
      </c>
      <c r="C1366" s="511" t="s">
        <v>52</v>
      </c>
      <c r="D1366" s="511" t="s">
        <v>3288</v>
      </c>
      <c r="E1366" s="511" t="s">
        <v>3289</v>
      </c>
      <c r="F1366" s="511" t="s">
        <v>2113</v>
      </c>
      <c r="G1366" s="511">
        <v>6.0</v>
      </c>
      <c r="H1366" s="511">
        <v>5.0</v>
      </c>
      <c r="I1366" s="511">
        <v>7.0</v>
      </c>
      <c r="J1366" s="530">
        <v>50.0</v>
      </c>
      <c r="K1366" s="683">
        <f t="shared" si="17"/>
        <v>8.333333333</v>
      </c>
      <c r="L1366" s="126" t="s">
        <v>3446</v>
      </c>
    </row>
    <row r="1367" ht="15.75" customHeight="1">
      <c r="A1367" s="511" t="s">
        <v>3268</v>
      </c>
      <c r="B1367" s="709" t="s">
        <v>3269</v>
      </c>
      <c r="C1367" s="511" t="s">
        <v>52</v>
      </c>
      <c r="D1367" s="511" t="s">
        <v>3290</v>
      </c>
      <c r="E1367" s="564" t="s">
        <v>3291</v>
      </c>
      <c r="F1367" s="511" t="s">
        <v>2113</v>
      </c>
      <c r="G1367" s="511">
        <v>6.0</v>
      </c>
      <c r="H1367" s="511">
        <v>5.0</v>
      </c>
      <c r="I1367" s="511">
        <v>7.0</v>
      </c>
      <c r="J1367" s="530">
        <v>50.0</v>
      </c>
      <c r="K1367" s="683">
        <f t="shared" si="17"/>
        <v>8.333333333</v>
      </c>
      <c r="L1367" s="126" t="s">
        <v>3446</v>
      </c>
    </row>
    <row r="1368" ht="15.75" customHeight="1">
      <c r="A1368" s="511" t="s">
        <v>3268</v>
      </c>
      <c r="B1368" s="709" t="s">
        <v>3269</v>
      </c>
      <c r="C1368" s="511" t="s">
        <v>52</v>
      </c>
      <c r="D1368" s="511" t="s">
        <v>3292</v>
      </c>
      <c r="E1368" s="511" t="s">
        <v>3293</v>
      </c>
      <c r="F1368" s="511" t="s">
        <v>2113</v>
      </c>
      <c r="G1368" s="511">
        <v>6.0</v>
      </c>
      <c r="H1368" s="511">
        <v>5.0</v>
      </c>
      <c r="I1368" s="511">
        <v>7.0</v>
      </c>
      <c r="J1368" s="530">
        <v>50.0</v>
      </c>
      <c r="K1368" s="683">
        <f t="shared" si="17"/>
        <v>8.333333333</v>
      </c>
      <c r="L1368" s="126" t="s">
        <v>3446</v>
      </c>
    </row>
    <row r="1369" ht="15.75" customHeight="1">
      <c r="A1369" s="511" t="s">
        <v>3268</v>
      </c>
      <c r="B1369" s="709" t="s">
        <v>3269</v>
      </c>
      <c r="C1369" s="511" t="s">
        <v>52</v>
      </c>
      <c r="D1369" s="511" t="s">
        <v>3294</v>
      </c>
      <c r="E1369" s="511" t="s">
        <v>3295</v>
      </c>
      <c r="F1369" s="511" t="s">
        <v>2113</v>
      </c>
      <c r="G1369" s="511">
        <v>6.0</v>
      </c>
      <c r="H1369" s="511">
        <v>5.0</v>
      </c>
      <c r="I1369" s="511">
        <v>7.0</v>
      </c>
      <c r="J1369" s="530">
        <v>50.0</v>
      </c>
      <c r="K1369" s="683">
        <f t="shared" si="17"/>
        <v>8.333333333</v>
      </c>
      <c r="L1369" s="126" t="s">
        <v>3446</v>
      </c>
    </row>
    <row r="1370" ht="15.75" customHeight="1">
      <c r="A1370" s="511" t="s">
        <v>3268</v>
      </c>
      <c r="B1370" s="709" t="s">
        <v>3269</v>
      </c>
      <c r="C1370" s="511" t="s">
        <v>52</v>
      </c>
      <c r="D1370" s="511" t="s">
        <v>3296</v>
      </c>
      <c r="E1370" s="511" t="s">
        <v>3297</v>
      </c>
      <c r="F1370" s="511" t="s">
        <v>2113</v>
      </c>
      <c r="G1370" s="511">
        <v>6.0</v>
      </c>
      <c r="H1370" s="511">
        <v>5.0</v>
      </c>
      <c r="I1370" s="511">
        <v>7.0</v>
      </c>
      <c r="J1370" s="530">
        <v>50.0</v>
      </c>
      <c r="K1370" s="683">
        <f t="shared" si="17"/>
        <v>8.333333333</v>
      </c>
      <c r="L1370" s="126" t="s">
        <v>3446</v>
      </c>
    </row>
    <row r="1371" ht="15.75" customHeight="1">
      <c r="A1371" s="511" t="s">
        <v>3268</v>
      </c>
      <c r="B1371" s="709" t="s">
        <v>3269</v>
      </c>
      <c r="C1371" s="511" t="s">
        <v>52</v>
      </c>
      <c r="D1371" s="511" t="s">
        <v>3298</v>
      </c>
      <c r="E1371" s="511" t="s">
        <v>3299</v>
      </c>
      <c r="F1371" s="511" t="s">
        <v>2113</v>
      </c>
      <c r="G1371" s="511">
        <v>6.0</v>
      </c>
      <c r="H1371" s="511">
        <v>5.0</v>
      </c>
      <c r="I1371" s="511">
        <v>7.0</v>
      </c>
      <c r="J1371" s="530">
        <v>50.0</v>
      </c>
      <c r="K1371" s="683">
        <f t="shared" si="17"/>
        <v>8.333333333</v>
      </c>
      <c r="L1371" s="126" t="s">
        <v>3446</v>
      </c>
    </row>
    <row r="1372" ht="15.75" customHeight="1">
      <c r="A1372" s="511" t="s">
        <v>3268</v>
      </c>
      <c r="B1372" s="709" t="s">
        <v>3269</v>
      </c>
      <c r="C1372" s="511" t="s">
        <v>52</v>
      </c>
      <c r="D1372" s="511" t="s">
        <v>3300</v>
      </c>
      <c r="E1372" s="511" t="s">
        <v>3301</v>
      </c>
      <c r="F1372" s="511" t="s">
        <v>2113</v>
      </c>
      <c r="G1372" s="511">
        <v>6.0</v>
      </c>
      <c r="H1372" s="511">
        <v>5.0</v>
      </c>
      <c r="I1372" s="511">
        <v>7.0</v>
      </c>
      <c r="J1372" s="530">
        <v>50.0</v>
      </c>
      <c r="K1372" s="683">
        <f t="shared" si="17"/>
        <v>8.333333333</v>
      </c>
      <c r="L1372" s="126" t="s">
        <v>3446</v>
      </c>
    </row>
    <row r="1373" ht="15.75" customHeight="1">
      <c r="A1373" s="511" t="s">
        <v>3268</v>
      </c>
      <c r="B1373" s="709" t="s">
        <v>3269</v>
      </c>
      <c r="C1373" s="511" t="s">
        <v>52</v>
      </c>
      <c r="D1373" s="511" t="s">
        <v>3302</v>
      </c>
      <c r="E1373" s="511" t="s">
        <v>3303</v>
      </c>
      <c r="F1373" s="511" t="s">
        <v>2113</v>
      </c>
      <c r="G1373" s="511">
        <v>6.0</v>
      </c>
      <c r="H1373" s="511">
        <v>5.0</v>
      </c>
      <c r="I1373" s="511">
        <v>7.0</v>
      </c>
      <c r="J1373" s="530">
        <v>50.0</v>
      </c>
      <c r="K1373" s="683">
        <f t="shared" si="17"/>
        <v>8.333333333</v>
      </c>
      <c r="L1373" s="126" t="s">
        <v>3446</v>
      </c>
    </row>
    <row r="1374" ht="15.75" customHeight="1">
      <c r="A1374" s="511" t="s">
        <v>3268</v>
      </c>
      <c r="B1374" s="709" t="s">
        <v>3269</v>
      </c>
      <c r="C1374" s="511" t="s">
        <v>52</v>
      </c>
      <c r="D1374" s="511" t="s">
        <v>3304</v>
      </c>
      <c r="E1374" s="511" t="s">
        <v>3305</v>
      </c>
      <c r="F1374" s="511" t="s">
        <v>2113</v>
      </c>
      <c r="G1374" s="511">
        <v>6.0</v>
      </c>
      <c r="H1374" s="511">
        <v>5.0</v>
      </c>
      <c r="I1374" s="511">
        <v>7.0</v>
      </c>
      <c r="J1374" s="530">
        <v>50.0</v>
      </c>
      <c r="K1374" s="683">
        <f t="shared" si="17"/>
        <v>8.333333333</v>
      </c>
      <c r="L1374" s="126" t="s">
        <v>3446</v>
      </c>
    </row>
    <row r="1375" ht="15.75" customHeight="1">
      <c r="A1375" s="511" t="s">
        <v>3268</v>
      </c>
      <c r="B1375" s="709" t="s">
        <v>3269</v>
      </c>
      <c r="C1375" s="511" t="s">
        <v>52</v>
      </c>
      <c r="D1375" s="511" t="s">
        <v>3306</v>
      </c>
      <c r="E1375" s="511" t="s">
        <v>3307</v>
      </c>
      <c r="F1375" s="511" t="s">
        <v>2113</v>
      </c>
      <c r="G1375" s="511">
        <v>6.0</v>
      </c>
      <c r="H1375" s="511">
        <v>5.0</v>
      </c>
      <c r="I1375" s="511">
        <v>7.0</v>
      </c>
      <c r="J1375" s="530">
        <v>50.0</v>
      </c>
      <c r="K1375" s="683">
        <f t="shared" si="17"/>
        <v>8.333333333</v>
      </c>
      <c r="L1375" s="126" t="s">
        <v>3446</v>
      </c>
    </row>
    <row r="1376" ht="15.75" customHeight="1">
      <c r="A1376" s="511" t="s">
        <v>3268</v>
      </c>
      <c r="B1376" s="709" t="s">
        <v>3269</v>
      </c>
      <c r="C1376" s="511" t="s">
        <v>52</v>
      </c>
      <c r="D1376" s="511" t="s">
        <v>3308</v>
      </c>
      <c r="E1376" s="511" t="s">
        <v>3309</v>
      </c>
      <c r="F1376" s="511" t="s">
        <v>2113</v>
      </c>
      <c r="G1376" s="511">
        <v>6.0</v>
      </c>
      <c r="H1376" s="511">
        <v>5.0</v>
      </c>
      <c r="I1376" s="511">
        <v>7.0</v>
      </c>
      <c r="J1376" s="530">
        <v>50.0</v>
      </c>
      <c r="K1376" s="683">
        <f t="shared" si="17"/>
        <v>8.333333333</v>
      </c>
      <c r="L1376" s="126" t="s">
        <v>3446</v>
      </c>
    </row>
    <row r="1377" ht="15.75" customHeight="1">
      <c r="A1377" s="511" t="s">
        <v>3268</v>
      </c>
      <c r="B1377" s="709" t="s">
        <v>3269</v>
      </c>
      <c r="C1377" s="511" t="s">
        <v>52</v>
      </c>
      <c r="D1377" s="511" t="s">
        <v>3310</v>
      </c>
      <c r="E1377" s="564" t="s">
        <v>3311</v>
      </c>
      <c r="F1377" s="511" t="s">
        <v>2113</v>
      </c>
      <c r="G1377" s="511">
        <v>6.0</v>
      </c>
      <c r="H1377" s="511">
        <v>5.0</v>
      </c>
      <c r="I1377" s="511">
        <v>7.0</v>
      </c>
      <c r="J1377" s="530">
        <v>50.0</v>
      </c>
      <c r="K1377" s="683">
        <f t="shared" si="17"/>
        <v>8.333333333</v>
      </c>
      <c r="L1377" s="126" t="s">
        <v>3446</v>
      </c>
    </row>
    <row r="1378" ht="15.75" customHeight="1">
      <c r="A1378" s="511" t="s">
        <v>3268</v>
      </c>
      <c r="B1378" s="709" t="s">
        <v>3269</v>
      </c>
      <c r="C1378" s="511" t="s">
        <v>52</v>
      </c>
      <c r="D1378" s="511" t="s">
        <v>3312</v>
      </c>
      <c r="E1378" s="511" t="s">
        <v>3313</v>
      </c>
      <c r="F1378" s="511" t="s">
        <v>2113</v>
      </c>
      <c r="G1378" s="511">
        <v>6.0</v>
      </c>
      <c r="H1378" s="511">
        <v>5.0</v>
      </c>
      <c r="I1378" s="511">
        <v>7.0</v>
      </c>
      <c r="J1378" s="530">
        <v>50.0</v>
      </c>
      <c r="K1378" s="683">
        <f t="shared" si="17"/>
        <v>8.333333333</v>
      </c>
      <c r="L1378" s="126" t="s">
        <v>3446</v>
      </c>
    </row>
    <row r="1379" ht="15.75" customHeight="1">
      <c r="A1379" s="511" t="s">
        <v>3268</v>
      </c>
      <c r="B1379" s="709" t="s">
        <v>3269</v>
      </c>
      <c r="C1379" s="511" t="s">
        <v>52</v>
      </c>
      <c r="D1379" s="511" t="s">
        <v>3314</v>
      </c>
      <c r="E1379" s="511" t="s">
        <v>3315</v>
      </c>
      <c r="F1379" s="511" t="s">
        <v>2113</v>
      </c>
      <c r="G1379" s="511">
        <v>6.0</v>
      </c>
      <c r="H1379" s="511">
        <v>5.0</v>
      </c>
      <c r="I1379" s="511">
        <v>7.0</v>
      </c>
      <c r="J1379" s="530">
        <v>50.0</v>
      </c>
      <c r="K1379" s="683">
        <f t="shared" si="17"/>
        <v>8.333333333</v>
      </c>
      <c r="L1379" s="126" t="s">
        <v>3446</v>
      </c>
    </row>
    <row r="1380" ht="15.75" customHeight="1">
      <c r="A1380" s="511" t="s">
        <v>3268</v>
      </c>
      <c r="B1380" s="709" t="s">
        <v>3269</v>
      </c>
      <c r="C1380" s="511" t="s">
        <v>52</v>
      </c>
      <c r="D1380" s="511" t="s">
        <v>3316</v>
      </c>
      <c r="E1380" s="564" t="s">
        <v>3317</v>
      </c>
      <c r="F1380" s="511" t="s">
        <v>2113</v>
      </c>
      <c r="G1380" s="511">
        <v>6.0</v>
      </c>
      <c r="H1380" s="511">
        <v>5.0</v>
      </c>
      <c r="I1380" s="511">
        <v>7.0</v>
      </c>
      <c r="J1380" s="530">
        <v>50.0</v>
      </c>
      <c r="K1380" s="683">
        <f t="shared" si="17"/>
        <v>8.333333333</v>
      </c>
      <c r="L1380" s="126" t="s">
        <v>3446</v>
      </c>
    </row>
    <row r="1381" ht="15.75" customHeight="1">
      <c r="A1381" s="511" t="s">
        <v>3268</v>
      </c>
      <c r="B1381" s="709" t="s">
        <v>3269</v>
      </c>
      <c r="C1381" s="511" t="s">
        <v>52</v>
      </c>
      <c r="D1381" s="511" t="s">
        <v>3318</v>
      </c>
      <c r="E1381" s="511" t="s">
        <v>3319</v>
      </c>
      <c r="F1381" s="511" t="s">
        <v>2113</v>
      </c>
      <c r="G1381" s="511">
        <v>6.0</v>
      </c>
      <c r="H1381" s="511">
        <v>5.0</v>
      </c>
      <c r="I1381" s="511">
        <v>7.0</v>
      </c>
      <c r="J1381" s="530">
        <v>50.0</v>
      </c>
      <c r="K1381" s="683">
        <f t="shared" si="17"/>
        <v>8.333333333</v>
      </c>
      <c r="L1381" s="126" t="s">
        <v>3446</v>
      </c>
    </row>
    <row r="1382" ht="15.75" customHeight="1">
      <c r="A1382" s="511" t="s">
        <v>3268</v>
      </c>
      <c r="B1382" s="709" t="s">
        <v>3269</v>
      </c>
      <c r="C1382" s="511" t="s">
        <v>52</v>
      </c>
      <c r="D1382" s="511" t="s">
        <v>3320</v>
      </c>
      <c r="E1382" s="511" t="s">
        <v>3321</v>
      </c>
      <c r="F1382" s="511" t="s">
        <v>2113</v>
      </c>
      <c r="G1382" s="511">
        <v>6.0</v>
      </c>
      <c r="H1382" s="511">
        <v>5.0</v>
      </c>
      <c r="I1382" s="511">
        <v>7.0</v>
      </c>
      <c r="J1382" s="530">
        <v>50.0</v>
      </c>
      <c r="K1382" s="683">
        <f t="shared" si="17"/>
        <v>8.333333333</v>
      </c>
      <c r="L1382" s="126" t="s">
        <v>3446</v>
      </c>
    </row>
    <row r="1383" ht="15.75" customHeight="1">
      <c r="A1383" s="511" t="s">
        <v>3268</v>
      </c>
      <c r="B1383" s="709" t="s">
        <v>3269</v>
      </c>
      <c r="C1383" s="511" t="s">
        <v>52</v>
      </c>
      <c r="D1383" s="511" t="s">
        <v>3322</v>
      </c>
      <c r="E1383" s="511" t="s">
        <v>3323</v>
      </c>
      <c r="F1383" s="511" t="s">
        <v>2113</v>
      </c>
      <c r="G1383" s="511">
        <v>6.0</v>
      </c>
      <c r="H1383" s="511">
        <v>5.0</v>
      </c>
      <c r="I1383" s="511">
        <v>7.0</v>
      </c>
      <c r="J1383" s="530">
        <v>50.0</v>
      </c>
      <c r="K1383" s="683">
        <f t="shared" si="17"/>
        <v>8.333333333</v>
      </c>
      <c r="L1383" s="126" t="s">
        <v>3446</v>
      </c>
    </row>
    <row r="1384" ht="15.75" customHeight="1">
      <c r="A1384" s="511" t="s">
        <v>3268</v>
      </c>
      <c r="B1384" s="709" t="s">
        <v>3269</v>
      </c>
      <c r="C1384" s="511" t="s">
        <v>52</v>
      </c>
      <c r="D1384" s="511" t="s">
        <v>3324</v>
      </c>
      <c r="E1384" s="511" t="s">
        <v>3325</v>
      </c>
      <c r="F1384" s="511" t="s">
        <v>2113</v>
      </c>
      <c r="G1384" s="511">
        <v>6.0</v>
      </c>
      <c r="H1384" s="511">
        <v>5.0</v>
      </c>
      <c r="I1384" s="511">
        <v>7.0</v>
      </c>
      <c r="J1384" s="530">
        <v>50.0</v>
      </c>
      <c r="K1384" s="683">
        <f t="shared" si="17"/>
        <v>8.333333333</v>
      </c>
      <c r="L1384" s="126" t="s">
        <v>3446</v>
      </c>
    </row>
    <row r="1385" ht="15.75" customHeight="1">
      <c r="A1385" s="511" t="s">
        <v>3268</v>
      </c>
      <c r="B1385" s="709" t="s">
        <v>3269</v>
      </c>
      <c r="C1385" s="511" t="s">
        <v>52</v>
      </c>
      <c r="D1385" s="511" t="s">
        <v>3326</v>
      </c>
      <c r="E1385" s="511" t="s">
        <v>3327</v>
      </c>
      <c r="F1385" s="511" t="s">
        <v>2113</v>
      </c>
      <c r="G1385" s="511">
        <v>6.0</v>
      </c>
      <c r="H1385" s="511">
        <v>5.0</v>
      </c>
      <c r="I1385" s="511">
        <v>7.0</v>
      </c>
      <c r="J1385" s="530">
        <v>50.0</v>
      </c>
      <c r="K1385" s="683">
        <f t="shared" si="17"/>
        <v>8.333333333</v>
      </c>
      <c r="L1385" s="126" t="s">
        <v>3446</v>
      </c>
    </row>
    <row r="1386" ht="15.75" customHeight="1">
      <c r="A1386" s="511" t="s">
        <v>3268</v>
      </c>
      <c r="B1386" s="709" t="s">
        <v>3269</v>
      </c>
      <c r="C1386" s="511" t="s">
        <v>52</v>
      </c>
      <c r="D1386" s="511" t="s">
        <v>3328</v>
      </c>
      <c r="E1386" s="511" t="s">
        <v>3329</v>
      </c>
      <c r="F1386" s="511" t="s">
        <v>2113</v>
      </c>
      <c r="G1386" s="511">
        <v>6.0</v>
      </c>
      <c r="H1386" s="511">
        <v>5.0</v>
      </c>
      <c r="I1386" s="511">
        <v>7.0</v>
      </c>
      <c r="J1386" s="530">
        <v>50.0</v>
      </c>
      <c r="K1386" s="683">
        <f t="shared" si="17"/>
        <v>8.333333333</v>
      </c>
      <c r="L1386" s="126" t="s">
        <v>3446</v>
      </c>
    </row>
    <row r="1387" ht="15.75" customHeight="1">
      <c r="A1387" s="511" t="s">
        <v>3268</v>
      </c>
      <c r="B1387" s="709" t="s">
        <v>3269</v>
      </c>
      <c r="C1387" s="511" t="s">
        <v>52</v>
      </c>
      <c r="D1387" s="511" t="s">
        <v>3330</v>
      </c>
      <c r="E1387" s="511" t="s">
        <v>3331</v>
      </c>
      <c r="F1387" s="511" t="s">
        <v>2113</v>
      </c>
      <c r="G1387" s="511">
        <v>6.0</v>
      </c>
      <c r="H1387" s="511">
        <v>5.0</v>
      </c>
      <c r="I1387" s="511">
        <v>7.0</v>
      </c>
      <c r="J1387" s="530">
        <v>50.0</v>
      </c>
      <c r="K1387" s="683">
        <f t="shared" si="17"/>
        <v>8.333333333</v>
      </c>
      <c r="L1387" s="126" t="s">
        <v>3446</v>
      </c>
    </row>
    <row r="1388" ht="15.75" customHeight="1">
      <c r="A1388" s="511" t="s">
        <v>3268</v>
      </c>
      <c r="B1388" s="680" t="s">
        <v>3269</v>
      </c>
      <c r="C1388" s="511" t="s">
        <v>52</v>
      </c>
      <c r="D1388" s="511" t="s">
        <v>3332</v>
      </c>
      <c r="E1388" s="511" t="s">
        <v>3333</v>
      </c>
      <c r="F1388" s="511" t="s">
        <v>2113</v>
      </c>
      <c r="G1388" s="511">
        <v>6.0</v>
      </c>
      <c r="H1388" s="511">
        <v>5.0</v>
      </c>
      <c r="I1388" s="511">
        <v>7.0</v>
      </c>
      <c r="J1388" s="530">
        <v>50.0</v>
      </c>
      <c r="K1388" s="683">
        <f t="shared" si="17"/>
        <v>8.333333333</v>
      </c>
      <c r="L1388" s="126" t="s">
        <v>3446</v>
      </c>
    </row>
    <row r="1389" ht="15.75" customHeight="1">
      <c r="A1389" s="511" t="s">
        <v>3268</v>
      </c>
      <c r="B1389" s="680" t="s">
        <v>3269</v>
      </c>
      <c r="C1389" s="511" t="s">
        <v>52</v>
      </c>
      <c r="D1389" s="511" t="s">
        <v>3334</v>
      </c>
      <c r="E1389" s="511" t="s">
        <v>3335</v>
      </c>
      <c r="F1389" s="511" t="s">
        <v>2113</v>
      </c>
      <c r="G1389" s="511">
        <v>6.0</v>
      </c>
      <c r="H1389" s="511">
        <v>5.0</v>
      </c>
      <c r="I1389" s="511">
        <v>7.0</v>
      </c>
      <c r="J1389" s="530">
        <v>50.0</v>
      </c>
      <c r="K1389" s="683">
        <f t="shared" si="17"/>
        <v>8.333333333</v>
      </c>
      <c r="L1389" s="126" t="s">
        <v>3446</v>
      </c>
    </row>
    <row r="1390" ht="15.75" customHeight="1">
      <c r="A1390" s="511" t="s">
        <v>3268</v>
      </c>
      <c r="B1390" s="680" t="s">
        <v>3269</v>
      </c>
      <c r="C1390" s="511" t="s">
        <v>52</v>
      </c>
      <c r="D1390" s="511" t="s">
        <v>3336</v>
      </c>
      <c r="E1390" s="511" t="s">
        <v>3337</v>
      </c>
      <c r="F1390" s="511" t="s">
        <v>2113</v>
      </c>
      <c r="G1390" s="511">
        <v>6.0</v>
      </c>
      <c r="H1390" s="511">
        <v>5.0</v>
      </c>
      <c r="I1390" s="511">
        <v>7.0</v>
      </c>
      <c r="J1390" s="530">
        <v>50.0</v>
      </c>
      <c r="K1390" s="683">
        <f t="shared" si="17"/>
        <v>8.333333333</v>
      </c>
      <c r="L1390" s="126" t="s">
        <v>3446</v>
      </c>
    </row>
    <row r="1391" ht="15.75" customHeight="1">
      <c r="A1391" s="511" t="s">
        <v>3268</v>
      </c>
      <c r="B1391" s="680" t="s">
        <v>3269</v>
      </c>
      <c r="C1391" s="511" t="s">
        <v>52</v>
      </c>
      <c r="D1391" s="511" t="s">
        <v>3338</v>
      </c>
      <c r="E1391" s="511" t="s">
        <v>3339</v>
      </c>
      <c r="F1391" s="511" t="s">
        <v>2113</v>
      </c>
      <c r="G1391" s="511">
        <v>6.0</v>
      </c>
      <c r="H1391" s="511">
        <v>5.0</v>
      </c>
      <c r="I1391" s="511">
        <v>7.0</v>
      </c>
      <c r="J1391" s="530">
        <v>50.0</v>
      </c>
      <c r="K1391" s="683">
        <f t="shared" si="17"/>
        <v>8.333333333</v>
      </c>
      <c r="L1391" s="126" t="s">
        <v>3446</v>
      </c>
    </row>
    <row r="1392" ht="15.75" customHeight="1">
      <c r="A1392" s="511" t="s">
        <v>3268</v>
      </c>
      <c r="B1392" s="680" t="s">
        <v>3269</v>
      </c>
      <c r="C1392" s="511" t="s">
        <v>52</v>
      </c>
      <c r="D1392" s="511" t="s">
        <v>3340</v>
      </c>
      <c r="E1392" s="511" t="s">
        <v>3341</v>
      </c>
      <c r="F1392" s="511" t="s">
        <v>2113</v>
      </c>
      <c r="G1392" s="511">
        <v>6.0</v>
      </c>
      <c r="H1392" s="511">
        <v>5.0</v>
      </c>
      <c r="I1392" s="511">
        <v>7.0</v>
      </c>
      <c r="J1392" s="530">
        <v>50.0</v>
      </c>
      <c r="K1392" s="683">
        <f t="shared" si="17"/>
        <v>8.333333333</v>
      </c>
      <c r="L1392" s="126" t="s">
        <v>3446</v>
      </c>
    </row>
    <row r="1393" ht="15.75" customHeight="1">
      <c r="A1393" s="511" t="s">
        <v>3268</v>
      </c>
      <c r="B1393" s="680" t="s">
        <v>3269</v>
      </c>
      <c r="C1393" s="511" t="s">
        <v>52</v>
      </c>
      <c r="D1393" s="511" t="s">
        <v>3342</v>
      </c>
      <c r="E1393" s="511" t="s">
        <v>3343</v>
      </c>
      <c r="F1393" s="511" t="s">
        <v>2113</v>
      </c>
      <c r="G1393" s="511">
        <v>6.0</v>
      </c>
      <c r="H1393" s="511">
        <v>5.0</v>
      </c>
      <c r="I1393" s="511">
        <v>7.0</v>
      </c>
      <c r="J1393" s="530">
        <v>50.0</v>
      </c>
      <c r="K1393" s="683">
        <f t="shared" si="17"/>
        <v>8.333333333</v>
      </c>
      <c r="L1393" s="126" t="s">
        <v>3446</v>
      </c>
    </row>
    <row r="1394" ht="15.75" customHeight="1">
      <c r="A1394" s="511" t="s">
        <v>3268</v>
      </c>
      <c r="B1394" s="680" t="s">
        <v>3269</v>
      </c>
      <c r="C1394" s="511" t="s">
        <v>52</v>
      </c>
      <c r="D1394" s="511" t="s">
        <v>3344</v>
      </c>
      <c r="E1394" s="511" t="s">
        <v>3345</v>
      </c>
      <c r="F1394" s="511" t="s">
        <v>2113</v>
      </c>
      <c r="G1394" s="511">
        <v>6.0</v>
      </c>
      <c r="H1394" s="511">
        <v>5.0</v>
      </c>
      <c r="I1394" s="511">
        <v>7.0</v>
      </c>
      <c r="J1394" s="530">
        <v>50.0</v>
      </c>
      <c r="K1394" s="683">
        <f t="shared" si="17"/>
        <v>8.333333333</v>
      </c>
      <c r="L1394" s="126" t="s">
        <v>3446</v>
      </c>
    </row>
    <row r="1395" ht="15.75" customHeight="1">
      <c r="A1395" s="511" t="s">
        <v>3268</v>
      </c>
      <c r="B1395" s="680" t="s">
        <v>3269</v>
      </c>
      <c r="C1395" s="511" t="s">
        <v>52</v>
      </c>
      <c r="D1395" s="511" t="s">
        <v>3346</v>
      </c>
      <c r="E1395" s="511" t="s">
        <v>3347</v>
      </c>
      <c r="F1395" s="511" t="s">
        <v>2113</v>
      </c>
      <c r="G1395" s="511">
        <v>6.0</v>
      </c>
      <c r="H1395" s="511">
        <v>5.0</v>
      </c>
      <c r="I1395" s="511">
        <v>7.0</v>
      </c>
      <c r="J1395" s="530">
        <v>50.0</v>
      </c>
      <c r="K1395" s="683">
        <f t="shared" si="17"/>
        <v>8.333333333</v>
      </c>
      <c r="L1395" s="126" t="s">
        <v>3446</v>
      </c>
    </row>
    <row r="1396" ht="15.75" customHeight="1">
      <c r="A1396" s="511" t="s">
        <v>2223</v>
      </c>
      <c r="B1396" s="709" t="s">
        <v>2224</v>
      </c>
      <c r="C1396" s="511" t="s">
        <v>52</v>
      </c>
      <c r="D1396" s="511" t="s">
        <v>2225</v>
      </c>
      <c r="E1396" s="564" t="s">
        <v>2226</v>
      </c>
      <c r="F1396" s="511" t="s">
        <v>2113</v>
      </c>
      <c r="G1396" s="511">
        <v>14.0</v>
      </c>
      <c r="H1396" s="511">
        <v>14.0</v>
      </c>
      <c r="I1396" s="511">
        <v>14.0</v>
      </c>
      <c r="J1396" s="530">
        <v>50.0</v>
      </c>
      <c r="K1396" s="683">
        <f t="shared" si="17"/>
        <v>3.571428571</v>
      </c>
      <c r="L1396" s="126" t="s">
        <v>3446</v>
      </c>
    </row>
    <row r="1397" ht="15.75" customHeight="1">
      <c r="A1397" s="511" t="s">
        <v>2223</v>
      </c>
      <c r="B1397" s="709" t="s">
        <v>2224</v>
      </c>
      <c r="C1397" s="511" t="s">
        <v>52</v>
      </c>
      <c r="D1397" s="511" t="s">
        <v>2227</v>
      </c>
      <c r="E1397" s="564" t="s">
        <v>2228</v>
      </c>
      <c r="F1397" s="511" t="s">
        <v>2113</v>
      </c>
      <c r="G1397" s="511">
        <v>14.0</v>
      </c>
      <c r="H1397" s="511">
        <v>14.0</v>
      </c>
      <c r="I1397" s="511">
        <v>14.0</v>
      </c>
      <c r="J1397" s="530">
        <v>50.0</v>
      </c>
      <c r="K1397" s="683">
        <f t="shared" si="17"/>
        <v>3.571428571</v>
      </c>
      <c r="L1397" s="126" t="s">
        <v>3446</v>
      </c>
    </row>
    <row r="1398" ht="15.75" customHeight="1">
      <c r="A1398" s="511" t="s">
        <v>2223</v>
      </c>
      <c r="B1398" s="709" t="s">
        <v>2224</v>
      </c>
      <c r="C1398" s="511" t="s">
        <v>52</v>
      </c>
      <c r="D1398" s="511" t="s">
        <v>2229</v>
      </c>
      <c r="E1398" s="511" t="s">
        <v>2230</v>
      </c>
      <c r="F1398" s="511" t="s">
        <v>2113</v>
      </c>
      <c r="G1398" s="511">
        <v>14.0</v>
      </c>
      <c r="H1398" s="511">
        <v>14.0</v>
      </c>
      <c r="I1398" s="511">
        <v>14.0</v>
      </c>
      <c r="J1398" s="530">
        <v>50.0</v>
      </c>
      <c r="K1398" s="683">
        <f t="shared" si="17"/>
        <v>3.571428571</v>
      </c>
      <c r="L1398" s="126" t="s">
        <v>3446</v>
      </c>
    </row>
    <row r="1399" ht="15.75" customHeight="1">
      <c r="A1399" s="511" t="s">
        <v>2223</v>
      </c>
      <c r="B1399" s="709" t="s">
        <v>2224</v>
      </c>
      <c r="C1399" s="511" t="s">
        <v>52</v>
      </c>
      <c r="D1399" s="511" t="s">
        <v>2231</v>
      </c>
      <c r="E1399" s="511" t="s">
        <v>2232</v>
      </c>
      <c r="F1399" s="511" t="s">
        <v>2113</v>
      </c>
      <c r="G1399" s="511">
        <v>14.0</v>
      </c>
      <c r="H1399" s="511">
        <v>14.0</v>
      </c>
      <c r="I1399" s="511">
        <v>14.0</v>
      </c>
      <c r="J1399" s="530">
        <v>50.0</v>
      </c>
      <c r="K1399" s="683">
        <f t="shared" si="17"/>
        <v>3.571428571</v>
      </c>
      <c r="L1399" s="126" t="s">
        <v>3446</v>
      </c>
    </row>
    <row r="1400" ht="15.75" customHeight="1">
      <c r="A1400" s="511" t="s">
        <v>2223</v>
      </c>
      <c r="B1400" s="709" t="s">
        <v>2224</v>
      </c>
      <c r="C1400" s="511" t="s">
        <v>52</v>
      </c>
      <c r="D1400" s="511" t="s">
        <v>2233</v>
      </c>
      <c r="E1400" s="511" t="s">
        <v>2234</v>
      </c>
      <c r="F1400" s="511" t="s">
        <v>2113</v>
      </c>
      <c r="G1400" s="511">
        <v>14.0</v>
      </c>
      <c r="H1400" s="511">
        <v>14.0</v>
      </c>
      <c r="I1400" s="511">
        <v>14.0</v>
      </c>
      <c r="J1400" s="530">
        <v>50.0</v>
      </c>
      <c r="K1400" s="683">
        <f t="shared" si="17"/>
        <v>3.571428571</v>
      </c>
      <c r="L1400" s="126" t="s">
        <v>3446</v>
      </c>
    </row>
    <row r="1401" ht="15.75" customHeight="1">
      <c r="A1401" s="511" t="s">
        <v>2223</v>
      </c>
      <c r="B1401" s="709" t="s">
        <v>2224</v>
      </c>
      <c r="C1401" s="511" t="s">
        <v>52</v>
      </c>
      <c r="D1401" s="511" t="s">
        <v>2235</v>
      </c>
      <c r="E1401" s="511" t="s">
        <v>2236</v>
      </c>
      <c r="F1401" s="511" t="s">
        <v>2113</v>
      </c>
      <c r="G1401" s="511">
        <v>14.0</v>
      </c>
      <c r="H1401" s="511">
        <v>14.0</v>
      </c>
      <c r="I1401" s="511">
        <v>14.0</v>
      </c>
      <c r="J1401" s="530">
        <v>50.0</v>
      </c>
      <c r="K1401" s="683">
        <f t="shared" si="17"/>
        <v>3.571428571</v>
      </c>
      <c r="L1401" s="126" t="s">
        <v>3446</v>
      </c>
    </row>
    <row r="1402" ht="15.75" customHeight="1">
      <c r="A1402" s="511" t="s">
        <v>2223</v>
      </c>
      <c r="B1402" s="709" t="s">
        <v>2224</v>
      </c>
      <c r="C1402" s="511" t="s">
        <v>52</v>
      </c>
      <c r="D1402" s="511" t="s">
        <v>2237</v>
      </c>
      <c r="E1402" s="511" t="s">
        <v>2238</v>
      </c>
      <c r="F1402" s="511" t="s">
        <v>2113</v>
      </c>
      <c r="G1402" s="511">
        <v>14.0</v>
      </c>
      <c r="H1402" s="511">
        <v>14.0</v>
      </c>
      <c r="I1402" s="511">
        <v>14.0</v>
      </c>
      <c r="J1402" s="530">
        <v>50.0</v>
      </c>
      <c r="K1402" s="683">
        <f t="shared" si="17"/>
        <v>3.571428571</v>
      </c>
      <c r="L1402" s="126" t="s">
        <v>3446</v>
      </c>
    </row>
    <row r="1403" ht="15.75" customHeight="1">
      <c r="A1403" s="511" t="s">
        <v>2223</v>
      </c>
      <c r="B1403" s="709" t="s">
        <v>2224</v>
      </c>
      <c r="C1403" s="511" t="s">
        <v>52</v>
      </c>
      <c r="D1403" s="511" t="s">
        <v>2239</v>
      </c>
      <c r="E1403" s="511" t="s">
        <v>2240</v>
      </c>
      <c r="F1403" s="511" t="s">
        <v>2113</v>
      </c>
      <c r="G1403" s="511">
        <v>14.0</v>
      </c>
      <c r="H1403" s="511">
        <v>14.0</v>
      </c>
      <c r="I1403" s="511">
        <v>14.0</v>
      </c>
      <c r="J1403" s="530">
        <v>50.0</v>
      </c>
      <c r="K1403" s="683">
        <f t="shared" si="17"/>
        <v>3.571428571</v>
      </c>
      <c r="L1403" s="126" t="s">
        <v>3446</v>
      </c>
    </row>
    <row r="1404" ht="15.75" customHeight="1">
      <c r="A1404" s="511" t="s">
        <v>2223</v>
      </c>
      <c r="B1404" s="709" t="s">
        <v>2224</v>
      </c>
      <c r="C1404" s="511" t="s">
        <v>52</v>
      </c>
      <c r="D1404" s="511" t="s">
        <v>2241</v>
      </c>
      <c r="E1404" s="511" t="s">
        <v>2242</v>
      </c>
      <c r="F1404" s="511" t="s">
        <v>2113</v>
      </c>
      <c r="G1404" s="511">
        <v>14.0</v>
      </c>
      <c r="H1404" s="511">
        <v>14.0</v>
      </c>
      <c r="I1404" s="511">
        <v>14.0</v>
      </c>
      <c r="J1404" s="530">
        <v>50.0</v>
      </c>
      <c r="K1404" s="683">
        <f t="shared" si="17"/>
        <v>3.571428571</v>
      </c>
      <c r="L1404" s="126" t="s">
        <v>3446</v>
      </c>
    </row>
    <row r="1405" ht="15.75" customHeight="1">
      <c r="A1405" s="511" t="s">
        <v>2223</v>
      </c>
      <c r="B1405" s="709" t="s">
        <v>2224</v>
      </c>
      <c r="C1405" s="511" t="s">
        <v>52</v>
      </c>
      <c r="D1405" s="511" t="s">
        <v>2243</v>
      </c>
      <c r="E1405" s="511" t="s">
        <v>2244</v>
      </c>
      <c r="F1405" s="511" t="s">
        <v>2113</v>
      </c>
      <c r="G1405" s="511">
        <v>14.0</v>
      </c>
      <c r="H1405" s="511">
        <v>14.0</v>
      </c>
      <c r="I1405" s="511">
        <v>14.0</v>
      </c>
      <c r="J1405" s="530">
        <v>50.0</v>
      </c>
      <c r="K1405" s="683">
        <f t="shared" si="17"/>
        <v>3.571428571</v>
      </c>
      <c r="L1405" s="126" t="s">
        <v>3446</v>
      </c>
    </row>
    <row r="1406" ht="15.75" customHeight="1">
      <c r="A1406" s="511" t="s">
        <v>2223</v>
      </c>
      <c r="B1406" s="709" t="s">
        <v>2224</v>
      </c>
      <c r="C1406" s="511" t="s">
        <v>52</v>
      </c>
      <c r="D1406" s="511" t="s">
        <v>2245</v>
      </c>
      <c r="E1406" s="511" t="s">
        <v>2246</v>
      </c>
      <c r="F1406" s="511" t="s">
        <v>2113</v>
      </c>
      <c r="G1406" s="511">
        <v>14.0</v>
      </c>
      <c r="H1406" s="511">
        <v>14.0</v>
      </c>
      <c r="I1406" s="511">
        <v>14.0</v>
      </c>
      <c r="J1406" s="530">
        <v>50.0</v>
      </c>
      <c r="K1406" s="683">
        <f t="shared" si="17"/>
        <v>3.571428571</v>
      </c>
      <c r="L1406" s="126" t="s">
        <v>3446</v>
      </c>
    </row>
    <row r="1407" ht="15.75" customHeight="1">
      <c r="A1407" s="511" t="s">
        <v>2223</v>
      </c>
      <c r="B1407" s="709" t="s">
        <v>2224</v>
      </c>
      <c r="C1407" s="511" t="s">
        <v>52</v>
      </c>
      <c r="D1407" s="511" t="s">
        <v>2247</v>
      </c>
      <c r="E1407" s="511" t="s">
        <v>2248</v>
      </c>
      <c r="F1407" s="511" t="s">
        <v>2113</v>
      </c>
      <c r="G1407" s="511">
        <v>14.0</v>
      </c>
      <c r="H1407" s="511">
        <v>14.0</v>
      </c>
      <c r="I1407" s="511">
        <v>14.0</v>
      </c>
      <c r="J1407" s="530">
        <v>50.0</v>
      </c>
      <c r="K1407" s="683">
        <f t="shared" si="17"/>
        <v>3.571428571</v>
      </c>
      <c r="L1407" s="126" t="s">
        <v>3446</v>
      </c>
    </row>
    <row r="1408" ht="15.75" customHeight="1">
      <c r="A1408" s="511" t="s">
        <v>2223</v>
      </c>
      <c r="B1408" s="709" t="s">
        <v>2224</v>
      </c>
      <c r="C1408" s="511" t="s">
        <v>52</v>
      </c>
      <c r="D1408" s="511" t="s">
        <v>2249</v>
      </c>
      <c r="E1408" s="511" t="s">
        <v>2250</v>
      </c>
      <c r="F1408" s="511" t="s">
        <v>2113</v>
      </c>
      <c r="G1408" s="511">
        <v>14.0</v>
      </c>
      <c r="H1408" s="511">
        <v>14.0</v>
      </c>
      <c r="I1408" s="511">
        <v>14.0</v>
      </c>
      <c r="J1408" s="530">
        <v>50.0</v>
      </c>
      <c r="K1408" s="683">
        <f t="shared" si="17"/>
        <v>3.571428571</v>
      </c>
      <c r="L1408" s="126" t="s">
        <v>3446</v>
      </c>
    </row>
    <row r="1409" ht="15.75" customHeight="1">
      <c r="A1409" s="511" t="s">
        <v>2223</v>
      </c>
      <c r="B1409" s="709" t="s">
        <v>2224</v>
      </c>
      <c r="C1409" s="511" t="s">
        <v>52</v>
      </c>
      <c r="D1409" s="511" t="s">
        <v>2251</v>
      </c>
      <c r="E1409" s="511" t="s">
        <v>2252</v>
      </c>
      <c r="F1409" s="511" t="s">
        <v>2113</v>
      </c>
      <c r="G1409" s="511">
        <v>14.0</v>
      </c>
      <c r="H1409" s="511">
        <v>14.0</v>
      </c>
      <c r="I1409" s="511">
        <v>14.0</v>
      </c>
      <c r="J1409" s="530">
        <v>50.0</v>
      </c>
      <c r="K1409" s="683">
        <f t="shared" si="17"/>
        <v>3.571428571</v>
      </c>
      <c r="L1409" s="126" t="s">
        <v>3446</v>
      </c>
    </row>
    <row r="1410" ht="15.75" customHeight="1">
      <c r="A1410" s="511" t="s">
        <v>2223</v>
      </c>
      <c r="B1410" s="709" t="s">
        <v>2224</v>
      </c>
      <c r="C1410" s="511" t="s">
        <v>52</v>
      </c>
      <c r="D1410" s="511" t="s">
        <v>2253</v>
      </c>
      <c r="E1410" s="511" t="s">
        <v>2254</v>
      </c>
      <c r="F1410" s="511" t="s">
        <v>2113</v>
      </c>
      <c r="G1410" s="511">
        <v>14.0</v>
      </c>
      <c r="H1410" s="511">
        <v>14.0</v>
      </c>
      <c r="I1410" s="511">
        <v>14.0</v>
      </c>
      <c r="J1410" s="530">
        <v>50.0</v>
      </c>
      <c r="K1410" s="683">
        <f t="shared" si="17"/>
        <v>3.571428571</v>
      </c>
      <c r="L1410" s="126" t="s">
        <v>3446</v>
      </c>
    </row>
    <row r="1411" ht="15.75" customHeight="1">
      <c r="A1411" s="511" t="s">
        <v>2223</v>
      </c>
      <c r="B1411" s="709" t="s">
        <v>2224</v>
      </c>
      <c r="C1411" s="511" t="s">
        <v>52</v>
      </c>
      <c r="D1411" s="511" t="s">
        <v>2255</v>
      </c>
      <c r="E1411" s="511" t="s">
        <v>2256</v>
      </c>
      <c r="F1411" s="511" t="s">
        <v>2113</v>
      </c>
      <c r="G1411" s="511">
        <v>14.0</v>
      </c>
      <c r="H1411" s="511">
        <v>14.0</v>
      </c>
      <c r="I1411" s="511">
        <v>14.0</v>
      </c>
      <c r="J1411" s="530">
        <v>50.0</v>
      </c>
      <c r="K1411" s="683">
        <f t="shared" si="17"/>
        <v>3.571428571</v>
      </c>
      <c r="L1411" s="126" t="s">
        <v>3446</v>
      </c>
    </row>
    <row r="1412" ht="15.75" customHeight="1">
      <c r="A1412" s="511" t="s">
        <v>2223</v>
      </c>
      <c r="B1412" s="709" t="s">
        <v>2224</v>
      </c>
      <c r="C1412" s="511" t="s">
        <v>52</v>
      </c>
      <c r="D1412" s="511" t="s">
        <v>2257</v>
      </c>
      <c r="E1412" s="511" t="s">
        <v>2258</v>
      </c>
      <c r="F1412" s="511" t="s">
        <v>2113</v>
      </c>
      <c r="G1412" s="511">
        <v>14.0</v>
      </c>
      <c r="H1412" s="511">
        <v>14.0</v>
      </c>
      <c r="I1412" s="511">
        <v>14.0</v>
      </c>
      <c r="J1412" s="530">
        <v>50.0</v>
      </c>
      <c r="K1412" s="683">
        <f t="shared" si="17"/>
        <v>3.571428571</v>
      </c>
      <c r="L1412" s="126" t="s">
        <v>3446</v>
      </c>
    </row>
    <row r="1413" ht="15.75" customHeight="1">
      <c r="A1413" s="511" t="s">
        <v>2223</v>
      </c>
      <c r="B1413" s="709" t="s">
        <v>2224</v>
      </c>
      <c r="C1413" s="511" t="s">
        <v>52</v>
      </c>
      <c r="D1413" s="511" t="s">
        <v>2259</v>
      </c>
      <c r="E1413" s="511" t="s">
        <v>2260</v>
      </c>
      <c r="F1413" s="511" t="s">
        <v>2113</v>
      </c>
      <c r="G1413" s="511">
        <v>14.0</v>
      </c>
      <c r="H1413" s="511">
        <v>14.0</v>
      </c>
      <c r="I1413" s="511">
        <v>14.0</v>
      </c>
      <c r="J1413" s="530">
        <v>50.0</v>
      </c>
      <c r="K1413" s="683">
        <f t="shared" si="17"/>
        <v>3.571428571</v>
      </c>
      <c r="L1413" s="126" t="s">
        <v>3446</v>
      </c>
    </row>
    <row r="1414" ht="15.75" customHeight="1">
      <c r="A1414" s="511" t="s">
        <v>2223</v>
      </c>
      <c r="B1414" s="709" t="s">
        <v>2224</v>
      </c>
      <c r="C1414" s="511" t="s">
        <v>52</v>
      </c>
      <c r="D1414" s="511" t="s">
        <v>2261</v>
      </c>
      <c r="E1414" s="511" t="s">
        <v>2262</v>
      </c>
      <c r="F1414" s="511" t="s">
        <v>2113</v>
      </c>
      <c r="G1414" s="511">
        <v>14.0</v>
      </c>
      <c r="H1414" s="511">
        <v>14.0</v>
      </c>
      <c r="I1414" s="511">
        <v>14.0</v>
      </c>
      <c r="J1414" s="530">
        <v>50.0</v>
      </c>
      <c r="K1414" s="683">
        <f t="shared" si="17"/>
        <v>3.571428571</v>
      </c>
      <c r="L1414" s="126" t="s">
        <v>3446</v>
      </c>
    </row>
    <row r="1415" ht="15.75" customHeight="1">
      <c r="A1415" s="511" t="s">
        <v>2223</v>
      </c>
      <c r="B1415" s="709" t="s">
        <v>2224</v>
      </c>
      <c r="C1415" s="511" t="s">
        <v>52</v>
      </c>
      <c r="D1415" s="511" t="s">
        <v>2263</v>
      </c>
      <c r="E1415" s="511" t="s">
        <v>2264</v>
      </c>
      <c r="F1415" s="511" t="s">
        <v>2113</v>
      </c>
      <c r="G1415" s="511">
        <v>14.0</v>
      </c>
      <c r="H1415" s="511">
        <v>14.0</v>
      </c>
      <c r="I1415" s="511">
        <v>14.0</v>
      </c>
      <c r="J1415" s="530">
        <v>50.0</v>
      </c>
      <c r="K1415" s="683">
        <f t="shared" si="17"/>
        <v>3.571428571</v>
      </c>
      <c r="L1415" s="126" t="s">
        <v>3446</v>
      </c>
    </row>
    <row r="1416" ht="15.75" customHeight="1">
      <c r="A1416" s="511" t="s">
        <v>2223</v>
      </c>
      <c r="B1416" s="709" t="s">
        <v>2224</v>
      </c>
      <c r="C1416" s="511" t="s">
        <v>52</v>
      </c>
      <c r="D1416" s="511" t="s">
        <v>2265</v>
      </c>
      <c r="E1416" s="511" t="s">
        <v>2266</v>
      </c>
      <c r="F1416" s="511" t="s">
        <v>2113</v>
      </c>
      <c r="G1416" s="511">
        <v>14.0</v>
      </c>
      <c r="H1416" s="511">
        <v>14.0</v>
      </c>
      <c r="I1416" s="511">
        <v>14.0</v>
      </c>
      <c r="J1416" s="530">
        <v>50.0</v>
      </c>
      <c r="K1416" s="683">
        <f t="shared" si="17"/>
        <v>3.571428571</v>
      </c>
      <c r="L1416" s="126" t="s">
        <v>3446</v>
      </c>
    </row>
    <row r="1417" ht="15.75" customHeight="1">
      <c r="A1417" s="511" t="s">
        <v>2223</v>
      </c>
      <c r="B1417" s="709" t="s">
        <v>2224</v>
      </c>
      <c r="C1417" s="511" t="s">
        <v>52</v>
      </c>
      <c r="D1417" s="511" t="s">
        <v>2267</v>
      </c>
      <c r="E1417" s="511" t="s">
        <v>2268</v>
      </c>
      <c r="F1417" s="511" t="s">
        <v>2113</v>
      </c>
      <c r="G1417" s="511">
        <v>14.0</v>
      </c>
      <c r="H1417" s="511">
        <v>14.0</v>
      </c>
      <c r="I1417" s="511">
        <v>14.0</v>
      </c>
      <c r="J1417" s="530">
        <v>50.0</v>
      </c>
      <c r="K1417" s="683">
        <f t="shared" si="17"/>
        <v>3.571428571</v>
      </c>
      <c r="L1417" s="126" t="s">
        <v>3446</v>
      </c>
    </row>
    <row r="1418" ht="15.75" customHeight="1">
      <c r="A1418" s="511" t="s">
        <v>2223</v>
      </c>
      <c r="B1418" s="709" t="s">
        <v>2224</v>
      </c>
      <c r="C1418" s="511" t="s">
        <v>52</v>
      </c>
      <c r="D1418" s="511" t="s">
        <v>2269</v>
      </c>
      <c r="E1418" s="511" t="s">
        <v>2270</v>
      </c>
      <c r="F1418" s="511" t="s">
        <v>2113</v>
      </c>
      <c r="G1418" s="511">
        <v>14.0</v>
      </c>
      <c r="H1418" s="511">
        <v>14.0</v>
      </c>
      <c r="I1418" s="511">
        <v>14.0</v>
      </c>
      <c r="J1418" s="530">
        <v>50.0</v>
      </c>
      <c r="K1418" s="683">
        <f t="shared" si="17"/>
        <v>3.571428571</v>
      </c>
      <c r="L1418" s="126" t="s">
        <v>3446</v>
      </c>
    </row>
    <row r="1419" ht="15.75" customHeight="1">
      <c r="A1419" s="511" t="s">
        <v>2223</v>
      </c>
      <c r="B1419" s="709" t="s">
        <v>2224</v>
      </c>
      <c r="C1419" s="511" t="s">
        <v>52</v>
      </c>
      <c r="D1419" s="511" t="s">
        <v>2271</v>
      </c>
      <c r="E1419" s="511" t="s">
        <v>2272</v>
      </c>
      <c r="F1419" s="511" t="s">
        <v>2113</v>
      </c>
      <c r="G1419" s="511">
        <v>14.0</v>
      </c>
      <c r="H1419" s="511">
        <v>14.0</v>
      </c>
      <c r="I1419" s="511">
        <v>14.0</v>
      </c>
      <c r="J1419" s="530">
        <v>50.0</v>
      </c>
      <c r="K1419" s="683">
        <f t="shared" si="17"/>
        <v>3.571428571</v>
      </c>
      <c r="L1419" s="126" t="s">
        <v>3446</v>
      </c>
    </row>
    <row r="1420" ht="15.75" customHeight="1">
      <c r="A1420" s="511" t="s">
        <v>2223</v>
      </c>
      <c r="B1420" s="709" t="s">
        <v>2224</v>
      </c>
      <c r="C1420" s="511" t="s">
        <v>52</v>
      </c>
      <c r="D1420" s="511" t="s">
        <v>2273</v>
      </c>
      <c r="E1420" s="511" t="s">
        <v>2274</v>
      </c>
      <c r="F1420" s="511" t="s">
        <v>2113</v>
      </c>
      <c r="G1420" s="511">
        <v>14.0</v>
      </c>
      <c r="H1420" s="511">
        <v>14.0</v>
      </c>
      <c r="I1420" s="511">
        <v>14.0</v>
      </c>
      <c r="J1420" s="530">
        <v>50.0</v>
      </c>
      <c r="K1420" s="683">
        <f t="shared" si="17"/>
        <v>3.571428571</v>
      </c>
      <c r="L1420" s="126" t="s">
        <v>3446</v>
      </c>
    </row>
    <row r="1421" ht="15.75" customHeight="1">
      <c r="A1421" s="511" t="s">
        <v>2223</v>
      </c>
      <c r="B1421" s="709" t="s">
        <v>2224</v>
      </c>
      <c r="C1421" s="511" t="s">
        <v>52</v>
      </c>
      <c r="D1421" s="511" t="s">
        <v>2275</v>
      </c>
      <c r="E1421" s="511" t="s">
        <v>2276</v>
      </c>
      <c r="F1421" s="511" t="s">
        <v>2113</v>
      </c>
      <c r="G1421" s="511">
        <v>14.0</v>
      </c>
      <c r="H1421" s="511">
        <v>14.0</v>
      </c>
      <c r="I1421" s="511">
        <v>14.0</v>
      </c>
      <c r="J1421" s="530">
        <v>50.0</v>
      </c>
      <c r="K1421" s="683">
        <f t="shared" si="17"/>
        <v>3.571428571</v>
      </c>
      <c r="L1421" s="126" t="s">
        <v>3446</v>
      </c>
    </row>
    <row r="1422" ht="15.75" customHeight="1">
      <c r="A1422" s="511" t="s">
        <v>2223</v>
      </c>
      <c r="B1422" s="709" t="s">
        <v>2224</v>
      </c>
      <c r="C1422" s="511" t="s">
        <v>52</v>
      </c>
      <c r="D1422" s="511" t="s">
        <v>2277</v>
      </c>
      <c r="E1422" s="511" t="s">
        <v>2278</v>
      </c>
      <c r="F1422" s="511" t="s">
        <v>2113</v>
      </c>
      <c r="G1422" s="511">
        <v>14.0</v>
      </c>
      <c r="H1422" s="511">
        <v>14.0</v>
      </c>
      <c r="I1422" s="511">
        <v>14.0</v>
      </c>
      <c r="J1422" s="530">
        <v>50.0</v>
      </c>
      <c r="K1422" s="683">
        <f t="shared" si="17"/>
        <v>3.571428571</v>
      </c>
      <c r="L1422" s="126" t="s">
        <v>3446</v>
      </c>
    </row>
    <row r="1423" ht="15.75" customHeight="1">
      <c r="A1423" s="511" t="s">
        <v>2223</v>
      </c>
      <c r="B1423" s="709" t="s">
        <v>2224</v>
      </c>
      <c r="C1423" s="511" t="s">
        <v>52</v>
      </c>
      <c r="D1423" s="511" t="s">
        <v>2279</v>
      </c>
      <c r="E1423" s="511" t="s">
        <v>2280</v>
      </c>
      <c r="F1423" s="511" t="s">
        <v>2113</v>
      </c>
      <c r="G1423" s="511">
        <v>14.0</v>
      </c>
      <c r="H1423" s="511">
        <v>14.0</v>
      </c>
      <c r="I1423" s="511">
        <v>14.0</v>
      </c>
      <c r="J1423" s="530">
        <v>50.0</v>
      </c>
      <c r="K1423" s="683">
        <f t="shared" si="17"/>
        <v>3.571428571</v>
      </c>
      <c r="L1423" s="126" t="s">
        <v>3446</v>
      </c>
    </row>
    <row r="1424" ht="15.75" customHeight="1">
      <c r="A1424" s="511" t="s">
        <v>2223</v>
      </c>
      <c r="B1424" s="709" t="s">
        <v>2224</v>
      </c>
      <c r="C1424" s="511" t="s">
        <v>52</v>
      </c>
      <c r="D1424" s="511" t="s">
        <v>2281</v>
      </c>
      <c r="E1424" s="511" t="s">
        <v>2282</v>
      </c>
      <c r="F1424" s="511" t="s">
        <v>2113</v>
      </c>
      <c r="G1424" s="511">
        <v>14.0</v>
      </c>
      <c r="H1424" s="511">
        <v>14.0</v>
      </c>
      <c r="I1424" s="511">
        <v>14.0</v>
      </c>
      <c r="J1424" s="530">
        <v>50.0</v>
      </c>
      <c r="K1424" s="683">
        <f t="shared" si="17"/>
        <v>3.571428571</v>
      </c>
      <c r="L1424" s="126" t="s">
        <v>3446</v>
      </c>
    </row>
    <row r="1425" ht="15.75" customHeight="1">
      <c r="A1425" s="511" t="s">
        <v>2223</v>
      </c>
      <c r="B1425" s="709" t="s">
        <v>2224</v>
      </c>
      <c r="C1425" s="511" t="s">
        <v>52</v>
      </c>
      <c r="D1425" s="511" t="s">
        <v>2283</v>
      </c>
      <c r="E1425" s="511" t="s">
        <v>2284</v>
      </c>
      <c r="F1425" s="511" t="s">
        <v>2113</v>
      </c>
      <c r="G1425" s="511">
        <v>14.0</v>
      </c>
      <c r="H1425" s="511">
        <v>14.0</v>
      </c>
      <c r="I1425" s="511">
        <v>14.0</v>
      </c>
      <c r="J1425" s="530">
        <v>50.0</v>
      </c>
      <c r="K1425" s="683">
        <f t="shared" si="17"/>
        <v>3.571428571</v>
      </c>
      <c r="L1425" s="126" t="s">
        <v>3446</v>
      </c>
    </row>
    <row r="1426" ht="15.75" customHeight="1">
      <c r="A1426" s="511" t="s">
        <v>2223</v>
      </c>
      <c r="B1426" s="709" t="s">
        <v>2224</v>
      </c>
      <c r="C1426" s="511" t="s">
        <v>52</v>
      </c>
      <c r="D1426" s="511" t="s">
        <v>2285</v>
      </c>
      <c r="E1426" s="511" t="s">
        <v>2286</v>
      </c>
      <c r="F1426" s="511" t="s">
        <v>2113</v>
      </c>
      <c r="G1426" s="511">
        <v>14.0</v>
      </c>
      <c r="H1426" s="511">
        <v>14.0</v>
      </c>
      <c r="I1426" s="511">
        <v>14.0</v>
      </c>
      <c r="J1426" s="530">
        <v>50.0</v>
      </c>
      <c r="K1426" s="683">
        <f t="shared" si="17"/>
        <v>3.571428571</v>
      </c>
      <c r="L1426" s="126" t="s">
        <v>3446</v>
      </c>
    </row>
    <row r="1427" ht="15.75" customHeight="1">
      <c r="A1427" s="511" t="s">
        <v>2223</v>
      </c>
      <c r="B1427" s="709" t="s">
        <v>2224</v>
      </c>
      <c r="C1427" s="511" t="s">
        <v>52</v>
      </c>
      <c r="D1427" s="511" t="s">
        <v>2287</v>
      </c>
      <c r="E1427" s="511" t="s">
        <v>2288</v>
      </c>
      <c r="F1427" s="511" t="s">
        <v>2113</v>
      </c>
      <c r="G1427" s="511">
        <v>14.0</v>
      </c>
      <c r="H1427" s="511">
        <v>14.0</v>
      </c>
      <c r="I1427" s="511">
        <v>14.0</v>
      </c>
      <c r="J1427" s="530">
        <v>50.0</v>
      </c>
      <c r="K1427" s="683">
        <f t="shared" si="17"/>
        <v>3.571428571</v>
      </c>
      <c r="L1427" s="126" t="s">
        <v>3446</v>
      </c>
    </row>
    <row r="1428" ht="15.75" customHeight="1">
      <c r="A1428" s="511" t="s">
        <v>2223</v>
      </c>
      <c r="B1428" s="709" t="s">
        <v>2224</v>
      </c>
      <c r="C1428" s="511" t="s">
        <v>52</v>
      </c>
      <c r="D1428" s="511" t="s">
        <v>2289</v>
      </c>
      <c r="E1428" s="511" t="s">
        <v>2290</v>
      </c>
      <c r="F1428" s="511" t="s">
        <v>2113</v>
      </c>
      <c r="G1428" s="511">
        <v>14.0</v>
      </c>
      <c r="H1428" s="511">
        <v>14.0</v>
      </c>
      <c r="I1428" s="511">
        <v>14.0</v>
      </c>
      <c r="J1428" s="530">
        <v>50.0</v>
      </c>
      <c r="K1428" s="683">
        <f t="shared" si="17"/>
        <v>3.571428571</v>
      </c>
      <c r="L1428" s="126" t="s">
        <v>3446</v>
      </c>
    </row>
    <row r="1429" ht="15.75" customHeight="1">
      <c r="A1429" s="511" t="s">
        <v>2223</v>
      </c>
      <c r="B1429" s="709" t="s">
        <v>2224</v>
      </c>
      <c r="C1429" s="511" t="s">
        <v>52</v>
      </c>
      <c r="D1429" s="511" t="s">
        <v>2291</v>
      </c>
      <c r="E1429" s="511" t="s">
        <v>2292</v>
      </c>
      <c r="F1429" s="511" t="s">
        <v>2113</v>
      </c>
      <c r="G1429" s="511">
        <v>14.0</v>
      </c>
      <c r="H1429" s="511">
        <v>14.0</v>
      </c>
      <c r="I1429" s="511">
        <v>14.0</v>
      </c>
      <c r="J1429" s="530">
        <v>50.0</v>
      </c>
      <c r="K1429" s="683">
        <f t="shared" si="17"/>
        <v>3.571428571</v>
      </c>
      <c r="L1429" s="126" t="s">
        <v>3446</v>
      </c>
    </row>
    <row r="1430" ht="15.75" customHeight="1">
      <c r="A1430" s="511" t="s">
        <v>2223</v>
      </c>
      <c r="B1430" s="709" t="s">
        <v>2224</v>
      </c>
      <c r="C1430" s="511" t="s">
        <v>52</v>
      </c>
      <c r="D1430" s="511" t="s">
        <v>2293</v>
      </c>
      <c r="E1430" s="511" t="s">
        <v>2294</v>
      </c>
      <c r="F1430" s="511" t="s">
        <v>2113</v>
      </c>
      <c r="G1430" s="511">
        <v>14.0</v>
      </c>
      <c r="H1430" s="511">
        <v>14.0</v>
      </c>
      <c r="I1430" s="511">
        <v>14.0</v>
      </c>
      <c r="J1430" s="530">
        <v>50.0</v>
      </c>
      <c r="K1430" s="683">
        <f t="shared" si="17"/>
        <v>3.571428571</v>
      </c>
      <c r="L1430" s="126" t="s">
        <v>3446</v>
      </c>
    </row>
    <row r="1431" ht="15.75" customHeight="1">
      <c r="A1431" s="511" t="s">
        <v>2223</v>
      </c>
      <c r="B1431" s="709" t="s">
        <v>2224</v>
      </c>
      <c r="C1431" s="511" t="s">
        <v>52</v>
      </c>
      <c r="D1431" s="511" t="s">
        <v>2295</v>
      </c>
      <c r="E1431" s="511" t="s">
        <v>2296</v>
      </c>
      <c r="F1431" s="511" t="s">
        <v>2113</v>
      </c>
      <c r="G1431" s="511">
        <v>14.0</v>
      </c>
      <c r="H1431" s="511">
        <v>14.0</v>
      </c>
      <c r="I1431" s="511">
        <v>14.0</v>
      </c>
      <c r="J1431" s="530">
        <v>50.0</v>
      </c>
      <c r="K1431" s="683">
        <f t="shared" si="17"/>
        <v>3.571428571</v>
      </c>
      <c r="L1431" s="126" t="s">
        <v>3446</v>
      </c>
    </row>
    <row r="1432" ht="15.75" customHeight="1">
      <c r="A1432" s="511" t="s">
        <v>2223</v>
      </c>
      <c r="B1432" s="709" t="s">
        <v>2224</v>
      </c>
      <c r="C1432" s="511" t="s">
        <v>52</v>
      </c>
      <c r="D1432" s="511" t="s">
        <v>2297</v>
      </c>
      <c r="E1432" s="511" t="s">
        <v>2298</v>
      </c>
      <c r="F1432" s="511" t="s">
        <v>2113</v>
      </c>
      <c r="G1432" s="511">
        <v>14.0</v>
      </c>
      <c r="H1432" s="511">
        <v>14.0</v>
      </c>
      <c r="I1432" s="511">
        <v>14.0</v>
      </c>
      <c r="J1432" s="530">
        <v>50.0</v>
      </c>
      <c r="K1432" s="683">
        <f t="shared" si="17"/>
        <v>3.571428571</v>
      </c>
      <c r="L1432" s="126" t="s">
        <v>3446</v>
      </c>
    </row>
    <row r="1433" ht="15.75" customHeight="1">
      <c r="A1433" s="511" t="s">
        <v>2223</v>
      </c>
      <c r="B1433" s="709" t="s">
        <v>2224</v>
      </c>
      <c r="C1433" s="511" t="s">
        <v>52</v>
      </c>
      <c r="D1433" s="511" t="s">
        <v>2299</v>
      </c>
      <c r="E1433" s="511" t="s">
        <v>2300</v>
      </c>
      <c r="F1433" s="511" t="s">
        <v>2113</v>
      </c>
      <c r="G1433" s="511">
        <v>14.0</v>
      </c>
      <c r="H1433" s="511">
        <v>14.0</v>
      </c>
      <c r="I1433" s="511">
        <v>14.0</v>
      </c>
      <c r="J1433" s="530">
        <v>50.0</v>
      </c>
      <c r="K1433" s="683">
        <f t="shared" si="17"/>
        <v>3.571428571</v>
      </c>
      <c r="L1433" s="126" t="s">
        <v>3446</v>
      </c>
    </row>
    <row r="1434" ht="15.75" customHeight="1">
      <c r="A1434" s="511" t="s">
        <v>2223</v>
      </c>
      <c r="B1434" s="709" t="s">
        <v>2224</v>
      </c>
      <c r="C1434" s="511" t="s">
        <v>52</v>
      </c>
      <c r="D1434" s="511" t="s">
        <v>2301</v>
      </c>
      <c r="E1434" s="511" t="s">
        <v>2302</v>
      </c>
      <c r="F1434" s="511" t="s">
        <v>2113</v>
      </c>
      <c r="G1434" s="511">
        <v>14.0</v>
      </c>
      <c r="H1434" s="511">
        <v>14.0</v>
      </c>
      <c r="I1434" s="511">
        <v>14.0</v>
      </c>
      <c r="J1434" s="530">
        <v>50.0</v>
      </c>
      <c r="K1434" s="683">
        <f t="shared" si="17"/>
        <v>3.571428571</v>
      </c>
      <c r="L1434" s="126" t="s">
        <v>3446</v>
      </c>
    </row>
    <row r="1435" ht="15.75" customHeight="1">
      <c r="A1435" s="511" t="s">
        <v>2223</v>
      </c>
      <c r="B1435" s="709" t="s">
        <v>2224</v>
      </c>
      <c r="C1435" s="511" t="s">
        <v>52</v>
      </c>
      <c r="D1435" s="511" t="s">
        <v>2303</v>
      </c>
      <c r="E1435" s="511" t="s">
        <v>2304</v>
      </c>
      <c r="F1435" s="511" t="s">
        <v>2113</v>
      </c>
      <c r="G1435" s="511">
        <v>14.0</v>
      </c>
      <c r="H1435" s="511">
        <v>14.0</v>
      </c>
      <c r="I1435" s="511">
        <v>14.0</v>
      </c>
      <c r="J1435" s="530">
        <v>50.0</v>
      </c>
      <c r="K1435" s="683">
        <f t="shared" si="17"/>
        <v>3.571428571</v>
      </c>
      <c r="L1435" s="126" t="s">
        <v>3446</v>
      </c>
    </row>
    <row r="1436" ht="15.75" customHeight="1">
      <c r="A1436" s="511" t="s">
        <v>2223</v>
      </c>
      <c r="B1436" s="709" t="s">
        <v>2224</v>
      </c>
      <c r="C1436" s="511" t="s">
        <v>52</v>
      </c>
      <c r="D1436" s="511" t="s">
        <v>2305</v>
      </c>
      <c r="E1436" s="511" t="s">
        <v>2306</v>
      </c>
      <c r="F1436" s="511" t="s">
        <v>2113</v>
      </c>
      <c r="G1436" s="511">
        <v>14.0</v>
      </c>
      <c r="H1436" s="511">
        <v>14.0</v>
      </c>
      <c r="I1436" s="511">
        <v>14.0</v>
      </c>
      <c r="J1436" s="530">
        <v>50.0</v>
      </c>
      <c r="K1436" s="683">
        <f t="shared" si="17"/>
        <v>3.571428571</v>
      </c>
      <c r="L1436" s="126" t="s">
        <v>3446</v>
      </c>
    </row>
    <row r="1437" ht="15.75" customHeight="1">
      <c r="A1437" s="511" t="s">
        <v>2223</v>
      </c>
      <c r="B1437" s="709" t="s">
        <v>2224</v>
      </c>
      <c r="C1437" s="511" t="s">
        <v>52</v>
      </c>
      <c r="D1437" s="511" t="s">
        <v>2307</v>
      </c>
      <c r="E1437" s="511" t="s">
        <v>2308</v>
      </c>
      <c r="F1437" s="511" t="s">
        <v>2113</v>
      </c>
      <c r="G1437" s="511">
        <v>14.0</v>
      </c>
      <c r="H1437" s="511">
        <v>14.0</v>
      </c>
      <c r="I1437" s="511">
        <v>14.0</v>
      </c>
      <c r="J1437" s="530">
        <v>50.0</v>
      </c>
      <c r="K1437" s="683">
        <f t="shared" si="17"/>
        <v>3.571428571</v>
      </c>
      <c r="L1437" s="126" t="s">
        <v>3446</v>
      </c>
    </row>
    <row r="1438" ht="15.75" customHeight="1">
      <c r="A1438" s="511" t="s">
        <v>2223</v>
      </c>
      <c r="B1438" s="709" t="s">
        <v>2224</v>
      </c>
      <c r="C1438" s="511" t="s">
        <v>52</v>
      </c>
      <c r="D1438" s="511" t="s">
        <v>2309</v>
      </c>
      <c r="E1438" s="511" t="s">
        <v>2310</v>
      </c>
      <c r="F1438" s="511" t="s">
        <v>2113</v>
      </c>
      <c r="G1438" s="511">
        <v>14.0</v>
      </c>
      <c r="H1438" s="511">
        <v>14.0</v>
      </c>
      <c r="I1438" s="511">
        <v>14.0</v>
      </c>
      <c r="J1438" s="530">
        <v>50.0</v>
      </c>
      <c r="K1438" s="683">
        <f t="shared" si="17"/>
        <v>3.571428571</v>
      </c>
      <c r="L1438" s="126" t="s">
        <v>3446</v>
      </c>
    </row>
    <row r="1439" ht="15.75" customHeight="1">
      <c r="A1439" s="511" t="s">
        <v>2223</v>
      </c>
      <c r="B1439" s="709" t="s">
        <v>2224</v>
      </c>
      <c r="C1439" s="511" t="s">
        <v>52</v>
      </c>
      <c r="D1439" s="511" t="s">
        <v>2311</v>
      </c>
      <c r="E1439" s="511" t="s">
        <v>2310</v>
      </c>
      <c r="F1439" s="511" t="s">
        <v>2113</v>
      </c>
      <c r="G1439" s="511">
        <v>14.0</v>
      </c>
      <c r="H1439" s="511">
        <v>14.0</v>
      </c>
      <c r="I1439" s="511">
        <v>14.0</v>
      </c>
      <c r="J1439" s="530">
        <v>50.0</v>
      </c>
      <c r="K1439" s="683">
        <f t="shared" si="17"/>
        <v>3.571428571</v>
      </c>
      <c r="L1439" s="126" t="s">
        <v>3446</v>
      </c>
    </row>
    <row r="1440" ht="15.75" customHeight="1">
      <c r="A1440" s="511" t="s">
        <v>2223</v>
      </c>
      <c r="B1440" s="709" t="s">
        <v>2224</v>
      </c>
      <c r="C1440" s="511" t="s">
        <v>52</v>
      </c>
      <c r="D1440" s="511" t="s">
        <v>2312</v>
      </c>
      <c r="E1440" s="511" t="s">
        <v>2313</v>
      </c>
      <c r="F1440" s="511" t="s">
        <v>2113</v>
      </c>
      <c r="G1440" s="511">
        <v>14.0</v>
      </c>
      <c r="H1440" s="511">
        <v>14.0</v>
      </c>
      <c r="I1440" s="511">
        <v>14.0</v>
      </c>
      <c r="J1440" s="530">
        <v>50.0</v>
      </c>
      <c r="K1440" s="683">
        <f t="shared" si="17"/>
        <v>3.571428571</v>
      </c>
      <c r="L1440" s="126" t="s">
        <v>3446</v>
      </c>
    </row>
    <row r="1441" ht="15.75" customHeight="1">
      <c r="A1441" s="511" t="s">
        <v>2223</v>
      </c>
      <c r="B1441" s="709" t="s">
        <v>2224</v>
      </c>
      <c r="C1441" s="511" t="s">
        <v>52</v>
      </c>
      <c r="D1441" s="511" t="s">
        <v>2314</v>
      </c>
      <c r="E1441" s="511" t="s">
        <v>2315</v>
      </c>
      <c r="F1441" s="511" t="s">
        <v>2113</v>
      </c>
      <c r="G1441" s="511">
        <v>14.0</v>
      </c>
      <c r="H1441" s="511">
        <v>14.0</v>
      </c>
      <c r="I1441" s="511">
        <v>14.0</v>
      </c>
      <c r="J1441" s="530">
        <v>50.0</v>
      </c>
      <c r="K1441" s="683">
        <f t="shared" si="17"/>
        <v>3.571428571</v>
      </c>
      <c r="L1441" s="126" t="s">
        <v>3446</v>
      </c>
    </row>
    <row r="1442" ht="15.75" customHeight="1">
      <c r="A1442" s="511" t="s">
        <v>2223</v>
      </c>
      <c r="B1442" s="709" t="s">
        <v>2224</v>
      </c>
      <c r="C1442" s="511" t="s">
        <v>52</v>
      </c>
      <c r="D1442" s="511" t="s">
        <v>2316</v>
      </c>
      <c r="E1442" s="511" t="s">
        <v>2317</v>
      </c>
      <c r="F1442" s="511" t="s">
        <v>2113</v>
      </c>
      <c r="G1442" s="511">
        <v>14.0</v>
      </c>
      <c r="H1442" s="511">
        <v>14.0</v>
      </c>
      <c r="I1442" s="511">
        <v>14.0</v>
      </c>
      <c r="J1442" s="530">
        <v>50.0</v>
      </c>
      <c r="K1442" s="683">
        <f t="shared" si="17"/>
        <v>3.571428571</v>
      </c>
      <c r="L1442" s="126" t="s">
        <v>3446</v>
      </c>
    </row>
    <row r="1443" ht="15.75" customHeight="1">
      <c r="A1443" s="511" t="s">
        <v>2223</v>
      </c>
      <c r="B1443" s="709" t="s">
        <v>2224</v>
      </c>
      <c r="C1443" s="511" t="s">
        <v>52</v>
      </c>
      <c r="D1443" s="511" t="s">
        <v>2318</v>
      </c>
      <c r="E1443" s="511" t="s">
        <v>2319</v>
      </c>
      <c r="F1443" s="511" t="s">
        <v>2113</v>
      </c>
      <c r="G1443" s="511">
        <v>14.0</v>
      </c>
      <c r="H1443" s="511">
        <v>14.0</v>
      </c>
      <c r="I1443" s="511">
        <v>14.0</v>
      </c>
      <c r="J1443" s="530">
        <v>50.0</v>
      </c>
      <c r="K1443" s="683">
        <f t="shared" si="17"/>
        <v>3.571428571</v>
      </c>
      <c r="L1443" s="126" t="s">
        <v>3446</v>
      </c>
    </row>
    <row r="1444" ht="15.75" customHeight="1">
      <c r="A1444" s="511" t="s">
        <v>2223</v>
      </c>
      <c r="B1444" s="709" t="s">
        <v>2224</v>
      </c>
      <c r="C1444" s="511" t="s">
        <v>52</v>
      </c>
      <c r="D1444" s="511" t="s">
        <v>2320</v>
      </c>
      <c r="E1444" s="511" t="s">
        <v>2321</v>
      </c>
      <c r="F1444" s="511" t="s">
        <v>2113</v>
      </c>
      <c r="G1444" s="511">
        <v>14.0</v>
      </c>
      <c r="H1444" s="511">
        <v>14.0</v>
      </c>
      <c r="I1444" s="511">
        <v>14.0</v>
      </c>
      <c r="J1444" s="530">
        <v>50.0</v>
      </c>
      <c r="K1444" s="683">
        <f t="shared" si="17"/>
        <v>3.571428571</v>
      </c>
      <c r="L1444" s="126" t="s">
        <v>3446</v>
      </c>
    </row>
    <row r="1445" ht="15.75" customHeight="1">
      <c r="A1445" s="511" t="s">
        <v>2223</v>
      </c>
      <c r="B1445" s="709" t="s">
        <v>2224</v>
      </c>
      <c r="C1445" s="511" t="s">
        <v>52</v>
      </c>
      <c r="D1445" s="511" t="s">
        <v>2322</v>
      </c>
      <c r="E1445" s="511" t="s">
        <v>2323</v>
      </c>
      <c r="F1445" s="511" t="s">
        <v>2113</v>
      </c>
      <c r="G1445" s="511">
        <v>14.0</v>
      </c>
      <c r="H1445" s="511">
        <v>14.0</v>
      </c>
      <c r="I1445" s="511">
        <v>14.0</v>
      </c>
      <c r="J1445" s="530">
        <v>50.0</v>
      </c>
      <c r="K1445" s="683">
        <f t="shared" si="17"/>
        <v>3.571428571</v>
      </c>
      <c r="L1445" s="126" t="s">
        <v>3446</v>
      </c>
    </row>
    <row r="1446" ht="15.75" customHeight="1">
      <c r="A1446" s="511" t="s">
        <v>2223</v>
      </c>
      <c r="B1446" s="709" t="s">
        <v>2224</v>
      </c>
      <c r="C1446" s="511" t="s">
        <v>52</v>
      </c>
      <c r="D1446" s="511" t="s">
        <v>2324</v>
      </c>
      <c r="E1446" s="511" t="s">
        <v>2325</v>
      </c>
      <c r="F1446" s="511" t="s">
        <v>2113</v>
      </c>
      <c r="G1446" s="511">
        <v>14.0</v>
      </c>
      <c r="H1446" s="511">
        <v>14.0</v>
      </c>
      <c r="I1446" s="511">
        <v>14.0</v>
      </c>
      <c r="J1446" s="530">
        <v>50.0</v>
      </c>
      <c r="K1446" s="683">
        <f t="shared" si="17"/>
        <v>3.571428571</v>
      </c>
      <c r="L1446" s="126" t="s">
        <v>3446</v>
      </c>
    </row>
    <row r="1447" ht="15.75" customHeight="1">
      <c r="A1447" s="511" t="s">
        <v>2223</v>
      </c>
      <c r="B1447" s="709" t="s">
        <v>2224</v>
      </c>
      <c r="C1447" s="511" t="s">
        <v>52</v>
      </c>
      <c r="D1447" s="511" t="s">
        <v>2326</v>
      </c>
      <c r="E1447" s="511" t="s">
        <v>2327</v>
      </c>
      <c r="F1447" s="511" t="s">
        <v>2113</v>
      </c>
      <c r="G1447" s="511">
        <v>14.0</v>
      </c>
      <c r="H1447" s="511">
        <v>14.0</v>
      </c>
      <c r="I1447" s="511">
        <v>14.0</v>
      </c>
      <c r="J1447" s="530">
        <v>50.0</v>
      </c>
      <c r="K1447" s="683">
        <f t="shared" si="17"/>
        <v>3.571428571</v>
      </c>
      <c r="L1447" s="126" t="s">
        <v>3446</v>
      </c>
    </row>
    <row r="1448" ht="15.75" customHeight="1">
      <c r="A1448" s="511" t="s">
        <v>2223</v>
      </c>
      <c r="B1448" s="709" t="s">
        <v>2224</v>
      </c>
      <c r="C1448" s="511" t="s">
        <v>52</v>
      </c>
      <c r="D1448" s="511" t="s">
        <v>2328</v>
      </c>
      <c r="E1448" s="511" t="s">
        <v>2329</v>
      </c>
      <c r="F1448" s="511" t="s">
        <v>2113</v>
      </c>
      <c r="G1448" s="511">
        <v>14.0</v>
      </c>
      <c r="H1448" s="511">
        <v>14.0</v>
      </c>
      <c r="I1448" s="511">
        <v>14.0</v>
      </c>
      <c r="J1448" s="530">
        <v>50.0</v>
      </c>
      <c r="K1448" s="683">
        <f t="shared" si="17"/>
        <v>3.571428571</v>
      </c>
      <c r="L1448" s="126" t="s">
        <v>3446</v>
      </c>
    </row>
    <row r="1449" ht="15.75" customHeight="1">
      <c r="A1449" s="511" t="s">
        <v>2223</v>
      </c>
      <c r="B1449" s="709" t="s">
        <v>2224</v>
      </c>
      <c r="C1449" s="511" t="s">
        <v>52</v>
      </c>
      <c r="D1449" s="511" t="s">
        <v>2330</v>
      </c>
      <c r="E1449" s="511" t="s">
        <v>2331</v>
      </c>
      <c r="F1449" s="511" t="s">
        <v>2113</v>
      </c>
      <c r="G1449" s="511">
        <v>14.0</v>
      </c>
      <c r="H1449" s="511">
        <v>14.0</v>
      </c>
      <c r="I1449" s="511">
        <v>14.0</v>
      </c>
      <c r="J1449" s="530">
        <v>50.0</v>
      </c>
      <c r="K1449" s="683">
        <f t="shared" si="17"/>
        <v>3.571428571</v>
      </c>
      <c r="L1449" s="126" t="s">
        <v>3446</v>
      </c>
    </row>
    <row r="1450" ht="15.75" customHeight="1">
      <c r="A1450" s="511" t="s">
        <v>2223</v>
      </c>
      <c r="B1450" s="709" t="s">
        <v>2224</v>
      </c>
      <c r="C1450" s="511" t="s">
        <v>52</v>
      </c>
      <c r="D1450" s="511" t="s">
        <v>2332</v>
      </c>
      <c r="E1450" s="511" t="s">
        <v>2333</v>
      </c>
      <c r="F1450" s="511" t="s">
        <v>2113</v>
      </c>
      <c r="G1450" s="511">
        <v>14.0</v>
      </c>
      <c r="H1450" s="511">
        <v>14.0</v>
      </c>
      <c r="I1450" s="511">
        <v>14.0</v>
      </c>
      <c r="J1450" s="530">
        <v>50.0</v>
      </c>
      <c r="K1450" s="683">
        <f t="shared" si="17"/>
        <v>3.571428571</v>
      </c>
      <c r="L1450" s="126" t="s">
        <v>3446</v>
      </c>
    </row>
    <row r="1451" ht="15.75" customHeight="1">
      <c r="A1451" s="511" t="s">
        <v>2223</v>
      </c>
      <c r="B1451" s="709" t="s">
        <v>2224</v>
      </c>
      <c r="C1451" s="511" t="s">
        <v>52</v>
      </c>
      <c r="D1451" s="511" t="s">
        <v>2334</v>
      </c>
      <c r="E1451" s="511" t="s">
        <v>2335</v>
      </c>
      <c r="F1451" s="511" t="s">
        <v>2113</v>
      </c>
      <c r="G1451" s="511">
        <v>14.0</v>
      </c>
      <c r="H1451" s="511">
        <v>14.0</v>
      </c>
      <c r="I1451" s="511">
        <v>14.0</v>
      </c>
      <c r="J1451" s="530">
        <v>50.0</v>
      </c>
      <c r="K1451" s="683">
        <f t="shared" si="17"/>
        <v>3.571428571</v>
      </c>
      <c r="L1451" s="126" t="s">
        <v>3446</v>
      </c>
    </row>
    <row r="1452" ht="15.75" customHeight="1">
      <c r="A1452" s="511" t="s">
        <v>2223</v>
      </c>
      <c r="B1452" s="709" t="s">
        <v>2224</v>
      </c>
      <c r="C1452" s="511" t="s">
        <v>52</v>
      </c>
      <c r="D1452" s="511" t="s">
        <v>2336</v>
      </c>
      <c r="E1452" s="511" t="s">
        <v>2337</v>
      </c>
      <c r="F1452" s="511" t="s">
        <v>2113</v>
      </c>
      <c r="G1452" s="511">
        <v>14.0</v>
      </c>
      <c r="H1452" s="511">
        <v>14.0</v>
      </c>
      <c r="I1452" s="511">
        <v>14.0</v>
      </c>
      <c r="J1452" s="530">
        <v>50.0</v>
      </c>
      <c r="K1452" s="683">
        <f t="shared" si="17"/>
        <v>3.571428571</v>
      </c>
      <c r="L1452" s="126" t="s">
        <v>3446</v>
      </c>
    </row>
    <row r="1453" ht="15.75" customHeight="1">
      <c r="A1453" s="511" t="s">
        <v>2223</v>
      </c>
      <c r="B1453" s="709" t="s">
        <v>2224</v>
      </c>
      <c r="C1453" s="511" t="s">
        <v>52</v>
      </c>
      <c r="D1453" s="511" t="s">
        <v>2338</v>
      </c>
      <c r="E1453" s="511" t="s">
        <v>2339</v>
      </c>
      <c r="F1453" s="511" t="s">
        <v>2113</v>
      </c>
      <c r="G1453" s="511">
        <v>14.0</v>
      </c>
      <c r="H1453" s="511">
        <v>14.0</v>
      </c>
      <c r="I1453" s="511">
        <v>14.0</v>
      </c>
      <c r="J1453" s="530">
        <v>50.0</v>
      </c>
      <c r="K1453" s="683">
        <f t="shared" si="17"/>
        <v>3.571428571</v>
      </c>
      <c r="L1453" s="126" t="s">
        <v>3446</v>
      </c>
    </row>
    <row r="1454" ht="15.75" customHeight="1">
      <c r="A1454" s="511" t="s">
        <v>2223</v>
      </c>
      <c r="B1454" s="709" t="s">
        <v>2224</v>
      </c>
      <c r="C1454" s="511" t="s">
        <v>52</v>
      </c>
      <c r="D1454" s="511" t="s">
        <v>2340</v>
      </c>
      <c r="E1454" s="511" t="s">
        <v>2341</v>
      </c>
      <c r="F1454" s="511" t="s">
        <v>2113</v>
      </c>
      <c r="G1454" s="511">
        <v>14.0</v>
      </c>
      <c r="H1454" s="511">
        <v>14.0</v>
      </c>
      <c r="I1454" s="511">
        <v>14.0</v>
      </c>
      <c r="J1454" s="530">
        <v>50.0</v>
      </c>
      <c r="K1454" s="683">
        <f t="shared" si="17"/>
        <v>3.571428571</v>
      </c>
      <c r="L1454" s="126" t="s">
        <v>3446</v>
      </c>
    </row>
    <row r="1455" ht="15.75" customHeight="1">
      <c r="A1455" s="511" t="s">
        <v>2223</v>
      </c>
      <c r="B1455" s="709" t="s">
        <v>2224</v>
      </c>
      <c r="C1455" s="511" t="s">
        <v>52</v>
      </c>
      <c r="D1455" s="511" t="s">
        <v>2342</v>
      </c>
      <c r="E1455" s="511" t="s">
        <v>2343</v>
      </c>
      <c r="F1455" s="511" t="s">
        <v>2113</v>
      </c>
      <c r="G1455" s="511">
        <v>14.0</v>
      </c>
      <c r="H1455" s="511">
        <v>14.0</v>
      </c>
      <c r="I1455" s="511">
        <v>14.0</v>
      </c>
      <c r="J1455" s="530">
        <v>50.0</v>
      </c>
      <c r="K1455" s="683">
        <f t="shared" si="17"/>
        <v>3.571428571</v>
      </c>
      <c r="L1455" s="126" t="s">
        <v>3446</v>
      </c>
    </row>
    <row r="1456" ht="15.75" customHeight="1">
      <c r="A1456" s="511" t="s">
        <v>2223</v>
      </c>
      <c r="B1456" s="709" t="s">
        <v>2224</v>
      </c>
      <c r="C1456" s="511" t="s">
        <v>52</v>
      </c>
      <c r="D1456" s="511" t="s">
        <v>2344</v>
      </c>
      <c r="E1456" s="511" t="s">
        <v>2345</v>
      </c>
      <c r="F1456" s="511" t="s">
        <v>2113</v>
      </c>
      <c r="G1456" s="511">
        <v>14.0</v>
      </c>
      <c r="H1456" s="511">
        <v>14.0</v>
      </c>
      <c r="I1456" s="511">
        <v>14.0</v>
      </c>
      <c r="J1456" s="530">
        <v>50.0</v>
      </c>
      <c r="K1456" s="683">
        <f t="shared" si="17"/>
        <v>3.571428571</v>
      </c>
      <c r="L1456" s="126" t="s">
        <v>3446</v>
      </c>
    </row>
    <row r="1457" ht="15.75" customHeight="1">
      <c r="A1457" s="511" t="s">
        <v>2223</v>
      </c>
      <c r="B1457" s="709" t="s">
        <v>2224</v>
      </c>
      <c r="C1457" s="511" t="s">
        <v>52</v>
      </c>
      <c r="D1457" s="511" t="s">
        <v>2346</v>
      </c>
      <c r="E1457" s="511" t="s">
        <v>2347</v>
      </c>
      <c r="F1457" s="511" t="s">
        <v>2113</v>
      </c>
      <c r="G1457" s="511">
        <v>14.0</v>
      </c>
      <c r="H1457" s="511">
        <v>14.0</v>
      </c>
      <c r="I1457" s="511">
        <v>14.0</v>
      </c>
      <c r="J1457" s="530">
        <v>50.0</v>
      </c>
      <c r="K1457" s="683">
        <f t="shared" si="17"/>
        <v>3.571428571</v>
      </c>
      <c r="L1457" s="126" t="s">
        <v>3446</v>
      </c>
    </row>
    <row r="1458" ht="15.75" customHeight="1">
      <c r="A1458" s="511" t="s">
        <v>2223</v>
      </c>
      <c r="B1458" s="709" t="s">
        <v>2224</v>
      </c>
      <c r="C1458" s="511" t="s">
        <v>52</v>
      </c>
      <c r="D1458" s="511" t="s">
        <v>2348</v>
      </c>
      <c r="E1458" s="511" t="s">
        <v>2349</v>
      </c>
      <c r="F1458" s="511" t="s">
        <v>2113</v>
      </c>
      <c r="G1458" s="511">
        <v>14.0</v>
      </c>
      <c r="H1458" s="511">
        <v>14.0</v>
      </c>
      <c r="I1458" s="511">
        <v>14.0</v>
      </c>
      <c r="J1458" s="530">
        <v>50.0</v>
      </c>
      <c r="K1458" s="683">
        <f t="shared" si="17"/>
        <v>3.571428571</v>
      </c>
      <c r="L1458" s="126" t="s">
        <v>3446</v>
      </c>
    </row>
    <row r="1459" ht="15.75" customHeight="1">
      <c r="A1459" s="511" t="s">
        <v>2223</v>
      </c>
      <c r="B1459" s="709" t="s">
        <v>2224</v>
      </c>
      <c r="C1459" s="511" t="s">
        <v>52</v>
      </c>
      <c r="D1459" s="511" t="s">
        <v>2350</v>
      </c>
      <c r="E1459" s="511" t="s">
        <v>2351</v>
      </c>
      <c r="F1459" s="511" t="s">
        <v>2113</v>
      </c>
      <c r="G1459" s="511">
        <v>14.0</v>
      </c>
      <c r="H1459" s="511">
        <v>14.0</v>
      </c>
      <c r="I1459" s="511">
        <v>14.0</v>
      </c>
      <c r="J1459" s="530">
        <v>50.0</v>
      </c>
      <c r="K1459" s="683">
        <f t="shared" si="17"/>
        <v>3.571428571</v>
      </c>
      <c r="L1459" s="126" t="s">
        <v>3446</v>
      </c>
    </row>
    <row r="1460" ht="15.75" customHeight="1">
      <c r="A1460" s="511" t="s">
        <v>2223</v>
      </c>
      <c r="B1460" s="709" t="s">
        <v>2224</v>
      </c>
      <c r="C1460" s="511" t="s">
        <v>52</v>
      </c>
      <c r="D1460" s="511" t="s">
        <v>2352</v>
      </c>
      <c r="E1460" s="511" t="s">
        <v>2353</v>
      </c>
      <c r="F1460" s="511" t="s">
        <v>2113</v>
      </c>
      <c r="G1460" s="511">
        <v>14.0</v>
      </c>
      <c r="H1460" s="511">
        <v>14.0</v>
      </c>
      <c r="I1460" s="511">
        <v>14.0</v>
      </c>
      <c r="J1460" s="530">
        <v>50.0</v>
      </c>
      <c r="K1460" s="683">
        <f t="shared" si="17"/>
        <v>3.571428571</v>
      </c>
      <c r="L1460" s="126" t="s">
        <v>3446</v>
      </c>
    </row>
    <row r="1461" ht="15.75" customHeight="1">
      <c r="A1461" s="511" t="s">
        <v>2223</v>
      </c>
      <c r="B1461" s="709" t="s">
        <v>2224</v>
      </c>
      <c r="C1461" s="511" t="s">
        <v>52</v>
      </c>
      <c r="D1461" s="511" t="s">
        <v>2354</v>
      </c>
      <c r="E1461" s="511" t="s">
        <v>2355</v>
      </c>
      <c r="F1461" s="511" t="s">
        <v>2113</v>
      </c>
      <c r="G1461" s="511">
        <v>14.0</v>
      </c>
      <c r="H1461" s="511">
        <v>14.0</v>
      </c>
      <c r="I1461" s="511">
        <v>14.0</v>
      </c>
      <c r="J1461" s="530">
        <v>50.0</v>
      </c>
      <c r="K1461" s="683">
        <f t="shared" si="17"/>
        <v>3.571428571</v>
      </c>
      <c r="L1461" s="126" t="s">
        <v>3446</v>
      </c>
    </row>
    <row r="1462" ht="15.75" customHeight="1">
      <c r="A1462" s="511" t="s">
        <v>2608</v>
      </c>
      <c r="B1462" s="709" t="s">
        <v>2609</v>
      </c>
      <c r="C1462" s="511" t="s">
        <v>52</v>
      </c>
      <c r="D1462" s="511" t="s">
        <v>2610</v>
      </c>
      <c r="E1462" s="564" t="s">
        <v>2611</v>
      </c>
      <c r="F1462" s="531" t="s">
        <v>2113</v>
      </c>
      <c r="G1462" s="511">
        <v>8.0</v>
      </c>
      <c r="H1462" s="511">
        <v>7.0</v>
      </c>
      <c r="I1462" s="511">
        <v>8.0</v>
      </c>
      <c r="J1462" s="530">
        <v>50.0</v>
      </c>
      <c r="K1462" s="711">
        <f t="shared" si="17"/>
        <v>6.25</v>
      </c>
      <c r="L1462" s="126" t="s">
        <v>3446</v>
      </c>
    </row>
    <row r="1463" ht="15.75" customHeight="1">
      <c r="A1463" s="511" t="s">
        <v>2608</v>
      </c>
      <c r="B1463" s="709" t="s">
        <v>2609</v>
      </c>
      <c r="C1463" s="511" t="s">
        <v>52</v>
      </c>
      <c r="D1463" s="511" t="s">
        <v>2612</v>
      </c>
      <c r="E1463" s="511" t="s">
        <v>2613</v>
      </c>
      <c r="F1463" s="531" t="s">
        <v>2113</v>
      </c>
      <c r="G1463" s="511">
        <v>8.0</v>
      </c>
      <c r="H1463" s="511">
        <v>7.0</v>
      </c>
      <c r="I1463" s="511">
        <v>8.0</v>
      </c>
      <c r="J1463" s="530">
        <v>50.0</v>
      </c>
      <c r="K1463" s="711">
        <f t="shared" si="17"/>
        <v>6.25</v>
      </c>
      <c r="L1463" s="126" t="s">
        <v>3446</v>
      </c>
    </row>
    <row r="1464" ht="15.75" customHeight="1">
      <c r="A1464" s="511" t="s">
        <v>2608</v>
      </c>
      <c r="B1464" s="709" t="s">
        <v>2609</v>
      </c>
      <c r="C1464" s="511" t="s">
        <v>52</v>
      </c>
      <c r="D1464" s="511" t="s">
        <v>2614</v>
      </c>
      <c r="E1464" s="564" t="s">
        <v>2615</v>
      </c>
      <c r="F1464" s="531" t="s">
        <v>2113</v>
      </c>
      <c r="G1464" s="511">
        <v>8.0</v>
      </c>
      <c r="H1464" s="511">
        <v>7.0</v>
      </c>
      <c r="I1464" s="511">
        <v>8.0</v>
      </c>
      <c r="J1464" s="530">
        <v>50.0</v>
      </c>
      <c r="K1464" s="711">
        <f t="shared" si="17"/>
        <v>6.25</v>
      </c>
      <c r="L1464" s="126" t="s">
        <v>3446</v>
      </c>
    </row>
    <row r="1465" ht="15.75" customHeight="1">
      <c r="A1465" s="511" t="s">
        <v>2608</v>
      </c>
      <c r="B1465" s="709" t="s">
        <v>2609</v>
      </c>
      <c r="C1465" s="511" t="s">
        <v>52</v>
      </c>
      <c r="D1465" s="511" t="s">
        <v>2616</v>
      </c>
      <c r="E1465" s="564" t="s">
        <v>2617</v>
      </c>
      <c r="F1465" s="531" t="s">
        <v>2113</v>
      </c>
      <c r="G1465" s="511">
        <v>8.0</v>
      </c>
      <c r="H1465" s="511">
        <v>7.0</v>
      </c>
      <c r="I1465" s="511">
        <v>8.0</v>
      </c>
      <c r="J1465" s="530">
        <v>50.0</v>
      </c>
      <c r="K1465" s="711">
        <f t="shared" si="17"/>
        <v>6.25</v>
      </c>
      <c r="L1465" s="126" t="s">
        <v>3446</v>
      </c>
    </row>
    <row r="1466" ht="15.75" customHeight="1">
      <c r="A1466" s="511" t="s">
        <v>2608</v>
      </c>
      <c r="B1466" s="709" t="s">
        <v>2609</v>
      </c>
      <c r="C1466" s="511" t="s">
        <v>52</v>
      </c>
      <c r="D1466" s="511" t="s">
        <v>2618</v>
      </c>
      <c r="E1466" s="564" t="s">
        <v>2619</v>
      </c>
      <c r="F1466" s="531" t="s">
        <v>2113</v>
      </c>
      <c r="G1466" s="511">
        <v>8.0</v>
      </c>
      <c r="H1466" s="511">
        <v>7.0</v>
      </c>
      <c r="I1466" s="511">
        <v>8.0</v>
      </c>
      <c r="J1466" s="530">
        <v>50.0</v>
      </c>
      <c r="K1466" s="711">
        <f t="shared" si="17"/>
        <v>6.25</v>
      </c>
      <c r="L1466" s="126" t="s">
        <v>3446</v>
      </c>
    </row>
    <row r="1467" ht="15.75" customHeight="1">
      <c r="A1467" s="511" t="s">
        <v>2608</v>
      </c>
      <c r="B1467" s="709" t="s">
        <v>2609</v>
      </c>
      <c r="C1467" s="511" t="s">
        <v>52</v>
      </c>
      <c r="D1467" s="511" t="s">
        <v>2620</v>
      </c>
      <c r="E1467" s="511" t="s">
        <v>2621</v>
      </c>
      <c r="F1467" s="531" t="s">
        <v>2113</v>
      </c>
      <c r="G1467" s="511">
        <v>8.0</v>
      </c>
      <c r="H1467" s="511">
        <v>7.0</v>
      </c>
      <c r="I1467" s="511">
        <v>8.0</v>
      </c>
      <c r="J1467" s="530">
        <v>50.0</v>
      </c>
      <c r="K1467" s="711">
        <f t="shared" si="17"/>
        <v>6.25</v>
      </c>
      <c r="L1467" s="126" t="s">
        <v>3446</v>
      </c>
    </row>
    <row r="1468" ht="15.75" customHeight="1">
      <c r="A1468" s="511" t="s">
        <v>2608</v>
      </c>
      <c r="B1468" s="709" t="s">
        <v>2609</v>
      </c>
      <c r="C1468" s="511" t="s">
        <v>52</v>
      </c>
      <c r="D1468" s="511" t="s">
        <v>2622</v>
      </c>
      <c r="E1468" s="564" t="s">
        <v>2623</v>
      </c>
      <c r="F1468" s="531" t="s">
        <v>2113</v>
      </c>
      <c r="G1468" s="511">
        <v>8.0</v>
      </c>
      <c r="H1468" s="511">
        <v>7.0</v>
      </c>
      <c r="I1468" s="511">
        <v>8.0</v>
      </c>
      <c r="J1468" s="530">
        <v>50.0</v>
      </c>
      <c r="K1468" s="711">
        <f t="shared" si="17"/>
        <v>6.25</v>
      </c>
      <c r="L1468" s="126" t="s">
        <v>3446</v>
      </c>
    </row>
    <row r="1469" ht="15.75" customHeight="1">
      <c r="A1469" s="511" t="s">
        <v>2608</v>
      </c>
      <c r="B1469" s="709" t="s">
        <v>2609</v>
      </c>
      <c r="C1469" s="511" t="s">
        <v>52</v>
      </c>
      <c r="D1469" s="511" t="s">
        <v>2624</v>
      </c>
      <c r="E1469" s="564" t="s">
        <v>2625</v>
      </c>
      <c r="F1469" s="531" t="s">
        <v>2113</v>
      </c>
      <c r="G1469" s="511">
        <v>8.0</v>
      </c>
      <c r="H1469" s="511">
        <v>7.0</v>
      </c>
      <c r="I1469" s="511">
        <v>8.0</v>
      </c>
      <c r="J1469" s="530">
        <v>50.0</v>
      </c>
      <c r="K1469" s="711">
        <f t="shared" si="17"/>
        <v>6.25</v>
      </c>
      <c r="L1469" s="126" t="s">
        <v>3446</v>
      </c>
    </row>
    <row r="1470" ht="15.75" customHeight="1">
      <c r="A1470" s="511" t="s">
        <v>2608</v>
      </c>
      <c r="B1470" s="709" t="s">
        <v>2609</v>
      </c>
      <c r="C1470" s="511" t="s">
        <v>52</v>
      </c>
      <c r="D1470" s="511" t="s">
        <v>2626</v>
      </c>
      <c r="E1470" s="511" t="s">
        <v>2627</v>
      </c>
      <c r="F1470" s="531" t="s">
        <v>2113</v>
      </c>
      <c r="G1470" s="511">
        <v>8.0</v>
      </c>
      <c r="H1470" s="511">
        <v>7.0</v>
      </c>
      <c r="I1470" s="511">
        <v>8.0</v>
      </c>
      <c r="J1470" s="530">
        <v>50.0</v>
      </c>
      <c r="K1470" s="711">
        <f t="shared" si="17"/>
        <v>6.25</v>
      </c>
      <c r="L1470" s="126" t="s">
        <v>3446</v>
      </c>
    </row>
    <row r="1471" ht="15.75" customHeight="1">
      <c r="A1471" s="511" t="s">
        <v>3447</v>
      </c>
      <c r="B1471" s="709" t="s">
        <v>3448</v>
      </c>
      <c r="C1471" s="511" t="s">
        <v>52</v>
      </c>
      <c r="D1471" s="511" t="s">
        <v>3449</v>
      </c>
      <c r="E1471" s="564" t="s">
        <v>3450</v>
      </c>
      <c r="F1471" s="511" t="s">
        <v>2113</v>
      </c>
      <c r="G1471" s="511">
        <v>7.0</v>
      </c>
      <c r="H1471" s="511">
        <v>1.0</v>
      </c>
      <c r="I1471" s="511">
        <v>8.0</v>
      </c>
      <c r="J1471" s="710">
        <v>50.0</v>
      </c>
      <c r="K1471" s="711">
        <f t="shared" si="17"/>
        <v>7.142857143</v>
      </c>
      <c r="L1471" s="126" t="s">
        <v>3446</v>
      </c>
    </row>
    <row r="1472" ht="15.75" customHeight="1">
      <c r="A1472" s="511" t="s">
        <v>3447</v>
      </c>
      <c r="B1472" s="709" t="s">
        <v>3448</v>
      </c>
      <c r="C1472" s="511" t="s">
        <v>52</v>
      </c>
      <c r="D1472" s="511" t="s">
        <v>3451</v>
      </c>
      <c r="E1472" s="564" t="s">
        <v>3452</v>
      </c>
      <c r="F1472" s="511" t="s">
        <v>2113</v>
      </c>
      <c r="G1472" s="511">
        <v>7.0</v>
      </c>
      <c r="H1472" s="511">
        <v>1.0</v>
      </c>
      <c r="I1472" s="511">
        <v>8.0</v>
      </c>
      <c r="J1472" s="710">
        <v>50.0</v>
      </c>
      <c r="K1472" s="711">
        <f t="shared" si="17"/>
        <v>7.142857143</v>
      </c>
      <c r="L1472" s="126" t="s">
        <v>3446</v>
      </c>
    </row>
    <row r="1473" ht="15.75" customHeight="1">
      <c r="A1473" s="511" t="s">
        <v>3447</v>
      </c>
      <c r="B1473" s="709" t="s">
        <v>3448</v>
      </c>
      <c r="C1473" s="511" t="s">
        <v>52</v>
      </c>
      <c r="D1473" s="511" t="s">
        <v>3453</v>
      </c>
      <c r="E1473" s="511" t="s">
        <v>3454</v>
      </c>
      <c r="F1473" s="511" t="s">
        <v>2113</v>
      </c>
      <c r="G1473" s="511">
        <v>7.0</v>
      </c>
      <c r="H1473" s="511">
        <v>1.0</v>
      </c>
      <c r="I1473" s="511">
        <v>8.0</v>
      </c>
      <c r="J1473" s="710">
        <v>50.0</v>
      </c>
      <c r="K1473" s="711">
        <f t="shared" si="17"/>
        <v>7.142857143</v>
      </c>
      <c r="L1473" s="126" t="s">
        <v>3446</v>
      </c>
    </row>
    <row r="1474" ht="15.75" customHeight="1">
      <c r="A1474" s="511" t="s">
        <v>3455</v>
      </c>
      <c r="B1474" s="709" t="s">
        <v>3456</v>
      </c>
      <c r="C1474" s="511" t="s">
        <v>52</v>
      </c>
      <c r="D1474" s="511" t="s">
        <v>3457</v>
      </c>
      <c r="E1474" s="564" t="s">
        <v>3458</v>
      </c>
      <c r="F1474" s="511" t="s">
        <v>2113</v>
      </c>
      <c r="G1474" s="511">
        <v>6.0</v>
      </c>
      <c r="H1474" s="511">
        <v>1.0</v>
      </c>
      <c r="I1474" s="511">
        <v>6.0</v>
      </c>
      <c r="J1474" s="710">
        <v>50.0</v>
      </c>
      <c r="K1474" s="711">
        <f t="shared" si="17"/>
        <v>8.333333333</v>
      </c>
      <c r="L1474" s="126" t="s">
        <v>3446</v>
      </c>
    </row>
    <row r="1475" ht="15.75" customHeight="1">
      <c r="A1475" s="511" t="s">
        <v>3455</v>
      </c>
      <c r="B1475" s="709" t="s">
        <v>3456</v>
      </c>
      <c r="C1475" s="511" t="s">
        <v>52</v>
      </c>
      <c r="D1475" s="511" t="s">
        <v>3459</v>
      </c>
      <c r="E1475" s="511" t="s">
        <v>3460</v>
      </c>
      <c r="F1475" s="511" t="s">
        <v>2113</v>
      </c>
      <c r="G1475" s="511">
        <v>6.0</v>
      </c>
      <c r="H1475" s="511">
        <v>1.0</v>
      </c>
      <c r="I1475" s="511">
        <v>6.0</v>
      </c>
      <c r="J1475" s="710">
        <v>50.0</v>
      </c>
      <c r="K1475" s="711">
        <f t="shared" si="17"/>
        <v>8.333333333</v>
      </c>
      <c r="L1475" s="126" t="s">
        <v>3446</v>
      </c>
    </row>
    <row r="1476" ht="15.75" customHeight="1">
      <c r="A1476" s="511" t="s">
        <v>3461</v>
      </c>
      <c r="B1476" s="709" t="s">
        <v>3462</v>
      </c>
      <c r="C1476" s="511" t="s">
        <v>52</v>
      </c>
      <c r="D1476" s="511" t="s">
        <v>3463</v>
      </c>
      <c r="E1476" s="511" t="s">
        <v>3464</v>
      </c>
      <c r="F1476" s="511" t="s">
        <v>2113</v>
      </c>
      <c r="G1476" s="511">
        <v>10.0</v>
      </c>
      <c r="H1476" s="511">
        <v>1.0</v>
      </c>
      <c r="I1476" s="511">
        <v>12.0</v>
      </c>
      <c r="J1476" s="710">
        <v>50.0</v>
      </c>
      <c r="K1476" s="711">
        <f t="shared" si="17"/>
        <v>5</v>
      </c>
      <c r="L1476" s="126" t="s">
        <v>3446</v>
      </c>
    </row>
    <row r="1477" ht="15.75" customHeight="1">
      <c r="A1477" s="511" t="s">
        <v>3461</v>
      </c>
      <c r="B1477" s="709" t="s">
        <v>3462</v>
      </c>
      <c r="C1477" s="511" t="s">
        <v>52</v>
      </c>
      <c r="D1477" s="511" t="s">
        <v>3451</v>
      </c>
      <c r="E1477" s="564" t="s">
        <v>3452</v>
      </c>
      <c r="F1477" s="511" t="s">
        <v>2113</v>
      </c>
      <c r="G1477" s="511">
        <v>10.0</v>
      </c>
      <c r="H1477" s="511">
        <v>1.0</v>
      </c>
      <c r="I1477" s="511">
        <v>12.0</v>
      </c>
      <c r="J1477" s="710">
        <v>50.0</v>
      </c>
      <c r="K1477" s="711">
        <f t="shared" si="17"/>
        <v>5</v>
      </c>
      <c r="L1477" s="126" t="s">
        <v>3446</v>
      </c>
    </row>
    <row r="1478" ht="15.75" customHeight="1">
      <c r="A1478" s="511" t="s">
        <v>2569</v>
      </c>
      <c r="B1478" s="709" t="s">
        <v>2570</v>
      </c>
      <c r="C1478" s="511" t="s">
        <v>52</v>
      </c>
      <c r="D1478" s="511" t="s">
        <v>2571</v>
      </c>
      <c r="E1478" s="564" t="s">
        <v>2572</v>
      </c>
      <c r="F1478" s="531" t="s">
        <v>2113</v>
      </c>
      <c r="G1478" s="511">
        <v>10.0</v>
      </c>
      <c r="H1478" s="511">
        <v>5.0</v>
      </c>
      <c r="I1478" s="511">
        <v>10.0</v>
      </c>
      <c r="J1478" s="530">
        <v>50.0</v>
      </c>
      <c r="K1478" s="711">
        <v>5.0</v>
      </c>
      <c r="L1478" s="126" t="s">
        <v>3446</v>
      </c>
    </row>
    <row r="1479" ht="15.75" customHeight="1">
      <c r="A1479" s="512" t="s">
        <v>3465</v>
      </c>
      <c r="B1479" s="726" t="s">
        <v>3466</v>
      </c>
      <c r="C1479" s="511" t="s">
        <v>52</v>
      </c>
      <c r="D1479" s="511" t="s">
        <v>3467</v>
      </c>
      <c r="E1479" s="511" t="s">
        <v>3468</v>
      </c>
      <c r="F1479" s="511" t="s">
        <v>2113</v>
      </c>
      <c r="G1479" s="511">
        <v>6.0</v>
      </c>
      <c r="H1479" s="511">
        <v>1.0</v>
      </c>
      <c r="I1479" s="511">
        <v>6.0</v>
      </c>
      <c r="J1479" s="710">
        <v>50.0</v>
      </c>
      <c r="K1479" s="711">
        <f t="shared" ref="K1479:K1493" si="18">J1479/G1479</f>
        <v>8.333333333</v>
      </c>
      <c r="L1479" s="126" t="s">
        <v>3446</v>
      </c>
    </row>
    <row r="1480" ht="15.75" customHeight="1">
      <c r="A1480" s="511" t="s">
        <v>2356</v>
      </c>
      <c r="B1480" s="709" t="s">
        <v>2357</v>
      </c>
      <c r="C1480" s="511" t="s">
        <v>52</v>
      </c>
      <c r="D1480" s="511" t="s">
        <v>2358</v>
      </c>
      <c r="E1480" s="511" t="s">
        <v>2359</v>
      </c>
      <c r="F1480" s="531" t="s">
        <v>2113</v>
      </c>
      <c r="G1480" s="511">
        <v>12.0</v>
      </c>
      <c r="H1480" s="511">
        <v>11.0</v>
      </c>
      <c r="I1480" s="511">
        <v>12.0</v>
      </c>
      <c r="J1480" s="530">
        <v>50.0</v>
      </c>
      <c r="K1480" s="711">
        <f t="shared" si="18"/>
        <v>4.166666667</v>
      </c>
      <c r="L1480" s="126" t="s">
        <v>3446</v>
      </c>
    </row>
    <row r="1481" ht="15.75" customHeight="1">
      <c r="A1481" s="511" t="s">
        <v>2356</v>
      </c>
      <c r="B1481" s="709" t="s">
        <v>2357</v>
      </c>
      <c r="C1481" s="511" t="s">
        <v>52</v>
      </c>
      <c r="D1481" s="511" t="s">
        <v>2363</v>
      </c>
      <c r="E1481" s="511" t="s">
        <v>2364</v>
      </c>
      <c r="F1481" s="531" t="s">
        <v>2113</v>
      </c>
      <c r="G1481" s="511">
        <v>12.0</v>
      </c>
      <c r="H1481" s="511">
        <v>11.0</v>
      </c>
      <c r="I1481" s="511">
        <v>12.0</v>
      </c>
      <c r="J1481" s="530">
        <v>50.0</v>
      </c>
      <c r="K1481" s="711">
        <f t="shared" si="18"/>
        <v>4.166666667</v>
      </c>
      <c r="L1481" s="126" t="s">
        <v>3446</v>
      </c>
    </row>
    <row r="1482" ht="15.75" customHeight="1">
      <c r="A1482" s="511" t="s">
        <v>2356</v>
      </c>
      <c r="B1482" s="709" t="s">
        <v>2357</v>
      </c>
      <c r="C1482" s="511" t="s">
        <v>52</v>
      </c>
      <c r="D1482" s="511" t="s">
        <v>2365</v>
      </c>
      <c r="E1482" s="511" t="s">
        <v>2366</v>
      </c>
      <c r="F1482" s="531" t="s">
        <v>2113</v>
      </c>
      <c r="G1482" s="511">
        <v>12.0</v>
      </c>
      <c r="H1482" s="511">
        <v>11.0</v>
      </c>
      <c r="I1482" s="511">
        <v>12.0</v>
      </c>
      <c r="J1482" s="530">
        <v>50.0</v>
      </c>
      <c r="K1482" s="711">
        <f t="shared" si="18"/>
        <v>4.166666667</v>
      </c>
      <c r="L1482" s="126" t="s">
        <v>3446</v>
      </c>
    </row>
    <row r="1483" ht="15.75" customHeight="1">
      <c r="A1483" s="511" t="s">
        <v>2356</v>
      </c>
      <c r="B1483" s="709" t="s">
        <v>2357</v>
      </c>
      <c r="C1483" s="511" t="s">
        <v>52</v>
      </c>
      <c r="D1483" s="511" t="s">
        <v>2367</v>
      </c>
      <c r="E1483" s="511" t="s">
        <v>2368</v>
      </c>
      <c r="F1483" s="531" t="s">
        <v>2113</v>
      </c>
      <c r="G1483" s="511">
        <v>12.0</v>
      </c>
      <c r="H1483" s="511">
        <v>11.0</v>
      </c>
      <c r="I1483" s="511">
        <v>12.0</v>
      </c>
      <c r="J1483" s="530">
        <v>50.0</v>
      </c>
      <c r="K1483" s="711">
        <f t="shared" si="18"/>
        <v>4.166666667</v>
      </c>
      <c r="L1483" s="126" t="s">
        <v>3446</v>
      </c>
    </row>
    <row r="1484" ht="15.75" customHeight="1">
      <c r="A1484" s="511" t="s">
        <v>2356</v>
      </c>
      <c r="B1484" s="709" t="s">
        <v>2357</v>
      </c>
      <c r="C1484" s="511" t="s">
        <v>52</v>
      </c>
      <c r="D1484" s="511" t="s">
        <v>2369</v>
      </c>
      <c r="E1484" s="511" t="s">
        <v>2370</v>
      </c>
      <c r="F1484" s="531" t="s">
        <v>2113</v>
      </c>
      <c r="G1484" s="511">
        <v>12.0</v>
      </c>
      <c r="H1484" s="511">
        <v>11.0</v>
      </c>
      <c r="I1484" s="511">
        <v>12.0</v>
      </c>
      <c r="J1484" s="530">
        <v>50.0</v>
      </c>
      <c r="K1484" s="711">
        <f t="shared" si="18"/>
        <v>4.166666667</v>
      </c>
      <c r="L1484" s="126" t="s">
        <v>3446</v>
      </c>
    </row>
    <row r="1485" ht="15.75" customHeight="1">
      <c r="A1485" s="511" t="s">
        <v>2356</v>
      </c>
      <c r="B1485" s="709" t="s">
        <v>2357</v>
      </c>
      <c r="C1485" s="511" t="s">
        <v>52</v>
      </c>
      <c r="D1485" s="511" t="s">
        <v>2371</v>
      </c>
      <c r="E1485" s="511" t="s">
        <v>2372</v>
      </c>
      <c r="F1485" s="531" t="s">
        <v>2113</v>
      </c>
      <c r="G1485" s="511">
        <v>12.0</v>
      </c>
      <c r="H1485" s="511">
        <v>11.0</v>
      </c>
      <c r="I1485" s="511">
        <v>12.0</v>
      </c>
      <c r="J1485" s="530">
        <v>50.0</v>
      </c>
      <c r="K1485" s="711">
        <f t="shared" si="18"/>
        <v>4.166666667</v>
      </c>
      <c r="L1485" s="126" t="s">
        <v>3446</v>
      </c>
    </row>
    <row r="1486" ht="15.75" customHeight="1">
      <c r="A1486" s="511" t="s">
        <v>2356</v>
      </c>
      <c r="B1486" s="709" t="s">
        <v>2357</v>
      </c>
      <c r="C1486" s="511" t="s">
        <v>52</v>
      </c>
      <c r="D1486" s="511" t="s">
        <v>2373</v>
      </c>
      <c r="E1486" s="511" t="s">
        <v>2374</v>
      </c>
      <c r="F1486" s="531" t="s">
        <v>2113</v>
      </c>
      <c r="G1486" s="511">
        <v>12.0</v>
      </c>
      <c r="H1486" s="511">
        <v>11.0</v>
      </c>
      <c r="I1486" s="511">
        <v>12.0</v>
      </c>
      <c r="J1486" s="530">
        <v>50.0</v>
      </c>
      <c r="K1486" s="711">
        <f t="shared" si="18"/>
        <v>4.166666667</v>
      </c>
      <c r="L1486" s="126" t="s">
        <v>3446</v>
      </c>
    </row>
    <row r="1487" ht="15.75" customHeight="1">
      <c r="A1487" s="511" t="s">
        <v>2356</v>
      </c>
      <c r="B1487" s="709" t="s">
        <v>2357</v>
      </c>
      <c r="C1487" s="511" t="s">
        <v>52</v>
      </c>
      <c r="D1487" s="511" t="s">
        <v>2375</v>
      </c>
      <c r="E1487" s="511" t="s">
        <v>2376</v>
      </c>
      <c r="F1487" s="531" t="s">
        <v>2113</v>
      </c>
      <c r="G1487" s="511">
        <v>12.0</v>
      </c>
      <c r="H1487" s="511">
        <v>11.0</v>
      </c>
      <c r="I1487" s="511">
        <v>12.0</v>
      </c>
      <c r="J1487" s="530">
        <v>50.0</v>
      </c>
      <c r="K1487" s="711">
        <f t="shared" si="18"/>
        <v>4.166666667</v>
      </c>
      <c r="L1487" s="126" t="s">
        <v>3446</v>
      </c>
    </row>
    <row r="1488" ht="15.75" customHeight="1">
      <c r="A1488" s="511" t="s">
        <v>296</v>
      </c>
      <c r="B1488" s="709" t="s">
        <v>295</v>
      </c>
      <c r="C1488" s="518" t="s">
        <v>52</v>
      </c>
      <c r="D1488" s="511" t="s">
        <v>2379</v>
      </c>
      <c r="E1488" s="511" t="s">
        <v>2380</v>
      </c>
      <c r="F1488" s="531" t="s">
        <v>2113</v>
      </c>
      <c r="G1488" s="511">
        <v>9.0</v>
      </c>
      <c r="H1488" s="522">
        <v>8.0</v>
      </c>
      <c r="I1488" s="522">
        <v>9.0</v>
      </c>
      <c r="J1488" s="530">
        <v>50.0</v>
      </c>
      <c r="K1488" s="711">
        <f t="shared" si="18"/>
        <v>5.555555556</v>
      </c>
      <c r="L1488" s="126" t="s">
        <v>3446</v>
      </c>
    </row>
    <row r="1489" ht="15.75" customHeight="1">
      <c r="A1489" s="511" t="s">
        <v>2381</v>
      </c>
      <c r="B1489" s="709" t="s">
        <v>2382</v>
      </c>
      <c r="C1489" s="511" t="s">
        <v>52</v>
      </c>
      <c r="D1489" s="511" t="s">
        <v>2383</v>
      </c>
      <c r="E1489" s="511" t="s">
        <v>2384</v>
      </c>
      <c r="F1489" s="531" t="s">
        <v>2113</v>
      </c>
      <c r="G1489" s="511">
        <v>8.0</v>
      </c>
      <c r="H1489" s="528">
        <v>7.0</v>
      </c>
      <c r="I1489" s="528">
        <v>8.0</v>
      </c>
      <c r="J1489" s="530">
        <v>50.0</v>
      </c>
      <c r="K1489" s="711">
        <f t="shared" si="18"/>
        <v>6.25</v>
      </c>
      <c r="L1489" s="126" t="s">
        <v>3446</v>
      </c>
    </row>
    <row r="1490" ht="15.75" customHeight="1">
      <c r="A1490" s="511" t="s">
        <v>2381</v>
      </c>
      <c r="B1490" s="709" t="s">
        <v>2382</v>
      </c>
      <c r="C1490" s="511" t="s">
        <v>52</v>
      </c>
      <c r="D1490" s="511" t="s">
        <v>2385</v>
      </c>
      <c r="E1490" s="511" t="s">
        <v>2386</v>
      </c>
      <c r="F1490" s="531" t="s">
        <v>2113</v>
      </c>
      <c r="G1490" s="511">
        <v>8.0</v>
      </c>
      <c r="H1490" s="528">
        <v>7.0</v>
      </c>
      <c r="I1490" s="528">
        <v>8.0</v>
      </c>
      <c r="J1490" s="530">
        <v>50.0</v>
      </c>
      <c r="K1490" s="711">
        <f t="shared" si="18"/>
        <v>6.25</v>
      </c>
      <c r="L1490" s="126" t="s">
        <v>3446</v>
      </c>
    </row>
    <row r="1491" ht="15.75" customHeight="1">
      <c r="A1491" s="511" t="s">
        <v>2381</v>
      </c>
      <c r="B1491" s="709" t="s">
        <v>2382</v>
      </c>
      <c r="C1491" s="511" t="s">
        <v>52</v>
      </c>
      <c r="D1491" s="511" t="s">
        <v>2387</v>
      </c>
      <c r="E1491" s="564" t="s">
        <v>2388</v>
      </c>
      <c r="F1491" s="531" t="s">
        <v>2362</v>
      </c>
      <c r="G1491" s="511">
        <v>8.0</v>
      </c>
      <c r="H1491" s="528">
        <v>7.0</v>
      </c>
      <c r="I1491" s="528">
        <v>8.0</v>
      </c>
      <c r="J1491" s="530">
        <v>50.0</v>
      </c>
      <c r="K1491" s="711">
        <f t="shared" si="18"/>
        <v>6.25</v>
      </c>
      <c r="L1491" s="126" t="s">
        <v>3446</v>
      </c>
    </row>
    <row r="1492" ht="15.75" customHeight="1">
      <c r="A1492" s="511" t="s">
        <v>2381</v>
      </c>
      <c r="B1492" s="709" t="s">
        <v>2382</v>
      </c>
      <c r="C1492" s="511" t="s">
        <v>52</v>
      </c>
      <c r="D1492" s="511" t="s">
        <v>2389</v>
      </c>
      <c r="E1492" s="564" t="s">
        <v>2388</v>
      </c>
      <c r="F1492" s="531" t="s">
        <v>2362</v>
      </c>
      <c r="G1492" s="511">
        <v>8.0</v>
      </c>
      <c r="H1492" s="528">
        <v>7.0</v>
      </c>
      <c r="I1492" s="528">
        <v>8.0</v>
      </c>
      <c r="J1492" s="530">
        <v>50.0</v>
      </c>
      <c r="K1492" s="711">
        <f t="shared" si="18"/>
        <v>6.25</v>
      </c>
      <c r="L1492" s="126" t="s">
        <v>3446</v>
      </c>
    </row>
    <row r="1493" ht="15.75" customHeight="1">
      <c r="A1493" s="511" t="s">
        <v>2381</v>
      </c>
      <c r="B1493" s="709" t="s">
        <v>2382</v>
      </c>
      <c r="C1493" s="511" t="s">
        <v>52</v>
      </c>
      <c r="D1493" s="511" t="s">
        <v>2390</v>
      </c>
      <c r="E1493" s="511" t="s">
        <v>2391</v>
      </c>
      <c r="F1493" s="531" t="s">
        <v>2113</v>
      </c>
      <c r="G1493" s="511">
        <v>8.0</v>
      </c>
      <c r="H1493" s="528">
        <v>7.0</v>
      </c>
      <c r="I1493" s="528">
        <v>8.0</v>
      </c>
      <c r="J1493" s="530">
        <v>50.0</v>
      </c>
      <c r="K1493" s="711">
        <f t="shared" si="18"/>
        <v>6.25</v>
      </c>
      <c r="L1493" s="126" t="s">
        <v>3446</v>
      </c>
    </row>
    <row r="1494" ht="15.75" customHeight="1">
      <c r="A1494" s="511" t="s">
        <v>2392</v>
      </c>
      <c r="B1494" s="709" t="s">
        <v>2393</v>
      </c>
      <c r="C1494" s="511" t="s">
        <v>52</v>
      </c>
      <c r="D1494" s="511" t="s">
        <v>2394</v>
      </c>
      <c r="E1494" s="511" t="s">
        <v>2395</v>
      </c>
      <c r="F1494" s="531" t="s">
        <v>2113</v>
      </c>
      <c r="G1494" s="511">
        <v>10.0</v>
      </c>
      <c r="H1494" s="511">
        <v>10.0</v>
      </c>
      <c r="I1494" s="511">
        <v>10.0</v>
      </c>
      <c r="J1494" s="530">
        <v>50.0</v>
      </c>
      <c r="K1494" s="711">
        <v>5.0</v>
      </c>
      <c r="L1494" s="126" t="s">
        <v>3446</v>
      </c>
    </row>
    <row r="1495" ht="15.75" customHeight="1">
      <c r="A1495" s="511" t="s">
        <v>2392</v>
      </c>
      <c r="B1495" s="709" t="s">
        <v>2393</v>
      </c>
      <c r="C1495" s="511" t="s">
        <v>52</v>
      </c>
      <c r="D1495" s="511" t="s">
        <v>2396</v>
      </c>
      <c r="E1495" s="511" t="s">
        <v>2397</v>
      </c>
      <c r="F1495" s="531" t="s">
        <v>2113</v>
      </c>
      <c r="G1495" s="511">
        <v>10.0</v>
      </c>
      <c r="H1495" s="511">
        <v>10.0</v>
      </c>
      <c r="I1495" s="511">
        <v>10.0</v>
      </c>
      <c r="J1495" s="530">
        <v>50.0</v>
      </c>
      <c r="K1495" s="711">
        <v>5.0</v>
      </c>
      <c r="L1495" s="126" t="s">
        <v>3446</v>
      </c>
    </row>
    <row r="1496" ht="15.75" customHeight="1">
      <c r="A1496" s="511" t="s">
        <v>2392</v>
      </c>
      <c r="B1496" s="709" t="s">
        <v>2393</v>
      </c>
      <c r="C1496" s="511" t="s">
        <v>52</v>
      </c>
      <c r="D1496" s="511" t="s">
        <v>2398</v>
      </c>
      <c r="E1496" s="564" t="s">
        <v>2399</v>
      </c>
      <c r="F1496" s="531" t="s">
        <v>2113</v>
      </c>
      <c r="G1496" s="511">
        <v>10.0</v>
      </c>
      <c r="H1496" s="511">
        <v>10.0</v>
      </c>
      <c r="I1496" s="511">
        <v>10.0</v>
      </c>
      <c r="J1496" s="530">
        <v>50.0</v>
      </c>
      <c r="K1496" s="711">
        <v>5.0</v>
      </c>
      <c r="L1496" s="126" t="s">
        <v>3446</v>
      </c>
    </row>
    <row r="1497" ht="15.75" customHeight="1">
      <c r="A1497" s="511" t="s">
        <v>3348</v>
      </c>
      <c r="B1497" s="709" t="s">
        <v>3349</v>
      </c>
      <c r="C1497" s="511" t="s">
        <v>52</v>
      </c>
      <c r="D1497" s="511" t="s">
        <v>3350</v>
      </c>
      <c r="E1497" s="511" t="s">
        <v>3351</v>
      </c>
      <c r="F1497" s="531" t="s">
        <v>2113</v>
      </c>
      <c r="G1497" s="511">
        <v>3.0</v>
      </c>
      <c r="H1497" s="511">
        <v>3.0</v>
      </c>
      <c r="I1497" s="511">
        <v>3.0</v>
      </c>
      <c r="J1497" s="530">
        <v>50.0</v>
      </c>
      <c r="K1497" s="711">
        <f t="shared" ref="K1497:K1536" si="19">J1497/G1497</f>
        <v>16.66666667</v>
      </c>
      <c r="L1497" s="126" t="s">
        <v>3446</v>
      </c>
    </row>
    <row r="1498" ht="15.75" customHeight="1">
      <c r="A1498" s="511" t="s">
        <v>2576</v>
      </c>
      <c r="B1498" s="709" t="s">
        <v>2577</v>
      </c>
      <c r="C1498" s="511" t="s">
        <v>52</v>
      </c>
      <c r="D1498" s="511" t="s">
        <v>2578</v>
      </c>
      <c r="E1498" s="511" t="s">
        <v>2579</v>
      </c>
      <c r="F1498" s="531" t="s">
        <v>2113</v>
      </c>
      <c r="G1498" s="511">
        <v>9.0</v>
      </c>
      <c r="H1498" s="511">
        <v>9.0</v>
      </c>
      <c r="I1498" s="511">
        <v>9.0</v>
      </c>
      <c r="J1498" s="530">
        <v>50.0</v>
      </c>
      <c r="K1498" s="711">
        <f t="shared" si="19"/>
        <v>5.555555556</v>
      </c>
      <c r="L1498" s="126" t="s">
        <v>3446</v>
      </c>
    </row>
    <row r="1499" ht="15.75" customHeight="1">
      <c r="A1499" s="518" t="s">
        <v>2400</v>
      </c>
      <c r="B1499" s="680" t="s">
        <v>2401</v>
      </c>
      <c r="C1499" s="511" t="s">
        <v>52</v>
      </c>
      <c r="D1499" s="511" t="s">
        <v>2402</v>
      </c>
      <c r="E1499" s="564" t="s">
        <v>2403</v>
      </c>
      <c r="F1499" s="531" t="s">
        <v>2113</v>
      </c>
      <c r="G1499" s="511">
        <v>10.0</v>
      </c>
      <c r="H1499" s="511">
        <v>9.0</v>
      </c>
      <c r="I1499" s="511">
        <v>10.0</v>
      </c>
      <c r="J1499" s="530">
        <v>50.0</v>
      </c>
      <c r="K1499" s="711">
        <f t="shared" si="19"/>
        <v>5</v>
      </c>
      <c r="L1499" s="126" t="s">
        <v>3446</v>
      </c>
    </row>
    <row r="1500" ht="15.75" customHeight="1">
      <c r="A1500" s="518" t="s">
        <v>2400</v>
      </c>
      <c r="B1500" s="680" t="s">
        <v>2401</v>
      </c>
      <c r="C1500" s="511" t="s">
        <v>52</v>
      </c>
      <c r="D1500" s="511" t="s">
        <v>2404</v>
      </c>
      <c r="E1500" s="564" t="s">
        <v>2405</v>
      </c>
      <c r="F1500" s="531" t="s">
        <v>2113</v>
      </c>
      <c r="G1500" s="511">
        <v>10.0</v>
      </c>
      <c r="H1500" s="511">
        <v>9.0</v>
      </c>
      <c r="I1500" s="511">
        <v>10.0</v>
      </c>
      <c r="J1500" s="530">
        <v>50.0</v>
      </c>
      <c r="K1500" s="711">
        <f t="shared" si="19"/>
        <v>5</v>
      </c>
      <c r="L1500" s="126" t="s">
        <v>3446</v>
      </c>
    </row>
    <row r="1501" ht="15.75" customHeight="1">
      <c r="A1501" s="518" t="s">
        <v>276</v>
      </c>
      <c r="B1501" s="680" t="s">
        <v>275</v>
      </c>
      <c r="C1501" s="511" t="s">
        <v>52</v>
      </c>
      <c r="D1501" s="511" t="s">
        <v>2407</v>
      </c>
      <c r="E1501" s="511" t="s">
        <v>2408</v>
      </c>
      <c r="F1501" s="531" t="s">
        <v>2113</v>
      </c>
      <c r="G1501" s="511">
        <v>11.0</v>
      </c>
      <c r="H1501" s="511">
        <v>8.0</v>
      </c>
      <c r="I1501" s="511">
        <v>11.0</v>
      </c>
      <c r="J1501" s="530">
        <v>50.0</v>
      </c>
      <c r="K1501" s="711">
        <f t="shared" si="19"/>
        <v>4.545454545</v>
      </c>
      <c r="L1501" s="126" t="s">
        <v>3446</v>
      </c>
    </row>
    <row r="1502" ht="15.75" customHeight="1">
      <c r="A1502" s="518" t="s">
        <v>276</v>
      </c>
      <c r="B1502" s="680" t="s">
        <v>275</v>
      </c>
      <c r="C1502" s="511" t="s">
        <v>52</v>
      </c>
      <c r="D1502" s="511" t="s">
        <v>2409</v>
      </c>
      <c r="E1502" s="511" t="s">
        <v>2410</v>
      </c>
      <c r="F1502" s="531" t="s">
        <v>2113</v>
      </c>
      <c r="G1502" s="511">
        <v>11.0</v>
      </c>
      <c r="H1502" s="511">
        <v>8.0</v>
      </c>
      <c r="I1502" s="511">
        <v>11.0</v>
      </c>
      <c r="J1502" s="530">
        <v>50.0</v>
      </c>
      <c r="K1502" s="711">
        <f t="shared" si="19"/>
        <v>4.545454545</v>
      </c>
      <c r="L1502" s="126" t="s">
        <v>3446</v>
      </c>
    </row>
    <row r="1503" ht="15.75" customHeight="1">
      <c r="A1503" s="518" t="s">
        <v>287</v>
      </c>
      <c r="B1503" s="680" t="s">
        <v>286</v>
      </c>
      <c r="C1503" s="518" t="s">
        <v>52</v>
      </c>
      <c r="D1503" s="511" t="s">
        <v>3469</v>
      </c>
      <c r="E1503" s="511" t="s">
        <v>2412</v>
      </c>
      <c r="F1503" s="531" t="s">
        <v>2113</v>
      </c>
      <c r="G1503" s="511">
        <v>11.0</v>
      </c>
      <c r="H1503" s="511">
        <v>6.0</v>
      </c>
      <c r="I1503" s="511">
        <v>11.0</v>
      </c>
      <c r="J1503" s="530">
        <v>50.0</v>
      </c>
      <c r="K1503" s="711">
        <f t="shared" si="19"/>
        <v>4.545454545</v>
      </c>
      <c r="L1503" s="126" t="s">
        <v>3446</v>
      </c>
    </row>
    <row r="1504" ht="15.75" customHeight="1">
      <c r="A1504" s="518" t="s">
        <v>2400</v>
      </c>
      <c r="B1504" s="680" t="s">
        <v>2401</v>
      </c>
      <c r="C1504" s="511" t="s">
        <v>52</v>
      </c>
      <c r="D1504" s="511" t="s">
        <v>2580</v>
      </c>
      <c r="E1504" s="511" t="s">
        <v>2414</v>
      </c>
      <c r="F1504" s="531" t="s">
        <v>2362</v>
      </c>
      <c r="G1504" s="511">
        <v>10.0</v>
      </c>
      <c r="H1504" s="511">
        <v>9.0</v>
      </c>
      <c r="I1504" s="511">
        <v>10.0</v>
      </c>
      <c r="J1504" s="530">
        <v>50.0</v>
      </c>
      <c r="K1504" s="711">
        <f t="shared" si="19"/>
        <v>5</v>
      </c>
      <c r="L1504" s="126" t="s">
        <v>3446</v>
      </c>
    </row>
    <row r="1505" ht="15.75" customHeight="1">
      <c r="A1505" s="518" t="s">
        <v>2400</v>
      </c>
      <c r="B1505" s="680" t="s">
        <v>2401</v>
      </c>
      <c r="C1505" s="511" t="s">
        <v>52</v>
      </c>
      <c r="D1505" s="511" t="s">
        <v>2581</v>
      </c>
      <c r="E1505" s="511" t="s">
        <v>2414</v>
      </c>
      <c r="F1505" s="531" t="s">
        <v>2362</v>
      </c>
      <c r="G1505" s="511">
        <v>10.0</v>
      </c>
      <c r="H1505" s="511">
        <v>9.0</v>
      </c>
      <c r="I1505" s="511">
        <v>10.0</v>
      </c>
      <c r="J1505" s="530">
        <v>50.0</v>
      </c>
      <c r="K1505" s="711">
        <f t="shared" si="19"/>
        <v>5</v>
      </c>
      <c r="L1505" s="126" t="s">
        <v>3446</v>
      </c>
    </row>
    <row r="1506" ht="15.75" customHeight="1">
      <c r="A1506" s="511" t="s">
        <v>2607</v>
      </c>
      <c r="B1506" s="709" t="s">
        <v>2206</v>
      </c>
      <c r="C1506" s="511" t="s">
        <v>52</v>
      </c>
      <c r="D1506" s="511" t="s">
        <v>2629</v>
      </c>
      <c r="E1506" s="511" t="s">
        <v>2419</v>
      </c>
      <c r="F1506" s="511" t="s">
        <v>2362</v>
      </c>
      <c r="G1506" s="511">
        <v>9.0</v>
      </c>
      <c r="H1506" s="511">
        <v>9.0</v>
      </c>
      <c r="I1506" s="511">
        <v>9.0</v>
      </c>
      <c r="J1506" s="710">
        <v>50.0</v>
      </c>
      <c r="K1506" s="683">
        <f t="shared" si="19"/>
        <v>5.555555556</v>
      </c>
      <c r="L1506" s="126" t="s">
        <v>3446</v>
      </c>
    </row>
    <row r="1507" ht="15.75" customHeight="1">
      <c r="A1507" s="511" t="s">
        <v>2607</v>
      </c>
      <c r="B1507" s="709" t="s">
        <v>2206</v>
      </c>
      <c r="C1507" s="511" t="s">
        <v>52</v>
      </c>
      <c r="D1507" s="511" t="s">
        <v>2630</v>
      </c>
      <c r="E1507" s="511" t="s">
        <v>2419</v>
      </c>
      <c r="F1507" s="511" t="s">
        <v>2362</v>
      </c>
      <c r="G1507" s="511">
        <v>9.0</v>
      </c>
      <c r="H1507" s="511">
        <v>9.0</v>
      </c>
      <c r="I1507" s="511">
        <v>9.0</v>
      </c>
      <c r="J1507" s="710">
        <v>50.0</v>
      </c>
      <c r="K1507" s="683">
        <f t="shared" si="19"/>
        <v>5.555555556</v>
      </c>
      <c r="L1507" s="126" t="s">
        <v>3446</v>
      </c>
    </row>
    <row r="1508" ht="15.75" customHeight="1">
      <c r="A1508" s="511" t="s">
        <v>2607</v>
      </c>
      <c r="B1508" s="709" t="s">
        <v>2206</v>
      </c>
      <c r="C1508" s="511" t="s">
        <v>52</v>
      </c>
      <c r="D1508" s="511" t="s">
        <v>2631</v>
      </c>
      <c r="E1508" s="511" t="s">
        <v>2419</v>
      </c>
      <c r="F1508" s="511" t="s">
        <v>2362</v>
      </c>
      <c r="G1508" s="511">
        <v>9.0</v>
      </c>
      <c r="H1508" s="511">
        <v>9.0</v>
      </c>
      <c r="I1508" s="511">
        <v>9.0</v>
      </c>
      <c r="J1508" s="710">
        <v>50.0</v>
      </c>
      <c r="K1508" s="683">
        <f t="shared" si="19"/>
        <v>5.555555556</v>
      </c>
      <c r="L1508" s="126" t="s">
        <v>3446</v>
      </c>
    </row>
    <row r="1509" ht="15.75" customHeight="1">
      <c r="A1509" s="511" t="s">
        <v>2608</v>
      </c>
      <c r="B1509" s="709" t="s">
        <v>2609</v>
      </c>
      <c r="C1509" s="511" t="s">
        <v>52</v>
      </c>
      <c r="D1509" s="511" t="s">
        <v>2632</v>
      </c>
      <c r="E1509" s="564" t="s">
        <v>2633</v>
      </c>
      <c r="F1509" s="531" t="s">
        <v>2362</v>
      </c>
      <c r="G1509" s="511">
        <v>8.0</v>
      </c>
      <c r="H1509" s="511">
        <v>7.0</v>
      </c>
      <c r="I1509" s="511">
        <v>8.0</v>
      </c>
      <c r="J1509" s="530">
        <v>50.0</v>
      </c>
      <c r="K1509" s="711">
        <f t="shared" si="19"/>
        <v>6.25</v>
      </c>
      <c r="L1509" s="126" t="s">
        <v>3446</v>
      </c>
    </row>
    <row r="1510" ht="15.75" customHeight="1">
      <c r="A1510" s="511" t="s">
        <v>2608</v>
      </c>
      <c r="B1510" s="709" t="s">
        <v>2609</v>
      </c>
      <c r="C1510" s="511" t="s">
        <v>52</v>
      </c>
      <c r="D1510" s="511" t="s">
        <v>2634</v>
      </c>
      <c r="E1510" s="564" t="s">
        <v>2633</v>
      </c>
      <c r="F1510" s="531" t="s">
        <v>2362</v>
      </c>
      <c r="G1510" s="511">
        <v>8.0</v>
      </c>
      <c r="H1510" s="511">
        <v>7.0</v>
      </c>
      <c r="I1510" s="511">
        <v>8.0</v>
      </c>
      <c r="J1510" s="530">
        <v>50.0</v>
      </c>
      <c r="K1510" s="711">
        <f t="shared" si="19"/>
        <v>6.25</v>
      </c>
      <c r="L1510" s="126" t="s">
        <v>3446</v>
      </c>
    </row>
    <row r="1511" ht="15.75" customHeight="1">
      <c r="A1511" s="511" t="s">
        <v>3268</v>
      </c>
      <c r="B1511" s="680" t="s">
        <v>3269</v>
      </c>
      <c r="C1511" s="511" t="s">
        <v>52</v>
      </c>
      <c r="D1511" s="511" t="s">
        <v>3352</v>
      </c>
      <c r="E1511" s="511" t="s">
        <v>3353</v>
      </c>
      <c r="F1511" s="511" t="s">
        <v>2362</v>
      </c>
      <c r="G1511" s="511">
        <v>6.0</v>
      </c>
      <c r="H1511" s="511">
        <v>5.0</v>
      </c>
      <c r="I1511" s="511">
        <v>7.0</v>
      </c>
      <c r="J1511" s="530">
        <v>50.0</v>
      </c>
      <c r="K1511" s="683">
        <f t="shared" si="19"/>
        <v>8.333333333</v>
      </c>
      <c r="L1511" s="126" t="s">
        <v>3446</v>
      </c>
    </row>
    <row r="1512" ht="15.75" customHeight="1">
      <c r="A1512" s="511" t="s">
        <v>3268</v>
      </c>
      <c r="B1512" s="680" t="s">
        <v>3269</v>
      </c>
      <c r="C1512" s="511" t="s">
        <v>52</v>
      </c>
      <c r="D1512" s="511" t="s">
        <v>3354</v>
      </c>
      <c r="E1512" s="511" t="s">
        <v>3353</v>
      </c>
      <c r="F1512" s="511" t="s">
        <v>2362</v>
      </c>
      <c r="G1512" s="511">
        <v>6.0</v>
      </c>
      <c r="H1512" s="511">
        <v>5.0</v>
      </c>
      <c r="I1512" s="511">
        <v>7.0</v>
      </c>
      <c r="J1512" s="530">
        <v>50.0</v>
      </c>
      <c r="K1512" s="683">
        <f t="shared" si="19"/>
        <v>8.333333333</v>
      </c>
      <c r="L1512" s="126" t="s">
        <v>3446</v>
      </c>
    </row>
    <row r="1513" ht="15.75" customHeight="1">
      <c r="A1513" s="511" t="s">
        <v>3268</v>
      </c>
      <c r="B1513" s="680" t="s">
        <v>3269</v>
      </c>
      <c r="C1513" s="511" t="s">
        <v>52</v>
      </c>
      <c r="D1513" s="511" t="s">
        <v>3355</v>
      </c>
      <c r="E1513" s="511" t="s">
        <v>3353</v>
      </c>
      <c r="F1513" s="511" t="s">
        <v>2362</v>
      </c>
      <c r="G1513" s="511">
        <v>6.0</v>
      </c>
      <c r="H1513" s="511">
        <v>5.0</v>
      </c>
      <c r="I1513" s="511">
        <v>7.0</v>
      </c>
      <c r="J1513" s="530">
        <v>50.0</v>
      </c>
      <c r="K1513" s="683">
        <f t="shared" si="19"/>
        <v>8.333333333</v>
      </c>
      <c r="L1513" s="126" t="s">
        <v>3446</v>
      </c>
    </row>
    <row r="1514" ht="15.75" customHeight="1">
      <c r="A1514" s="511" t="s">
        <v>3268</v>
      </c>
      <c r="B1514" s="680" t="s">
        <v>3269</v>
      </c>
      <c r="C1514" s="511" t="s">
        <v>52</v>
      </c>
      <c r="D1514" s="511" t="s">
        <v>3356</v>
      </c>
      <c r="E1514" s="511" t="s">
        <v>3353</v>
      </c>
      <c r="F1514" s="511" t="s">
        <v>2362</v>
      </c>
      <c r="G1514" s="511">
        <v>6.0</v>
      </c>
      <c r="H1514" s="511">
        <v>5.0</v>
      </c>
      <c r="I1514" s="511">
        <v>7.0</v>
      </c>
      <c r="J1514" s="530">
        <v>50.0</v>
      </c>
      <c r="K1514" s="683">
        <f t="shared" si="19"/>
        <v>8.333333333</v>
      </c>
      <c r="L1514" s="126" t="s">
        <v>3446</v>
      </c>
    </row>
    <row r="1515" ht="15.75" customHeight="1">
      <c r="A1515" s="511" t="s">
        <v>3268</v>
      </c>
      <c r="B1515" s="680" t="s">
        <v>3269</v>
      </c>
      <c r="C1515" s="511" t="s">
        <v>52</v>
      </c>
      <c r="D1515" s="511" t="s">
        <v>3357</v>
      </c>
      <c r="E1515" s="511" t="s">
        <v>3353</v>
      </c>
      <c r="F1515" s="511" t="s">
        <v>2362</v>
      </c>
      <c r="G1515" s="511">
        <v>6.0</v>
      </c>
      <c r="H1515" s="511">
        <v>5.0</v>
      </c>
      <c r="I1515" s="511">
        <v>7.0</v>
      </c>
      <c r="J1515" s="530">
        <v>50.0</v>
      </c>
      <c r="K1515" s="683">
        <f t="shared" si="19"/>
        <v>8.333333333</v>
      </c>
      <c r="L1515" s="126" t="s">
        <v>3446</v>
      </c>
    </row>
    <row r="1516" ht="15.75" customHeight="1">
      <c r="A1516" s="511" t="s">
        <v>3268</v>
      </c>
      <c r="B1516" s="680" t="s">
        <v>3269</v>
      </c>
      <c r="C1516" s="511" t="s">
        <v>52</v>
      </c>
      <c r="D1516" s="511" t="s">
        <v>3470</v>
      </c>
      <c r="E1516" s="511" t="s">
        <v>3353</v>
      </c>
      <c r="F1516" s="511" t="s">
        <v>2362</v>
      </c>
      <c r="G1516" s="511">
        <v>6.0</v>
      </c>
      <c r="H1516" s="511">
        <v>5.0</v>
      </c>
      <c r="I1516" s="511">
        <v>7.0</v>
      </c>
      <c r="J1516" s="530">
        <v>50.0</v>
      </c>
      <c r="K1516" s="683">
        <f t="shared" si="19"/>
        <v>8.333333333</v>
      </c>
      <c r="L1516" s="126" t="s">
        <v>3446</v>
      </c>
    </row>
    <row r="1517" ht="15.75" customHeight="1">
      <c r="A1517" s="511" t="s">
        <v>3461</v>
      </c>
      <c r="B1517" s="709" t="s">
        <v>3462</v>
      </c>
      <c r="C1517" s="511" t="s">
        <v>52</v>
      </c>
      <c r="D1517" s="162" t="s">
        <v>3471</v>
      </c>
      <c r="E1517" s="727" t="s">
        <v>3472</v>
      </c>
      <c r="F1517" s="163" t="s">
        <v>2362</v>
      </c>
      <c r="G1517" s="511">
        <v>10.0</v>
      </c>
      <c r="H1517" s="511">
        <v>1.0</v>
      </c>
      <c r="I1517" s="511">
        <v>12.0</v>
      </c>
      <c r="J1517" s="710">
        <v>50.0</v>
      </c>
      <c r="K1517" s="711">
        <f t="shared" si="19"/>
        <v>5</v>
      </c>
      <c r="L1517" s="126" t="s">
        <v>3446</v>
      </c>
    </row>
    <row r="1518" ht="15.75" customHeight="1">
      <c r="A1518" s="511" t="s">
        <v>3455</v>
      </c>
      <c r="B1518" s="709" t="s">
        <v>3456</v>
      </c>
      <c r="C1518" s="511" t="s">
        <v>52</v>
      </c>
      <c r="D1518" s="511" t="s">
        <v>3473</v>
      </c>
      <c r="E1518" s="564" t="s">
        <v>3474</v>
      </c>
      <c r="F1518" s="511" t="s">
        <v>2362</v>
      </c>
      <c r="G1518" s="511">
        <v>6.0</v>
      </c>
      <c r="H1518" s="511">
        <v>1.0</v>
      </c>
      <c r="I1518" s="511">
        <v>6.0</v>
      </c>
      <c r="J1518" s="710">
        <v>50.0</v>
      </c>
      <c r="K1518" s="711">
        <f t="shared" si="19"/>
        <v>8.333333333</v>
      </c>
      <c r="L1518" s="126" t="s">
        <v>3446</v>
      </c>
    </row>
    <row r="1519" ht="15.75" customHeight="1">
      <c r="A1519" s="511" t="s">
        <v>3455</v>
      </c>
      <c r="B1519" s="709" t="s">
        <v>3456</v>
      </c>
      <c r="C1519" s="511" t="s">
        <v>52</v>
      </c>
      <c r="D1519" s="511" t="s">
        <v>3475</v>
      </c>
      <c r="E1519" s="564" t="s">
        <v>3474</v>
      </c>
      <c r="F1519" s="511" t="s">
        <v>2362</v>
      </c>
      <c r="G1519" s="511">
        <v>6.0</v>
      </c>
      <c r="H1519" s="511">
        <v>1.0</v>
      </c>
      <c r="I1519" s="511">
        <v>6.0</v>
      </c>
      <c r="J1519" s="710">
        <v>50.0</v>
      </c>
      <c r="K1519" s="711">
        <f t="shared" si="19"/>
        <v>8.333333333</v>
      </c>
      <c r="L1519" s="126" t="s">
        <v>3446</v>
      </c>
    </row>
    <row r="1520" ht="15.75" customHeight="1">
      <c r="A1520" s="511" t="s">
        <v>3447</v>
      </c>
      <c r="B1520" s="709" t="s">
        <v>3448</v>
      </c>
      <c r="C1520" s="511" t="s">
        <v>52</v>
      </c>
      <c r="D1520" s="511" t="s">
        <v>3476</v>
      </c>
      <c r="E1520" s="564" t="s">
        <v>3477</v>
      </c>
      <c r="F1520" s="511" t="s">
        <v>2362</v>
      </c>
      <c r="G1520" s="511">
        <v>7.0</v>
      </c>
      <c r="H1520" s="511">
        <v>1.0</v>
      </c>
      <c r="I1520" s="511">
        <v>8.0</v>
      </c>
      <c r="J1520" s="710">
        <v>50.0</v>
      </c>
      <c r="K1520" s="711">
        <f t="shared" si="19"/>
        <v>7.142857143</v>
      </c>
      <c r="L1520" s="126" t="s">
        <v>3446</v>
      </c>
    </row>
    <row r="1521" ht="15.75" customHeight="1">
      <c r="A1521" s="511" t="s">
        <v>3447</v>
      </c>
      <c r="B1521" s="709" t="s">
        <v>3448</v>
      </c>
      <c r="C1521" s="511" t="s">
        <v>52</v>
      </c>
      <c r="D1521" s="511" t="s">
        <v>3478</v>
      </c>
      <c r="E1521" s="564" t="s">
        <v>3477</v>
      </c>
      <c r="F1521" s="511" t="s">
        <v>2362</v>
      </c>
      <c r="G1521" s="511">
        <v>7.0</v>
      </c>
      <c r="H1521" s="511">
        <v>1.0</v>
      </c>
      <c r="I1521" s="511">
        <v>8.0</v>
      </c>
      <c r="J1521" s="710">
        <v>50.0</v>
      </c>
      <c r="K1521" s="711">
        <f t="shared" si="19"/>
        <v>7.142857143</v>
      </c>
      <c r="L1521" s="126" t="s">
        <v>3446</v>
      </c>
    </row>
    <row r="1522" ht="15.75" customHeight="1">
      <c r="A1522" s="511" t="s">
        <v>2582</v>
      </c>
      <c r="B1522" s="709" t="s">
        <v>2554</v>
      </c>
      <c r="C1522" s="511" t="s">
        <v>52</v>
      </c>
      <c r="D1522" s="511" t="s">
        <v>3164</v>
      </c>
      <c r="E1522" s="564" t="s">
        <v>2584</v>
      </c>
      <c r="F1522" s="511" t="s">
        <v>2362</v>
      </c>
      <c r="G1522" s="511">
        <v>10.0</v>
      </c>
      <c r="H1522" s="511">
        <v>7.0</v>
      </c>
      <c r="I1522" s="511">
        <v>10.0</v>
      </c>
      <c r="J1522" s="530">
        <v>50.0</v>
      </c>
      <c r="K1522" s="683">
        <f t="shared" si="19"/>
        <v>5</v>
      </c>
      <c r="L1522" s="126" t="s">
        <v>3446</v>
      </c>
    </row>
    <row r="1523" ht="15.75" customHeight="1">
      <c r="A1523" s="511" t="s">
        <v>2582</v>
      </c>
      <c r="B1523" s="709" t="s">
        <v>2554</v>
      </c>
      <c r="C1523" s="511" t="s">
        <v>52</v>
      </c>
      <c r="D1523" s="511" t="s">
        <v>3165</v>
      </c>
      <c r="E1523" s="564" t="s">
        <v>2584</v>
      </c>
      <c r="F1523" s="511" t="s">
        <v>2362</v>
      </c>
      <c r="G1523" s="511">
        <v>10.0</v>
      </c>
      <c r="H1523" s="511">
        <v>7.0</v>
      </c>
      <c r="I1523" s="511">
        <v>10.0</v>
      </c>
      <c r="J1523" s="530">
        <v>50.0</v>
      </c>
      <c r="K1523" s="683">
        <f t="shared" si="19"/>
        <v>5</v>
      </c>
      <c r="L1523" s="126" t="s">
        <v>3446</v>
      </c>
    </row>
    <row r="1524" ht="15.75" customHeight="1">
      <c r="A1524" s="511" t="s">
        <v>2582</v>
      </c>
      <c r="B1524" s="709" t="s">
        <v>2554</v>
      </c>
      <c r="C1524" s="511" t="s">
        <v>52</v>
      </c>
      <c r="D1524" s="511" t="s">
        <v>2583</v>
      </c>
      <c r="E1524" s="564" t="s">
        <v>2584</v>
      </c>
      <c r="F1524" s="511" t="s">
        <v>2362</v>
      </c>
      <c r="G1524" s="511">
        <v>10.0</v>
      </c>
      <c r="H1524" s="511">
        <v>7.0</v>
      </c>
      <c r="I1524" s="511">
        <v>10.0</v>
      </c>
      <c r="J1524" s="530">
        <v>50.0</v>
      </c>
      <c r="K1524" s="683">
        <f t="shared" si="19"/>
        <v>5</v>
      </c>
      <c r="L1524" s="126" t="s">
        <v>3446</v>
      </c>
    </row>
    <row r="1525" ht="15.75" customHeight="1">
      <c r="A1525" s="511" t="s">
        <v>2223</v>
      </c>
      <c r="B1525" s="709" t="s">
        <v>2224</v>
      </c>
      <c r="C1525" s="511" t="s">
        <v>52</v>
      </c>
      <c r="D1525" s="511" t="s">
        <v>2585</v>
      </c>
      <c r="E1525" s="511"/>
      <c r="F1525" s="511" t="s">
        <v>2362</v>
      </c>
      <c r="G1525" s="511">
        <v>14.0</v>
      </c>
      <c r="H1525" s="511">
        <v>14.0</v>
      </c>
      <c r="I1525" s="511">
        <v>14.0</v>
      </c>
      <c r="J1525" s="530">
        <v>50.0</v>
      </c>
      <c r="K1525" s="683">
        <f t="shared" si="19"/>
        <v>3.571428571</v>
      </c>
      <c r="L1525" s="126" t="s">
        <v>3446</v>
      </c>
    </row>
    <row r="1526" ht="15.75" customHeight="1">
      <c r="A1526" s="511" t="s">
        <v>2223</v>
      </c>
      <c r="B1526" s="709" t="s">
        <v>2224</v>
      </c>
      <c r="C1526" s="511" t="s">
        <v>52</v>
      </c>
      <c r="D1526" s="511" t="s">
        <v>2586</v>
      </c>
      <c r="E1526" s="564" t="s">
        <v>2425</v>
      </c>
      <c r="F1526" s="511" t="s">
        <v>2362</v>
      </c>
      <c r="G1526" s="511">
        <v>14.0</v>
      </c>
      <c r="H1526" s="511">
        <v>14.0</v>
      </c>
      <c r="I1526" s="511">
        <v>14.0</v>
      </c>
      <c r="J1526" s="530">
        <v>50.0</v>
      </c>
      <c r="K1526" s="683">
        <f t="shared" si="19"/>
        <v>3.571428571</v>
      </c>
      <c r="L1526" s="126" t="s">
        <v>3446</v>
      </c>
    </row>
    <row r="1527" ht="15.75" customHeight="1">
      <c r="A1527" s="511" t="s">
        <v>2223</v>
      </c>
      <c r="B1527" s="709" t="s">
        <v>2224</v>
      </c>
      <c r="C1527" s="511" t="s">
        <v>52</v>
      </c>
      <c r="D1527" s="511" t="s">
        <v>2587</v>
      </c>
      <c r="E1527" s="564" t="s">
        <v>2425</v>
      </c>
      <c r="F1527" s="511" t="s">
        <v>2362</v>
      </c>
      <c r="G1527" s="511">
        <v>14.0</v>
      </c>
      <c r="H1527" s="511">
        <v>14.0</v>
      </c>
      <c r="I1527" s="511">
        <v>14.0</v>
      </c>
      <c r="J1527" s="530">
        <v>50.0</v>
      </c>
      <c r="K1527" s="683">
        <f t="shared" si="19"/>
        <v>3.571428571</v>
      </c>
      <c r="L1527" s="126" t="s">
        <v>3446</v>
      </c>
    </row>
    <row r="1528" ht="15.75" customHeight="1">
      <c r="A1528" s="511" t="s">
        <v>2223</v>
      </c>
      <c r="B1528" s="709" t="s">
        <v>2224</v>
      </c>
      <c r="C1528" s="511" t="s">
        <v>52</v>
      </c>
      <c r="D1528" s="511" t="s">
        <v>2588</v>
      </c>
      <c r="E1528" s="564" t="s">
        <v>2428</v>
      </c>
      <c r="F1528" s="511" t="s">
        <v>2362</v>
      </c>
      <c r="G1528" s="511">
        <v>14.0</v>
      </c>
      <c r="H1528" s="511">
        <v>14.0</v>
      </c>
      <c r="I1528" s="511">
        <v>14.0</v>
      </c>
      <c r="J1528" s="530">
        <v>50.0</v>
      </c>
      <c r="K1528" s="683">
        <f t="shared" si="19"/>
        <v>3.571428571</v>
      </c>
      <c r="L1528" s="126" t="s">
        <v>3446</v>
      </c>
    </row>
    <row r="1529" ht="15.75" customHeight="1">
      <c r="A1529" s="511" t="s">
        <v>2223</v>
      </c>
      <c r="B1529" s="709" t="s">
        <v>2224</v>
      </c>
      <c r="C1529" s="511" t="s">
        <v>52</v>
      </c>
      <c r="D1529" s="511" t="s">
        <v>2589</v>
      </c>
      <c r="E1529" s="564" t="s">
        <v>2428</v>
      </c>
      <c r="F1529" s="511" t="s">
        <v>2362</v>
      </c>
      <c r="G1529" s="511">
        <v>14.0</v>
      </c>
      <c r="H1529" s="511">
        <v>14.0</v>
      </c>
      <c r="I1529" s="511">
        <v>14.0</v>
      </c>
      <c r="J1529" s="530">
        <v>50.0</v>
      </c>
      <c r="K1529" s="683">
        <f t="shared" si="19"/>
        <v>3.571428571</v>
      </c>
      <c r="L1529" s="126" t="s">
        <v>3446</v>
      </c>
    </row>
    <row r="1530" ht="15.75" customHeight="1">
      <c r="A1530" s="511" t="s">
        <v>2223</v>
      </c>
      <c r="B1530" s="709" t="s">
        <v>2224</v>
      </c>
      <c r="C1530" s="511" t="s">
        <v>52</v>
      </c>
      <c r="D1530" s="511" t="s">
        <v>2590</v>
      </c>
      <c r="E1530" s="564" t="s">
        <v>2428</v>
      </c>
      <c r="F1530" s="511" t="s">
        <v>2362</v>
      </c>
      <c r="G1530" s="511">
        <v>14.0</v>
      </c>
      <c r="H1530" s="511">
        <v>14.0</v>
      </c>
      <c r="I1530" s="511">
        <v>14.0</v>
      </c>
      <c r="J1530" s="530">
        <v>50.0</v>
      </c>
      <c r="K1530" s="683">
        <f t="shared" si="19"/>
        <v>3.571428571</v>
      </c>
      <c r="L1530" s="126" t="s">
        <v>3446</v>
      </c>
    </row>
    <row r="1531" ht="15.75" customHeight="1">
      <c r="A1531" s="511" t="s">
        <v>2223</v>
      </c>
      <c r="B1531" s="709" t="s">
        <v>2224</v>
      </c>
      <c r="C1531" s="511" t="s">
        <v>52</v>
      </c>
      <c r="D1531" s="511" t="s">
        <v>2591</v>
      </c>
      <c r="E1531" s="564" t="s">
        <v>2428</v>
      </c>
      <c r="F1531" s="511" t="s">
        <v>2362</v>
      </c>
      <c r="G1531" s="511">
        <v>14.0</v>
      </c>
      <c r="H1531" s="511">
        <v>14.0</v>
      </c>
      <c r="I1531" s="511">
        <v>14.0</v>
      </c>
      <c r="J1531" s="530">
        <v>50.0</v>
      </c>
      <c r="K1531" s="683">
        <f t="shared" si="19"/>
        <v>3.571428571</v>
      </c>
      <c r="L1531" s="126" t="s">
        <v>3446</v>
      </c>
    </row>
    <row r="1532" ht="15.75" customHeight="1">
      <c r="A1532" s="511" t="s">
        <v>2223</v>
      </c>
      <c r="B1532" s="709" t="s">
        <v>2224</v>
      </c>
      <c r="C1532" s="511" t="s">
        <v>52</v>
      </c>
      <c r="D1532" s="511" t="s">
        <v>2592</v>
      </c>
      <c r="E1532" s="564" t="s">
        <v>2428</v>
      </c>
      <c r="F1532" s="511" t="s">
        <v>2362</v>
      </c>
      <c r="G1532" s="511">
        <v>14.0</v>
      </c>
      <c r="H1532" s="511">
        <v>14.0</v>
      </c>
      <c r="I1532" s="511">
        <v>14.0</v>
      </c>
      <c r="J1532" s="530">
        <v>50.0</v>
      </c>
      <c r="K1532" s="683">
        <f t="shared" si="19"/>
        <v>3.571428571</v>
      </c>
      <c r="L1532" s="126" t="s">
        <v>3446</v>
      </c>
    </row>
    <row r="1533" ht="15.75" customHeight="1">
      <c r="A1533" s="511" t="s">
        <v>2223</v>
      </c>
      <c r="B1533" s="709" t="s">
        <v>2224</v>
      </c>
      <c r="C1533" s="511" t="s">
        <v>52</v>
      </c>
      <c r="D1533" s="511" t="s">
        <v>2593</v>
      </c>
      <c r="E1533" s="564" t="s">
        <v>2428</v>
      </c>
      <c r="F1533" s="511" t="s">
        <v>2362</v>
      </c>
      <c r="G1533" s="511">
        <v>14.0</v>
      </c>
      <c r="H1533" s="511">
        <v>14.0</v>
      </c>
      <c r="I1533" s="511">
        <v>14.0</v>
      </c>
      <c r="J1533" s="530">
        <v>50.0</v>
      </c>
      <c r="K1533" s="683">
        <f t="shared" si="19"/>
        <v>3.571428571</v>
      </c>
      <c r="L1533" s="126" t="s">
        <v>3446</v>
      </c>
    </row>
    <row r="1534" ht="15.75" customHeight="1">
      <c r="A1534" s="511" t="s">
        <v>2223</v>
      </c>
      <c r="B1534" s="709" t="s">
        <v>2224</v>
      </c>
      <c r="C1534" s="511" t="s">
        <v>52</v>
      </c>
      <c r="D1534" s="511" t="s">
        <v>2594</v>
      </c>
      <c r="E1534" s="564" t="s">
        <v>2428</v>
      </c>
      <c r="F1534" s="511" t="s">
        <v>2362</v>
      </c>
      <c r="G1534" s="511">
        <v>14.0</v>
      </c>
      <c r="H1534" s="511">
        <v>14.0</v>
      </c>
      <c r="I1534" s="511">
        <v>14.0</v>
      </c>
      <c r="J1534" s="530">
        <v>50.0</v>
      </c>
      <c r="K1534" s="683">
        <f t="shared" si="19"/>
        <v>3.571428571</v>
      </c>
      <c r="L1534" s="126" t="s">
        <v>3446</v>
      </c>
    </row>
    <row r="1535" ht="15.75" customHeight="1">
      <c r="A1535" s="511" t="s">
        <v>2223</v>
      </c>
      <c r="B1535" s="709" t="s">
        <v>2224</v>
      </c>
      <c r="C1535" s="511" t="s">
        <v>52</v>
      </c>
      <c r="D1535" s="511" t="s">
        <v>2595</v>
      </c>
      <c r="E1535" s="564" t="s">
        <v>2428</v>
      </c>
      <c r="F1535" s="511" t="s">
        <v>2362</v>
      </c>
      <c r="G1535" s="511">
        <v>14.0</v>
      </c>
      <c r="H1535" s="511">
        <v>14.0</v>
      </c>
      <c r="I1535" s="511">
        <v>14.0</v>
      </c>
      <c r="J1535" s="530">
        <v>50.0</v>
      </c>
      <c r="K1535" s="683">
        <f t="shared" si="19"/>
        <v>3.571428571</v>
      </c>
      <c r="L1535" s="126" t="s">
        <v>3446</v>
      </c>
    </row>
    <row r="1536" ht="15.75" customHeight="1">
      <c r="A1536" s="511" t="s">
        <v>2223</v>
      </c>
      <c r="B1536" s="709" t="s">
        <v>2224</v>
      </c>
      <c r="C1536" s="511" t="s">
        <v>52</v>
      </c>
      <c r="D1536" s="511" t="s">
        <v>2596</v>
      </c>
      <c r="E1536" s="564" t="s">
        <v>2428</v>
      </c>
      <c r="F1536" s="511" t="s">
        <v>2362</v>
      </c>
      <c r="G1536" s="511">
        <v>14.0</v>
      </c>
      <c r="H1536" s="511">
        <v>14.0</v>
      </c>
      <c r="I1536" s="511">
        <v>14.0</v>
      </c>
      <c r="J1536" s="530">
        <v>50.0</v>
      </c>
      <c r="K1536" s="683">
        <f t="shared" si="19"/>
        <v>3.571428571</v>
      </c>
      <c r="L1536" s="126" t="s">
        <v>83</v>
      </c>
    </row>
    <row r="1537" ht="15.75" customHeight="1">
      <c r="A1537" s="348" t="s">
        <v>2605</v>
      </c>
      <c r="B1537" s="640" t="s">
        <v>2550</v>
      </c>
      <c r="C1537" s="348" t="s">
        <v>52</v>
      </c>
      <c r="D1537" s="348" t="s">
        <v>2551</v>
      </c>
      <c r="E1537" s="348" t="s">
        <v>2552</v>
      </c>
      <c r="F1537" s="348" t="s">
        <v>2508</v>
      </c>
      <c r="G1537" s="348">
        <v>10.0</v>
      </c>
      <c r="H1537" s="348">
        <v>9.0</v>
      </c>
      <c r="I1537" s="348">
        <v>11.0</v>
      </c>
      <c r="J1537" s="665">
        <v>50.0</v>
      </c>
      <c r="K1537" s="628">
        <v>5.0</v>
      </c>
      <c r="L1537" s="126" t="s">
        <v>83</v>
      </c>
    </row>
    <row r="1538" ht="15.75" customHeight="1">
      <c r="A1538" s="348" t="s">
        <v>3479</v>
      </c>
      <c r="B1538" s="640" t="s">
        <v>2577</v>
      </c>
      <c r="C1538" s="348" t="s">
        <v>52</v>
      </c>
      <c r="D1538" s="348" t="s">
        <v>3480</v>
      </c>
      <c r="E1538" s="348" t="s">
        <v>3299</v>
      </c>
      <c r="F1538" s="348" t="s">
        <v>2508</v>
      </c>
      <c r="G1538" s="348">
        <v>7.0</v>
      </c>
      <c r="H1538" s="348">
        <v>7.0</v>
      </c>
      <c r="I1538" s="348">
        <v>9.0</v>
      </c>
      <c r="J1538" s="665">
        <v>50.0</v>
      </c>
      <c r="K1538" s="628">
        <v>7.14</v>
      </c>
      <c r="L1538" s="126" t="s">
        <v>83</v>
      </c>
    </row>
    <row r="1539" ht="15.75" customHeight="1">
      <c r="A1539" s="348" t="s">
        <v>3481</v>
      </c>
      <c r="B1539" s="640" t="s">
        <v>3482</v>
      </c>
      <c r="C1539" s="348" t="s">
        <v>52</v>
      </c>
      <c r="D1539" s="348" t="s">
        <v>3483</v>
      </c>
      <c r="E1539" s="348" t="s">
        <v>3484</v>
      </c>
      <c r="F1539" s="348" t="s">
        <v>2508</v>
      </c>
      <c r="G1539" s="348">
        <v>4.0</v>
      </c>
      <c r="H1539" s="348">
        <v>3.0</v>
      </c>
      <c r="I1539" s="348">
        <v>5.0</v>
      </c>
      <c r="J1539" s="665">
        <v>50.0</v>
      </c>
      <c r="K1539" s="628">
        <v>12.5</v>
      </c>
      <c r="L1539" s="126" t="s">
        <v>83</v>
      </c>
    </row>
    <row r="1540" ht="15.75" customHeight="1">
      <c r="A1540" s="348" t="s">
        <v>2582</v>
      </c>
      <c r="B1540" s="640" t="s">
        <v>2554</v>
      </c>
      <c r="C1540" s="348" t="s">
        <v>52</v>
      </c>
      <c r="D1540" s="348" t="s">
        <v>2555</v>
      </c>
      <c r="E1540" s="348" t="s">
        <v>2556</v>
      </c>
      <c r="F1540" s="348" t="s">
        <v>2508</v>
      </c>
      <c r="G1540" s="348">
        <v>10.0</v>
      </c>
      <c r="H1540" s="348">
        <v>7.0</v>
      </c>
      <c r="I1540" s="348">
        <v>10.0</v>
      </c>
      <c r="J1540" s="665">
        <v>50.0</v>
      </c>
      <c r="K1540" s="628">
        <v>5.0</v>
      </c>
      <c r="L1540" s="126" t="s">
        <v>83</v>
      </c>
    </row>
    <row r="1541" ht="15.75" customHeight="1">
      <c r="A1541" s="348" t="s">
        <v>2582</v>
      </c>
      <c r="B1541" s="640" t="s">
        <v>2554</v>
      </c>
      <c r="C1541" s="348" t="s">
        <v>52</v>
      </c>
      <c r="D1541" s="348" t="s">
        <v>2558</v>
      </c>
      <c r="E1541" s="348" t="s">
        <v>2559</v>
      </c>
      <c r="F1541" s="348" t="s">
        <v>2508</v>
      </c>
      <c r="G1541" s="348">
        <v>10.0</v>
      </c>
      <c r="H1541" s="348">
        <v>7.0</v>
      </c>
      <c r="I1541" s="348">
        <v>10.0</v>
      </c>
      <c r="J1541" s="665">
        <v>50.0</v>
      </c>
      <c r="K1541" s="628">
        <v>5.0</v>
      </c>
      <c r="L1541" s="126" t="s">
        <v>83</v>
      </c>
    </row>
    <row r="1542" ht="15.75" customHeight="1">
      <c r="A1542" s="348" t="s">
        <v>2582</v>
      </c>
      <c r="B1542" s="640" t="s">
        <v>2554</v>
      </c>
      <c r="C1542" s="348" t="s">
        <v>52</v>
      </c>
      <c r="D1542" s="348" t="s">
        <v>2561</v>
      </c>
      <c r="E1542" s="672" t="s">
        <v>2562</v>
      </c>
      <c r="F1542" s="348" t="s">
        <v>2508</v>
      </c>
      <c r="G1542" s="348">
        <v>10.0</v>
      </c>
      <c r="H1542" s="348">
        <v>7.0</v>
      </c>
      <c r="I1542" s="348">
        <v>10.0</v>
      </c>
      <c r="J1542" s="665">
        <v>50.0</v>
      </c>
      <c r="K1542" s="628">
        <v>5.0</v>
      </c>
      <c r="L1542" s="126" t="s">
        <v>83</v>
      </c>
    </row>
    <row r="1543" ht="15.75" customHeight="1">
      <c r="A1543" s="348" t="s">
        <v>2582</v>
      </c>
      <c r="B1543" s="640" t="s">
        <v>2554</v>
      </c>
      <c r="C1543" s="348" t="s">
        <v>52</v>
      </c>
      <c r="D1543" s="348" t="s">
        <v>2564</v>
      </c>
      <c r="E1543" s="672" t="s">
        <v>2565</v>
      </c>
      <c r="F1543" s="348" t="s">
        <v>2508</v>
      </c>
      <c r="G1543" s="348">
        <v>10.0</v>
      </c>
      <c r="H1543" s="348">
        <v>7.0</v>
      </c>
      <c r="I1543" s="348">
        <v>10.0</v>
      </c>
      <c r="J1543" s="665">
        <v>50.0</v>
      </c>
      <c r="K1543" s="628">
        <v>5.0</v>
      </c>
      <c r="L1543" s="126" t="s">
        <v>83</v>
      </c>
    </row>
    <row r="1544" ht="15.75" customHeight="1">
      <c r="A1544" s="348" t="s">
        <v>2582</v>
      </c>
      <c r="B1544" s="640" t="s">
        <v>2554</v>
      </c>
      <c r="C1544" s="348" t="s">
        <v>52</v>
      </c>
      <c r="D1544" s="348" t="s">
        <v>2567</v>
      </c>
      <c r="E1544" s="672" t="s">
        <v>2568</v>
      </c>
      <c r="F1544" s="348" t="s">
        <v>2508</v>
      </c>
      <c r="G1544" s="348">
        <v>10.0</v>
      </c>
      <c r="H1544" s="348">
        <v>7.0</v>
      </c>
      <c r="I1544" s="348">
        <v>10.0</v>
      </c>
      <c r="J1544" s="665">
        <v>50.0</v>
      </c>
      <c r="K1544" s="628">
        <v>5.0</v>
      </c>
      <c r="L1544" s="126" t="s">
        <v>83</v>
      </c>
    </row>
    <row r="1545" ht="15.75" customHeight="1">
      <c r="A1545" s="348" t="s">
        <v>2223</v>
      </c>
      <c r="B1545" s="640" t="s">
        <v>2224</v>
      </c>
      <c r="C1545" s="348" t="s">
        <v>52</v>
      </c>
      <c r="D1545" s="348" t="s">
        <v>2225</v>
      </c>
      <c r="E1545" s="348" t="s">
        <v>2226</v>
      </c>
      <c r="F1545" s="348" t="s">
        <v>2508</v>
      </c>
      <c r="G1545" s="348">
        <v>14.0</v>
      </c>
      <c r="H1545" s="348">
        <v>14.0</v>
      </c>
      <c r="I1545" s="348">
        <v>14.0</v>
      </c>
      <c r="J1545" s="665">
        <v>50.0</v>
      </c>
      <c r="K1545" s="628">
        <v>3.571428571</v>
      </c>
      <c r="L1545" s="126" t="s">
        <v>83</v>
      </c>
    </row>
    <row r="1546" ht="15.75" customHeight="1">
      <c r="A1546" s="348" t="s">
        <v>2223</v>
      </c>
      <c r="B1546" s="640" t="s">
        <v>2224</v>
      </c>
      <c r="C1546" s="348" t="s">
        <v>52</v>
      </c>
      <c r="D1546" s="348" t="s">
        <v>2227</v>
      </c>
      <c r="E1546" s="672" t="s">
        <v>2228</v>
      </c>
      <c r="F1546" s="348" t="s">
        <v>2508</v>
      </c>
      <c r="G1546" s="348">
        <v>14.0</v>
      </c>
      <c r="H1546" s="348">
        <v>14.0</v>
      </c>
      <c r="I1546" s="348">
        <v>14.0</v>
      </c>
      <c r="J1546" s="665">
        <v>50.0</v>
      </c>
      <c r="K1546" s="628">
        <v>3.571428571</v>
      </c>
      <c r="L1546" s="126" t="s">
        <v>83</v>
      </c>
    </row>
    <row r="1547" ht="15.75" customHeight="1">
      <c r="A1547" s="348" t="s">
        <v>2223</v>
      </c>
      <c r="B1547" s="640" t="s">
        <v>2224</v>
      </c>
      <c r="C1547" s="348" t="s">
        <v>52</v>
      </c>
      <c r="D1547" s="348" t="s">
        <v>2229</v>
      </c>
      <c r="E1547" s="672" t="s">
        <v>2230</v>
      </c>
      <c r="F1547" s="348" t="s">
        <v>2508</v>
      </c>
      <c r="G1547" s="348">
        <v>14.0</v>
      </c>
      <c r="H1547" s="348">
        <v>14.0</v>
      </c>
      <c r="I1547" s="348">
        <v>14.0</v>
      </c>
      <c r="J1547" s="665">
        <v>50.0</v>
      </c>
      <c r="K1547" s="628">
        <v>3.571428571</v>
      </c>
      <c r="L1547" s="126" t="s">
        <v>83</v>
      </c>
    </row>
    <row r="1548" ht="15.75" customHeight="1">
      <c r="A1548" s="348" t="s">
        <v>2223</v>
      </c>
      <c r="B1548" s="640" t="s">
        <v>2224</v>
      </c>
      <c r="C1548" s="348" t="s">
        <v>52</v>
      </c>
      <c r="D1548" s="348" t="s">
        <v>2231</v>
      </c>
      <c r="E1548" s="672" t="s">
        <v>2232</v>
      </c>
      <c r="F1548" s="348" t="s">
        <v>2508</v>
      </c>
      <c r="G1548" s="348">
        <v>14.0</v>
      </c>
      <c r="H1548" s="348">
        <v>14.0</v>
      </c>
      <c r="I1548" s="348">
        <v>14.0</v>
      </c>
      <c r="J1548" s="665">
        <v>50.0</v>
      </c>
      <c r="K1548" s="628">
        <v>3.571428571</v>
      </c>
      <c r="L1548" s="126" t="s">
        <v>83</v>
      </c>
    </row>
    <row r="1549" ht="15.75" customHeight="1">
      <c r="A1549" s="348" t="s">
        <v>2223</v>
      </c>
      <c r="B1549" s="640" t="s">
        <v>2224</v>
      </c>
      <c r="C1549" s="348" t="s">
        <v>52</v>
      </c>
      <c r="D1549" s="348" t="s">
        <v>2233</v>
      </c>
      <c r="E1549" s="672" t="s">
        <v>2234</v>
      </c>
      <c r="F1549" s="348" t="s">
        <v>2508</v>
      </c>
      <c r="G1549" s="348">
        <v>14.0</v>
      </c>
      <c r="H1549" s="348">
        <v>14.0</v>
      </c>
      <c r="I1549" s="348">
        <v>14.0</v>
      </c>
      <c r="J1549" s="665">
        <v>50.0</v>
      </c>
      <c r="K1549" s="628">
        <v>3.571428571</v>
      </c>
      <c r="L1549" s="126" t="s">
        <v>83</v>
      </c>
    </row>
    <row r="1550" ht="15.75" customHeight="1">
      <c r="A1550" s="348" t="s">
        <v>2223</v>
      </c>
      <c r="B1550" s="640" t="s">
        <v>2224</v>
      </c>
      <c r="C1550" s="348" t="s">
        <v>52</v>
      </c>
      <c r="D1550" s="348" t="s">
        <v>2235</v>
      </c>
      <c r="E1550" s="672" t="s">
        <v>2236</v>
      </c>
      <c r="F1550" s="348" t="s">
        <v>2508</v>
      </c>
      <c r="G1550" s="348">
        <v>14.0</v>
      </c>
      <c r="H1550" s="348">
        <v>14.0</v>
      </c>
      <c r="I1550" s="348">
        <v>14.0</v>
      </c>
      <c r="J1550" s="665">
        <v>50.0</v>
      </c>
      <c r="K1550" s="628">
        <v>3.571428571</v>
      </c>
      <c r="L1550" s="126" t="s">
        <v>83</v>
      </c>
    </row>
    <row r="1551" ht="15.75" customHeight="1">
      <c r="A1551" s="348" t="s">
        <v>2223</v>
      </c>
      <c r="B1551" s="640" t="s">
        <v>2224</v>
      </c>
      <c r="C1551" s="348" t="s">
        <v>52</v>
      </c>
      <c r="D1551" s="348" t="s">
        <v>2237</v>
      </c>
      <c r="E1551" s="672" t="s">
        <v>2238</v>
      </c>
      <c r="F1551" s="348" t="s">
        <v>2508</v>
      </c>
      <c r="G1551" s="348">
        <v>14.0</v>
      </c>
      <c r="H1551" s="348">
        <v>14.0</v>
      </c>
      <c r="I1551" s="348">
        <v>14.0</v>
      </c>
      <c r="J1551" s="665">
        <v>50.0</v>
      </c>
      <c r="K1551" s="628">
        <v>3.571428571</v>
      </c>
      <c r="L1551" s="126" t="s">
        <v>83</v>
      </c>
    </row>
    <row r="1552" ht="15.75" customHeight="1">
      <c r="A1552" s="348" t="s">
        <v>2223</v>
      </c>
      <c r="B1552" s="640" t="s">
        <v>2224</v>
      </c>
      <c r="C1552" s="348" t="s">
        <v>52</v>
      </c>
      <c r="D1552" s="348" t="s">
        <v>2239</v>
      </c>
      <c r="E1552" s="672" t="s">
        <v>2240</v>
      </c>
      <c r="F1552" s="348" t="s">
        <v>2508</v>
      </c>
      <c r="G1552" s="348">
        <v>14.0</v>
      </c>
      <c r="H1552" s="348">
        <v>14.0</v>
      </c>
      <c r="I1552" s="348">
        <v>14.0</v>
      </c>
      <c r="J1552" s="665">
        <v>50.0</v>
      </c>
      <c r="K1552" s="628">
        <v>3.571428571</v>
      </c>
      <c r="L1552" s="126" t="s">
        <v>83</v>
      </c>
    </row>
    <row r="1553" ht="15.75" customHeight="1">
      <c r="A1553" s="348" t="s">
        <v>2223</v>
      </c>
      <c r="B1553" s="640" t="s">
        <v>2224</v>
      </c>
      <c r="C1553" s="348" t="s">
        <v>52</v>
      </c>
      <c r="D1553" s="348" t="s">
        <v>2241</v>
      </c>
      <c r="E1553" s="672" t="s">
        <v>2242</v>
      </c>
      <c r="F1553" s="348" t="s">
        <v>2508</v>
      </c>
      <c r="G1553" s="348">
        <v>14.0</v>
      </c>
      <c r="H1553" s="348">
        <v>14.0</v>
      </c>
      <c r="I1553" s="348">
        <v>14.0</v>
      </c>
      <c r="J1553" s="665">
        <v>50.0</v>
      </c>
      <c r="K1553" s="628">
        <v>3.571428571</v>
      </c>
      <c r="L1553" s="126" t="s">
        <v>83</v>
      </c>
    </row>
    <row r="1554" ht="15.75" customHeight="1">
      <c r="A1554" s="348" t="s">
        <v>2223</v>
      </c>
      <c r="B1554" s="640" t="s">
        <v>2224</v>
      </c>
      <c r="C1554" s="348" t="s">
        <v>52</v>
      </c>
      <c r="D1554" s="348" t="s">
        <v>2243</v>
      </c>
      <c r="E1554" s="672" t="s">
        <v>2244</v>
      </c>
      <c r="F1554" s="348" t="s">
        <v>2508</v>
      </c>
      <c r="G1554" s="348">
        <v>14.0</v>
      </c>
      <c r="H1554" s="348">
        <v>14.0</v>
      </c>
      <c r="I1554" s="348">
        <v>14.0</v>
      </c>
      <c r="J1554" s="665">
        <v>50.0</v>
      </c>
      <c r="K1554" s="628">
        <v>3.571428571</v>
      </c>
      <c r="L1554" s="126" t="s">
        <v>83</v>
      </c>
    </row>
    <row r="1555" ht="15.75" customHeight="1">
      <c r="A1555" s="348" t="s">
        <v>2223</v>
      </c>
      <c r="B1555" s="640" t="s">
        <v>2224</v>
      </c>
      <c r="C1555" s="348" t="s">
        <v>52</v>
      </c>
      <c r="D1555" s="348" t="s">
        <v>2245</v>
      </c>
      <c r="E1555" s="672" t="s">
        <v>2246</v>
      </c>
      <c r="F1555" s="348" t="s">
        <v>2508</v>
      </c>
      <c r="G1555" s="348">
        <v>14.0</v>
      </c>
      <c r="H1555" s="348">
        <v>14.0</v>
      </c>
      <c r="I1555" s="348">
        <v>14.0</v>
      </c>
      <c r="J1555" s="665">
        <v>50.0</v>
      </c>
      <c r="K1555" s="628">
        <v>3.571428571</v>
      </c>
      <c r="L1555" s="126" t="s">
        <v>83</v>
      </c>
    </row>
    <row r="1556" ht="15.75" customHeight="1">
      <c r="A1556" s="348" t="s">
        <v>2223</v>
      </c>
      <c r="B1556" s="640" t="s">
        <v>2224</v>
      </c>
      <c r="C1556" s="348" t="s">
        <v>52</v>
      </c>
      <c r="D1556" s="348" t="s">
        <v>2247</v>
      </c>
      <c r="E1556" s="672" t="s">
        <v>2248</v>
      </c>
      <c r="F1556" s="348" t="s">
        <v>2508</v>
      </c>
      <c r="G1556" s="348">
        <v>14.0</v>
      </c>
      <c r="H1556" s="348">
        <v>14.0</v>
      </c>
      <c r="I1556" s="348">
        <v>14.0</v>
      </c>
      <c r="J1556" s="665">
        <v>50.0</v>
      </c>
      <c r="K1556" s="628">
        <v>3.571428571</v>
      </c>
      <c r="L1556" s="126" t="s">
        <v>83</v>
      </c>
    </row>
    <row r="1557" ht="15.75" customHeight="1">
      <c r="A1557" s="728" t="s">
        <v>2223</v>
      </c>
      <c r="B1557" s="729" t="s">
        <v>2224</v>
      </c>
      <c r="C1557" s="348" t="s">
        <v>52</v>
      </c>
      <c r="D1557" s="348" t="s">
        <v>2249</v>
      </c>
      <c r="E1557" s="570" t="s">
        <v>2250</v>
      </c>
      <c r="F1557" s="626" t="s">
        <v>2508</v>
      </c>
      <c r="G1557" s="348">
        <v>14.0</v>
      </c>
      <c r="H1557" s="348">
        <v>14.0</v>
      </c>
      <c r="I1557" s="348">
        <v>14.0</v>
      </c>
      <c r="J1557" s="665">
        <v>50.0</v>
      </c>
      <c r="K1557" s="666">
        <v>3.571428571</v>
      </c>
      <c r="L1557" s="126" t="s">
        <v>83</v>
      </c>
    </row>
    <row r="1558" ht="15.75" customHeight="1">
      <c r="A1558" s="664" t="s">
        <v>2223</v>
      </c>
      <c r="B1558" s="663" t="s">
        <v>2224</v>
      </c>
      <c r="C1558" s="348" t="s">
        <v>52</v>
      </c>
      <c r="D1558" s="348" t="s">
        <v>2251</v>
      </c>
      <c r="E1558" s="672" t="s">
        <v>2252</v>
      </c>
      <c r="F1558" s="348" t="s">
        <v>2508</v>
      </c>
      <c r="G1558" s="348">
        <v>14.0</v>
      </c>
      <c r="H1558" s="348">
        <v>14.0</v>
      </c>
      <c r="I1558" s="348">
        <v>14.0</v>
      </c>
      <c r="J1558" s="664">
        <v>50.0</v>
      </c>
      <c r="K1558" s="628">
        <v>3.571428571</v>
      </c>
      <c r="L1558" s="126" t="s">
        <v>83</v>
      </c>
    </row>
    <row r="1559" ht="15.75" customHeight="1">
      <c r="A1559" s="664" t="s">
        <v>2223</v>
      </c>
      <c r="B1559" s="715" t="s">
        <v>2224</v>
      </c>
      <c r="C1559" s="348" t="s">
        <v>52</v>
      </c>
      <c r="D1559" s="348" t="s">
        <v>2253</v>
      </c>
      <c r="E1559" s="348" t="s">
        <v>2254</v>
      </c>
      <c r="F1559" s="626" t="s">
        <v>2508</v>
      </c>
      <c r="G1559" s="348">
        <v>14.0</v>
      </c>
      <c r="H1559" s="348">
        <v>14.0</v>
      </c>
      <c r="I1559" s="348">
        <v>14.0</v>
      </c>
      <c r="J1559" s="665">
        <v>50.0</v>
      </c>
      <c r="K1559" s="628">
        <v>3.571428571</v>
      </c>
      <c r="L1559" s="126" t="s">
        <v>83</v>
      </c>
    </row>
    <row r="1560" ht="15.75" customHeight="1">
      <c r="A1560" s="348" t="s">
        <v>2223</v>
      </c>
      <c r="B1560" s="640" t="s">
        <v>2224</v>
      </c>
      <c r="C1560" s="348" t="s">
        <v>52</v>
      </c>
      <c r="D1560" s="348" t="s">
        <v>2255</v>
      </c>
      <c r="E1560" s="672" t="s">
        <v>2256</v>
      </c>
      <c r="F1560" s="626" t="s">
        <v>2508</v>
      </c>
      <c r="G1560" s="348">
        <v>14.0</v>
      </c>
      <c r="H1560" s="348">
        <v>14.0</v>
      </c>
      <c r="I1560" s="348">
        <v>14.0</v>
      </c>
      <c r="J1560" s="665">
        <v>50.0</v>
      </c>
      <c r="K1560" s="628">
        <v>3.571428571</v>
      </c>
      <c r="L1560" s="126" t="s">
        <v>83</v>
      </c>
    </row>
    <row r="1561" ht="15.75" customHeight="1">
      <c r="A1561" s="631" t="s">
        <v>2223</v>
      </c>
      <c r="B1561" s="640" t="s">
        <v>2224</v>
      </c>
      <c r="C1561" s="348" t="s">
        <v>52</v>
      </c>
      <c r="D1561" s="348" t="s">
        <v>2257</v>
      </c>
      <c r="E1561" s="570" t="s">
        <v>2258</v>
      </c>
      <c r="F1561" s="348" t="s">
        <v>2508</v>
      </c>
      <c r="G1561" s="348">
        <v>14.0</v>
      </c>
      <c r="H1561" s="348">
        <v>14.0</v>
      </c>
      <c r="I1561" s="348">
        <v>14.0</v>
      </c>
      <c r="J1561" s="665">
        <v>50.0</v>
      </c>
      <c r="K1561" s="628">
        <v>3.571428571</v>
      </c>
      <c r="L1561" s="126" t="s">
        <v>83</v>
      </c>
    </row>
    <row r="1562" ht="15.75" customHeight="1">
      <c r="A1562" s="631" t="s">
        <v>2223</v>
      </c>
      <c r="B1562" s="640" t="s">
        <v>2224</v>
      </c>
      <c r="C1562" s="348" t="s">
        <v>52</v>
      </c>
      <c r="D1562" s="348" t="s">
        <v>2259</v>
      </c>
      <c r="E1562" s="348" t="s">
        <v>2260</v>
      </c>
      <c r="F1562" s="348" t="s">
        <v>2508</v>
      </c>
      <c r="G1562" s="348">
        <v>14.0</v>
      </c>
      <c r="H1562" s="348">
        <v>14.0</v>
      </c>
      <c r="I1562" s="348">
        <v>14.0</v>
      </c>
      <c r="J1562" s="665">
        <v>50.0</v>
      </c>
      <c r="K1562" s="628">
        <v>3.571428571</v>
      </c>
      <c r="L1562" s="126" t="s">
        <v>83</v>
      </c>
    </row>
    <row r="1563" ht="15.75" customHeight="1">
      <c r="A1563" s="631" t="s">
        <v>2223</v>
      </c>
      <c r="B1563" s="640" t="s">
        <v>2224</v>
      </c>
      <c r="C1563" s="348" t="s">
        <v>52</v>
      </c>
      <c r="D1563" s="348" t="s">
        <v>2261</v>
      </c>
      <c r="E1563" s="348" t="s">
        <v>2262</v>
      </c>
      <c r="F1563" s="348" t="s">
        <v>2508</v>
      </c>
      <c r="G1563" s="348">
        <v>14.0</v>
      </c>
      <c r="H1563" s="348">
        <v>14.0</v>
      </c>
      <c r="I1563" s="348">
        <v>14.0</v>
      </c>
      <c r="J1563" s="665">
        <v>50.0</v>
      </c>
      <c r="K1563" s="628">
        <v>3.571428571</v>
      </c>
      <c r="L1563" s="126" t="s">
        <v>83</v>
      </c>
    </row>
    <row r="1564" ht="15.75" customHeight="1">
      <c r="A1564" s="730" t="s">
        <v>2223</v>
      </c>
      <c r="B1564" s="715" t="s">
        <v>2224</v>
      </c>
      <c r="C1564" s="348" t="s">
        <v>52</v>
      </c>
      <c r="D1564" s="348" t="s">
        <v>2263</v>
      </c>
      <c r="E1564" s="348" t="s">
        <v>2264</v>
      </c>
      <c r="F1564" s="348" t="s">
        <v>2508</v>
      </c>
      <c r="G1564" s="348">
        <v>14.0</v>
      </c>
      <c r="H1564" s="348">
        <v>14.0</v>
      </c>
      <c r="I1564" s="348">
        <v>14.0</v>
      </c>
      <c r="J1564" s="665">
        <v>50.0</v>
      </c>
      <c r="K1564" s="628">
        <v>3.571428571</v>
      </c>
      <c r="L1564" s="126" t="s">
        <v>83</v>
      </c>
    </row>
    <row r="1565" ht="15.75" customHeight="1">
      <c r="A1565" s="348" t="s">
        <v>2223</v>
      </c>
      <c r="B1565" s="663" t="s">
        <v>2224</v>
      </c>
      <c r="C1565" s="348" t="s">
        <v>52</v>
      </c>
      <c r="D1565" s="348" t="s">
        <v>2265</v>
      </c>
      <c r="E1565" s="570" t="s">
        <v>2266</v>
      </c>
      <c r="F1565" s="348" t="s">
        <v>2508</v>
      </c>
      <c r="G1565" s="348">
        <v>14.0</v>
      </c>
      <c r="H1565" s="348">
        <v>14.0</v>
      </c>
      <c r="I1565" s="348">
        <v>14.0</v>
      </c>
      <c r="J1565" s="664">
        <v>50.0</v>
      </c>
      <c r="K1565" s="628">
        <v>3.571428571</v>
      </c>
      <c r="L1565" s="126" t="s">
        <v>83</v>
      </c>
    </row>
    <row r="1566" ht="15.75" customHeight="1">
      <c r="A1566" s="348" t="s">
        <v>2223</v>
      </c>
      <c r="B1566" s="663" t="s">
        <v>2224</v>
      </c>
      <c r="C1566" s="348" t="s">
        <v>52</v>
      </c>
      <c r="D1566" s="348" t="s">
        <v>2267</v>
      </c>
      <c r="E1566" s="570" t="s">
        <v>2268</v>
      </c>
      <c r="F1566" s="348" t="s">
        <v>2508</v>
      </c>
      <c r="G1566" s="348">
        <v>14.0</v>
      </c>
      <c r="H1566" s="348">
        <v>14.0</v>
      </c>
      <c r="I1566" s="348">
        <v>14.0</v>
      </c>
      <c r="J1566" s="664">
        <v>50.0</v>
      </c>
      <c r="K1566" s="628">
        <v>3.571428571</v>
      </c>
      <c r="L1566" s="126" t="s">
        <v>83</v>
      </c>
    </row>
    <row r="1567" ht="15.75" customHeight="1">
      <c r="A1567" s="348" t="s">
        <v>2223</v>
      </c>
      <c r="B1567" s="663" t="s">
        <v>2224</v>
      </c>
      <c r="C1567" s="348" t="s">
        <v>52</v>
      </c>
      <c r="D1567" s="348" t="s">
        <v>2269</v>
      </c>
      <c r="E1567" s="570" t="s">
        <v>2270</v>
      </c>
      <c r="F1567" s="348" t="s">
        <v>2508</v>
      </c>
      <c r="G1567" s="348">
        <v>14.0</v>
      </c>
      <c r="H1567" s="348">
        <v>14.0</v>
      </c>
      <c r="I1567" s="348">
        <v>14.0</v>
      </c>
      <c r="J1567" s="664">
        <v>50.0</v>
      </c>
      <c r="K1567" s="628">
        <v>3.571428571</v>
      </c>
      <c r="L1567" s="126" t="s">
        <v>83</v>
      </c>
    </row>
    <row r="1568" ht="15.75" customHeight="1">
      <c r="A1568" s="348" t="s">
        <v>2223</v>
      </c>
      <c r="B1568" s="663" t="s">
        <v>2224</v>
      </c>
      <c r="C1568" s="348" t="s">
        <v>52</v>
      </c>
      <c r="D1568" s="348" t="s">
        <v>2271</v>
      </c>
      <c r="E1568" s="570" t="s">
        <v>2272</v>
      </c>
      <c r="F1568" s="348" t="s">
        <v>2508</v>
      </c>
      <c r="G1568" s="348">
        <v>14.0</v>
      </c>
      <c r="H1568" s="348">
        <v>14.0</v>
      </c>
      <c r="I1568" s="348">
        <v>14.0</v>
      </c>
      <c r="J1568" s="664">
        <v>50.0</v>
      </c>
      <c r="K1568" s="628">
        <v>3.571428571</v>
      </c>
      <c r="L1568" s="126" t="s">
        <v>83</v>
      </c>
    </row>
    <row r="1569" ht="15.75" customHeight="1">
      <c r="A1569" s="348" t="s">
        <v>2223</v>
      </c>
      <c r="B1569" s="663" t="s">
        <v>2224</v>
      </c>
      <c r="C1569" s="348" t="s">
        <v>52</v>
      </c>
      <c r="D1569" s="348" t="s">
        <v>2273</v>
      </c>
      <c r="E1569" s="348" t="s">
        <v>2274</v>
      </c>
      <c r="F1569" s="348" t="s">
        <v>2508</v>
      </c>
      <c r="G1569" s="348">
        <v>14.0</v>
      </c>
      <c r="H1569" s="348">
        <v>14.0</v>
      </c>
      <c r="I1569" s="348">
        <v>14.0</v>
      </c>
      <c r="J1569" s="664">
        <v>50.0</v>
      </c>
      <c r="K1569" s="628">
        <v>3.571428571</v>
      </c>
      <c r="L1569" s="126" t="s">
        <v>83</v>
      </c>
    </row>
    <row r="1570" ht="15.75" customHeight="1">
      <c r="A1570" s="348" t="s">
        <v>2223</v>
      </c>
      <c r="B1570" s="663" t="s">
        <v>2224</v>
      </c>
      <c r="C1570" s="348" t="s">
        <v>52</v>
      </c>
      <c r="D1570" s="348" t="s">
        <v>2275</v>
      </c>
      <c r="E1570" s="570" t="s">
        <v>2276</v>
      </c>
      <c r="F1570" s="348" t="s">
        <v>2508</v>
      </c>
      <c r="G1570" s="348">
        <v>14.0</v>
      </c>
      <c r="H1570" s="348">
        <v>14.0</v>
      </c>
      <c r="I1570" s="348">
        <v>14.0</v>
      </c>
      <c r="J1570" s="664">
        <v>50.0</v>
      </c>
      <c r="K1570" s="628">
        <v>3.571428571</v>
      </c>
      <c r="L1570" s="126" t="s">
        <v>83</v>
      </c>
    </row>
    <row r="1571" ht="15.75" customHeight="1">
      <c r="A1571" s="348" t="s">
        <v>2223</v>
      </c>
      <c r="B1571" s="663" t="s">
        <v>2224</v>
      </c>
      <c r="C1571" s="348" t="s">
        <v>52</v>
      </c>
      <c r="D1571" s="348" t="s">
        <v>2277</v>
      </c>
      <c r="E1571" s="570" t="s">
        <v>2278</v>
      </c>
      <c r="F1571" s="348" t="s">
        <v>2508</v>
      </c>
      <c r="G1571" s="348">
        <v>14.0</v>
      </c>
      <c r="H1571" s="348">
        <v>14.0</v>
      </c>
      <c r="I1571" s="348">
        <v>14.0</v>
      </c>
      <c r="J1571" s="664">
        <v>50.0</v>
      </c>
      <c r="K1571" s="628">
        <v>3.571428571</v>
      </c>
      <c r="L1571" s="126" t="s">
        <v>83</v>
      </c>
    </row>
    <row r="1572" ht="15.75" customHeight="1">
      <c r="A1572" s="348" t="s">
        <v>2223</v>
      </c>
      <c r="B1572" s="663" t="s">
        <v>2224</v>
      </c>
      <c r="C1572" s="348" t="s">
        <v>52</v>
      </c>
      <c r="D1572" s="348" t="s">
        <v>2279</v>
      </c>
      <c r="E1572" s="348" t="s">
        <v>2280</v>
      </c>
      <c r="F1572" s="348" t="s">
        <v>2508</v>
      </c>
      <c r="G1572" s="348">
        <v>14.0</v>
      </c>
      <c r="H1572" s="348">
        <v>14.0</v>
      </c>
      <c r="I1572" s="348">
        <v>14.0</v>
      </c>
      <c r="J1572" s="664">
        <v>50.0</v>
      </c>
      <c r="K1572" s="628">
        <v>3.571428571</v>
      </c>
      <c r="L1572" s="126" t="s">
        <v>83</v>
      </c>
    </row>
    <row r="1573" ht="15.75" customHeight="1">
      <c r="A1573" s="348" t="s">
        <v>2223</v>
      </c>
      <c r="B1573" s="640" t="s">
        <v>2224</v>
      </c>
      <c r="C1573" s="348" t="s">
        <v>52</v>
      </c>
      <c r="D1573" s="348" t="s">
        <v>2281</v>
      </c>
      <c r="E1573" s="570" t="s">
        <v>2282</v>
      </c>
      <c r="F1573" s="348" t="s">
        <v>2508</v>
      </c>
      <c r="G1573" s="348">
        <v>14.0</v>
      </c>
      <c r="H1573" s="348">
        <v>14.0</v>
      </c>
      <c r="I1573" s="348">
        <v>14.0</v>
      </c>
      <c r="J1573" s="665">
        <v>50.0</v>
      </c>
      <c r="K1573" s="628">
        <v>3.571428571</v>
      </c>
      <c r="L1573" s="126" t="s">
        <v>83</v>
      </c>
    </row>
    <row r="1574" ht="15.75" customHeight="1">
      <c r="A1574" s="348" t="s">
        <v>2223</v>
      </c>
      <c r="B1574" s="640" t="s">
        <v>2224</v>
      </c>
      <c r="C1574" s="348" t="s">
        <v>52</v>
      </c>
      <c r="D1574" s="348" t="s">
        <v>2283</v>
      </c>
      <c r="E1574" s="570" t="s">
        <v>2284</v>
      </c>
      <c r="F1574" s="348" t="s">
        <v>2508</v>
      </c>
      <c r="G1574" s="348">
        <v>14.0</v>
      </c>
      <c r="H1574" s="348">
        <v>14.0</v>
      </c>
      <c r="I1574" s="348">
        <v>14.0</v>
      </c>
      <c r="J1574" s="665">
        <v>50.0</v>
      </c>
      <c r="K1574" s="628">
        <v>3.571428571</v>
      </c>
      <c r="L1574" s="126" t="s">
        <v>83</v>
      </c>
    </row>
    <row r="1575" ht="15.75" customHeight="1">
      <c r="A1575" s="348" t="s">
        <v>2223</v>
      </c>
      <c r="B1575" s="640" t="s">
        <v>2224</v>
      </c>
      <c r="C1575" s="348" t="s">
        <v>52</v>
      </c>
      <c r="D1575" s="348" t="s">
        <v>2285</v>
      </c>
      <c r="E1575" s="348" t="s">
        <v>2286</v>
      </c>
      <c r="F1575" s="348" t="s">
        <v>2508</v>
      </c>
      <c r="G1575" s="348">
        <v>14.0</v>
      </c>
      <c r="H1575" s="348">
        <v>14.0</v>
      </c>
      <c r="I1575" s="348">
        <v>14.0</v>
      </c>
      <c r="J1575" s="665">
        <v>50.0</v>
      </c>
      <c r="K1575" s="628">
        <v>3.571428571</v>
      </c>
      <c r="L1575" s="126" t="s">
        <v>83</v>
      </c>
    </row>
    <row r="1576" ht="15.75" customHeight="1">
      <c r="A1576" s="348" t="s">
        <v>2223</v>
      </c>
      <c r="B1576" s="640" t="s">
        <v>2224</v>
      </c>
      <c r="C1576" s="348" t="s">
        <v>52</v>
      </c>
      <c r="D1576" s="348" t="s">
        <v>2287</v>
      </c>
      <c r="E1576" s="348" t="s">
        <v>2288</v>
      </c>
      <c r="F1576" s="348" t="s">
        <v>2508</v>
      </c>
      <c r="G1576" s="348">
        <v>14.0</v>
      </c>
      <c r="H1576" s="348">
        <v>14.0</v>
      </c>
      <c r="I1576" s="348">
        <v>14.0</v>
      </c>
      <c r="J1576" s="665">
        <v>50.0</v>
      </c>
      <c r="K1576" s="628">
        <v>3.571428571</v>
      </c>
      <c r="L1576" s="126" t="s">
        <v>83</v>
      </c>
    </row>
    <row r="1577" ht="15.75" customHeight="1">
      <c r="A1577" s="348" t="s">
        <v>2223</v>
      </c>
      <c r="B1577" s="640" t="s">
        <v>2224</v>
      </c>
      <c r="C1577" s="348" t="s">
        <v>52</v>
      </c>
      <c r="D1577" s="348" t="s">
        <v>2289</v>
      </c>
      <c r="E1577" s="348" t="s">
        <v>2290</v>
      </c>
      <c r="F1577" s="348" t="s">
        <v>2508</v>
      </c>
      <c r="G1577" s="348">
        <v>14.0</v>
      </c>
      <c r="H1577" s="348">
        <v>14.0</v>
      </c>
      <c r="I1577" s="348">
        <v>14.0</v>
      </c>
      <c r="J1577" s="665">
        <v>50.0</v>
      </c>
      <c r="K1577" s="628">
        <v>3.571428571</v>
      </c>
      <c r="L1577" s="126" t="s">
        <v>83</v>
      </c>
    </row>
    <row r="1578" ht="15.75" customHeight="1">
      <c r="A1578" s="348" t="s">
        <v>2223</v>
      </c>
      <c r="B1578" s="640" t="s">
        <v>2224</v>
      </c>
      <c r="C1578" s="348" t="s">
        <v>52</v>
      </c>
      <c r="D1578" s="348" t="s">
        <v>2291</v>
      </c>
      <c r="E1578" s="348" t="s">
        <v>2292</v>
      </c>
      <c r="F1578" s="348" t="s">
        <v>2508</v>
      </c>
      <c r="G1578" s="348">
        <v>14.0</v>
      </c>
      <c r="H1578" s="348">
        <v>14.0</v>
      </c>
      <c r="I1578" s="348">
        <v>14.0</v>
      </c>
      <c r="J1578" s="665">
        <v>50.0</v>
      </c>
      <c r="K1578" s="628">
        <v>3.571428571</v>
      </c>
      <c r="L1578" s="126" t="s">
        <v>83</v>
      </c>
    </row>
    <row r="1579" ht="15.75" customHeight="1">
      <c r="A1579" s="348" t="s">
        <v>2223</v>
      </c>
      <c r="B1579" s="640" t="s">
        <v>2224</v>
      </c>
      <c r="C1579" s="348" t="s">
        <v>52</v>
      </c>
      <c r="D1579" s="348" t="s">
        <v>2293</v>
      </c>
      <c r="E1579" s="348" t="s">
        <v>2294</v>
      </c>
      <c r="F1579" s="348" t="s">
        <v>2508</v>
      </c>
      <c r="G1579" s="348">
        <v>14.0</v>
      </c>
      <c r="H1579" s="348">
        <v>14.0</v>
      </c>
      <c r="I1579" s="348">
        <v>14.0</v>
      </c>
      <c r="J1579" s="665">
        <v>50.0</v>
      </c>
      <c r="K1579" s="628">
        <v>3.571428571</v>
      </c>
      <c r="L1579" s="126" t="s">
        <v>83</v>
      </c>
    </row>
    <row r="1580" ht="15.75" customHeight="1">
      <c r="A1580" s="348" t="s">
        <v>2223</v>
      </c>
      <c r="B1580" s="640" t="s">
        <v>2224</v>
      </c>
      <c r="C1580" s="348" t="s">
        <v>52</v>
      </c>
      <c r="D1580" s="348" t="s">
        <v>2295</v>
      </c>
      <c r="E1580" s="348" t="s">
        <v>2296</v>
      </c>
      <c r="F1580" s="348" t="s">
        <v>2508</v>
      </c>
      <c r="G1580" s="348">
        <v>14.0</v>
      </c>
      <c r="H1580" s="348">
        <v>14.0</v>
      </c>
      <c r="I1580" s="348">
        <v>14.0</v>
      </c>
      <c r="J1580" s="665">
        <v>50.0</v>
      </c>
      <c r="K1580" s="628">
        <v>3.571428571</v>
      </c>
      <c r="L1580" s="126" t="s">
        <v>83</v>
      </c>
    </row>
    <row r="1581" ht="15.75" customHeight="1">
      <c r="A1581" s="348" t="s">
        <v>2223</v>
      </c>
      <c r="B1581" s="640" t="s">
        <v>2224</v>
      </c>
      <c r="C1581" s="348" t="s">
        <v>52</v>
      </c>
      <c r="D1581" s="348" t="s">
        <v>2297</v>
      </c>
      <c r="E1581" s="348" t="s">
        <v>2298</v>
      </c>
      <c r="F1581" s="348" t="s">
        <v>2508</v>
      </c>
      <c r="G1581" s="348">
        <v>14.0</v>
      </c>
      <c r="H1581" s="348">
        <v>14.0</v>
      </c>
      <c r="I1581" s="348">
        <v>14.0</v>
      </c>
      <c r="J1581" s="665">
        <v>50.0</v>
      </c>
      <c r="K1581" s="628">
        <v>3.571428571</v>
      </c>
      <c r="L1581" s="126" t="s">
        <v>83</v>
      </c>
    </row>
    <row r="1582" ht="15.75" customHeight="1">
      <c r="A1582" s="348" t="s">
        <v>2223</v>
      </c>
      <c r="B1582" s="640" t="s">
        <v>2224</v>
      </c>
      <c r="C1582" s="348" t="s">
        <v>52</v>
      </c>
      <c r="D1582" s="348" t="s">
        <v>2299</v>
      </c>
      <c r="E1582" s="348" t="s">
        <v>2300</v>
      </c>
      <c r="F1582" s="348" t="s">
        <v>2508</v>
      </c>
      <c r="G1582" s="348">
        <v>14.0</v>
      </c>
      <c r="H1582" s="348">
        <v>14.0</v>
      </c>
      <c r="I1582" s="348">
        <v>14.0</v>
      </c>
      <c r="J1582" s="665">
        <v>50.0</v>
      </c>
      <c r="K1582" s="628">
        <v>3.571428571</v>
      </c>
      <c r="L1582" s="126" t="s">
        <v>83</v>
      </c>
    </row>
    <row r="1583" ht="15.75" customHeight="1">
      <c r="A1583" s="348" t="s">
        <v>2223</v>
      </c>
      <c r="B1583" s="640" t="s">
        <v>2224</v>
      </c>
      <c r="C1583" s="348" t="s">
        <v>52</v>
      </c>
      <c r="D1583" s="348" t="s">
        <v>2301</v>
      </c>
      <c r="E1583" s="348" t="s">
        <v>2302</v>
      </c>
      <c r="F1583" s="348" t="s">
        <v>2508</v>
      </c>
      <c r="G1583" s="348">
        <v>14.0</v>
      </c>
      <c r="H1583" s="348">
        <v>14.0</v>
      </c>
      <c r="I1583" s="348">
        <v>14.0</v>
      </c>
      <c r="J1583" s="665">
        <v>50.0</v>
      </c>
      <c r="K1583" s="628">
        <v>3.571428571</v>
      </c>
      <c r="L1583" s="126" t="s">
        <v>83</v>
      </c>
    </row>
    <row r="1584" ht="15.75" customHeight="1">
      <c r="A1584" s="348" t="s">
        <v>2223</v>
      </c>
      <c r="B1584" s="640" t="s">
        <v>2224</v>
      </c>
      <c r="C1584" s="348" t="s">
        <v>52</v>
      </c>
      <c r="D1584" s="348" t="s">
        <v>2303</v>
      </c>
      <c r="E1584" s="348" t="s">
        <v>2304</v>
      </c>
      <c r="F1584" s="348" t="s">
        <v>2508</v>
      </c>
      <c r="G1584" s="348">
        <v>14.0</v>
      </c>
      <c r="H1584" s="348">
        <v>14.0</v>
      </c>
      <c r="I1584" s="348">
        <v>14.0</v>
      </c>
      <c r="J1584" s="665">
        <v>50.0</v>
      </c>
      <c r="K1584" s="628">
        <v>3.571428571</v>
      </c>
      <c r="L1584" s="126" t="s">
        <v>83</v>
      </c>
    </row>
    <row r="1585" ht="15.75" customHeight="1">
      <c r="A1585" s="348" t="s">
        <v>2223</v>
      </c>
      <c r="B1585" s="640" t="s">
        <v>2224</v>
      </c>
      <c r="C1585" s="348" t="s">
        <v>52</v>
      </c>
      <c r="D1585" s="348" t="s">
        <v>2305</v>
      </c>
      <c r="E1585" s="348" t="s">
        <v>2306</v>
      </c>
      <c r="F1585" s="348" t="s">
        <v>2508</v>
      </c>
      <c r="G1585" s="348">
        <v>14.0</v>
      </c>
      <c r="H1585" s="348">
        <v>14.0</v>
      </c>
      <c r="I1585" s="348">
        <v>14.0</v>
      </c>
      <c r="J1585" s="665">
        <v>50.0</v>
      </c>
      <c r="K1585" s="628">
        <v>3.571428571</v>
      </c>
      <c r="L1585" s="126" t="s">
        <v>83</v>
      </c>
    </row>
    <row r="1586" ht="15.75" customHeight="1">
      <c r="A1586" s="348" t="s">
        <v>2223</v>
      </c>
      <c r="B1586" s="640" t="s">
        <v>2224</v>
      </c>
      <c r="C1586" s="348" t="s">
        <v>52</v>
      </c>
      <c r="D1586" s="348" t="s">
        <v>2307</v>
      </c>
      <c r="E1586" s="348" t="s">
        <v>2308</v>
      </c>
      <c r="F1586" s="348" t="s">
        <v>2508</v>
      </c>
      <c r="G1586" s="348">
        <v>14.0</v>
      </c>
      <c r="H1586" s="348">
        <v>14.0</v>
      </c>
      <c r="I1586" s="348">
        <v>14.0</v>
      </c>
      <c r="J1586" s="665">
        <v>50.0</v>
      </c>
      <c r="K1586" s="628">
        <v>3.571428571</v>
      </c>
      <c r="L1586" s="126" t="s">
        <v>83</v>
      </c>
    </row>
    <row r="1587" ht="15.75" customHeight="1">
      <c r="A1587" s="348" t="s">
        <v>2223</v>
      </c>
      <c r="B1587" s="640" t="s">
        <v>2224</v>
      </c>
      <c r="C1587" s="348" t="s">
        <v>52</v>
      </c>
      <c r="D1587" s="348" t="s">
        <v>2309</v>
      </c>
      <c r="E1587" s="348" t="s">
        <v>2310</v>
      </c>
      <c r="F1587" s="348" t="s">
        <v>2508</v>
      </c>
      <c r="G1587" s="348">
        <v>14.0</v>
      </c>
      <c r="H1587" s="348">
        <v>14.0</v>
      </c>
      <c r="I1587" s="348">
        <v>14.0</v>
      </c>
      <c r="J1587" s="665">
        <v>50.0</v>
      </c>
      <c r="K1587" s="628">
        <v>3.571428571</v>
      </c>
      <c r="L1587" s="126" t="s">
        <v>83</v>
      </c>
    </row>
    <row r="1588" ht="15.75" customHeight="1">
      <c r="A1588" s="348" t="s">
        <v>2223</v>
      </c>
      <c r="B1588" s="640" t="s">
        <v>2224</v>
      </c>
      <c r="C1588" s="348" t="s">
        <v>52</v>
      </c>
      <c r="D1588" s="348" t="s">
        <v>2311</v>
      </c>
      <c r="E1588" s="348" t="s">
        <v>2310</v>
      </c>
      <c r="F1588" s="348" t="s">
        <v>2508</v>
      </c>
      <c r="G1588" s="348">
        <v>14.0</v>
      </c>
      <c r="H1588" s="348">
        <v>14.0</v>
      </c>
      <c r="I1588" s="348">
        <v>14.0</v>
      </c>
      <c r="J1588" s="665">
        <v>50.0</v>
      </c>
      <c r="K1588" s="628">
        <v>3.571428571</v>
      </c>
      <c r="L1588" s="126" t="s">
        <v>83</v>
      </c>
    </row>
    <row r="1589" ht="15.75" customHeight="1">
      <c r="A1589" s="348" t="s">
        <v>2223</v>
      </c>
      <c r="B1589" s="640" t="s">
        <v>2224</v>
      </c>
      <c r="C1589" s="348" t="s">
        <v>52</v>
      </c>
      <c r="D1589" s="348" t="s">
        <v>2312</v>
      </c>
      <c r="E1589" s="348" t="s">
        <v>2313</v>
      </c>
      <c r="F1589" s="348" t="s">
        <v>2508</v>
      </c>
      <c r="G1589" s="348">
        <v>14.0</v>
      </c>
      <c r="H1589" s="348">
        <v>14.0</v>
      </c>
      <c r="I1589" s="348">
        <v>14.0</v>
      </c>
      <c r="J1589" s="665">
        <v>50.0</v>
      </c>
      <c r="K1589" s="628">
        <v>3.571428571</v>
      </c>
      <c r="L1589" s="126" t="s">
        <v>83</v>
      </c>
    </row>
    <row r="1590" ht="15.75" customHeight="1">
      <c r="A1590" s="348" t="s">
        <v>2223</v>
      </c>
      <c r="B1590" s="640" t="s">
        <v>2224</v>
      </c>
      <c r="C1590" s="348" t="s">
        <v>52</v>
      </c>
      <c r="D1590" s="348" t="s">
        <v>2314</v>
      </c>
      <c r="E1590" s="348" t="s">
        <v>2315</v>
      </c>
      <c r="F1590" s="348" t="s">
        <v>2508</v>
      </c>
      <c r="G1590" s="348">
        <v>14.0</v>
      </c>
      <c r="H1590" s="348">
        <v>14.0</v>
      </c>
      <c r="I1590" s="348">
        <v>14.0</v>
      </c>
      <c r="J1590" s="665">
        <v>50.0</v>
      </c>
      <c r="K1590" s="628">
        <v>3.571428571</v>
      </c>
      <c r="L1590" s="126" t="s">
        <v>83</v>
      </c>
    </row>
    <row r="1591" ht="15.75" customHeight="1">
      <c r="A1591" s="348" t="s">
        <v>2223</v>
      </c>
      <c r="B1591" s="640" t="s">
        <v>2224</v>
      </c>
      <c r="C1591" s="348" t="s">
        <v>52</v>
      </c>
      <c r="D1591" s="348" t="s">
        <v>2316</v>
      </c>
      <c r="E1591" s="348" t="s">
        <v>2317</v>
      </c>
      <c r="F1591" s="348" t="s">
        <v>2508</v>
      </c>
      <c r="G1591" s="348">
        <v>14.0</v>
      </c>
      <c r="H1591" s="348">
        <v>14.0</v>
      </c>
      <c r="I1591" s="348">
        <v>14.0</v>
      </c>
      <c r="J1591" s="665">
        <v>50.0</v>
      </c>
      <c r="K1591" s="628">
        <v>3.571428571</v>
      </c>
      <c r="L1591" s="126" t="s">
        <v>83</v>
      </c>
    </row>
    <row r="1592" ht="15.75" customHeight="1">
      <c r="A1592" s="348" t="s">
        <v>2223</v>
      </c>
      <c r="B1592" s="640" t="s">
        <v>2224</v>
      </c>
      <c r="C1592" s="348" t="s">
        <v>52</v>
      </c>
      <c r="D1592" s="348" t="s">
        <v>2318</v>
      </c>
      <c r="E1592" s="348" t="s">
        <v>2319</v>
      </c>
      <c r="F1592" s="348" t="s">
        <v>2508</v>
      </c>
      <c r="G1592" s="348">
        <v>14.0</v>
      </c>
      <c r="H1592" s="348">
        <v>14.0</v>
      </c>
      <c r="I1592" s="348">
        <v>14.0</v>
      </c>
      <c r="J1592" s="665">
        <v>50.0</v>
      </c>
      <c r="K1592" s="628">
        <v>3.571428571</v>
      </c>
      <c r="L1592" s="126" t="s">
        <v>83</v>
      </c>
    </row>
    <row r="1593" ht="15.75" customHeight="1">
      <c r="A1593" s="348" t="s">
        <v>2223</v>
      </c>
      <c r="B1593" s="640" t="s">
        <v>2224</v>
      </c>
      <c r="C1593" s="348" t="s">
        <v>52</v>
      </c>
      <c r="D1593" s="348" t="s">
        <v>2320</v>
      </c>
      <c r="E1593" s="348" t="s">
        <v>2321</v>
      </c>
      <c r="F1593" s="348" t="s">
        <v>2508</v>
      </c>
      <c r="G1593" s="348">
        <v>14.0</v>
      </c>
      <c r="H1593" s="348">
        <v>14.0</v>
      </c>
      <c r="I1593" s="348">
        <v>14.0</v>
      </c>
      <c r="J1593" s="665">
        <v>50.0</v>
      </c>
      <c r="K1593" s="628">
        <v>3.571428571</v>
      </c>
      <c r="L1593" s="126" t="s">
        <v>83</v>
      </c>
    </row>
    <row r="1594" ht="15.75" customHeight="1">
      <c r="A1594" s="348" t="s">
        <v>2223</v>
      </c>
      <c r="B1594" s="640" t="s">
        <v>2224</v>
      </c>
      <c r="C1594" s="348" t="s">
        <v>52</v>
      </c>
      <c r="D1594" s="348" t="s">
        <v>2322</v>
      </c>
      <c r="E1594" s="348" t="s">
        <v>2323</v>
      </c>
      <c r="F1594" s="348" t="s">
        <v>2508</v>
      </c>
      <c r="G1594" s="348">
        <v>14.0</v>
      </c>
      <c r="H1594" s="348">
        <v>14.0</v>
      </c>
      <c r="I1594" s="348">
        <v>14.0</v>
      </c>
      <c r="J1594" s="665">
        <v>50.0</v>
      </c>
      <c r="K1594" s="628">
        <v>3.571428571</v>
      </c>
      <c r="L1594" s="126" t="s">
        <v>83</v>
      </c>
    </row>
    <row r="1595" ht="15.75" customHeight="1">
      <c r="A1595" s="348" t="s">
        <v>2223</v>
      </c>
      <c r="B1595" s="640" t="s">
        <v>2224</v>
      </c>
      <c r="C1595" s="348" t="s">
        <v>52</v>
      </c>
      <c r="D1595" s="348" t="s">
        <v>2324</v>
      </c>
      <c r="E1595" s="348" t="s">
        <v>2325</v>
      </c>
      <c r="F1595" s="348" t="s">
        <v>2508</v>
      </c>
      <c r="G1595" s="348">
        <v>14.0</v>
      </c>
      <c r="H1595" s="348">
        <v>14.0</v>
      </c>
      <c r="I1595" s="348">
        <v>14.0</v>
      </c>
      <c r="J1595" s="665">
        <v>50.0</v>
      </c>
      <c r="K1595" s="628">
        <v>3.571428571</v>
      </c>
      <c r="L1595" s="126" t="s">
        <v>83</v>
      </c>
    </row>
    <row r="1596" ht="15.75" customHeight="1">
      <c r="A1596" s="348" t="s">
        <v>2223</v>
      </c>
      <c r="B1596" s="640" t="s">
        <v>2224</v>
      </c>
      <c r="C1596" s="348" t="s">
        <v>52</v>
      </c>
      <c r="D1596" s="348" t="s">
        <v>2326</v>
      </c>
      <c r="E1596" s="348" t="s">
        <v>2327</v>
      </c>
      <c r="F1596" s="348" t="s">
        <v>2508</v>
      </c>
      <c r="G1596" s="348">
        <v>14.0</v>
      </c>
      <c r="H1596" s="348">
        <v>14.0</v>
      </c>
      <c r="I1596" s="348">
        <v>14.0</v>
      </c>
      <c r="J1596" s="665">
        <v>50.0</v>
      </c>
      <c r="K1596" s="628">
        <v>3.571428571</v>
      </c>
      <c r="L1596" s="126" t="s">
        <v>83</v>
      </c>
    </row>
    <row r="1597" ht="15.75" customHeight="1">
      <c r="A1597" s="348" t="s">
        <v>2223</v>
      </c>
      <c r="B1597" s="640" t="s">
        <v>2224</v>
      </c>
      <c r="C1597" s="348" t="s">
        <v>52</v>
      </c>
      <c r="D1597" s="348" t="s">
        <v>2328</v>
      </c>
      <c r="E1597" s="348" t="s">
        <v>2329</v>
      </c>
      <c r="F1597" s="348" t="s">
        <v>2508</v>
      </c>
      <c r="G1597" s="348">
        <v>14.0</v>
      </c>
      <c r="H1597" s="348">
        <v>14.0</v>
      </c>
      <c r="I1597" s="348">
        <v>14.0</v>
      </c>
      <c r="J1597" s="665">
        <v>50.0</v>
      </c>
      <c r="K1597" s="628">
        <v>3.571428571</v>
      </c>
      <c r="L1597" s="126" t="s">
        <v>83</v>
      </c>
    </row>
    <row r="1598" ht="15.75" customHeight="1">
      <c r="A1598" s="348" t="s">
        <v>2223</v>
      </c>
      <c r="B1598" s="640" t="s">
        <v>2224</v>
      </c>
      <c r="C1598" s="348" t="s">
        <v>52</v>
      </c>
      <c r="D1598" s="348" t="s">
        <v>2330</v>
      </c>
      <c r="E1598" s="348" t="s">
        <v>2331</v>
      </c>
      <c r="F1598" s="348" t="s">
        <v>2508</v>
      </c>
      <c r="G1598" s="348">
        <v>14.0</v>
      </c>
      <c r="H1598" s="348">
        <v>14.0</v>
      </c>
      <c r="I1598" s="348">
        <v>14.0</v>
      </c>
      <c r="J1598" s="665">
        <v>50.0</v>
      </c>
      <c r="K1598" s="628">
        <v>3.571428571</v>
      </c>
      <c r="L1598" s="126" t="s">
        <v>83</v>
      </c>
    </row>
    <row r="1599" ht="15.75" customHeight="1">
      <c r="A1599" s="348" t="s">
        <v>2223</v>
      </c>
      <c r="B1599" s="640" t="s">
        <v>2224</v>
      </c>
      <c r="C1599" s="348" t="s">
        <v>52</v>
      </c>
      <c r="D1599" s="348" t="s">
        <v>2332</v>
      </c>
      <c r="E1599" s="348" t="s">
        <v>2333</v>
      </c>
      <c r="F1599" s="348" t="s">
        <v>2508</v>
      </c>
      <c r="G1599" s="348">
        <v>14.0</v>
      </c>
      <c r="H1599" s="348">
        <v>14.0</v>
      </c>
      <c r="I1599" s="348">
        <v>14.0</v>
      </c>
      <c r="J1599" s="665">
        <v>50.0</v>
      </c>
      <c r="K1599" s="628">
        <v>3.571428571</v>
      </c>
      <c r="L1599" s="126" t="s">
        <v>83</v>
      </c>
    </row>
    <row r="1600" ht="15.75" customHeight="1">
      <c r="A1600" s="348" t="s">
        <v>2223</v>
      </c>
      <c r="B1600" s="640" t="s">
        <v>2224</v>
      </c>
      <c r="C1600" s="348" t="s">
        <v>52</v>
      </c>
      <c r="D1600" s="348" t="s">
        <v>2334</v>
      </c>
      <c r="E1600" s="348" t="s">
        <v>2335</v>
      </c>
      <c r="F1600" s="348" t="s">
        <v>2508</v>
      </c>
      <c r="G1600" s="348">
        <v>14.0</v>
      </c>
      <c r="H1600" s="348">
        <v>14.0</v>
      </c>
      <c r="I1600" s="348">
        <v>14.0</v>
      </c>
      <c r="J1600" s="665">
        <v>50.0</v>
      </c>
      <c r="K1600" s="628">
        <v>3.571428571</v>
      </c>
      <c r="L1600" s="126" t="s">
        <v>83</v>
      </c>
    </row>
    <row r="1601" ht="15.75" customHeight="1">
      <c r="A1601" s="348" t="s">
        <v>2223</v>
      </c>
      <c r="B1601" s="640" t="s">
        <v>2224</v>
      </c>
      <c r="C1601" s="348" t="s">
        <v>52</v>
      </c>
      <c r="D1601" s="348" t="s">
        <v>2336</v>
      </c>
      <c r="E1601" s="348" t="s">
        <v>2337</v>
      </c>
      <c r="F1601" s="348" t="s">
        <v>2508</v>
      </c>
      <c r="G1601" s="348">
        <v>14.0</v>
      </c>
      <c r="H1601" s="348">
        <v>14.0</v>
      </c>
      <c r="I1601" s="348">
        <v>14.0</v>
      </c>
      <c r="J1601" s="665">
        <v>50.0</v>
      </c>
      <c r="K1601" s="628">
        <v>3.571428571</v>
      </c>
      <c r="L1601" s="126" t="s">
        <v>83</v>
      </c>
    </row>
    <row r="1602" ht="15.75" customHeight="1">
      <c r="A1602" s="348" t="s">
        <v>2223</v>
      </c>
      <c r="B1602" s="640" t="s">
        <v>2224</v>
      </c>
      <c r="C1602" s="348" t="s">
        <v>52</v>
      </c>
      <c r="D1602" s="348" t="s">
        <v>2338</v>
      </c>
      <c r="E1602" s="348" t="s">
        <v>2339</v>
      </c>
      <c r="F1602" s="348" t="s">
        <v>2508</v>
      </c>
      <c r="G1602" s="348">
        <v>14.0</v>
      </c>
      <c r="H1602" s="348">
        <v>14.0</v>
      </c>
      <c r="I1602" s="348">
        <v>14.0</v>
      </c>
      <c r="J1602" s="665">
        <v>50.0</v>
      </c>
      <c r="K1602" s="628">
        <v>3.571428571</v>
      </c>
      <c r="L1602" s="126" t="s">
        <v>83</v>
      </c>
    </row>
    <row r="1603" ht="15.75" customHeight="1">
      <c r="A1603" s="348" t="s">
        <v>2223</v>
      </c>
      <c r="B1603" s="640" t="s">
        <v>2224</v>
      </c>
      <c r="C1603" s="348" t="s">
        <v>52</v>
      </c>
      <c r="D1603" s="348" t="s">
        <v>2340</v>
      </c>
      <c r="E1603" s="348" t="s">
        <v>2341</v>
      </c>
      <c r="F1603" s="348" t="s">
        <v>2508</v>
      </c>
      <c r="G1603" s="348">
        <v>14.0</v>
      </c>
      <c r="H1603" s="348">
        <v>14.0</v>
      </c>
      <c r="I1603" s="348">
        <v>14.0</v>
      </c>
      <c r="J1603" s="665">
        <v>50.0</v>
      </c>
      <c r="K1603" s="628">
        <v>3.571428571</v>
      </c>
      <c r="L1603" s="126" t="s">
        <v>83</v>
      </c>
    </row>
    <row r="1604" ht="15.75" customHeight="1">
      <c r="A1604" s="348" t="s">
        <v>2223</v>
      </c>
      <c r="B1604" s="640" t="s">
        <v>2224</v>
      </c>
      <c r="C1604" s="348" t="s">
        <v>52</v>
      </c>
      <c r="D1604" s="348" t="s">
        <v>2342</v>
      </c>
      <c r="E1604" s="348" t="s">
        <v>2343</v>
      </c>
      <c r="F1604" s="348" t="s">
        <v>2508</v>
      </c>
      <c r="G1604" s="348">
        <v>14.0</v>
      </c>
      <c r="H1604" s="348">
        <v>14.0</v>
      </c>
      <c r="I1604" s="348">
        <v>14.0</v>
      </c>
      <c r="J1604" s="665">
        <v>50.0</v>
      </c>
      <c r="K1604" s="628">
        <v>3.571428571</v>
      </c>
      <c r="L1604" s="126" t="s">
        <v>83</v>
      </c>
    </row>
    <row r="1605" ht="15.75" customHeight="1">
      <c r="A1605" s="348" t="s">
        <v>2223</v>
      </c>
      <c r="B1605" s="640" t="s">
        <v>2224</v>
      </c>
      <c r="C1605" s="348" t="s">
        <v>52</v>
      </c>
      <c r="D1605" s="348" t="s">
        <v>2344</v>
      </c>
      <c r="E1605" s="348" t="s">
        <v>2345</v>
      </c>
      <c r="F1605" s="348" t="s">
        <v>2508</v>
      </c>
      <c r="G1605" s="348">
        <v>14.0</v>
      </c>
      <c r="H1605" s="348">
        <v>14.0</v>
      </c>
      <c r="I1605" s="348">
        <v>14.0</v>
      </c>
      <c r="J1605" s="665">
        <v>50.0</v>
      </c>
      <c r="K1605" s="628">
        <v>3.571428571</v>
      </c>
      <c r="L1605" s="126" t="s">
        <v>83</v>
      </c>
    </row>
    <row r="1606" ht="15.75" customHeight="1">
      <c r="A1606" s="348" t="s">
        <v>2223</v>
      </c>
      <c r="B1606" s="640" t="s">
        <v>2224</v>
      </c>
      <c r="C1606" s="348" t="s">
        <v>52</v>
      </c>
      <c r="D1606" s="348" t="s">
        <v>2346</v>
      </c>
      <c r="E1606" s="348" t="s">
        <v>2347</v>
      </c>
      <c r="F1606" s="348" t="s">
        <v>2508</v>
      </c>
      <c r="G1606" s="348">
        <v>14.0</v>
      </c>
      <c r="H1606" s="348">
        <v>14.0</v>
      </c>
      <c r="I1606" s="348">
        <v>14.0</v>
      </c>
      <c r="J1606" s="665">
        <v>50.0</v>
      </c>
      <c r="K1606" s="628">
        <v>3.571428571</v>
      </c>
      <c r="L1606" s="126" t="s">
        <v>83</v>
      </c>
    </row>
    <row r="1607" ht="15.75" customHeight="1">
      <c r="A1607" s="348" t="s">
        <v>2223</v>
      </c>
      <c r="B1607" s="640" t="s">
        <v>2224</v>
      </c>
      <c r="C1607" s="348" t="s">
        <v>52</v>
      </c>
      <c r="D1607" s="348" t="s">
        <v>2348</v>
      </c>
      <c r="E1607" s="348" t="s">
        <v>2349</v>
      </c>
      <c r="F1607" s="348" t="s">
        <v>2508</v>
      </c>
      <c r="G1607" s="348">
        <v>14.0</v>
      </c>
      <c r="H1607" s="348">
        <v>14.0</v>
      </c>
      <c r="I1607" s="348">
        <v>14.0</v>
      </c>
      <c r="J1607" s="665">
        <v>50.0</v>
      </c>
      <c r="K1607" s="628">
        <v>3.571428571</v>
      </c>
      <c r="L1607" s="126" t="s">
        <v>83</v>
      </c>
    </row>
    <row r="1608" ht="15.75" customHeight="1">
      <c r="A1608" s="348" t="s">
        <v>2223</v>
      </c>
      <c r="B1608" s="640" t="s">
        <v>2224</v>
      </c>
      <c r="C1608" s="348" t="s">
        <v>52</v>
      </c>
      <c r="D1608" s="348" t="s">
        <v>2350</v>
      </c>
      <c r="E1608" s="348" t="s">
        <v>2351</v>
      </c>
      <c r="F1608" s="348" t="s">
        <v>2508</v>
      </c>
      <c r="G1608" s="348">
        <v>14.0</v>
      </c>
      <c r="H1608" s="348">
        <v>14.0</v>
      </c>
      <c r="I1608" s="348">
        <v>14.0</v>
      </c>
      <c r="J1608" s="665">
        <v>50.0</v>
      </c>
      <c r="K1608" s="628">
        <v>3.571428571</v>
      </c>
      <c r="L1608" s="126" t="s">
        <v>83</v>
      </c>
    </row>
    <row r="1609" ht="15.75" customHeight="1">
      <c r="A1609" s="348" t="s">
        <v>2223</v>
      </c>
      <c r="B1609" s="640" t="s">
        <v>2224</v>
      </c>
      <c r="C1609" s="348" t="s">
        <v>52</v>
      </c>
      <c r="D1609" s="348" t="s">
        <v>2352</v>
      </c>
      <c r="E1609" s="348" t="s">
        <v>2353</v>
      </c>
      <c r="F1609" s="348" t="s">
        <v>2508</v>
      </c>
      <c r="G1609" s="348">
        <v>14.0</v>
      </c>
      <c r="H1609" s="348">
        <v>14.0</v>
      </c>
      <c r="I1609" s="348">
        <v>14.0</v>
      </c>
      <c r="J1609" s="665">
        <v>50.0</v>
      </c>
      <c r="K1609" s="628">
        <v>3.571428571</v>
      </c>
      <c r="L1609" s="126" t="s">
        <v>83</v>
      </c>
    </row>
    <row r="1610" ht="15.75" customHeight="1">
      <c r="A1610" s="348" t="s">
        <v>2223</v>
      </c>
      <c r="B1610" s="640" t="s">
        <v>2224</v>
      </c>
      <c r="C1610" s="348" t="s">
        <v>52</v>
      </c>
      <c r="D1610" s="348" t="s">
        <v>2354</v>
      </c>
      <c r="E1610" s="348" t="s">
        <v>2355</v>
      </c>
      <c r="F1610" s="348" t="s">
        <v>2508</v>
      </c>
      <c r="G1610" s="348">
        <v>14.0</v>
      </c>
      <c r="H1610" s="348">
        <v>14.0</v>
      </c>
      <c r="I1610" s="348">
        <v>14.0</v>
      </c>
      <c r="J1610" s="665">
        <v>50.0</v>
      </c>
      <c r="K1610" s="628">
        <v>3.571428571</v>
      </c>
      <c r="L1610" s="126" t="s">
        <v>83</v>
      </c>
    </row>
    <row r="1611" ht="15.75" customHeight="1">
      <c r="A1611" s="348" t="s">
        <v>2582</v>
      </c>
      <c r="B1611" s="640" t="s">
        <v>2554</v>
      </c>
      <c r="C1611" s="348" t="s">
        <v>52</v>
      </c>
      <c r="D1611" s="348" t="s">
        <v>3164</v>
      </c>
      <c r="E1611" s="348" t="s">
        <v>2584</v>
      </c>
      <c r="F1611" s="348" t="s">
        <v>2362</v>
      </c>
      <c r="G1611" s="348">
        <v>10.0</v>
      </c>
      <c r="H1611" s="348">
        <v>7.0</v>
      </c>
      <c r="I1611" s="348">
        <v>10.0</v>
      </c>
      <c r="J1611" s="665">
        <v>50.0</v>
      </c>
      <c r="K1611" s="628">
        <v>5.0</v>
      </c>
      <c r="L1611" s="126" t="s">
        <v>83</v>
      </c>
    </row>
    <row r="1612" ht="15.75" customHeight="1">
      <c r="A1612" s="348" t="s">
        <v>2582</v>
      </c>
      <c r="B1612" s="640" t="s">
        <v>2554</v>
      </c>
      <c r="C1612" s="348" t="s">
        <v>52</v>
      </c>
      <c r="D1612" s="348" t="s">
        <v>3165</v>
      </c>
      <c r="E1612" s="348" t="s">
        <v>2584</v>
      </c>
      <c r="F1612" s="348" t="s">
        <v>2362</v>
      </c>
      <c r="G1612" s="348">
        <v>10.0</v>
      </c>
      <c r="H1612" s="348">
        <v>7.0</v>
      </c>
      <c r="I1612" s="348">
        <v>10.0</v>
      </c>
      <c r="J1612" s="665">
        <v>50.0</v>
      </c>
      <c r="K1612" s="628">
        <v>5.0</v>
      </c>
      <c r="L1612" s="126" t="s">
        <v>83</v>
      </c>
    </row>
    <row r="1613" ht="15.75" customHeight="1">
      <c r="A1613" s="348" t="s">
        <v>2582</v>
      </c>
      <c r="B1613" s="640" t="s">
        <v>2554</v>
      </c>
      <c r="C1613" s="348" t="s">
        <v>52</v>
      </c>
      <c r="D1613" s="348" t="s">
        <v>2583</v>
      </c>
      <c r="E1613" s="348" t="s">
        <v>2584</v>
      </c>
      <c r="F1613" s="348" t="s">
        <v>2362</v>
      </c>
      <c r="G1613" s="348">
        <v>10.0</v>
      </c>
      <c r="H1613" s="348">
        <v>7.0</v>
      </c>
      <c r="I1613" s="348">
        <v>10.0</v>
      </c>
      <c r="J1613" s="665">
        <v>50.0</v>
      </c>
      <c r="K1613" s="628">
        <v>5.0</v>
      </c>
      <c r="L1613" s="126" t="s">
        <v>83</v>
      </c>
    </row>
    <row r="1614" ht="15.75" customHeight="1">
      <c r="A1614" s="348" t="s">
        <v>2223</v>
      </c>
      <c r="B1614" s="640" t="s">
        <v>2224</v>
      </c>
      <c r="C1614" s="348" t="s">
        <v>52</v>
      </c>
      <c r="D1614" s="348" t="s">
        <v>2585</v>
      </c>
      <c r="E1614" s="348"/>
      <c r="F1614" s="348" t="s">
        <v>2362</v>
      </c>
      <c r="G1614" s="348">
        <v>14.0</v>
      </c>
      <c r="H1614" s="348">
        <v>14.0</v>
      </c>
      <c r="I1614" s="348">
        <v>14.0</v>
      </c>
      <c r="J1614" s="665">
        <v>50.0</v>
      </c>
      <c r="K1614" s="628">
        <v>3.571428571</v>
      </c>
      <c r="L1614" s="126" t="s">
        <v>83</v>
      </c>
    </row>
    <row r="1615" ht="15.75" customHeight="1">
      <c r="A1615" s="348" t="s">
        <v>2223</v>
      </c>
      <c r="B1615" s="640" t="s">
        <v>2224</v>
      </c>
      <c r="C1615" s="348" t="s">
        <v>52</v>
      </c>
      <c r="D1615" s="348" t="s">
        <v>2586</v>
      </c>
      <c r="E1615" s="348" t="s">
        <v>2425</v>
      </c>
      <c r="F1615" s="348" t="s">
        <v>2362</v>
      </c>
      <c r="G1615" s="348">
        <v>14.0</v>
      </c>
      <c r="H1615" s="348">
        <v>14.0</v>
      </c>
      <c r="I1615" s="348">
        <v>14.0</v>
      </c>
      <c r="J1615" s="665">
        <v>50.0</v>
      </c>
      <c r="K1615" s="628">
        <v>3.571428571</v>
      </c>
      <c r="L1615" s="126" t="s">
        <v>83</v>
      </c>
    </row>
    <row r="1616" ht="15.75" customHeight="1">
      <c r="A1616" s="348" t="s">
        <v>2223</v>
      </c>
      <c r="B1616" s="640" t="s">
        <v>2224</v>
      </c>
      <c r="C1616" s="348" t="s">
        <v>52</v>
      </c>
      <c r="D1616" s="348" t="s">
        <v>2587</v>
      </c>
      <c r="E1616" s="348" t="s">
        <v>2425</v>
      </c>
      <c r="F1616" s="348" t="s">
        <v>2362</v>
      </c>
      <c r="G1616" s="348">
        <v>14.0</v>
      </c>
      <c r="H1616" s="348">
        <v>14.0</v>
      </c>
      <c r="I1616" s="348">
        <v>14.0</v>
      </c>
      <c r="J1616" s="665">
        <v>50.0</v>
      </c>
      <c r="K1616" s="628">
        <v>3.571428571</v>
      </c>
      <c r="L1616" s="126" t="s">
        <v>83</v>
      </c>
    </row>
    <row r="1617" ht="15.75" customHeight="1">
      <c r="A1617" s="348" t="s">
        <v>2223</v>
      </c>
      <c r="B1617" s="640" t="s">
        <v>2224</v>
      </c>
      <c r="C1617" s="348" t="s">
        <v>52</v>
      </c>
      <c r="D1617" s="348" t="s">
        <v>2588</v>
      </c>
      <c r="E1617" s="348" t="s">
        <v>2428</v>
      </c>
      <c r="F1617" s="348" t="s">
        <v>2362</v>
      </c>
      <c r="G1617" s="348">
        <v>14.0</v>
      </c>
      <c r="H1617" s="348">
        <v>14.0</v>
      </c>
      <c r="I1617" s="348">
        <v>14.0</v>
      </c>
      <c r="J1617" s="665">
        <v>50.0</v>
      </c>
      <c r="K1617" s="628">
        <v>3.571428571</v>
      </c>
      <c r="L1617" s="126" t="s">
        <v>83</v>
      </c>
    </row>
    <row r="1618" ht="15.75" customHeight="1">
      <c r="A1618" s="348" t="s">
        <v>2223</v>
      </c>
      <c r="B1618" s="640" t="s">
        <v>2224</v>
      </c>
      <c r="C1618" s="348" t="s">
        <v>52</v>
      </c>
      <c r="D1618" s="348" t="s">
        <v>2589</v>
      </c>
      <c r="E1618" s="348" t="s">
        <v>2428</v>
      </c>
      <c r="F1618" s="348" t="s">
        <v>2362</v>
      </c>
      <c r="G1618" s="348">
        <v>14.0</v>
      </c>
      <c r="H1618" s="348">
        <v>14.0</v>
      </c>
      <c r="I1618" s="348">
        <v>14.0</v>
      </c>
      <c r="J1618" s="665">
        <v>50.0</v>
      </c>
      <c r="K1618" s="628">
        <v>3.571428571</v>
      </c>
      <c r="L1618" s="126" t="s">
        <v>83</v>
      </c>
    </row>
    <row r="1619" ht="15.75" customHeight="1">
      <c r="A1619" s="348" t="s">
        <v>2223</v>
      </c>
      <c r="B1619" s="640" t="s">
        <v>2224</v>
      </c>
      <c r="C1619" s="348" t="s">
        <v>52</v>
      </c>
      <c r="D1619" s="348" t="s">
        <v>2590</v>
      </c>
      <c r="E1619" s="348" t="s">
        <v>2428</v>
      </c>
      <c r="F1619" s="348" t="s">
        <v>2362</v>
      </c>
      <c r="G1619" s="348">
        <v>14.0</v>
      </c>
      <c r="H1619" s="348">
        <v>14.0</v>
      </c>
      <c r="I1619" s="348">
        <v>14.0</v>
      </c>
      <c r="J1619" s="665">
        <v>50.0</v>
      </c>
      <c r="K1619" s="628">
        <v>3.571428571</v>
      </c>
      <c r="L1619" s="126" t="s">
        <v>83</v>
      </c>
    </row>
    <row r="1620" ht="15.75" customHeight="1">
      <c r="A1620" s="348" t="s">
        <v>2223</v>
      </c>
      <c r="B1620" s="640" t="s">
        <v>2224</v>
      </c>
      <c r="C1620" s="348" t="s">
        <v>52</v>
      </c>
      <c r="D1620" s="348" t="s">
        <v>2591</v>
      </c>
      <c r="E1620" s="348" t="s">
        <v>2428</v>
      </c>
      <c r="F1620" s="348" t="s">
        <v>2362</v>
      </c>
      <c r="G1620" s="348">
        <v>14.0</v>
      </c>
      <c r="H1620" s="348">
        <v>14.0</v>
      </c>
      <c r="I1620" s="348">
        <v>14.0</v>
      </c>
      <c r="J1620" s="665">
        <v>50.0</v>
      </c>
      <c r="K1620" s="628">
        <v>3.571428571</v>
      </c>
      <c r="L1620" s="126" t="s">
        <v>83</v>
      </c>
    </row>
    <row r="1621" ht="15.75" customHeight="1">
      <c r="A1621" s="348" t="s">
        <v>2223</v>
      </c>
      <c r="B1621" s="640" t="s">
        <v>2224</v>
      </c>
      <c r="C1621" s="348" t="s">
        <v>52</v>
      </c>
      <c r="D1621" s="348" t="s">
        <v>2592</v>
      </c>
      <c r="E1621" s="348" t="s">
        <v>2428</v>
      </c>
      <c r="F1621" s="348" t="s">
        <v>2362</v>
      </c>
      <c r="G1621" s="348">
        <v>14.0</v>
      </c>
      <c r="H1621" s="348">
        <v>14.0</v>
      </c>
      <c r="I1621" s="348">
        <v>14.0</v>
      </c>
      <c r="J1621" s="665">
        <v>50.0</v>
      </c>
      <c r="K1621" s="628">
        <v>3.571428571</v>
      </c>
      <c r="L1621" s="126" t="s">
        <v>83</v>
      </c>
    </row>
    <row r="1622" ht="15.75" customHeight="1">
      <c r="A1622" s="348" t="s">
        <v>2223</v>
      </c>
      <c r="B1622" s="640" t="s">
        <v>2224</v>
      </c>
      <c r="C1622" s="348" t="s">
        <v>52</v>
      </c>
      <c r="D1622" s="348" t="s">
        <v>2593</v>
      </c>
      <c r="E1622" s="348" t="s">
        <v>2428</v>
      </c>
      <c r="F1622" s="348" t="s">
        <v>2362</v>
      </c>
      <c r="G1622" s="348">
        <v>14.0</v>
      </c>
      <c r="H1622" s="348">
        <v>14.0</v>
      </c>
      <c r="I1622" s="348">
        <v>14.0</v>
      </c>
      <c r="J1622" s="665">
        <v>50.0</v>
      </c>
      <c r="K1622" s="628">
        <v>3.571428571</v>
      </c>
      <c r="L1622" s="126" t="s">
        <v>83</v>
      </c>
    </row>
    <row r="1623" ht="15.75" customHeight="1">
      <c r="A1623" s="348" t="s">
        <v>2223</v>
      </c>
      <c r="B1623" s="640" t="s">
        <v>2224</v>
      </c>
      <c r="C1623" s="348" t="s">
        <v>52</v>
      </c>
      <c r="D1623" s="348" t="s">
        <v>2594</v>
      </c>
      <c r="E1623" s="348" t="s">
        <v>2428</v>
      </c>
      <c r="F1623" s="348" t="s">
        <v>2362</v>
      </c>
      <c r="G1623" s="348">
        <v>14.0</v>
      </c>
      <c r="H1623" s="348">
        <v>14.0</v>
      </c>
      <c r="I1623" s="348">
        <v>14.0</v>
      </c>
      <c r="J1623" s="665">
        <v>50.0</v>
      </c>
      <c r="K1623" s="628">
        <v>3.571428571</v>
      </c>
      <c r="L1623" s="126" t="s">
        <v>83</v>
      </c>
    </row>
    <row r="1624" ht="15.75" customHeight="1">
      <c r="A1624" s="348" t="s">
        <v>2223</v>
      </c>
      <c r="B1624" s="640" t="s">
        <v>2224</v>
      </c>
      <c r="C1624" s="348" t="s">
        <v>52</v>
      </c>
      <c r="D1624" s="348" t="s">
        <v>2595</v>
      </c>
      <c r="E1624" s="348" t="s">
        <v>2428</v>
      </c>
      <c r="F1624" s="348" t="s">
        <v>2362</v>
      </c>
      <c r="G1624" s="348">
        <v>14.0</v>
      </c>
      <c r="H1624" s="348">
        <v>14.0</v>
      </c>
      <c r="I1624" s="348">
        <v>14.0</v>
      </c>
      <c r="J1624" s="665">
        <v>50.0</v>
      </c>
      <c r="K1624" s="628">
        <v>3.571428571</v>
      </c>
      <c r="L1624" s="126" t="s">
        <v>83</v>
      </c>
    </row>
    <row r="1625" ht="15.75" customHeight="1">
      <c r="A1625" s="348" t="s">
        <v>2223</v>
      </c>
      <c r="B1625" s="640" t="s">
        <v>2224</v>
      </c>
      <c r="C1625" s="348" t="s">
        <v>52</v>
      </c>
      <c r="D1625" s="348" t="s">
        <v>2596</v>
      </c>
      <c r="E1625" s="348" t="s">
        <v>2428</v>
      </c>
      <c r="F1625" s="348" t="s">
        <v>2362</v>
      </c>
      <c r="G1625" s="348">
        <v>14.0</v>
      </c>
      <c r="H1625" s="348">
        <v>14.0</v>
      </c>
      <c r="I1625" s="348">
        <v>14.0</v>
      </c>
      <c r="J1625" s="665">
        <v>50.0</v>
      </c>
      <c r="K1625" s="628">
        <v>3.571428571</v>
      </c>
      <c r="L1625" s="126" t="s">
        <v>83</v>
      </c>
    </row>
    <row r="1626" ht="15.75" customHeight="1">
      <c r="A1626" s="348" t="s">
        <v>3485</v>
      </c>
      <c r="B1626" s="640" t="s">
        <v>3486</v>
      </c>
      <c r="C1626" s="348" t="s">
        <v>52</v>
      </c>
      <c r="D1626" s="348" t="s">
        <v>3487</v>
      </c>
      <c r="E1626" s="348" t="s">
        <v>3488</v>
      </c>
      <c r="F1626" s="348" t="s">
        <v>2443</v>
      </c>
      <c r="G1626" s="348">
        <v>7.0</v>
      </c>
      <c r="H1626" s="348">
        <v>7.0</v>
      </c>
      <c r="I1626" s="348">
        <v>7.0</v>
      </c>
      <c r="J1626" s="665">
        <v>50.0</v>
      </c>
      <c r="K1626" s="628">
        <v>7.14</v>
      </c>
      <c r="L1626" s="126" t="s">
        <v>83</v>
      </c>
    </row>
    <row r="1627" ht="15.75" customHeight="1">
      <c r="A1627" s="348" t="s">
        <v>3479</v>
      </c>
      <c r="B1627" s="640" t="s">
        <v>2577</v>
      </c>
      <c r="C1627" s="348" t="s">
        <v>52</v>
      </c>
      <c r="D1627" s="348" t="s">
        <v>3489</v>
      </c>
      <c r="E1627" s="348" t="s">
        <v>3490</v>
      </c>
      <c r="F1627" s="348" t="s">
        <v>2362</v>
      </c>
      <c r="G1627" s="348">
        <v>7.0</v>
      </c>
      <c r="H1627" s="348">
        <v>7.0</v>
      </c>
      <c r="I1627" s="348">
        <v>9.0</v>
      </c>
      <c r="J1627" s="665">
        <v>50.0</v>
      </c>
      <c r="K1627" s="628">
        <v>7.14</v>
      </c>
      <c r="L1627" s="126" t="s">
        <v>3491</v>
      </c>
    </row>
    <row r="1628" ht="15.75" customHeight="1">
      <c r="A1628" s="348" t="s">
        <v>3492</v>
      </c>
      <c r="B1628" s="640" t="s">
        <v>3493</v>
      </c>
      <c r="C1628" s="348" t="s">
        <v>52</v>
      </c>
      <c r="D1628" s="348" t="s">
        <v>3494</v>
      </c>
      <c r="E1628" s="348" t="s">
        <v>3495</v>
      </c>
      <c r="F1628" s="348" t="s">
        <v>2508</v>
      </c>
      <c r="G1628" s="348">
        <v>1.0</v>
      </c>
      <c r="H1628" s="348">
        <v>1.0</v>
      </c>
      <c r="I1628" s="348">
        <v>1.0</v>
      </c>
      <c r="J1628" s="665">
        <v>50.0</v>
      </c>
      <c r="K1628" s="628">
        <v>50.0</v>
      </c>
      <c r="L1628" s="126" t="s">
        <v>3491</v>
      </c>
    </row>
    <row r="1629" ht="15.75" customHeight="1">
      <c r="A1629" s="348" t="s">
        <v>3492</v>
      </c>
      <c r="B1629" s="640" t="s">
        <v>3496</v>
      </c>
      <c r="C1629" s="348" t="s">
        <v>52</v>
      </c>
      <c r="D1629" s="348" t="s">
        <v>3497</v>
      </c>
      <c r="E1629" s="348" t="s">
        <v>3498</v>
      </c>
      <c r="F1629" s="348" t="s">
        <v>701</v>
      </c>
      <c r="G1629" s="348">
        <v>1.0</v>
      </c>
      <c r="H1629" s="348">
        <v>1.0</v>
      </c>
      <c r="I1629" s="348">
        <v>1.0</v>
      </c>
      <c r="J1629" s="665">
        <v>50.0</v>
      </c>
      <c r="K1629" s="628">
        <v>50.0</v>
      </c>
      <c r="L1629" s="126" t="s">
        <v>3491</v>
      </c>
    </row>
    <row r="1630" ht="15.75" customHeight="1">
      <c r="A1630" s="348" t="s">
        <v>3499</v>
      </c>
      <c r="B1630" s="640" t="s">
        <v>3500</v>
      </c>
      <c r="C1630" s="348" t="s">
        <v>52</v>
      </c>
      <c r="D1630" s="348" t="s">
        <v>3501</v>
      </c>
      <c r="E1630" s="348" t="s">
        <v>3502</v>
      </c>
      <c r="F1630" s="348" t="s">
        <v>2508</v>
      </c>
      <c r="G1630" s="348">
        <v>7.0</v>
      </c>
      <c r="H1630" s="348">
        <v>1.0</v>
      </c>
      <c r="I1630" s="348">
        <v>8.0</v>
      </c>
      <c r="J1630" s="665">
        <v>50.0</v>
      </c>
      <c r="K1630" s="628">
        <v>6.25</v>
      </c>
      <c r="L1630" s="126" t="s">
        <v>3491</v>
      </c>
    </row>
    <row r="1631" ht="15.75" customHeight="1">
      <c r="A1631" s="348" t="s">
        <v>3503</v>
      </c>
      <c r="B1631" s="640" t="s">
        <v>3504</v>
      </c>
      <c r="C1631" s="348" t="s">
        <v>52</v>
      </c>
      <c r="D1631" s="348" t="s">
        <v>3505</v>
      </c>
      <c r="E1631" s="348" t="s">
        <v>3506</v>
      </c>
      <c r="F1631" s="348" t="s">
        <v>2508</v>
      </c>
      <c r="G1631" s="348">
        <v>6.0</v>
      </c>
      <c r="H1631" s="348">
        <v>1.0</v>
      </c>
      <c r="I1631" s="348">
        <v>6.0</v>
      </c>
      <c r="J1631" s="665">
        <v>50.0</v>
      </c>
      <c r="K1631" s="628">
        <v>8.33</v>
      </c>
      <c r="L1631" s="126" t="s">
        <v>3491</v>
      </c>
    </row>
    <row r="1632" ht="15.75" customHeight="1">
      <c r="A1632" s="348" t="s">
        <v>3503</v>
      </c>
      <c r="B1632" s="640" t="s">
        <v>3504</v>
      </c>
      <c r="C1632" s="348" t="s">
        <v>52</v>
      </c>
      <c r="D1632" s="348" t="s">
        <v>3507</v>
      </c>
      <c r="E1632" s="348" t="s">
        <v>3508</v>
      </c>
      <c r="F1632" s="348" t="s">
        <v>2508</v>
      </c>
      <c r="G1632" s="348">
        <v>6.0</v>
      </c>
      <c r="H1632" s="348">
        <v>1.0</v>
      </c>
      <c r="I1632" s="348">
        <v>6.0</v>
      </c>
      <c r="J1632" s="665">
        <v>50.0</v>
      </c>
      <c r="K1632" s="628">
        <v>8.33</v>
      </c>
      <c r="L1632" s="126" t="s">
        <v>3491</v>
      </c>
    </row>
    <row r="1633" ht="15.75" customHeight="1">
      <c r="A1633" s="348" t="s">
        <v>3503</v>
      </c>
      <c r="B1633" s="640" t="s">
        <v>3504</v>
      </c>
      <c r="C1633" s="348" t="s">
        <v>52</v>
      </c>
      <c r="D1633" s="348" t="s">
        <v>3509</v>
      </c>
      <c r="E1633" s="348" t="s">
        <v>3510</v>
      </c>
      <c r="F1633" s="348" t="s">
        <v>2508</v>
      </c>
      <c r="G1633" s="348">
        <v>6.0</v>
      </c>
      <c r="H1633" s="348">
        <v>1.0</v>
      </c>
      <c r="I1633" s="348">
        <v>6.0</v>
      </c>
      <c r="J1633" s="665">
        <v>50.0</v>
      </c>
      <c r="K1633" s="628">
        <v>8.33</v>
      </c>
      <c r="L1633" s="126" t="s">
        <v>3491</v>
      </c>
    </row>
    <row r="1634" ht="15.75" customHeight="1">
      <c r="A1634" s="348" t="s">
        <v>3503</v>
      </c>
      <c r="B1634" s="640" t="s">
        <v>3504</v>
      </c>
      <c r="C1634" s="348" t="s">
        <v>52</v>
      </c>
      <c r="D1634" s="348" t="s">
        <v>3511</v>
      </c>
      <c r="E1634" s="348" t="s">
        <v>3512</v>
      </c>
      <c r="F1634" s="348" t="s">
        <v>2508</v>
      </c>
      <c r="G1634" s="348">
        <v>6.0</v>
      </c>
      <c r="H1634" s="348">
        <v>1.0</v>
      </c>
      <c r="I1634" s="348">
        <v>6.0</v>
      </c>
      <c r="J1634" s="665">
        <v>50.0</v>
      </c>
      <c r="K1634" s="628">
        <v>8.33</v>
      </c>
      <c r="L1634" s="126" t="s">
        <v>3491</v>
      </c>
    </row>
    <row r="1635" ht="15.75" customHeight="1">
      <c r="A1635" s="348" t="s">
        <v>2607</v>
      </c>
      <c r="B1635" s="640" t="s">
        <v>2206</v>
      </c>
      <c r="C1635" s="348" t="s">
        <v>52</v>
      </c>
      <c r="D1635" s="348" t="s">
        <v>2207</v>
      </c>
      <c r="E1635" s="348" t="s">
        <v>2208</v>
      </c>
      <c r="F1635" s="348" t="s">
        <v>2508</v>
      </c>
      <c r="G1635" s="348">
        <v>9.0</v>
      </c>
      <c r="H1635" s="348">
        <v>9.0</v>
      </c>
      <c r="I1635" s="348">
        <v>9.0</v>
      </c>
      <c r="J1635" s="665">
        <v>50.0</v>
      </c>
      <c r="K1635" s="628">
        <v>5.555555556</v>
      </c>
      <c r="L1635" s="126" t="s">
        <v>3491</v>
      </c>
    </row>
    <row r="1636" ht="15.75" customHeight="1">
      <c r="A1636" s="348" t="s">
        <v>2607</v>
      </c>
      <c r="B1636" s="640" t="s">
        <v>2206</v>
      </c>
      <c r="C1636" s="348" t="s">
        <v>52</v>
      </c>
      <c r="D1636" s="348" t="s">
        <v>2209</v>
      </c>
      <c r="E1636" s="348" t="s">
        <v>2210</v>
      </c>
      <c r="F1636" s="348" t="s">
        <v>2508</v>
      </c>
      <c r="G1636" s="348">
        <v>9.0</v>
      </c>
      <c r="H1636" s="348">
        <v>9.0</v>
      </c>
      <c r="I1636" s="348">
        <v>9.0</v>
      </c>
      <c r="J1636" s="665">
        <v>50.0</v>
      </c>
      <c r="K1636" s="628">
        <v>5.555555556</v>
      </c>
      <c r="L1636" s="126" t="s">
        <v>3491</v>
      </c>
    </row>
    <row r="1637" ht="15.75" customHeight="1">
      <c r="A1637" s="348" t="s">
        <v>2607</v>
      </c>
      <c r="B1637" s="640" t="s">
        <v>2206</v>
      </c>
      <c r="C1637" s="348" t="s">
        <v>52</v>
      </c>
      <c r="D1637" s="348" t="s">
        <v>2211</v>
      </c>
      <c r="E1637" s="348" t="s">
        <v>2212</v>
      </c>
      <c r="F1637" s="348" t="s">
        <v>2508</v>
      </c>
      <c r="G1637" s="348">
        <v>9.0</v>
      </c>
      <c r="H1637" s="348">
        <v>9.0</v>
      </c>
      <c r="I1637" s="348">
        <v>9.0</v>
      </c>
      <c r="J1637" s="665">
        <v>50.0</v>
      </c>
      <c r="K1637" s="628">
        <v>5.555555556</v>
      </c>
      <c r="L1637" s="126" t="s">
        <v>3491</v>
      </c>
    </row>
    <row r="1638" ht="15.75" customHeight="1">
      <c r="A1638" s="348" t="s">
        <v>2607</v>
      </c>
      <c r="B1638" s="663" t="s">
        <v>2206</v>
      </c>
      <c r="C1638" s="348" t="s">
        <v>52</v>
      </c>
      <c r="D1638" s="348" t="s">
        <v>2213</v>
      </c>
      <c r="E1638" s="570" t="s">
        <v>2214</v>
      </c>
      <c r="F1638" s="348" t="s">
        <v>2508</v>
      </c>
      <c r="G1638" s="348">
        <v>9.0</v>
      </c>
      <c r="H1638" s="348">
        <v>9.0</v>
      </c>
      <c r="I1638" s="348">
        <v>9.0</v>
      </c>
      <c r="J1638" s="664">
        <v>50.0</v>
      </c>
      <c r="K1638" s="628">
        <v>5.555555556</v>
      </c>
      <c r="L1638" s="126" t="s">
        <v>3491</v>
      </c>
    </row>
    <row r="1639" ht="15.75" customHeight="1">
      <c r="A1639" s="348" t="s">
        <v>2607</v>
      </c>
      <c r="B1639" s="663" t="s">
        <v>2206</v>
      </c>
      <c r="C1639" s="348" t="s">
        <v>52</v>
      </c>
      <c r="D1639" s="348" t="s">
        <v>2215</v>
      </c>
      <c r="E1639" s="570" t="s">
        <v>2216</v>
      </c>
      <c r="F1639" s="348" t="s">
        <v>2508</v>
      </c>
      <c r="G1639" s="348">
        <v>9.0</v>
      </c>
      <c r="H1639" s="348">
        <v>9.0</v>
      </c>
      <c r="I1639" s="348">
        <v>9.0</v>
      </c>
      <c r="J1639" s="664">
        <v>50.0</v>
      </c>
      <c r="K1639" s="628">
        <v>5.555555556</v>
      </c>
      <c r="L1639" s="126" t="s">
        <v>3491</v>
      </c>
    </row>
    <row r="1640" ht="15.75" customHeight="1">
      <c r="A1640" s="348" t="s">
        <v>2607</v>
      </c>
      <c r="B1640" s="663" t="s">
        <v>2206</v>
      </c>
      <c r="C1640" s="348" t="s">
        <v>52</v>
      </c>
      <c r="D1640" s="348" t="s">
        <v>2217</v>
      </c>
      <c r="E1640" s="570" t="s">
        <v>2218</v>
      </c>
      <c r="F1640" s="570" t="s">
        <v>2508</v>
      </c>
      <c r="G1640" s="348">
        <v>9.0</v>
      </c>
      <c r="H1640" s="348">
        <v>9.0</v>
      </c>
      <c r="I1640" s="348">
        <v>9.0</v>
      </c>
      <c r="J1640" s="664">
        <v>50.0</v>
      </c>
      <c r="K1640" s="628">
        <v>5.555555556</v>
      </c>
      <c r="L1640" s="126" t="s">
        <v>3491</v>
      </c>
    </row>
    <row r="1641" ht="15.75" customHeight="1">
      <c r="A1641" s="348" t="s">
        <v>2607</v>
      </c>
      <c r="B1641" s="663" t="s">
        <v>2206</v>
      </c>
      <c r="C1641" s="348" t="s">
        <v>52</v>
      </c>
      <c r="D1641" s="348" t="s">
        <v>2219</v>
      </c>
      <c r="E1641" s="570" t="s">
        <v>2220</v>
      </c>
      <c r="F1641" s="626" t="s">
        <v>2508</v>
      </c>
      <c r="G1641" s="348">
        <v>9.0</v>
      </c>
      <c r="H1641" s="348">
        <v>9.0</v>
      </c>
      <c r="I1641" s="348">
        <v>9.0</v>
      </c>
      <c r="J1641" s="664">
        <v>50.0</v>
      </c>
      <c r="K1641" s="628">
        <v>5.555555556</v>
      </c>
      <c r="L1641" s="126" t="s">
        <v>3491</v>
      </c>
    </row>
    <row r="1642" ht="15.75" customHeight="1">
      <c r="A1642" s="348" t="s">
        <v>2607</v>
      </c>
      <c r="B1642" s="640" t="s">
        <v>2206</v>
      </c>
      <c r="C1642" s="348" t="s">
        <v>52</v>
      </c>
      <c r="D1642" s="348" t="s">
        <v>2221</v>
      </c>
      <c r="E1642" s="570" t="s">
        <v>2222</v>
      </c>
      <c r="F1642" s="626" t="s">
        <v>2508</v>
      </c>
      <c r="G1642" s="348">
        <v>9.0</v>
      </c>
      <c r="H1642" s="348">
        <v>9.0</v>
      </c>
      <c r="I1642" s="348">
        <v>9.0</v>
      </c>
      <c r="J1642" s="665">
        <v>50.0</v>
      </c>
      <c r="K1642" s="666">
        <v>5.555555556</v>
      </c>
      <c r="L1642" s="126" t="s">
        <v>3491</v>
      </c>
    </row>
    <row r="1643" ht="15.75" customHeight="1">
      <c r="A1643" s="348" t="s">
        <v>2223</v>
      </c>
      <c r="B1643" s="365" t="s">
        <v>2224</v>
      </c>
      <c r="C1643" s="348" t="s">
        <v>52</v>
      </c>
      <c r="D1643" s="348" t="s">
        <v>2225</v>
      </c>
      <c r="E1643" s="672" t="s">
        <v>2226</v>
      </c>
      <c r="F1643" s="348" t="s">
        <v>2508</v>
      </c>
      <c r="G1643" s="348">
        <v>14.0</v>
      </c>
      <c r="H1643" s="348">
        <v>14.0</v>
      </c>
      <c r="I1643" s="348">
        <v>14.0</v>
      </c>
      <c r="J1643" s="664">
        <v>50.0</v>
      </c>
      <c r="K1643" s="666">
        <v>3.571428571</v>
      </c>
      <c r="L1643" s="126" t="s">
        <v>3491</v>
      </c>
    </row>
    <row r="1644" ht="15.75" customHeight="1">
      <c r="A1644" s="348" t="s">
        <v>2223</v>
      </c>
      <c r="B1644" s="640" t="s">
        <v>2224</v>
      </c>
      <c r="C1644" s="348" t="s">
        <v>52</v>
      </c>
      <c r="D1644" s="348" t="s">
        <v>2227</v>
      </c>
      <c r="E1644" s="672" t="s">
        <v>2228</v>
      </c>
      <c r="F1644" s="348" t="s">
        <v>2508</v>
      </c>
      <c r="G1644" s="348">
        <v>14.0</v>
      </c>
      <c r="H1644" s="348">
        <v>14.0</v>
      </c>
      <c r="I1644" s="348">
        <v>14.0</v>
      </c>
      <c r="J1644" s="665">
        <v>50.0</v>
      </c>
      <c r="K1644" s="666">
        <v>3.571428571</v>
      </c>
      <c r="L1644" s="126" t="s">
        <v>3491</v>
      </c>
    </row>
    <row r="1645" ht="15.75" customHeight="1">
      <c r="A1645" s="348" t="s">
        <v>2223</v>
      </c>
      <c r="B1645" s="640" t="s">
        <v>2224</v>
      </c>
      <c r="C1645" s="348" t="s">
        <v>52</v>
      </c>
      <c r="D1645" s="348" t="s">
        <v>2229</v>
      </c>
      <c r="E1645" s="672" t="s">
        <v>2230</v>
      </c>
      <c r="F1645" s="348" t="s">
        <v>2508</v>
      </c>
      <c r="G1645" s="348">
        <v>14.0</v>
      </c>
      <c r="H1645" s="348">
        <v>14.0</v>
      </c>
      <c r="I1645" s="348">
        <v>14.0</v>
      </c>
      <c r="J1645" s="665">
        <v>50.0</v>
      </c>
      <c r="K1645" s="666">
        <v>3.571428571</v>
      </c>
      <c r="L1645" s="126" t="s">
        <v>3491</v>
      </c>
    </row>
    <row r="1646" ht="15.75" customHeight="1">
      <c r="A1646" s="348" t="s">
        <v>2223</v>
      </c>
      <c r="B1646" s="640" t="s">
        <v>2224</v>
      </c>
      <c r="C1646" s="348" t="s">
        <v>52</v>
      </c>
      <c r="D1646" s="348" t="s">
        <v>2231</v>
      </c>
      <c r="E1646" s="672" t="s">
        <v>2232</v>
      </c>
      <c r="F1646" s="348" t="s">
        <v>2508</v>
      </c>
      <c r="G1646" s="348">
        <v>14.0</v>
      </c>
      <c r="H1646" s="348">
        <v>14.0</v>
      </c>
      <c r="I1646" s="348">
        <v>14.0</v>
      </c>
      <c r="J1646" s="665">
        <v>50.0</v>
      </c>
      <c r="K1646" s="666">
        <v>3.571428571</v>
      </c>
      <c r="L1646" s="126" t="s">
        <v>3491</v>
      </c>
    </row>
    <row r="1647" ht="15.75" customHeight="1">
      <c r="A1647" s="348" t="s">
        <v>2223</v>
      </c>
      <c r="B1647" s="640" t="s">
        <v>2224</v>
      </c>
      <c r="C1647" s="348" t="s">
        <v>52</v>
      </c>
      <c r="D1647" s="348" t="s">
        <v>2233</v>
      </c>
      <c r="E1647" s="672" t="s">
        <v>2234</v>
      </c>
      <c r="F1647" s="348" t="s">
        <v>2508</v>
      </c>
      <c r="G1647" s="348">
        <v>14.0</v>
      </c>
      <c r="H1647" s="348">
        <v>14.0</v>
      </c>
      <c r="I1647" s="348">
        <v>14.0</v>
      </c>
      <c r="J1647" s="665">
        <v>50.0</v>
      </c>
      <c r="K1647" s="666">
        <v>3.571428571</v>
      </c>
      <c r="L1647" s="126" t="s">
        <v>3491</v>
      </c>
    </row>
    <row r="1648" ht="15.75" customHeight="1">
      <c r="A1648" s="348" t="s">
        <v>2223</v>
      </c>
      <c r="B1648" s="640" t="s">
        <v>2224</v>
      </c>
      <c r="C1648" s="348" t="s">
        <v>52</v>
      </c>
      <c r="D1648" s="348" t="s">
        <v>2235</v>
      </c>
      <c r="E1648" s="672" t="s">
        <v>2236</v>
      </c>
      <c r="F1648" s="348" t="s">
        <v>2508</v>
      </c>
      <c r="G1648" s="348">
        <v>14.0</v>
      </c>
      <c r="H1648" s="348">
        <v>14.0</v>
      </c>
      <c r="I1648" s="348">
        <v>14.0</v>
      </c>
      <c r="J1648" s="665">
        <v>50.0</v>
      </c>
      <c r="K1648" s="666">
        <v>3.571428571</v>
      </c>
      <c r="L1648" s="126" t="s">
        <v>3491</v>
      </c>
    </row>
    <row r="1649" ht="15.75" customHeight="1">
      <c r="A1649" s="348" t="s">
        <v>2223</v>
      </c>
      <c r="B1649" s="640" t="s">
        <v>2224</v>
      </c>
      <c r="C1649" s="348" t="s">
        <v>52</v>
      </c>
      <c r="D1649" s="348" t="s">
        <v>2237</v>
      </c>
      <c r="E1649" s="672" t="s">
        <v>2238</v>
      </c>
      <c r="F1649" s="348" t="s">
        <v>2508</v>
      </c>
      <c r="G1649" s="348">
        <v>14.0</v>
      </c>
      <c r="H1649" s="348">
        <v>14.0</v>
      </c>
      <c r="I1649" s="348">
        <v>14.0</v>
      </c>
      <c r="J1649" s="664">
        <v>50.0</v>
      </c>
      <c r="K1649" s="666">
        <v>3.571428571</v>
      </c>
      <c r="L1649" s="126" t="s">
        <v>3491</v>
      </c>
    </row>
    <row r="1650" ht="15.75" customHeight="1">
      <c r="A1650" s="348" t="s">
        <v>2223</v>
      </c>
      <c r="B1650" s="640" t="s">
        <v>2224</v>
      </c>
      <c r="C1650" s="348" t="s">
        <v>52</v>
      </c>
      <c r="D1650" s="348" t="s">
        <v>2239</v>
      </c>
      <c r="E1650" s="672" t="s">
        <v>2240</v>
      </c>
      <c r="F1650" s="348" t="s">
        <v>2508</v>
      </c>
      <c r="G1650" s="348">
        <v>14.0</v>
      </c>
      <c r="H1650" s="348">
        <v>14.0</v>
      </c>
      <c r="I1650" s="348">
        <v>14.0</v>
      </c>
      <c r="J1650" s="664">
        <v>50.0</v>
      </c>
      <c r="K1650" s="666">
        <v>3.571428571</v>
      </c>
      <c r="L1650" s="126" t="s">
        <v>3491</v>
      </c>
    </row>
    <row r="1651" ht="15.75" customHeight="1">
      <c r="A1651" s="348" t="s">
        <v>2223</v>
      </c>
      <c r="B1651" s="640" t="s">
        <v>2224</v>
      </c>
      <c r="C1651" s="348" t="s">
        <v>52</v>
      </c>
      <c r="D1651" s="348" t="s">
        <v>2241</v>
      </c>
      <c r="E1651" s="672" t="s">
        <v>2242</v>
      </c>
      <c r="F1651" s="348" t="s">
        <v>2508</v>
      </c>
      <c r="G1651" s="348">
        <v>14.0</v>
      </c>
      <c r="H1651" s="348">
        <v>14.0</v>
      </c>
      <c r="I1651" s="348">
        <v>14.0</v>
      </c>
      <c r="J1651" s="664">
        <v>50.0</v>
      </c>
      <c r="K1651" s="666">
        <v>3.571428571</v>
      </c>
      <c r="L1651" s="126" t="s">
        <v>3491</v>
      </c>
    </row>
    <row r="1652" ht="15.75" customHeight="1">
      <c r="A1652" s="348" t="s">
        <v>2223</v>
      </c>
      <c r="B1652" s="640" t="s">
        <v>2224</v>
      </c>
      <c r="C1652" s="348" t="s">
        <v>52</v>
      </c>
      <c r="D1652" s="348" t="s">
        <v>2243</v>
      </c>
      <c r="E1652" s="672" t="s">
        <v>2244</v>
      </c>
      <c r="F1652" s="348" t="s">
        <v>2508</v>
      </c>
      <c r="G1652" s="348">
        <v>14.0</v>
      </c>
      <c r="H1652" s="348">
        <v>14.0</v>
      </c>
      <c r="I1652" s="348">
        <v>14.0</v>
      </c>
      <c r="J1652" s="664">
        <v>50.0</v>
      </c>
      <c r="K1652" s="666">
        <v>3.571428571</v>
      </c>
      <c r="L1652" s="126" t="s">
        <v>3491</v>
      </c>
    </row>
    <row r="1653" ht="15.75" customHeight="1">
      <c r="A1653" s="348" t="s">
        <v>2223</v>
      </c>
      <c r="B1653" s="640" t="s">
        <v>2224</v>
      </c>
      <c r="C1653" s="348" t="s">
        <v>52</v>
      </c>
      <c r="D1653" s="348" t="s">
        <v>2245</v>
      </c>
      <c r="E1653" s="348" t="s">
        <v>2246</v>
      </c>
      <c r="F1653" s="348" t="s">
        <v>2508</v>
      </c>
      <c r="G1653" s="348">
        <v>14.0</v>
      </c>
      <c r="H1653" s="348">
        <v>14.0</v>
      </c>
      <c r="I1653" s="348">
        <v>14.0</v>
      </c>
      <c r="J1653" s="664">
        <v>50.0</v>
      </c>
      <c r="K1653" s="666">
        <v>3.571428571</v>
      </c>
      <c r="L1653" s="126" t="s">
        <v>3491</v>
      </c>
    </row>
    <row r="1654" ht="15.75" customHeight="1">
      <c r="A1654" s="348" t="s">
        <v>2223</v>
      </c>
      <c r="B1654" s="640" t="s">
        <v>2224</v>
      </c>
      <c r="C1654" s="348" t="s">
        <v>52</v>
      </c>
      <c r="D1654" s="348" t="s">
        <v>2247</v>
      </c>
      <c r="E1654" s="672" t="s">
        <v>2248</v>
      </c>
      <c r="F1654" s="348" t="s">
        <v>2508</v>
      </c>
      <c r="G1654" s="348">
        <v>14.0</v>
      </c>
      <c r="H1654" s="348">
        <v>14.0</v>
      </c>
      <c r="I1654" s="348">
        <v>14.0</v>
      </c>
      <c r="J1654" s="664">
        <v>50.0</v>
      </c>
      <c r="K1654" s="666">
        <v>3.571428571</v>
      </c>
      <c r="L1654" s="126" t="s">
        <v>3491</v>
      </c>
    </row>
    <row r="1655" ht="15.75" customHeight="1">
      <c r="A1655" s="348" t="s">
        <v>2223</v>
      </c>
      <c r="B1655" s="640" t="s">
        <v>2224</v>
      </c>
      <c r="C1655" s="348" t="s">
        <v>52</v>
      </c>
      <c r="D1655" s="348" t="s">
        <v>2249</v>
      </c>
      <c r="E1655" s="672" t="s">
        <v>2250</v>
      </c>
      <c r="F1655" s="348" t="s">
        <v>2508</v>
      </c>
      <c r="G1655" s="348">
        <v>14.0</v>
      </c>
      <c r="H1655" s="348">
        <v>14.0</v>
      </c>
      <c r="I1655" s="348">
        <v>14.0</v>
      </c>
      <c r="J1655" s="664">
        <v>50.0</v>
      </c>
      <c r="K1655" s="666">
        <v>3.571428571</v>
      </c>
      <c r="L1655" s="126" t="s">
        <v>3491</v>
      </c>
    </row>
    <row r="1656" ht="15.75" customHeight="1">
      <c r="A1656" s="348" t="s">
        <v>2223</v>
      </c>
      <c r="B1656" s="640" t="s">
        <v>2224</v>
      </c>
      <c r="C1656" s="348" t="s">
        <v>52</v>
      </c>
      <c r="D1656" s="348" t="s">
        <v>2251</v>
      </c>
      <c r="E1656" s="348" t="s">
        <v>2252</v>
      </c>
      <c r="F1656" s="348" t="s">
        <v>2508</v>
      </c>
      <c r="G1656" s="348">
        <v>14.0</v>
      </c>
      <c r="H1656" s="348">
        <v>14.0</v>
      </c>
      <c r="I1656" s="348">
        <v>14.0</v>
      </c>
      <c r="J1656" s="664">
        <v>50.0</v>
      </c>
      <c r="K1656" s="666">
        <v>3.571428571</v>
      </c>
      <c r="L1656" s="126" t="s">
        <v>3491</v>
      </c>
    </row>
    <row r="1657" ht="15.75" customHeight="1">
      <c r="A1657" s="348" t="s">
        <v>2223</v>
      </c>
      <c r="B1657" s="640" t="s">
        <v>2224</v>
      </c>
      <c r="C1657" s="348" t="s">
        <v>52</v>
      </c>
      <c r="D1657" s="348" t="s">
        <v>2253</v>
      </c>
      <c r="E1657" s="672" t="s">
        <v>2254</v>
      </c>
      <c r="F1657" s="348" t="s">
        <v>2508</v>
      </c>
      <c r="G1657" s="348">
        <v>14.0</v>
      </c>
      <c r="H1657" s="348">
        <v>14.0</v>
      </c>
      <c r="I1657" s="348">
        <v>14.0</v>
      </c>
      <c r="J1657" s="665">
        <v>50.0</v>
      </c>
      <c r="K1657" s="666">
        <v>3.571428571</v>
      </c>
      <c r="L1657" s="126" t="s">
        <v>3491</v>
      </c>
    </row>
    <row r="1658" ht="15.75" customHeight="1">
      <c r="A1658" s="348" t="s">
        <v>2223</v>
      </c>
      <c r="B1658" s="640" t="s">
        <v>2224</v>
      </c>
      <c r="C1658" s="348" t="s">
        <v>52</v>
      </c>
      <c r="D1658" s="348" t="s">
        <v>2255</v>
      </c>
      <c r="E1658" s="672" t="s">
        <v>2256</v>
      </c>
      <c r="F1658" s="348" t="s">
        <v>2508</v>
      </c>
      <c r="G1658" s="348">
        <v>14.0</v>
      </c>
      <c r="H1658" s="348">
        <v>14.0</v>
      </c>
      <c r="I1658" s="348">
        <v>14.0</v>
      </c>
      <c r="J1658" s="665">
        <v>50.0</v>
      </c>
      <c r="K1658" s="666">
        <v>3.571428571</v>
      </c>
      <c r="L1658" s="126" t="s">
        <v>3491</v>
      </c>
    </row>
    <row r="1659" ht="15.75" customHeight="1">
      <c r="A1659" s="348" t="s">
        <v>2223</v>
      </c>
      <c r="B1659" s="640" t="s">
        <v>2224</v>
      </c>
      <c r="C1659" s="348" t="s">
        <v>52</v>
      </c>
      <c r="D1659" s="348" t="s">
        <v>2257</v>
      </c>
      <c r="E1659" s="672" t="s">
        <v>2258</v>
      </c>
      <c r="F1659" s="348" t="s">
        <v>2508</v>
      </c>
      <c r="G1659" s="348">
        <v>14.0</v>
      </c>
      <c r="H1659" s="348">
        <v>14.0</v>
      </c>
      <c r="I1659" s="348">
        <v>14.0</v>
      </c>
      <c r="J1659" s="665">
        <v>50.0</v>
      </c>
      <c r="K1659" s="666">
        <v>3.571428571</v>
      </c>
      <c r="L1659" s="126" t="s">
        <v>3491</v>
      </c>
    </row>
    <row r="1660" ht="15.75" customHeight="1">
      <c r="A1660" s="348" t="s">
        <v>2223</v>
      </c>
      <c r="B1660" s="640" t="s">
        <v>2224</v>
      </c>
      <c r="C1660" s="348" t="s">
        <v>52</v>
      </c>
      <c r="D1660" s="348" t="s">
        <v>2259</v>
      </c>
      <c r="E1660" s="348" t="s">
        <v>2260</v>
      </c>
      <c r="F1660" s="348" t="s">
        <v>2508</v>
      </c>
      <c r="G1660" s="348">
        <v>14.0</v>
      </c>
      <c r="H1660" s="348">
        <v>14.0</v>
      </c>
      <c r="I1660" s="348">
        <v>14.0</v>
      </c>
      <c r="J1660" s="665">
        <v>50.0</v>
      </c>
      <c r="K1660" s="666">
        <v>3.571428571</v>
      </c>
      <c r="L1660" s="126" t="s">
        <v>3491</v>
      </c>
    </row>
    <row r="1661" ht="15.75" customHeight="1">
      <c r="A1661" s="348" t="s">
        <v>2223</v>
      </c>
      <c r="B1661" s="640" t="s">
        <v>2224</v>
      </c>
      <c r="C1661" s="348" t="s">
        <v>52</v>
      </c>
      <c r="D1661" s="348" t="s">
        <v>2261</v>
      </c>
      <c r="E1661" s="348" t="s">
        <v>2262</v>
      </c>
      <c r="F1661" s="348" t="s">
        <v>2508</v>
      </c>
      <c r="G1661" s="348">
        <v>14.0</v>
      </c>
      <c r="H1661" s="348">
        <v>14.0</v>
      </c>
      <c r="I1661" s="348">
        <v>14.0</v>
      </c>
      <c r="J1661" s="665">
        <v>50.0</v>
      </c>
      <c r="K1661" s="666">
        <v>3.571428571</v>
      </c>
      <c r="L1661" s="126" t="s">
        <v>3491</v>
      </c>
    </row>
    <row r="1662" ht="15.75" customHeight="1">
      <c r="A1662" s="348" t="s">
        <v>2223</v>
      </c>
      <c r="B1662" s="640" t="s">
        <v>2224</v>
      </c>
      <c r="C1662" s="348" t="s">
        <v>52</v>
      </c>
      <c r="D1662" s="348" t="s">
        <v>2263</v>
      </c>
      <c r="E1662" s="672" t="s">
        <v>2264</v>
      </c>
      <c r="F1662" s="348" t="s">
        <v>2508</v>
      </c>
      <c r="G1662" s="348">
        <v>14.0</v>
      </c>
      <c r="H1662" s="348">
        <v>14.0</v>
      </c>
      <c r="I1662" s="348">
        <v>14.0</v>
      </c>
      <c r="J1662" s="665">
        <v>50.0</v>
      </c>
      <c r="K1662" s="666">
        <v>3.571428571</v>
      </c>
      <c r="L1662" s="126" t="s">
        <v>3491</v>
      </c>
    </row>
    <row r="1663" ht="15.75" customHeight="1">
      <c r="A1663" s="348" t="s">
        <v>2223</v>
      </c>
      <c r="B1663" s="640" t="s">
        <v>2224</v>
      </c>
      <c r="C1663" s="348" t="s">
        <v>52</v>
      </c>
      <c r="D1663" s="348" t="s">
        <v>2265</v>
      </c>
      <c r="E1663" s="672" t="s">
        <v>2266</v>
      </c>
      <c r="F1663" s="348" t="s">
        <v>2508</v>
      </c>
      <c r="G1663" s="348">
        <v>14.0</v>
      </c>
      <c r="H1663" s="348">
        <v>14.0</v>
      </c>
      <c r="I1663" s="348">
        <v>14.0</v>
      </c>
      <c r="J1663" s="665">
        <v>50.0</v>
      </c>
      <c r="K1663" s="666">
        <v>3.571428571</v>
      </c>
      <c r="L1663" s="126" t="s">
        <v>3491</v>
      </c>
    </row>
    <row r="1664" ht="15.75" customHeight="1">
      <c r="A1664" s="348" t="s">
        <v>2223</v>
      </c>
      <c r="B1664" s="640" t="s">
        <v>2224</v>
      </c>
      <c r="C1664" s="348" t="s">
        <v>52</v>
      </c>
      <c r="D1664" s="348" t="s">
        <v>2267</v>
      </c>
      <c r="E1664" s="672" t="s">
        <v>2268</v>
      </c>
      <c r="F1664" s="348" t="s">
        <v>2508</v>
      </c>
      <c r="G1664" s="348">
        <v>14.0</v>
      </c>
      <c r="H1664" s="348">
        <v>14.0</v>
      </c>
      <c r="I1664" s="348">
        <v>14.0</v>
      </c>
      <c r="J1664" s="665">
        <v>50.0</v>
      </c>
      <c r="K1664" s="666">
        <v>3.571428571</v>
      </c>
      <c r="L1664" s="126" t="s">
        <v>3491</v>
      </c>
    </row>
    <row r="1665" ht="15.75" customHeight="1">
      <c r="A1665" s="348" t="s">
        <v>2223</v>
      </c>
      <c r="B1665" s="640" t="s">
        <v>2224</v>
      </c>
      <c r="C1665" s="348" t="s">
        <v>52</v>
      </c>
      <c r="D1665" s="348" t="s">
        <v>2269</v>
      </c>
      <c r="E1665" s="672" t="s">
        <v>2270</v>
      </c>
      <c r="F1665" s="348" t="s">
        <v>2508</v>
      </c>
      <c r="G1665" s="348">
        <v>14.0</v>
      </c>
      <c r="H1665" s="348">
        <v>14.0</v>
      </c>
      <c r="I1665" s="348">
        <v>14.0</v>
      </c>
      <c r="J1665" s="665">
        <v>50.0</v>
      </c>
      <c r="K1665" s="666">
        <v>3.571428571</v>
      </c>
      <c r="L1665" s="126" t="s">
        <v>3491</v>
      </c>
    </row>
    <row r="1666" ht="15.75" customHeight="1">
      <c r="A1666" s="348" t="s">
        <v>2223</v>
      </c>
      <c r="B1666" s="640" t="s">
        <v>2224</v>
      </c>
      <c r="C1666" s="348" t="s">
        <v>52</v>
      </c>
      <c r="D1666" s="348" t="s">
        <v>2271</v>
      </c>
      <c r="E1666" s="348" t="s">
        <v>2272</v>
      </c>
      <c r="F1666" s="348" t="s">
        <v>2508</v>
      </c>
      <c r="G1666" s="348">
        <v>14.0</v>
      </c>
      <c r="H1666" s="348">
        <v>14.0</v>
      </c>
      <c r="I1666" s="348">
        <v>14.0</v>
      </c>
      <c r="J1666" s="665">
        <v>50.0</v>
      </c>
      <c r="K1666" s="666">
        <v>3.571428571</v>
      </c>
      <c r="L1666" s="126" t="s">
        <v>3491</v>
      </c>
    </row>
    <row r="1667" ht="15.75" customHeight="1">
      <c r="A1667" s="348" t="s">
        <v>2223</v>
      </c>
      <c r="B1667" s="640" t="s">
        <v>2224</v>
      </c>
      <c r="C1667" s="348" t="s">
        <v>52</v>
      </c>
      <c r="D1667" s="348" t="s">
        <v>2273</v>
      </c>
      <c r="E1667" s="672" t="s">
        <v>2274</v>
      </c>
      <c r="F1667" s="348" t="s">
        <v>2508</v>
      </c>
      <c r="G1667" s="348">
        <v>14.0</v>
      </c>
      <c r="H1667" s="348">
        <v>14.0</v>
      </c>
      <c r="I1667" s="348">
        <v>14.0</v>
      </c>
      <c r="J1667" s="665">
        <v>50.0</v>
      </c>
      <c r="K1667" s="666">
        <v>3.571428571</v>
      </c>
      <c r="L1667" s="126" t="s">
        <v>3491</v>
      </c>
    </row>
    <row r="1668" ht="15.75" customHeight="1">
      <c r="A1668" s="348" t="s">
        <v>2223</v>
      </c>
      <c r="B1668" s="640" t="s">
        <v>2224</v>
      </c>
      <c r="C1668" s="348" t="s">
        <v>52</v>
      </c>
      <c r="D1668" s="348" t="s">
        <v>2275</v>
      </c>
      <c r="E1668" s="348" t="s">
        <v>2276</v>
      </c>
      <c r="F1668" s="348" t="s">
        <v>2508</v>
      </c>
      <c r="G1668" s="348">
        <v>14.0</v>
      </c>
      <c r="H1668" s="348">
        <v>14.0</v>
      </c>
      <c r="I1668" s="348">
        <v>14.0</v>
      </c>
      <c r="J1668" s="665">
        <v>50.0</v>
      </c>
      <c r="K1668" s="666">
        <v>3.571428571</v>
      </c>
      <c r="L1668" s="126" t="s">
        <v>3491</v>
      </c>
    </row>
    <row r="1669" ht="15.75" customHeight="1">
      <c r="A1669" s="348" t="s">
        <v>2223</v>
      </c>
      <c r="B1669" s="640" t="s">
        <v>2224</v>
      </c>
      <c r="C1669" s="348" t="s">
        <v>52</v>
      </c>
      <c r="D1669" s="348" t="s">
        <v>2277</v>
      </c>
      <c r="E1669" s="348" t="s">
        <v>2278</v>
      </c>
      <c r="F1669" s="348" t="s">
        <v>2508</v>
      </c>
      <c r="G1669" s="348">
        <v>14.0</v>
      </c>
      <c r="H1669" s="348">
        <v>14.0</v>
      </c>
      <c r="I1669" s="348">
        <v>14.0</v>
      </c>
      <c r="J1669" s="665">
        <v>50.0</v>
      </c>
      <c r="K1669" s="666">
        <v>3.571428571</v>
      </c>
      <c r="L1669" s="126" t="s">
        <v>3491</v>
      </c>
    </row>
    <row r="1670" ht="15.75" customHeight="1">
      <c r="A1670" s="348" t="s">
        <v>2223</v>
      </c>
      <c r="B1670" s="640" t="s">
        <v>2224</v>
      </c>
      <c r="C1670" s="348" t="s">
        <v>52</v>
      </c>
      <c r="D1670" s="348" t="s">
        <v>2279</v>
      </c>
      <c r="E1670" s="348" t="s">
        <v>2280</v>
      </c>
      <c r="F1670" s="348" t="s">
        <v>2508</v>
      </c>
      <c r="G1670" s="348">
        <v>14.0</v>
      </c>
      <c r="H1670" s="348">
        <v>14.0</v>
      </c>
      <c r="I1670" s="348">
        <v>14.0</v>
      </c>
      <c r="J1670" s="665">
        <v>50.0</v>
      </c>
      <c r="K1670" s="666">
        <v>3.571428571</v>
      </c>
      <c r="L1670" s="126" t="s">
        <v>3491</v>
      </c>
    </row>
    <row r="1671" ht="15.75" customHeight="1">
      <c r="A1671" s="348" t="s">
        <v>2223</v>
      </c>
      <c r="B1671" s="640" t="s">
        <v>2224</v>
      </c>
      <c r="C1671" s="348" t="s">
        <v>52</v>
      </c>
      <c r="D1671" s="348" t="s">
        <v>2281</v>
      </c>
      <c r="E1671" s="348" t="s">
        <v>2282</v>
      </c>
      <c r="F1671" s="348" t="s">
        <v>2508</v>
      </c>
      <c r="G1671" s="348">
        <v>14.0</v>
      </c>
      <c r="H1671" s="348">
        <v>14.0</v>
      </c>
      <c r="I1671" s="348">
        <v>14.0</v>
      </c>
      <c r="J1671" s="665">
        <v>50.0</v>
      </c>
      <c r="K1671" s="666">
        <v>3.571428571</v>
      </c>
      <c r="L1671" s="126" t="s">
        <v>3491</v>
      </c>
    </row>
    <row r="1672" ht="15.75" customHeight="1">
      <c r="A1672" s="348" t="s">
        <v>2223</v>
      </c>
      <c r="B1672" s="640" t="s">
        <v>2224</v>
      </c>
      <c r="C1672" s="348" t="s">
        <v>52</v>
      </c>
      <c r="D1672" s="348" t="s">
        <v>2283</v>
      </c>
      <c r="E1672" s="348" t="s">
        <v>2284</v>
      </c>
      <c r="F1672" s="348" t="s">
        <v>2508</v>
      </c>
      <c r="G1672" s="348">
        <v>14.0</v>
      </c>
      <c r="H1672" s="348">
        <v>14.0</v>
      </c>
      <c r="I1672" s="348">
        <v>14.0</v>
      </c>
      <c r="J1672" s="665">
        <v>50.0</v>
      </c>
      <c r="K1672" s="666">
        <v>3.571428571</v>
      </c>
      <c r="L1672" s="126" t="s">
        <v>3491</v>
      </c>
    </row>
    <row r="1673" ht="15.75" customHeight="1">
      <c r="A1673" s="348" t="s">
        <v>2223</v>
      </c>
      <c r="B1673" s="640" t="s">
        <v>2224</v>
      </c>
      <c r="C1673" s="348" t="s">
        <v>52</v>
      </c>
      <c r="D1673" s="348" t="s">
        <v>2285</v>
      </c>
      <c r="E1673" s="348" t="s">
        <v>2286</v>
      </c>
      <c r="F1673" s="348" t="s">
        <v>2508</v>
      </c>
      <c r="G1673" s="348">
        <v>14.0</v>
      </c>
      <c r="H1673" s="348">
        <v>14.0</v>
      </c>
      <c r="I1673" s="348">
        <v>14.0</v>
      </c>
      <c r="J1673" s="665">
        <v>50.0</v>
      </c>
      <c r="K1673" s="666">
        <v>3.571428571</v>
      </c>
      <c r="L1673" s="126" t="s">
        <v>3491</v>
      </c>
    </row>
    <row r="1674" ht="15.75" customHeight="1">
      <c r="A1674" s="348" t="s">
        <v>2223</v>
      </c>
      <c r="B1674" s="640" t="s">
        <v>2224</v>
      </c>
      <c r="C1674" s="348" t="s">
        <v>52</v>
      </c>
      <c r="D1674" s="348" t="s">
        <v>2287</v>
      </c>
      <c r="E1674" s="348" t="s">
        <v>2288</v>
      </c>
      <c r="F1674" s="348" t="s">
        <v>2508</v>
      </c>
      <c r="G1674" s="348">
        <v>14.0</v>
      </c>
      <c r="H1674" s="348">
        <v>14.0</v>
      </c>
      <c r="I1674" s="348">
        <v>14.0</v>
      </c>
      <c r="J1674" s="665">
        <v>50.0</v>
      </c>
      <c r="K1674" s="666">
        <v>3.571428571</v>
      </c>
      <c r="L1674" s="126" t="s">
        <v>3491</v>
      </c>
    </row>
    <row r="1675" ht="15.75" customHeight="1">
      <c r="A1675" s="348" t="s">
        <v>2223</v>
      </c>
      <c r="B1675" s="640" t="s">
        <v>2224</v>
      </c>
      <c r="C1675" s="348" t="s">
        <v>52</v>
      </c>
      <c r="D1675" s="348" t="s">
        <v>2289</v>
      </c>
      <c r="E1675" s="348" t="s">
        <v>2290</v>
      </c>
      <c r="F1675" s="348" t="s">
        <v>2508</v>
      </c>
      <c r="G1675" s="348">
        <v>14.0</v>
      </c>
      <c r="H1675" s="348">
        <v>14.0</v>
      </c>
      <c r="I1675" s="348">
        <v>14.0</v>
      </c>
      <c r="J1675" s="665">
        <v>50.0</v>
      </c>
      <c r="K1675" s="666">
        <v>3.571428571</v>
      </c>
      <c r="L1675" s="126" t="s">
        <v>3491</v>
      </c>
    </row>
    <row r="1676" ht="15.75" customHeight="1">
      <c r="A1676" s="348" t="s">
        <v>2223</v>
      </c>
      <c r="B1676" s="640" t="s">
        <v>2224</v>
      </c>
      <c r="C1676" s="348" t="s">
        <v>52</v>
      </c>
      <c r="D1676" s="348" t="s">
        <v>2291</v>
      </c>
      <c r="E1676" s="348" t="s">
        <v>2292</v>
      </c>
      <c r="F1676" s="348" t="s">
        <v>2508</v>
      </c>
      <c r="G1676" s="348">
        <v>14.0</v>
      </c>
      <c r="H1676" s="348">
        <v>14.0</v>
      </c>
      <c r="I1676" s="348">
        <v>14.0</v>
      </c>
      <c r="J1676" s="665">
        <v>50.0</v>
      </c>
      <c r="K1676" s="666">
        <v>3.571428571</v>
      </c>
      <c r="L1676" s="126" t="s">
        <v>3491</v>
      </c>
    </row>
    <row r="1677" ht="15.75" customHeight="1">
      <c r="A1677" s="348" t="s">
        <v>2223</v>
      </c>
      <c r="B1677" s="640" t="s">
        <v>2224</v>
      </c>
      <c r="C1677" s="348" t="s">
        <v>52</v>
      </c>
      <c r="D1677" s="348" t="s">
        <v>2293</v>
      </c>
      <c r="E1677" s="672" t="s">
        <v>2294</v>
      </c>
      <c r="F1677" s="348" t="s">
        <v>2508</v>
      </c>
      <c r="G1677" s="348">
        <v>14.0</v>
      </c>
      <c r="H1677" s="348">
        <v>14.0</v>
      </c>
      <c r="I1677" s="348">
        <v>14.0</v>
      </c>
      <c r="J1677" s="665">
        <v>50.0</v>
      </c>
      <c r="K1677" s="666">
        <v>3.571428571</v>
      </c>
      <c r="L1677" s="126" t="s">
        <v>3491</v>
      </c>
    </row>
    <row r="1678" ht="15.75" customHeight="1">
      <c r="A1678" s="348" t="s">
        <v>2223</v>
      </c>
      <c r="B1678" s="640" t="s">
        <v>2224</v>
      </c>
      <c r="C1678" s="348" t="s">
        <v>52</v>
      </c>
      <c r="D1678" s="348" t="s">
        <v>2295</v>
      </c>
      <c r="E1678" s="348" t="s">
        <v>2296</v>
      </c>
      <c r="F1678" s="348" t="s">
        <v>2508</v>
      </c>
      <c r="G1678" s="348">
        <v>14.0</v>
      </c>
      <c r="H1678" s="348">
        <v>14.0</v>
      </c>
      <c r="I1678" s="348">
        <v>14.0</v>
      </c>
      <c r="J1678" s="665">
        <v>50.0</v>
      </c>
      <c r="K1678" s="666">
        <v>3.571428571</v>
      </c>
      <c r="L1678" s="126" t="s">
        <v>3491</v>
      </c>
    </row>
    <row r="1679" ht="15.75" customHeight="1">
      <c r="A1679" s="348" t="s">
        <v>2223</v>
      </c>
      <c r="B1679" s="640" t="s">
        <v>2224</v>
      </c>
      <c r="C1679" s="348" t="s">
        <v>52</v>
      </c>
      <c r="D1679" s="348" t="s">
        <v>2297</v>
      </c>
      <c r="E1679" s="348" t="s">
        <v>2298</v>
      </c>
      <c r="F1679" s="348" t="s">
        <v>2508</v>
      </c>
      <c r="G1679" s="348">
        <v>14.0</v>
      </c>
      <c r="H1679" s="348">
        <v>14.0</v>
      </c>
      <c r="I1679" s="348">
        <v>14.0</v>
      </c>
      <c r="J1679" s="665">
        <v>50.0</v>
      </c>
      <c r="K1679" s="666">
        <v>3.571428571</v>
      </c>
      <c r="L1679" s="126" t="s">
        <v>3491</v>
      </c>
    </row>
    <row r="1680" ht="15.75" customHeight="1">
      <c r="A1680" s="348" t="s">
        <v>2223</v>
      </c>
      <c r="B1680" s="640" t="s">
        <v>2224</v>
      </c>
      <c r="C1680" s="348" t="s">
        <v>52</v>
      </c>
      <c r="D1680" s="348" t="s">
        <v>2299</v>
      </c>
      <c r="E1680" s="672" t="s">
        <v>2300</v>
      </c>
      <c r="F1680" s="348" t="s">
        <v>2508</v>
      </c>
      <c r="G1680" s="348">
        <v>14.0</v>
      </c>
      <c r="H1680" s="348">
        <v>14.0</v>
      </c>
      <c r="I1680" s="348">
        <v>14.0</v>
      </c>
      <c r="J1680" s="665">
        <v>50.0</v>
      </c>
      <c r="K1680" s="666">
        <v>3.571428571</v>
      </c>
      <c r="L1680" s="126" t="s">
        <v>3491</v>
      </c>
    </row>
    <row r="1681" ht="15.75" customHeight="1">
      <c r="A1681" s="348" t="s">
        <v>2223</v>
      </c>
      <c r="B1681" s="640" t="s">
        <v>2224</v>
      </c>
      <c r="C1681" s="348" t="s">
        <v>52</v>
      </c>
      <c r="D1681" s="348" t="s">
        <v>2301</v>
      </c>
      <c r="E1681" s="348" t="s">
        <v>2302</v>
      </c>
      <c r="F1681" s="348" t="s">
        <v>2508</v>
      </c>
      <c r="G1681" s="348">
        <v>14.0</v>
      </c>
      <c r="H1681" s="348">
        <v>14.0</v>
      </c>
      <c r="I1681" s="348">
        <v>14.0</v>
      </c>
      <c r="J1681" s="665">
        <v>50.0</v>
      </c>
      <c r="K1681" s="666">
        <v>3.571428571</v>
      </c>
      <c r="L1681" s="126" t="s">
        <v>3491</v>
      </c>
    </row>
    <row r="1682" ht="15.75" customHeight="1">
      <c r="A1682" s="348" t="s">
        <v>2223</v>
      </c>
      <c r="B1682" s="640" t="s">
        <v>2224</v>
      </c>
      <c r="C1682" s="348" t="s">
        <v>52</v>
      </c>
      <c r="D1682" s="348" t="s">
        <v>2303</v>
      </c>
      <c r="E1682" s="348" t="s">
        <v>2304</v>
      </c>
      <c r="F1682" s="348" t="s">
        <v>2508</v>
      </c>
      <c r="G1682" s="348">
        <v>14.0</v>
      </c>
      <c r="H1682" s="348">
        <v>14.0</v>
      </c>
      <c r="I1682" s="348">
        <v>14.0</v>
      </c>
      <c r="J1682" s="665">
        <v>50.0</v>
      </c>
      <c r="K1682" s="666">
        <v>3.571428571</v>
      </c>
      <c r="L1682" s="126" t="s">
        <v>3491</v>
      </c>
    </row>
    <row r="1683" ht="15.75" customHeight="1">
      <c r="A1683" s="348" t="s">
        <v>2223</v>
      </c>
      <c r="B1683" s="640" t="s">
        <v>2224</v>
      </c>
      <c r="C1683" s="348" t="s">
        <v>52</v>
      </c>
      <c r="D1683" s="348" t="s">
        <v>2305</v>
      </c>
      <c r="E1683" s="348" t="s">
        <v>2306</v>
      </c>
      <c r="F1683" s="348" t="s">
        <v>2508</v>
      </c>
      <c r="G1683" s="348">
        <v>14.0</v>
      </c>
      <c r="H1683" s="348">
        <v>14.0</v>
      </c>
      <c r="I1683" s="348">
        <v>14.0</v>
      </c>
      <c r="J1683" s="665">
        <v>50.0</v>
      </c>
      <c r="K1683" s="666">
        <v>3.571428571</v>
      </c>
      <c r="L1683" s="126" t="s">
        <v>3491</v>
      </c>
    </row>
    <row r="1684" ht="15.75" customHeight="1">
      <c r="A1684" s="348" t="s">
        <v>2223</v>
      </c>
      <c r="B1684" s="640" t="s">
        <v>2224</v>
      </c>
      <c r="C1684" s="348" t="s">
        <v>52</v>
      </c>
      <c r="D1684" s="348" t="s">
        <v>2307</v>
      </c>
      <c r="E1684" s="348" t="s">
        <v>2308</v>
      </c>
      <c r="F1684" s="348" t="s">
        <v>2508</v>
      </c>
      <c r="G1684" s="348">
        <v>14.0</v>
      </c>
      <c r="H1684" s="348">
        <v>14.0</v>
      </c>
      <c r="I1684" s="348">
        <v>14.0</v>
      </c>
      <c r="J1684" s="665">
        <v>50.0</v>
      </c>
      <c r="K1684" s="666">
        <v>3.571428571</v>
      </c>
      <c r="L1684" s="126" t="s">
        <v>3491</v>
      </c>
    </row>
    <row r="1685" ht="15.75" customHeight="1">
      <c r="A1685" s="348" t="s">
        <v>2223</v>
      </c>
      <c r="B1685" s="640" t="s">
        <v>2224</v>
      </c>
      <c r="C1685" s="348" t="s">
        <v>52</v>
      </c>
      <c r="D1685" s="348" t="s">
        <v>2309</v>
      </c>
      <c r="E1685" s="348" t="s">
        <v>2310</v>
      </c>
      <c r="F1685" s="348" t="s">
        <v>2508</v>
      </c>
      <c r="G1685" s="348">
        <v>14.0</v>
      </c>
      <c r="H1685" s="348">
        <v>14.0</v>
      </c>
      <c r="I1685" s="348">
        <v>14.0</v>
      </c>
      <c r="J1685" s="665">
        <v>50.0</v>
      </c>
      <c r="K1685" s="666">
        <v>3.571428571</v>
      </c>
      <c r="L1685" s="126" t="s">
        <v>3491</v>
      </c>
    </row>
    <row r="1686" ht="15.75" customHeight="1">
      <c r="A1686" s="348" t="s">
        <v>2223</v>
      </c>
      <c r="B1686" s="640" t="s">
        <v>2224</v>
      </c>
      <c r="C1686" s="348" t="s">
        <v>52</v>
      </c>
      <c r="D1686" s="348" t="s">
        <v>2311</v>
      </c>
      <c r="E1686" s="348" t="s">
        <v>2310</v>
      </c>
      <c r="F1686" s="348" t="s">
        <v>2508</v>
      </c>
      <c r="G1686" s="348">
        <v>14.0</v>
      </c>
      <c r="H1686" s="348">
        <v>14.0</v>
      </c>
      <c r="I1686" s="348">
        <v>14.0</v>
      </c>
      <c r="J1686" s="665">
        <v>50.0</v>
      </c>
      <c r="K1686" s="666">
        <v>3.571428571</v>
      </c>
      <c r="L1686" s="126" t="s">
        <v>3491</v>
      </c>
    </row>
    <row r="1687" ht="15.75" customHeight="1">
      <c r="A1687" s="348" t="s">
        <v>2223</v>
      </c>
      <c r="B1687" s="640" t="s">
        <v>2224</v>
      </c>
      <c r="C1687" s="348" t="s">
        <v>52</v>
      </c>
      <c r="D1687" s="348" t="s">
        <v>2312</v>
      </c>
      <c r="E1687" s="348" t="s">
        <v>2313</v>
      </c>
      <c r="F1687" s="348" t="s">
        <v>2508</v>
      </c>
      <c r="G1687" s="348">
        <v>14.0</v>
      </c>
      <c r="H1687" s="348">
        <v>14.0</v>
      </c>
      <c r="I1687" s="348">
        <v>14.0</v>
      </c>
      <c r="J1687" s="665">
        <v>50.0</v>
      </c>
      <c r="K1687" s="666">
        <v>3.571428571</v>
      </c>
      <c r="L1687" s="126" t="s">
        <v>3491</v>
      </c>
    </row>
    <row r="1688" ht="15.75" customHeight="1">
      <c r="A1688" s="348" t="s">
        <v>2223</v>
      </c>
      <c r="B1688" s="663" t="s">
        <v>2224</v>
      </c>
      <c r="C1688" s="348" t="s">
        <v>52</v>
      </c>
      <c r="D1688" s="348" t="s">
        <v>2314</v>
      </c>
      <c r="E1688" s="348" t="s">
        <v>2315</v>
      </c>
      <c r="F1688" s="348" t="s">
        <v>2508</v>
      </c>
      <c r="G1688" s="348">
        <v>14.0</v>
      </c>
      <c r="H1688" s="348">
        <v>14.0</v>
      </c>
      <c r="I1688" s="348">
        <v>14.0</v>
      </c>
      <c r="J1688" s="665">
        <v>50.0</v>
      </c>
      <c r="K1688" s="666">
        <v>3.571428571</v>
      </c>
      <c r="L1688" s="126" t="s">
        <v>3491</v>
      </c>
    </row>
    <row r="1689" ht="15.75" customHeight="1">
      <c r="A1689" s="348" t="s">
        <v>2223</v>
      </c>
      <c r="B1689" s="663" t="s">
        <v>2224</v>
      </c>
      <c r="C1689" s="348" t="s">
        <v>52</v>
      </c>
      <c r="D1689" s="348" t="s">
        <v>2316</v>
      </c>
      <c r="E1689" s="348" t="s">
        <v>2317</v>
      </c>
      <c r="F1689" s="348" t="s">
        <v>2508</v>
      </c>
      <c r="G1689" s="348">
        <v>14.0</v>
      </c>
      <c r="H1689" s="348">
        <v>14.0</v>
      </c>
      <c r="I1689" s="348">
        <v>14.0</v>
      </c>
      <c r="J1689" s="665">
        <v>50.0</v>
      </c>
      <c r="K1689" s="666">
        <v>3.571428571</v>
      </c>
      <c r="L1689" s="126" t="s">
        <v>3491</v>
      </c>
    </row>
    <row r="1690" ht="15.75" customHeight="1">
      <c r="A1690" s="348" t="s">
        <v>2223</v>
      </c>
      <c r="B1690" s="663" t="s">
        <v>2224</v>
      </c>
      <c r="C1690" s="348" t="s">
        <v>101</v>
      </c>
      <c r="D1690" s="348" t="s">
        <v>2318</v>
      </c>
      <c r="E1690" s="348" t="s">
        <v>2319</v>
      </c>
      <c r="F1690" s="348" t="s">
        <v>2508</v>
      </c>
      <c r="G1690" s="348">
        <v>14.0</v>
      </c>
      <c r="H1690" s="348">
        <v>14.0</v>
      </c>
      <c r="I1690" s="348">
        <v>14.0</v>
      </c>
      <c r="J1690" s="665">
        <v>50.0</v>
      </c>
      <c r="K1690" s="666">
        <v>3.571428571</v>
      </c>
      <c r="L1690" s="126" t="s">
        <v>3491</v>
      </c>
    </row>
    <row r="1691" ht="15.75" customHeight="1">
      <c r="A1691" s="348" t="s">
        <v>2223</v>
      </c>
      <c r="B1691" s="663" t="s">
        <v>2224</v>
      </c>
      <c r="C1691" s="348" t="s">
        <v>139</v>
      </c>
      <c r="D1691" s="348" t="s">
        <v>2320</v>
      </c>
      <c r="E1691" s="348" t="s">
        <v>2321</v>
      </c>
      <c r="F1691" s="348" t="s">
        <v>2508</v>
      </c>
      <c r="G1691" s="348">
        <v>14.0</v>
      </c>
      <c r="H1691" s="348">
        <v>14.0</v>
      </c>
      <c r="I1691" s="348">
        <v>14.0</v>
      </c>
      <c r="J1691" s="665">
        <v>50.0</v>
      </c>
      <c r="K1691" s="666">
        <v>3.571428571</v>
      </c>
      <c r="L1691" s="126" t="s">
        <v>3491</v>
      </c>
    </row>
    <row r="1692" ht="15.75" customHeight="1">
      <c r="A1692" s="348" t="s">
        <v>2223</v>
      </c>
      <c r="B1692" s="663" t="s">
        <v>2224</v>
      </c>
      <c r="C1692" s="348" t="s">
        <v>174</v>
      </c>
      <c r="D1692" s="348" t="s">
        <v>2322</v>
      </c>
      <c r="E1692" s="348" t="s">
        <v>2323</v>
      </c>
      <c r="F1692" s="348" t="s">
        <v>2508</v>
      </c>
      <c r="G1692" s="348">
        <v>14.0</v>
      </c>
      <c r="H1692" s="348">
        <v>14.0</v>
      </c>
      <c r="I1692" s="348">
        <v>14.0</v>
      </c>
      <c r="J1692" s="665">
        <v>50.0</v>
      </c>
      <c r="K1692" s="666">
        <v>3.571428571</v>
      </c>
      <c r="L1692" s="126" t="s">
        <v>3491</v>
      </c>
    </row>
    <row r="1693" ht="15.75" customHeight="1">
      <c r="A1693" s="348" t="s">
        <v>2223</v>
      </c>
      <c r="B1693" s="663" t="s">
        <v>2224</v>
      </c>
      <c r="C1693" s="348" t="s">
        <v>3513</v>
      </c>
      <c r="D1693" s="348" t="s">
        <v>2324</v>
      </c>
      <c r="E1693" s="348" t="s">
        <v>2325</v>
      </c>
      <c r="F1693" s="348" t="s">
        <v>2508</v>
      </c>
      <c r="G1693" s="348">
        <v>14.0</v>
      </c>
      <c r="H1693" s="348">
        <v>14.0</v>
      </c>
      <c r="I1693" s="348">
        <v>14.0</v>
      </c>
      <c r="J1693" s="665">
        <v>50.0</v>
      </c>
      <c r="K1693" s="666">
        <v>3.571428571</v>
      </c>
      <c r="L1693" s="126" t="s">
        <v>3491</v>
      </c>
    </row>
    <row r="1694" ht="15.75" customHeight="1">
      <c r="A1694" s="348" t="s">
        <v>2223</v>
      </c>
      <c r="B1694" s="663" t="s">
        <v>2224</v>
      </c>
      <c r="C1694" s="348" t="s">
        <v>3514</v>
      </c>
      <c r="D1694" s="348" t="s">
        <v>2326</v>
      </c>
      <c r="E1694" s="348" t="s">
        <v>2327</v>
      </c>
      <c r="F1694" s="348" t="s">
        <v>2508</v>
      </c>
      <c r="G1694" s="348">
        <v>14.0</v>
      </c>
      <c r="H1694" s="348">
        <v>14.0</v>
      </c>
      <c r="I1694" s="348">
        <v>14.0</v>
      </c>
      <c r="J1694" s="665">
        <v>50.0</v>
      </c>
      <c r="K1694" s="666">
        <v>3.571428571</v>
      </c>
      <c r="L1694" s="126" t="s">
        <v>3491</v>
      </c>
    </row>
    <row r="1695" ht="15.75" customHeight="1">
      <c r="A1695" s="348" t="s">
        <v>2223</v>
      </c>
      <c r="B1695" s="663" t="s">
        <v>2224</v>
      </c>
      <c r="C1695" s="348" t="s">
        <v>3515</v>
      </c>
      <c r="D1695" s="348" t="s">
        <v>2328</v>
      </c>
      <c r="E1695" s="348" t="s">
        <v>2329</v>
      </c>
      <c r="F1695" s="348" t="s">
        <v>2508</v>
      </c>
      <c r="G1695" s="348">
        <v>14.0</v>
      </c>
      <c r="H1695" s="348">
        <v>14.0</v>
      </c>
      <c r="I1695" s="348">
        <v>14.0</v>
      </c>
      <c r="J1695" s="665">
        <v>50.0</v>
      </c>
      <c r="K1695" s="666">
        <v>3.571428571</v>
      </c>
      <c r="L1695" s="126" t="s">
        <v>3491</v>
      </c>
    </row>
    <row r="1696" ht="15.75" customHeight="1">
      <c r="A1696" s="348" t="s">
        <v>2223</v>
      </c>
      <c r="B1696" s="640" t="s">
        <v>2224</v>
      </c>
      <c r="C1696" s="348" t="s">
        <v>3516</v>
      </c>
      <c r="D1696" s="348" t="s">
        <v>2330</v>
      </c>
      <c r="E1696" s="672" t="s">
        <v>2331</v>
      </c>
      <c r="F1696" s="348" t="s">
        <v>2508</v>
      </c>
      <c r="G1696" s="348">
        <v>14.0</v>
      </c>
      <c r="H1696" s="348">
        <v>14.0</v>
      </c>
      <c r="I1696" s="348">
        <v>14.0</v>
      </c>
      <c r="J1696" s="665">
        <v>50.0</v>
      </c>
      <c r="K1696" s="666">
        <v>3.571428571</v>
      </c>
      <c r="L1696" s="126" t="s">
        <v>3491</v>
      </c>
    </row>
    <row r="1697" ht="15.75" customHeight="1">
      <c r="A1697" s="348" t="s">
        <v>2223</v>
      </c>
      <c r="B1697" s="640" t="s">
        <v>2224</v>
      </c>
      <c r="C1697" s="348" t="s">
        <v>3517</v>
      </c>
      <c r="D1697" s="348" t="s">
        <v>2332</v>
      </c>
      <c r="E1697" s="672" t="s">
        <v>2333</v>
      </c>
      <c r="F1697" s="348" t="s">
        <v>2508</v>
      </c>
      <c r="G1697" s="348">
        <v>14.0</v>
      </c>
      <c r="H1697" s="348">
        <v>14.0</v>
      </c>
      <c r="I1697" s="348">
        <v>14.0</v>
      </c>
      <c r="J1697" s="665">
        <v>50.0</v>
      </c>
      <c r="K1697" s="666">
        <v>3.571428571</v>
      </c>
      <c r="L1697" s="126" t="s">
        <v>3491</v>
      </c>
    </row>
    <row r="1698" ht="15.75" customHeight="1">
      <c r="A1698" s="348" t="s">
        <v>2223</v>
      </c>
      <c r="B1698" s="640" t="s">
        <v>2224</v>
      </c>
      <c r="C1698" s="348" t="s">
        <v>3518</v>
      </c>
      <c r="D1698" s="348" t="s">
        <v>2334</v>
      </c>
      <c r="E1698" s="348" t="s">
        <v>2335</v>
      </c>
      <c r="F1698" s="348" t="s">
        <v>2508</v>
      </c>
      <c r="G1698" s="348">
        <v>14.0</v>
      </c>
      <c r="H1698" s="348">
        <v>14.0</v>
      </c>
      <c r="I1698" s="348">
        <v>14.0</v>
      </c>
      <c r="J1698" s="665">
        <v>50.0</v>
      </c>
      <c r="K1698" s="666">
        <v>3.571428571</v>
      </c>
      <c r="L1698" s="126" t="s">
        <v>3491</v>
      </c>
    </row>
    <row r="1699" ht="15.75" customHeight="1">
      <c r="A1699" s="348" t="s">
        <v>2223</v>
      </c>
      <c r="B1699" s="640" t="s">
        <v>2224</v>
      </c>
      <c r="C1699" s="348" t="s">
        <v>3519</v>
      </c>
      <c r="D1699" s="348" t="s">
        <v>2336</v>
      </c>
      <c r="E1699" s="348" t="s">
        <v>2337</v>
      </c>
      <c r="F1699" s="348" t="s">
        <v>2508</v>
      </c>
      <c r="G1699" s="348">
        <v>14.0</v>
      </c>
      <c r="H1699" s="348">
        <v>14.0</v>
      </c>
      <c r="I1699" s="348">
        <v>14.0</v>
      </c>
      <c r="J1699" s="665">
        <v>50.0</v>
      </c>
      <c r="K1699" s="666">
        <v>3.571428571</v>
      </c>
      <c r="L1699" s="126" t="s">
        <v>3491</v>
      </c>
    </row>
    <row r="1700" ht="15.75" customHeight="1">
      <c r="A1700" s="348" t="s">
        <v>2223</v>
      </c>
      <c r="B1700" s="640" t="s">
        <v>2224</v>
      </c>
      <c r="C1700" s="348" t="s">
        <v>3520</v>
      </c>
      <c r="D1700" s="348" t="s">
        <v>2338</v>
      </c>
      <c r="E1700" s="348" t="s">
        <v>2339</v>
      </c>
      <c r="F1700" s="348" t="s">
        <v>2508</v>
      </c>
      <c r="G1700" s="348">
        <v>14.0</v>
      </c>
      <c r="H1700" s="348">
        <v>14.0</v>
      </c>
      <c r="I1700" s="348">
        <v>14.0</v>
      </c>
      <c r="J1700" s="665">
        <v>50.0</v>
      </c>
      <c r="K1700" s="666">
        <v>3.571428571</v>
      </c>
      <c r="L1700" s="126" t="s">
        <v>3491</v>
      </c>
    </row>
    <row r="1701" ht="15.75" customHeight="1">
      <c r="A1701" s="348" t="s">
        <v>2223</v>
      </c>
      <c r="B1701" s="640" t="s">
        <v>2224</v>
      </c>
      <c r="C1701" s="348" t="s">
        <v>3521</v>
      </c>
      <c r="D1701" s="348" t="s">
        <v>2340</v>
      </c>
      <c r="E1701" s="348" t="s">
        <v>2341</v>
      </c>
      <c r="F1701" s="348" t="s">
        <v>2508</v>
      </c>
      <c r="G1701" s="348">
        <v>14.0</v>
      </c>
      <c r="H1701" s="348">
        <v>14.0</v>
      </c>
      <c r="I1701" s="348">
        <v>14.0</v>
      </c>
      <c r="J1701" s="665">
        <v>50.0</v>
      </c>
      <c r="K1701" s="666">
        <v>3.571428571</v>
      </c>
      <c r="L1701" s="126" t="s">
        <v>3491</v>
      </c>
    </row>
    <row r="1702" ht="15.75" customHeight="1">
      <c r="A1702" s="348" t="s">
        <v>2223</v>
      </c>
      <c r="B1702" s="640" t="s">
        <v>2224</v>
      </c>
      <c r="C1702" s="348" t="s">
        <v>3522</v>
      </c>
      <c r="D1702" s="348" t="s">
        <v>2342</v>
      </c>
      <c r="E1702" s="348" t="s">
        <v>2343</v>
      </c>
      <c r="F1702" s="348" t="s">
        <v>2508</v>
      </c>
      <c r="G1702" s="348">
        <v>14.0</v>
      </c>
      <c r="H1702" s="348">
        <v>14.0</v>
      </c>
      <c r="I1702" s="348">
        <v>14.0</v>
      </c>
      <c r="J1702" s="665">
        <v>50.0</v>
      </c>
      <c r="K1702" s="666">
        <v>3.571428571</v>
      </c>
      <c r="L1702" s="126" t="s">
        <v>3491</v>
      </c>
    </row>
    <row r="1703" ht="15.75" customHeight="1">
      <c r="A1703" s="348" t="s">
        <v>2223</v>
      </c>
      <c r="B1703" s="640" t="s">
        <v>2224</v>
      </c>
      <c r="C1703" s="348" t="s">
        <v>3523</v>
      </c>
      <c r="D1703" s="348" t="s">
        <v>2344</v>
      </c>
      <c r="E1703" s="348" t="s">
        <v>2345</v>
      </c>
      <c r="F1703" s="348" t="s">
        <v>2508</v>
      </c>
      <c r="G1703" s="348">
        <v>14.0</v>
      </c>
      <c r="H1703" s="348">
        <v>14.0</v>
      </c>
      <c r="I1703" s="348">
        <v>14.0</v>
      </c>
      <c r="J1703" s="665">
        <v>50.0</v>
      </c>
      <c r="K1703" s="666">
        <v>3.571428571</v>
      </c>
      <c r="L1703" s="126" t="s">
        <v>3491</v>
      </c>
    </row>
    <row r="1704" ht="15.75" customHeight="1">
      <c r="A1704" s="348" t="s">
        <v>2223</v>
      </c>
      <c r="B1704" s="640" t="s">
        <v>2224</v>
      </c>
      <c r="C1704" s="348" t="s">
        <v>3524</v>
      </c>
      <c r="D1704" s="348" t="s">
        <v>2346</v>
      </c>
      <c r="E1704" s="348" t="s">
        <v>2347</v>
      </c>
      <c r="F1704" s="348" t="s">
        <v>2508</v>
      </c>
      <c r="G1704" s="348">
        <v>14.0</v>
      </c>
      <c r="H1704" s="348">
        <v>14.0</v>
      </c>
      <c r="I1704" s="348">
        <v>14.0</v>
      </c>
      <c r="J1704" s="665">
        <v>50.0</v>
      </c>
      <c r="K1704" s="666">
        <v>3.571428571</v>
      </c>
      <c r="L1704" s="126" t="s">
        <v>3491</v>
      </c>
    </row>
    <row r="1705" ht="15.75" customHeight="1">
      <c r="A1705" s="348" t="s">
        <v>2223</v>
      </c>
      <c r="B1705" s="640" t="s">
        <v>2224</v>
      </c>
      <c r="C1705" s="348" t="s">
        <v>3525</v>
      </c>
      <c r="D1705" s="348" t="s">
        <v>2348</v>
      </c>
      <c r="E1705" s="348" t="s">
        <v>2349</v>
      </c>
      <c r="F1705" s="348" t="s">
        <v>2508</v>
      </c>
      <c r="G1705" s="348">
        <v>14.0</v>
      </c>
      <c r="H1705" s="348">
        <v>14.0</v>
      </c>
      <c r="I1705" s="348">
        <v>14.0</v>
      </c>
      <c r="J1705" s="665">
        <v>50.0</v>
      </c>
      <c r="K1705" s="666">
        <v>3.571428571</v>
      </c>
      <c r="L1705" s="126" t="s">
        <v>3491</v>
      </c>
    </row>
    <row r="1706" ht="15.75" customHeight="1">
      <c r="A1706" s="348" t="s">
        <v>2223</v>
      </c>
      <c r="B1706" s="640" t="s">
        <v>2224</v>
      </c>
      <c r="C1706" s="348" t="s">
        <v>3526</v>
      </c>
      <c r="D1706" s="348" t="s">
        <v>2350</v>
      </c>
      <c r="E1706" s="348" t="s">
        <v>2351</v>
      </c>
      <c r="F1706" s="348" t="s">
        <v>2508</v>
      </c>
      <c r="G1706" s="348">
        <v>14.0</v>
      </c>
      <c r="H1706" s="348">
        <v>14.0</v>
      </c>
      <c r="I1706" s="348">
        <v>14.0</v>
      </c>
      <c r="J1706" s="665">
        <v>50.0</v>
      </c>
      <c r="K1706" s="666">
        <v>3.571428571</v>
      </c>
      <c r="L1706" s="126" t="s">
        <v>3491</v>
      </c>
    </row>
    <row r="1707" ht="15.75" customHeight="1">
      <c r="A1707" s="348" t="s">
        <v>2223</v>
      </c>
      <c r="B1707" s="640" t="s">
        <v>2224</v>
      </c>
      <c r="C1707" s="348" t="s">
        <v>3527</v>
      </c>
      <c r="D1707" s="348" t="s">
        <v>2352</v>
      </c>
      <c r="E1707" s="348" t="s">
        <v>2353</v>
      </c>
      <c r="F1707" s="348" t="s">
        <v>2508</v>
      </c>
      <c r="G1707" s="348">
        <v>14.0</v>
      </c>
      <c r="H1707" s="348">
        <v>14.0</v>
      </c>
      <c r="I1707" s="348">
        <v>14.0</v>
      </c>
      <c r="J1707" s="665">
        <v>50.0</v>
      </c>
      <c r="K1707" s="666">
        <v>3.571428571</v>
      </c>
      <c r="L1707" s="126" t="s">
        <v>3491</v>
      </c>
    </row>
    <row r="1708" ht="15.75" customHeight="1">
      <c r="A1708" s="348" t="s">
        <v>2223</v>
      </c>
      <c r="B1708" s="640" t="s">
        <v>2224</v>
      </c>
      <c r="C1708" s="348" t="s">
        <v>3528</v>
      </c>
      <c r="D1708" s="348" t="s">
        <v>2354</v>
      </c>
      <c r="E1708" s="348" t="s">
        <v>2355</v>
      </c>
      <c r="F1708" s="348" t="s">
        <v>2508</v>
      </c>
      <c r="G1708" s="348">
        <v>14.0</v>
      </c>
      <c r="H1708" s="348">
        <v>14.0</v>
      </c>
      <c r="I1708" s="348">
        <v>14.0</v>
      </c>
      <c r="J1708" s="665">
        <v>50.0</v>
      </c>
      <c r="K1708" s="666">
        <v>3.571428571</v>
      </c>
      <c r="L1708" s="126" t="s">
        <v>3529</v>
      </c>
    </row>
    <row r="1709" ht="15.75" customHeight="1">
      <c r="A1709" s="348" t="s">
        <v>3530</v>
      </c>
      <c r="B1709" s="640" t="s">
        <v>3531</v>
      </c>
      <c r="C1709" s="348" t="s">
        <v>52</v>
      </c>
      <c r="D1709" s="348" t="s">
        <v>3532</v>
      </c>
      <c r="E1709" s="348" t="s">
        <v>3533</v>
      </c>
      <c r="F1709" s="348" t="s">
        <v>2508</v>
      </c>
      <c r="G1709" s="348">
        <v>2.0</v>
      </c>
      <c r="H1709" s="348">
        <v>2.0</v>
      </c>
      <c r="I1709" s="348">
        <v>2.0</v>
      </c>
      <c r="J1709" s="665">
        <v>50.0</v>
      </c>
      <c r="K1709" s="666">
        <v>25.0</v>
      </c>
      <c r="L1709" s="126" t="s">
        <v>3529</v>
      </c>
    </row>
    <row r="1710" ht="15.75" customHeight="1">
      <c r="A1710" s="348" t="s">
        <v>3530</v>
      </c>
      <c r="B1710" s="640" t="s">
        <v>3531</v>
      </c>
      <c r="C1710" s="348" t="s">
        <v>52</v>
      </c>
      <c r="D1710" s="348" t="s">
        <v>3534</v>
      </c>
      <c r="E1710" s="348" t="s">
        <v>3535</v>
      </c>
      <c r="F1710" s="348" t="s">
        <v>2508</v>
      </c>
      <c r="G1710" s="348">
        <v>2.0</v>
      </c>
      <c r="H1710" s="348">
        <v>2.0</v>
      </c>
      <c r="I1710" s="348">
        <v>2.0</v>
      </c>
      <c r="J1710" s="665">
        <v>50.0</v>
      </c>
      <c r="K1710" s="666">
        <v>25.0</v>
      </c>
      <c r="L1710" s="126" t="s">
        <v>3529</v>
      </c>
    </row>
    <row r="1711" ht="15.75" customHeight="1">
      <c r="A1711" s="348" t="s">
        <v>3530</v>
      </c>
      <c r="B1711" s="640" t="s">
        <v>3531</v>
      </c>
      <c r="C1711" s="348" t="s">
        <v>52</v>
      </c>
      <c r="D1711" s="348" t="s">
        <v>3536</v>
      </c>
      <c r="E1711" s="348" t="s">
        <v>3537</v>
      </c>
      <c r="F1711" s="348" t="s">
        <v>3538</v>
      </c>
      <c r="G1711" s="348">
        <v>2.0</v>
      </c>
      <c r="H1711" s="348">
        <v>2.0</v>
      </c>
      <c r="I1711" s="348">
        <v>2.0</v>
      </c>
      <c r="J1711" s="665">
        <v>50.0</v>
      </c>
      <c r="K1711" s="666">
        <v>25.0</v>
      </c>
      <c r="L1711" s="126" t="s">
        <v>3529</v>
      </c>
    </row>
    <row r="1712" ht="15.75" customHeight="1">
      <c r="A1712" s="348" t="s">
        <v>3530</v>
      </c>
      <c r="B1712" s="640" t="s">
        <v>3531</v>
      </c>
      <c r="C1712" s="348" t="s">
        <v>52</v>
      </c>
      <c r="D1712" s="348" t="s">
        <v>3539</v>
      </c>
      <c r="E1712" s="348" t="s">
        <v>3540</v>
      </c>
      <c r="F1712" s="348" t="s">
        <v>3250</v>
      </c>
      <c r="G1712" s="348">
        <v>2.0</v>
      </c>
      <c r="H1712" s="348">
        <v>2.0</v>
      </c>
      <c r="I1712" s="348">
        <v>2.0</v>
      </c>
      <c r="J1712" s="665">
        <v>50.0</v>
      </c>
      <c r="K1712" s="666">
        <v>25.0</v>
      </c>
      <c r="L1712" s="126" t="s">
        <v>3529</v>
      </c>
    </row>
    <row r="1713" ht="15.75" customHeight="1">
      <c r="A1713" s="348" t="s">
        <v>3541</v>
      </c>
      <c r="B1713" s="640" t="s">
        <v>3400</v>
      </c>
      <c r="C1713" s="348" t="s">
        <v>52</v>
      </c>
      <c r="D1713" s="348" t="s">
        <v>3542</v>
      </c>
      <c r="E1713" s="348" t="s">
        <v>3543</v>
      </c>
      <c r="F1713" s="348" t="s">
        <v>2362</v>
      </c>
      <c r="G1713" s="348">
        <v>4.0</v>
      </c>
      <c r="H1713" s="348">
        <v>4.0</v>
      </c>
      <c r="I1713" s="348">
        <v>5.0</v>
      </c>
      <c r="J1713" s="665">
        <v>50.0</v>
      </c>
      <c r="K1713" s="666">
        <v>12.5</v>
      </c>
      <c r="L1713" s="126" t="s">
        <v>533</v>
      </c>
    </row>
    <row r="1714" ht="15.75" customHeight="1">
      <c r="A1714" s="511" t="s">
        <v>2605</v>
      </c>
      <c r="B1714" s="693" t="s">
        <v>2550</v>
      </c>
      <c r="C1714" s="511" t="s">
        <v>52</v>
      </c>
      <c r="D1714" s="511" t="s">
        <v>2551</v>
      </c>
      <c r="E1714" s="564" t="s">
        <v>2552</v>
      </c>
      <c r="F1714" s="511" t="s">
        <v>2113</v>
      </c>
      <c r="G1714" s="511">
        <v>10.0</v>
      </c>
      <c r="H1714" s="511">
        <v>9.0</v>
      </c>
      <c r="I1714" s="511">
        <v>11.0</v>
      </c>
      <c r="J1714" s="710">
        <v>50.0</v>
      </c>
      <c r="K1714" s="711">
        <f t="shared" ref="K1714:K1841" si="20">J1714/G1714</f>
        <v>5</v>
      </c>
      <c r="L1714" s="126" t="s">
        <v>533</v>
      </c>
    </row>
    <row r="1715" ht="15.75" customHeight="1">
      <c r="A1715" s="511" t="s">
        <v>2582</v>
      </c>
      <c r="B1715" s="709" t="s">
        <v>2554</v>
      </c>
      <c r="C1715" s="511" t="s">
        <v>52</v>
      </c>
      <c r="D1715" s="511" t="s">
        <v>2555</v>
      </c>
      <c r="E1715" s="564" t="s">
        <v>2556</v>
      </c>
      <c r="F1715" s="511" t="s">
        <v>2113</v>
      </c>
      <c r="G1715" s="511">
        <v>10.0</v>
      </c>
      <c r="H1715" s="511">
        <v>7.0</v>
      </c>
      <c r="I1715" s="511">
        <v>10.0</v>
      </c>
      <c r="J1715" s="530">
        <v>50.0</v>
      </c>
      <c r="K1715" s="711">
        <f t="shared" si="20"/>
        <v>5</v>
      </c>
      <c r="L1715" s="126" t="s">
        <v>533</v>
      </c>
    </row>
    <row r="1716" ht="15.75" customHeight="1">
      <c r="A1716" s="511" t="s">
        <v>2582</v>
      </c>
      <c r="B1716" s="709" t="s">
        <v>2554</v>
      </c>
      <c r="C1716" s="511" t="s">
        <v>52</v>
      </c>
      <c r="D1716" s="511" t="s">
        <v>2558</v>
      </c>
      <c r="E1716" s="564" t="s">
        <v>2559</v>
      </c>
      <c r="F1716" s="511" t="s">
        <v>2113</v>
      </c>
      <c r="G1716" s="511">
        <v>10.0</v>
      </c>
      <c r="H1716" s="511">
        <v>7.0</v>
      </c>
      <c r="I1716" s="511">
        <v>10.0</v>
      </c>
      <c r="J1716" s="530">
        <v>50.0</v>
      </c>
      <c r="K1716" s="711">
        <f t="shared" si="20"/>
        <v>5</v>
      </c>
      <c r="L1716" s="126" t="s">
        <v>533</v>
      </c>
    </row>
    <row r="1717" ht="15.75" customHeight="1">
      <c r="A1717" s="511" t="s">
        <v>2582</v>
      </c>
      <c r="B1717" s="709" t="s">
        <v>2554</v>
      </c>
      <c r="C1717" s="511" t="s">
        <v>52</v>
      </c>
      <c r="D1717" s="511" t="s">
        <v>2561</v>
      </c>
      <c r="E1717" s="564" t="s">
        <v>2562</v>
      </c>
      <c r="F1717" s="511" t="s">
        <v>2113</v>
      </c>
      <c r="G1717" s="511">
        <v>10.0</v>
      </c>
      <c r="H1717" s="511">
        <v>7.0</v>
      </c>
      <c r="I1717" s="511">
        <v>10.0</v>
      </c>
      <c r="J1717" s="530">
        <v>50.0</v>
      </c>
      <c r="K1717" s="711">
        <f t="shared" si="20"/>
        <v>5</v>
      </c>
      <c r="L1717" s="126" t="s">
        <v>533</v>
      </c>
    </row>
    <row r="1718" ht="15.75" customHeight="1">
      <c r="A1718" s="511" t="s">
        <v>2582</v>
      </c>
      <c r="B1718" s="709" t="s">
        <v>2554</v>
      </c>
      <c r="C1718" s="511" t="s">
        <v>52</v>
      </c>
      <c r="D1718" s="511" t="s">
        <v>2564</v>
      </c>
      <c r="E1718" s="564" t="s">
        <v>2565</v>
      </c>
      <c r="F1718" s="511" t="s">
        <v>2113</v>
      </c>
      <c r="G1718" s="511">
        <v>10.0</v>
      </c>
      <c r="H1718" s="511">
        <v>7.0</v>
      </c>
      <c r="I1718" s="511">
        <v>10.0</v>
      </c>
      <c r="J1718" s="530">
        <v>50.0</v>
      </c>
      <c r="K1718" s="711">
        <f t="shared" si="20"/>
        <v>5</v>
      </c>
      <c r="L1718" s="126" t="s">
        <v>533</v>
      </c>
    </row>
    <row r="1719" ht="15.75" customHeight="1">
      <c r="A1719" s="511" t="s">
        <v>2582</v>
      </c>
      <c r="B1719" s="709" t="s">
        <v>2554</v>
      </c>
      <c r="C1719" s="511" t="s">
        <v>52</v>
      </c>
      <c r="D1719" s="511" t="s">
        <v>2567</v>
      </c>
      <c r="E1719" s="564" t="s">
        <v>2568</v>
      </c>
      <c r="F1719" s="511" t="s">
        <v>2113</v>
      </c>
      <c r="G1719" s="511">
        <v>10.0</v>
      </c>
      <c r="H1719" s="511">
        <v>7.0</v>
      </c>
      <c r="I1719" s="511">
        <v>10.0</v>
      </c>
      <c r="J1719" s="530">
        <v>50.0</v>
      </c>
      <c r="K1719" s="711">
        <f t="shared" si="20"/>
        <v>5</v>
      </c>
      <c r="L1719" s="126" t="s">
        <v>533</v>
      </c>
    </row>
    <row r="1720" ht="15.75" customHeight="1">
      <c r="A1720" s="511" t="s">
        <v>2607</v>
      </c>
      <c r="B1720" s="709" t="s">
        <v>2206</v>
      </c>
      <c r="C1720" s="511" t="s">
        <v>52</v>
      </c>
      <c r="D1720" s="511" t="s">
        <v>2207</v>
      </c>
      <c r="E1720" s="564" t="s">
        <v>2208</v>
      </c>
      <c r="F1720" s="511" t="s">
        <v>2113</v>
      </c>
      <c r="G1720" s="511">
        <v>9.0</v>
      </c>
      <c r="H1720" s="511">
        <v>9.0</v>
      </c>
      <c r="I1720" s="511">
        <v>9.0</v>
      </c>
      <c r="J1720" s="710">
        <v>50.0</v>
      </c>
      <c r="K1720" s="711">
        <f t="shared" si="20"/>
        <v>5.555555556</v>
      </c>
      <c r="L1720" s="126" t="s">
        <v>533</v>
      </c>
    </row>
    <row r="1721" ht="15.75" customHeight="1">
      <c r="A1721" s="511" t="s">
        <v>2607</v>
      </c>
      <c r="B1721" s="709" t="s">
        <v>2206</v>
      </c>
      <c r="C1721" s="511" t="s">
        <v>52</v>
      </c>
      <c r="D1721" s="511" t="s">
        <v>2209</v>
      </c>
      <c r="E1721" s="564" t="s">
        <v>2210</v>
      </c>
      <c r="F1721" s="511" t="s">
        <v>2113</v>
      </c>
      <c r="G1721" s="511">
        <v>9.0</v>
      </c>
      <c r="H1721" s="511">
        <v>9.0</v>
      </c>
      <c r="I1721" s="511">
        <v>9.0</v>
      </c>
      <c r="J1721" s="710">
        <v>50.0</v>
      </c>
      <c r="K1721" s="711">
        <f t="shared" si="20"/>
        <v>5.555555556</v>
      </c>
      <c r="L1721" s="126" t="s">
        <v>533</v>
      </c>
    </row>
    <row r="1722" ht="15.75" customHeight="1">
      <c r="A1722" s="511" t="s">
        <v>2607</v>
      </c>
      <c r="B1722" s="709" t="s">
        <v>2206</v>
      </c>
      <c r="C1722" s="511" t="s">
        <v>52</v>
      </c>
      <c r="D1722" s="511" t="s">
        <v>2211</v>
      </c>
      <c r="E1722" s="564" t="s">
        <v>2212</v>
      </c>
      <c r="F1722" s="511" t="s">
        <v>2113</v>
      </c>
      <c r="G1722" s="511">
        <v>9.0</v>
      </c>
      <c r="H1722" s="511">
        <v>9.0</v>
      </c>
      <c r="I1722" s="511">
        <v>9.0</v>
      </c>
      <c r="J1722" s="710">
        <v>50.0</v>
      </c>
      <c r="K1722" s="711">
        <f t="shared" si="20"/>
        <v>5.555555556</v>
      </c>
      <c r="L1722" s="126" t="s">
        <v>533</v>
      </c>
    </row>
    <row r="1723" ht="15.75" customHeight="1">
      <c r="A1723" s="511" t="s">
        <v>2607</v>
      </c>
      <c r="B1723" s="709" t="s">
        <v>2206</v>
      </c>
      <c r="C1723" s="511" t="s">
        <v>52</v>
      </c>
      <c r="D1723" s="511" t="s">
        <v>2213</v>
      </c>
      <c r="E1723" s="564" t="s">
        <v>2214</v>
      </c>
      <c r="F1723" s="511" t="s">
        <v>2113</v>
      </c>
      <c r="G1723" s="511">
        <v>9.0</v>
      </c>
      <c r="H1723" s="511">
        <v>9.0</v>
      </c>
      <c r="I1723" s="511">
        <v>9.0</v>
      </c>
      <c r="J1723" s="710">
        <v>50.0</v>
      </c>
      <c r="K1723" s="711">
        <f t="shared" si="20"/>
        <v>5.555555556</v>
      </c>
      <c r="L1723" s="126" t="s">
        <v>533</v>
      </c>
    </row>
    <row r="1724" ht="15.75" customHeight="1">
      <c r="A1724" s="511" t="s">
        <v>2607</v>
      </c>
      <c r="B1724" s="709" t="s">
        <v>2206</v>
      </c>
      <c r="C1724" s="511" t="s">
        <v>52</v>
      </c>
      <c r="D1724" s="511" t="s">
        <v>2215</v>
      </c>
      <c r="E1724" s="511" t="s">
        <v>2216</v>
      </c>
      <c r="F1724" s="511" t="s">
        <v>2113</v>
      </c>
      <c r="G1724" s="511">
        <v>9.0</v>
      </c>
      <c r="H1724" s="511">
        <v>9.0</v>
      </c>
      <c r="I1724" s="511">
        <v>9.0</v>
      </c>
      <c r="J1724" s="710">
        <v>50.0</v>
      </c>
      <c r="K1724" s="711">
        <f t="shared" si="20"/>
        <v>5.555555556</v>
      </c>
      <c r="L1724" s="126" t="s">
        <v>533</v>
      </c>
    </row>
    <row r="1725" ht="15.75" customHeight="1">
      <c r="A1725" s="511" t="s">
        <v>2607</v>
      </c>
      <c r="B1725" s="709" t="s">
        <v>2206</v>
      </c>
      <c r="C1725" s="511" t="s">
        <v>52</v>
      </c>
      <c r="D1725" s="511" t="s">
        <v>2217</v>
      </c>
      <c r="E1725" s="564" t="s">
        <v>2218</v>
      </c>
      <c r="F1725" s="511" t="s">
        <v>2113</v>
      </c>
      <c r="G1725" s="511">
        <v>9.0</v>
      </c>
      <c r="H1725" s="511">
        <v>9.0</v>
      </c>
      <c r="I1725" s="511">
        <v>9.0</v>
      </c>
      <c r="J1725" s="710">
        <v>50.0</v>
      </c>
      <c r="K1725" s="711">
        <f t="shared" si="20"/>
        <v>5.555555556</v>
      </c>
      <c r="L1725" s="126" t="s">
        <v>533</v>
      </c>
    </row>
    <row r="1726" ht="15.75" customHeight="1">
      <c r="A1726" s="511" t="s">
        <v>2607</v>
      </c>
      <c r="B1726" s="709" t="s">
        <v>2206</v>
      </c>
      <c r="C1726" s="511" t="s">
        <v>52</v>
      </c>
      <c r="D1726" s="511" t="s">
        <v>2219</v>
      </c>
      <c r="E1726" s="564" t="s">
        <v>2220</v>
      </c>
      <c r="F1726" s="511" t="s">
        <v>2113</v>
      </c>
      <c r="G1726" s="511">
        <v>9.0</v>
      </c>
      <c r="H1726" s="511">
        <v>9.0</v>
      </c>
      <c r="I1726" s="511">
        <v>9.0</v>
      </c>
      <c r="J1726" s="710">
        <v>50.0</v>
      </c>
      <c r="K1726" s="711">
        <f t="shared" si="20"/>
        <v>5.555555556</v>
      </c>
      <c r="L1726" s="126" t="s">
        <v>533</v>
      </c>
    </row>
    <row r="1727" ht="15.75" customHeight="1">
      <c r="A1727" s="511" t="s">
        <v>2607</v>
      </c>
      <c r="B1727" s="709" t="s">
        <v>2206</v>
      </c>
      <c r="C1727" s="511" t="s">
        <v>52</v>
      </c>
      <c r="D1727" s="511" t="s">
        <v>2221</v>
      </c>
      <c r="E1727" s="511" t="s">
        <v>2222</v>
      </c>
      <c r="F1727" s="511" t="s">
        <v>2113</v>
      </c>
      <c r="G1727" s="511">
        <v>9.0</v>
      </c>
      <c r="H1727" s="511">
        <v>9.0</v>
      </c>
      <c r="I1727" s="511">
        <v>9.0</v>
      </c>
      <c r="J1727" s="710">
        <v>50.0</v>
      </c>
      <c r="K1727" s="711">
        <f t="shared" si="20"/>
        <v>5.555555556</v>
      </c>
      <c r="L1727" s="126" t="s">
        <v>533</v>
      </c>
    </row>
    <row r="1728" ht="15.75" customHeight="1">
      <c r="A1728" s="511" t="s">
        <v>3268</v>
      </c>
      <c r="B1728" s="709" t="s">
        <v>3269</v>
      </c>
      <c r="C1728" s="511" t="s">
        <v>52</v>
      </c>
      <c r="D1728" s="511" t="s">
        <v>3270</v>
      </c>
      <c r="E1728" s="564" t="s">
        <v>3271</v>
      </c>
      <c r="F1728" s="511" t="s">
        <v>2113</v>
      </c>
      <c r="G1728" s="511">
        <v>6.0</v>
      </c>
      <c r="H1728" s="511">
        <v>5.0</v>
      </c>
      <c r="I1728" s="511">
        <v>7.0</v>
      </c>
      <c r="J1728" s="530">
        <v>50.0</v>
      </c>
      <c r="K1728" s="711">
        <f t="shared" si="20"/>
        <v>8.333333333</v>
      </c>
      <c r="L1728" s="126" t="s">
        <v>533</v>
      </c>
    </row>
    <row r="1729" ht="15.75" customHeight="1">
      <c r="A1729" s="511" t="s">
        <v>3268</v>
      </c>
      <c r="B1729" s="709" t="s">
        <v>3269</v>
      </c>
      <c r="C1729" s="511" t="s">
        <v>52</v>
      </c>
      <c r="D1729" s="511" t="s">
        <v>3272</v>
      </c>
      <c r="E1729" s="564" t="s">
        <v>3273</v>
      </c>
      <c r="F1729" s="511" t="s">
        <v>2113</v>
      </c>
      <c r="G1729" s="511">
        <v>6.0</v>
      </c>
      <c r="H1729" s="511">
        <v>5.0</v>
      </c>
      <c r="I1729" s="511">
        <v>7.0</v>
      </c>
      <c r="J1729" s="530">
        <v>50.0</v>
      </c>
      <c r="K1729" s="711">
        <f t="shared" si="20"/>
        <v>8.333333333</v>
      </c>
      <c r="L1729" s="126" t="s">
        <v>533</v>
      </c>
    </row>
    <row r="1730" ht="15.75" customHeight="1">
      <c r="A1730" s="511" t="s">
        <v>3268</v>
      </c>
      <c r="B1730" s="709" t="s">
        <v>3269</v>
      </c>
      <c r="C1730" s="511" t="s">
        <v>52</v>
      </c>
      <c r="D1730" s="511" t="s">
        <v>3274</v>
      </c>
      <c r="E1730" s="564" t="s">
        <v>3275</v>
      </c>
      <c r="F1730" s="511" t="s">
        <v>2113</v>
      </c>
      <c r="G1730" s="511">
        <v>6.0</v>
      </c>
      <c r="H1730" s="511">
        <v>5.0</v>
      </c>
      <c r="I1730" s="511">
        <v>7.0</v>
      </c>
      <c r="J1730" s="530">
        <v>50.0</v>
      </c>
      <c r="K1730" s="711">
        <f t="shared" si="20"/>
        <v>8.333333333</v>
      </c>
      <c r="L1730" s="126" t="s">
        <v>533</v>
      </c>
    </row>
    <row r="1731" ht="15.75" customHeight="1">
      <c r="A1731" s="511" t="s">
        <v>3268</v>
      </c>
      <c r="B1731" s="709" t="s">
        <v>3269</v>
      </c>
      <c r="C1731" s="511" t="s">
        <v>52</v>
      </c>
      <c r="D1731" s="511" t="s">
        <v>3276</v>
      </c>
      <c r="E1731" s="511" t="s">
        <v>3277</v>
      </c>
      <c r="F1731" s="511" t="s">
        <v>2113</v>
      </c>
      <c r="G1731" s="511">
        <v>6.0</v>
      </c>
      <c r="H1731" s="511">
        <v>5.0</v>
      </c>
      <c r="I1731" s="511">
        <v>7.0</v>
      </c>
      <c r="J1731" s="530">
        <v>50.0</v>
      </c>
      <c r="K1731" s="711">
        <f t="shared" si="20"/>
        <v>8.333333333</v>
      </c>
      <c r="L1731" s="126" t="s">
        <v>533</v>
      </c>
    </row>
    <row r="1732" ht="15.75" customHeight="1">
      <c r="A1732" s="511" t="s">
        <v>3268</v>
      </c>
      <c r="B1732" s="709" t="s">
        <v>3269</v>
      </c>
      <c r="C1732" s="511" t="s">
        <v>52</v>
      </c>
      <c r="D1732" s="511" t="s">
        <v>3278</v>
      </c>
      <c r="E1732" s="511" t="s">
        <v>3279</v>
      </c>
      <c r="F1732" s="511" t="s">
        <v>2113</v>
      </c>
      <c r="G1732" s="511">
        <v>6.0</v>
      </c>
      <c r="H1732" s="511">
        <v>5.0</v>
      </c>
      <c r="I1732" s="511">
        <v>7.0</v>
      </c>
      <c r="J1732" s="530">
        <v>50.0</v>
      </c>
      <c r="K1732" s="711">
        <f t="shared" si="20"/>
        <v>8.333333333</v>
      </c>
      <c r="L1732" s="126" t="s">
        <v>533</v>
      </c>
    </row>
    <row r="1733" ht="15.75" customHeight="1">
      <c r="A1733" s="511" t="s">
        <v>3268</v>
      </c>
      <c r="B1733" s="709" t="s">
        <v>3269</v>
      </c>
      <c r="C1733" s="511" t="s">
        <v>52</v>
      </c>
      <c r="D1733" s="511" t="s">
        <v>3280</v>
      </c>
      <c r="E1733" s="564" t="s">
        <v>3281</v>
      </c>
      <c r="F1733" s="511" t="s">
        <v>2113</v>
      </c>
      <c r="G1733" s="511">
        <v>6.0</v>
      </c>
      <c r="H1733" s="511">
        <v>5.0</v>
      </c>
      <c r="I1733" s="511">
        <v>7.0</v>
      </c>
      <c r="J1733" s="530">
        <v>50.0</v>
      </c>
      <c r="K1733" s="711">
        <f t="shared" si="20"/>
        <v>8.333333333</v>
      </c>
      <c r="L1733" s="126" t="s">
        <v>533</v>
      </c>
    </row>
    <row r="1734" ht="15.75" customHeight="1">
      <c r="A1734" s="511" t="s">
        <v>3268</v>
      </c>
      <c r="B1734" s="709" t="s">
        <v>3269</v>
      </c>
      <c r="C1734" s="511" t="s">
        <v>52</v>
      </c>
      <c r="D1734" s="511" t="s">
        <v>3282</v>
      </c>
      <c r="E1734" s="564" t="s">
        <v>3283</v>
      </c>
      <c r="F1734" s="511" t="s">
        <v>2113</v>
      </c>
      <c r="G1734" s="511">
        <v>6.0</v>
      </c>
      <c r="H1734" s="511">
        <v>5.0</v>
      </c>
      <c r="I1734" s="511">
        <v>7.0</v>
      </c>
      <c r="J1734" s="530">
        <v>50.0</v>
      </c>
      <c r="K1734" s="711">
        <f t="shared" si="20"/>
        <v>8.333333333</v>
      </c>
      <c r="L1734" s="126" t="s">
        <v>533</v>
      </c>
    </row>
    <row r="1735" ht="15.75" customHeight="1">
      <c r="A1735" s="511" t="s">
        <v>3268</v>
      </c>
      <c r="B1735" s="709" t="s">
        <v>3269</v>
      </c>
      <c r="C1735" s="511" t="s">
        <v>52</v>
      </c>
      <c r="D1735" s="511" t="s">
        <v>3284</v>
      </c>
      <c r="E1735" s="564" t="s">
        <v>3285</v>
      </c>
      <c r="F1735" s="511" t="s">
        <v>2113</v>
      </c>
      <c r="G1735" s="511">
        <v>6.0</v>
      </c>
      <c r="H1735" s="511">
        <v>5.0</v>
      </c>
      <c r="I1735" s="511">
        <v>7.0</v>
      </c>
      <c r="J1735" s="530">
        <v>50.0</v>
      </c>
      <c r="K1735" s="711">
        <f t="shared" si="20"/>
        <v>8.333333333</v>
      </c>
      <c r="L1735" s="126" t="s">
        <v>533</v>
      </c>
    </row>
    <row r="1736" ht="15.75" customHeight="1">
      <c r="A1736" s="511" t="s">
        <v>3268</v>
      </c>
      <c r="B1736" s="709" t="s">
        <v>3269</v>
      </c>
      <c r="C1736" s="511" t="s">
        <v>52</v>
      </c>
      <c r="D1736" s="511" t="s">
        <v>3286</v>
      </c>
      <c r="E1736" s="564" t="s">
        <v>3287</v>
      </c>
      <c r="F1736" s="511" t="s">
        <v>2113</v>
      </c>
      <c r="G1736" s="511">
        <v>6.0</v>
      </c>
      <c r="H1736" s="511">
        <v>5.0</v>
      </c>
      <c r="I1736" s="511">
        <v>7.0</v>
      </c>
      <c r="J1736" s="530">
        <v>50.0</v>
      </c>
      <c r="K1736" s="711">
        <f t="shared" si="20"/>
        <v>8.333333333</v>
      </c>
      <c r="L1736" s="126" t="s">
        <v>533</v>
      </c>
    </row>
    <row r="1737" ht="15.75" customHeight="1">
      <c r="A1737" s="511" t="s">
        <v>3268</v>
      </c>
      <c r="B1737" s="709" t="s">
        <v>3269</v>
      </c>
      <c r="C1737" s="511" t="s">
        <v>52</v>
      </c>
      <c r="D1737" s="511" t="s">
        <v>3288</v>
      </c>
      <c r="E1737" s="511" t="s">
        <v>3289</v>
      </c>
      <c r="F1737" s="511" t="s">
        <v>2113</v>
      </c>
      <c r="G1737" s="511">
        <v>6.0</v>
      </c>
      <c r="H1737" s="511">
        <v>5.0</v>
      </c>
      <c r="I1737" s="511">
        <v>7.0</v>
      </c>
      <c r="J1737" s="530">
        <v>50.0</v>
      </c>
      <c r="K1737" s="711">
        <f t="shared" si="20"/>
        <v>8.333333333</v>
      </c>
      <c r="L1737" s="126" t="s">
        <v>533</v>
      </c>
    </row>
    <row r="1738" ht="15.75" customHeight="1">
      <c r="A1738" s="511" t="s">
        <v>3268</v>
      </c>
      <c r="B1738" s="709" t="s">
        <v>3269</v>
      </c>
      <c r="C1738" s="511" t="s">
        <v>52</v>
      </c>
      <c r="D1738" s="511" t="s">
        <v>3290</v>
      </c>
      <c r="E1738" s="564" t="s">
        <v>3291</v>
      </c>
      <c r="F1738" s="511" t="s">
        <v>2113</v>
      </c>
      <c r="G1738" s="511">
        <v>6.0</v>
      </c>
      <c r="H1738" s="511">
        <v>5.0</v>
      </c>
      <c r="I1738" s="511">
        <v>7.0</v>
      </c>
      <c r="J1738" s="530">
        <v>50.0</v>
      </c>
      <c r="K1738" s="711">
        <f t="shared" si="20"/>
        <v>8.333333333</v>
      </c>
      <c r="L1738" s="126" t="s">
        <v>533</v>
      </c>
    </row>
    <row r="1739" ht="15.75" customHeight="1">
      <c r="A1739" s="511" t="s">
        <v>3268</v>
      </c>
      <c r="B1739" s="709" t="s">
        <v>3269</v>
      </c>
      <c r="C1739" s="511" t="s">
        <v>52</v>
      </c>
      <c r="D1739" s="511" t="s">
        <v>3292</v>
      </c>
      <c r="E1739" s="511" t="s">
        <v>3293</v>
      </c>
      <c r="F1739" s="511" t="s">
        <v>2113</v>
      </c>
      <c r="G1739" s="511">
        <v>6.0</v>
      </c>
      <c r="H1739" s="511">
        <v>5.0</v>
      </c>
      <c r="I1739" s="511">
        <v>7.0</v>
      </c>
      <c r="J1739" s="530">
        <v>50.0</v>
      </c>
      <c r="K1739" s="711">
        <f t="shared" si="20"/>
        <v>8.333333333</v>
      </c>
      <c r="L1739" s="126" t="s">
        <v>533</v>
      </c>
    </row>
    <row r="1740" ht="15.75" customHeight="1">
      <c r="A1740" s="511" t="s">
        <v>3268</v>
      </c>
      <c r="B1740" s="709" t="s">
        <v>3269</v>
      </c>
      <c r="C1740" s="511" t="s">
        <v>52</v>
      </c>
      <c r="D1740" s="511" t="s">
        <v>3294</v>
      </c>
      <c r="E1740" s="511" t="s">
        <v>3295</v>
      </c>
      <c r="F1740" s="511" t="s">
        <v>2113</v>
      </c>
      <c r="G1740" s="511">
        <v>6.0</v>
      </c>
      <c r="H1740" s="511">
        <v>5.0</v>
      </c>
      <c r="I1740" s="511">
        <v>7.0</v>
      </c>
      <c r="J1740" s="530">
        <v>50.0</v>
      </c>
      <c r="K1740" s="711">
        <f t="shared" si="20"/>
        <v>8.333333333</v>
      </c>
      <c r="L1740" s="126" t="s">
        <v>533</v>
      </c>
    </row>
    <row r="1741" ht="15.75" customHeight="1">
      <c r="A1741" s="511" t="s">
        <v>3268</v>
      </c>
      <c r="B1741" s="709" t="s">
        <v>3269</v>
      </c>
      <c r="C1741" s="511" t="s">
        <v>52</v>
      </c>
      <c r="D1741" s="511" t="s">
        <v>3296</v>
      </c>
      <c r="E1741" s="511" t="s">
        <v>3297</v>
      </c>
      <c r="F1741" s="511" t="s">
        <v>2113</v>
      </c>
      <c r="G1741" s="511">
        <v>6.0</v>
      </c>
      <c r="H1741" s="511">
        <v>5.0</v>
      </c>
      <c r="I1741" s="511">
        <v>7.0</v>
      </c>
      <c r="J1741" s="530">
        <v>50.0</v>
      </c>
      <c r="K1741" s="711">
        <f t="shared" si="20"/>
        <v>8.333333333</v>
      </c>
      <c r="L1741" s="126" t="s">
        <v>533</v>
      </c>
    </row>
    <row r="1742" ht="15.75" customHeight="1">
      <c r="A1742" s="511" t="s">
        <v>3268</v>
      </c>
      <c r="B1742" s="709" t="s">
        <v>3269</v>
      </c>
      <c r="C1742" s="511" t="s">
        <v>52</v>
      </c>
      <c r="D1742" s="511" t="s">
        <v>3298</v>
      </c>
      <c r="E1742" s="511" t="s">
        <v>3299</v>
      </c>
      <c r="F1742" s="511" t="s">
        <v>2113</v>
      </c>
      <c r="G1742" s="511">
        <v>6.0</v>
      </c>
      <c r="H1742" s="511">
        <v>5.0</v>
      </c>
      <c r="I1742" s="511">
        <v>7.0</v>
      </c>
      <c r="J1742" s="530">
        <v>50.0</v>
      </c>
      <c r="K1742" s="711">
        <f t="shared" si="20"/>
        <v>8.333333333</v>
      </c>
      <c r="L1742" s="126" t="s">
        <v>533</v>
      </c>
    </row>
    <row r="1743" ht="15.75" customHeight="1">
      <c r="A1743" s="511" t="s">
        <v>3268</v>
      </c>
      <c r="B1743" s="709" t="s">
        <v>3269</v>
      </c>
      <c r="C1743" s="511" t="s">
        <v>52</v>
      </c>
      <c r="D1743" s="511" t="s">
        <v>3300</v>
      </c>
      <c r="E1743" s="511" t="s">
        <v>3301</v>
      </c>
      <c r="F1743" s="511" t="s">
        <v>2113</v>
      </c>
      <c r="G1743" s="511">
        <v>6.0</v>
      </c>
      <c r="H1743" s="511">
        <v>5.0</v>
      </c>
      <c r="I1743" s="511">
        <v>7.0</v>
      </c>
      <c r="J1743" s="530">
        <v>50.0</v>
      </c>
      <c r="K1743" s="711">
        <f t="shared" si="20"/>
        <v>8.333333333</v>
      </c>
      <c r="L1743" s="126" t="s">
        <v>533</v>
      </c>
    </row>
    <row r="1744" ht="15.75" customHeight="1">
      <c r="A1744" s="511" t="s">
        <v>3268</v>
      </c>
      <c r="B1744" s="709" t="s">
        <v>3269</v>
      </c>
      <c r="C1744" s="511" t="s">
        <v>52</v>
      </c>
      <c r="D1744" s="511" t="s">
        <v>3302</v>
      </c>
      <c r="E1744" s="511" t="s">
        <v>3303</v>
      </c>
      <c r="F1744" s="511" t="s">
        <v>2113</v>
      </c>
      <c r="G1744" s="511">
        <v>6.0</v>
      </c>
      <c r="H1744" s="511">
        <v>5.0</v>
      </c>
      <c r="I1744" s="511">
        <v>7.0</v>
      </c>
      <c r="J1744" s="530">
        <v>50.0</v>
      </c>
      <c r="K1744" s="711">
        <f t="shared" si="20"/>
        <v>8.333333333</v>
      </c>
      <c r="L1744" s="126" t="s">
        <v>533</v>
      </c>
    </row>
    <row r="1745" ht="15.75" customHeight="1">
      <c r="A1745" s="511" t="s">
        <v>3268</v>
      </c>
      <c r="B1745" s="709" t="s">
        <v>3269</v>
      </c>
      <c r="C1745" s="511" t="s">
        <v>52</v>
      </c>
      <c r="D1745" s="511" t="s">
        <v>3304</v>
      </c>
      <c r="E1745" s="511" t="s">
        <v>3305</v>
      </c>
      <c r="F1745" s="511" t="s">
        <v>2113</v>
      </c>
      <c r="G1745" s="511">
        <v>6.0</v>
      </c>
      <c r="H1745" s="511">
        <v>5.0</v>
      </c>
      <c r="I1745" s="511">
        <v>7.0</v>
      </c>
      <c r="J1745" s="530">
        <v>50.0</v>
      </c>
      <c r="K1745" s="711">
        <f t="shared" si="20"/>
        <v>8.333333333</v>
      </c>
      <c r="L1745" s="126" t="s">
        <v>533</v>
      </c>
    </row>
    <row r="1746" ht="15.75" customHeight="1">
      <c r="A1746" s="511" t="s">
        <v>3268</v>
      </c>
      <c r="B1746" s="709" t="s">
        <v>3269</v>
      </c>
      <c r="C1746" s="511" t="s">
        <v>52</v>
      </c>
      <c r="D1746" s="511" t="s">
        <v>3306</v>
      </c>
      <c r="E1746" s="511" t="s">
        <v>3307</v>
      </c>
      <c r="F1746" s="511" t="s">
        <v>2113</v>
      </c>
      <c r="G1746" s="511">
        <v>6.0</v>
      </c>
      <c r="H1746" s="511">
        <v>5.0</v>
      </c>
      <c r="I1746" s="511">
        <v>7.0</v>
      </c>
      <c r="J1746" s="530">
        <v>50.0</v>
      </c>
      <c r="K1746" s="711">
        <f t="shared" si="20"/>
        <v>8.333333333</v>
      </c>
      <c r="L1746" s="126" t="s">
        <v>533</v>
      </c>
    </row>
    <row r="1747" ht="15.75" customHeight="1">
      <c r="A1747" s="511" t="s">
        <v>3268</v>
      </c>
      <c r="B1747" s="709" t="s">
        <v>3269</v>
      </c>
      <c r="C1747" s="511" t="s">
        <v>52</v>
      </c>
      <c r="D1747" s="511" t="s">
        <v>3308</v>
      </c>
      <c r="E1747" s="511" t="s">
        <v>3309</v>
      </c>
      <c r="F1747" s="511" t="s">
        <v>2113</v>
      </c>
      <c r="G1747" s="511">
        <v>6.0</v>
      </c>
      <c r="H1747" s="511">
        <v>5.0</v>
      </c>
      <c r="I1747" s="511">
        <v>7.0</v>
      </c>
      <c r="J1747" s="530">
        <v>50.0</v>
      </c>
      <c r="K1747" s="711">
        <f t="shared" si="20"/>
        <v>8.333333333</v>
      </c>
      <c r="L1747" s="126" t="s">
        <v>533</v>
      </c>
    </row>
    <row r="1748" ht="15.75" customHeight="1">
      <c r="A1748" s="511" t="s">
        <v>3268</v>
      </c>
      <c r="B1748" s="709" t="s">
        <v>3269</v>
      </c>
      <c r="C1748" s="511" t="s">
        <v>52</v>
      </c>
      <c r="D1748" s="511" t="s">
        <v>3310</v>
      </c>
      <c r="E1748" s="564" t="s">
        <v>3311</v>
      </c>
      <c r="F1748" s="511" t="s">
        <v>2113</v>
      </c>
      <c r="G1748" s="511">
        <v>6.0</v>
      </c>
      <c r="H1748" s="511">
        <v>5.0</v>
      </c>
      <c r="I1748" s="511">
        <v>7.0</v>
      </c>
      <c r="J1748" s="530">
        <v>50.0</v>
      </c>
      <c r="K1748" s="711">
        <f t="shared" si="20"/>
        <v>8.333333333</v>
      </c>
      <c r="L1748" s="126" t="s">
        <v>533</v>
      </c>
    </row>
    <row r="1749" ht="15.75" customHeight="1">
      <c r="A1749" s="511" t="s">
        <v>3268</v>
      </c>
      <c r="B1749" s="709" t="s">
        <v>3269</v>
      </c>
      <c r="C1749" s="511" t="s">
        <v>52</v>
      </c>
      <c r="D1749" s="511" t="s">
        <v>3312</v>
      </c>
      <c r="E1749" s="511" t="s">
        <v>3313</v>
      </c>
      <c r="F1749" s="511" t="s">
        <v>2113</v>
      </c>
      <c r="G1749" s="511">
        <v>6.0</v>
      </c>
      <c r="H1749" s="511">
        <v>5.0</v>
      </c>
      <c r="I1749" s="511">
        <v>7.0</v>
      </c>
      <c r="J1749" s="530">
        <v>50.0</v>
      </c>
      <c r="K1749" s="711">
        <f t="shared" si="20"/>
        <v>8.333333333</v>
      </c>
      <c r="L1749" s="126" t="s">
        <v>533</v>
      </c>
    </row>
    <row r="1750" ht="15.75" customHeight="1">
      <c r="A1750" s="511" t="s">
        <v>3268</v>
      </c>
      <c r="B1750" s="709" t="s">
        <v>3269</v>
      </c>
      <c r="C1750" s="511" t="s">
        <v>52</v>
      </c>
      <c r="D1750" s="511" t="s">
        <v>3314</v>
      </c>
      <c r="E1750" s="511" t="s">
        <v>3315</v>
      </c>
      <c r="F1750" s="511" t="s">
        <v>2113</v>
      </c>
      <c r="G1750" s="511">
        <v>6.0</v>
      </c>
      <c r="H1750" s="511">
        <v>5.0</v>
      </c>
      <c r="I1750" s="511">
        <v>7.0</v>
      </c>
      <c r="J1750" s="530">
        <v>50.0</v>
      </c>
      <c r="K1750" s="711">
        <f t="shared" si="20"/>
        <v>8.333333333</v>
      </c>
      <c r="L1750" s="126" t="s">
        <v>533</v>
      </c>
    </row>
    <row r="1751" ht="15.75" customHeight="1">
      <c r="A1751" s="511" t="s">
        <v>3268</v>
      </c>
      <c r="B1751" s="709" t="s">
        <v>3269</v>
      </c>
      <c r="C1751" s="511" t="s">
        <v>52</v>
      </c>
      <c r="D1751" s="511" t="s">
        <v>3316</v>
      </c>
      <c r="E1751" s="564" t="s">
        <v>3317</v>
      </c>
      <c r="F1751" s="511" t="s">
        <v>2113</v>
      </c>
      <c r="G1751" s="511">
        <v>6.0</v>
      </c>
      <c r="H1751" s="511">
        <v>5.0</v>
      </c>
      <c r="I1751" s="511">
        <v>7.0</v>
      </c>
      <c r="J1751" s="530">
        <v>50.0</v>
      </c>
      <c r="K1751" s="711">
        <f t="shared" si="20"/>
        <v>8.333333333</v>
      </c>
      <c r="L1751" s="126" t="s">
        <v>533</v>
      </c>
    </row>
    <row r="1752" ht="15.75" customHeight="1">
      <c r="A1752" s="511" t="s">
        <v>3268</v>
      </c>
      <c r="B1752" s="709" t="s">
        <v>3269</v>
      </c>
      <c r="C1752" s="511" t="s">
        <v>52</v>
      </c>
      <c r="D1752" s="511" t="s">
        <v>3318</v>
      </c>
      <c r="E1752" s="511" t="s">
        <v>3319</v>
      </c>
      <c r="F1752" s="511" t="s">
        <v>2113</v>
      </c>
      <c r="G1752" s="511">
        <v>6.0</v>
      </c>
      <c r="H1752" s="511">
        <v>5.0</v>
      </c>
      <c r="I1752" s="511">
        <v>7.0</v>
      </c>
      <c r="J1752" s="530">
        <v>50.0</v>
      </c>
      <c r="K1752" s="711">
        <f t="shared" si="20"/>
        <v>8.333333333</v>
      </c>
      <c r="L1752" s="126" t="s">
        <v>533</v>
      </c>
    </row>
    <row r="1753" ht="15.75" customHeight="1">
      <c r="A1753" s="511" t="s">
        <v>3268</v>
      </c>
      <c r="B1753" s="709" t="s">
        <v>3269</v>
      </c>
      <c r="C1753" s="511" t="s">
        <v>52</v>
      </c>
      <c r="D1753" s="511" t="s">
        <v>3320</v>
      </c>
      <c r="E1753" s="511" t="s">
        <v>3321</v>
      </c>
      <c r="F1753" s="511" t="s">
        <v>2113</v>
      </c>
      <c r="G1753" s="511">
        <v>6.0</v>
      </c>
      <c r="H1753" s="511">
        <v>5.0</v>
      </c>
      <c r="I1753" s="511">
        <v>7.0</v>
      </c>
      <c r="J1753" s="530">
        <v>50.0</v>
      </c>
      <c r="K1753" s="711">
        <f t="shared" si="20"/>
        <v>8.333333333</v>
      </c>
      <c r="L1753" s="126" t="s">
        <v>533</v>
      </c>
    </row>
    <row r="1754" ht="15.75" customHeight="1">
      <c r="A1754" s="511" t="s">
        <v>3268</v>
      </c>
      <c r="B1754" s="709" t="s">
        <v>3269</v>
      </c>
      <c r="C1754" s="511" t="s">
        <v>52</v>
      </c>
      <c r="D1754" s="511" t="s">
        <v>3322</v>
      </c>
      <c r="E1754" s="511" t="s">
        <v>3323</v>
      </c>
      <c r="F1754" s="511" t="s">
        <v>2113</v>
      </c>
      <c r="G1754" s="511">
        <v>6.0</v>
      </c>
      <c r="H1754" s="511">
        <v>5.0</v>
      </c>
      <c r="I1754" s="511">
        <v>7.0</v>
      </c>
      <c r="J1754" s="530">
        <v>50.0</v>
      </c>
      <c r="K1754" s="711">
        <f t="shared" si="20"/>
        <v>8.333333333</v>
      </c>
      <c r="L1754" s="126" t="s">
        <v>533</v>
      </c>
    </row>
    <row r="1755" ht="15.75" customHeight="1">
      <c r="A1755" s="511" t="s">
        <v>3268</v>
      </c>
      <c r="B1755" s="709" t="s">
        <v>3269</v>
      </c>
      <c r="C1755" s="511" t="s">
        <v>52</v>
      </c>
      <c r="D1755" s="511" t="s">
        <v>3324</v>
      </c>
      <c r="E1755" s="511" t="s">
        <v>3325</v>
      </c>
      <c r="F1755" s="511" t="s">
        <v>2113</v>
      </c>
      <c r="G1755" s="511">
        <v>6.0</v>
      </c>
      <c r="H1755" s="511">
        <v>5.0</v>
      </c>
      <c r="I1755" s="511">
        <v>7.0</v>
      </c>
      <c r="J1755" s="530">
        <v>50.0</v>
      </c>
      <c r="K1755" s="711">
        <f t="shared" si="20"/>
        <v>8.333333333</v>
      </c>
      <c r="L1755" s="126" t="s">
        <v>533</v>
      </c>
    </row>
    <row r="1756" ht="15.75" customHeight="1">
      <c r="A1756" s="511" t="s">
        <v>3268</v>
      </c>
      <c r="B1756" s="709" t="s">
        <v>3269</v>
      </c>
      <c r="C1756" s="511" t="s">
        <v>52</v>
      </c>
      <c r="D1756" s="511" t="s">
        <v>3326</v>
      </c>
      <c r="E1756" s="511" t="s">
        <v>3327</v>
      </c>
      <c r="F1756" s="511" t="s">
        <v>2113</v>
      </c>
      <c r="G1756" s="511">
        <v>6.0</v>
      </c>
      <c r="H1756" s="511">
        <v>5.0</v>
      </c>
      <c r="I1756" s="511">
        <v>7.0</v>
      </c>
      <c r="J1756" s="530">
        <v>50.0</v>
      </c>
      <c r="K1756" s="711">
        <f t="shared" si="20"/>
        <v>8.333333333</v>
      </c>
      <c r="L1756" s="126" t="s">
        <v>533</v>
      </c>
    </row>
    <row r="1757" ht="15.75" customHeight="1">
      <c r="A1757" s="511" t="s">
        <v>3268</v>
      </c>
      <c r="B1757" s="709" t="s">
        <v>3269</v>
      </c>
      <c r="C1757" s="511" t="s">
        <v>52</v>
      </c>
      <c r="D1757" s="511" t="s">
        <v>3328</v>
      </c>
      <c r="E1757" s="511" t="s">
        <v>3329</v>
      </c>
      <c r="F1757" s="511" t="s">
        <v>2113</v>
      </c>
      <c r="G1757" s="511">
        <v>6.0</v>
      </c>
      <c r="H1757" s="511">
        <v>5.0</v>
      </c>
      <c r="I1757" s="511">
        <v>7.0</v>
      </c>
      <c r="J1757" s="530">
        <v>50.0</v>
      </c>
      <c r="K1757" s="711">
        <f t="shared" si="20"/>
        <v>8.333333333</v>
      </c>
      <c r="L1757" s="126" t="s">
        <v>533</v>
      </c>
    </row>
    <row r="1758" ht="15.75" customHeight="1">
      <c r="A1758" s="511" t="s">
        <v>3268</v>
      </c>
      <c r="B1758" s="709" t="s">
        <v>3269</v>
      </c>
      <c r="C1758" s="511" t="s">
        <v>52</v>
      </c>
      <c r="D1758" s="511" t="s">
        <v>3330</v>
      </c>
      <c r="E1758" s="511" t="s">
        <v>3331</v>
      </c>
      <c r="F1758" s="511" t="s">
        <v>2113</v>
      </c>
      <c r="G1758" s="511">
        <v>6.0</v>
      </c>
      <c r="H1758" s="511">
        <v>5.0</v>
      </c>
      <c r="I1758" s="511">
        <v>7.0</v>
      </c>
      <c r="J1758" s="530">
        <v>50.0</v>
      </c>
      <c r="K1758" s="711">
        <f t="shared" si="20"/>
        <v>8.333333333</v>
      </c>
      <c r="L1758" s="126" t="s">
        <v>533</v>
      </c>
    </row>
    <row r="1759" ht="15.75" customHeight="1">
      <c r="A1759" s="511" t="s">
        <v>3268</v>
      </c>
      <c r="B1759" s="680" t="s">
        <v>3269</v>
      </c>
      <c r="C1759" s="511" t="s">
        <v>52</v>
      </c>
      <c r="D1759" s="511" t="s">
        <v>3332</v>
      </c>
      <c r="E1759" s="511" t="s">
        <v>3333</v>
      </c>
      <c r="F1759" s="511" t="s">
        <v>2113</v>
      </c>
      <c r="G1759" s="511">
        <v>6.0</v>
      </c>
      <c r="H1759" s="511">
        <v>5.0</v>
      </c>
      <c r="I1759" s="511">
        <v>7.0</v>
      </c>
      <c r="J1759" s="530">
        <v>50.0</v>
      </c>
      <c r="K1759" s="711">
        <f t="shared" si="20"/>
        <v>8.333333333</v>
      </c>
      <c r="L1759" s="126" t="s">
        <v>533</v>
      </c>
    </row>
    <row r="1760" ht="15.75" customHeight="1">
      <c r="A1760" s="511" t="s">
        <v>3268</v>
      </c>
      <c r="B1760" s="680" t="s">
        <v>3269</v>
      </c>
      <c r="C1760" s="511" t="s">
        <v>52</v>
      </c>
      <c r="D1760" s="511" t="s">
        <v>3334</v>
      </c>
      <c r="E1760" s="511" t="s">
        <v>3335</v>
      </c>
      <c r="F1760" s="511" t="s">
        <v>2113</v>
      </c>
      <c r="G1760" s="511">
        <v>6.0</v>
      </c>
      <c r="H1760" s="511">
        <v>5.0</v>
      </c>
      <c r="I1760" s="511">
        <v>7.0</v>
      </c>
      <c r="J1760" s="530">
        <v>50.0</v>
      </c>
      <c r="K1760" s="711">
        <f t="shared" si="20"/>
        <v>8.333333333</v>
      </c>
      <c r="L1760" s="126" t="s">
        <v>533</v>
      </c>
    </row>
    <row r="1761" ht="15.75" customHeight="1">
      <c r="A1761" s="511" t="s">
        <v>3268</v>
      </c>
      <c r="B1761" s="680" t="s">
        <v>3269</v>
      </c>
      <c r="C1761" s="511" t="s">
        <v>52</v>
      </c>
      <c r="D1761" s="511" t="s">
        <v>3336</v>
      </c>
      <c r="E1761" s="511" t="s">
        <v>3337</v>
      </c>
      <c r="F1761" s="511" t="s">
        <v>2113</v>
      </c>
      <c r="G1761" s="511">
        <v>6.0</v>
      </c>
      <c r="H1761" s="511">
        <v>5.0</v>
      </c>
      <c r="I1761" s="511">
        <v>7.0</v>
      </c>
      <c r="J1761" s="530">
        <v>50.0</v>
      </c>
      <c r="K1761" s="711">
        <f t="shared" si="20"/>
        <v>8.333333333</v>
      </c>
      <c r="L1761" s="126" t="s">
        <v>533</v>
      </c>
    </row>
    <row r="1762" ht="15.75" customHeight="1">
      <c r="A1762" s="511" t="s">
        <v>3268</v>
      </c>
      <c r="B1762" s="680" t="s">
        <v>3269</v>
      </c>
      <c r="C1762" s="511" t="s">
        <v>52</v>
      </c>
      <c r="D1762" s="511" t="s">
        <v>3338</v>
      </c>
      <c r="E1762" s="511" t="s">
        <v>3339</v>
      </c>
      <c r="F1762" s="511" t="s">
        <v>2113</v>
      </c>
      <c r="G1762" s="511">
        <v>6.0</v>
      </c>
      <c r="H1762" s="511">
        <v>5.0</v>
      </c>
      <c r="I1762" s="511">
        <v>7.0</v>
      </c>
      <c r="J1762" s="530">
        <v>50.0</v>
      </c>
      <c r="K1762" s="711">
        <f t="shared" si="20"/>
        <v>8.333333333</v>
      </c>
      <c r="L1762" s="126" t="s">
        <v>533</v>
      </c>
    </row>
    <row r="1763" ht="15.75" customHeight="1">
      <c r="A1763" s="511" t="s">
        <v>3268</v>
      </c>
      <c r="B1763" s="680" t="s">
        <v>3269</v>
      </c>
      <c r="C1763" s="511" t="s">
        <v>52</v>
      </c>
      <c r="D1763" s="511" t="s">
        <v>3340</v>
      </c>
      <c r="E1763" s="511" t="s">
        <v>3341</v>
      </c>
      <c r="F1763" s="511" t="s">
        <v>2113</v>
      </c>
      <c r="G1763" s="511">
        <v>6.0</v>
      </c>
      <c r="H1763" s="511">
        <v>5.0</v>
      </c>
      <c r="I1763" s="511">
        <v>7.0</v>
      </c>
      <c r="J1763" s="530">
        <v>50.0</v>
      </c>
      <c r="K1763" s="711">
        <f t="shared" si="20"/>
        <v>8.333333333</v>
      </c>
      <c r="L1763" s="126" t="s">
        <v>533</v>
      </c>
    </row>
    <row r="1764" ht="15.75" customHeight="1">
      <c r="A1764" s="511" t="s">
        <v>3268</v>
      </c>
      <c r="B1764" s="680" t="s">
        <v>3269</v>
      </c>
      <c r="C1764" s="511" t="s">
        <v>52</v>
      </c>
      <c r="D1764" s="511" t="s">
        <v>3342</v>
      </c>
      <c r="E1764" s="511" t="s">
        <v>3343</v>
      </c>
      <c r="F1764" s="511" t="s">
        <v>2113</v>
      </c>
      <c r="G1764" s="511">
        <v>6.0</v>
      </c>
      <c r="H1764" s="511">
        <v>5.0</v>
      </c>
      <c r="I1764" s="511">
        <v>7.0</v>
      </c>
      <c r="J1764" s="530">
        <v>50.0</v>
      </c>
      <c r="K1764" s="711">
        <f t="shared" si="20"/>
        <v>8.333333333</v>
      </c>
      <c r="L1764" s="126" t="s">
        <v>533</v>
      </c>
    </row>
    <row r="1765" ht="15.75" customHeight="1">
      <c r="A1765" s="511" t="s">
        <v>3268</v>
      </c>
      <c r="B1765" s="680" t="s">
        <v>3269</v>
      </c>
      <c r="C1765" s="511" t="s">
        <v>52</v>
      </c>
      <c r="D1765" s="511" t="s">
        <v>3344</v>
      </c>
      <c r="E1765" s="511" t="s">
        <v>3345</v>
      </c>
      <c r="F1765" s="511" t="s">
        <v>2113</v>
      </c>
      <c r="G1765" s="511">
        <v>6.0</v>
      </c>
      <c r="H1765" s="511">
        <v>5.0</v>
      </c>
      <c r="I1765" s="511">
        <v>7.0</v>
      </c>
      <c r="J1765" s="530">
        <v>50.0</v>
      </c>
      <c r="K1765" s="711">
        <f t="shared" si="20"/>
        <v>8.333333333</v>
      </c>
      <c r="L1765" s="126" t="s">
        <v>533</v>
      </c>
    </row>
    <row r="1766" ht="15.75" customHeight="1">
      <c r="A1766" s="511" t="s">
        <v>3268</v>
      </c>
      <c r="B1766" s="680" t="s">
        <v>3269</v>
      </c>
      <c r="C1766" s="511" t="s">
        <v>52</v>
      </c>
      <c r="D1766" s="511" t="s">
        <v>3346</v>
      </c>
      <c r="E1766" s="511" t="s">
        <v>3347</v>
      </c>
      <c r="F1766" s="511" t="s">
        <v>2113</v>
      </c>
      <c r="G1766" s="511">
        <v>6.0</v>
      </c>
      <c r="H1766" s="511">
        <v>5.0</v>
      </c>
      <c r="I1766" s="511">
        <v>7.0</v>
      </c>
      <c r="J1766" s="530">
        <v>50.0</v>
      </c>
      <c r="K1766" s="711">
        <f t="shared" si="20"/>
        <v>8.333333333</v>
      </c>
      <c r="L1766" s="126" t="s">
        <v>533</v>
      </c>
    </row>
    <row r="1767" ht="15.75" customHeight="1">
      <c r="A1767" s="511" t="s">
        <v>2223</v>
      </c>
      <c r="B1767" s="709" t="s">
        <v>2224</v>
      </c>
      <c r="C1767" s="511" t="s">
        <v>52</v>
      </c>
      <c r="D1767" s="511" t="s">
        <v>2225</v>
      </c>
      <c r="E1767" s="564" t="s">
        <v>2226</v>
      </c>
      <c r="F1767" s="511" t="s">
        <v>2113</v>
      </c>
      <c r="G1767" s="511">
        <v>14.0</v>
      </c>
      <c r="H1767" s="511">
        <v>14.0</v>
      </c>
      <c r="I1767" s="511">
        <v>14.0</v>
      </c>
      <c r="J1767" s="530">
        <v>50.0</v>
      </c>
      <c r="K1767" s="711">
        <f t="shared" si="20"/>
        <v>3.571428571</v>
      </c>
      <c r="L1767" s="126" t="s">
        <v>533</v>
      </c>
    </row>
    <row r="1768" ht="15.75" customHeight="1">
      <c r="A1768" s="511" t="s">
        <v>2223</v>
      </c>
      <c r="B1768" s="709" t="s">
        <v>2224</v>
      </c>
      <c r="C1768" s="511" t="s">
        <v>52</v>
      </c>
      <c r="D1768" s="511" t="s">
        <v>2227</v>
      </c>
      <c r="E1768" s="564" t="s">
        <v>2228</v>
      </c>
      <c r="F1768" s="511" t="s">
        <v>2113</v>
      </c>
      <c r="G1768" s="511">
        <v>14.0</v>
      </c>
      <c r="H1768" s="511">
        <v>14.0</v>
      </c>
      <c r="I1768" s="511">
        <v>14.0</v>
      </c>
      <c r="J1768" s="530">
        <v>50.0</v>
      </c>
      <c r="K1768" s="711">
        <f t="shared" si="20"/>
        <v>3.571428571</v>
      </c>
      <c r="L1768" s="126" t="s">
        <v>533</v>
      </c>
    </row>
    <row r="1769" ht="15.75" customHeight="1">
      <c r="A1769" s="511" t="s">
        <v>2223</v>
      </c>
      <c r="B1769" s="709" t="s">
        <v>2224</v>
      </c>
      <c r="C1769" s="511" t="s">
        <v>52</v>
      </c>
      <c r="D1769" s="511" t="s">
        <v>2229</v>
      </c>
      <c r="E1769" s="511" t="s">
        <v>2230</v>
      </c>
      <c r="F1769" s="511" t="s">
        <v>2113</v>
      </c>
      <c r="G1769" s="511">
        <v>14.0</v>
      </c>
      <c r="H1769" s="511">
        <v>14.0</v>
      </c>
      <c r="I1769" s="511">
        <v>14.0</v>
      </c>
      <c r="J1769" s="530">
        <v>50.0</v>
      </c>
      <c r="K1769" s="711">
        <f t="shared" si="20"/>
        <v>3.571428571</v>
      </c>
      <c r="L1769" s="126" t="s">
        <v>533</v>
      </c>
    </row>
    <row r="1770" ht="15.75" customHeight="1">
      <c r="A1770" s="511" t="s">
        <v>2223</v>
      </c>
      <c r="B1770" s="709" t="s">
        <v>2224</v>
      </c>
      <c r="C1770" s="511" t="s">
        <v>52</v>
      </c>
      <c r="D1770" s="511" t="s">
        <v>2231</v>
      </c>
      <c r="E1770" s="511" t="s">
        <v>2232</v>
      </c>
      <c r="F1770" s="511" t="s">
        <v>2113</v>
      </c>
      <c r="G1770" s="511">
        <v>14.0</v>
      </c>
      <c r="H1770" s="511">
        <v>14.0</v>
      </c>
      <c r="I1770" s="511">
        <v>14.0</v>
      </c>
      <c r="J1770" s="530">
        <v>50.0</v>
      </c>
      <c r="K1770" s="711">
        <f t="shared" si="20"/>
        <v>3.571428571</v>
      </c>
      <c r="L1770" s="126" t="s">
        <v>533</v>
      </c>
    </row>
    <row r="1771" ht="15.75" customHeight="1">
      <c r="A1771" s="511" t="s">
        <v>2223</v>
      </c>
      <c r="B1771" s="709" t="s">
        <v>2224</v>
      </c>
      <c r="C1771" s="511" t="s">
        <v>52</v>
      </c>
      <c r="D1771" s="511" t="s">
        <v>2233</v>
      </c>
      <c r="E1771" s="511" t="s">
        <v>2234</v>
      </c>
      <c r="F1771" s="511" t="s">
        <v>2113</v>
      </c>
      <c r="G1771" s="511">
        <v>14.0</v>
      </c>
      <c r="H1771" s="511">
        <v>14.0</v>
      </c>
      <c r="I1771" s="511">
        <v>14.0</v>
      </c>
      <c r="J1771" s="530">
        <v>50.0</v>
      </c>
      <c r="K1771" s="711">
        <f t="shared" si="20"/>
        <v>3.571428571</v>
      </c>
      <c r="L1771" s="126" t="s">
        <v>533</v>
      </c>
    </row>
    <row r="1772" ht="15.75" customHeight="1">
      <c r="A1772" s="511" t="s">
        <v>2223</v>
      </c>
      <c r="B1772" s="709" t="s">
        <v>2224</v>
      </c>
      <c r="C1772" s="511" t="s">
        <v>52</v>
      </c>
      <c r="D1772" s="511" t="s">
        <v>2235</v>
      </c>
      <c r="E1772" s="511" t="s">
        <v>2236</v>
      </c>
      <c r="F1772" s="511" t="s">
        <v>2113</v>
      </c>
      <c r="G1772" s="511">
        <v>14.0</v>
      </c>
      <c r="H1772" s="511">
        <v>14.0</v>
      </c>
      <c r="I1772" s="511">
        <v>14.0</v>
      </c>
      <c r="J1772" s="530">
        <v>50.0</v>
      </c>
      <c r="K1772" s="711">
        <f t="shared" si="20"/>
        <v>3.571428571</v>
      </c>
      <c r="L1772" s="126" t="s">
        <v>533</v>
      </c>
    </row>
    <row r="1773" ht="15.75" customHeight="1">
      <c r="A1773" s="511" t="s">
        <v>2223</v>
      </c>
      <c r="B1773" s="709" t="s">
        <v>2224</v>
      </c>
      <c r="C1773" s="511" t="s">
        <v>52</v>
      </c>
      <c r="D1773" s="511" t="s">
        <v>2237</v>
      </c>
      <c r="E1773" s="511" t="s">
        <v>2238</v>
      </c>
      <c r="F1773" s="511" t="s">
        <v>2113</v>
      </c>
      <c r="G1773" s="511">
        <v>14.0</v>
      </c>
      <c r="H1773" s="511">
        <v>14.0</v>
      </c>
      <c r="I1773" s="511">
        <v>14.0</v>
      </c>
      <c r="J1773" s="530">
        <v>50.0</v>
      </c>
      <c r="K1773" s="711">
        <f t="shared" si="20"/>
        <v>3.571428571</v>
      </c>
      <c r="L1773" s="126" t="s">
        <v>533</v>
      </c>
    </row>
    <row r="1774" ht="15.75" customHeight="1">
      <c r="A1774" s="511" t="s">
        <v>2223</v>
      </c>
      <c r="B1774" s="709" t="s">
        <v>2224</v>
      </c>
      <c r="C1774" s="511" t="s">
        <v>52</v>
      </c>
      <c r="D1774" s="511" t="s">
        <v>2239</v>
      </c>
      <c r="E1774" s="511" t="s">
        <v>2240</v>
      </c>
      <c r="F1774" s="511" t="s">
        <v>2113</v>
      </c>
      <c r="G1774" s="511">
        <v>14.0</v>
      </c>
      <c r="H1774" s="511">
        <v>14.0</v>
      </c>
      <c r="I1774" s="511">
        <v>14.0</v>
      </c>
      <c r="J1774" s="530">
        <v>50.0</v>
      </c>
      <c r="K1774" s="711">
        <f t="shared" si="20"/>
        <v>3.571428571</v>
      </c>
      <c r="L1774" s="126" t="s">
        <v>533</v>
      </c>
    </row>
    <row r="1775" ht="15.75" customHeight="1">
      <c r="A1775" s="511" t="s">
        <v>2223</v>
      </c>
      <c r="B1775" s="709" t="s">
        <v>2224</v>
      </c>
      <c r="C1775" s="511" t="s">
        <v>52</v>
      </c>
      <c r="D1775" s="511" t="s">
        <v>2241</v>
      </c>
      <c r="E1775" s="511" t="s">
        <v>2242</v>
      </c>
      <c r="F1775" s="511" t="s">
        <v>2113</v>
      </c>
      <c r="G1775" s="511">
        <v>14.0</v>
      </c>
      <c r="H1775" s="511">
        <v>14.0</v>
      </c>
      <c r="I1775" s="511">
        <v>14.0</v>
      </c>
      <c r="J1775" s="530">
        <v>50.0</v>
      </c>
      <c r="K1775" s="711">
        <f t="shared" si="20"/>
        <v>3.571428571</v>
      </c>
      <c r="L1775" s="126" t="s">
        <v>533</v>
      </c>
    </row>
    <row r="1776" ht="15.75" customHeight="1">
      <c r="A1776" s="511" t="s">
        <v>2223</v>
      </c>
      <c r="B1776" s="709" t="s">
        <v>2224</v>
      </c>
      <c r="C1776" s="511" t="s">
        <v>52</v>
      </c>
      <c r="D1776" s="511" t="s">
        <v>2243</v>
      </c>
      <c r="E1776" s="511" t="s">
        <v>2244</v>
      </c>
      <c r="F1776" s="511" t="s">
        <v>2113</v>
      </c>
      <c r="G1776" s="511">
        <v>14.0</v>
      </c>
      <c r="H1776" s="511">
        <v>14.0</v>
      </c>
      <c r="I1776" s="511">
        <v>14.0</v>
      </c>
      <c r="J1776" s="530">
        <v>50.0</v>
      </c>
      <c r="K1776" s="711">
        <f t="shared" si="20"/>
        <v>3.571428571</v>
      </c>
      <c r="L1776" s="126" t="s">
        <v>533</v>
      </c>
    </row>
    <row r="1777" ht="15.75" customHeight="1">
      <c r="A1777" s="511" t="s">
        <v>2223</v>
      </c>
      <c r="B1777" s="709" t="s">
        <v>2224</v>
      </c>
      <c r="C1777" s="511" t="s">
        <v>52</v>
      </c>
      <c r="D1777" s="511" t="s">
        <v>2245</v>
      </c>
      <c r="E1777" s="511" t="s">
        <v>2246</v>
      </c>
      <c r="F1777" s="511" t="s">
        <v>2113</v>
      </c>
      <c r="G1777" s="511">
        <v>14.0</v>
      </c>
      <c r="H1777" s="511">
        <v>14.0</v>
      </c>
      <c r="I1777" s="511">
        <v>14.0</v>
      </c>
      <c r="J1777" s="530">
        <v>50.0</v>
      </c>
      <c r="K1777" s="711">
        <f t="shared" si="20"/>
        <v>3.571428571</v>
      </c>
      <c r="L1777" s="126" t="s">
        <v>533</v>
      </c>
    </row>
    <row r="1778" ht="15.75" customHeight="1">
      <c r="A1778" s="511" t="s">
        <v>2223</v>
      </c>
      <c r="B1778" s="709" t="s">
        <v>2224</v>
      </c>
      <c r="C1778" s="511" t="s">
        <v>52</v>
      </c>
      <c r="D1778" s="511" t="s">
        <v>2247</v>
      </c>
      <c r="E1778" s="511" t="s">
        <v>2248</v>
      </c>
      <c r="F1778" s="511" t="s">
        <v>2113</v>
      </c>
      <c r="G1778" s="511">
        <v>14.0</v>
      </c>
      <c r="H1778" s="511">
        <v>14.0</v>
      </c>
      <c r="I1778" s="511">
        <v>14.0</v>
      </c>
      <c r="J1778" s="530">
        <v>50.0</v>
      </c>
      <c r="K1778" s="711">
        <f t="shared" si="20"/>
        <v>3.571428571</v>
      </c>
      <c r="L1778" s="126" t="s">
        <v>533</v>
      </c>
    </row>
    <row r="1779" ht="15.75" customHeight="1">
      <c r="A1779" s="511" t="s">
        <v>2223</v>
      </c>
      <c r="B1779" s="709" t="s">
        <v>2224</v>
      </c>
      <c r="C1779" s="511" t="s">
        <v>52</v>
      </c>
      <c r="D1779" s="511" t="s">
        <v>2249</v>
      </c>
      <c r="E1779" s="511" t="s">
        <v>2250</v>
      </c>
      <c r="F1779" s="511" t="s">
        <v>2113</v>
      </c>
      <c r="G1779" s="511">
        <v>14.0</v>
      </c>
      <c r="H1779" s="511">
        <v>14.0</v>
      </c>
      <c r="I1779" s="511">
        <v>14.0</v>
      </c>
      <c r="J1779" s="530">
        <v>50.0</v>
      </c>
      <c r="K1779" s="711">
        <f t="shared" si="20"/>
        <v>3.571428571</v>
      </c>
      <c r="L1779" s="126" t="s">
        <v>533</v>
      </c>
    </row>
    <row r="1780" ht="15.75" customHeight="1">
      <c r="A1780" s="511" t="s">
        <v>2223</v>
      </c>
      <c r="B1780" s="709" t="s">
        <v>2224</v>
      </c>
      <c r="C1780" s="511" t="s">
        <v>52</v>
      </c>
      <c r="D1780" s="511" t="s">
        <v>2251</v>
      </c>
      <c r="E1780" s="511" t="s">
        <v>2252</v>
      </c>
      <c r="F1780" s="511" t="s">
        <v>2113</v>
      </c>
      <c r="G1780" s="511">
        <v>14.0</v>
      </c>
      <c r="H1780" s="511">
        <v>14.0</v>
      </c>
      <c r="I1780" s="511">
        <v>14.0</v>
      </c>
      <c r="J1780" s="530">
        <v>50.0</v>
      </c>
      <c r="K1780" s="711">
        <f t="shared" si="20"/>
        <v>3.571428571</v>
      </c>
      <c r="L1780" s="126" t="s">
        <v>533</v>
      </c>
    </row>
    <row r="1781" ht="15.75" customHeight="1">
      <c r="A1781" s="511" t="s">
        <v>2223</v>
      </c>
      <c r="B1781" s="709" t="s">
        <v>2224</v>
      </c>
      <c r="C1781" s="511" t="s">
        <v>52</v>
      </c>
      <c r="D1781" s="511" t="s">
        <v>2253</v>
      </c>
      <c r="E1781" s="511" t="s">
        <v>2254</v>
      </c>
      <c r="F1781" s="511" t="s">
        <v>2113</v>
      </c>
      <c r="G1781" s="511">
        <v>14.0</v>
      </c>
      <c r="H1781" s="511">
        <v>14.0</v>
      </c>
      <c r="I1781" s="511">
        <v>14.0</v>
      </c>
      <c r="J1781" s="530">
        <v>50.0</v>
      </c>
      <c r="K1781" s="711">
        <f t="shared" si="20"/>
        <v>3.571428571</v>
      </c>
      <c r="L1781" s="126" t="s">
        <v>533</v>
      </c>
    </row>
    <row r="1782" ht="15.75" customHeight="1">
      <c r="A1782" s="511" t="s">
        <v>2223</v>
      </c>
      <c r="B1782" s="709" t="s">
        <v>2224</v>
      </c>
      <c r="C1782" s="511" t="s">
        <v>52</v>
      </c>
      <c r="D1782" s="511" t="s">
        <v>2255</v>
      </c>
      <c r="E1782" s="511" t="s">
        <v>2256</v>
      </c>
      <c r="F1782" s="511" t="s">
        <v>2113</v>
      </c>
      <c r="G1782" s="511">
        <v>14.0</v>
      </c>
      <c r="H1782" s="511">
        <v>14.0</v>
      </c>
      <c r="I1782" s="511">
        <v>14.0</v>
      </c>
      <c r="J1782" s="530">
        <v>50.0</v>
      </c>
      <c r="K1782" s="711">
        <f t="shared" si="20"/>
        <v>3.571428571</v>
      </c>
      <c r="L1782" s="126" t="s">
        <v>533</v>
      </c>
    </row>
    <row r="1783" ht="15.75" customHeight="1">
      <c r="A1783" s="511" t="s">
        <v>2223</v>
      </c>
      <c r="B1783" s="709" t="s">
        <v>2224</v>
      </c>
      <c r="C1783" s="511" t="s">
        <v>52</v>
      </c>
      <c r="D1783" s="511" t="s">
        <v>2257</v>
      </c>
      <c r="E1783" s="511" t="s">
        <v>2258</v>
      </c>
      <c r="F1783" s="511" t="s">
        <v>2113</v>
      </c>
      <c r="G1783" s="511">
        <v>14.0</v>
      </c>
      <c r="H1783" s="511">
        <v>14.0</v>
      </c>
      <c r="I1783" s="511">
        <v>14.0</v>
      </c>
      <c r="J1783" s="530">
        <v>50.0</v>
      </c>
      <c r="K1783" s="711">
        <f t="shared" si="20"/>
        <v>3.571428571</v>
      </c>
      <c r="L1783" s="126" t="s">
        <v>533</v>
      </c>
    </row>
    <row r="1784" ht="15.75" customHeight="1">
      <c r="A1784" s="511" t="s">
        <v>2223</v>
      </c>
      <c r="B1784" s="709" t="s">
        <v>2224</v>
      </c>
      <c r="C1784" s="511" t="s">
        <v>52</v>
      </c>
      <c r="D1784" s="511" t="s">
        <v>2259</v>
      </c>
      <c r="E1784" s="511" t="s">
        <v>2260</v>
      </c>
      <c r="F1784" s="511" t="s">
        <v>2113</v>
      </c>
      <c r="G1784" s="511">
        <v>14.0</v>
      </c>
      <c r="H1784" s="511">
        <v>14.0</v>
      </c>
      <c r="I1784" s="511">
        <v>14.0</v>
      </c>
      <c r="J1784" s="530">
        <v>50.0</v>
      </c>
      <c r="K1784" s="711">
        <f t="shared" si="20"/>
        <v>3.571428571</v>
      </c>
      <c r="L1784" s="126" t="s">
        <v>533</v>
      </c>
    </row>
    <row r="1785" ht="15.75" customHeight="1">
      <c r="A1785" s="511" t="s">
        <v>2223</v>
      </c>
      <c r="B1785" s="709" t="s">
        <v>2224</v>
      </c>
      <c r="C1785" s="511" t="s">
        <v>52</v>
      </c>
      <c r="D1785" s="511" t="s">
        <v>2261</v>
      </c>
      <c r="E1785" s="511" t="s">
        <v>2262</v>
      </c>
      <c r="F1785" s="511" t="s">
        <v>2113</v>
      </c>
      <c r="G1785" s="511">
        <v>14.0</v>
      </c>
      <c r="H1785" s="511">
        <v>14.0</v>
      </c>
      <c r="I1785" s="511">
        <v>14.0</v>
      </c>
      <c r="J1785" s="530">
        <v>50.0</v>
      </c>
      <c r="K1785" s="711">
        <f t="shared" si="20"/>
        <v>3.571428571</v>
      </c>
      <c r="L1785" s="126" t="s">
        <v>533</v>
      </c>
    </row>
    <row r="1786" ht="15.75" customHeight="1">
      <c r="A1786" s="511" t="s">
        <v>2223</v>
      </c>
      <c r="B1786" s="709" t="s">
        <v>2224</v>
      </c>
      <c r="C1786" s="511" t="s">
        <v>52</v>
      </c>
      <c r="D1786" s="511" t="s">
        <v>2263</v>
      </c>
      <c r="E1786" s="511" t="s">
        <v>2264</v>
      </c>
      <c r="F1786" s="511" t="s">
        <v>2113</v>
      </c>
      <c r="G1786" s="511">
        <v>14.0</v>
      </c>
      <c r="H1786" s="511">
        <v>14.0</v>
      </c>
      <c r="I1786" s="511">
        <v>14.0</v>
      </c>
      <c r="J1786" s="530">
        <v>50.0</v>
      </c>
      <c r="K1786" s="711">
        <f t="shared" si="20"/>
        <v>3.571428571</v>
      </c>
      <c r="L1786" s="126" t="s">
        <v>533</v>
      </c>
    </row>
    <row r="1787" ht="15.75" customHeight="1">
      <c r="A1787" s="511" t="s">
        <v>2223</v>
      </c>
      <c r="B1787" s="709" t="s">
        <v>2224</v>
      </c>
      <c r="C1787" s="511" t="s">
        <v>52</v>
      </c>
      <c r="D1787" s="511" t="s">
        <v>2265</v>
      </c>
      <c r="E1787" s="511" t="s">
        <v>2266</v>
      </c>
      <c r="F1787" s="511" t="s">
        <v>2113</v>
      </c>
      <c r="G1787" s="511">
        <v>14.0</v>
      </c>
      <c r="H1787" s="511">
        <v>14.0</v>
      </c>
      <c r="I1787" s="511">
        <v>14.0</v>
      </c>
      <c r="J1787" s="530">
        <v>50.0</v>
      </c>
      <c r="K1787" s="711">
        <f t="shared" si="20"/>
        <v>3.571428571</v>
      </c>
      <c r="L1787" s="126" t="s">
        <v>533</v>
      </c>
    </row>
    <row r="1788" ht="15.75" customHeight="1">
      <c r="A1788" s="511" t="s">
        <v>2223</v>
      </c>
      <c r="B1788" s="709" t="s">
        <v>2224</v>
      </c>
      <c r="C1788" s="511" t="s">
        <v>52</v>
      </c>
      <c r="D1788" s="511" t="s">
        <v>2267</v>
      </c>
      <c r="E1788" s="511" t="s">
        <v>2268</v>
      </c>
      <c r="F1788" s="511" t="s">
        <v>2113</v>
      </c>
      <c r="G1788" s="511">
        <v>14.0</v>
      </c>
      <c r="H1788" s="511">
        <v>14.0</v>
      </c>
      <c r="I1788" s="511">
        <v>14.0</v>
      </c>
      <c r="J1788" s="530">
        <v>50.0</v>
      </c>
      <c r="K1788" s="711">
        <f t="shared" si="20"/>
        <v>3.571428571</v>
      </c>
      <c r="L1788" s="126" t="s">
        <v>533</v>
      </c>
    </row>
    <row r="1789" ht="15.75" customHeight="1">
      <c r="A1789" s="511" t="s">
        <v>2223</v>
      </c>
      <c r="B1789" s="709" t="s">
        <v>2224</v>
      </c>
      <c r="C1789" s="511" t="s">
        <v>52</v>
      </c>
      <c r="D1789" s="511" t="s">
        <v>2269</v>
      </c>
      <c r="E1789" s="511" t="s">
        <v>2270</v>
      </c>
      <c r="F1789" s="511" t="s">
        <v>2113</v>
      </c>
      <c r="G1789" s="511">
        <v>14.0</v>
      </c>
      <c r="H1789" s="511">
        <v>14.0</v>
      </c>
      <c r="I1789" s="511">
        <v>14.0</v>
      </c>
      <c r="J1789" s="530">
        <v>50.0</v>
      </c>
      <c r="K1789" s="711">
        <f t="shared" si="20"/>
        <v>3.571428571</v>
      </c>
      <c r="L1789" s="126" t="s">
        <v>533</v>
      </c>
    </row>
    <row r="1790" ht="15.75" customHeight="1">
      <c r="A1790" s="511" t="s">
        <v>2223</v>
      </c>
      <c r="B1790" s="709" t="s">
        <v>2224</v>
      </c>
      <c r="C1790" s="511" t="s">
        <v>52</v>
      </c>
      <c r="D1790" s="511" t="s">
        <v>2271</v>
      </c>
      <c r="E1790" s="511" t="s">
        <v>2272</v>
      </c>
      <c r="F1790" s="511" t="s">
        <v>2113</v>
      </c>
      <c r="G1790" s="511">
        <v>14.0</v>
      </c>
      <c r="H1790" s="511">
        <v>14.0</v>
      </c>
      <c r="I1790" s="511">
        <v>14.0</v>
      </c>
      <c r="J1790" s="530">
        <v>50.0</v>
      </c>
      <c r="K1790" s="711">
        <f t="shared" si="20"/>
        <v>3.571428571</v>
      </c>
      <c r="L1790" s="126" t="s">
        <v>533</v>
      </c>
    </row>
    <row r="1791" ht="15.75" customHeight="1">
      <c r="A1791" s="511" t="s">
        <v>2223</v>
      </c>
      <c r="B1791" s="709" t="s">
        <v>2224</v>
      </c>
      <c r="C1791" s="511" t="s">
        <v>52</v>
      </c>
      <c r="D1791" s="511" t="s">
        <v>2273</v>
      </c>
      <c r="E1791" s="511" t="s">
        <v>2274</v>
      </c>
      <c r="F1791" s="511" t="s">
        <v>2113</v>
      </c>
      <c r="G1791" s="511">
        <v>14.0</v>
      </c>
      <c r="H1791" s="511">
        <v>14.0</v>
      </c>
      <c r="I1791" s="511">
        <v>14.0</v>
      </c>
      <c r="J1791" s="530">
        <v>50.0</v>
      </c>
      <c r="K1791" s="711">
        <f t="shared" si="20"/>
        <v>3.571428571</v>
      </c>
      <c r="L1791" s="126" t="s">
        <v>533</v>
      </c>
    </row>
    <row r="1792" ht="15.75" customHeight="1">
      <c r="A1792" s="511" t="s">
        <v>2223</v>
      </c>
      <c r="B1792" s="709" t="s">
        <v>2224</v>
      </c>
      <c r="C1792" s="511" t="s">
        <v>52</v>
      </c>
      <c r="D1792" s="511" t="s">
        <v>2275</v>
      </c>
      <c r="E1792" s="511" t="s">
        <v>2276</v>
      </c>
      <c r="F1792" s="511" t="s">
        <v>2113</v>
      </c>
      <c r="G1792" s="511">
        <v>14.0</v>
      </c>
      <c r="H1792" s="511">
        <v>14.0</v>
      </c>
      <c r="I1792" s="511">
        <v>14.0</v>
      </c>
      <c r="J1792" s="530">
        <v>50.0</v>
      </c>
      <c r="K1792" s="711">
        <f t="shared" si="20"/>
        <v>3.571428571</v>
      </c>
      <c r="L1792" s="126" t="s">
        <v>533</v>
      </c>
    </row>
    <row r="1793" ht="15.75" customHeight="1">
      <c r="A1793" s="511" t="s">
        <v>2223</v>
      </c>
      <c r="B1793" s="709" t="s">
        <v>2224</v>
      </c>
      <c r="C1793" s="511" t="s">
        <v>52</v>
      </c>
      <c r="D1793" s="511" t="s">
        <v>2277</v>
      </c>
      <c r="E1793" s="511" t="s">
        <v>2278</v>
      </c>
      <c r="F1793" s="511" t="s">
        <v>2113</v>
      </c>
      <c r="G1793" s="511">
        <v>14.0</v>
      </c>
      <c r="H1793" s="511">
        <v>14.0</v>
      </c>
      <c r="I1793" s="511">
        <v>14.0</v>
      </c>
      <c r="J1793" s="530">
        <v>50.0</v>
      </c>
      <c r="K1793" s="711">
        <f t="shared" si="20"/>
        <v>3.571428571</v>
      </c>
      <c r="L1793" s="126" t="s">
        <v>533</v>
      </c>
    </row>
    <row r="1794" ht="15.75" customHeight="1">
      <c r="A1794" s="511" t="s">
        <v>2223</v>
      </c>
      <c r="B1794" s="709" t="s">
        <v>2224</v>
      </c>
      <c r="C1794" s="511" t="s">
        <v>52</v>
      </c>
      <c r="D1794" s="511" t="s">
        <v>2279</v>
      </c>
      <c r="E1794" s="511" t="s">
        <v>2280</v>
      </c>
      <c r="F1794" s="511" t="s">
        <v>2113</v>
      </c>
      <c r="G1794" s="511">
        <v>14.0</v>
      </c>
      <c r="H1794" s="511">
        <v>14.0</v>
      </c>
      <c r="I1794" s="511">
        <v>14.0</v>
      </c>
      <c r="J1794" s="530">
        <v>50.0</v>
      </c>
      <c r="K1794" s="711">
        <f t="shared" si="20"/>
        <v>3.571428571</v>
      </c>
      <c r="L1794" s="126" t="s">
        <v>533</v>
      </c>
    </row>
    <row r="1795" ht="15.75" customHeight="1">
      <c r="A1795" s="511" t="s">
        <v>2223</v>
      </c>
      <c r="B1795" s="709" t="s">
        <v>2224</v>
      </c>
      <c r="C1795" s="511" t="s">
        <v>52</v>
      </c>
      <c r="D1795" s="511" t="s">
        <v>2281</v>
      </c>
      <c r="E1795" s="511" t="s">
        <v>2282</v>
      </c>
      <c r="F1795" s="511" t="s">
        <v>2113</v>
      </c>
      <c r="G1795" s="511">
        <v>14.0</v>
      </c>
      <c r="H1795" s="511">
        <v>14.0</v>
      </c>
      <c r="I1795" s="511">
        <v>14.0</v>
      </c>
      <c r="J1795" s="530">
        <v>50.0</v>
      </c>
      <c r="K1795" s="711">
        <f t="shared" si="20"/>
        <v>3.571428571</v>
      </c>
      <c r="L1795" s="126" t="s">
        <v>533</v>
      </c>
    </row>
    <row r="1796" ht="15.75" customHeight="1">
      <c r="A1796" s="511" t="s">
        <v>2223</v>
      </c>
      <c r="B1796" s="709" t="s">
        <v>2224</v>
      </c>
      <c r="C1796" s="511" t="s">
        <v>52</v>
      </c>
      <c r="D1796" s="511" t="s">
        <v>2283</v>
      </c>
      <c r="E1796" s="511" t="s">
        <v>2284</v>
      </c>
      <c r="F1796" s="511" t="s">
        <v>2113</v>
      </c>
      <c r="G1796" s="511">
        <v>14.0</v>
      </c>
      <c r="H1796" s="511">
        <v>14.0</v>
      </c>
      <c r="I1796" s="511">
        <v>14.0</v>
      </c>
      <c r="J1796" s="530">
        <v>50.0</v>
      </c>
      <c r="K1796" s="711">
        <f t="shared" si="20"/>
        <v>3.571428571</v>
      </c>
      <c r="L1796" s="126" t="s">
        <v>533</v>
      </c>
    </row>
    <row r="1797" ht="15.75" customHeight="1">
      <c r="A1797" s="511" t="s">
        <v>2223</v>
      </c>
      <c r="B1797" s="709" t="s">
        <v>2224</v>
      </c>
      <c r="C1797" s="511" t="s">
        <v>52</v>
      </c>
      <c r="D1797" s="511" t="s">
        <v>2285</v>
      </c>
      <c r="E1797" s="511" t="s">
        <v>2286</v>
      </c>
      <c r="F1797" s="511" t="s">
        <v>2113</v>
      </c>
      <c r="G1797" s="511">
        <v>14.0</v>
      </c>
      <c r="H1797" s="511">
        <v>14.0</v>
      </c>
      <c r="I1797" s="511">
        <v>14.0</v>
      </c>
      <c r="J1797" s="530">
        <v>50.0</v>
      </c>
      <c r="K1797" s="711">
        <f t="shared" si="20"/>
        <v>3.571428571</v>
      </c>
      <c r="L1797" s="126" t="s">
        <v>533</v>
      </c>
    </row>
    <row r="1798" ht="15.75" customHeight="1">
      <c r="A1798" s="511" t="s">
        <v>2223</v>
      </c>
      <c r="B1798" s="709" t="s">
        <v>2224</v>
      </c>
      <c r="C1798" s="511" t="s">
        <v>52</v>
      </c>
      <c r="D1798" s="511" t="s">
        <v>2287</v>
      </c>
      <c r="E1798" s="511" t="s">
        <v>2288</v>
      </c>
      <c r="F1798" s="511" t="s">
        <v>2113</v>
      </c>
      <c r="G1798" s="511">
        <v>14.0</v>
      </c>
      <c r="H1798" s="511">
        <v>14.0</v>
      </c>
      <c r="I1798" s="511">
        <v>14.0</v>
      </c>
      <c r="J1798" s="530">
        <v>50.0</v>
      </c>
      <c r="K1798" s="711">
        <f t="shared" si="20"/>
        <v>3.571428571</v>
      </c>
      <c r="L1798" s="126" t="s">
        <v>533</v>
      </c>
    </row>
    <row r="1799" ht="15.75" customHeight="1">
      <c r="A1799" s="511" t="s">
        <v>2223</v>
      </c>
      <c r="B1799" s="709" t="s">
        <v>2224</v>
      </c>
      <c r="C1799" s="511" t="s">
        <v>52</v>
      </c>
      <c r="D1799" s="511" t="s">
        <v>2289</v>
      </c>
      <c r="E1799" s="511" t="s">
        <v>2290</v>
      </c>
      <c r="F1799" s="511" t="s">
        <v>2113</v>
      </c>
      <c r="G1799" s="511">
        <v>14.0</v>
      </c>
      <c r="H1799" s="511">
        <v>14.0</v>
      </c>
      <c r="I1799" s="511">
        <v>14.0</v>
      </c>
      <c r="J1799" s="530">
        <v>50.0</v>
      </c>
      <c r="K1799" s="711">
        <f t="shared" si="20"/>
        <v>3.571428571</v>
      </c>
      <c r="L1799" s="126" t="s">
        <v>533</v>
      </c>
    </row>
    <row r="1800" ht="15.75" customHeight="1">
      <c r="A1800" s="511" t="s">
        <v>2223</v>
      </c>
      <c r="B1800" s="709" t="s">
        <v>2224</v>
      </c>
      <c r="C1800" s="511" t="s">
        <v>52</v>
      </c>
      <c r="D1800" s="511" t="s">
        <v>2291</v>
      </c>
      <c r="E1800" s="511" t="s">
        <v>2292</v>
      </c>
      <c r="F1800" s="511" t="s">
        <v>2113</v>
      </c>
      <c r="G1800" s="511">
        <v>14.0</v>
      </c>
      <c r="H1800" s="511">
        <v>14.0</v>
      </c>
      <c r="I1800" s="511">
        <v>14.0</v>
      </c>
      <c r="J1800" s="530">
        <v>50.0</v>
      </c>
      <c r="K1800" s="711">
        <f t="shared" si="20"/>
        <v>3.571428571</v>
      </c>
      <c r="L1800" s="126" t="s">
        <v>533</v>
      </c>
    </row>
    <row r="1801" ht="15.75" customHeight="1">
      <c r="A1801" s="511" t="s">
        <v>2223</v>
      </c>
      <c r="B1801" s="709" t="s">
        <v>2224</v>
      </c>
      <c r="C1801" s="511" t="s">
        <v>52</v>
      </c>
      <c r="D1801" s="511" t="s">
        <v>2293</v>
      </c>
      <c r="E1801" s="511" t="s">
        <v>2294</v>
      </c>
      <c r="F1801" s="511" t="s">
        <v>2113</v>
      </c>
      <c r="G1801" s="511">
        <v>14.0</v>
      </c>
      <c r="H1801" s="511">
        <v>14.0</v>
      </c>
      <c r="I1801" s="511">
        <v>14.0</v>
      </c>
      <c r="J1801" s="530">
        <v>50.0</v>
      </c>
      <c r="K1801" s="711">
        <f t="shared" si="20"/>
        <v>3.571428571</v>
      </c>
      <c r="L1801" s="126" t="s">
        <v>533</v>
      </c>
    </row>
    <row r="1802" ht="15.75" customHeight="1">
      <c r="A1802" s="511" t="s">
        <v>2223</v>
      </c>
      <c r="B1802" s="709" t="s">
        <v>2224</v>
      </c>
      <c r="C1802" s="511" t="s">
        <v>52</v>
      </c>
      <c r="D1802" s="511" t="s">
        <v>2295</v>
      </c>
      <c r="E1802" s="511" t="s">
        <v>2296</v>
      </c>
      <c r="F1802" s="511" t="s">
        <v>2113</v>
      </c>
      <c r="G1802" s="511">
        <v>14.0</v>
      </c>
      <c r="H1802" s="511">
        <v>14.0</v>
      </c>
      <c r="I1802" s="511">
        <v>14.0</v>
      </c>
      <c r="J1802" s="530">
        <v>50.0</v>
      </c>
      <c r="K1802" s="711">
        <f t="shared" si="20"/>
        <v>3.571428571</v>
      </c>
      <c r="L1802" s="126" t="s">
        <v>533</v>
      </c>
    </row>
    <row r="1803" ht="15.75" customHeight="1">
      <c r="A1803" s="511" t="s">
        <v>2223</v>
      </c>
      <c r="B1803" s="709" t="s">
        <v>2224</v>
      </c>
      <c r="C1803" s="511" t="s">
        <v>52</v>
      </c>
      <c r="D1803" s="511" t="s">
        <v>2297</v>
      </c>
      <c r="E1803" s="511" t="s">
        <v>2298</v>
      </c>
      <c r="F1803" s="511" t="s">
        <v>2113</v>
      </c>
      <c r="G1803" s="511">
        <v>14.0</v>
      </c>
      <c r="H1803" s="511">
        <v>14.0</v>
      </c>
      <c r="I1803" s="511">
        <v>14.0</v>
      </c>
      <c r="J1803" s="530">
        <v>50.0</v>
      </c>
      <c r="K1803" s="711">
        <f t="shared" si="20"/>
        <v>3.571428571</v>
      </c>
      <c r="L1803" s="126" t="s">
        <v>533</v>
      </c>
    </row>
    <row r="1804" ht="15.75" customHeight="1">
      <c r="A1804" s="511" t="s">
        <v>2223</v>
      </c>
      <c r="B1804" s="709" t="s">
        <v>2224</v>
      </c>
      <c r="C1804" s="511" t="s">
        <v>52</v>
      </c>
      <c r="D1804" s="511" t="s">
        <v>2299</v>
      </c>
      <c r="E1804" s="511" t="s">
        <v>2300</v>
      </c>
      <c r="F1804" s="511" t="s">
        <v>2113</v>
      </c>
      <c r="G1804" s="511">
        <v>14.0</v>
      </c>
      <c r="H1804" s="511">
        <v>14.0</v>
      </c>
      <c r="I1804" s="511">
        <v>14.0</v>
      </c>
      <c r="J1804" s="530">
        <v>50.0</v>
      </c>
      <c r="K1804" s="711">
        <f t="shared" si="20"/>
        <v>3.571428571</v>
      </c>
      <c r="L1804" s="126" t="s">
        <v>533</v>
      </c>
    </row>
    <row r="1805" ht="15.75" customHeight="1">
      <c r="A1805" s="511" t="s">
        <v>2223</v>
      </c>
      <c r="B1805" s="709" t="s">
        <v>2224</v>
      </c>
      <c r="C1805" s="511" t="s">
        <v>52</v>
      </c>
      <c r="D1805" s="511" t="s">
        <v>2301</v>
      </c>
      <c r="E1805" s="511" t="s">
        <v>2302</v>
      </c>
      <c r="F1805" s="511" t="s">
        <v>2113</v>
      </c>
      <c r="G1805" s="511">
        <v>14.0</v>
      </c>
      <c r="H1805" s="511">
        <v>14.0</v>
      </c>
      <c r="I1805" s="511">
        <v>14.0</v>
      </c>
      <c r="J1805" s="530">
        <v>50.0</v>
      </c>
      <c r="K1805" s="711">
        <f t="shared" si="20"/>
        <v>3.571428571</v>
      </c>
      <c r="L1805" s="126" t="s">
        <v>533</v>
      </c>
    </row>
    <row r="1806" ht="15.75" customHeight="1">
      <c r="A1806" s="511" t="s">
        <v>2223</v>
      </c>
      <c r="B1806" s="709" t="s">
        <v>2224</v>
      </c>
      <c r="C1806" s="511" t="s">
        <v>52</v>
      </c>
      <c r="D1806" s="511" t="s">
        <v>2303</v>
      </c>
      <c r="E1806" s="511" t="s">
        <v>2304</v>
      </c>
      <c r="F1806" s="511" t="s">
        <v>2113</v>
      </c>
      <c r="G1806" s="511">
        <v>14.0</v>
      </c>
      <c r="H1806" s="511">
        <v>14.0</v>
      </c>
      <c r="I1806" s="511">
        <v>14.0</v>
      </c>
      <c r="J1806" s="530">
        <v>50.0</v>
      </c>
      <c r="K1806" s="711">
        <f t="shared" si="20"/>
        <v>3.571428571</v>
      </c>
      <c r="L1806" s="126" t="s">
        <v>533</v>
      </c>
    </row>
    <row r="1807" ht="15.75" customHeight="1">
      <c r="A1807" s="511" t="s">
        <v>2223</v>
      </c>
      <c r="B1807" s="709" t="s">
        <v>2224</v>
      </c>
      <c r="C1807" s="511" t="s">
        <v>52</v>
      </c>
      <c r="D1807" s="511" t="s">
        <v>2305</v>
      </c>
      <c r="E1807" s="511" t="s">
        <v>2306</v>
      </c>
      <c r="F1807" s="511" t="s">
        <v>2113</v>
      </c>
      <c r="G1807" s="511">
        <v>14.0</v>
      </c>
      <c r="H1807" s="511">
        <v>14.0</v>
      </c>
      <c r="I1807" s="511">
        <v>14.0</v>
      </c>
      <c r="J1807" s="530">
        <v>50.0</v>
      </c>
      <c r="K1807" s="711">
        <f t="shared" si="20"/>
        <v>3.571428571</v>
      </c>
      <c r="L1807" s="126" t="s">
        <v>533</v>
      </c>
    </row>
    <row r="1808" ht="15.75" customHeight="1">
      <c r="A1808" s="511" t="s">
        <v>2223</v>
      </c>
      <c r="B1808" s="709" t="s">
        <v>2224</v>
      </c>
      <c r="C1808" s="511" t="s">
        <v>52</v>
      </c>
      <c r="D1808" s="511" t="s">
        <v>2307</v>
      </c>
      <c r="E1808" s="511" t="s">
        <v>2308</v>
      </c>
      <c r="F1808" s="511" t="s">
        <v>2113</v>
      </c>
      <c r="G1808" s="511">
        <v>14.0</v>
      </c>
      <c r="H1808" s="511">
        <v>14.0</v>
      </c>
      <c r="I1808" s="511">
        <v>14.0</v>
      </c>
      <c r="J1808" s="530">
        <v>50.0</v>
      </c>
      <c r="K1808" s="711">
        <f t="shared" si="20"/>
        <v>3.571428571</v>
      </c>
      <c r="L1808" s="126" t="s">
        <v>533</v>
      </c>
    </row>
    <row r="1809" ht="15.75" customHeight="1">
      <c r="A1809" s="511" t="s">
        <v>2223</v>
      </c>
      <c r="B1809" s="709" t="s">
        <v>2224</v>
      </c>
      <c r="C1809" s="511" t="s">
        <v>52</v>
      </c>
      <c r="D1809" s="511" t="s">
        <v>2309</v>
      </c>
      <c r="E1809" s="511" t="s">
        <v>2310</v>
      </c>
      <c r="F1809" s="511" t="s">
        <v>2113</v>
      </c>
      <c r="G1809" s="511">
        <v>14.0</v>
      </c>
      <c r="H1809" s="511">
        <v>14.0</v>
      </c>
      <c r="I1809" s="511">
        <v>14.0</v>
      </c>
      <c r="J1809" s="530">
        <v>50.0</v>
      </c>
      <c r="K1809" s="711">
        <f t="shared" si="20"/>
        <v>3.571428571</v>
      </c>
      <c r="L1809" s="126" t="s">
        <v>533</v>
      </c>
    </row>
    <row r="1810" ht="15.75" customHeight="1">
      <c r="A1810" s="511" t="s">
        <v>2223</v>
      </c>
      <c r="B1810" s="709" t="s">
        <v>2224</v>
      </c>
      <c r="C1810" s="511" t="s">
        <v>52</v>
      </c>
      <c r="D1810" s="511" t="s">
        <v>2311</v>
      </c>
      <c r="E1810" s="511" t="s">
        <v>2310</v>
      </c>
      <c r="F1810" s="511" t="s">
        <v>2113</v>
      </c>
      <c r="G1810" s="511">
        <v>14.0</v>
      </c>
      <c r="H1810" s="511">
        <v>14.0</v>
      </c>
      <c r="I1810" s="511">
        <v>14.0</v>
      </c>
      <c r="J1810" s="530">
        <v>50.0</v>
      </c>
      <c r="K1810" s="711">
        <f t="shared" si="20"/>
        <v>3.571428571</v>
      </c>
      <c r="L1810" s="126" t="s">
        <v>533</v>
      </c>
    </row>
    <row r="1811" ht="15.75" customHeight="1">
      <c r="A1811" s="511" t="s">
        <v>2223</v>
      </c>
      <c r="B1811" s="709" t="s">
        <v>2224</v>
      </c>
      <c r="C1811" s="511" t="s">
        <v>52</v>
      </c>
      <c r="D1811" s="511" t="s">
        <v>2312</v>
      </c>
      <c r="E1811" s="511" t="s">
        <v>2313</v>
      </c>
      <c r="F1811" s="511" t="s">
        <v>2113</v>
      </c>
      <c r="G1811" s="511">
        <v>14.0</v>
      </c>
      <c r="H1811" s="511">
        <v>14.0</v>
      </c>
      <c r="I1811" s="511">
        <v>14.0</v>
      </c>
      <c r="J1811" s="530">
        <v>50.0</v>
      </c>
      <c r="K1811" s="711">
        <f t="shared" si="20"/>
        <v>3.571428571</v>
      </c>
      <c r="L1811" s="126" t="s">
        <v>533</v>
      </c>
    </row>
    <row r="1812" ht="15.75" customHeight="1">
      <c r="A1812" s="511" t="s">
        <v>2223</v>
      </c>
      <c r="B1812" s="709" t="s">
        <v>2224</v>
      </c>
      <c r="C1812" s="511" t="s">
        <v>52</v>
      </c>
      <c r="D1812" s="511" t="s">
        <v>2314</v>
      </c>
      <c r="E1812" s="511" t="s">
        <v>2315</v>
      </c>
      <c r="F1812" s="511" t="s">
        <v>2113</v>
      </c>
      <c r="G1812" s="511">
        <v>14.0</v>
      </c>
      <c r="H1812" s="511">
        <v>14.0</v>
      </c>
      <c r="I1812" s="511">
        <v>14.0</v>
      </c>
      <c r="J1812" s="530">
        <v>50.0</v>
      </c>
      <c r="K1812" s="711">
        <f t="shared" si="20"/>
        <v>3.571428571</v>
      </c>
      <c r="L1812" s="126" t="s">
        <v>533</v>
      </c>
    </row>
    <row r="1813" ht="15.75" customHeight="1">
      <c r="A1813" s="511" t="s">
        <v>2223</v>
      </c>
      <c r="B1813" s="709" t="s">
        <v>2224</v>
      </c>
      <c r="C1813" s="511" t="s">
        <v>52</v>
      </c>
      <c r="D1813" s="511" t="s">
        <v>2316</v>
      </c>
      <c r="E1813" s="511" t="s">
        <v>2317</v>
      </c>
      <c r="F1813" s="511" t="s">
        <v>2113</v>
      </c>
      <c r="G1813" s="511">
        <v>14.0</v>
      </c>
      <c r="H1813" s="511">
        <v>14.0</v>
      </c>
      <c r="I1813" s="511">
        <v>14.0</v>
      </c>
      <c r="J1813" s="530">
        <v>50.0</v>
      </c>
      <c r="K1813" s="711">
        <f t="shared" si="20"/>
        <v>3.571428571</v>
      </c>
      <c r="L1813" s="126" t="s">
        <v>533</v>
      </c>
    </row>
    <row r="1814" ht="15.75" customHeight="1">
      <c r="A1814" s="511" t="s">
        <v>2223</v>
      </c>
      <c r="B1814" s="709" t="s">
        <v>2224</v>
      </c>
      <c r="C1814" s="511" t="s">
        <v>52</v>
      </c>
      <c r="D1814" s="511" t="s">
        <v>2318</v>
      </c>
      <c r="E1814" s="511" t="s">
        <v>2319</v>
      </c>
      <c r="F1814" s="511" t="s">
        <v>2113</v>
      </c>
      <c r="G1814" s="511">
        <v>14.0</v>
      </c>
      <c r="H1814" s="511">
        <v>14.0</v>
      </c>
      <c r="I1814" s="511">
        <v>14.0</v>
      </c>
      <c r="J1814" s="530">
        <v>50.0</v>
      </c>
      <c r="K1814" s="711">
        <f t="shared" si="20"/>
        <v>3.571428571</v>
      </c>
      <c r="L1814" s="126" t="s">
        <v>533</v>
      </c>
    </row>
    <row r="1815" ht="15.75" customHeight="1">
      <c r="A1815" s="511" t="s">
        <v>2223</v>
      </c>
      <c r="B1815" s="709" t="s">
        <v>2224</v>
      </c>
      <c r="C1815" s="511" t="s">
        <v>52</v>
      </c>
      <c r="D1815" s="511" t="s">
        <v>2320</v>
      </c>
      <c r="E1815" s="511" t="s">
        <v>2321</v>
      </c>
      <c r="F1815" s="511" t="s">
        <v>2113</v>
      </c>
      <c r="G1815" s="511">
        <v>14.0</v>
      </c>
      <c r="H1815" s="511">
        <v>14.0</v>
      </c>
      <c r="I1815" s="511">
        <v>14.0</v>
      </c>
      <c r="J1815" s="530">
        <v>50.0</v>
      </c>
      <c r="K1815" s="711">
        <f t="shared" si="20"/>
        <v>3.571428571</v>
      </c>
      <c r="L1815" s="126" t="s">
        <v>533</v>
      </c>
    </row>
    <row r="1816" ht="15.75" customHeight="1">
      <c r="A1816" s="511" t="s">
        <v>2223</v>
      </c>
      <c r="B1816" s="709" t="s">
        <v>2224</v>
      </c>
      <c r="C1816" s="511" t="s">
        <v>52</v>
      </c>
      <c r="D1816" s="511" t="s">
        <v>2322</v>
      </c>
      <c r="E1816" s="511" t="s">
        <v>2323</v>
      </c>
      <c r="F1816" s="511" t="s">
        <v>2113</v>
      </c>
      <c r="G1816" s="511">
        <v>14.0</v>
      </c>
      <c r="H1816" s="511">
        <v>14.0</v>
      </c>
      <c r="I1816" s="511">
        <v>14.0</v>
      </c>
      <c r="J1816" s="530">
        <v>50.0</v>
      </c>
      <c r="K1816" s="711">
        <f t="shared" si="20"/>
        <v>3.571428571</v>
      </c>
      <c r="L1816" s="126" t="s">
        <v>533</v>
      </c>
    </row>
    <row r="1817" ht="15.75" customHeight="1">
      <c r="A1817" s="511" t="s">
        <v>2223</v>
      </c>
      <c r="B1817" s="709" t="s">
        <v>2224</v>
      </c>
      <c r="C1817" s="511" t="s">
        <v>52</v>
      </c>
      <c r="D1817" s="511" t="s">
        <v>2324</v>
      </c>
      <c r="E1817" s="511" t="s">
        <v>2325</v>
      </c>
      <c r="F1817" s="511" t="s">
        <v>2113</v>
      </c>
      <c r="G1817" s="511">
        <v>14.0</v>
      </c>
      <c r="H1817" s="511">
        <v>14.0</v>
      </c>
      <c r="I1817" s="511">
        <v>14.0</v>
      </c>
      <c r="J1817" s="530">
        <v>50.0</v>
      </c>
      <c r="K1817" s="711">
        <f t="shared" si="20"/>
        <v>3.571428571</v>
      </c>
      <c r="L1817" s="126" t="s">
        <v>533</v>
      </c>
    </row>
    <row r="1818" ht="15.75" customHeight="1">
      <c r="A1818" s="511" t="s">
        <v>2223</v>
      </c>
      <c r="B1818" s="709" t="s">
        <v>2224</v>
      </c>
      <c r="C1818" s="511" t="s">
        <v>52</v>
      </c>
      <c r="D1818" s="511" t="s">
        <v>2326</v>
      </c>
      <c r="E1818" s="511" t="s">
        <v>2327</v>
      </c>
      <c r="F1818" s="511" t="s">
        <v>2113</v>
      </c>
      <c r="G1818" s="511">
        <v>14.0</v>
      </c>
      <c r="H1818" s="511">
        <v>14.0</v>
      </c>
      <c r="I1818" s="511">
        <v>14.0</v>
      </c>
      <c r="J1818" s="530">
        <v>50.0</v>
      </c>
      <c r="K1818" s="711">
        <f t="shared" si="20"/>
        <v>3.571428571</v>
      </c>
      <c r="L1818" s="126" t="s">
        <v>533</v>
      </c>
    </row>
    <row r="1819" ht="15.75" customHeight="1">
      <c r="A1819" s="511" t="s">
        <v>2223</v>
      </c>
      <c r="B1819" s="709" t="s">
        <v>2224</v>
      </c>
      <c r="C1819" s="511" t="s">
        <v>52</v>
      </c>
      <c r="D1819" s="511" t="s">
        <v>2328</v>
      </c>
      <c r="E1819" s="511" t="s">
        <v>2329</v>
      </c>
      <c r="F1819" s="511" t="s">
        <v>2113</v>
      </c>
      <c r="G1819" s="511">
        <v>14.0</v>
      </c>
      <c r="H1819" s="511">
        <v>14.0</v>
      </c>
      <c r="I1819" s="511">
        <v>14.0</v>
      </c>
      <c r="J1819" s="530">
        <v>50.0</v>
      </c>
      <c r="K1819" s="711">
        <f t="shared" si="20"/>
        <v>3.571428571</v>
      </c>
      <c r="L1819" s="126" t="s">
        <v>533</v>
      </c>
    </row>
    <row r="1820" ht="15.75" customHeight="1">
      <c r="A1820" s="511" t="s">
        <v>2223</v>
      </c>
      <c r="B1820" s="709" t="s">
        <v>2224</v>
      </c>
      <c r="C1820" s="511" t="s">
        <v>52</v>
      </c>
      <c r="D1820" s="511" t="s">
        <v>2330</v>
      </c>
      <c r="E1820" s="511" t="s">
        <v>2331</v>
      </c>
      <c r="F1820" s="511" t="s">
        <v>2113</v>
      </c>
      <c r="G1820" s="511">
        <v>14.0</v>
      </c>
      <c r="H1820" s="511">
        <v>14.0</v>
      </c>
      <c r="I1820" s="511">
        <v>14.0</v>
      </c>
      <c r="J1820" s="530">
        <v>50.0</v>
      </c>
      <c r="K1820" s="711">
        <f t="shared" si="20"/>
        <v>3.571428571</v>
      </c>
      <c r="L1820" s="126" t="s">
        <v>533</v>
      </c>
    </row>
    <row r="1821" ht="15.75" customHeight="1">
      <c r="A1821" s="511" t="s">
        <v>2223</v>
      </c>
      <c r="B1821" s="709" t="s">
        <v>2224</v>
      </c>
      <c r="C1821" s="511" t="s">
        <v>52</v>
      </c>
      <c r="D1821" s="511" t="s">
        <v>2332</v>
      </c>
      <c r="E1821" s="511" t="s">
        <v>2333</v>
      </c>
      <c r="F1821" s="511" t="s">
        <v>2113</v>
      </c>
      <c r="G1821" s="511">
        <v>14.0</v>
      </c>
      <c r="H1821" s="511">
        <v>14.0</v>
      </c>
      <c r="I1821" s="511">
        <v>14.0</v>
      </c>
      <c r="J1821" s="530">
        <v>50.0</v>
      </c>
      <c r="K1821" s="711">
        <f t="shared" si="20"/>
        <v>3.571428571</v>
      </c>
      <c r="L1821" s="126" t="s">
        <v>533</v>
      </c>
    </row>
    <row r="1822" ht="15.75" customHeight="1">
      <c r="A1822" s="511" t="s">
        <v>2223</v>
      </c>
      <c r="B1822" s="709" t="s">
        <v>2224</v>
      </c>
      <c r="C1822" s="511" t="s">
        <v>52</v>
      </c>
      <c r="D1822" s="511" t="s">
        <v>2334</v>
      </c>
      <c r="E1822" s="511" t="s">
        <v>2335</v>
      </c>
      <c r="F1822" s="511" t="s">
        <v>2113</v>
      </c>
      <c r="G1822" s="511">
        <v>14.0</v>
      </c>
      <c r="H1822" s="511">
        <v>14.0</v>
      </c>
      <c r="I1822" s="511">
        <v>14.0</v>
      </c>
      <c r="J1822" s="530">
        <v>50.0</v>
      </c>
      <c r="K1822" s="711">
        <f t="shared" si="20"/>
        <v>3.571428571</v>
      </c>
      <c r="L1822" s="126" t="s">
        <v>533</v>
      </c>
    </row>
    <row r="1823" ht="15.75" customHeight="1">
      <c r="A1823" s="511" t="s">
        <v>2223</v>
      </c>
      <c r="B1823" s="709" t="s">
        <v>2224</v>
      </c>
      <c r="C1823" s="511" t="s">
        <v>52</v>
      </c>
      <c r="D1823" s="511" t="s">
        <v>2336</v>
      </c>
      <c r="E1823" s="511" t="s">
        <v>2337</v>
      </c>
      <c r="F1823" s="511" t="s">
        <v>2113</v>
      </c>
      <c r="G1823" s="511">
        <v>14.0</v>
      </c>
      <c r="H1823" s="511">
        <v>14.0</v>
      </c>
      <c r="I1823" s="511">
        <v>14.0</v>
      </c>
      <c r="J1823" s="530">
        <v>50.0</v>
      </c>
      <c r="K1823" s="711">
        <f t="shared" si="20"/>
        <v>3.571428571</v>
      </c>
      <c r="L1823" s="126" t="s">
        <v>533</v>
      </c>
    </row>
    <row r="1824" ht="15.75" customHeight="1">
      <c r="A1824" s="511" t="s">
        <v>2223</v>
      </c>
      <c r="B1824" s="709" t="s">
        <v>2224</v>
      </c>
      <c r="C1824" s="511" t="s">
        <v>52</v>
      </c>
      <c r="D1824" s="511" t="s">
        <v>2338</v>
      </c>
      <c r="E1824" s="511" t="s">
        <v>2339</v>
      </c>
      <c r="F1824" s="511" t="s">
        <v>2113</v>
      </c>
      <c r="G1824" s="511">
        <v>14.0</v>
      </c>
      <c r="H1824" s="511">
        <v>14.0</v>
      </c>
      <c r="I1824" s="511">
        <v>14.0</v>
      </c>
      <c r="J1824" s="530">
        <v>50.0</v>
      </c>
      <c r="K1824" s="711">
        <f t="shared" si="20"/>
        <v>3.571428571</v>
      </c>
      <c r="L1824" s="126" t="s">
        <v>533</v>
      </c>
    </row>
    <row r="1825" ht="15.75" customHeight="1">
      <c r="A1825" s="511" t="s">
        <v>2223</v>
      </c>
      <c r="B1825" s="709" t="s">
        <v>2224</v>
      </c>
      <c r="C1825" s="511" t="s">
        <v>52</v>
      </c>
      <c r="D1825" s="511" t="s">
        <v>2340</v>
      </c>
      <c r="E1825" s="511" t="s">
        <v>2341</v>
      </c>
      <c r="F1825" s="511" t="s">
        <v>2113</v>
      </c>
      <c r="G1825" s="511">
        <v>14.0</v>
      </c>
      <c r="H1825" s="511">
        <v>14.0</v>
      </c>
      <c r="I1825" s="511">
        <v>14.0</v>
      </c>
      <c r="J1825" s="530">
        <v>50.0</v>
      </c>
      <c r="K1825" s="711">
        <f t="shared" si="20"/>
        <v>3.571428571</v>
      </c>
      <c r="L1825" s="126" t="s">
        <v>533</v>
      </c>
    </row>
    <row r="1826" ht="15.75" customHeight="1">
      <c r="A1826" s="511" t="s">
        <v>2223</v>
      </c>
      <c r="B1826" s="709" t="s">
        <v>2224</v>
      </c>
      <c r="C1826" s="511" t="s">
        <v>52</v>
      </c>
      <c r="D1826" s="511" t="s">
        <v>2342</v>
      </c>
      <c r="E1826" s="511" t="s">
        <v>2343</v>
      </c>
      <c r="F1826" s="511" t="s">
        <v>2113</v>
      </c>
      <c r="G1826" s="511">
        <v>14.0</v>
      </c>
      <c r="H1826" s="511">
        <v>14.0</v>
      </c>
      <c r="I1826" s="511">
        <v>14.0</v>
      </c>
      <c r="J1826" s="530">
        <v>50.0</v>
      </c>
      <c r="K1826" s="711">
        <f t="shared" si="20"/>
        <v>3.571428571</v>
      </c>
      <c r="L1826" s="126" t="s">
        <v>533</v>
      </c>
    </row>
    <row r="1827" ht="15.75" customHeight="1">
      <c r="A1827" s="511" t="s">
        <v>2223</v>
      </c>
      <c r="B1827" s="709" t="s">
        <v>2224</v>
      </c>
      <c r="C1827" s="511" t="s">
        <v>52</v>
      </c>
      <c r="D1827" s="511" t="s">
        <v>2344</v>
      </c>
      <c r="E1827" s="511" t="s">
        <v>2345</v>
      </c>
      <c r="F1827" s="511" t="s">
        <v>2113</v>
      </c>
      <c r="G1827" s="511">
        <v>14.0</v>
      </c>
      <c r="H1827" s="511">
        <v>14.0</v>
      </c>
      <c r="I1827" s="511">
        <v>14.0</v>
      </c>
      <c r="J1827" s="530">
        <v>50.0</v>
      </c>
      <c r="K1827" s="711">
        <f t="shared" si="20"/>
        <v>3.571428571</v>
      </c>
      <c r="L1827" s="126" t="s">
        <v>533</v>
      </c>
    </row>
    <row r="1828" ht="15.75" customHeight="1">
      <c r="A1828" s="511" t="s">
        <v>2223</v>
      </c>
      <c r="B1828" s="709" t="s">
        <v>2224</v>
      </c>
      <c r="C1828" s="511" t="s">
        <v>52</v>
      </c>
      <c r="D1828" s="511" t="s">
        <v>2346</v>
      </c>
      <c r="E1828" s="511" t="s">
        <v>2347</v>
      </c>
      <c r="F1828" s="511" t="s">
        <v>2113</v>
      </c>
      <c r="G1828" s="511">
        <v>14.0</v>
      </c>
      <c r="H1828" s="511">
        <v>14.0</v>
      </c>
      <c r="I1828" s="511">
        <v>14.0</v>
      </c>
      <c r="J1828" s="530">
        <v>50.0</v>
      </c>
      <c r="K1828" s="711">
        <f t="shared" si="20"/>
        <v>3.571428571</v>
      </c>
      <c r="L1828" s="126" t="s">
        <v>533</v>
      </c>
    </row>
    <row r="1829" ht="15.75" customHeight="1">
      <c r="A1829" s="511" t="s">
        <v>2223</v>
      </c>
      <c r="B1829" s="709" t="s">
        <v>2224</v>
      </c>
      <c r="C1829" s="511" t="s">
        <v>52</v>
      </c>
      <c r="D1829" s="511" t="s">
        <v>2348</v>
      </c>
      <c r="E1829" s="511" t="s">
        <v>2349</v>
      </c>
      <c r="F1829" s="511" t="s">
        <v>2113</v>
      </c>
      <c r="G1829" s="511">
        <v>14.0</v>
      </c>
      <c r="H1829" s="511">
        <v>14.0</v>
      </c>
      <c r="I1829" s="511">
        <v>14.0</v>
      </c>
      <c r="J1829" s="530">
        <v>50.0</v>
      </c>
      <c r="K1829" s="711">
        <f t="shared" si="20"/>
        <v>3.571428571</v>
      </c>
      <c r="L1829" s="126" t="s">
        <v>533</v>
      </c>
    </row>
    <row r="1830" ht="15.75" customHeight="1">
      <c r="A1830" s="511" t="s">
        <v>2223</v>
      </c>
      <c r="B1830" s="709" t="s">
        <v>2224</v>
      </c>
      <c r="C1830" s="511" t="s">
        <v>52</v>
      </c>
      <c r="D1830" s="511" t="s">
        <v>2350</v>
      </c>
      <c r="E1830" s="511" t="s">
        <v>2351</v>
      </c>
      <c r="F1830" s="511" t="s">
        <v>2113</v>
      </c>
      <c r="G1830" s="511">
        <v>14.0</v>
      </c>
      <c r="H1830" s="511">
        <v>14.0</v>
      </c>
      <c r="I1830" s="511">
        <v>14.0</v>
      </c>
      <c r="J1830" s="530">
        <v>50.0</v>
      </c>
      <c r="K1830" s="711">
        <f t="shared" si="20"/>
        <v>3.571428571</v>
      </c>
      <c r="L1830" s="126" t="s">
        <v>533</v>
      </c>
    </row>
    <row r="1831" ht="15.75" customHeight="1">
      <c r="A1831" s="511" t="s">
        <v>2223</v>
      </c>
      <c r="B1831" s="709" t="s">
        <v>2224</v>
      </c>
      <c r="C1831" s="511" t="s">
        <v>52</v>
      </c>
      <c r="D1831" s="511" t="s">
        <v>2352</v>
      </c>
      <c r="E1831" s="511" t="s">
        <v>2353</v>
      </c>
      <c r="F1831" s="511" t="s">
        <v>2113</v>
      </c>
      <c r="G1831" s="511">
        <v>14.0</v>
      </c>
      <c r="H1831" s="511">
        <v>14.0</v>
      </c>
      <c r="I1831" s="511">
        <v>14.0</v>
      </c>
      <c r="J1831" s="530">
        <v>50.0</v>
      </c>
      <c r="K1831" s="711">
        <f t="shared" si="20"/>
        <v>3.571428571</v>
      </c>
      <c r="L1831" s="126" t="s">
        <v>533</v>
      </c>
    </row>
    <row r="1832" ht="15.75" customHeight="1">
      <c r="A1832" s="511" t="s">
        <v>2223</v>
      </c>
      <c r="B1832" s="709" t="s">
        <v>2224</v>
      </c>
      <c r="C1832" s="511" t="s">
        <v>52</v>
      </c>
      <c r="D1832" s="511" t="s">
        <v>2354</v>
      </c>
      <c r="E1832" s="511" t="s">
        <v>2355</v>
      </c>
      <c r="F1832" s="511" t="s">
        <v>2113</v>
      </c>
      <c r="G1832" s="511">
        <v>14.0</v>
      </c>
      <c r="H1832" s="511">
        <v>14.0</v>
      </c>
      <c r="I1832" s="511">
        <v>14.0</v>
      </c>
      <c r="J1832" s="530">
        <v>50.0</v>
      </c>
      <c r="K1832" s="711">
        <f t="shared" si="20"/>
        <v>3.571428571</v>
      </c>
      <c r="L1832" s="126" t="s">
        <v>533</v>
      </c>
    </row>
    <row r="1833" ht="15.75" customHeight="1">
      <c r="A1833" s="511" t="s">
        <v>2608</v>
      </c>
      <c r="B1833" s="709" t="s">
        <v>2609</v>
      </c>
      <c r="C1833" s="511" t="s">
        <v>52</v>
      </c>
      <c r="D1833" s="511" t="s">
        <v>2610</v>
      </c>
      <c r="E1833" s="564" t="s">
        <v>2611</v>
      </c>
      <c r="F1833" s="531" t="s">
        <v>2113</v>
      </c>
      <c r="G1833" s="511">
        <v>8.0</v>
      </c>
      <c r="H1833" s="511">
        <v>7.0</v>
      </c>
      <c r="I1833" s="511">
        <v>8.0</v>
      </c>
      <c r="J1833" s="530">
        <v>50.0</v>
      </c>
      <c r="K1833" s="711">
        <f t="shared" si="20"/>
        <v>6.25</v>
      </c>
      <c r="L1833" s="126" t="s">
        <v>533</v>
      </c>
    </row>
    <row r="1834" ht="15.75" customHeight="1">
      <c r="A1834" s="511" t="s">
        <v>2608</v>
      </c>
      <c r="B1834" s="709" t="s">
        <v>2609</v>
      </c>
      <c r="C1834" s="511" t="s">
        <v>52</v>
      </c>
      <c r="D1834" s="511" t="s">
        <v>2612</v>
      </c>
      <c r="E1834" s="511" t="s">
        <v>2613</v>
      </c>
      <c r="F1834" s="531" t="s">
        <v>2113</v>
      </c>
      <c r="G1834" s="511">
        <v>8.0</v>
      </c>
      <c r="H1834" s="511">
        <v>7.0</v>
      </c>
      <c r="I1834" s="511">
        <v>8.0</v>
      </c>
      <c r="J1834" s="530">
        <v>50.0</v>
      </c>
      <c r="K1834" s="711">
        <f t="shared" si="20"/>
        <v>6.25</v>
      </c>
      <c r="L1834" s="126" t="s">
        <v>533</v>
      </c>
    </row>
    <row r="1835" ht="15.75" customHeight="1">
      <c r="A1835" s="511" t="s">
        <v>2608</v>
      </c>
      <c r="B1835" s="709" t="s">
        <v>2609</v>
      </c>
      <c r="C1835" s="511" t="s">
        <v>52</v>
      </c>
      <c r="D1835" s="511" t="s">
        <v>2614</v>
      </c>
      <c r="E1835" s="564" t="s">
        <v>2615</v>
      </c>
      <c r="F1835" s="531" t="s">
        <v>2113</v>
      </c>
      <c r="G1835" s="511">
        <v>8.0</v>
      </c>
      <c r="H1835" s="511">
        <v>7.0</v>
      </c>
      <c r="I1835" s="511">
        <v>8.0</v>
      </c>
      <c r="J1835" s="530">
        <v>50.0</v>
      </c>
      <c r="K1835" s="711">
        <f t="shared" si="20"/>
        <v>6.25</v>
      </c>
      <c r="L1835" s="126" t="s">
        <v>533</v>
      </c>
    </row>
    <row r="1836" ht="15.75" customHeight="1">
      <c r="A1836" s="511" t="s">
        <v>2608</v>
      </c>
      <c r="B1836" s="709" t="s">
        <v>2609</v>
      </c>
      <c r="C1836" s="511" t="s">
        <v>52</v>
      </c>
      <c r="D1836" s="511" t="s">
        <v>2616</v>
      </c>
      <c r="E1836" s="564" t="s">
        <v>2617</v>
      </c>
      <c r="F1836" s="531" t="s">
        <v>2113</v>
      </c>
      <c r="G1836" s="511">
        <v>8.0</v>
      </c>
      <c r="H1836" s="511">
        <v>7.0</v>
      </c>
      <c r="I1836" s="511">
        <v>8.0</v>
      </c>
      <c r="J1836" s="530">
        <v>50.0</v>
      </c>
      <c r="K1836" s="711">
        <f t="shared" si="20"/>
        <v>6.25</v>
      </c>
      <c r="L1836" s="126" t="s">
        <v>533</v>
      </c>
    </row>
    <row r="1837" ht="15.75" customHeight="1">
      <c r="A1837" s="511" t="s">
        <v>2608</v>
      </c>
      <c r="B1837" s="709" t="s">
        <v>2609</v>
      </c>
      <c r="C1837" s="511" t="s">
        <v>52</v>
      </c>
      <c r="D1837" s="511" t="s">
        <v>2618</v>
      </c>
      <c r="E1837" s="564" t="s">
        <v>2619</v>
      </c>
      <c r="F1837" s="531" t="s">
        <v>2113</v>
      </c>
      <c r="G1837" s="511">
        <v>8.0</v>
      </c>
      <c r="H1837" s="511">
        <v>7.0</v>
      </c>
      <c r="I1837" s="511">
        <v>8.0</v>
      </c>
      <c r="J1837" s="530">
        <v>50.0</v>
      </c>
      <c r="K1837" s="711">
        <f t="shared" si="20"/>
        <v>6.25</v>
      </c>
      <c r="L1837" s="126" t="s">
        <v>533</v>
      </c>
    </row>
    <row r="1838" ht="15.75" customHeight="1">
      <c r="A1838" s="511" t="s">
        <v>2608</v>
      </c>
      <c r="B1838" s="709" t="s">
        <v>2609</v>
      </c>
      <c r="C1838" s="511" t="s">
        <v>52</v>
      </c>
      <c r="D1838" s="511" t="s">
        <v>2620</v>
      </c>
      <c r="E1838" s="511" t="s">
        <v>2621</v>
      </c>
      <c r="F1838" s="531" t="s">
        <v>2113</v>
      </c>
      <c r="G1838" s="511">
        <v>8.0</v>
      </c>
      <c r="H1838" s="511">
        <v>7.0</v>
      </c>
      <c r="I1838" s="511">
        <v>8.0</v>
      </c>
      <c r="J1838" s="530">
        <v>50.0</v>
      </c>
      <c r="K1838" s="711">
        <f t="shared" si="20"/>
        <v>6.25</v>
      </c>
      <c r="L1838" s="126" t="s">
        <v>533</v>
      </c>
    </row>
    <row r="1839" ht="15.75" customHeight="1">
      <c r="A1839" s="511" t="s">
        <v>2608</v>
      </c>
      <c r="B1839" s="709" t="s">
        <v>2609</v>
      </c>
      <c r="C1839" s="511" t="s">
        <v>52</v>
      </c>
      <c r="D1839" s="511" t="s">
        <v>2622</v>
      </c>
      <c r="E1839" s="564" t="s">
        <v>2623</v>
      </c>
      <c r="F1839" s="531" t="s">
        <v>2113</v>
      </c>
      <c r="G1839" s="511">
        <v>8.0</v>
      </c>
      <c r="H1839" s="511">
        <v>7.0</v>
      </c>
      <c r="I1839" s="511">
        <v>8.0</v>
      </c>
      <c r="J1839" s="530">
        <v>50.0</v>
      </c>
      <c r="K1839" s="711">
        <f t="shared" si="20"/>
        <v>6.25</v>
      </c>
      <c r="L1839" s="126" t="s">
        <v>533</v>
      </c>
    </row>
    <row r="1840" ht="15.75" customHeight="1">
      <c r="A1840" s="511" t="s">
        <v>2608</v>
      </c>
      <c r="B1840" s="709" t="s">
        <v>2609</v>
      </c>
      <c r="C1840" s="511" t="s">
        <v>52</v>
      </c>
      <c r="D1840" s="511" t="s">
        <v>2624</v>
      </c>
      <c r="E1840" s="564" t="s">
        <v>2625</v>
      </c>
      <c r="F1840" s="531" t="s">
        <v>2113</v>
      </c>
      <c r="G1840" s="511">
        <v>8.0</v>
      </c>
      <c r="H1840" s="511">
        <v>7.0</v>
      </c>
      <c r="I1840" s="511">
        <v>8.0</v>
      </c>
      <c r="J1840" s="530">
        <v>50.0</v>
      </c>
      <c r="K1840" s="711">
        <f t="shared" si="20"/>
        <v>6.25</v>
      </c>
      <c r="L1840" s="126" t="s">
        <v>533</v>
      </c>
    </row>
    <row r="1841" ht="15.75" customHeight="1">
      <c r="A1841" s="511" t="s">
        <v>2608</v>
      </c>
      <c r="B1841" s="709" t="s">
        <v>2609</v>
      </c>
      <c r="C1841" s="511" t="s">
        <v>52</v>
      </c>
      <c r="D1841" s="511" t="s">
        <v>2626</v>
      </c>
      <c r="E1841" s="511" t="s">
        <v>2627</v>
      </c>
      <c r="F1841" s="531" t="s">
        <v>2113</v>
      </c>
      <c r="G1841" s="511">
        <v>8.0</v>
      </c>
      <c r="H1841" s="511">
        <v>7.0</v>
      </c>
      <c r="I1841" s="511">
        <v>8.0</v>
      </c>
      <c r="J1841" s="530">
        <v>50.0</v>
      </c>
      <c r="K1841" s="711">
        <f t="shared" si="20"/>
        <v>6.25</v>
      </c>
      <c r="L1841" s="126" t="s">
        <v>533</v>
      </c>
    </row>
    <row r="1842" ht="15.75" customHeight="1">
      <c r="A1842" s="511" t="s">
        <v>2569</v>
      </c>
      <c r="B1842" s="709" t="s">
        <v>2570</v>
      </c>
      <c r="C1842" s="511" t="s">
        <v>52</v>
      </c>
      <c r="D1842" s="511" t="s">
        <v>2571</v>
      </c>
      <c r="E1842" s="564" t="s">
        <v>2572</v>
      </c>
      <c r="F1842" s="531" t="s">
        <v>2113</v>
      </c>
      <c r="G1842" s="511">
        <v>10.0</v>
      </c>
      <c r="H1842" s="511">
        <v>5.0</v>
      </c>
      <c r="I1842" s="511">
        <v>10.0</v>
      </c>
      <c r="J1842" s="530">
        <v>50.0</v>
      </c>
      <c r="K1842" s="711">
        <v>5.0</v>
      </c>
      <c r="L1842" s="126" t="s">
        <v>533</v>
      </c>
    </row>
    <row r="1843" ht="15.75" customHeight="1">
      <c r="A1843" s="511" t="s">
        <v>2356</v>
      </c>
      <c r="B1843" s="709" t="s">
        <v>2357</v>
      </c>
      <c r="C1843" s="511" t="s">
        <v>52</v>
      </c>
      <c r="D1843" s="511" t="s">
        <v>2358</v>
      </c>
      <c r="E1843" s="511" t="s">
        <v>2359</v>
      </c>
      <c r="F1843" s="531" t="s">
        <v>2113</v>
      </c>
      <c r="G1843" s="511">
        <v>12.0</v>
      </c>
      <c r="H1843" s="511">
        <v>11.0</v>
      </c>
      <c r="I1843" s="511">
        <v>12.0</v>
      </c>
      <c r="J1843" s="530">
        <v>50.0</v>
      </c>
      <c r="K1843" s="711">
        <f t="shared" ref="K1843:K1853" si="21">J1843/G1843</f>
        <v>4.166666667</v>
      </c>
      <c r="L1843" s="126" t="s">
        <v>533</v>
      </c>
    </row>
    <row r="1844" ht="15.75" customHeight="1">
      <c r="A1844" s="511" t="s">
        <v>2356</v>
      </c>
      <c r="B1844" s="709" t="s">
        <v>2357</v>
      </c>
      <c r="C1844" s="511" t="s">
        <v>52</v>
      </c>
      <c r="D1844" s="511" t="s">
        <v>2363</v>
      </c>
      <c r="E1844" s="511" t="s">
        <v>2364</v>
      </c>
      <c r="F1844" s="531" t="s">
        <v>2113</v>
      </c>
      <c r="G1844" s="511">
        <v>12.0</v>
      </c>
      <c r="H1844" s="511">
        <v>11.0</v>
      </c>
      <c r="I1844" s="511">
        <v>12.0</v>
      </c>
      <c r="J1844" s="530">
        <v>50.0</v>
      </c>
      <c r="K1844" s="711">
        <f t="shared" si="21"/>
        <v>4.166666667</v>
      </c>
      <c r="L1844" s="126" t="s">
        <v>533</v>
      </c>
    </row>
    <row r="1845" ht="15.75" customHeight="1">
      <c r="A1845" s="511" t="s">
        <v>2356</v>
      </c>
      <c r="B1845" s="709" t="s">
        <v>2357</v>
      </c>
      <c r="C1845" s="511" t="s">
        <v>52</v>
      </c>
      <c r="D1845" s="511" t="s">
        <v>2365</v>
      </c>
      <c r="E1845" s="511" t="s">
        <v>2366</v>
      </c>
      <c r="F1845" s="531" t="s">
        <v>2113</v>
      </c>
      <c r="G1845" s="511">
        <v>12.0</v>
      </c>
      <c r="H1845" s="511">
        <v>11.0</v>
      </c>
      <c r="I1845" s="511">
        <v>12.0</v>
      </c>
      <c r="J1845" s="530">
        <v>50.0</v>
      </c>
      <c r="K1845" s="711">
        <f t="shared" si="21"/>
        <v>4.166666667</v>
      </c>
      <c r="L1845" s="126" t="s">
        <v>533</v>
      </c>
    </row>
    <row r="1846" ht="15.75" customHeight="1">
      <c r="A1846" s="511" t="s">
        <v>2356</v>
      </c>
      <c r="B1846" s="709" t="s">
        <v>2357</v>
      </c>
      <c r="C1846" s="511" t="s">
        <v>52</v>
      </c>
      <c r="D1846" s="511" t="s">
        <v>2367</v>
      </c>
      <c r="E1846" s="511" t="s">
        <v>2368</v>
      </c>
      <c r="F1846" s="531" t="s">
        <v>2113</v>
      </c>
      <c r="G1846" s="511">
        <v>12.0</v>
      </c>
      <c r="H1846" s="511">
        <v>11.0</v>
      </c>
      <c r="I1846" s="511">
        <v>12.0</v>
      </c>
      <c r="J1846" s="530">
        <v>50.0</v>
      </c>
      <c r="K1846" s="711">
        <f t="shared" si="21"/>
        <v>4.166666667</v>
      </c>
      <c r="L1846" s="126" t="s">
        <v>533</v>
      </c>
    </row>
    <row r="1847" ht="15.75" customHeight="1">
      <c r="A1847" s="511" t="s">
        <v>2356</v>
      </c>
      <c r="B1847" s="709" t="s">
        <v>2357</v>
      </c>
      <c r="C1847" s="511" t="s">
        <v>52</v>
      </c>
      <c r="D1847" s="511" t="s">
        <v>2369</v>
      </c>
      <c r="E1847" s="511" t="s">
        <v>2370</v>
      </c>
      <c r="F1847" s="531" t="s">
        <v>2113</v>
      </c>
      <c r="G1847" s="511">
        <v>12.0</v>
      </c>
      <c r="H1847" s="511">
        <v>11.0</v>
      </c>
      <c r="I1847" s="511">
        <v>12.0</v>
      </c>
      <c r="J1847" s="530">
        <v>50.0</v>
      </c>
      <c r="K1847" s="711">
        <f t="shared" si="21"/>
        <v>4.166666667</v>
      </c>
      <c r="L1847" s="126" t="s">
        <v>533</v>
      </c>
    </row>
    <row r="1848" ht="15.75" customHeight="1">
      <c r="A1848" s="511" t="s">
        <v>2356</v>
      </c>
      <c r="B1848" s="709" t="s">
        <v>2357</v>
      </c>
      <c r="C1848" s="511" t="s">
        <v>52</v>
      </c>
      <c r="D1848" s="511" t="s">
        <v>2371</v>
      </c>
      <c r="E1848" s="511" t="s">
        <v>2372</v>
      </c>
      <c r="F1848" s="531" t="s">
        <v>2113</v>
      </c>
      <c r="G1848" s="511">
        <v>12.0</v>
      </c>
      <c r="H1848" s="511">
        <v>11.0</v>
      </c>
      <c r="I1848" s="511">
        <v>12.0</v>
      </c>
      <c r="J1848" s="530">
        <v>50.0</v>
      </c>
      <c r="K1848" s="711">
        <f t="shared" si="21"/>
        <v>4.166666667</v>
      </c>
      <c r="L1848" s="126" t="s">
        <v>533</v>
      </c>
    </row>
    <row r="1849" ht="15.75" customHeight="1">
      <c r="A1849" s="511" t="s">
        <v>2356</v>
      </c>
      <c r="B1849" s="709" t="s">
        <v>2357</v>
      </c>
      <c r="C1849" s="511" t="s">
        <v>52</v>
      </c>
      <c r="D1849" s="511" t="s">
        <v>2373</v>
      </c>
      <c r="E1849" s="511" t="s">
        <v>2374</v>
      </c>
      <c r="F1849" s="531" t="s">
        <v>2113</v>
      </c>
      <c r="G1849" s="511">
        <v>12.0</v>
      </c>
      <c r="H1849" s="511">
        <v>11.0</v>
      </c>
      <c r="I1849" s="511">
        <v>12.0</v>
      </c>
      <c r="J1849" s="530">
        <v>50.0</v>
      </c>
      <c r="K1849" s="711">
        <f t="shared" si="21"/>
        <v>4.166666667</v>
      </c>
      <c r="L1849" s="126" t="s">
        <v>533</v>
      </c>
    </row>
    <row r="1850" ht="15.75" customHeight="1">
      <c r="A1850" s="511" t="s">
        <v>2356</v>
      </c>
      <c r="B1850" s="709" t="s">
        <v>2357</v>
      </c>
      <c r="C1850" s="511" t="s">
        <v>52</v>
      </c>
      <c r="D1850" s="511" t="s">
        <v>2375</v>
      </c>
      <c r="E1850" s="511" t="s">
        <v>2376</v>
      </c>
      <c r="F1850" s="531" t="s">
        <v>2113</v>
      </c>
      <c r="G1850" s="511">
        <v>12.0</v>
      </c>
      <c r="H1850" s="511">
        <v>11.0</v>
      </c>
      <c r="I1850" s="511">
        <v>12.0</v>
      </c>
      <c r="J1850" s="530">
        <v>50.0</v>
      </c>
      <c r="K1850" s="711">
        <f t="shared" si="21"/>
        <v>4.166666667</v>
      </c>
      <c r="L1850" s="126" t="s">
        <v>533</v>
      </c>
    </row>
    <row r="1851" ht="15.75" customHeight="1">
      <c r="A1851" s="511" t="s">
        <v>296</v>
      </c>
      <c r="B1851" s="709" t="s">
        <v>295</v>
      </c>
      <c r="C1851" s="518" t="s">
        <v>52</v>
      </c>
      <c r="D1851" s="511" t="s">
        <v>2573</v>
      </c>
      <c r="E1851" s="511" t="s">
        <v>2574</v>
      </c>
      <c r="F1851" s="531" t="s">
        <v>2113</v>
      </c>
      <c r="G1851" s="511">
        <v>9.0</v>
      </c>
      <c r="H1851" s="522">
        <v>8.0</v>
      </c>
      <c r="I1851" s="522">
        <v>9.0</v>
      </c>
      <c r="J1851" s="530">
        <v>50.0</v>
      </c>
      <c r="K1851" s="711">
        <f t="shared" si="21"/>
        <v>5.555555556</v>
      </c>
      <c r="L1851" s="126" t="s">
        <v>533</v>
      </c>
    </row>
    <row r="1852" ht="15.75" customHeight="1">
      <c r="A1852" s="511" t="s">
        <v>296</v>
      </c>
      <c r="B1852" s="709" t="s">
        <v>295</v>
      </c>
      <c r="C1852" s="518" t="s">
        <v>52</v>
      </c>
      <c r="D1852" s="511" t="s">
        <v>2379</v>
      </c>
      <c r="E1852" s="511" t="s">
        <v>2380</v>
      </c>
      <c r="F1852" s="531" t="s">
        <v>2113</v>
      </c>
      <c r="G1852" s="511">
        <v>9.0</v>
      </c>
      <c r="H1852" s="522">
        <v>8.0</v>
      </c>
      <c r="I1852" s="522">
        <v>9.0</v>
      </c>
      <c r="J1852" s="530">
        <v>50.0</v>
      </c>
      <c r="K1852" s="711">
        <f t="shared" si="21"/>
        <v>5.555555556</v>
      </c>
      <c r="L1852" s="126" t="s">
        <v>533</v>
      </c>
    </row>
    <row r="1853" ht="15.75" customHeight="1">
      <c r="A1853" s="511" t="s">
        <v>296</v>
      </c>
      <c r="B1853" s="709" t="s">
        <v>295</v>
      </c>
      <c r="C1853" s="518" t="s">
        <v>52</v>
      </c>
      <c r="D1853" s="511" t="s">
        <v>2575</v>
      </c>
      <c r="E1853" s="564" t="s">
        <v>2378</v>
      </c>
      <c r="F1853" s="531" t="s">
        <v>2113</v>
      </c>
      <c r="G1853" s="511">
        <v>9.0</v>
      </c>
      <c r="H1853" s="522">
        <v>8.0</v>
      </c>
      <c r="I1853" s="522">
        <v>9.0</v>
      </c>
      <c r="J1853" s="530">
        <v>50.0</v>
      </c>
      <c r="K1853" s="711">
        <f t="shared" si="21"/>
        <v>5.555555556</v>
      </c>
      <c r="L1853" s="126" t="s">
        <v>533</v>
      </c>
    </row>
    <row r="1854" ht="15.75" customHeight="1">
      <c r="A1854" s="511" t="s">
        <v>2392</v>
      </c>
      <c r="B1854" s="709" t="s">
        <v>2393</v>
      </c>
      <c r="C1854" s="511" t="s">
        <v>52</v>
      </c>
      <c r="D1854" s="511" t="s">
        <v>2394</v>
      </c>
      <c r="E1854" s="511" t="s">
        <v>2395</v>
      </c>
      <c r="F1854" s="531" t="s">
        <v>2113</v>
      </c>
      <c r="G1854" s="511">
        <v>10.0</v>
      </c>
      <c r="H1854" s="511">
        <v>10.0</v>
      </c>
      <c r="I1854" s="511">
        <v>10.0</v>
      </c>
      <c r="J1854" s="530">
        <v>50.0</v>
      </c>
      <c r="K1854" s="711">
        <v>5.0</v>
      </c>
      <c r="L1854" s="126" t="s">
        <v>533</v>
      </c>
    </row>
    <row r="1855" ht="15.75" customHeight="1">
      <c r="A1855" s="511" t="s">
        <v>2392</v>
      </c>
      <c r="B1855" s="709" t="s">
        <v>2393</v>
      </c>
      <c r="C1855" s="511" t="s">
        <v>52</v>
      </c>
      <c r="D1855" s="511" t="s">
        <v>2396</v>
      </c>
      <c r="E1855" s="511" t="s">
        <v>2397</v>
      </c>
      <c r="F1855" s="531" t="s">
        <v>2113</v>
      </c>
      <c r="G1855" s="511">
        <v>10.0</v>
      </c>
      <c r="H1855" s="511">
        <v>10.0</v>
      </c>
      <c r="I1855" s="511">
        <v>10.0</v>
      </c>
      <c r="J1855" s="530">
        <v>50.0</v>
      </c>
      <c r="K1855" s="711">
        <v>5.0</v>
      </c>
      <c r="L1855" s="126" t="s">
        <v>533</v>
      </c>
    </row>
    <row r="1856" ht="15.75" customHeight="1">
      <c r="A1856" s="511" t="s">
        <v>2392</v>
      </c>
      <c r="B1856" s="709" t="s">
        <v>2393</v>
      </c>
      <c r="C1856" s="511" t="s">
        <v>52</v>
      </c>
      <c r="D1856" s="511" t="s">
        <v>2398</v>
      </c>
      <c r="E1856" s="564" t="s">
        <v>2399</v>
      </c>
      <c r="F1856" s="531" t="s">
        <v>2113</v>
      </c>
      <c r="G1856" s="511">
        <v>10.0</v>
      </c>
      <c r="H1856" s="511">
        <v>10.0</v>
      </c>
      <c r="I1856" s="511">
        <v>10.0</v>
      </c>
      <c r="J1856" s="530">
        <v>50.0</v>
      </c>
      <c r="K1856" s="711">
        <v>5.0</v>
      </c>
      <c r="L1856" s="126" t="s">
        <v>533</v>
      </c>
    </row>
    <row r="1857" ht="15.75" customHeight="1">
      <c r="A1857" s="511" t="s">
        <v>3348</v>
      </c>
      <c r="B1857" s="709" t="s">
        <v>3349</v>
      </c>
      <c r="C1857" s="511" t="s">
        <v>52</v>
      </c>
      <c r="D1857" s="511" t="s">
        <v>3350</v>
      </c>
      <c r="E1857" s="511" t="s">
        <v>3351</v>
      </c>
      <c r="F1857" s="531" t="s">
        <v>2113</v>
      </c>
      <c r="G1857" s="511">
        <v>3.0</v>
      </c>
      <c r="H1857" s="511">
        <v>3.0</v>
      </c>
      <c r="I1857" s="511">
        <v>3.0</v>
      </c>
      <c r="J1857" s="530">
        <v>50.0</v>
      </c>
      <c r="K1857" s="711">
        <f t="shared" ref="K1857:K1901" si="22">J1857/G1857</f>
        <v>16.66666667</v>
      </c>
      <c r="L1857" s="126" t="s">
        <v>533</v>
      </c>
    </row>
    <row r="1858" ht="15.75" customHeight="1">
      <c r="A1858" s="511" t="s">
        <v>2576</v>
      </c>
      <c r="B1858" s="709" t="s">
        <v>2577</v>
      </c>
      <c r="C1858" s="511" t="s">
        <v>52</v>
      </c>
      <c r="D1858" s="511" t="s">
        <v>2578</v>
      </c>
      <c r="E1858" s="511" t="s">
        <v>2579</v>
      </c>
      <c r="F1858" s="531" t="s">
        <v>2113</v>
      </c>
      <c r="G1858" s="511">
        <v>9.0</v>
      </c>
      <c r="H1858" s="511">
        <v>9.0</v>
      </c>
      <c r="I1858" s="511">
        <v>9.0</v>
      </c>
      <c r="J1858" s="530">
        <v>50.0</v>
      </c>
      <c r="K1858" s="711">
        <f t="shared" si="22"/>
        <v>5.555555556</v>
      </c>
      <c r="L1858" s="126" t="s">
        <v>533</v>
      </c>
    </row>
    <row r="1859" ht="15.75" customHeight="1">
      <c r="A1859" s="518" t="s">
        <v>2400</v>
      </c>
      <c r="B1859" s="680" t="s">
        <v>2401</v>
      </c>
      <c r="C1859" s="511" t="s">
        <v>52</v>
      </c>
      <c r="D1859" s="511" t="s">
        <v>2402</v>
      </c>
      <c r="E1859" s="564" t="s">
        <v>2403</v>
      </c>
      <c r="F1859" s="531" t="s">
        <v>2113</v>
      </c>
      <c r="G1859" s="511">
        <v>10.0</v>
      </c>
      <c r="H1859" s="511">
        <v>9.0</v>
      </c>
      <c r="I1859" s="511">
        <v>10.0</v>
      </c>
      <c r="J1859" s="530">
        <v>50.0</v>
      </c>
      <c r="K1859" s="711">
        <f t="shared" si="22"/>
        <v>5</v>
      </c>
      <c r="L1859" s="126" t="s">
        <v>533</v>
      </c>
    </row>
    <row r="1860" ht="15.75" customHeight="1">
      <c r="A1860" s="518" t="s">
        <v>2400</v>
      </c>
      <c r="B1860" s="680" t="s">
        <v>2401</v>
      </c>
      <c r="C1860" s="511" t="s">
        <v>52</v>
      </c>
      <c r="D1860" s="511" t="s">
        <v>2404</v>
      </c>
      <c r="E1860" s="564" t="s">
        <v>2405</v>
      </c>
      <c r="F1860" s="531" t="s">
        <v>2113</v>
      </c>
      <c r="G1860" s="511">
        <v>10.0</v>
      </c>
      <c r="H1860" s="511">
        <v>9.0</v>
      </c>
      <c r="I1860" s="511">
        <v>10.0</v>
      </c>
      <c r="J1860" s="530">
        <v>50.0</v>
      </c>
      <c r="K1860" s="711">
        <f t="shared" si="22"/>
        <v>5</v>
      </c>
      <c r="L1860" s="126" t="s">
        <v>533</v>
      </c>
    </row>
    <row r="1861" ht="15.75" customHeight="1">
      <c r="A1861" s="511" t="s">
        <v>322</v>
      </c>
      <c r="B1861" s="709" t="s">
        <v>321</v>
      </c>
      <c r="C1861" s="511" t="s">
        <v>52</v>
      </c>
      <c r="D1861" s="511" t="s">
        <v>2377</v>
      </c>
      <c r="E1861" s="511" t="s">
        <v>2378</v>
      </c>
      <c r="F1861" s="531" t="s">
        <v>2113</v>
      </c>
      <c r="G1861" s="511">
        <v>11.0</v>
      </c>
      <c r="H1861" s="511">
        <v>10.0</v>
      </c>
      <c r="I1861" s="511">
        <v>11.0</v>
      </c>
      <c r="J1861" s="530">
        <v>50.0</v>
      </c>
      <c r="K1861" s="711">
        <f t="shared" si="22"/>
        <v>4.545454545</v>
      </c>
      <c r="L1861" s="126" t="s">
        <v>533</v>
      </c>
    </row>
    <row r="1862" ht="15.75" customHeight="1">
      <c r="A1862" s="518" t="s">
        <v>276</v>
      </c>
      <c r="B1862" s="680" t="s">
        <v>275</v>
      </c>
      <c r="C1862" s="511" t="s">
        <v>52</v>
      </c>
      <c r="D1862" s="511" t="s">
        <v>2407</v>
      </c>
      <c r="E1862" s="511" t="s">
        <v>2408</v>
      </c>
      <c r="F1862" s="531" t="s">
        <v>2113</v>
      </c>
      <c r="G1862" s="511">
        <v>11.0</v>
      </c>
      <c r="H1862" s="511">
        <v>8.0</v>
      </c>
      <c r="I1862" s="511">
        <v>11.0</v>
      </c>
      <c r="J1862" s="530">
        <v>50.0</v>
      </c>
      <c r="K1862" s="711">
        <f t="shared" si="22"/>
        <v>4.545454545</v>
      </c>
      <c r="L1862" s="126" t="s">
        <v>533</v>
      </c>
    </row>
    <row r="1863" ht="15.75" customHeight="1">
      <c r="A1863" s="518" t="s">
        <v>276</v>
      </c>
      <c r="B1863" s="680" t="s">
        <v>275</v>
      </c>
      <c r="C1863" s="511" t="s">
        <v>52</v>
      </c>
      <c r="D1863" s="511" t="s">
        <v>2409</v>
      </c>
      <c r="E1863" s="511" t="s">
        <v>2410</v>
      </c>
      <c r="F1863" s="531" t="s">
        <v>2113</v>
      </c>
      <c r="G1863" s="511">
        <v>11.0</v>
      </c>
      <c r="H1863" s="511">
        <v>8.0</v>
      </c>
      <c r="I1863" s="511">
        <v>11.0</v>
      </c>
      <c r="J1863" s="530">
        <v>50.0</v>
      </c>
      <c r="K1863" s="711">
        <f t="shared" si="22"/>
        <v>4.545454545</v>
      </c>
      <c r="L1863" s="126" t="s">
        <v>533</v>
      </c>
    </row>
    <row r="1864" ht="15.75" customHeight="1">
      <c r="A1864" s="518" t="s">
        <v>287</v>
      </c>
      <c r="B1864" s="680" t="s">
        <v>286</v>
      </c>
      <c r="C1864" s="518" t="s">
        <v>52</v>
      </c>
      <c r="D1864" s="511" t="s">
        <v>3544</v>
      </c>
      <c r="E1864" s="511" t="s">
        <v>2412</v>
      </c>
      <c r="F1864" s="531" t="s">
        <v>2113</v>
      </c>
      <c r="G1864" s="511">
        <v>11.0</v>
      </c>
      <c r="H1864" s="511">
        <v>6.0</v>
      </c>
      <c r="I1864" s="511">
        <v>11.0</v>
      </c>
      <c r="J1864" s="530">
        <v>50.0</v>
      </c>
      <c r="K1864" s="711">
        <f t="shared" si="22"/>
        <v>4.545454545</v>
      </c>
      <c r="L1864" s="126" t="s">
        <v>533</v>
      </c>
    </row>
    <row r="1865" ht="15.75" customHeight="1">
      <c r="A1865" s="518" t="s">
        <v>2400</v>
      </c>
      <c r="B1865" s="680" t="s">
        <v>2401</v>
      </c>
      <c r="C1865" s="511" t="s">
        <v>52</v>
      </c>
      <c r="D1865" s="511" t="s">
        <v>2580</v>
      </c>
      <c r="E1865" s="511" t="s">
        <v>2414</v>
      </c>
      <c r="F1865" s="531" t="s">
        <v>2362</v>
      </c>
      <c r="G1865" s="511">
        <v>10.0</v>
      </c>
      <c r="H1865" s="511">
        <v>9.0</v>
      </c>
      <c r="I1865" s="511">
        <v>10.0</v>
      </c>
      <c r="J1865" s="530">
        <v>50.0</v>
      </c>
      <c r="K1865" s="711">
        <f t="shared" si="22"/>
        <v>5</v>
      </c>
      <c r="L1865" s="126" t="s">
        <v>533</v>
      </c>
    </row>
    <row r="1866" ht="15.75" customHeight="1">
      <c r="A1866" s="518" t="s">
        <v>2400</v>
      </c>
      <c r="B1866" s="680" t="s">
        <v>2401</v>
      </c>
      <c r="C1866" s="511" t="s">
        <v>52</v>
      </c>
      <c r="D1866" s="511" t="s">
        <v>2581</v>
      </c>
      <c r="E1866" s="511" t="s">
        <v>2414</v>
      </c>
      <c r="F1866" s="531" t="s">
        <v>2362</v>
      </c>
      <c r="G1866" s="511">
        <v>10.0</v>
      </c>
      <c r="H1866" s="511">
        <v>9.0</v>
      </c>
      <c r="I1866" s="511">
        <v>10.0</v>
      </c>
      <c r="J1866" s="530">
        <v>50.0</v>
      </c>
      <c r="K1866" s="711">
        <f t="shared" si="22"/>
        <v>5</v>
      </c>
      <c r="L1866" s="126" t="s">
        <v>533</v>
      </c>
    </row>
    <row r="1867" ht="15.75" customHeight="1">
      <c r="A1867" s="511" t="s">
        <v>2607</v>
      </c>
      <c r="B1867" s="709" t="s">
        <v>2206</v>
      </c>
      <c r="C1867" s="511" t="s">
        <v>52</v>
      </c>
      <c r="D1867" s="511" t="s">
        <v>2629</v>
      </c>
      <c r="E1867" s="511" t="s">
        <v>2419</v>
      </c>
      <c r="F1867" s="511" t="s">
        <v>2362</v>
      </c>
      <c r="G1867" s="511">
        <v>9.0</v>
      </c>
      <c r="H1867" s="511">
        <v>9.0</v>
      </c>
      <c r="I1867" s="511">
        <v>9.0</v>
      </c>
      <c r="J1867" s="710">
        <v>50.0</v>
      </c>
      <c r="K1867" s="711">
        <f t="shared" si="22"/>
        <v>5.555555556</v>
      </c>
      <c r="L1867" s="126" t="s">
        <v>533</v>
      </c>
    </row>
    <row r="1868" ht="15.75" customHeight="1">
      <c r="A1868" s="511" t="s">
        <v>2607</v>
      </c>
      <c r="B1868" s="709" t="s">
        <v>2206</v>
      </c>
      <c r="C1868" s="511" t="s">
        <v>52</v>
      </c>
      <c r="D1868" s="511" t="s">
        <v>2630</v>
      </c>
      <c r="E1868" s="511" t="s">
        <v>2419</v>
      </c>
      <c r="F1868" s="511" t="s">
        <v>2362</v>
      </c>
      <c r="G1868" s="511">
        <v>9.0</v>
      </c>
      <c r="H1868" s="511">
        <v>9.0</v>
      </c>
      <c r="I1868" s="511">
        <v>9.0</v>
      </c>
      <c r="J1868" s="710">
        <v>50.0</v>
      </c>
      <c r="K1868" s="711">
        <f t="shared" si="22"/>
        <v>5.555555556</v>
      </c>
      <c r="L1868" s="126" t="s">
        <v>533</v>
      </c>
    </row>
    <row r="1869" ht="15.75" customHeight="1">
      <c r="A1869" s="511" t="s">
        <v>2607</v>
      </c>
      <c r="B1869" s="709" t="s">
        <v>2206</v>
      </c>
      <c r="C1869" s="511" t="s">
        <v>52</v>
      </c>
      <c r="D1869" s="511" t="s">
        <v>2631</v>
      </c>
      <c r="E1869" s="511" t="s">
        <v>2419</v>
      </c>
      <c r="F1869" s="511" t="s">
        <v>2362</v>
      </c>
      <c r="G1869" s="511">
        <v>9.0</v>
      </c>
      <c r="H1869" s="511">
        <v>9.0</v>
      </c>
      <c r="I1869" s="511">
        <v>9.0</v>
      </c>
      <c r="J1869" s="710">
        <v>50.0</v>
      </c>
      <c r="K1869" s="711">
        <f t="shared" si="22"/>
        <v>5.555555556</v>
      </c>
      <c r="L1869" s="126" t="s">
        <v>533</v>
      </c>
    </row>
    <row r="1870" ht="15.75" customHeight="1">
      <c r="A1870" s="511" t="s">
        <v>2608</v>
      </c>
      <c r="B1870" s="709" t="s">
        <v>2609</v>
      </c>
      <c r="C1870" s="511" t="s">
        <v>52</v>
      </c>
      <c r="D1870" s="511" t="s">
        <v>2632</v>
      </c>
      <c r="E1870" s="564" t="s">
        <v>2633</v>
      </c>
      <c r="F1870" s="531" t="s">
        <v>2362</v>
      </c>
      <c r="G1870" s="511">
        <v>8.0</v>
      </c>
      <c r="H1870" s="511">
        <v>7.0</v>
      </c>
      <c r="I1870" s="511">
        <v>8.0</v>
      </c>
      <c r="J1870" s="530">
        <v>50.0</v>
      </c>
      <c r="K1870" s="711">
        <f t="shared" si="22"/>
        <v>6.25</v>
      </c>
      <c r="L1870" s="126" t="s">
        <v>533</v>
      </c>
    </row>
    <row r="1871" ht="15.75" customHeight="1">
      <c r="A1871" s="511" t="s">
        <v>2608</v>
      </c>
      <c r="B1871" s="709" t="s">
        <v>2609</v>
      </c>
      <c r="C1871" s="511" t="s">
        <v>52</v>
      </c>
      <c r="D1871" s="511" t="s">
        <v>2634</v>
      </c>
      <c r="E1871" s="564" t="s">
        <v>2633</v>
      </c>
      <c r="F1871" s="531" t="s">
        <v>2362</v>
      </c>
      <c r="G1871" s="511">
        <v>8.0</v>
      </c>
      <c r="H1871" s="511">
        <v>7.0</v>
      </c>
      <c r="I1871" s="511">
        <v>8.0</v>
      </c>
      <c r="J1871" s="530">
        <v>50.0</v>
      </c>
      <c r="K1871" s="711">
        <f t="shared" si="22"/>
        <v>6.25</v>
      </c>
      <c r="L1871" s="126" t="s">
        <v>533</v>
      </c>
    </row>
    <row r="1872" ht="15.75" customHeight="1">
      <c r="A1872" s="511" t="s">
        <v>3268</v>
      </c>
      <c r="B1872" s="680" t="s">
        <v>3269</v>
      </c>
      <c r="C1872" s="511" t="s">
        <v>52</v>
      </c>
      <c r="D1872" s="511" t="s">
        <v>3352</v>
      </c>
      <c r="E1872" s="511" t="s">
        <v>3353</v>
      </c>
      <c r="F1872" s="511" t="s">
        <v>2362</v>
      </c>
      <c r="G1872" s="511">
        <v>6.0</v>
      </c>
      <c r="H1872" s="511">
        <v>5.0</v>
      </c>
      <c r="I1872" s="511">
        <v>7.0</v>
      </c>
      <c r="J1872" s="530">
        <v>50.0</v>
      </c>
      <c r="K1872" s="711">
        <f t="shared" si="22"/>
        <v>8.333333333</v>
      </c>
      <c r="L1872" s="126" t="s">
        <v>533</v>
      </c>
    </row>
    <row r="1873" ht="15.75" customHeight="1">
      <c r="A1873" s="511" t="s">
        <v>3268</v>
      </c>
      <c r="B1873" s="680" t="s">
        <v>3269</v>
      </c>
      <c r="C1873" s="511" t="s">
        <v>52</v>
      </c>
      <c r="D1873" s="511" t="s">
        <v>3354</v>
      </c>
      <c r="E1873" s="511" t="s">
        <v>3353</v>
      </c>
      <c r="F1873" s="511" t="s">
        <v>2362</v>
      </c>
      <c r="G1873" s="511">
        <v>6.0</v>
      </c>
      <c r="H1873" s="511">
        <v>5.0</v>
      </c>
      <c r="I1873" s="511">
        <v>7.0</v>
      </c>
      <c r="J1873" s="530">
        <v>50.0</v>
      </c>
      <c r="K1873" s="711">
        <f t="shared" si="22"/>
        <v>8.333333333</v>
      </c>
      <c r="L1873" s="126" t="s">
        <v>533</v>
      </c>
    </row>
    <row r="1874" ht="15.75" customHeight="1">
      <c r="A1874" s="511" t="s">
        <v>3268</v>
      </c>
      <c r="B1874" s="680" t="s">
        <v>3269</v>
      </c>
      <c r="C1874" s="511" t="s">
        <v>52</v>
      </c>
      <c r="D1874" s="511" t="s">
        <v>3355</v>
      </c>
      <c r="E1874" s="511" t="s">
        <v>3353</v>
      </c>
      <c r="F1874" s="511" t="s">
        <v>2362</v>
      </c>
      <c r="G1874" s="511">
        <v>6.0</v>
      </c>
      <c r="H1874" s="511">
        <v>5.0</v>
      </c>
      <c r="I1874" s="511">
        <v>7.0</v>
      </c>
      <c r="J1874" s="530">
        <v>50.0</v>
      </c>
      <c r="K1874" s="711">
        <f t="shared" si="22"/>
        <v>8.333333333</v>
      </c>
      <c r="L1874" s="126" t="s">
        <v>533</v>
      </c>
    </row>
    <row r="1875" ht="15.75" customHeight="1">
      <c r="A1875" s="511" t="s">
        <v>3268</v>
      </c>
      <c r="B1875" s="680" t="s">
        <v>3269</v>
      </c>
      <c r="C1875" s="511" t="s">
        <v>52</v>
      </c>
      <c r="D1875" s="511" t="s">
        <v>3356</v>
      </c>
      <c r="E1875" s="511" t="s">
        <v>3353</v>
      </c>
      <c r="F1875" s="511" t="s">
        <v>2362</v>
      </c>
      <c r="G1875" s="511">
        <v>6.0</v>
      </c>
      <c r="H1875" s="511">
        <v>5.0</v>
      </c>
      <c r="I1875" s="511">
        <v>7.0</v>
      </c>
      <c r="J1875" s="530">
        <v>50.0</v>
      </c>
      <c r="K1875" s="711">
        <f t="shared" si="22"/>
        <v>8.333333333</v>
      </c>
      <c r="L1875" s="126" t="s">
        <v>533</v>
      </c>
    </row>
    <row r="1876" ht="15.75" customHeight="1">
      <c r="A1876" s="511" t="s">
        <v>3268</v>
      </c>
      <c r="B1876" s="680" t="s">
        <v>3269</v>
      </c>
      <c r="C1876" s="511" t="s">
        <v>52</v>
      </c>
      <c r="D1876" s="511" t="s">
        <v>3357</v>
      </c>
      <c r="E1876" s="511" t="s">
        <v>3353</v>
      </c>
      <c r="F1876" s="511" t="s">
        <v>2362</v>
      </c>
      <c r="G1876" s="511">
        <v>6.0</v>
      </c>
      <c r="H1876" s="511">
        <v>5.0</v>
      </c>
      <c r="I1876" s="511">
        <v>7.0</v>
      </c>
      <c r="J1876" s="530">
        <v>50.0</v>
      </c>
      <c r="K1876" s="711">
        <f t="shared" si="22"/>
        <v>8.333333333</v>
      </c>
      <c r="L1876" s="126" t="s">
        <v>533</v>
      </c>
    </row>
    <row r="1877" ht="15.75" customHeight="1">
      <c r="A1877" s="511" t="s">
        <v>3268</v>
      </c>
      <c r="B1877" s="680" t="s">
        <v>3269</v>
      </c>
      <c r="C1877" s="511" t="s">
        <v>52</v>
      </c>
      <c r="D1877" s="511" t="s">
        <v>3470</v>
      </c>
      <c r="E1877" s="511" t="s">
        <v>3353</v>
      </c>
      <c r="F1877" s="511" t="s">
        <v>2362</v>
      </c>
      <c r="G1877" s="511">
        <v>6.0</v>
      </c>
      <c r="H1877" s="511">
        <v>5.0</v>
      </c>
      <c r="I1877" s="511">
        <v>7.0</v>
      </c>
      <c r="J1877" s="530">
        <v>50.0</v>
      </c>
      <c r="K1877" s="711">
        <f t="shared" si="22"/>
        <v>8.333333333</v>
      </c>
      <c r="L1877" s="126" t="s">
        <v>533</v>
      </c>
    </row>
    <row r="1878" ht="15.75" customHeight="1">
      <c r="A1878" s="511" t="s">
        <v>2582</v>
      </c>
      <c r="B1878" s="709" t="s">
        <v>2554</v>
      </c>
      <c r="C1878" s="511" t="s">
        <v>52</v>
      </c>
      <c r="D1878" s="511" t="s">
        <v>3164</v>
      </c>
      <c r="E1878" s="564" t="s">
        <v>2584</v>
      </c>
      <c r="F1878" s="511" t="s">
        <v>2362</v>
      </c>
      <c r="G1878" s="511">
        <v>10.0</v>
      </c>
      <c r="H1878" s="511">
        <v>7.0</v>
      </c>
      <c r="I1878" s="511">
        <v>10.0</v>
      </c>
      <c r="J1878" s="530">
        <v>50.0</v>
      </c>
      <c r="K1878" s="711">
        <f t="shared" si="22"/>
        <v>5</v>
      </c>
      <c r="L1878" s="126" t="s">
        <v>533</v>
      </c>
    </row>
    <row r="1879" ht="15.75" customHeight="1">
      <c r="A1879" s="511" t="s">
        <v>2582</v>
      </c>
      <c r="B1879" s="709" t="s">
        <v>2554</v>
      </c>
      <c r="C1879" s="511" t="s">
        <v>52</v>
      </c>
      <c r="D1879" s="511" t="s">
        <v>3165</v>
      </c>
      <c r="E1879" s="564" t="s">
        <v>2584</v>
      </c>
      <c r="F1879" s="511" t="s">
        <v>2362</v>
      </c>
      <c r="G1879" s="511">
        <v>10.0</v>
      </c>
      <c r="H1879" s="511">
        <v>7.0</v>
      </c>
      <c r="I1879" s="511">
        <v>10.0</v>
      </c>
      <c r="J1879" s="530">
        <v>50.0</v>
      </c>
      <c r="K1879" s="711">
        <f t="shared" si="22"/>
        <v>5</v>
      </c>
      <c r="L1879" s="126" t="s">
        <v>533</v>
      </c>
    </row>
    <row r="1880" ht="15.75" customHeight="1">
      <c r="A1880" s="511" t="s">
        <v>2582</v>
      </c>
      <c r="B1880" s="709" t="s">
        <v>2554</v>
      </c>
      <c r="C1880" s="511" t="s">
        <v>52</v>
      </c>
      <c r="D1880" s="511" t="s">
        <v>2583</v>
      </c>
      <c r="E1880" s="564" t="s">
        <v>2584</v>
      </c>
      <c r="F1880" s="511" t="s">
        <v>2362</v>
      </c>
      <c r="G1880" s="511">
        <v>10.0</v>
      </c>
      <c r="H1880" s="511">
        <v>7.0</v>
      </c>
      <c r="I1880" s="511">
        <v>10.0</v>
      </c>
      <c r="J1880" s="530">
        <v>50.0</v>
      </c>
      <c r="K1880" s="711">
        <f t="shared" si="22"/>
        <v>5</v>
      </c>
      <c r="L1880" s="126" t="s">
        <v>533</v>
      </c>
    </row>
    <row r="1881" ht="15.75" customHeight="1">
      <c r="A1881" s="511" t="s">
        <v>2582</v>
      </c>
      <c r="B1881" s="709" t="s">
        <v>2554</v>
      </c>
      <c r="C1881" s="511" t="s">
        <v>52</v>
      </c>
      <c r="D1881" s="511" t="s">
        <v>2583</v>
      </c>
      <c r="E1881" s="564" t="s">
        <v>2584</v>
      </c>
      <c r="F1881" s="511" t="s">
        <v>2362</v>
      </c>
      <c r="G1881" s="511">
        <v>10.0</v>
      </c>
      <c r="H1881" s="511">
        <v>7.0</v>
      </c>
      <c r="I1881" s="511">
        <v>10.0</v>
      </c>
      <c r="J1881" s="530">
        <v>50.0</v>
      </c>
      <c r="K1881" s="711">
        <f t="shared" si="22"/>
        <v>5</v>
      </c>
      <c r="L1881" s="126" t="s">
        <v>533</v>
      </c>
    </row>
    <row r="1882" ht="15.75" customHeight="1">
      <c r="A1882" s="511" t="s">
        <v>2223</v>
      </c>
      <c r="B1882" s="709" t="s">
        <v>2224</v>
      </c>
      <c r="C1882" s="511" t="s">
        <v>52</v>
      </c>
      <c r="D1882" s="511" t="s">
        <v>2585</v>
      </c>
      <c r="E1882" s="511"/>
      <c r="F1882" s="511" t="s">
        <v>2362</v>
      </c>
      <c r="G1882" s="511">
        <v>14.0</v>
      </c>
      <c r="H1882" s="511">
        <v>14.0</v>
      </c>
      <c r="I1882" s="511">
        <v>14.0</v>
      </c>
      <c r="J1882" s="530">
        <v>50.0</v>
      </c>
      <c r="K1882" s="711">
        <f t="shared" si="22"/>
        <v>3.571428571</v>
      </c>
      <c r="L1882" s="126" t="s">
        <v>533</v>
      </c>
    </row>
    <row r="1883" ht="15.75" customHeight="1">
      <c r="A1883" s="511" t="s">
        <v>2223</v>
      </c>
      <c r="B1883" s="709" t="s">
        <v>2224</v>
      </c>
      <c r="C1883" s="511" t="s">
        <v>52</v>
      </c>
      <c r="D1883" s="511" t="s">
        <v>2586</v>
      </c>
      <c r="E1883" s="564" t="s">
        <v>2425</v>
      </c>
      <c r="F1883" s="511" t="s">
        <v>2362</v>
      </c>
      <c r="G1883" s="511">
        <v>14.0</v>
      </c>
      <c r="H1883" s="511">
        <v>14.0</v>
      </c>
      <c r="I1883" s="511">
        <v>14.0</v>
      </c>
      <c r="J1883" s="530">
        <v>50.0</v>
      </c>
      <c r="K1883" s="711">
        <f t="shared" si="22"/>
        <v>3.571428571</v>
      </c>
      <c r="L1883" s="126" t="s">
        <v>533</v>
      </c>
    </row>
    <row r="1884" ht="15.75" customHeight="1">
      <c r="A1884" s="511" t="s">
        <v>2223</v>
      </c>
      <c r="B1884" s="709" t="s">
        <v>2224</v>
      </c>
      <c r="C1884" s="511" t="s">
        <v>52</v>
      </c>
      <c r="D1884" s="511" t="s">
        <v>2587</v>
      </c>
      <c r="E1884" s="564" t="s">
        <v>2425</v>
      </c>
      <c r="F1884" s="511" t="s">
        <v>2362</v>
      </c>
      <c r="G1884" s="511">
        <v>14.0</v>
      </c>
      <c r="H1884" s="511">
        <v>14.0</v>
      </c>
      <c r="I1884" s="511">
        <v>14.0</v>
      </c>
      <c r="J1884" s="530">
        <v>50.0</v>
      </c>
      <c r="K1884" s="711">
        <f t="shared" si="22"/>
        <v>3.571428571</v>
      </c>
      <c r="L1884" s="126" t="s">
        <v>533</v>
      </c>
    </row>
    <row r="1885" ht="15.75" customHeight="1">
      <c r="A1885" s="511" t="s">
        <v>2223</v>
      </c>
      <c r="B1885" s="709" t="s">
        <v>2224</v>
      </c>
      <c r="C1885" s="511" t="s">
        <v>52</v>
      </c>
      <c r="D1885" s="511" t="s">
        <v>2588</v>
      </c>
      <c r="E1885" s="564" t="s">
        <v>2428</v>
      </c>
      <c r="F1885" s="511" t="s">
        <v>2362</v>
      </c>
      <c r="G1885" s="511">
        <v>14.0</v>
      </c>
      <c r="H1885" s="511">
        <v>14.0</v>
      </c>
      <c r="I1885" s="511">
        <v>14.0</v>
      </c>
      <c r="J1885" s="530">
        <v>50.0</v>
      </c>
      <c r="K1885" s="711">
        <f t="shared" si="22"/>
        <v>3.571428571</v>
      </c>
      <c r="L1885" s="126" t="s">
        <v>533</v>
      </c>
    </row>
    <row r="1886" ht="15.75" customHeight="1">
      <c r="A1886" s="511" t="s">
        <v>2223</v>
      </c>
      <c r="B1886" s="709" t="s">
        <v>2224</v>
      </c>
      <c r="C1886" s="511" t="s">
        <v>52</v>
      </c>
      <c r="D1886" s="511" t="s">
        <v>2589</v>
      </c>
      <c r="E1886" s="564" t="s">
        <v>2428</v>
      </c>
      <c r="F1886" s="511" t="s">
        <v>2362</v>
      </c>
      <c r="G1886" s="511">
        <v>14.0</v>
      </c>
      <c r="H1886" s="511">
        <v>14.0</v>
      </c>
      <c r="I1886" s="511">
        <v>14.0</v>
      </c>
      <c r="J1886" s="530">
        <v>50.0</v>
      </c>
      <c r="K1886" s="711">
        <f t="shared" si="22"/>
        <v>3.571428571</v>
      </c>
      <c r="L1886" s="126" t="s">
        <v>533</v>
      </c>
    </row>
    <row r="1887" ht="15.75" customHeight="1">
      <c r="A1887" s="511" t="s">
        <v>2223</v>
      </c>
      <c r="B1887" s="709" t="s">
        <v>2224</v>
      </c>
      <c r="C1887" s="511" t="s">
        <v>52</v>
      </c>
      <c r="D1887" s="511" t="s">
        <v>2590</v>
      </c>
      <c r="E1887" s="564" t="s">
        <v>2428</v>
      </c>
      <c r="F1887" s="511" t="s">
        <v>2362</v>
      </c>
      <c r="G1887" s="511">
        <v>14.0</v>
      </c>
      <c r="H1887" s="511">
        <v>14.0</v>
      </c>
      <c r="I1887" s="511">
        <v>14.0</v>
      </c>
      <c r="J1887" s="530">
        <v>50.0</v>
      </c>
      <c r="K1887" s="711">
        <f t="shared" si="22"/>
        <v>3.571428571</v>
      </c>
      <c r="L1887" s="126" t="s">
        <v>533</v>
      </c>
    </row>
    <row r="1888" ht="15.75" customHeight="1">
      <c r="A1888" s="511" t="s">
        <v>2223</v>
      </c>
      <c r="B1888" s="709" t="s">
        <v>2224</v>
      </c>
      <c r="C1888" s="511" t="s">
        <v>52</v>
      </c>
      <c r="D1888" s="511" t="s">
        <v>2591</v>
      </c>
      <c r="E1888" s="564" t="s">
        <v>2428</v>
      </c>
      <c r="F1888" s="511" t="s">
        <v>2362</v>
      </c>
      <c r="G1888" s="511">
        <v>14.0</v>
      </c>
      <c r="H1888" s="511">
        <v>14.0</v>
      </c>
      <c r="I1888" s="511">
        <v>14.0</v>
      </c>
      <c r="J1888" s="530">
        <v>50.0</v>
      </c>
      <c r="K1888" s="711">
        <f t="shared" si="22"/>
        <v>3.571428571</v>
      </c>
      <c r="L1888" s="126" t="s">
        <v>533</v>
      </c>
    </row>
    <row r="1889" ht="15.75" customHeight="1">
      <c r="A1889" s="511" t="s">
        <v>2223</v>
      </c>
      <c r="B1889" s="709" t="s">
        <v>2224</v>
      </c>
      <c r="C1889" s="511" t="s">
        <v>52</v>
      </c>
      <c r="D1889" s="511" t="s">
        <v>2592</v>
      </c>
      <c r="E1889" s="564" t="s">
        <v>2428</v>
      </c>
      <c r="F1889" s="511" t="s">
        <v>2362</v>
      </c>
      <c r="G1889" s="511">
        <v>14.0</v>
      </c>
      <c r="H1889" s="511">
        <v>14.0</v>
      </c>
      <c r="I1889" s="511">
        <v>14.0</v>
      </c>
      <c r="J1889" s="530">
        <v>50.0</v>
      </c>
      <c r="K1889" s="711">
        <f t="shared" si="22"/>
        <v>3.571428571</v>
      </c>
      <c r="L1889" s="126" t="s">
        <v>533</v>
      </c>
    </row>
    <row r="1890" ht="15.75" customHeight="1">
      <c r="A1890" s="511" t="s">
        <v>2223</v>
      </c>
      <c r="B1890" s="709" t="s">
        <v>2224</v>
      </c>
      <c r="C1890" s="511" t="s">
        <v>52</v>
      </c>
      <c r="D1890" s="511" t="s">
        <v>2593</v>
      </c>
      <c r="E1890" s="564" t="s">
        <v>2428</v>
      </c>
      <c r="F1890" s="511" t="s">
        <v>2362</v>
      </c>
      <c r="G1890" s="511">
        <v>14.0</v>
      </c>
      <c r="H1890" s="511">
        <v>14.0</v>
      </c>
      <c r="I1890" s="511">
        <v>14.0</v>
      </c>
      <c r="J1890" s="530">
        <v>50.0</v>
      </c>
      <c r="K1890" s="711">
        <f t="shared" si="22"/>
        <v>3.571428571</v>
      </c>
      <c r="L1890" s="126" t="s">
        <v>533</v>
      </c>
    </row>
    <row r="1891" ht="15.75" customHeight="1">
      <c r="A1891" s="511" t="s">
        <v>2223</v>
      </c>
      <c r="B1891" s="709" t="s">
        <v>2224</v>
      </c>
      <c r="C1891" s="511" t="s">
        <v>52</v>
      </c>
      <c r="D1891" s="511" t="s">
        <v>2594</v>
      </c>
      <c r="E1891" s="564" t="s">
        <v>2428</v>
      </c>
      <c r="F1891" s="511" t="s">
        <v>2362</v>
      </c>
      <c r="G1891" s="511">
        <v>14.0</v>
      </c>
      <c r="H1891" s="511">
        <v>14.0</v>
      </c>
      <c r="I1891" s="511">
        <v>14.0</v>
      </c>
      <c r="J1891" s="530">
        <v>50.0</v>
      </c>
      <c r="K1891" s="711">
        <f t="shared" si="22"/>
        <v>3.571428571</v>
      </c>
      <c r="L1891" s="126" t="s">
        <v>533</v>
      </c>
    </row>
    <row r="1892" ht="15.75" customHeight="1">
      <c r="A1892" s="511" t="s">
        <v>2223</v>
      </c>
      <c r="B1892" s="709" t="s">
        <v>2224</v>
      </c>
      <c r="C1892" s="511" t="s">
        <v>52</v>
      </c>
      <c r="D1892" s="511" t="s">
        <v>2595</v>
      </c>
      <c r="E1892" s="564" t="s">
        <v>2428</v>
      </c>
      <c r="F1892" s="511" t="s">
        <v>2362</v>
      </c>
      <c r="G1892" s="511">
        <v>14.0</v>
      </c>
      <c r="H1892" s="511">
        <v>14.0</v>
      </c>
      <c r="I1892" s="511">
        <v>14.0</v>
      </c>
      <c r="J1892" s="530">
        <v>50.0</v>
      </c>
      <c r="K1892" s="711">
        <f t="shared" si="22"/>
        <v>3.571428571</v>
      </c>
      <c r="L1892" s="126" t="s">
        <v>533</v>
      </c>
    </row>
    <row r="1893" ht="15.75" customHeight="1">
      <c r="A1893" s="506" t="s">
        <v>2223</v>
      </c>
      <c r="B1893" s="716" t="s">
        <v>2224</v>
      </c>
      <c r="C1893" s="511" t="s">
        <v>52</v>
      </c>
      <c r="D1893" s="511" t="s">
        <v>2596</v>
      </c>
      <c r="E1893" s="564" t="s">
        <v>2428</v>
      </c>
      <c r="F1893" s="511" t="s">
        <v>2362</v>
      </c>
      <c r="G1893" s="511">
        <v>14.0</v>
      </c>
      <c r="H1893" s="511">
        <v>14.0</v>
      </c>
      <c r="I1893" s="511">
        <v>14.0</v>
      </c>
      <c r="J1893" s="530">
        <v>50.0</v>
      </c>
      <c r="K1893" s="711">
        <f t="shared" si="22"/>
        <v>3.571428571</v>
      </c>
      <c r="L1893" s="126" t="s">
        <v>533</v>
      </c>
    </row>
    <row r="1894" ht="15.75" customHeight="1">
      <c r="A1894" s="511" t="s">
        <v>3545</v>
      </c>
      <c r="B1894" s="709" t="s">
        <v>3486</v>
      </c>
      <c r="C1894" s="511" t="s">
        <v>52</v>
      </c>
      <c r="D1894" s="511" t="s">
        <v>3546</v>
      </c>
      <c r="E1894" s="731" t="s">
        <v>3547</v>
      </c>
      <c r="F1894" s="511" t="s">
        <v>2113</v>
      </c>
      <c r="G1894" s="511">
        <v>7.0</v>
      </c>
      <c r="H1894" s="511">
        <v>2.0</v>
      </c>
      <c r="I1894" s="511">
        <v>2.0</v>
      </c>
      <c r="J1894" s="530">
        <v>50.0</v>
      </c>
      <c r="K1894" s="711">
        <f t="shared" si="22"/>
        <v>7.142857143</v>
      </c>
      <c r="L1894" s="126" t="s">
        <v>533</v>
      </c>
    </row>
    <row r="1895" ht="15.75" customHeight="1">
      <c r="A1895" s="511" t="s">
        <v>3548</v>
      </c>
      <c r="B1895" s="709" t="s">
        <v>3482</v>
      </c>
      <c r="C1895" s="511" t="s">
        <v>52</v>
      </c>
      <c r="D1895" s="511" t="s">
        <v>3483</v>
      </c>
      <c r="E1895" s="731" t="s">
        <v>3549</v>
      </c>
      <c r="F1895" s="511" t="s">
        <v>2113</v>
      </c>
      <c r="G1895" s="511">
        <v>5.0</v>
      </c>
      <c r="H1895" s="511">
        <v>4.0</v>
      </c>
      <c r="I1895" s="511">
        <v>5.0</v>
      </c>
      <c r="J1895" s="530">
        <v>50.0</v>
      </c>
      <c r="K1895" s="711">
        <f t="shared" si="22"/>
        <v>10</v>
      </c>
      <c r="L1895" s="126" t="s">
        <v>533</v>
      </c>
    </row>
    <row r="1896" ht="15.75" customHeight="1">
      <c r="A1896" s="511" t="s">
        <v>3550</v>
      </c>
      <c r="B1896" s="709" t="s">
        <v>3214</v>
      </c>
      <c r="C1896" s="511" t="s">
        <v>52</v>
      </c>
      <c r="D1896" s="511" t="s">
        <v>3551</v>
      </c>
      <c r="E1896" s="511" t="s">
        <v>3361</v>
      </c>
      <c r="F1896" s="511" t="s">
        <v>2113</v>
      </c>
      <c r="G1896" s="511">
        <v>5.0</v>
      </c>
      <c r="H1896" s="511">
        <v>4.0</v>
      </c>
      <c r="I1896" s="511">
        <v>5.0</v>
      </c>
      <c r="J1896" s="530">
        <v>50.0</v>
      </c>
      <c r="K1896" s="711">
        <f t="shared" si="22"/>
        <v>10</v>
      </c>
      <c r="L1896" s="126" t="s">
        <v>533</v>
      </c>
    </row>
    <row r="1897" ht="15.75" customHeight="1">
      <c r="A1897" s="511" t="s">
        <v>3552</v>
      </c>
      <c r="B1897" s="709" t="s">
        <v>3553</v>
      </c>
      <c r="C1897" s="511" t="s">
        <v>52</v>
      </c>
      <c r="D1897" s="511" t="s">
        <v>3554</v>
      </c>
      <c r="E1897" s="543" t="s">
        <v>3555</v>
      </c>
      <c r="F1897" s="511" t="s">
        <v>2113</v>
      </c>
      <c r="G1897" s="511">
        <v>8.0</v>
      </c>
      <c r="H1897" s="511">
        <v>8.0</v>
      </c>
      <c r="I1897" s="511">
        <v>8.0</v>
      </c>
      <c r="J1897" s="530">
        <v>50.0</v>
      </c>
      <c r="K1897" s="711">
        <f t="shared" si="22"/>
        <v>6.25</v>
      </c>
      <c r="L1897" s="126" t="s">
        <v>533</v>
      </c>
    </row>
    <row r="1898" ht="15.75" customHeight="1">
      <c r="A1898" s="511" t="s">
        <v>3552</v>
      </c>
      <c r="B1898" s="709" t="s">
        <v>3553</v>
      </c>
      <c r="C1898" s="511" t="s">
        <v>52</v>
      </c>
      <c r="D1898" s="511" t="s">
        <v>3556</v>
      </c>
      <c r="E1898" s="511" t="s">
        <v>3555</v>
      </c>
      <c r="F1898" s="511" t="s">
        <v>2113</v>
      </c>
      <c r="G1898" s="511">
        <v>8.0</v>
      </c>
      <c r="H1898" s="511">
        <v>8.0</v>
      </c>
      <c r="I1898" s="511">
        <v>8.0</v>
      </c>
      <c r="J1898" s="530">
        <v>50.0</v>
      </c>
      <c r="K1898" s="711">
        <f t="shared" si="22"/>
        <v>6.25</v>
      </c>
      <c r="L1898" s="126" t="s">
        <v>533</v>
      </c>
    </row>
    <row r="1899" ht="15.75" customHeight="1">
      <c r="A1899" s="511" t="s">
        <v>3552</v>
      </c>
      <c r="B1899" s="709" t="s">
        <v>3553</v>
      </c>
      <c r="C1899" s="511" t="s">
        <v>52</v>
      </c>
      <c r="D1899" s="511" t="s">
        <v>3557</v>
      </c>
      <c r="E1899" s="511" t="s">
        <v>3558</v>
      </c>
      <c r="F1899" s="511" t="s">
        <v>2113</v>
      </c>
      <c r="G1899" s="511">
        <v>8.0</v>
      </c>
      <c r="H1899" s="511">
        <v>8.0</v>
      </c>
      <c r="I1899" s="511">
        <v>8.0</v>
      </c>
      <c r="J1899" s="530">
        <v>50.0</v>
      </c>
      <c r="K1899" s="711">
        <f t="shared" si="22"/>
        <v>6.25</v>
      </c>
      <c r="L1899" s="126" t="s">
        <v>533</v>
      </c>
    </row>
    <row r="1900" ht="15.75" customHeight="1">
      <c r="A1900" s="511" t="s">
        <v>3552</v>
      </c>
      <c r="B1900" s="709" t="s">
        <v>3553</v>
      </c>
      <c r="C1900" s="511" t="s">
        <v>52</v>
      </c>
      <c r="D1900" s="511" t="s">
        <v>3559</v>
      </c>
      <c r="E1900" s="511" t="s">
        <v>3560</v>
      </c>
      <c r="F1900" s="511" t="s">
        <v>2113</v>
      </c>
      <c r="G1900" s="511">
        <v>8.0</v>
      </c>
      <c r="H1900" s="511">
        <v>8.0</v>
      </c>
      <c r="I1900" s="511">
        <v>8.0</v>
      </c>
      <c r="J1900" s="530">
        <v>50.0</v>
      </c>
      <c r="K1900" s="711">
        <f t="shared" si="22"/>
        <v>6.25</v>
      </c>
      <c r="L1900" s="126" t="s">
        <v>533</v>
      </c>
    </row>
    <row r="1901" ht="15.75" customHeight="1">
      <c r="A1901" s="511" t="s">
        <v>3561</v>
      </c>
      <c r="B1901" s="732" t="s">
        <v>3562</v>
      </c>
      <c r="C1901" s="511" t="s">
        <v>52</v>
      </c>
      <c r="D1901" s="511" t="s">
        <v>3563</v>
      </c>
      <c r="E1901" s="511" t="s">
        <v>3564</v>
      </c>
      <c r="F1901" s="511" t="s">
        <v>2113</v>
      </c>
      <c r="G1901" s="511">
        <v>4.0</v>
      </c>
      <c r="H1901" s="511">
        <v>1.0</v>
      </c>
      <c r="I1901" s="511">
        <v>4.0</v>
      </c>
      <c r="J1901" s="530">
        <v>50.0</v>
      </c>
      <c r="K1901" s="711">
        <f t="shared" si="22"/>
        <v>12.5</v>
      </c>
      <c r="L1901" s="126" t="s">
        <v>67</v>
      </c>
    </row>
    <row r="1902" ht="15.75" customHeight="1">
      <c r="A1902" s="733" t="s">
        <v>3565</v>
      </c>
      <c r="B1902" s="734" t="s">
        <v>2200</v>
      </c>
      <c r="C1902" s="698" t="s">
        <v>52</v>
      </c>
      <c r="D1902" s="698" t="s">
        <v>3566</v>
      </c>
      <c r="E1902" s="427" t="s">
        <v>3567</v>
      </c>
      <c r="F1902" s="735" t="s">
        <v>2443</v>
      </c>
      <c r="G1902" s="698">
        <v>8.0</v>
      </c>
      <c r="H1902" s="698">
        <v>6.0</v>
      </c>
      <c r="I1902" s="698">
        <v>8.0</v>
      </c>
      <c r="J1902" s="736">
        <v>50.0</v>
      </c>
      <c r="K1902" s="737">
        <v>6.25</v>
      </c>
      <c r="L1902" s="126" t="s">
        <v>67</v>
      </c>
    </row>
    <row r="1903" ht="15.75" customHeight="1">
      <c r="A1903" s="733" t="s">
        <v>3568</v>
      </c>
      <c r="B1903" s="738" t="s">
        <v>2195</v>
      </c>
      <c r="C1903" s="698" t="s">
        <v>52</v>
      </c>
      <c r="D1903" s="698" t="s">
        <v>3566</v>
      </c>
      <c r="E1903" s="739" t="s">
        <v>3567</v>
      </c>
      <c r="F1903" s="735" t="s">
        <v>2443</v>
      </c>
      <c r="G1903" s="348">
        <v>12.0</v>
      </c>
      <c r="H1903" s="348">
        <v>7.0</v>
      </c>
      <c r="I1903" s="348">
        <v>12.0</v>
      </c>
      <c r="J1903" s="736">
        <v>12.0</v>
      </c>
      <c r="K1903" s="628">
        <v>4.16</v>
      </c>
      <c r="L1903" s="126" t="s">
        <v>87</v>
      </c>
    </row>
    <row r="1904" ht="15.75" customHeight="1">
      <c r="A1904" s="733" t="s">
        <v>3569</v>
      </c>
      <c r="B1904" s="738" t="s">
        <v>3570</v>
      </c>
      <c r="C1904" s="698" t="s">
        <v>52</v>
      </c>
      <c r="D1904" s="698" t="s">
        <v>3571</v>
      </c>
      <c r="E1904" s="739" t="s">
        <v>3572</v>
      </c>
      <c r="F1904" s="626"/>
      <c r="G1904" s="348">
        <v>6.0</v>
      </c>
      <c r="H1904" s="348">
        <v>4.0</v>
      </c>
      <c r="I1904" s="348">
        <v>7.0</v>
      </c>
      <c r="J1904" s="736">
        <v>50.0</v>
      </c>
      <c r="K1904" s="628">
        <v>7.14</v>
      </c>
      <c r="L1904" s="126" t="s">
        <v>546</v>
      </c>
    </row>
    <row r="1905" ht="15.75" customHeight="1">
      <c r="A1905" s="190" t="s">
        <v>3573</v>
      </c>
      <c r="B1905" s="695" t="s">
        <v>3574</v>
      </c>
      <c r="C1905" s="191" t="s">
        <v>3575</v>
      </c>
      <c r="D1905" s="162" t="s">
        <v>3576</v>
      </c>
      <c r="E1905" s="129" t="s">
        <v>1845</v>
      </c>
      <c r="F1905" s="162" t="s">
        <v>2508</v>
      </c>
      <c r="G1905" s="162">
        <v>7.0</v>
      </c>
      <c r="H1905" s="162">
        <v>7.0</v>
      </c>
      <c r="I1905" s="162">
        <v>7.0</v>
      </c>
      <c r="J1905" s="337">
        <v>50.0</v>
      </c>
      <c r="K1905" s="725">
        <v>7.14</v>
      </c>
      <c r="L1905" s="126" t="s">
        <v>546</v>
      </c>
    </row>
    <row r="1906" ht="15.75" customHeight="1">
      <c r="A1906" s="378" t="s">
        <v>3577</v>
      </c>
      <c r="B1906" s="695" t="s">
        <v>3574</v>
      </c>
      <c r="C1906" s="191" t="s">
        <v>3575</v>
      </c>
      <c r="D1906" s="348" t="s">
        <v>3578</v>
      </c>
      <c r="E1906" s="145" t="s">
        <v>2921</v>
      </c>
      <c r="F1906" s="162" t="s">
        <v>2508</v>
      </c>
      <c r="G1906" s="161">
        <v>7.0</v>
      </c>
      <c r="H1906" s="161">
        <v>7.0</v>
      </c>
      <c r="I1906" s="161">
        <v>7.0</v>
      </c>
      <c r="J1906" s="696">
        <v>50.0</v>
      </c>
      <c r="K1906" s="697">
        <v>7.14</v>
      </c>
      <c r="L1906" s="126" t="s">
        <v>546</v>
      </c>
    </row>
    <row r="1907" ht="15.75" customHeight="1">
      <c r="A1907" s="378" t="s">
        <v>3577</v>
      </c>
      <c r="B1907" s="695" t="s">
        <v>3574</v>
      </c>
      <c r="C1907" s="191" t="s">
        <v>3575</v>
      </c>
      <c r="D1907" s="162" t="s">
        <v>3579</v>
      </c>
      <c r="E1907" s="145" t="s">
        <v>3580</v>
      </c>
      <c r="F1907" s="162" t="s">
        <v>2508</v>
      </c>
      <c r="G1907" s="161">
        <v>7.0</v>
      </c>
      <c r="H1907" s="162">
        <v>7.0</v>
      </c>
      <c r="I1907" s="161"/>
      <c r="J1907" s="696">
        <v>50.0</v>
      </c>
      <c r="K1907" s="697">
        <v>7.14</v>
      </c>
      <c r="L1907" s="126" t="s">
        <v>546</v>
      </c>
    </row>
    <row r="1908" ht="15.75" customHeight="1">
      <c r="A1908" s="162"/>
      <c r="B1908" s="722" t="s">
        <v>3581</v>
      </c>
      <c r="C1908" s="161" t="s">
        <v>52</v>
      </c>
      <c r="D1908" s="740" t="s">
        <v>3582</v>
      </c>
      <c r="E1908" s="145" t="s">
        <v>3583</v>
      </c>
      <c r="F1908" s="163" t="s">
        <v>2508</v>
      </c>
      <c r="G1908" s="161">
        <v>3.0</v>
      </c>
      <c r="H1908" s="161">
        <v>3.0</v>
      </c>
      <c r="I1908" s="161">
        <v>3.0</v>
      </c>
      <c r="J1908" s="696">
        <v>50.0</v>
      </c>
      <c r="K1908" s="697">
        <v>16.66</v>
      </c>
      <c r="L1908" s="126" t="s">
        <v>68</v>
      </c>
    </row>
    <row r="1909" ht="15.75" customHeight="1">
      <c r="A1909" s="543" t="s">
        <v>2223</v>
      </c>
      <c r="B1909" s="741" t="s">
        <v>2224</v>
      </c>
      <c r="C1909" s="543" t="s">
        <v>52</v>
      </c>
      <c r="D1909" s="543" t="s">
        <v>2225</v>
      </c>
      <c r="E1909" s="742" t="s">
        <v>3584</v>
      </c>
      <c r="F1909" s="543" t="s">
        <v>2113</v>
      </c>
      <c r="G1909" s="543">
        <v>14.0</v>
      </c>
      <c r="H1909" s="543">
        <v>14.0</v>
      </c>
      <c r="I1909" s="543">
        <v>14.0</v>
      </c>
      <c r="J1909" s="743">
        <v>50.0</v>
      </c>
      <c r="K1909" s="744">
        <f t="shared" ref="K1909:K1974" si="23">J1909/G1909</f>
        <v>3.571428571</v>
      </c>
      <c r="L1909" s="126" t="s">
        <v>68</v>
      </c>
    </row>
    <row r="1910" ht="15.75" customHeight="1">
      <c r="A1910" s="745" t="s">
        <v>2223</v>
      </c>
      <c r="B1910" s="746" t="s">
        <v>2224</v>
      </c>
      <c r="C1910" s="543" t="s">
        <v>52</v>
      </c>
      <c r="D1910" s="543" t="s">
        <v>2227</v>
      </c>
      <c r="E1910" s="747" t="s">
        <v>2756</v>
      </c>
      <c r="F1910" s="748" t="s">
        <v>2113</v>
      </c>
      <c r="G1910" s="543">
        <v>14.0</v>
      </c>
      <c r="H1910" s="543">
        <v>14.0</v>
      </c>
      <c r="I1910" s="543">
        <v>14.0</v>
      </c>
      <c r="J1910" s="743">
        <v>50.0</v>
      </c>
      <c r="K1910" s="744">
        <f t="shared" si="23"/>
        <v>3.571428571</v>
      </c>
      <c r="L1910" s="126" t="s">
        <v>68</v>
      </c>
    </row>
    <row r="1911" ht="15.75" customHeight="1">
      <c r="A1911" s="745" t="s">
        <v>2223</v>
      </c>
      <c r="B1911" s="746" t="s">
        <v>2224</v>
      </c>
      <c r="C1911" s="543" t="s">
        <v>52</v>
      </c>
      <c r="D1911" s="543" t="s">
        <v>2229</v>
      </c>
      <c r="E1911" s="742" t="s">
        <v>3585</v>
      </c>
      <c r="F1911" s="748" t="s">
        <v>2113</v>
      </c>
      <c r="G1911" s="543">
        <v>14.0</v>
      </c>
      <c r="H1911" s="543">
        <v>14.0</v>
      </c>
      <c r="I1911" s="543">
        <v>14.0</v>
      </c>
      <c r="J1911" s="743">
        <v>50.0</v>
      </c>
      <c r="K1911" s="744">
        <f t="shared" si="23"/>
        <v>3.571428571</v>
      </c>
      <c r="L1911" s="126" t="s">
        <v>68</v>
      </c>
    </row>
    <row r="1912" ht="15.75" customHeight="1">
      <c r="A1912" s="745" t="s">
        <v>2223</v>
      </c>
      <c r="B1912" s="746" t="s">
        <v>2224</v>
      </c>
      <c r="C1912" s="543" t="s">
        <v>52</v>
      </c>
      <c r="D1912" s="543" t="s">
        <v>2231</v>
      </c>
      <c r="E1912" s="749" t="s">
        <v>2760</v>
      </c>
      <c r="F1912" s="748" t="s">
        <v>2113</v>
      </c>
      <c r="G1912" s="543">
        <v>14.0</v>
      </c>
      <c r="H1912" s="543">
        <v>14.0</v>
      </c>
      <c r="I1912" s="543">
        <v>14.0</v>
      </c>
      <c r="J1912" s="743">
        <v>50.0</v>
      </c>
      <c r="K1912" s="744">
        <f t="shared" si="23"/>
        <v>3.571428571</v>
      </c>
      <c r="L1912" s="126" t="s">
        <v>68</v>
      </c>
    </row>
    <row r="1913" ht="15.75" customHeight="1">
      <c r="A1913" s="745" t="s">
        <v>2223</v>
      </c>
      <c r="B1913" s="746" t="s">
        <v>2224</v>
      </c>
      <c r="C1913" s="543" t="s">
        <v>52</v>
      </c>
      <c r="D1913" s="543" t="s">
        <v>2233</v>
      </c>
      <c r="E1913" s="742" t="s">
        <v>2770</v>
      </c>
      <c r="F1913" s="748" t="s">
        <v>2113</v>
      </c>
      <c r="G1913" s="543">
        <v>14.0</v>
      </c>
      <c r="H1913" s="543">
        <v>14.0</v>
      </c>
      <c r="I1913" s="543">
        <v>14.0</v>
      </c>
      <c r="J1913" s="743">
        <v>50.0</v>
      </c>
      <c r="K1913" s="744">
        <f t="shared" si="23"/>
        <v>3.571428571</v>
      </c>
      <c r="L1913" s="126" t="s">
        <v>68</v>
      </c>
    </row>
    <row r="1914" ht="15.75" customHeight="1">
      <c r="A1914" s="750" t="s">
        <v>2223</v>
      </c>
      <c r="B1914" s="751" t="s">
        <v>2224</v>
      </c>
      <c r="C1914" s="752" t="s">
        <v>52</v>
      </c>
      <c r="D1914" s="752" t="s">
        <v>2235</v>
      </c>
      <c r="E1914" s="753" t="s">
        <v>2779</v>
      </c>
      <c r="F1914" s="754" t="s">
        <v>2113</v>
      </c>
      <c r="G1914" s="752">
        <v>14.0</v>
      </c>
      <c r="H1914" s="752">
        <v>14.0</v>
      </c>
      <c r="I1914" s="752">
        <v>14.0</v>
      </c>
      <c r="J1914" s="755">
        <v>50.0</v>
      </c>
      <c r="K1914" s="744">
        <f t="shared" si="23"/>
        <v>3.571428571</v>
      </c>
      <c r="L1914" s="126" t="s">
        <v>68</v>
      </c>
    </row>
    <row r="1915" ht="15.75" customHeight="1">
      <c r="A1915" s="750" t="s">
        <v>2223</v>
      </c>
      <c r="B1915" s="751" t="s">
        <v>2224</v>
      </c>
      <c r="C1915" s="752" t="s">
        <v>52</v>
      </c>
      <c r="D1915" s="752" t="s">
        <v>2237</v>
      </c>
      <c r="E1915" s="756" t="s">
        <v>2238</v>
      </c>
      <c r="F1915" s="754" t="s">
        <v>2113</v>
      </c>
      <c r="G1915" s="752">
        <v>14.0</v>
      </c>
      <c r="H1915" s="752">
        <v>14.0</v>
      </c>
      <c r="I1915" s="752">
        <v>14.0</v>
      </c>
      <c r="J1915" s="755">
        <v>50.0</v>
      </c>
      <c r="K1915" s="744">
        <f t="shared" si="23"/>
        <v>3.571428571</v>
      </c>
      <c r="L1915" s="126" t="s">
        <v>68</v>
      </c>
    </row>
    <row r="1916" ht="15.75" customHeight="1">
      <c r="A1916" s="750" t="s">
        <v>2223</v>
      </c>
      <c r="B1916" s="751" t="s">
        <v>2224</v>
      </c>
      <c r="C1916" s="752" t="s">
        <v>52</v>
      </c>
      <c r="D1916" s="752" t="s">
        <v>2239</v>
      </c>
      <c r="E1916" s="753" t="s">
        <v>3586</v>
      </c>
      <c r="F1916" s="754" t="s">
        <v>2113</v>
      </c>
      <c r="G1916" s="752">
        <v>14.0</v>
      </c>
      <c r="H1916" s="752">
        <v>14.0</v>
      </c>
      <c r="I1916" s="752">
        <v>14.0</v>
      </c>
      <c r="J1916" s="755">
        <v>50.0</v>
      </c>
      <c r="K1916" s="744">
        <f t="shared" si="23"/>
        <v>3.571428571</v>
      </c>
      <c r="L1916" s="126" t="s">
        <v>68</v>
      </c>
    </row>
    <row r="1917" ht="15.75" customHeight="1">
      <c r="A1917" s="750" t="s">
        <v>2223</v>
      </c>
      <c r="B1917" s="751" t="s">
        <v>2224</v>
      </c>
      <c r="C1917" s="752" t="s">
        <v>52</v>
      </c>
      <c r="D1917" s="752" t="s">
        <v>3587</v>
      </c>
      <c r="E1917" s="753" t="s">
        <v>3588</v>
      </c>
      <c r="F1917" s="754" t="s">
        <v>2113</v>
      </c>
      <c r="G1917" s="752">
        <v>14.0</v>
      </c>
      <c r="H1917" s="752">
        <v>14.0</v>
      </c>
      <c r="I1917" s="752">
        <v>14.0</v>
      </c>
      <c r="J1917" s="755">
        <v>50.0</v>
      </c>
      <c r="K1917" s="744">
        <f t="shared" si="23"/>
        <v>3.571428571</v>
      </c>
      <c r="L1917" s="126" t="s">
        <v>68</v>
      </c>
    </row>
    <row r="1918" ht="15.75" customHeight="1">
      <c r="A1918" s="750" t="s">
        <v>2223</v>
      </c>
      <c r="B1918" s="751" t="s">
        <v>2224</v>
      </c>
      <c r="C1918" s="752" t="s">
        <v>52</v>
      </c>
      <c r="D1918" s="752" t="s">
        <v>2243</v>
      </c>
      <c r="E1918" s="756" t="s">
        <v>2244</v>
      </c>
      <c r="F1918" s="754" t="s">
        <v>2113</v>
      </c>
      <c r="G1918" s="752">
        <v>14.0</v>
      </c>
      <c r="H1918" s="752">
        <v>14.0</v>
      </c>
      <c r="I1918" s="752">
        <v>14.0</v>
      </c>
      <c r="J1918" s="755">
        <v>50.0</v>
      </c>
      <c r="K1918" s="744">
        <f t="shared" si="23"/>
        <v>3.571428571</v>
      </c>
      <c r="L1918" s="126" t="s">
        <v>68</v>
      </c>
    </row>
    <row r="1919" ht="15.75" customHeight="1">
      <c r="A1919" s="750" t="s">
        <v>2223</v>
      </c>
      <c r="B1919" s="751" t="s">
        <v>2224</v>
      </c>
      <c r="C1919" s="752" t="s">
        <v>52</v>
      </c>
      <c r="D1919" s="752" t="s">
        <v>2245</v>
      </c>
      <c r="E1919" s="753" t="s">
        <v>2758</v>
      </c>
      <c r="F1919" s="754" t="s">
        <v>2113</v>
      </c>
      <c r="G1919" s="752">
        <v>14.0</v>
      </c>
      <c r="H1919" s="752">
        <v>14.0</v>
      </c>
      <c r="I1919" s="752">
        <v>14.0</v>
      </c>
      <c r="J1919" s="755">
        <v>50.0</v>
      </c>
      <c r="K1919" s="744">
        <f t="shared" si="23"/>
        <v>3.571428571</v>
      </c>
      <c r="L1919" s="126" t="s">
        <v>68</v>
      </c>
    </row>
    <row r="1920" ht="15.75" customHeight="1">
      <c r="A1920" s="750" t="s">
        <v>2223</v>
      </c>
      <c r="B1920" s="757" t="s">
        <v>2224</v>
      </c>
      <c r="C1920" s="752" t="s">
        <v>52</v>
      </c>
      <c r="D1920" s="752" t="s">
        <v>3589</v>
      </c>
      <c r="E1920" s="756" t="s">
        <v>2248</v>
      </c>
      <c r="F1920" s="754" t="s">
        <v>2113</v>
      </c>
      <c r="G1920" s="752">
        <v>14.0</v>
      </c>
      <c r="H1920" s="752">
        <v>14.0</v>
      </c>
      <c r="I1920" s="752">
        <v>14.0</v>
      </c>
      <c r="J1920" s="755">
        <v>50.0</v>
      </c>
      <c r="K1920" s="744">
        <f t="shared" si="23"/>
        <v>3.571428571</v>
      </c>
      <c r="L1920" s="126" t="s">
        <v>68</v>
      </c>
    </row>
    <row r="1921" ht="15.75" customHeight="1">
      <c r="A1921" s="750" t="s">
        <v>2223</v>
      </c>
      <c r="B1921" s="751" t="s">
        <v>2224</v>
      </c>
      <c r="C1921" s="752" t="s">
        <v>52</v>
      </c>
      <c r="D1921" s="752" t="s">
        <v>2249</v>
      </c>
      <c r="E1921" s="756" t="s">
        <v>2250</v>
      </c>
      <c r="F1921" s="754" t="s">
        <v>2113</v>
      </c>
      <c r="G1921" s="752">
        <v>14.0</v>
      </c>
      <c r="H1921" s="752">
        <v>14.0</v>
      </c>
      <c r="I1921" s="752">
        <v>14.0</v>
      </c>
      <c r="J1921" s="755">
        <v>50.0</v>
      </c>
      <c r="K1921" s="744">
        <f t="shared" si="23"/>
        <v>3.571428571</v>
      </c>
      <c r="L1921" s="126" t="s">
        <v>68</v>
      </c>
    </row>
    <row r="1922" ht="15.75" customHeight="1">
      <c r="A1922" s="750" t="s">
        <v>2223</v>
      </c>
      <c r="B1922" s="751" t="s">
        <v>2224</v>
      </c>
      <c r="C1922" s="752" t="s">
        <v>52</v>
      </c>
      <c r="D1922" s="752" t="s">
        <v>2251</v>
      </c>
      <c r="E1922" s="756" t="s">
        <v>2252</v>
      </c>
      <c r="F1922" s="754" t="s">
        <v>2113</v>
      </c>
      <c r="G1922" s="752">
        <v>14.0</v>
      </c>
      <c r="H1922" s="752">
        <v>14.0</v>
      </c>
      <c r="I1922" s="752">
        <v>14.0</v>
      </c>
      <c r="J1922" s="755">
        <v>50.0</v>
      </c>
      <c r="K1922" s="744">
        <f t="shared" si="23"/>
        <v>3.571428571</v>
      </c>
      <c r="L1922" s="126" t="s">
        <v>68</v>
      </c>
    </row>
    <row r="1923" ht="15.75" customHeight="1">
      <c r="A1923" s="750" t="s">
        <v>2223</v>
      </c>
      <c r="B1923" s="751" t="s">
        <v>2224</v>
      </c>
      <c r="C1923" s="752" t="s">
        <v>52</v>
      </c>
      <c r="D1923" s="752" t="s">
        <v>2253</v>
      </c>
      <c r="E1923" s="756" t="s">
        <v>2254</v>
      </c>
      <c r="F1923" s="754" t="s">
        <v>2113</v>
      </c>
      <c r="G1923" s="752">
        <v>14.0</v>
      </c>
      <c r="H1923" s="752">
        <v>14.0</v>
      </c>
      <c r="I1923" s="752">
        <v>14.0</v>
      </c>
      <c r="J1923" s="755">
        <v>50.0</v>
      </c>
      <c r="K1923" s="744">
        <f t="shared" si="23"/>
        <v>3.571428571</v>
      </c>
      <c r="L1923" s="126" t="s">
        <v>68</v>
      </c>
    </row>
    <row r="1924" ht="15.75" customHeight="1">
      <c r="A1924" s="750" t="s">
        <v>2223</v>
      </c>
      <c r="B1924" s="751" t="s">
        <v>2224</v>
      </c>
      <c r="C1924" s="752" t="s">
        <v>52</v>
      </c>
      <c r="D1924" s="752" t="s">
        <v>2255</v>
      </c>
      <c r="E1924" s="756" t="s">
        <v>2256</v>
      </c>
      <c r="F1924" s="754" t="s">
        <v>2113</v>
      </c>
      <c r="G1924" s="752">
        <v>14.0</v>
      </c>
      <c r="H1924" s="752">
        <v>14.0</v>
      </c>
      <c r="I1924" s="752">
        <v>14.0</v>
      </c>
      <c r="J1924" s="755">
        <v>50.0</v>
      </c>
      <c r="K1924" s="744">
        <f t="shared" si="23"/>
        <v>3.571428571</v>
      </c>
      <c r="L1924" s="126" t="s">
        <v>68</v>
      </c>
    </row>
    <row r="1925" ht="15.75" customHeight="1">
      <c r="A1925" s="750" t="s">
        <v>2223</v>
      </c>
      <c r="B1925" s="751" t="s">
        <v>2224</v>
      </c>
      <c r="C1925" s="752" t="s">
        <v>52</v>
      </c>
      <c r="D1925" s="752" t="s">
        <v>2257</v>
      </c>
      <c r="E1925" s="756" t="s">
        <v>2258</v>
      </c>
      <c r="F1925" s="754" t="s">
        <v>2113</v>
      </c>
      <c r="G1925" s="752">
        <v>14.0</v>
      </c>
      <c r="H1925" s="752">
        <v>14.0</v>
      </c>
      <c r="I1925" s="752">
        <v>14.0</v>
      </c>
      <c r="J1925" s="755">
        <v>50.0</v>
      </c>
      <c r="K1925" s="744">
        <f t="shared" si="23"/>
        <v>3.571428571</v>
      </c>
      <c r="L1925" s="126" t="s">
        <v>68</v>
      </c>
    </row>
    <row r="1926" ht="15.75" customHeight="1">
      <c r="A1926" s="750" t="s">
        <v>2223</v>
      </c>
      <c r="B1926" s="751" t="s">
        <v>2224</v>
      </c>
      <c r="C1926" s="752" t="s">
        <v>52</v>
      </c>
      <c r="D1926" s="752" t="s">
        <v>2259</v>
      </c>
      <c r="E1926" s="756" t="s">
        <v>2260</v>
      </c>
      <c r="F1926" s="754" t="s">
        <v>2113</v>
      </c>
      <c r="G1926" s="752">
        <v>14.0</v>
      </c>
      <c r="H1926" s="752">
        <v>14.0</v>
      </c>
      <c r="I1926" s="752">
        <v>14.0</v>
      </c>
      <c r="J1926" s="755">
        <v>50.0</v>
      </c>
      <c r="K1926" s="744">
        <f t="shared" si="23"/>
        <v>3.571428571</v>
      </c>
      <c r="L1926" s="126" t="s">
        <v>68</v>
      </c>
    </row>
    <row r="1927" ht="15.75" customHeight="1">
      <c r="A1927" s="750" t="s">
        <v>2223</v>
      </c>
      <c r="B1927" s="751" t="s">
        <v>2224</v>
      </c>
      <c r="C1927" s="752" t="s">
        <v>52</v>
      </c>
      <c r="D1927" s="752" t="s">
        <v>2261</v>
      </c>
      <c r="E1927" s="756" t="s">
        <v>2262</v>
      </c>
      <c r="F1927" s="754" t="s">
        <v>2113</v>
      </c>
      <c r="G1927" s="752">
        <v>14.0</v>
      </c>
      <c r="H1927" s="752">
        <v>14.0</v>
      </c>
      <c r="I1927" s="752">
        <v>14.0</v>
      </c>
      <c r="J1927" s="755">
        <v>50.0</v>
      </c>
      <c r="K1927" s="744">
        <f t="shared" si="23"/>
        <v>3.571428571</v>
      </c>
      <c r="L1927" s="126" t="s">
        <v>68</v>
      </c>
    </row>
    <row r="1928" ht="15.75" customHeight="1">
      <c r="A1928" s="750" t="s">
        <v>2223</v>
      </c>
      <c r="B1928" s="751" t="s">
        <v>2224</v>
      </c>
      <c r="C1928" s="752" t="s">
        <v>52</v>
      </c>
      <c r="D1928" s="752" t="s">
        <v>2263</v>
      </c>
      <c r="E1928" s="756" t="s">
        <v>2264</v>
      </c>
      <c r="F1928" s="754" t="s">
        <v>2113</v>
      </c>
      <c r="G1928" s="752">
        <v>14.0</v>
      </c>
      <c r="H1928" s="752">
        <v>14.0</v>
      </c>
      <c r="I1928" s="752">
        <v>14.0</v>
      </c>
      <c r="J1928" s="755">
        <v>50.0</v>
      </c>
      <c r="K1928" s="744">
        <f t="shared" si="23"/>
        <v>3.571428571</v>
      </c>
      <c r="L1928" s="126" t="s">
        <v>68</v>
      </c>
    </row>
    <row r="1929" ht="15.75" customHeight="1">
      <c r="A1929" s="750" t="s">
        <v>2223</v>
      </c>
      <c r="B1929" s="751" t="s">
        <v>2224</v>
      </c>
      <c r="C1929" s="752" t="s">
        <v>52</v>
      </c>
      <c r="D1929" s="752" t="s">
        <v>2265</v>
      </c>
      <c r="E1929" s="756" t="s">
        <v>2266</v>
      </c>
      <c r="F1929" s="754" t="s">
        <v>2113</v>
      </c>
      <c r="G1929" s="752">
        <v>14.0</v>
      </c>
      <c r="H1929" s="752">
        <v>14.0</v>
      </c>
      <c r="I1929" s="752">
        <v>14.0</v>
      </c>
      <c r="J1929" s="755">
        <v>50.0</v>
      </c>
      <c r="K1929" s="744">
        <f t="shared" si="23"/>
        <v>3.571428571</v>
      </c>
      <c r="L1929" s="126" t="s">
        <v>68</v>
      </c>
    </row>
    <row r="1930" ht="15.75" customHeight="1">
      <c r="A1930" s="750" t="s">
        <v>2223</v>
      </c>
      <c r="B1930" s="751" t="s">
        <v>2224</v>
      </c>
      <c r="C1930" s="752" t="s">
        <v>52</v>
      </c>
      <c r="D1930" s="752" t="s">
        <v>2267</v>
      </c>
      <c r="E1930" s="756" t="s">
        <v>2268</v>
      </c>
      <c r="F1930" s="754" t="s">
        <v>2113</v>
      </c>
      <c r="G1930" s="752">
        <v>14.0</v>
      </c>
      <c r="H1930" s="752">
        <v>14.0</v>
      </c>
      <c r="I1930" s="752">
        <v>14.0</v>
      </c>
      <c r="J1930" s="755">
        <v>50.0</v>
      </c>
      <c r="K1930" s="744">
        <f t="shared" si="23"/>
        <v>3.571428571</v>
      </c>
      <c r="L1930" s="126" t="s">
        <v>68</v>
      </c>
    </row>
    <row r="1931" ht="15.75" customHeight="1">
      <c r="A1931" s="750" t="s">
        <v>2223</v>
      </c>
      <c r="B1931" s="751" t="s">
        <v>2224</v>
      </c>
      <c r="C1931" s="752" t="s">
        <v>52</v>
      </c>
      <c r="D1931" s="752" t="s">
        <v>2269</v>
      </c>
      <c r="E1931" s="756" t="s">
        <v>2270</v>
      </c>
      <c r="F1931" s="754" t="s">
        <v>2113</v>
      </c>
      <c r="G1931" s="752">
        <v>14.0</v>
      </c>
      <c r="H1931" s="752">
        <v>14.0</v>
      </c>
      <c r="I1931" s="752">
        <v>14.0</v>
      </c>
      <c r="J1931" s="755">
        <v>50.0</v>
      </c>
      <c r="K1931" s="744">
        <f t="shared" si="23"/>
        <v>3.571428571</v>
      </c>
      <c r="L1931" s="126" t="s">
        <v>68</v>
      </c>
    </row>
    <row r="1932" ht="15.75" customHeight="1">
      <c r="A1932" s="750" t="s">
        <v>2223</v>
      </c>
      <c r="B1932" s="751" t="s">
        <v>2224</v>
      </c>
      <c r="C1932" s="752" t="s">
        <v>52</v>
      </c>
      <c r="D1932" s="752" t="s">
        <v>2271</v>
      </c>
      <c r="E1932" s="756" t="s">
        <v>2272</v>
      </c>
      <c r="F1932" s="754" t="s">
        <v>2113</v>
      </c>
      <c r="G1932" s="752">
        <v>14.0</v>
      </c>
      <c r="H1932" s="752">
        <v>14.0</v>
      </c>
      <c r="I1932" s="752">
        <v>14.0</v>
      </c>
      <c r="J1932" s="755">
        <v>50.0</v>
      </c>
      <c r="K1932" s="744">
        <f t="shared" si="23"/>
        <v>3.571428571</v>
      </c>
      <c r="L1932" s="126" t="s">
        <v>68</v>
      </c>
    </row>
    <row r="1933" ht="15.75" customHeight="1">
      <c r="A1933" s="750" t="s">
        <v>2223</v>
      </c>
      <c r="B1933" s="751" t="s">
        <v>2224</v>
      </c>
      <c r="C1933" s="752" t="s">
        <v>52</v>
      </c>
      <c r="D1933" s="752" t="s">
        <v>2273</v>
      </c>
      <c r="E1933" s="756" t="s">
        <v>2274</v>
      </c>
      <c r="F1933" s="754" t="s">
        <v>2113</v>
      </c>
      <c r="G1933" s="752">
        <v>14.0</v>
      </c>
      <c r="H1933" s="752">
        <v>14.0</v>
      </c>
      <c r="I1933" s="752">
        <v>14.0</v>
      </c>
      <c r="J1933" s="755">
        <v>50.0</v>
      </c>
      <c r="K1933" s="744">
        <f t="shared" si="23"/>
        <v>3.571428571</v>
      </c>
      <c r="L1933" s="126" t="s">
        <v>68</v>
      </c>
    </row>
    <row r="1934" ht="15.75" customHeight="1">
      <c r="A1934" s="750" t="s">
        <v>2223</v>
      </c>
      <c r="B1934" s="751" t="s">
        <v>2224</v>
      </c>
      <c r="C1934" s="752" t="s">
        <v>52</v>
      </c>
      <c r="D1934" s="752" t="s">
        <v>2275</v>
      </c>
      <c r="E1934" s="756" t="s">
        <v>2276</v>
      </c>
      <c r="F1934" s="754" t="s">
        <v>2113</v>
      </c>
      <c r="G1934" s="752">
        <v>14.0</v>
      </c>
      <c r="H1934" s="752">
        <v>14.0</v>
      </c>
      <c r="I1934" s="752">
        <v>14.0</v>
      </c>
      <c r="J1934" s="755">
        <v>50.0</v>
      </c>
      <c r="K1934" s="744">
        <f t="shared" si="23"/>
        <v>3.571428571</v>
      </c>
      <c r="L1934" s="126" t="s">
        <v>68</v>
      </c>
    </row>
    <row r="1935" ht="15.75" customHeight="1">
      <c r="A1935" s="750" t="s">
        <v>2223</v>
      </c>
      <c r="B1935" s="751" t="s">
        <v>2224</v>
      </c>
      <c r="C1935" s="752" t="s">
        <v>52</v>
      </c>
      <c r="D1935" s="752" t="s">
        <v>2277</v>
      </c>
      <c r="E1935" s="756" t="s">
        <v>2278</v>
      </c>
      <c r="F1935" s="754" t="s">
        <v>2113</v>
      </c>
      <c r="G1935" s="752">
        <v>14.0</v>
      </c>
      <c r="H1935" s="752">
        <v>14.0</v>
      </c>
      <c r="I1935" s="752">
        <v>14.0</v>
      </c>
      <c r="J1935" s="755">
        <v>50.0</v>
      </c>
      <c r="K1935" s="744">
        <f t="shared" si="23"/>
        <v>3.571428571</v>
      </c>
      <c r="L1935" s="126" t="s">
        <v>68</v>
      </c>
    </row>
    <row r="1936" ht="15.75" customHeight="1">
      <c r="A1936" s="750" t="s">
        <v>2223</v>
      </c>
      <c r="B1936" s="751" t="s">
        <v>2224</v>
      </c>
      <c r="C1936" s="752" t="s">
        <v>52</v>
      </c>
      <c r="D1936" s="752" t="s">
        <v>2279</v>
      </c>
      <c r="E1936" s="756" t="s">
        <v>2280</v>
      </c>
      <c r="F1936" s="754" t="s">
        <v>2113</v>
      </c>
      <c r="G1936" s="752">
        <v>14.0</v>
      </c>
      <c r="H1936" s="752">
        <v>14.0</v>
      </c>
      <c r="I1936" s="752">
        <v>14.0</v>
      </c>
      <c r="J1936" s="755">
        <v>50.0</v>
      </c>
      <c r="K1936" s="744">
        <f t="shared" si="23"/>
        <v>3.571428571</v>
      </c>
      <c r="L1936" s="126" t="s">
        <v>68</v>
      </c>
    </row>
    <row r="1937" ht="15.75" customHeight="1">
      <c r="A1937" s="750" t="s">
        <v>2223</v>
      </c>
      <c r="B1937" s="751" t="s">
        <v>2224</v>
      </c>
      <c r="C1937" s="752" t="s">
        <v>52</v>
      </c>
      <c r="D1937" s="752" t="s">
        <v>2281</v>
      </c>
      <c r="E1937" s="756" t="s">
        <v>2282</v>
      </c>
      <c r="F1937" s="754" t="s">
        <v>2113</v>
      </c>
      <c r="G1937" s="752">
        <v>14.0</v>
      </c>
      <c r="H1937" s="752">
        <v>14.0</v>
      </c>
      <c r="I1937" s="752">
        <v>14.0</v>
      </c>
      <c r="J1937" s="755">
        <v>50.0</v>
      </c>
      <c r="K1937" s="744">
        <f t="shared" si="23"/>
        <v>3.571428571</v>
      </c>
      <c r="L1937" s="126" t="s">
        <v>68</v>
      </c>
    </row>
    <row r="1938" ht="15.75" customHeight="1">
      <c r="A1938" s="750" t="s">
        <v>2223</v>
      </c>
      <c r="B1938" s="751" t="s">
        <v>2224</v>
      </c>
      <c r="C1938" s="752" t="s">
        <v>52</v>
      </c>
      <c r="D1938" s="752" t="s">
        <v>2283</v>
      </c>
      <c r="E1938" s="756" t="s">
        <v>2284</v>
      </c>
      <c r="F1938" s="754" t="s">
        <v>2113</v>
      </c>
      <c r="G1938" s="752">
        <v>14.0</v>
      </c>
      <c r="H1938" s="752">
        <v>14.0</v>
      </c>
      <c r="I1938" s="752">
        <v>14.0</v>
      </c>
      <c r="J1938" s="755">
        <v>50.0</v>
      </c>
      <c r="K1938" s="744">
        <f t="shared" si="23"/>
        <v>3.571428571</v>
      </c>
      <c r="L1938" s="126" t="s">
        <v>68</v>
      </c>
    </row>
    <row r="1939" ht="15.75" customHeight="1">
      <c r="A1939" s="750" t="s">
        <v>2223</v>
      </c>
      <c r="B1939" s="751" t="s">
        <v>2224</v>
      </c>
      <c r="C1939" s="752" t="s">
        <v>52</v>
      </c>
      <c r="D1939" s="752" t="s">
        <v>2285</v>
      </c>
      <c r="E1939" s="756" t="s">
        <v>2286</v>
      </c>
      <c r="F1939" s="754" t="s">
        <v>2113</v>
      </c>
      <c r="G1939" s="752">
        <v>14.0</v>
      </c>
      <c r="H1939" s="752">
        <v>14.0</v>
      </c>
      <c r="I1939" s="752">
        <v>14.0</v>
      </c>
      <c r="J1939" s="755">
        <v>50.0</v>
      </c>
      <c r="K1939" s="744">
        <f t="shared" si="23"/>
        <v>3.571428571</v>
      </c>
      <c r="L1939" s="126" t="s">
        <v>68</v>
      </c>
    </row>
    <row r="1940" ht="15.75" customHeight="1">
      <c r="A1940" s="750" t="s">
        <v>2223</v>
      </c>
      <c r="B1940" s="751" t="s">
        <v>2224</v>
      </c>
      <c r="C1940" s="752" t="s">
        <v>52</v>
      </c>
      <c r="D1940" s="752" t="s">
        <v>2287</v>
      </c>
      <c r="E1940" s="756" t="s">
        <v>2288</v>
      </c>
      <c r="F1940" s="754" t="s">
        <v>2113</v>
      </c>
      <c r="G1940" s="752">
        <v>14.0</v>
      </c>
      <c r="H1940" s="752">
        <v>14.0</v>
      </c>
      <c r="I1940" s="752">
        <v>14.0</v>
      </c>
      <c r="J1940" s="755">
        <v>50.0</v>
      </c>
      <c r="K1940" s="744">
        <f t="shared" si="23"/>
        <v>3.571428571</v>
      </c>
      <c r="L1940" s="126" t="s">
        <v>68</v>
      </c>
    </row>
    <row r="1941" ht="15.75" customHeight="1">
      <c r="A1941" s="750" t="s">
        <v>2223</v>
      </c>
      <c r="B1941" s="751" t="s">
        <v>2224</v>
      </c>
      <c r="C1941" s="752" t="s">
        <v>52</v>
      </c>
      <c r="D1941" s="752" t="s">
        <v>2289</v>
      </c>
      <c r="E1941" s="756" t="s">
        <v>2290</v>
      </c>
      <c r="F1941" s="754" t="s">
        <v>2113</v>
      </c>
      <c r="G1941" s="752">
        <v>14.0</v>
      </c>
      <c r="H1941" s="752">
        <v>14.0</v>
      </c>
      <c r="I1941" s="752">
        <v>14.0</v>
      </c>
      <c r="J1941" s="755">
        <v>50.0</v>
      </c>
      <c r="K1941" s="744">
        <f t="shared" si="23"/>
        <v>3.571428571</v>
      </c>
      <c r="L1941" s="126" t="s">
        <v>68</v>
      </c>
    </row>
    <row r="1942" ht="15.75" customHeight="1">
      <c r="A1942" s="750" t="s">
        <v>2223</v>
      </c>
      <c r="B1942" s="751" t="s">
        <v>2224</v>
      </c>
      <c r="C1942" s="752" t="s">
        <v>52</v>
      </c>
      <c r="D1942" s="752" t="s">
        <v>2291</v>
      </c>
      <c r="E1942" s="756" t="s">
        <v>2292</v>
      </c>
      <c r="F1942" s="754" t="s">
        <v>2113</v>
      </c>
      <c r="G1942" s="752">
        <v>14.0</v>
      </c>
      <c r="H1942" s="752">
        <v>14.0</v>
      </c>
      <c r="I1942" s="752">
        <v>14.0</v>
      </c>
      <c r="J1942" s="755">
        <v>50.0</v>
      </c>
      <c r="K1942" s="744">
        <f t="shared" si="23"/>
        <v>3.571428571</v>
      </c>
      <c r="L1942" s="126" t="s">
        <v>68</v>
      </c>
    </row>
    <row r="1943" ht="15.75" customHeight="1">
      <c r="A1943" s="750" t="s">
        <v>2223</v>
      </c>
      <c r="B1943" s="751" t="s">
        <v>2224</v>
      </c>
      <c r="C1943" s="752" t="s">
        <v>52</v>
      </c>
      <c r="D1943" s="752" t="s">
        <v>2293</v>
      </c>
      <c r="E1943" s="756" t="s">
        <v>2294</v>
      </c>
      <c r="F1943" s="754" t="s">
        <v>2113</v>
      </c>
      <c r="G1943" s="752">
        <v>14.0</v>
      </c>
      <c r="H1943" s="752">
        <v>14.0</v>
      </c>
      <c r="I1943" s="752">
        <v>14.0</v>
      </c>
      <c r="J1943" s="755">
        <v>50.0</v>
      </c>
      <c r="K1943" s="744">
        <f t="shared" si="23"/>
        <v>3.571428571</v>
      </c>
      <c r="L1943" s="126" t="s">
        <v>68</v>
      </c>
    </row>
    <row r="1944" ht="15.75" customHeight="1">
      <c r="A1944" s="750" t="s">
        <v>2223</v>
      </c>
      <c r="B1944" s="751" t="s">
        <v>2224</v>
      </c>
      <c r="C1944" s="752" t="s">
        <v>52</v>
      </c>
      <c r="D1944" s="752" t="s">
        <v>2295</v>
      </c>
      <c r="E1944" s="756" t="s">
        <v>2296</v>
      </c>
      <c r="F1944" s="754" t="s">
        <v>2113</v>
      </c>
      <c r="G1944" s="752">
        <v>14.0</v>
      </c>
      <c r="H1944" s="752">
        <v>14.0</v>
      </c>
      <c r="I1944" s="752">
        <v>14.0</v>
      </c>
      <c r="J1944" s="755">
        <v>50.0</v>
      </c>
      <c r="K1944" s="744">
        <f t="shared" si="23"/>
        <v>3.571428571</v>
      </c>
      <c r="L1944" s="126" t="s">
        <v>68</v>
      </c>
    </row>
    <row r="1945" ht="15.75" customHeight="1">
      <c r="A1945" s="750" t="s">
        <v>2223</v>
      </c>
      <c r="B1945" s="751" t="s">
        <v>2224</v>
      </c>
      <c r="C1945" s="752" t="s">
        <v>52</v>
      </c>
      <c r="D1945" s="752" t="s">
        <v>2297</v>
      </c>
      <c r="E1945" s="756" t="s">
        <v>2298</v>
      </c>
      <c r="F1945" s="754" t="s">
        <v>2113</v>
      </c>
      <c r="G1945" s="752">
        <v>14.0</v>
      </c>
      <c r="H1945" s="752">
        <v>14.0</v>
      </c>
      <c r="I1945" s="752">
        <v>14.0</v>
      </c>
      <c r="J1945" s="755">
        <v>50.0</v>
      </c>
      <c r="K1945" s="744">
        <f t="shared" si="23"/>
        <v>3.571428571</v>
      </c>
      <c r="L1945" s="126" t="s">
        <v>68</v>
      </c>
    </row>
    <row r="1946" ht="15.75" customHeight="1">
      <c r="A1946" s="750" t="s">
        <v>2223</v>
      </c>
      <c r="B1946" s="751" t="s">
        <v>2224</v>
      </c>
      <c r="C1946" s="752" t="s">
        <v>52</v>
      </c>
      <c r="D1946" s="752" t="s">
        <v>2299</v>
      </c>
      <c r="E1946" s="756" t="s">
        <v>2300</v>
      </c>
      <c r="F1946" s="754" t="s">
        <v>2113</v>
      </c>
      <c r="G1946" s="752">
        <v>14.0</v>
      </c>
      <c r="H1946" s="752">
        <v>14.0</v>
      </c>
      <c r="I1946" s="752">
        <v>14.0</v>
      </c>
      <c r="J1946" s="755">
        <v>50.0</v>
      </c>
      <c r="K1946" s="744">
        <f t="shared" si="23"/>
        <v>3.571428571</v>
      </c>
      <c r="L1946" s="126" t="s">
        <v>68</v>
      </c>
    </row>
    <row r="1947" ht="15.75" customHeight="1">
      <c r="A1947" s="750" t="s">
        <v>2223</v>
      </c>
      <c r="B1947" s="751" t="s">
        <v>2224</v>
      </c>
      <c r="C1947" s="752" t="s">
        <v>52</v>
      </c>
      <c r="D1947" s="752" t="s">
        <v>2301</v>
      </c>
      <c r="E1947" s="756" t="s">
        <v>2302</v>
      </c>
      <c r="F1947" s="754" t="s">
        <v>2113</v>
      </c>
      <c r="G1947" s="752">
        <v>14.0</v>
      </c>
      <c r="H1947" s="752">
        <v>14.0</v>
      </c>
      <c r="I1947" s="752">
        <v>14.0</v>
      </c>
      <c r="J1947" s="755">
        <v>50.0</v>
      </c>
      <c r="K1947" s="744">
        <f t="shared" si="23"/>
        <v>3.571428571</v>
      </c>
      <c r="L1947" s="126" t="s">
        <v>68</v>
      </c>
    </row>
    <row r="1948" ht="15.75" customHeight="1">
      <c r="A1948" s="750" t="s">
        <v>2223</v>
      </c>
      <c r="B1948" s="751" t="s">
        <v>2224</v>
      </c>
      <c r="C1948" s="752" t="s">
        <v>52</v>
      </c>
      <c r="D1948" s="752" t="s">
        <v>2303</v>
      </c>
      <c r="E1948" s="756" t="s">
        <v>2304</v>
      </c>
      <c r="F1948" s="754" t="s">
        <v>2113</v>
      </c>
      <c r="G1948" s="752">
        <v>14.0</v>
      </c>
      <c r="H1948" s="752">
        <v>14.0</v>
      </c>
      <c r="I1948" s="752">
        <v>14.0</v>
      </c>
      <c r="J1948" s="755">
        <v>50.0</v>
      </c>
      <c r="K1948" s="744">
        <f t="shared" si="23"/>
        <v>3.571428571</v>
      </c>
      <c r="L1948" s="126" t="s">
        <v>68</v>
      </c>
    </row>
    <row r="1949" ht="15.75" customHeight="1">
      <c r="A1949" s="750" t="s">
        <v>2223</v>
      </c>
      <c r="B1949" s="751" t="s">
        <v>2224</v>
      </c>
      <c r="C1949" s="752" t="s">
        <v>52</v>
      </c>
      <c r="D1949" s="752" t="s">
        <v>2305</v>
      </c>
      <c r="E1949" s="756" t="s">
        <v>2306</v>
      </c>
      <c r="F1949" s="754" t="s">
        <v>2113</v>
      </c>
      <c r="G1949" s="752">
        <v>14.0</v>
      </c>
      <c r="H1949" s="752">
        <v>14.0</v>
      </c>
      <c r="I1949" s="752">
        <v>14.0</v>
      </c>
      <c r="J1949" s="755">
        <v>50.0</v>
      </c>
      <c r="K1949" s="744">
        <f t="shared" si="23"/>
        <v>3.571428571</v>
      </c>
      <c r="L1949" s="126" t="s">
        <v>68</v>
      </c>
    </row>
    <row r="1950" ht="15.75" customHeight="1">
      <c r="A1950" s="750" t="s">
        <v>2223</v>
      </c>
      <c r="B1950" s="751" t="s">
        <v>2224</v>
      </c>
      <c r="C1950" s="752" t="s">
        <v>52</v>
      </c>
      <c r="D1950" s="752" t="s">
        <v>2307</v>
      </c>
      <c r="E1950" s="756" t="s">
        <v>2308</v>
      </c>
      <c r="F1950" s="754" t="s">
        <v>2113</v>
      </c>
      <c r="G1950" s="752">
        <v>14.0</v>
      </c>
      <c r="H1950" s="752">
        <v>14.0</v>
      </c>
      <c r="I1950" s="752">
        <v>14.0</v>
      </c>
      <c r="J1950" s="755">
        <v>50.0</v>
      </c>
      <c r="K1950" s="744">
        <f t="shared" si="23"/>
        <v>3.571428571</v>
      </c>
      <c r="L1950" s="126" t="s">
        <v>68</v>
      </c>
    </row>
    <row r="1951" ht="15.75" customHeight="1">
      <c r="A1951" s="750" t="s">
        <v>2223</v>
      </c>
      <c r="B1951" s="751" t="s">
        <v>2224</v>
      </c>
      <c r="C1951" s="752" t="s">
        <v>52</v>
      </c>
      <c r="D1951" s="752" t="s">
        <v>2309</v>
      </c>
      <c r="E1951" s="756" t="s">
        <v>2310</v>
      </c>
      <c r="F1951" s="754" t="s">
        <v>2113</v>
      </c>
      <c r="G1951" s="752">
        <v>14.0</v>
      </c>
      <c r="H1951" s="752">
        <v>14.0</v>
      </c>
      <c r="I1951" s="752">
        <v>14.0</v>
      </c>
      <c r="J1951" s="755">
        <v>50.0</v>
      </c>
      <c r="K1951" s="744">
        <f t="shared" si="23"/>
        <v>3.571428571</v>
      </c>
      <c r="L1951" s="126" t="s">
        <v>68</v>
      </c>
    </row>
    <row r="1952" ht="15.75" customHeight="1">
      <c r="A1952" s="750" t="s">
        <v>2223</v>
      </c>
      <c r="B1952" s="751" t="s">
        <v>2224</v>
      </c>
      <c r="C1952" s="752" t="s">
        <v>52</v>
      </c>
      <c r="D1952" s="752" t="s">
        <v>2311</v>
      </c>
      <c r="E1952" s="756" t="s">
        <v>2310</v>
      </c>
      <c r="F1952" s="754" t="s">
        <v>2113</v>
      </c>
      <c r="G1952" s="752">
        <v>14.0</v>
      </c>
      <c r="H1952" s="752">
        <v>14.0</v>
      </c>
      <c r="I1952" s="752">
        <v>14.0</v>
      </c>
      <c r="J1952" s="755">
        <v>50.0</v>
      </c>
      <c r="K1952" s="744">
        <f t="shared" si="23"/>
        <v>3.571428571</v>
      </c>
      <c r="L1952" s="126" t="s">
        <v>68</v>
      </c>
    </row>
    <row r="1953" ht="15.75" customHeight="1">
      <c r="A1953" s="750" t="s">
        <v>2223</v>
      </c>
      <c r="B1953" s="751" t="s">
        <v>2224</v>
      </c>
      <c r="C1953" s="752" t="s">
        <v>52</v>
      </c>
      <c r="D1953" s="752" t="s">
        <v>2312</v>
      </c>
      <c r="E1953" s="756" t="s">
        <v>2313</v>
      </c>
      <c r="F1953" s="754" t="s">
        <v>2113</v>
      </c>
      <c r="G1953" s="752">
        <v>14.0</v>
      </c>
      <c r="H1953" s="752">
        <v>14.0</v>
      </c>
      <c r="I1953" s="752">
        <v>14.0</v>
      </c>
      <c r="J1953" s="755">
        <v>50.0</v>
      </c>
      <c r="K1953" s="744">
        <f t="shared" si="23"/>
        <v>3.571428571</v>
      </c>
      <c r="L1953" s="126" t="s">
        <v>68</v>
      </c>
    </row>
    <row r="1954" ht="15.75" customHeight="1">
      <c r="A1954" s="750" t="s">
        <v>2223</v>
      </c>
      <c r="B1954" s="751" t="s">
        <v>2224</v>
      </c>
      <c r="C1954" s="752" t="s">
        <v>52</v>
      </c>
      <c r="D1954" s="752" t="s">
        <v>2314</v>
      </c>
      <c r="E1954" s="756" t="s">
        <v>2315</v>
      </c>
      <c r="F1954" s="754" t="s">
        <v>2113</v>
      </c>
      <c r="G1954" s="752">
        <v>14.0</v>
      </c>
      <c r="H1954" s="752">
        <v>14.0</v>
      </c>
      <c r="I1954" s="752">
        <v>14.0</v>
      </c>
      <c r="J1954" s="755">
        <v>50.0</v>
      </c>
      <c r="K1954" s="744">
        <f t="shared" si="23"/>
        <v>3.571428571</v>
      </c>
      <c r="L1954" s="126" t="s">
        <v>68</v>
      </c>
    </row>
    <row r="1955" ht="15.75" customHeight="1">
      <c r="A1955" s="750" t="s">
        <v>2223</v>
      </c>
      <c r="B1955" s="751" t="s">
        <v>2224</v>
      </c>
      <c r="C1955" s="752" t="s">
        <v>52</v>
      </c>
      <c r="D1955" s="752" t="s">
        <v>2316</v>
      </c>
      <c r="E1955" s="756" t="s">
        <v>2317</v>
      </c>
      <c r="F1955" s="754" t="s">
        <v>2113</v>
      </c>
      <c r="G1955" s="752">
        <v>14.0</v>
      </c>
      <c r="H1955" s="752">
        <v>14.0</v>
      </c>
      <c r="I1955" s="752">
        <v>14.0</v>
      </c>
      <c r="J1955" s="755">
        <v>50.0</v>
      </c>
      <c r="K1955" s="744">
        <f t="shared" si="23"/>
        <v>3.571428571</v>
      </c>
      <c r="L1955" s="126" t="s">
        <v>68</v>
      </c>
    </row>
    <row r="1956" ht="15.75" customHeight="1">
      <c r="A1956" s="750" t="s">
        <v>2223</v>
      </c>
      <c r="B1956" s="751" t="s">
        <v>2224</v>
      </c>
      <c r="C1956" s="752" t="s">
        <v>52</v>
      </c>
      <c r="D1956" s="752" t="s">
        <v>2318</v>
      </c>
      <c r="E1956" s="756" t="s">
        <v>2319</v>
      </c>
      <c r="F1956" s="754" t="s">
        <v>2113</v>
      </c>
      <c r="G1956" s="752">
        <v>14.0</v>
      </c>
      <c r="H1956" s="752">
        <v>14.0</v>
      </c>
      <c r="I1956" s="752">
        <v>14.0</v>
      </c>
      <c r="J1956" s="755">
        <v>50.0</v>
      </c>
      <c r="K1956" s="744">
        <f t="shared" si="23"/>
        <v>3.571428571</v>
      </c>
      <c r="L1956" s="126" t="s">
        <v>68</v>
      </c>
    </row>
    <row r="1957" ht="15.75" customHeight="1">
      <c r="A1957" s="750" t="s">
        <v>2223</v>
      </c>
      <c r="B1957" s="751" t="s">
        <v>2224</v>
      </c>
      <c r="C1957" s="752" t="s">
        <v>52</v>
      </c>
      <c r="D1957" s="752" t="s">
        <v>2320</v>
      </c>
      <c r="E1957" s="756" t="s">
        <v>2321</v>
      </c>
      <c r="F1957" s="754" t="s">
        <v>2113</v>
      </c>
      <c r="G1957" s="752">
        <v>14.0</v>
      </c>
      <c r="H1957" s="752">
        <v>14.0</v>
      </c>
      <c r="I1957" s="752">
        <v>14.0</v>
      </c>
      <c r="J1957" s="755">
        <v>50.0</v>
      </c>
      <c r="K1957" s="744">
        <f t="shared" si="23"/>
        <v>3.571428571</v>
      </c>
      <c r="L1957" s="126" t="s">
        <v>68</v>
      </c>
    </row>
    <row r="1958" ht="15.75" customHeight="1">
      <c r="A1958" s="750" t="s">
        <v>2223</v>
      </c>
      <c r="B1958" s="751" t="s">
        <v>2224</v>
      </c>
      <c r="C1958" s="752" t="s">
        <v>52</v>
      </c>
      <c r="D1958" s="752" t="s">
        <v>2322</v>
      </c>
      <c r="E1958" s="756" t="s">
        <v>2323</v>
      </c>
      <c r="F1958" s="754" t="s">
        <v>2113</v>
      </c>
      <c r="G1958" s="752">
        <v>14.0</v>
      </c>
      <c r="H1958" s="752">
        <v>14.0</v>
      </c>
      <c r="I1958" s="752">
        <v>14.0</v>
      </c>
      <c r="J1958" s="755">
        <v>50.0</v>
      </c>
      <c r="K1958" s="744">
        <f t="shared" si="23"/>
        <v>3.571428571</v>
      </c>
      <c r="L1958" s="126" t="s">
        <v>68</v>
      </c>
    </row>
    <row r="1959" ht="15.75" customHeight="1">
      <c r="A1959" s="750" t="s">
        <v>2223</v>
      </c>
      <c r="B1959" s="751" t="s">
        <v>2224</v>
      </c>
      <c r="C1959" s="752" t="s">
        <v>52</v>
      </c>
      <c r="D1959" s="752" t="s">
        <v>2324</v>
      </c>
      <c r="E1959" s="756" t="s">
        <v>2325</v>
      </c>
      <c r="F1959" s="754" t="s">
        <v>2113</v>
      </c>
      <c r="G1959" s="752">
        <v>14.0</v>
      </c>
      <c r="H1959" s="752">
        <v>14.0</v>
      </c>
      <c r="I1959" s="752">
        <v>14.0</v>
      </c>
      <c r="J1959" s="755">
        <v>50.0</v>
      </c>
      <c r="K1959" s="744">
        <f t="shared" si="23"/>
        <v>3.571428571</v>
      </c>
      <c r="L1959" s="126" t="s">
        <v>68</v>
      </c>
    </row>
    <row r="1960" ht="15.75" customHeight="1">
      <c r="A1960" s="750" t="s">
        <v>2223</v>
      </c>
      <c r="B1960" s="751" t="s">
        <v>2224</v>
      </c>
      <c r="C1960" s="752" t="s">
        <v>52</v>
      </c>
      <c r="D1960" s="752" t="s">
        <v>2326</v>
      </c>
      <c r="E1960" s="756" t="s">
        <v>2327</v>
      </c>
      <c r="F1960" s="754" t="s">
        <v>2113</v>
      </c>
      <c r="G1960" s="752">
        <v>14.0</v>
      </c>
      <c r="H1960" s="752">
        <v>14.0</v>
      </c>
      <c r="I1960" s="752">
        <v>14.0</v>
      </c>
      <c r="J1960" s="755">
        <v>50.0</v>
      </c>
      <c r="K1960" s="744">
        <f t="shared" si="23"/>
        <v>3.571428571</v>
      </c>
      <c r="L1960" s="126" t="s">
        <v>68</v>
      </c>
    </row>
    <row r="1961" ht="15.75" customHeight="1">
      <c r="A1961" s="750" t="s">
        <v>2223</v>
      </c>
      <c r="B1961" s="751" t="s">
        <v>2224</v>
      </c>
      <c r="C1961" s="752" t="s">
        <v>52</v>
      </c>
      <c r="D1961" s="752" t="s">
        <v>2328</v>
      </c>
      <c r="E1961" s="756" t="s">
        <v>2329</v>
      </c>
      <c r="F1961" s="754" t="s">
        <v>2113</v>
      </c>
      <c r="G1961" s="752">
        <v>14.0</v>
      </c>
      <c r="H1961" s="752">
        <v>14.0</v>
      </c>
      <c r="I1961" s="752">
        <v>14.0</v>
      </c>
      <c r="J1961" s="755">
        <v>50.0</v>
      </c>
      <c r="K1961" s="744">
        <f t="shared" si="23"/>
        <v>3.571428571</v>
      </c>
      <c r="L1961" s="126" t="s">
        <v>68</v>
      </c>
    </row>
    <row r="1962" ht="15.75" customHeight="1">
      <c r="A1962" s="750" t="s">
        <v>2223</v>
      </c>
      <c r="B1962" s="751" t="s">
        <v>2224</v>
      </c>
      <c r="C1962" s="752" t="s">
        <v>52</v>
      </c>
      <c r="D1962" s="752" t="s">
        <v>2330</v>
      </c>
      <c r="E1962" s="756" t="s">
        <v>2331</v>
      </c>
      <c r="F1962" s="754" t="s">
        <v>2113</v>
      </c>
      <c r="G1962" s="752">
        <v>14.0</v>
      </c>
      <c r="H1962" s="752">
        <v>14.0</v>
      </c>
      <c r="I1962" s="752">
        <v>14.0</v>
      </c>
      <c r="J1962" s="755">
        <v>50.0</v>
      </c>
      <c r="K1962" s="744">
        <f t="shared" si="23"/>
        <v>3.571428571</v>
      </c>
      <c r="L1962" s="126" t="s">
        <v>68</v>
      </c>
    </row>
    <row r="1963" ht="15.75" customHeight="1">
      <c r="A1963" s="750" t="s">
        <v>2223</v>
      </c>
      <c r="B1963" s="751" t="s">
        <v>2224</v>
      </c>
      <c r="C1963" s="752" t="s">
        <v>52</v>
      </c>
      <c r="D1963" s="752" t="s">
        <v>2332</v>
      </c>
      <c r="E1963" s="756" t="s">
        <v>2333</v>
      </c>
      <c r="F1963" s="754" t="s">
        <v>2113</v>
      </c>
      <c r="G1963" s="752">
        <v>14.0</v>
      </c>
      <c r="H1963" s="752">
        <v>14.0</v>
      </c>
      <c r="I1963" s="752">
        <v>14.0</v>
      </c>
      <c r="J1963" s="755">
        <v>50.0</v>
      </c>
      <c r="K1963" s="744">
        <f t="shared" si="23"/>
        <v>3.571428571</v>
      </c>
      <c r="L1963" s="126" t="s">
        <v>68</v>
      </c>
    </row>
    <row r="1964" ht="15.75" customHeight="1">
      <c r="A1964" s="750" t="s">
        <v>2223</v>
      </c>
      <c r="B1964" s="751" t="s">
        <v>2224</v>
      </c>
      <c r="C1964" s="752" t="s">
        <v>52</v>
      </c>
      <c r="D1964" s="752" t="s">
        <v>2334</v>
      </c>
      <c r="E1964" s="756" t="s">
        <v>2335</v>
      </c>
      <c r="F1964" s="754" t="s">
        <v>2113</v>
      </c>
      <c r="G1964" s="752">
        <v>14.0</v>
      </c>
      <c r="H1964" s="752">
        <v>14.0</v>
      </c>
      <c r="I1964" s="752">
        <v>14.0</v>
      </c>
      <c r="J1964" s="755">
        <v>50.0</v>
      </c>
      <c r="K1964" s="744">
        <f t="shared" si="23"/>
        <v>3.571428571</v>
      </c>
      <c r="L1964" s="126" t="s">
        <v>68</v>
      </c>
    </row>
    <row r="1965" ht="15.75" customHeight="1">
      <c r="A1965" s="750" t="s">
        <v>2223</v>
      </c>
      <c r="B1965" s="751" t="s">
        <v>2224</v>
      </c>
      <c r="C1965" s="752" t="s">
        <v>52</v>
      </c>
      <c r="D1965" s="752" t="s">
        <v>2336</v>
      </c>
      <c r="E1965" s="756" t="s">
        <v>2337</v>
      </c>
      <c r="F1965" s="754" t="s">
        <v>2113</v>
      </c>
      <c r="G1965" s="752">
        <v>14.0</v>
      </c>
      <c r="H1965" s="752">
        <v>14.0</v>
      </c>
      <c r="I1965" s="752">
        <v>14.0</v>
      </c>
      <c r="J1965" s="755">
        <v>50.0</v>
      </c>
      <c r="K1965" s="744">
        <f t="shared" si="23"/>
        <v>3.571428571</v>
      </c>
      <c r="L1965" s="126" t="s">
        <v>68</v>
      </c>
    </row>
    <row r="1966" ht="15.75" customHeight="1">
      <c r="A1966" s="750" t="s">
        <v>2223</v>
      </c>
      <c r="B1966" s="751" t="s">
        <v>2224</v>
      </c>
      <c r="C1966" s="752" t="s">
        <v>52</v>
      </c>
      <c r="D1966" s="752" t="s">
        <v>2338</v>
      </c>
      <c r="E1966" s="756" t="s">
        <v>2339</v>
      </c>
      <c r="F1966" s="754" t="s">
        <v>2113</v>
      </c>
      <c r="G1966" s="752">
        <v>14.0</v>
      </c>
      <c r="H1966" s="752">
        <v>14.0</v>
      </c>
      <c r="I1966" s="752">
        <v>14.0</v>
      </c>
      <c r="J1966" s="755">
        <v>50.0</v>
      </c>
      <c r="K1966" s="744">
        <f t="shared" si="23"/>
        <v>3.571428571</v>
      </c>
      <c r="L1966" s="126" t="s">
        <v>68</v>
      </c>
    </row>
    <row r="1967" ht="15.75" customHeight="1">
      <c r="A1967" s="750" t="s">
        <v>2223</v>
      </c>
      <c r="B1967" s="751" t="s">
        <v>2224</v>
      </c>
      <c r="C1967" s="752" t="s">
        <v>52</v>
      </c>
      <c r="D1967" s="752" t="s">
        <v>2340</v>
      </c>
      <c r="E1967" s="756" t="s">
        <v>2341</v>
      </c>
      <c r="F1967" s="754" t="s">
        <v>2113</v>
      </c>
      <c r="G1967" s="752">
        <v>14.0</v>
      </c>
      <c r="H1967" s="752">
        <v>14.0</v>
      </c>
      <c r="I1967" s="752">
        <v>14.0</v>
      </c>
      <c r="J1967" s="755">
        <v>50.0</v>
      </c>
      <c r="K1967" s="744">
        <f t="shared" si="23"/>
        <v>3.571428571</v>
      </c>
      <c r="L1967" s="126" t="s">
        <v>68</v>
      </c>
    </row>
    <row r="1968" ht="15.75" customHeight="1">
      <c r="A1968" s="750" t="s">
        <v>2223</v>
      </c>
      <c r="B1968" s="751" t="s">
        <v>2224</v>
      </c>
      <c r="C1968" s="752" t="s">
        <v>52</v>
      </c>
      <c r="D1968" s="752" t="s">
        <v>2342</v>
      </c>
      <c r="E1968" s="756" t="s">
        <v>2343</v>
      </c>
      <c r="F1968" s="754" t="s">
        <v>2113</v>
      </c>
      <c r="G1968" s="752">
        <v>14.0</v>
      </c>
      <c r="H1968" s="752">
        <v>14.0</v>
      </c>
      <c r="I1968" s="752">
        <v>14.0</v>
      </c>
      <c r="J1968" s="755">
        <v>50.0</v>
      </c>
      <c r="K1968" s="744">
        <f t="shared" si="23"/>
        <v>3.571428571</v>
      </c>
      <c r="L1968" s="126" t="s">
        <v>68</v>
      </c>
    </row>
    <row r="1969" ht="15.75" customHeight="1">
      <c r="A1969" s="750" t="s">
        <v>2223</v>
      </c>
      <c r="B1969" s="751" t="s">
        <v>2224</v>
      </c>
      <c r="C1969" s="752" t="s">
        <v>52</v>
      </c>
      <c r="D1969" s="752" t="s">
        <v>2344</v>
      </c>
      <c r="E1969" s="756" t="s">
        <v>2345</v>
      </c>
      <c r="F1969" s="754" t="s">
        <v>2113</v>
      </c>
      <c r="G1969" s="752">
        <v>14.0</v>
      </c>
      <c r="H1969" s="752">
        <v>14.0</v>
      </c>
      <c r="I1969" s="752">
        <v>14.0</v>
      </c>
      <c r="J1969" s="755">
        <v>50.0</v>
      </c>
      <c r="K1969" s="744">
        <f t="shared" si="23"/>
        <v>3.571428571</v>
      </c>
      <c r="L1969" s="126" t="s">
        <v>68</v>
      </c>
    </row>
    <row r="1970" ht="15.75" customHeight="1">
      <c r="A1970" s="750" t="s">
        <v>2223</v>
      </c>
      <c r="B1970" s="751" t="s">
        <v>2224</v>
      </c>
      <c r="C1970" s="752" t="s">
        <v>52</v>
      </c>
      <c r="D1970" s="752" t="s">
        <v>2346</v>
      </c>
      <c r="E1970" s="756" t="s">
        <v>2347</v>
      </c>
      <c r="F1970" s="754" t="s">
        <v>2113</v>
      </c>
      <c r="G1970" s="752">
        <v>14.0</v>
      </c>
      <c r="H1970" s="752">
        <v>14.0</v>
      </c>
      <c r="I1970" s="752">
        <v>14.0</v>
      </c>
      <c r="J1970" s="755">
        <v>50.0</v>
      </c>
      <c r="K1970" s="744">
        <f t="shared" si="23"/>
        <v>3.571428571</v>
      </c>
      <c r="L1970" s="126" t="s">
        <v>68</v>
      </c>
    </row>
    <row r="1971" ht="15.75" customHeight="1">
      <c r="A1971" s="750" t="s">
        <v>2223</v>
      </c>
      <c r="B1971" s="751" t="s">
        <v>2224</v>
      </c>
      <c r="C1971" s="752" t="s">
        <v>52</v>
      </c>
      <c r="D1971" s="752" t="s">
        <v>2348</v>
      </c>
      <c r="E1971" s="756" t="s">
        <v>2349</v>
      </c>
      <c r="F1971" s="754" t="s">
        <v>2113</v>
      </c>
      <c r="G1971" s="752">
        <v>14.0</v>
      </c>
      <c r="H1971" s="752">
        <v>14.0</v>
      </c>
      <c r="I1971" s="752">
        <v>14.0</v>
      </c>
      <c r="J1971" s="755">
        <v>50.0</v>
      </c>
      <c r="K1971" s="744">
        <f t="shared" si="23"/>
        <v>3.571428571</v>
      </c>
      <c r="L1971" s="126" t="s">
        <v>68</v>
      </c>
    </row>
    <row r="1972" ht="15.75" customHeight="1">
      <c r="A1972" s="750" t="s">
        <v>2223</v>
      </c>
      <c r="B1972" s="751" t="s">
        <v>2224</v>
      </c>
      <c r="C1972" s="752" t="s">
        <v>52</v>
      </c>
      <c r="D1972" s="752" t="s">
        <v>2350</v>
      </c>
      <c r="E1972" s="756" t="s">
        <v>2351</v>
      </c>
      <c r="F1972" s="754" t="s">
        <v>2113</v>
      </c>
      <c r="G1972" s="752">
        <v>14.0</v>
      </c>
      <c r="H1972" s="752">
        <v>14.0</v>
      </c>
      <c r="I1972" s="752">
        <v>14.0</v>
      </c>
      <c r="J1972" s="755">
        <v>50.0</v>
      </c>
      <c r="K1972" s="744">
        <f t="shared" si="23"/>
        <v>3.571428571</v>
      </c>
      <c r="L1972" s="126" t="s">
        <v>68</v>
      </c>
    </row>
    <row r="1973" ht="15.75" customHeight="1">
      <c r="A1973" s="750" t="s">
        <v>2223</v>
      </c>
      <c r="B1973" s="751" t="s">
        <v>2224</v>
      </c>
      <c r="C1973" s="752" t="s">
        <v>52</v>
      </c>
      <c r="D1973" s="752" t="s">
        <v>2352</v>
      </c>
      <c r="E1973" s="756" t="s">
        <v>2353</v>
      </c>
      <c r="F1973" s="754" t="s">
        <v>2113</v>
      </c>
      <c r="G1973" s="752">
        <v>14.0</v>
      </c>
      <c r="H1973" s="752">
        <v>14.0</v>
      </c>
      <c r="I1973" s="752">
        <v>14.0</v>
      </c>
      <c r="J1973" s="755">
        <v>50.0</v>
      </c>
      <c r="K1973" s="744">
        <f t="shared" si="23"/>
        <v>3.571428571</v>
      </c>
      <c r="L1973" s="126" t="s">
        <v>68</v>
      </c>
    </row>
    <row r="1974" ht="15.75" customHeight="1">
      <c r="A1974" s="750" t="s">
        <v>2223</v>
      </c>
      <c r="B1974" s="751" t="s">
        <v>2224</v>
      </c>
      <c r="C1974" s="752" t="s">
        <v>52</v>
      </c>
      <c r="D1974" s="752" t="s">
        <v>2354</v>
      </c>
      <c r="E1974" s="756" t="s">
        <v>2355</v>
      </c>
      <c r="F1974" s="754" t="s">
        <v>2113</v>
      </c>
      <c r="G1974" s="752">
        <v>14.0</v>
      </c>
      <c r="H1974" s="752">
        <v>14.0</v>
      </c>
      <c r="I1974" s="752">
        <v>14.0</v>
      </c>
      <c r="J1974" s="755">
        <v>50.0</v>
      </c>
      <c r="K1974" s="744">
        <f t="shared" si="23"/>
        <v>3.571428571</v>
      </c>
      <c r="L1974" s="126" t="s">
        <v>68</v>
      </c>
    </row>
    <row r="1975" ht="15.75" customHeight="1">
      <c r="A1975" s="750" t="s">
        <v>2109</v>
      </c>
      <c r="B1975" s="757" t="s">
        <v>2110</v>
      </c>
      <c r="C1975" s="752" t="s">
        <v>52</v>
      </c>
      <c r="D1975" s="752" t="s">
        <v>2111</v>
      </c>
      <c r="E1975" s="753" t="s">
        <v>2112</v>
      </c>
      <c r="F1975" s="754" t="s">
        <v>2113</v>
      </c>
      <c r="G1975" s="161">
        <v>8.0</v>
      </c>
      <c r="H1975" s="161">
        <v>7.0</v>
      </c>
      <c r="I1975" s="161">
        <v>8.0</v>
      </c>
      <c r="J1975" s="755">
        <v>50.0</v>
      </c>
      <c r="K1975" s="758">
        <v>7.1428</v>
      </c>
      <c r="L1975" s="126" t="s">
        <v>68</v>
      </c>
    </row>
    <row r="1976" ht="15.75" customHeight="1">
      <c r="A1976" s="750" t="s">
        <v>2109</v>
      </c>
      <c r="B1976" s="757" t="s">
        <v>2110</v>
      </c>
      <c r="C1976" s="752" t="s">
        <v>52</v>
      </c>
      <c r="D1976" s="752" t="s">
        <v>2114</v>
      </c>
      <c r="E1976" s="753" t="s">
        <v>2115</v>
      </c>
      <c r="F1976" s="163" t="s">
        <v>2113</v>
      </c>
      <c r="G1976" s="161">
        <v>8.0</v>
      </c>
      <c r="H1976" s="161">
        <v>7.0</v>
      </c>
      <c r="I1976" s="161">
        <v>8.0</v>
      </c>
      <c r="J1976" s="755">
        <v>50.0</v>
      </c>
      <c r="K1976" s="758">
        <v>7.14</v>
      </c>
      <c r="L1976" s="126" t="s">
        <v>68</v>
      </c>
    </row>
    <row r="1977" ht="15.75" customHeight="1">
      <c r="A1977" s="750" t="s">
        <v>2109</v>
      </c>
      <c r="B1977" s="757" t="s">
        <v>2110</v>
      </c>
      <c r="C1977" s="752" t="s">
        <v>52</v>
      </c>
      <c r="D1977" s="752" t="s">
        <v>2116</v>
      </c>
      <c r="E1977" s="753" t="s">
        <v>2117</v>
      </c>
      <c r="F1977" s="163" t="s">
        <v>2113</v>
      </c>
      <c r="G1977" s="161">
        <v>8.0</v>
      </c>
      <c r="H1977" s="161">
        <v>7.0</v>
      </c>
      <c r="I1977" s="161">
        <v>8.0</v>
      </c>
      <c r="J1977" s="755">
        <v>50.0</v>
      </c>
      <c r="K1977" s="758">
        <v>7.14</v>
      </c>
      <c r="L1977" s="126" t="s">
        <v>68</v>
      </c>
    </row>
    <row r="1978" ht="15.75" customHeight="1">
      <c r="A1978" s="750" t="s">
        <v>2118</v>
      </c>
      <c r="B1978" s="757" t="s">
        <v>2119</v>
      </c>
      <c r="C1978" s="752" t="s">
        <v>52</v>
      </c>
      <c r="D1978" s="752" t="s">
        <v>2120</v>
      </c>
      <c r="E1978" s="753" t="s">
        <v>2121</v>
      </c>
      <c r="F1978" s="163" t="s">
        <v>2113</v>
      </c>
      <c r="G1978" s="161">
        <v>13.0</v>
      </c>
      <c r="H1978" s="161">
        <v>9.0</v>
      </c>
      <c r="I1978" s="161">
        <v>13.0</v>
      </c>
      <c r="J1978" s="755">
        <v>50.0</v>
      </c>
      <c r="K1978" s="758">
        <v>5.5555</v>
      </c>
      <c r="L1978" s="126" t="s">
        <v>68</v>
      </c>
    </row>
    <row r="1979" ht="15.75" customHeight="1">
      <c r="A1979" s="750" t="s">
        <v>2126</v>
      </c>
      <c r="B1979" s="757" t="s">
        <v>2127</v>
      </c>
      <c r="C1979" s="752" t="s">
        <v>52</v>
      </c>
      <c r="D1979" s="752" t="s">
        <v>2128</v>
      </c>
      <c r="E1979" s="753" t="s">
        <v>2129</v>
      </c>
      <c r="F1979" s="163" t="s">
        <v>2113</v>
      </c>
      <c r="G1979" s="161">
        <v>3.0</v>
      </c>
      <c r="H1979" s="161">
        <v>2.0</v>
      </c>
      <c r="I1979" s="161">
        <v>3.0</v>
      </c>
      <c r="J1979" s="755">
        <v>50.0</v>
      </c>
      <c r="K1979" s="758">
        <v>25.0</v>
      </c>
      <c r="L1979" s="126" t="s">
        <v>68</v>
      </c>
    </row>
    <row r="1980" ht="15.75" customHeight="1">
      <c r="A1980" s="750" t="s">
        <v>2130</v>
      </c>
      <c r="B1980" s="757" t="s">
        <v>2131</v>
      </c>
      <c r="C1980" s="752" t="s">
        <v>52</v>
      </c>
      <c r="D1980" s="752" t="s">
        <v>2132</v>
      </c>
      <c r="E1980" s="753" t="s">
        <v>2133</v>
      </c>
      <c r="F1980" s="163" t="s">
        <v>2113</v>
      </c>
      <c r="G1980" s="161">
        <v>3.0</v>
      </c>
      <c r="H1980" s="161">
        <v>2.0</v>
      </c>
      <c r="I1980" s="161">
        <v>3.0</v>
      </c>
      <c r="J1980" s="755">
        <v>50.0</v>
      </c>
      <c r="K1980" s="758">
        <v>25.0</v>
      </c>
      <c r="L1980" s="126" t="s">
        <v>68</v>
      </c>
    </row>
    <row r="1981" ht="15.75" customHeight="1">
      <c r="A1981" s="750" t="s">
        <v>3590</v>
      </c>
      <c r="B1981" s="757" t="s">
        <v>2541</v>
      </c>
      <c r="C1981" s="752" t="s">
        <v>52</v>
      </c>
      <c r="D1981" s="752" t="s">
        <v>3591</v>
      </c>
      <c r="E1981" s="753" t="s">
        <v>3592</v>
      </c>
      <c r="F1981" s="163" t="s">
        <v>2113</v>
      </c>
      <c r="G1981" s="161">
        <v>7.0</v>
      </c>
      <c r="H1981" s="161">
        <v>5.0</v>
      </c>
      <c r="I1981" s="161">
        <v>7.0</v>
      </c>
      <c r="J1981" s="755">
        <v>50.0</v>
      </c>
      <c r="K1981" s="758">
        <v>10.0</v>
      </c>
      <c r="L1981" s="126" t="s">
        <v>68</v>
      </c>
    </row>
    <row r="1982" ht="15.75" customHeight="1">
      <c r="A1982" s="750" t="s">
        <v>3107</v>
      </c>
      <c r="B1982" s="757" t="s">
        <v>3108</v>
      </c>
      <c r="C1982" s="752" t="s">
        <v>52</v>
      </c>
      <c r="D1982" s="752" t="s">
        <v>3109</v>
      </c>
      <c r="E1982" s="756" t="s">
        <v>3110</v>
      </c>
      <c r="F1982" s="752" t="s">
        <v>2113</v>
      </c>
      <c r="G1982" s="752">
        <v>6.0</v>
      </c>
      <c r="H1982" s="752">
        <v>5.0</v>
      </c>
      <c r="I1982" s="752">
        <v>6.0</v>
      </c>
      <c r="J1982" s="755">
        <v>50.0</v>
      </c>
      <c r="K1982" s="758">
        <v>10.0</v>
      </c>
      <c r="L1982" s="126" t="s">
        <v>68</v>
      </c>
    </row>
    <row r="1983" ht="15.75" customHeight="1">
      <c r="A1983" s="750" t="s">
        <v>3107</v>
      </c>
      <c r="B1983" s="757" t="s">
        <v>3108</v>
      </c>
      <c r="C1983" s="752" t="s">
        <v>52</v>
      </c>
      <c r="D1983" s="752" t="s">
        <v>3111</v>
      </c>
      <c r="E1983" s="756" t="s">
        <v>3112</v>
      </c>
      <c r="F1983" s="752" t="s">
        <v>2113</v>
      </c>
      <c r="G1983" s="752">
        <v>6.0</v>
      </c>
      <c r="H1983" s="752">
        <v>5.0</v>
      </c>
      <c r="I1983" s="752">
        <v>6.0</v>
      </c>
      <c r="J1983" s="755">
        <v>50.0</v>
      </c>
      <c r="K1983" s="758">
        <v>10.0</v>
      </c>
      <c r="L1983" s="126" t="s">
        <v>68</v>
      </c>
    </row>
    <row r="1984" ht="15.75" customHeight="1">
      <c r="A1984" s="750" t="s">
        <v>3107</v>
      </c>
      <c r="B1984" s="757" t="s">
        <v>3108</v>
      </c>
      <c r="C1984" s="752" t="s">
        <v>52</v>
      </c>
      <c r="D1984" s="752" t="s">
        <v>3113</v>
      </c>
      <c r="E1984" s="756" t="s">
        <v>3114</v>
      </c>
      <c r="F1984" s="752" t="s">
        <v>2113</v>
      </c>
      <c r="G1984" s="752">
        <v>6.0</v>
      </c>
      <c r="H1984" s="752">
        <v>5.0</v>
      </c>
      <c r="I1984" s="752">
        <v>6.0</v>
      </c>
      <c r="J1984" s="755">
        <v>50.0</v>
      </c>
      <c r="K1984" s="758">
        <v>10.0</v>
      </c>
      <c r="L1984" s="126" t="s">
        <v>68</v>
      </c>
    </row>
    <row r="1985" ht="15.75" customHeight="1">
      <c r="A1985" s="759" t="s">
        <v>3107</v>
      </c>
      <c r="B1985" s="751" t="s">
        <v>3108</v>
      </c>
      <c r="C1985" s="752" t="s">
        <v>52</v>
      </c>
      <c r="D1985" s="752" t="s">
        <v>3115</v>
      </c>
      <c r="E1985" s="756" t="s">
        <v>3116</v>
      </c>
      <c r="F1985" s="163" t="s">
        <v>2113</v>
      </c>
      <c r="G1985" s="161">
        <v>6.0</v>
      </c>
      <c r="H1985" s="161">
        <v>5.0</v>
      </c>
      <c r="I1985" s="161">
        <v>6.0</v>
      </c>
      <c r="J1985" s="755">
        <v>50.0</v>
      </c>
      <c r="K1985" s="758">
        <v>10.0</v>
      </c>
      <c r="L1985" s="126" t="s">
        <v>68</v>
      </c>
    </row>
    <row r="1986" ht="15.75" customHeight="1">
      <c r="A1986" s="760" t="s">
        <v>3593</v>
      </c>
      <c r="B1986" s="746" t="s">
        <v>3594</v>
      </c>
      <c r="C1986" s="752" t="s">
        <v>52</v>
      </c>
      <c r="D1986" s="752" t="s">
        <v>3595</v>
      </c>
      <c r="E1986" s="317" t="s">
        <v>3596</v>
      </c>
      <c r="F1986" s="163" t="s">
        <v>2113</v>
      </c>
      <c r="G1986" s="161">
        <v>3.0</v>
      </c>
      <c r="H1986" s="161">
        <v>3.0</v>
      </c>
      <c r="I1986" s="161">
        <v>3.0</v>
      </c>
      <c r="J1986" s="755">
        <v>50.0</v>
      </c>
      <c r="K1986" s="758">
        <v>16.6666</v>
      </c>
      <c r="L1986" s="126" t="s">
        <v>68</v>
      </c>
    </row>
    <row r="1987" ht="15.75" customHeight="1">
      <c r="A1987" s="760" t="s">
        <v>3593</v>
      </c>
      <c r="B1987" s="746" t="s">
        <v>3594</v>
      </c>
      <c r="C1987" s="752" t="s">
        <v>52</v>
      </c>
      <c r="D1987" s="761" t="s">
        <v>3597</v>
      </c>
      <c r="E1987" s="762" t="s">
        <v>3598</v>
      </c>
      <c r="F1987" s="163" t="s">
        <v>2113</v>
      </c>
      <c r="G1987" s="161">
        <v>3.0</v>
      </c>
      <c r="H1987" s="161">
        <v>3.0</v>
      </c>
      <c r="I1987" s="161">
        <v>3.0</v>
      </c>
      <c r="J1987" s="755">
        <v>50.0</v>
      </c>
      <c r="K1987" s="758">
        <v>16.67</v>
      </c>
      <c r="L1987" s="126" t="s">
        <v>68</v>
      </c>
    </row>
    <row r="1988" ht="15.75" customHeight="1">
      <c r="A1988" s="760" t="s">
        <v>3593</v>
      </c>
      <c r="B1988" s="746" t="s">
        <v>3594</v>
      </c>
      <c r="C1988" s="543" t="s">
        <v>52</v>
      </c>
      <c r="D1988" s="543" t="s">
        <v>3599</v>
      </c>
      <c r="E1988" s="762" t="s">
        <v>3600</v>
      </c>
      <c r="F1988" s="163" t="s">
        <v>2113</v>
      </c>
      <c r="G1988" s="161">
        <v>3.0</v>
      </c>
      <c r="H1988" s="161">
        <v>3.0</v>
      </c>
      <c r="I1988" s="161">
        <v>3.0</v>
      </c>
      <c r="J1988" s="755">
        <v>50.0</v>
      </c>
      <c r="K1988" s="758">
        <v>16.67</v>
      </c>
      <c r="L1988" s="126" t="s">
        <v>68</v>
      </c>
    </row>
    <row r="1989" ht="15.75" customHeight="1">
      <c r="A1989" s="760" t="s">
        <v>3593</v>
      </c>
      <c r="B1989" s="746" t="s">
        <v>3594</v>
      </c>
      <c r="C1989" s="543" t="s">
        <v>52</v>
      </c>
      <c r="D1989" s="543" t="s">
        <v>3601</v>
      </c>
      <c r="E1989" s="762" t="s">
        <v>3602</v>
      </c>
      <c r="F1989" s="163" t="s">
        <v>2113</v>
      </c>
      <c r="G1989" s="161">
        <v>3.0</v>
      </c>
      <c r="H1989" s="161">
        <v>3.0</v>
      </c>
      <c r="I1989" s="161">
        <v>3.0</v>
      </c>
      <c r="J1989" s="755">
        <v>50.0</v>
      </c>
      <c r="K1989" s="758">
        <v>16.67</v>
      </c>
      <c r="L1989" s="126" t="s">
        <v>68</v>
      </c>
    </row>
    <row r="1990" ht="15.75" customHeight="1">
      <c r="A1990" s="760" t="s">
        <v>3593</v>
      </c>
      <c r="B1990" s="746" t="s">
        <v>3594</v>
      </c>
      <c r="C1990" s="543" t="s">
        <v>52</v>
      </c>
      <c r="D1990" s="543" t="s">
        <v>3603</v>
      </c>
      <c r="E1990" s="762" t="s">
        <v>3604</v>
      </c>
      <c r="F1990" s="163" t="s">
        <v>2113</v>
      </c>
      <c r="G1990" s="161">
        <v>3.0</v>
      </c>
      <c r="H1990" s="161">
        <v>3.0</v>
      </c>
      <c r="I1990" s="161">
        <v>3.0</v>
      </c>
      <c r="J1990" s="755">
        <v>50.0</v>
      </c>
      <c r="K1990" s="758">
        <v>16.67</v>
      </c>
      <c r="L1990" s="126" t="s">
        <v>68</v>
      </c>
    </row>
    <row r="1991" ht="15.75" customHeight="1">
      <c r="A1991" s="760" t="s">
        <v>3605</v>
      </c>
      <c r="B1991" s="746" t="s">
        <v>3606</v>
      </c>
      <c r="C1991" s="543" t="s">
        <v>52</v>
      </c>
      <c r="D1991" s="543" t="s">
        <v>3607</v>
      </c>
      <c r="E1991" s="762" t="s">
        <v>3608</v>
      </c>
      <c r="F1991" s="163" t="s">
        <v>2113</v>
      </c>
      <c r="G1991" s="161">
        <v>8.0</v>
      </c>
      <c r="H1991" s="161">
        <v>4.0</v>
      </c>
      <c r="I1991" s="161">
        <v>8.0</v>
      </c>
      <c r="J1991" s="755">
        <v>50.0</v>
      </c>
      <c r="K1991" s="758">
        <v>12.5</v>
      </c>
      <c r="L1991" s="126" t="s">
        <v>68</v>
      </c>
    </row>
    <row r="1992" ht="15.75" customHeight="1">
      <c r="A1992" s="759" t="s">
        <v>3609</v>
      </c>
      <c r="B1992" s="746" t="s">
        <v>3610</v>
      </c>
      <c r="C1992" s="543" t="s">
        <v>52</v>
      </c>
      <c r="D1992" s="543" t="s">
        <v>3611</v>
      </c>
      <c r="E1992" s="763" t="s">
        <v>324</v>
      </c>
      <c r="F1992" s="752" t="s">
        <v>2113</v>
      </c>
      <c r="G1992" s="752">
        <v>8.0</v>
      </c>
      <c r="H1992" s="752">
        <v>8.0</v>
      </c>
      <c r="I1992" s="752">
        <v>8.0</v>
      </c>
      <c r="J1992" s="755">
        <v>50.0</v>
      </c>
      <c r="K1992" s="764">
        <v>6.25</v>
      </c>
      <c r="L1992" s="126" t="s">
        <v>68</v>
      </c>
    </row>
    <row r="1993" ht="15.75" customHeight="1">
      <c r="A1993" s="759" t="s">
        <v>2392</v>
      </c>
      <c r="B1993" s="765" t="s">
        <v>2393</v>
      </c>
      <c r="C1993" s="740" t="s">
        <v>52</v>
      </c>
      <c r="D1993" s="740" t="s">
        <v>2394</v>
      </c>
      <c r="E1993" s="433" t="s">
        <v>2395</v>
      </c>
      <c r="F1993" s="752" t="s">
        <v>2113</v>
      </c>
      <c r="G1993" s="752">
        <v>10.0</v>
      </c>
      <c r="H1993" s="752">
        <v>10.0</v>
      </c>
      <c r="I1993" s="752">
        <v>10.0</v>
      </c>
      <c r="J1993" s="755">
        <v>50.0</v>
      </c>
      <c r="K1993" s="764">
        <v>5.0</v>
      </c>
      <c r="L1993" s="126" t="s">
        <v>68</v>
      </c>
    </row>
    <row r="1994" ht="15.75" customHeight="1">
      <c r="A1994" s="759" t="s">
        <v>2392</v>
      </c>
      <c r="B1994" s="765" t="s">
        <v>2393</v>
      </c>
      <c r="C1994" s="740" t="s">
        <v>52</v>
      </c>
      <c r="D1994" s="740" t="s">
        <v>2396</v>
      </c>
      <c r="E1994" s="433" t="s">
        <v>2397</v>
      </c>
      <c r="F1994" s="752" t="s">
        <v>2113</v>
      </c>
      <c r="G1994" s="752">
        <v>10.0</v>
      </c>
      <c r="H1994" s="752">
        <v>10.0</v>
      </c>
      <c r="I1994" s="752">
        <v>10.0</v>
      </c>
      <c r="J1994" s="755">
        <v>50.0</v>
      </c>
      <c r="K1994" s="764">
        <v>5.0</v>
      </c>
      <c r="L1994" s="126" t="s">
        <v>68</v>
      </c>
    </row>
    <row r="1995" ht="15.75" customHeight="1">
      <c r="A1995" s="759" t="s">
        <v>2392</v>
      </c>
      <c r="B1995" s="765" t="s">
        <v>2393</v>
      </c>
      <c r="C1995" s="740" t="s">
        <v>52</v>
      </c>
      <c r="D1995" s="740" t="s">
        <v>2398</v>
      </c>
      <c r="E1995" s="763" t="s">
        <v>2399</v>
      </c>
      <c r="F1995" s="752" t="s">
        <v>2113</v>
      </c>
      <c r="G1995" s="752">
        <v>10.0</v>
      </c>
      <c r="H1995" s="752">
        <v>10.0</v>
      </c>
      <c r="I1995" s="752">
        <v>10.0</v>
      </c>
      <c r="J1995" s="755">
        <v>50.0</v>
      </c>
      <c r="K1995" s="764">
        <v>5.0</v>
      </c>
      <c r="L1995" s="126" t="s">
        <v>68</v>
      </c>
    </row>
    <row r="1996" ht="15.75" customHeight="1">
      <c r="A1996" s="759" t="s">
        <v>2392</v>
      </c>
      <c r="B1996" s="765" t="s">
        <v>2393</v>
      </c>
      <c r="C1996" s="740" t="s">
        <v>52</v>
      </c>
      <c r="D1996" s="740" t="s">
        <v>3612</v>
      </c>
      <c r="E1996" s="763" t="s">
        <v>3613</v>
      </c>
      <c r="F1996" s="752" t="s">
        <v>2113</v>
      </c>
      <c r="G1996" s="752">
        <v>10.0</v>
      </c>
      <c r="H1996" s="752">
        <v>10.0</v>
      </c>
      <c r="I1996" s="752">
        <v>10.0</v>
      </c>
      <c r="J1996" s="755">
        <v>50.0</v>
      </c>
      <c r="K1996" s="764">
        <v>5.0</v>
      </c>
      <c r="L1996" s="126" t="s">
        <v>68</v>
      </c>
    </row>
    <row r="1997" ht="15.75" customHeight="1">
      <c r="A1997" s="759" t="s">
        <v>2134</v>
      </c>
      <c r="B1997" s="765" t="s">
        <v>2135</v>
      </c>
      <c r="C1997" s="740" t="s">
        <v>52</v>
      </c>
      <c r="D1997" s="740" t="s">
        <v>2136</v>
      </c>
      <c r="E1997" s="763" t="s">
        <v>2137</v>
      </c>
      <c r="F1997" s="752" t="s">
        <v>2113</v>
      </c>
      <c r="G1997" s="752">
        <v>6.0</v>
      </c>
      <c r="H1997" s="752">
        <v>4.0</v>
      </c>
      <c r="I1997" s="752">
        <v>6.0</v>
      </c>
      <c r="J1997" s="755">
        <v>50.0</v>
      </c>
      <c r="K1997" s="764">
        <v>12.5</v>
      </c>
      <c r="L1997" s="126" t="s">
        <v>68</v>
      </c>
    </row>
    <row r="1998" ht="15.75" customHeight="1">
      <c r="A1998" s="759" t="s">
        <v>2134</v>
      </c>
      <c r="B1998" s="765" t="s">
        <v>2135</v>
      </c>
      <c r="C1998" s="740" t="s">
        <v>52</v>
      </c>
      <c r="D1998" s="740" t="s">
        <v>2138</v>
      </c>
      <c r="E1998" s="433" t="s">
        <v>2139</v>
      </c>
      <c r="F1998" s="752" t="s">
        <v>2113</v>
      </c>
      <c r="G1998" s="752">
        <v>6.0</v>
      </c>
      <c r="H1998" s="752">
        <v>4.0</v>
      </c>
      <c r="I1998" s="752">
        <v>6.0</v>
      </c>
      <c r="J1998" s="755">
        <v>50.0</v>
      </c>
      <c r="K1998" s="764">
        <v>12.5</v>
      </c>
      <c r="L1998" s="126" t="s">
        <v>68</v>
      </c>
    </row>
    <row r="1999" ht="15.75" customHeight="1">
      <c r="A1999" s="759" t="s">
        <v>2134</v>
      </c>
      <c r="B1999" s="765" t="s">
        <v>2135</v>
      </c>
      <c r="C1999" s="740" t="s">
        <v>52</v>
      </c>
      <c r="D1999" s="740" t="s">
        <v>2140</v>
      </c>
      <c r="E1999" s="763" t="s">
        <v>2141</v>
      </c>
      <c r="F1999" s="752" t="s">
        <v>2113</v>
      </c>
      <c r="G1999" s="752">
        <v>6.0</v>
      </c>
      <c r="H1999" s="752">
        <v>4.0</v>
      </c>
      <c r="I1999" s="752">
        <v>6.0</v>
      </c>
      <c r="J1999" s="755">
        <v>50.0</v>
      </c>
      <c r="K1999" s="764">
        <v>12.5</v>
      </c>
      <c r="L1999" s="126" t="s">
        <v>68</v>
      </c>
    </row>
    <row r="2000" ht="15.75" customHeight="1">
      <c r="A2000" s="759" t="s">
        <v>2134</v>
      </c>
      <c r="B2000" s="765" t="s">
        <v>2135</v>
      </c>
      <c r="C2000" s="740" t="s">
        <v>52</v>
      </c>
      <c r="D2000" s="740" t="s">
        <v>2142</v>
      </c>
      <c r="E2000" s="763" t="s">
        <v>2143</v>
      </c>
      <c r="F2000" s="752" t="s">
        <v>2113</v>
      </c>
      <c r="G2000" s="752">
        <v>6.0</v>
      </c>
      <c r="H2000" s="752">
        <v>4.0</v>
      </c>
      <c r="I2000" s="752">
        <v>6.0</v>
      </c>
      <c r="J2000" s="755">
        <v>50.0</v>
      </c>
      <c r="K2000" s="764">
        <v>12.5</v>
      </c>
      <c r="L2000" s="126" t="s">
        <v>68</v>
      </c>
    </row>
    <row r="2001" ht="15.75" customHeight="1">
      <c r="A2001" s="759" t="s">
        <v>2144</v>
      </c>
      <c r="B2001" s="765" t="s">
        <v>2145</v>
      </c>
      <c r="C2001" s="161" t="s">
        <v>52</v>
      </c>
      <c r="D2001" s="740" t="s">
        <v>2146</v>
      </c>
      <c r="E2001" s="687" t="s">
        <v>2147</v>
      </c>
      <c r="F2001" s="163" t="s">
        <v>2113</v>
      </c>
      <c r="G2001" s="161">
        <v>7.0</v>
      </c>
      <c r="H2001" s="161">
        <v>6.0</v>
      </c>
      <c r="I2001" s="161">
        <v>7.0</v>
      </c>
      <c r="J2001" s="755">
        <v>50.0</v>
      </c>
      <c r="K2001" s="758">
        <v>8.33</v>
      </c>
      <c r="L2001" s="126" t="s">
        <v>68</v>
      </c>
    </row>
    <row r="2002" ht="15.75" customHeight="1">
      <c r="A2002" s="759" t="s">
        <v>2144</v>
      </c>
      <c r="B2002" s="765" t="s">
        <v>2145</v>
      </c>
      <c r="C2002" s="161" t="s">
        <v>52</v>
      </c>
      <c r="D2002" s="740" t="s">
        <v>2148</v>
      </c>
      <c r="E2002" s="687" t="s">
        <v>2149</v>
      </c>
      <c r="F2002" s="163" t="s">
        <v>2113</v>
      </c>
      <c r="G2002" s="161">
        <v>7.0</v>
      </c>
      <c r="H2002" s="161">
        <v>6.0</v>
      </c>
      <c r="I2002" s="161">
        <v>7.0</v>
      </c>
      <c r="J2002" s="755">
        <v>50.0</v>
      </c>
      <c r="K2002" s="758">
        <v>8.33</v>
      </c>
      <c r="L2002" s="126" t="s">
        <v>68</v>
      </c>
    </row>
    <row r="2003" ht="15.75" customHeight="1">
      <c r="A2003" s="759" t="s">
        <v>2144</v>
      </c>
      <c r="B2003" s="765" t="s">
        <v>2145</v>
      </c>
      <c r="C2003" s="161" t="s">
        <v>52</v>
      </c>
      <c r="D2003" s="761" t="s">
        <v>2150</v>
      </c>
      <c r="E2003" s="687" t="s">
        <v>2151</v>
      </c>
      <c r="F2003" s="163" t="s">
        <v>2113</v>
      </c>
      <c r="G2003" s="161">
        <v>7.0</v>
      </c>
      <c r="H2003" s="161">
        <v>6.0</v>
      </c>
      <c r="I2003" s="161">
        <v>7.0</v>
      </c>
      <c r="J2003" s="755">
        <v>50.0</v>
      </c>
      <c r="K2003" s="758">
        <v>8.33</v>
      </c>
      <c r="L2003" s="126" t="s">
        <v>68</v>
      </c>
    </row>
    <row r="2004" ht="15.75" customHeight="1">
      <c r="A2004" s="759" t="s">
        <v>2152</v>
      </c>
      <c r="B2004" s="765" t="s">
        <v>2153</v>
      </c>
      <c r="C2004" s="161" t="s">
        <v>52</v>
      </c>
      <c r="D2004" s="761" t="s">
        <v>2154</v>
      </c>
      <c r="E2004" s="687" t="s">
        <v>2155</v>
      </c>
      <c r="F2004" s="163" t="s">
        <v>2113</v>
      </c>
      <c r="G2004" s="161">
        <v>3.0</v>
      </c>
      <c r="H2004" s="161">
        <v>2.0</v>
      </c>
      <c r="I2004" s="161">
        <v>3.0</v>
      </c>
      <c r="J2004" s="755">
        <v>50.0</v>
      </c>
      <c r="K2004" s="758">
        <v>25.0</v>
      </c>
      <c r="L2004" s="126" t="s">
        <v>68</v>
      </c>
    </row>
    <row r="2005" ht="15.75" customHeight="1">
      <c r="A2005" s="759" t="s">
        <v>2156</v>
      </c>
      <c r="B2005" s="766" t="s">
        <v>2157</v>
      </c>
      <c r="C2005" s="161" t="s">
        <v>52</v>
      </c>
      <c r="D2005" s="761" t="s">
        <v>2154</v>
      </c>
      <c r="E2005" s="687" t="s">
        <v>2155</v>
      </c>
      <c r="F2005" s="163" t="s">
        <v>2113</v>
      </c>
      <c r="G2005" s="161">
        <v>3.0</v>
      </c>
      <c r="H2005" s="161">
        <v>2.0</v>
      </c>
      <c r="I2005" s="161">
        <v>3.0</v>
      </c>
      <c r="J2005" s="755">
        <v>50.0</v>
      </c>
      <c r="K2005" s="758">
        <v>25.0</v>
      </c>
      <c r="L2005" s="126" t="s">
        <v>68</v>
      </c>
    </row>
    <row r="2006" ht="15.75" customHeight="1">
      <c r="A2006" s="161" t="s">
        <v>2158</v>
      </c>
      <c r="B2006" s="640" t="s">
        <v>2159</v>
      </c>
      <c r="C2006" s="161" t="s">
        <v>52</v>
      </c>
      <c r="D2006" s="348" t="s">
        <v>2160</v>
      </c>
      <c r="E2006" s="687" t="s">
        <v>2161</v>
      </c>
      <c r="F2006" s="163" t="s">
        <v>2113</v>
      </c>
      <c r="G2006" s="161">
        <v>5.0</v>
      </c>
      <c r="H2006" s="161">
        <v>3.0</v>
      </c>
      <c r="I2006" s="161">
        <v>5.0</v>
      </c>
      <c r="J2006" s="755">
        <v>50.0</v>
      </c>
      <c r="K2006" s="758">
        <v>16.66</v>
      </c>
      <c r="L2006" s="126" t="s">
        <v>68</v>
      </c>
    </row>
    <row r="2007" ht="15.75" customHeight="1">
      <c r="A2007" s="421" t="s">
        <v>2162</v>
      </c>
      <c r="B2007" s="641" t="s">
        <v>726</v>
      </c>
      <c r="C2007" s="421" t="s">
        <v>52</v>
      </c>
      <c r="D2007" s="162" t="s">
        <v>2163</v>
      </c>
      <c r="E2007" s="687" t="s">
        <v>2164</v>
      </c>
      <c r="F2007" s="163" t="s">
        <v>2113</v>
      </c>
      <c r="G2007" s="161">
        <v>6.0</v>
      </c>
      <c r="H2007" s="161">
        <v>6.0</v>
      </c>
      <c r="I2007" s="161">
        <v>6.0</v>
      </c>
      <c r="J2007" s="755">
        <v>50.0</v>
      </c>
      <c r="K2007" s="758">
        <v>8.33</v>
      </c>
      <c r="L2007" s="126" t="s">
        <v>68</v>
      </c>
    </row>
    <row r="2008" ht="15.75" customHeight="1">
      <c r="A2008" s="767" t="s">
        <v>2223</v>
      </c>
      <c r="B2008" s="768" t="s">
        <v>2224</v>
      </c>
      <c r="C2008" s="767" t="s">
        <v>52</v>
      </c>
      <c r="D2008" s="767" t="s">
        <v>2422</v>
      </c>
      <c r="E2008" s="769" t="s">
        <v>2423</v>
      </c>
      <c r="F2008" s="770" t="s">
        <v>2362</v>
      </c>
      <c r="G2008" s="767">
        <v>14.0</v>
      </c>
      <c r="H2008" s="767">
        <v>14.0</v>
      </c>
      <c r="I2008" s="767">
        <v>14.0</v>
      </c>
      <c r="J2008" s="771">
        <v>50.0</v>
      </c>
      <c r="K2008" s="772">
        <f t="shared" ref="K2008:K2019" si="24">J2008/G2008</f>
        <v>3.571428571</v>
      </c>
      <c r="L2008" s="126" t="s">
        <v>68</v>
      </c>
    </row>
    <row r="2009" ht="15.75" customHeight="1">
      <c r="A2009" s="773" t="s">
        <v>2223</v>
      </c>
      <c r="B2009" s="774" t="s">
        <v>2224</v>
      </c>
      <c r="C2009" s="767" t="s">
        <v>52</v>
      </c>
      <c r="D2009" s="767" t="s">
        <v>2424</v>
      </c>
      <c r="E2009" s="775" t="s">
        <v>2425</v>
      </c>
      <c r="F2009" s="770" t="s">
        <v>2362</v>
      </c>
      <c r="G2009" s="767">
        <v>14.0</v>
      </c>
      <c r="H2009" s="767">
        <v>14.0</v>
      </c>
      <c r="I2009" s="767">
        <v>14.0</v>
      </c>
      <c r="J2009" s="771">
        <v>50.0</v>
      </c>
      <c r="K2009" s="772">
        <f t="shared" si="24"/>
        <v>3.571428571</v>
      </c>
      <c r="L2009" s="126" t="s">
        <v>68</v>
      </c>
    </row>
    <row r="2010" ht="15.75" customHeight="1">
      <c r="A2010" s="767" t="s">
        <v>2223</v>
      </c>
      <c r="B2010" s="768" t="s">
        <v>2224</v>
      </c>
      <c r="C2010" s="767" t="s">
        <v>52</v>
      </c>
      <c r="D2010" s="767" t="s">
        <v>2426</v>
      </c>
      <c r="E2010" s="775" t="s">
        <v>2425</v>
      </c>
      <c r="F2010" s="770" t="s">
        <v>2362</v>
      </c>
      <c r="G2010" s="767">
        <v>14.0</v>
      </c>
      <c r="H2010" s="767">
        <v>14.0</v>
      </c>
      <c r="I2010" s="767">
        <v>14.0</v>
      </c>
      <c r="J2010" s="771">
        <v>50.0</v>
      </c>
      <c r="K2010" s="772">
        <f t="shared" si="24"/>
        <v>3.571428571</v>
      </c>
      <c r="L2010" s="126" t="s">
        <v>68</v>
      </c>
    </row>
    <row r="2011" ht="15.75" customHeight="1">
      <c r="A2011" s="773" t="s">
        <v>2223</v>
      </c>
      <c r="B2011" s="774" t="s">
        <v>2224</v>
      </c>
      <c r="C2011" s="767" t="s">
        <v>52</v>
      </c>
      <c r="D2011" s="767" t="s">
        <v>2427</v>
      </c>
      <c r="E2011" s="775" t="s">
        <v>2428</v>
      </c>
      <c r="F2011" s="770" t="s">
        <v>2362</v>
      </c>
      <c r="G2011" s="767">
        <v>14.0</v>
      </c>
      <c r="H2011" s="767">
        <v>14.0</v>
      </c>
      <c r="I2011" s="767">
        <v>14.0</v>
      </c>
      <c r="J2011" s="771">
        <v>50.0</v>
      </c>
      <c r="K2011" s="772">
        <f t="shared" si="24"/>
        <v>3.571428571</v>
      </c>
      <c r="L2011" s="126" t="s">
        <v>68</v>
      </c>
    </row>
    <row r="2012" ht="15.75" customHeight="1">
      <c r="A2012" s="767" t="s">
        <v>2223</v>
      </c>
      <c r="B2012" s="768" t="s">
        <v>2224</v>
      </c>
      <c r="C2012" s="767" t="s">
        <v>52</v>
      </c>
      <c r="D2012" s="767" t="s">
        <v>2429</v>
      </c>
      <c r="E2012" s="775" t="s">
        <v>2428</v>
      </c>
      <c r="F2012" s="770" t="s">
        <v>2362</v>
      </c>
      <c r="G2012" s="767">
        <v>14.0</v>
      </c>
      <c r="H2012" s="767">
        <v>14.0</v>
      </c>
      <c r="I2012" s="767">
        <v>14.0</v>
      </c>
      <c r="J2012" s="771">
        <v>50.0</v>
      </c>
      <c r="K2012" s="772">
        <f t="shared" si="24"/>
        <v>3.571428571</v>
      </c>
      <c r="L2012" s="126" t="s">
        <v>68</v>
      </c>
    </row>
    <row r="2013" ht="15.75" customHeight="1">
      <c r="A2013" s="773" t="s">
        <v>2223</v>
      </c>
      <c r="B2013" s="774" t="s">
        <v>2224</v>
      </c>
      <c r="C2013" s="767" t="s">
        <v>52</v>
      </c>
      <c r="D2013" s="767" t="s">
        <v>2430</v>
      </c>
      <c r="E2013" s="775" t="s">
        <v>2428</v>
      </c>
      <c r="F2013" s="770" t="s">
        <v>2362</v>
      </c>
      <c r="G2013" s="767">
        <v>14.0</v>
      </c>
      <c r="H2013" s="767">
        <v>14.0</v>
      </c>
      <c r="I2013" s="767">
        <v>14.0</v>
      </c>
      <c r="J2013" s="771">
        <v>50.0</v>
      </c>
      <c r="K2013" s="772">
        <f t="shared" si="24"/>
        <v>3.571428571</v>
      </c>
      <c r="L2013" s="126" t="s">
        <v>68</v>
      </c>
    </row>
    <row r="2014" ht="15.75" customHeight="1">
      <c r="A2014" s="767" t="s">
        <v>2223</v>
      </c>
      <c r="B2014" s="768" t="s">
        <v>2224</v>
      </c>
      <c r="C2014" s="767" t="s">
        <v>52</v>
      </c>
      <c r="D2014" s="767" t="s">
        <v>2431</v>
      </c>
      <c r="E2014" s="775" t="s">
        <v>2428</v>
      </c>
      <c r="F2014" s="770" t="s">
        <v>2362</v>
      </c>
      <c r="G2014" s="767">
        <v>14.0</v>
      </c>
      <c r="H2014" s="767">
        <v>14.0</v>
      </c>
      <c r="I2014" s="767">
        <v>14.0</v>
      </c>
      <c r="J2014" s="771">
        <v>50.0</v>
      </c>
      <c r="K2014" s="772">
        <f t="shared" si="24"/>
        <v>3.571428571</v>
      </c>
      <c r="L2014" s="126" t="s">
        <v>68</v>
      </c>
    </row>
    <row r="2015" ht="15.75" customHeight="1">
      <c r="A2015" s="773" t="s">
        <v>2223</v>
      </c>
      <c r="B2015" s="774" t="s">
        <v>2224</v>
      </c>
      <c r="C2015" s="767" t="s">
        <v>52</v>
      </c>
      <c r="D2015" s="767" t="s">
        <v>2432</v>
      </c>
      <c r="E2015" s="775" t="s">
        <v>2428</v>
      </c>
      <c r="F2015" s="770" t="s">
        <v>2362</v>
      </c>
      <c r="G2015" s="767">
        <v>14.0</v>
      </c>
      <c r="H2015" s="767">
        <v>14.0</v>
      </c>
      <c r="I2015" s="767">
        <v>14.0</v>
      </c>
      <c r="J2015" s="771">
        <v>50.0</v>
      </c>
      <c r="K2015" s="772">
        <f t="shared" si="24"/>
        <v>3.571428571</v>
      </c>
      <c r="L2015" s="126" t="s">
        <v>68</v>
      </c>
    </row>
    <row r="2016" ht="15.75" customHeight="1">
      <c r="A2016" s="767" t="s">
        <v>2223</v>
      </c>
      <c r="B2016" s="768" t="s">
        <v>2224</v>
      </c>
      <c r="C2016" s="767" t="s">
        <v>52</v>
      </c>
      <c r="D2016" s="767" t="s">
        <v>2433</v>
      </c>
      <c r="E2016" s="775" t="s">
        <v>2428</v>
      </c>
      <c r="F2016" s="770" t="s">
        <v>2362</v>
      </c>
      <c r="G2016" s="767">
        <v>14.0</v>
      </c>
      <c r="H2016" s="767">
        <v>14.0</v>
      </c>
      <c r="I2016" s="767">
        <v>14.0</v>
      </c>
      <c r="J2016" s="771">
        <v>50.0</v>
      </c>
      <c r="K2016" s="772">
        <f t="shared" si="24"/>
        <v>3.571428571</v>
      </c>
      <c r="L2016" s="126" t="s">
        <v>68</v>
      </c>
    </row>
    <row r="2017" ht="15.75" customHeight="1">
      <c r="A2017" s="773" t="s">
        <v>2223</v>
      </c>
      <c r="B2017" s="774" t="s">
        <v>2224</v>
      </c>
      <c r="C2017" s="767" t="s">
        <v>52</v>
      </c>
      <c r="D2017" s="767" t="s">
        <v>2434</v>
      </c>
      <c r="E2017" s="775" t="s">
        <v>2428</v>
      </c>
      <c r="F2017" s="770" t="s">
        <v>2362</v>
      </c>
      <c r="G2017" s="767">
        <v>14.0</v>
      </c>
      <c r="H2017" s="767">
        <v>14.0</v>
      </c>
      <c r="I2017" s="767">
        <v>14.0</v>
      </c>
      <c r="J2017" s="771">
        <v>50.0</v>
      </c>
      <c r="K2017" s="772">
        <f t="shared" si="24"/>
        <v>3.571428571</v>
      </c>
      <c r="L2017" s="126" t="s">
        <v>68</v>
      </c>
    </row>
    <row r="2018" ht="15.75" customHeight="1">
      <c r="A2018" s="767" t="s">
        <v>2223</v>
      </c>
      <c r="B2018" s="768" t="s">
        <v>2224</v>
      </c>
      <c r="C2018" s="767" t="s">
        <v>52</v>
      </c>
      <c r="D2018" s="767" t="s">
        <v>2435</v>
      </c>
      <c r="E2018" s="775" t="s">
        <v>2428</v>
      </c>
      <c r="F2018" s="770" t="s">
        <v>2362</v>
      </c>
      <c r="G2018" s="767">
        <v>14.0</v>
      </c>
      <c r="H2018" s="767">
        <v>14.0</v>
      </c>
      <c r="I2018" s="767">
        <v>14.0</v>
      </c>
      <c r="J2018" s="771">
        <v>50.0</v>
      </c>
      <c r="K2018" s="772">
        <f t="shared" si="24"/>
        <v>3.571428571</v>
      </c>
      <c r="L2018" s="126" t="s">
        <v>68</v>
      </c>
    </row>
    <row r="2019" ht="15.75" customHeight="1">
      <c r="A2019" s="773" t="s">
        <v>2223</v>
      </c>
      <c r="B2019" s="774" t="s">
        <v>2224</v>
      </c>
      <c r="C2019" s="767" t="s">
        <v>52</v>
      </c>
      <c r="D2019" s="767" t="s">
        <v>2436</v>
      </c>
      <c r="E2019" s="775" t="s">
        <v>2428</v>
      </c>
      <c r="F2019" s="770" t="s">
        <v>2362</v>
      </c>
      <c r="G2019" s="767">
        <v>14.0</v>
      </c>
      <c r="H2019" s="767">
        <v>14.0</v>
      </c>
      <c r="I2019" s="767">
        <v>14.0</v>
      </c>
      <c r="J2019" s="771">
        <v>50.0</v>
      </c>
      <c r="K2019" s="772">
        <f t="shared" si="24"/>
        <v>3.571428571</v>
      </c>
      <c r="L2019" s="126" t="s">
        <v>3614</v>
      </c>
    </row>
    <row r="2020" ht="15.75" customHeight="1">
      <c r="A2020" s="348" t="s">
        <v>3615</v>
      </c>
      <c r="B2020" s="640" t="s">
        <v>3616</v>
      </c>
      <c r="C2020" s="348" t="s">
        <v>52</v>
      </c>
      <c r="D2020" s="348" t="s">
        <v>3617</v>
      </c>
      <c r="E2020" s="348" t="s">
        <v>3618</v>
      </c>
      <c r="F2020" s="348" t="s">
        <v>2508</v>
      </c>
      <c r="G2020" s="348">
        <v>4.0</v>
      </c>
      <c r="H2020" s="348">
        <v>1.0</v>
      </c>
      <c r="I2020" s="348">
        <v>6.0</v>
      </c>
      <c r="J2020" s="665">
        <v>50.0</v>
      </c>
      <c r="K2020" s="628">
        <v>12.5</v>
      </c>
      <c r="L2020" s="126" t="s">
        <v>3614</v>
      </c>
    </row>
    <row r="2021" ht="15.75" customHeight="1">
      <c r="A2021" s="348" t="s">
        <v>3615</v>
      </c>
      <c r="B2021" s="640" t="s">
        <v>3616</v>
      </c>
      <c r="C2021" s="348" t="s">
        <v>52</v>
      </c>
      <c r="D2021" s="348" t="s">
        <v>3619</v>
      </c>
      <c r="E2021" s="348" t="s">
        <v>3620</v>
      </c>
      <c r="F2021" s="348" t="s">
        <v>2508</v>
      </c>
      <c r="G2021" s="348">
        <v>4.0</v>
      </c>
      <c r="H2021" s="348">
        <v>1.0</v>
      </c>
      <c r="I2021" s="348">
        <v>6.0</v>
      </c>
      <c r="J2021" s="665">
        <v>50.0</v>
      </c>
      <c r="K2021" s="628">
        <v>12.5</v>
      </c>
      <c r="L2021" s="126" t="s">
        <v>3614</v>
      </c>
    </row>
    <row r="2022" ht="15.75" customHeight="1">
      <c r="A2022" s="348" t="s">
        <v>3615</v>
      </c>
      <c r="B2022" s="640" t="s">
        <v>3616</v>
      </c>
      <c r="C2022" s="348" t="s">
        <v>52</v>
      </c>
      <c r="D2022" s="348" t="s">
        <v>3621</v>
      </c>
      <c r="E2022" s="348" t="s">
        <v>3622</v>
      </c>
      <c r="F2022" s="348" t="s">
        <v>2508</v>
      </c>
      <c r="G2022" s="348">
        <v>4.0</v>
      </c>
      <c r="H2022" s="348">
        <v>1.0</v>
      </c>
      <c r="I2022" s="348">
        <v>6.0</v>
      </c>
      <c r="J2022" s="665">
        <v>50.0</v>
      </c>
      <c r="K2022" s="628">
        <v>12.5</v>
      </c>
      <c r="L2022" s="126" t="s">
        <v>3614</v>
      </c>
    </row>
    <row r="2023" ht="15.75" customHeight="1">
      <c r="A2023" s="348" t="s">
        <v>2605</v>
      </c>
      <c r="B2023" s="640" t="s">
        <v>2550</v>
      </c>
      <c r="C2023" s="348" t="s">
        <v>52</v>
      </c>
      <c r="D2023" s="348" t="s">
        <v>2551</v>
      </c>
      <c r="E2023" s="348" t="s">
        <v>2552</v>
      </c>
      <c r="F2023" s="348" t="s">
        <v>2508</v>
      </c>
      <c r="G2023" s="348">
        <v>10.0</v>
      </c>
      <c r="H2023" s="348">
        <v>9.0</v>
      </c>
      <c r="I2023" s="348">
        <v>11.0</v>
      </c>
      <c r="J2023" s="665">
        <v>50.0</v>
      </c>
      <c r="K2023" s="628">
        <v>5.0</v>
      </c>
      <c r="L2023" s="126" t="s">
        <v>3614</v>
      </c>
    </row>
    <row r="2024" ht="15.75" customHeight="1">
      <c r="A2024" s="348" t="s">
        <v>3479</v>
      </c>
      <c r="B2024" s="640" t="s">
        <v>2577</v>
      </c>
      <c r="C2024" s="348" t="s">
        <v>52</v>
      </c>
      <c r="D2024" s="348" t="s">
        <v>3480</v>
      </c>
      <c r="E2024" s="348" t="s">
        <v>3299</v>
      </c>
      <c r="F2024" s="348" t="s">
        <v>2508</v>
      </c>
      <c r="G2024" s="348">
        <v>7.0</v>
      </c>
      <c r="H2024" s="348">
        <v>7.0</v>
      </c>
      <c r="I2024" s="348">
        <v>9.0</v>
      </c>
      <c r="J2024" s="665">
        <v>50.0</v>
      </c>
      <c r="K2024" s="628">
        <v>7.14</v>
      </c>
      <c r="L2024" s="126" t="s">
        <v>3614</v>
      </c>
    </row>
    <row r="2025" ht="15.75" customHeight="1">
      <c r="A2025" s="348" t="s">
        <v>3481</v>
      </c>
      <c r="B2025" s="640" t="s">
        <v>3482</v>
      </c>
      <c r="C2025" s="348" t="s">
        <v>52</v>
      </c>
      <c r="D2025" s="348" t="s">
        <v>3483</v>
      </c>
      <c r="E2025" s="348" t="s">
        <v>3484</v>
      </c>
      <c r="F2025" s="348" t="s">
        <v>2508</v>
      </c>
      <c r="G2025" s="348">
        <v>4.0</v>
      </c>
      <c r="H2025" s="348">
        <v>3.0</v>
      </c>
      <c r="I2025" s="348">
        <v>5.0</v>
      </c>
      <c r="J2025" s="665">
        <v>50.0</v>
      </c>
      <c r="K2025" s="628">
        <v>12.5</v>
      </c>
      <c r="L2025" s="126" t="s">
        <v>3614</v>
      </c>
    </row>
    <row r="2026" ht="15.75" customHeight="1">
      <c r="A2026" s="348" t="s">
        <v>3623</v>
      </c>
      <c r="B2026" s="640" t="s">
        <v>2541</v>
      </c>
      <c r="C2026" s="348" t="s">
        <v>52</v>
      </c>
      <c r="D2026" s="348" t="s">
        <v>3624</v>
      </c>
      <c r="E2026" s="348" t="s">
        <v>2543</v>
      </c>
      <c r="F2026" s="348" t="s">
        <v>2508</v>
      </c>
      <c r="G2026" s="348">
        <v>7.0</v>
      </c>
      <c r="H2026" s="348">
        <v>5.0</v>
      </c>
      <c r="I2026" s="348">
        <v>7.0</v>
      </c>
      <c r="J2026" s="665">
        <v>50.0</v>
      </c>
      <c r="K2026" s="628">
        <v>7.142857143</v>
      </c>
      <c r="L2026" s="126" t="s">
        <v>3614</v>
      </c>
    </row>
    <row r="2027" ht="15.75" customHeight="1">
      <c r="A2027" s="348" t="s">
        <v>2582</v>
      </c>
      <c r="B2027" s="640" t="s">
        <v>2554</v>
      </c>
      <c r="C2027" s="348" t="s">
        <v>52</v>
      </c>
      <c r="D2027" s="348" t="s">
        <v>2555</v>
      </c>
      <c r="E2027" s="348" t="s">
        <v>2556</v>
      </c>
      <c r="F2027" s="348" t="s">
        <v>2508</v>
      </c>
      <c r="G2027" s="348">
        <v>10.0</v>
      </c>
      <c r="H2027" s="348">
        <v>7.0</v>
      </c>
      <c r="I2027" s="348">
        <v>10.0</v>
      </c>
      <c r="J2027" s="665">
        <v>50.0</v>
      </c>
      <c r="K2027" s="628">
        <v>5.0</v>
      </c>
      <c r="L2027" s="126" t="s">
        <v>3614</v>
      </c>
    </row>
    <row r="2028" ht="15.75" customHeight="1">
      <c r="A2028" s="348" t="s">
        <v>2582</v>
      </c>
      <c r="B2028" s="640" t="s">
        <v>2554</v>
      </c>
      <c r="C2028" s="348" t="s">
        <v>52</v>
      </c>
      <c r="D2028" s="348" t="s">
        <v>2558</v>
      </c>
      <c r="E2028" s="348" t="s">
        <v>2559</v>
      </c>
      <c r="F2028" s="348" t="s">
        <v>2508</v>
      </c>
      <c r="G2028" s="348">
        <v>10.0</v>
      </c>
      <c r="H2028" s="348">
        <v>7.0</v>
      </c>
      <c r="I2028" s="348">
        <v>10.0</v>
      </c>
      <c r="J2028" s="665">
        <v>50.0</v>
      </c>
      <c r="K2028" s="628">
        <v>5.0</v>
      </c>
      <c r="L2028" s="126" t="s">
        <v>3614</v>
      </c>
    </row>
    <row r="2029" ht="15.75" customHeight="1">
      <c r="A2029" s="348" t="s">
        <v>2582</v>
      </c>
      <c r="B2029" s="640" t="s">
        <v>2554</v>
      </c>
      <c r="C2029" s="348" t="s">
        <v>52</v>
      </c>
      <c r="D2029" s="348" t="s">
        <v>2561</v>
      </c>
      <c r="E2029" s="348" t="s">
        <v>2562</v>
      </c>
      <c r="F2029" s="348" t="s">
        <v>2508</v>
      </c>
      <c r="G2029" s="348">
        <v>10.0</v>
      </c>
      <c r="H2029" s="348">
        <v>7.0</v>
      </c>
      <c r="I2029" s="348">
        <v>10.0</v>
      </c>
      <c r="J2029" s="665">
        <v>50.0</v>
      </c>
      <c r="K2029" s="628">
        <v>5.0</v>
      </c>
      <c r="L2029" s="126" t="s">
        <v>3614</v>
      </c>
    </row>
    <row r="2030" ht="15.75" customHeight="1">
      <c r="A2030" s="348" t="s">
        <v>2582</v>
      </c>
      <c r="B2030" s="640" t="s">
        <v>2554</v>
      </c>
      <c r="C2030" s="348" t="s">
        <v>52</v>
      </c>
      <c r="D2030" s="348" t="s">
        <v>2564</v>
      </c>
      <c r="E2030" s="348" t="s">
        <v>2565</v>
      </c>
      <c r="F2030" s="348" t="s">
        <v>2508</v>
      </c>
      <c r="G2030" s="348">
        <v>10.0</v>
      </c>
      <c r="H2030" s="348">
        <v>7.0</v>
      </c>
      <c r="I2030" s="348">
        <v>10.0</v>
      </c>
      <c r="J2030" s="665">
        <v>50.0</v>
      </c>
      <c r="K2030" s="628">
        <v>5.0</v>
      </c>
      <c r="L2030" s="126" t="s">
        <v>3614</v>
      </c>
    </row>
    <row r="2031" ht="15.75" customHeight="1">
      <c r="A2031" s="348" t="s">
        <v>2582</v>
      </c>
      <c r="B2031" s="640" t="s">
        <v>2554</v>
      </c>
      <c r="C2031" s="348" t="s">
        <v>52</v>
      </c>
      <c r="D2031" s="348" t="s">
        <v>2567</v>
      </c>
      <c r="E2031" s="348" t="s">
        <v>2568</v>
      </c>
      <c r="F2031" s="348" t="s">
        <v>2508</v>
      </c>
      <c r="G2031" s="348">
        <v>10.0</v>
      </c>
      <c r="H2031" s="348">
        <v>7.0</v>
      </c>
      <c r="I2031" s="348">
        <v>10.0</v>
      </c>
      <c r="J2031" s="665">
        <v>50.0</v>
      </c>
      <c r="K2031" s="628">
        <v>5.0</v>
      </c>
      <c r="L2031" s="126" t="s">
        <v>3614</v>
      </c>
    </row>
    <row r="2032" ht="15.75" customHeight="1">
      <c r="A2032" s="348" t="s">
        <v>2607</v>
      </c>
      <c r="B2032" s="640" t="s">
        <v>2206</v>
      </c>
      <c r="C2032" s="348" t="s">
        <v>52</v>
      </c>
      <c r="D2032" s="348" t="s">
        <v>2207</v>
      </c>
      <c r="E2032" s="348" t="s">
        <v>2208</v>
      </c>
      <c r="F2032" s="348" t="s">
        <v>2508</v>
      </c>
      <c r="G2032" s="348">
        <v>9.0</v>
      </c>
      <c r="H2032" s="348">
        <v>9.0</v>
      </c>
      <c r="I2032" s="348">
        <v>9.0</v>
      </c>
      <c r="J2032" s="665">
        <v>50.0</v>
      </c>
      <c r="K2032" s="628">
        <v>5.555555556</v>
      </c>
      <c r="L2032" s="126" t="s">
        <v>3614</v>
      </c>
    </row>
    <row r="2033" ht="15.75" customHeight="1">
      <c r="A2033" s="348" t="s">
        <v>2607</v>
      </c>
      <c r="B2033" s="640" t="s">
        <v>2206</v>
      </c>
      <c r="C2033" s="348" t="s">
        <v>52</v>
      </c>
      <c r="D2033" s="348" t="s">
        <v>2209</v>
      </c>
      <c r="E2033" s="348" t="s">
        <v>2210</v>
      </c>
      <c r="F2033" s="348" t="s">
        <v>2508</v>
      </c>
      <c r="G2033" s="348">
        <v>9.0</v>
      </c>
      <c r="H2033" s="348">
        <v>9.0</v>
      </c>
      <c r="I2033" s="348">
        <v>9.0</v>
      </c>
      <c r="J2033" s="665">
        <v>50.0</v>
      </c>
      <c r="K2033" s="628">
        <v>5.555555556</v>
      </c>
      <c r="L2033" s="126" t="s">
        <v>3614</v>
      </c>
    </row>
    <row r="2034" ht="15.75" customHeight="1">
      <c r="A2034" s="348" t="s">
        <v>2607</v>
      </c>
      <c r="B2034" s="640" t="s">
        <v>2206</v>
      </c>
      <c r="C2034" s="348" t="s">
        <v>52</v>
      </c>
      <c r="D2034" s="348" t="s">
        <v>2211</v>
      </c>
      <c r="E2034" s="348" t="s">
        <v>2212</v>
      </c>
      <c r="F2034" s="348" t="s">
        <v>2508</v>
      </c>
      <c r="G2034" s="348">
        <v>9.0</v>
      </c>
      <c r="H2034" s="348">
        <v>9.0</v>
      </c>
      <c r="I2034" s="348">
        <v>9.0</v>
      </c>
      <c r="J2034" s="665">
        <v>50.0</v>
      </c>
      <c r="K2034" s="628">
        <v>5.555555556</v>
      </c>
      <c r="L2034" s="126" t="s">
        <v>3614</v>
      </c>
    </row>
    <row r="2035" ht="15.75" customHeight="1">
      <c r="A2035" s="348" t="s">
        <v>2607</v>
      </c>
      <c r="B2035" s="640" t="s">
        <v>2206</v>
      </c>
      <c r="C2035" s="348" t="s">
        <v>52</v>
      </c>
      <c r="D2035" s="348" t="s">
        <v>2213</v>
      </c>
      <c r="E2035" s="348" t="s">
        <v>2214</v>
      </c>
      <c r="F2035" s="348" t="s">
        <v>2508</v>
      </c>
      <c r="G2035" s="348">
        <v>9.0</v>
      </c>
      <c r="H2035" s="348">
        <v>9.0</v>
      </c>
      <c r="I2035" s="348">
        <v>9.0</v>
      </c>
      <c r="J2035" s="665">
        <v>50.0</v>
      </c>
      <c r="K2035" s="628">
        <v>5.555555556</v>
      </c>
      <c r="L2035" s="126" t="s">
        <v>3614</v>
      </c>
    </row>
    <row r="2036" ht="15.75" customHeight="1">
      <c r="A2036" s="348" t="s">
        <v>2607</v>
      </c>
      <c r="B2036" s="640" t="s">
        <v>2206</v>
      </c>
      <c r="C2036" s="348" t="s">
        <v>52</v>
      </c>
      <c r="D2036" s="348" t="s">
        <v>2215</v>
      </c>
      <c r="E2036" s="348" t="s">
        <v>2216</v>
      </c>
      <c r="F2036" s="348" t="s">
        <v>2508</v>
      </c>
      <c r="G2036" s="348">
        <v>9.0</v>
      </c>
      <c r="H2036" s="348">
        <v>9.0</v>
      </c>
      <c r="I2036" s="348">
        <v>9.0</v>
      </c>
      <c r="J2036" s="665">
        <v>50.0</v>
      </c>
      <c r="K2036" s="628">
        <v>5.555555556</v>
      </c>
      <c r="L2036" s="126" t="s">
        <v>3614</v>
      </c>
    </row>
    <row r="2037" ht="15.75" customHeight="1">
      <c r="A2037" s="348" t="s">
        <v>2607</v>
      </c>
      <c r="B2037" s="640" t="s">
        <v>2206</v>
      </c>
      <c r="C2037" s="348" t="s">
        <v>52</v>
      </c>
      <c r="D2037" s="348" t="s">
        <v>2217</v>
      </c>
      <c r="E2037" s="348" t="s">
        <v>2218</v>
      </c>
      <c r="F2037" s="348" t="s">
        <v>2508</v>
      </c>
      <c r="G2037" s="348">
        <v>9.0</v>
      </c>
      <c r="H2037" s="348">
        <v>9.0</v>
      </c>
      <c r="I2037" s="348">
        <v>9.0</v>
      </c>
      <c r="J2037" s="665">
        <v>50.0</v>
      </c>
      <c r="K2037" s="628">
        <v>5.555555556</v>
      </c>
      <c r="L2037" s="126" t="s">
        <v>3614</v>
      </c>
    </row>
    <row r="2038" ht="15.75" customHeight="1">
      <c r="A2038" s="348" t="s">
        <v>2607</v>
      </c>
      <c r="B2038" s="640" t="s">
        <v>2206</v>
      </c>
      <c r="C2038" s="348" t="s">
        <v>52</v>
      </c>
      <c r="D2038" s="348" t="s">
        <v>2219</v>
      </c>
      <c r="E2038" s="348" t="s">
        <v>2220</v>
      </c>
      <c r="F2038" s="348" t="s">
        <v>2508</v>
      </c>
      <c r="G2038" s="348">
        <v>9.0</v>
      </c>
      <c r="H2038" s="348">
        <v>9.0</v>
      </c>
      <c r="I2038" s="348">
        <v>9.0</v>
      </c>
      <c r="J2038" s="665">
        <v>50.0</v>
      </c>
      <c r="K2038" s="628">
        <v>5.555555556</v>
      </c>
      <c r="L2038" s="126" t="s">
        <v>3614</v>
      </c>
    </row>
    <row r="2039" ht="15.75" customHeight="1">
      <c r="A2039" s="348" t="s">
        <v>2607</v>
      </c>
      <c r="B2039" s="640" t="s">
        <v>2206</v>
      </c>
      <c r="C2039" s="348" t="s">
        <v>52</v>
      </c>
      <c r="D2039" s="348" t="s">
        <v>2221</v>
      </c>
      <c r="E2039" s="348" t="s">
        <v>2222</v>
      </c>
      <c r="F2039" s="348" t="s">
        <v>2508</v>
      </c>
      <c r="G2039" s="348">
        <v>9.0</v>
      </c>
      <c r="H2039" s="348">
        <v>9.0</v>
      </c>
      <c r="I2039" s="348">
        <v>9.0</v>
      </c>
      <c r="J2039" s="665">
        <v>50.0</v>
      </c>
      <c r="K2039" s="628">
        <v>5.555555556</v>
      </c>
      <c r="L2039" s="126" t="s">
        <v>3614</v>
      </c>
    </row>
    <row r="2040" ht="15.75" customHeight="1">
      <c r="A2040" s="348" t="s">
        <v>3268</v>
      </c>
      <c r="B2040" s="640" t="s">
        <v>3269</v>
      </c>
      <c r="C2040" s="348" t="s">
        <v>52</v>
      </c>
      <c r="D2040" s="348" t="s">
        <v>3270</v>
      </c>
      <c r="E2040" s="348" t="s">
        <v>3271</v>
      </c>
      <c r="F2040" s="348" t="s">
        <v>2508</v>
      </c>
      <c r="G2040" s="348">
        <v>6.0</v>
      </c>
      <c r="H2040" s="348">
        <v>5.0</v>
      </c>
      <c r="I2040" s="348">
        <v>7.0</v>
      </c>
      <c r="J2040" s="665">
        <v>50.0</v>
      </c>
      <c r="K2040" s="628">
        <v>8.333333333</v>
      </c>
      <c r="L2040" s="126" t="s">
        <v>3614</v>
      </c>
    </row>
    <row r="2041" ht="15.75" customHeight="1">
      <c r="A2041" s="348" t="s">
        <v>3268</v>
      </c>
      <c r="B2041" s="640" t="s">
        <v>3269</v>
      </c>
      <c r="C2041" s="348" t="s">
        <v>52</v>
      </c>
      <c r="D2041" s="348" t="s">
        <v>3272</v>
      </c>
      <c r="E2041" s="348" t="s">
        <v>3273</v>
      </c>
      <c r="F2041" s="348" t="s">
        <v>2508</v>
      </c>
      <c r="G2041" s="348">
        <v>6.0</v>
      </c>
      <c r="H2041" s="348">
        <v>5.0</v>
      </c>
      <c r="I2041" s="348">
        <v>7.0</v>
      </c>
      <c r="J2041" s="665">
        <v>50.0</v>
      </c>
      <c r="K2041" s="628">
        <v>8.333333333</v>
      </c>
      <c r="L2041" s="126" t="s">
        <v>3614</v>
      </c>
    </row>
    <row r="2042" ht="15.75" customHeight="1">
      <c r="A2042" s="348" t="s">
        <v>3268</v>
      </c>
      <c r="B2042" s="640" t="s">
        <v>3269</v>
      </c>
      <c r="C2042" s="348" t="s">
        <v>52</v>
      </c>
      <c r="D2042" s="348" t="s">
        <v>3274</v>
      </c>
      <c r="E2042" s="348" t="s">
        <v>3275</v>
      </c>
      <c r="F2042" s="348" t="s">
        <v>2508</v>
      </c>
      <c r="G2042" s="348">
        <v>6.0</v>
      </c>
      <c r="H2042" s="348">
        <v>5.0</v>
      </c>
      <c r="I2042" s="348">
        <v>7.0</v>
      </c>
      <c r="J2042" s="665">
        <v>50.0</v>
      </c>
      <c r="K2042" s="628">
        <v>8.333333333</v>
      </c>
      <c r="L2042" s="126" t="s">
        <v>3614</v>
      </c>
    </row>
    <row r="2043" ht="15.75" customHeight="1">
      <c r="A2043" s="348" t="s">
        <v>3268</v>
      </c>
      <c r="B2043" s="640" t="s">
        <v>3269</v>
      </c>
      <c r="C2043" s="348" t="s">
        <v>52</v>
      </c>
      <c r="D2043" s="348" t="s">
        <v>3276</v>
      </c>
      <c r="E2043" s="348" t="s">
        <v>3277</v>
      </c>
      <c r="F2043" s="348" t="s">
        <v>2508</v>
      </c>
      <c r="G2043" s="348">
        <v>6.0</v>
      </c>
      <c r="H2043" s="348">
        <v>5.0</v>
      </c>
      <c r="I2043" s="348">
        <v>7.0</v>
      </c>
      <c r="J2043" s="665">
        <v>50.0</v>
      </c>
      <c r="K2043" s="628">
        <v>8.333333333</v>
      </c>
      <c r="L2043" s="126" t="s">
        <v>3614</v>
      </c>
    </row>
    <row r="2044" ht="15.75" customHeight="1">
      <c r="A2044" s="348" t="s">
        <v>3268</v>
      </c>
      <c r="B2044" s="640" t="s">
        <v>3269</v>
      </c>
      <c r="C2044" s="348" t="s">
        <v>52</v>
      </c>
      <c r="D2044" s="348" t="s">
        <v>3278</v>
      </c>
      <c r="E2044" s="348" t="s">
        <v>3279</v>
      </c>
      <c r="F2044" s="348" t="s">
        <v>2508</v>
      </c>
      <c r="G2044" s="348">
        <v>6.0</v>
      </c>
      <c r="H2044" s="348">
        <v>5.0</v>
      </c>
      <c r="I2044" s="348">
        <v>7.0</v>
      </c>
      <c r="J2044" s="665">
        <v>50.0</v>
      </c>
      <c r="K2044" s="628">
        <v>8.333333333</v>
      </c>
      <c r="L2044" s="126" t="s">
        <v>3614</v>
      </c>
    </row>
    <row r="2045" ht="15.75" customHeight="1">
      <c r="A2045" s="348" t="s">
        <v>3268</v>
      </c>
      <c r="B2045" s="640" t="s">
        <v>3269</v>
      </c>
      <c r="C2045" s="348" t="s">
        <v>52</v>
      </c>
      <c r="D2045" s="348" t="s">
        <v>3280</v>
      </c>
      <c r="E2045" s="348" t="s">
        <v>3281</v>
      </c>
      <c r="F2045" s="348" t="s">
        <v>2508</v>
      </c>
      <c r="G2045" s="348">
        <v>6.0</v>
      </c>
      <c r="H2045" s="348">
        <v>5.0</v>
      </c>
      <c r="I2045" s="348">
        <v>7.0</v>
      </c>
      <c r="J2045" s="665">
        <v>50.0</v>
      </c>
      <c r="K2045" s="628">
        <v>8.333333333</v>
      </c>
      <c r="L2045" s="126" t="s">
        <v>3614</v>
      </c>
    </row>
    <row r="2046" ht="15.75" customHeight="1">
      <c r="A2046" s="348" t="s">
        <v>3268</v>
      </c>
      <c r="B2046" s="640" t="s">
        <v>3269</v>
      </c>
      <c r="C2046" s="348" t="s">
        <v>52</v>
      </c>
      <c r="D2046" s="348" t="s">
        <v>3282</v>
      </c>
      <c r="E2046" s="348" t="s">
        <v>3283</v>
      </c>
      <c r="F2046" s="348" t="s">
        <v>2508</v>
      </c>
      <c r="G2046" s="348">
        <v>6.0</v>
      </c>
      <c r="H2046" s="348">
        <v>5.0</v>
      </c>
      <c r="I2046" s="348">
        <v>7.0</v>
      </c>
      <c r="J2046" s="665">
        <v>50.0</v>
      </c>
      <c r="K2046" s="628">
        <v>8.333333333</v>
      </c>
      <c r="L2046" s="126" t="s">
        <v>3614</v>
      </c>
    </row>
    <row r="2047" ht="15.75" customHeight="1">
      <c r="A2047" s="348" t="s">
        <v>3268</v>
      </c>
      <c r="B2047" s="640" t="s">
        <v>3269</v>
      </c>
      <c r="C2047" s="348" t="s">
        <v>52</v>
      </c>
      <c r="D2047" s="348" t="s">
        <v>3284</v>
      </c>
      <c r="E2047" s="348" t="s">
        <v>3285</v>
      </c>
      <c r="F2047" s="348" t="s">
        <v>2508</v>
      </c>
      <c r="G2047" s="348">
        <v>6.0</v>
      </c>
      <c r="H2047" s="348">
        <v>5.0</v>
      </c>
      <c r="I2047" s="348">
        <v>7.0</v>
      </c>
      <c r="J2047" s="665">
        <v>50.0</v>
      </c>
      <c r="K2047" s="628">
        <v>8.333333333</v>
      </c>
      <c r="L2047" s="126" t="s">
        <v>3614</v>
      </c>
    </row>
    <row r="2048" ht="15.75" customHeight="1">
      <c r="A2048" s="348" t="s">
        <v>3268</v>
      </c>
      <c r="B2048" s="640" t="s">
        <v>3269</v>
      </c>
      <c r="C2048" s="348" t="s">
        <v>52</v>
      </c>
      <c r="D2048" s="348" t="s">
        <v>3286</v>
      </c>
      <c r="E2048" s="348" t="s">
        <v>3287</v>
      </c>
      <c r="F2048" s="348" t="s">
        <v>2508</v>
      </c>
      <c r="G2048" s="348">
        <v>6.0</v>
      </c>
      <c r="H2048" s="348">
        <v>5.0</v>
      </c>
      <c r="I2048" s="348">
        <v>7.0</v>
      </c>
      <c r="J2048" s="665">
        <v>50.0</v>
      </c>
      <c r="K2048" s="628">
        <v>8.333333333</v>
      </c>
      <c r="L2048" s="126" t="s">
        <v>3614</v>
      </c>
    </row>
    <row r="2049" ht="15.75" customHeight="1">
      <c r="A2049" s="348" t="s">
        <v>3268</v>
      </c>
      <c r="B2049" s="640" t="s">
        <v>3269</v>
      </c>
      <c r="C2049" s="348" t="s">
        <v>52</v>
      </c>
      <c r="D2049" s="348" t="s">
        <v>3288</v>
      </c>
      <c r="E2049" s="348" t="s">
        <v>3289</v>
      </c>
      <c r="F2049" s="348" t="s">
        <v>2508</v>
      </c>
      <c r="G2049" s="348">
        <v>6.0</v>
      </c>
      <c r="H2049" s="348">
        <v>5.0</v>
      </c>
      <c r="I2049" s="348">
        <v>7.0</v>
      </c>
      <c r="J2049" s="665">
        <v>50.0</v>
      </c>
      <c r="K2049" s="628">
        <v>8.333333333</v>
      </c>
      <c r="L2049" s="126" t="s">
        <v>3614</v>
      </c>
    </row>
    <row r="2050" ht="15.75" customHeight="1">
      <c r="A2050" s="348" t="s">
        <v>3268</v>
      </c>
      <c r="B2050" s="640" t="s">
        <v>3269</v>
      </c>
      <c r="C2050" s="348" t="s">
        <v>52</v>
      </c>
      <c r="D2050" s="348" t="s">
        <v>3290</v>
      </c>
      <c r="E2050" s="348" t="s">
        <v>3291</v>
      </c>
      <c r="F2050" s="348" t="s">
        <v>2508</v>
      </c>
      <c r="G2050" s="348">
        <v>6.0</v>
      </c>
      <c r="H2050" s="348">
        <v>5.0</v>
      </c>
      <c r="I2050" s="348">
        <v>7.0</v>
      </c>
      <c r="J2050" s="665">
        <v>50.0</v>
      </c>
      <c r="K2050" s="628">
        <v>8.333333333</v>
      </c>
      <c r="L2050" s="126" t="s">
        <v>3614</v>
      </c>
    </row>
    <row r="2051" ht="15.75" customHeight="1">
      <c r="A2051" s="348" t="s">
        <v>3268</v>
      </c>
      <c r="B2051" s="640" t="s">
        <v>3269</v>
      </c>
      <c r="C2051" s="348" t="s">
        <v>52</v>
      </c>
      <c r="D2051" s="348" t="s">
        <v>3292</v>
      </c>
      <c r="E2051" s="348" t="s">
        <v>3293</v>
      </c>
      <c r="F2051" s="348" t="s">
        <v>2508</v>
      </c>
      <c r="G2051" s="348">
        <v>6.0</v>
      </c>
      <c r="H2051" s="348">
        <v>5.0</v>
      </c>
      <c r="I2051" s="348">
        <v>7.0</v>
      </c>
      <c r="J2051" s="665">
        <v>50.0</v>
      </c>
      <c r="K2051" s="628">
        <v>8.333333333</v>
      </c>
      <c r="L2051" s="126" t="s">
        <v>3614</v>
      </c>
    </row>
    <row r="2052" ht="15.75" customHeight="1">
      <c r="A2052" s="348" t="s">
        <v>3268</v>
      </c>
      <c r="B2052" s="640" t="s">
        <v>3269</v>
      </c>
      <c r="C2052" s="348" t="s">
        <v>52</v>
      </c>
      <c r="D2052" s="348" t="s">
        <v>3294</v>
      </c>
      <c r="E2052" s="348" t="s">
        <v>3295</v>
      </c>
      <c r="F2052" s="348" t="s">
        <v>2508</v>
      </c>
      <c r="G2052" s="348">
        <v>6.0</v>
      </c>
      <c r="H2052" s="348">
        <v>5.0</v>
      </c>
      <c r="I2052" s="348">
        <v>7.0</v>
      </c>
      <c r="J2052" s="665">
        <v>50.0</v>
      </c>
      <c r="K2052" s="628">
        <v>8.333333333</v>
      </c>
      <c r="L2052" s="126" t="s">
        <v>3614</v>
      </c>
    </row>
    <row r="2053" ht="15.75" customHeight="1">
      <c r="A2053" s="348" t="s">
        <v>3268</v>
      </c>
      <c r="B2053" s="640" t="s">
        <v>3269</v>
      </c>
      <c r="C2053" s="348" t="s">
        <v>52</v>
      </c>
      <c r="D2053" s="348" t="s">
        <v>3296</v>
      </c>
      <c r="E2053" s="348" t="s">
        <v>3297</v>
      </c>
      <c r="F2053" s="348" t="s">
        <v>2508</v>
      </c>
      <c r="G2053" s="348">
        <v>6.0</v>
      </c>
      <c r="H2053" s="348">
        <v>5.0</v>
      </c>
      <c r="I2053" s="348">
        <v>7.0</v>
      </c>
      <c r="J2053" s="665">
        <v>50.0</v>
      </c>
      <c r="K2053" s="628">
        <v>8.333333333</v>
      </c>
      <c r="L2053" s="126" t="s">
        <v>3614</v>
      </c>
    </row>
    <row r="2054" ht="15.75" customHeight="1">
      <c r="A2054" s="348" t="s">
        <v>3268</v>
      </c>
      <c r="B2054" s="640" t="s">
        <v>3269</v>
      </c>
      <c r="C2054" s="348" t="s">
        <v>52</v>
      </c>
      <c r="D2054" s="348" t="s">
        <v>3298</v>
      </c>
      <c r="E2054" s="348" t="s">
        <v>3299</v>
      </c>
      <c r="F2054" s="348" t="s">
        <v>2508</v>
      </c>
      <c r="G2054" s="348">
        <v>6.0</v>
      </c>
      <c r="H2054" s="348">
        <v>5.0</v>
      </c>
      <c r="I2054" s="348">
        <v>7.0</v>
      </c>
      <c r="J2054" s="665">
        <v>50.0</v>
      </c>
      <c r="K2054" s="628">
        <v>8.333333333</v>
      </c>
      <c r="L2054" s="126" t="s">
        <v>3614</v>
      </c>
    </row>
    <row r="2055" ht="15.75" customHeight="1">
      <c r="A2055" s="348" t="s">
        <v>3268</v>
      </c>
      <c r="B2055" s="640" t="s">
        <v>3269</v>
      </c>
      <c r="C2055" s="348" t="s">
        <v>52</v>
      </c>
      <c r="D2055" s="348" t="s">
        <v>3300</v>
      </c>
      <c r="E2055" s="348" t="s">
        <v>3301</v>
      </c>
      <c r="F2055" s="348" t="s">
        <v>2508</v>
      </c>
      <c r="G2055" s="348">
        <v>6.0</v>
      </c>
      <c r="H2055" s="348">
        <v>5.0</v>
      </c>
      <c r="I2055" s="348">
        <v>7.0</v>
      </c>
      <c r="J2055" s="665">
        <v>50.0</v>
      </c>
      <c r="K2055" s="628">
        <v>8.333333333</v>
      </c>
      <c r="L2055" s="126" t="s">
        <v>3614</v>
      </c>
    </row>
    <row r="2056" ht="15.75" customHeight="1">
      <c r="A2056" s="348" t="s">
        <v>3268</v>
      </c>
      <c r="B2056" s="640" t="s">
        <v>3269</v>
      </c>
      <c r="C2056" s="348" t="s">
        <v>52</v>
      </c>
      <c r="D2056" s="348" t="s">
        <v>3302</v>
      </c>
      <c r="E2056" s="348" t="s">
        <v>3303</v>
      </c>
      <c r="F2056" s="348" t="s">
        <v>2508</v>
      </c>
      <c r="G2056" s="348">
        <v>6.0</v>
      </c>
      <c r="H2056" s="348">
        <v>5.0</v>
      </c>
      <c r="I2056" s="348">
        <v>7.0</v>
      </c>
      <c r="J2056" s="665">
        <v>50.0</v>
      </c>
      <c r="K2056" s="628">
        <v>8.333333333</v>
      </c>
      <c r="L2056" s="126" t="s">
        <v>3614</v>
      </c>
    </row>
    <row r="2057" ht="15.75" customHeight="1">
      <c r="A2057" s="348" t="s">
        <v>3268</v>
      </c>
      <c r="B2057" s="640" t="s">
        <v>3269</v>
      </c>
      <c r="C2057" s="348" t="s">
        <v>52</v>
      </c>
      <c r="D2057" s="348" t="s">
        <v>3304</v>
      </c>
      <c r="E2057" s="348" t="s">
        <v>3305</v>
      </c>
      <c r="F2057" s="348" t="s">
        <v>2508</v>
      </c>
      <c r="G2057" s="348">
        <v>6.0</v>
      </c>
      <c r="H2057" s="348">
        <v>5.0</v>
      </c>
      <c r="I2057" s="348">
        <v>7.0</v>
      </c>
      <c r="J2057" s="665">
        <v>50.0</v>
      </c>
      <c r="K2057" s="628">
        <v>8.333333333</v>
      </c>
      <c r="L2057" s="126" t="s">
        <v>3614</v>
      </c>
    </row>
    <row r="2058" ht="15.75" customHeight="1">
      <c r="A2058" s="348" t="s">
        <v>3268</v>
      </c>
      <c r="B2058" s="640" t="s">
        <v>3269</v>
      </c>
      <c r="C2058" s="348" t="s">
        <v>52</v>
      </c>
      <c r="D2058" s="348" t="s">
        <v>3306</v>
      </c>
      <c r="E2058" s="348" t="s">
        <v>3307</v>
      </c>
      <c r="F2058" s="348" t="s">
        <v>2508</v>
      </c>
      <c r="G2058" s="348">
        <v>6.0</v>
      </c>
      <c r="H2058" s="348">
        <v>5.0</v>
      </c>
      <c r="I2058" s="348">
        <v>7.0</v>
      </c>
      <c r="J2058" s="665">
        <v>50.0</v>
      </c>
      <c r="K2058" s="628">
        <v>8.333333333</v>
      </c>
      <c r="L2058" s="126" t="s">
        <v>3614</v>
      </c>
    </row>
    <row r="2059" ht="15.75" customHeight="1">
      <c r="A2059" s="348" t="s">
        <v>3268</v>
      </c>
      <c r="B2059" s="640" t="s">
        <v>3269</v>
      </c>
      <c r="C2059" s="348" t="s">
        <v>52</v>
      </c>
      <c r="D2059" s="348" t="s">
        <v>3308</v>
      </c>
      <c r="E2059" s="348" t="s">
        <v>3309</v>
      </c>
      <c r="F2059" s="348" t="s">
        <v>2508</v>
      </c>
      <c r="G2059" s="348">
        <v>6.0</v>
      </c>
      <c r="H2059" s="348">
        <v>5.0</v>
      </c>
      <c r="I2059" s="348">
        <v>7.0</v>
      </c>
      <c r="J2059" s="665">
        <v>50.0</v>
      </c>
      <c r="K2059" s="628">
        <v>8.333333333</v>
      </c>
      <c r="L2059" s="126" t="s">
        <v>3614</v>
      </c>
    </row>
    <row r="2060" ht="15.75" customHeight="1">
      <c r="A2060" s="348" t="s">
        <v>3268</v>
      </c>
      <c r="B2060" s="640" t="s">
        <v>3269</v>
      </c>
      <c r="C2060" s="348" t="s">
        <v>52</v>
      </c>
      <c r="D2060" s="348" t="s">
        <v>3310</v>
      </c>
      <c r="E2060" s="348" t="s">
        <v>3311</v>
      </c>
      <c r="F2060" s="348" t="s">
        <v>2508</v>
      </c>
      <c r="G2060" s="348">
        <v>6.0</v>
      </c>
      <c r="H2060" s="348">
        <v>5.0</v>
      </c>
      <c r="I2060" s="348">
        <v>7.0</v>
      </c>
      <c r="J2060" s="665">
        <v>50.0</v>
      </c>
      <c r="K2060" s="628">
        <v>8.333333333</v>
      </c>
      <c r="L2060" s="126" t="s">
        <v>3614</v>
      </c>
    </row>
    <row r="2061" ht="15.75" customHeight="1">
      <c r="A2061" s="348" t="s">
        <v>3268</v>
      </c>
      <c r="B2061" s="640" t="s">
        <v>3269</v>
      </c>
      <c r="C2061" s="348" t="s">
        <v>52</v>
      </c>
      <c r="D2061" s="348" t="s">
        <v>3312</v>
      </c>
      <c r="E2061" s="348" t="s">
        <v>3313</v>
      </c>
      <c r="F2061" s="348" t="s">
        <v>2508</v>
      </c>
      <c r="G2061" s="348">
        <v>6.0</v>
      </c>
      <c r="H2061" s="348">
        <v>5.0</v>
      </c>
      <c r="I2061" s="348">
        <v>7.0</v>
      </c>
      <c r="J2061" s="665">
        <v>50.0</v>
      </c>
      <c r="K2061" s="628">
        <v>8.333333333</v>
      </c>
      <c r="L2061" s="126" t="s">
        <v>3614</v>
      </c>
    </row>
    <row r="2062" ht="15.75" customHeight="1">
      <c r="A2062" s="348" t="s">
        <v>3268</v>
      </c>
      <c r="B2062" s="640" t="s">
        <v>3269</v>
      </c>
      <c r="C2062" s="348" t="s">
        <v>52</v>
      </c>
      <c r="D2062" s="348" t="s">
        <v>3314</v>
      </c>
      <c r="E2062" s="348" t="s">
        <v>3315</v>
      </c>
      <c r="F2062" s="348" t="s">
        <v>2508</v>
      </c>
      <c r="G2062" s="348">
        <v>6.0</v>
      </c>
      <c r="H2062" s="348">
        <v>5.0</v>
      </c>
      <c r="I2062" s="348">
        <v>7.0</v>
      </c>
      <c r="J2062" s="665">
        <v>50.0</v>
      </c>
      <c r="K2062" s="628">
        <v>8.333333333</v>
      </c>
      <c r="L2062" s="126" t="s">
        <v>3614</v>
      </c>
    </row>
    <row r="2063" ht="15.75" customHeight="1">
      <c r="A2063" s="348" t="s">
        <v>3268</v>
      </c>
      <c r="B2063" s="640" t="s">
        <v>3269</v>
      </c>
      <c r="C2063" s="348" t="s">
        <v>52</v>
      </c>
      <c r="D2063" s="348" t="s">
        <v>3316</v>
      </c>
      <c r="E2063" s="348" t="s">
        <v>3317</v>
      </c>
      <c r="F2063" s="348" t="s">
        <v>2508</v>
      </c>
      <c r="G2063" s="348">
        <v>6.0</v>
      </c>
      <c r="H2063" s="348">
        <v>5.0</v>
      </c>
      <c r="I2063" s="348">
        <v>7.0</v>
      </c>
      <c r="J2063" s="665">
        <v>50.0</v>
      </c>
      <c r="K2063" s="628">
        <v>8.333333333</v>
      </c>
      <c r="L2063" s="126" t="s">
        <v>3614</v>
      </c>
    </row>
    <row r="2064" ht="15.75" customHeight="1">
      <c r="A2064" s="348" t="s">
        <v>3268</v>
      </c>
      <c r="B2064" s="640" t="s">
        <v>3269</v>
      </c>
      <c r="C2064" s="348" t="s">
        <v>52</v>
      </c>
      <c r="D2064" s="348" t="s">
        <v>3318</v>
      </c>
      <c r="E2064" s="348" t="s">
        <v>3319</v>
      </c>
      <c r="F2064" s="348" t="s">
        <v>2508</v>
      </c>
      <c r="G2064" s="348">
        <v>6.0</v>
      </c>
      <c r="H2064" s="348">
        <v>5.0</v>
      </c>
      <c r="I2064" s="348">
        <v>7.0</v>
      </c>
      <c r="J2064" s="665">
        <v>50.0</v>
      </c>
      <c r="K2064" s="628">
        <v>8.333333333</v>
      </c>
      <c r="L2064" s="126" t="s">
        <v>3614</v>
      </c>
    </row>
    <row r="2065" ht="15.75" customHeight="1">
      <c r="A2065" s="348" t="s">
        <v>3268</v>
      </c>
      <c r="B2065" s="640" t="s">
        <v>3269</v>
      </c>
      <c r="C2065" s="348" t="s">
        <v>52</v>
      </c>
      <c r="D2065" s="348" t="s">
        <v>3320</v>
      </c>
      <c r="E2065" s="348" t="s">
        <v>3321</v>
      </c>
      <c r="F2065" s="348" t="s">
        <v>2508</v>
      </c>
      <c r="G2065" s="348">
        <v>6.0</v>
      </c>
      <c r="H2065" s="348">
        <v>5.0</v>
      </c>
      <c r="I2065" s="348">
        <v>7.0</v>
      </c>
      <c r="J2065" s="665">
        <v>50.0</v>
      </c>
      <c r="K2065" s="628">
        <v>8.333333333</v>
      </c>
      <c r="L2065" s="126" t="s">
        <v>3614</v>
      </c>
    </row>
    <row r="2066" ht="15.75" customHeight="1">
      <c r="A2066" s="348" t="s">
        <v>3268</v>
      </c>
      <c r="B2066" s="640" t="s">
        <v>3269</v>
      </c>
      <c r="C2066" s="348" t="s">
        <v>52</v>
      </c>
      <c r="D2066" s="348" t="s">
        <v>3322</v>
      </c>
      <c r="E2066" s="348" t="s">
        <v>3323</v>
      </c>
      <c r="F2066" s="348" t="s">
        <v>2508</v>
      </c>
      <c r="G2066" s="348">
        <v>6.0</v>
      </c>
      <c r="H2066" s="348">
        <v>5.0</v>
      </c>
      <c r="I2066" s="348">
        <v>7.0</v>
      </c>
      <c r="J2066" s="665">
        <v>50.0</v>
      </c>
      <c r="K2066" s="628">
        <v>8.333333333</v>
      </c>
      <c r="L2066" s="126" t="s">
        <v>3614</v>
      </c>
    </row>
    <row r="2067" ht="15.75" customHeight="1">
      <c r="A2067" s="348" t="s">
        <v>3268</v>
      </c>
      <c r="B2067" s="640" t="s">
        <v>3269</v>
      </c>
      <c r="C2067" s="348" t="s">
        <v>52</v>
      </c>
      <c r="D2067" s="348" t="s">
        <v>3324</v>
      </c>
      <c r="E2067" s="348" t="s">
        <v>3325</v>
      </c>
      <c r="F2067" s="348" t="s">
        <v>2508</v>
      </c>
      <c r="G2067" s="348">
        <v>6.0</v>
      </c>
      <c r="H2067" s="348">
        <v>5.0</v>
      </c>
      <c r="I2067" s="348">
        <v>7.0</v>
      </c>
      <c r="J2067" s="665">
        <v>50.0</v>
      </c>
      <c r="K2067" s="628">
        <v>8.333333333</v>
      </c>
      <c r="L2067" s="126" t="s">
        <v>3614</v>
      </c>
    </row>
    <row r="2068" ht="15.75" customHeight="1">
      <c r="A2068" s="348" t="s">
        <v>3268</v>
      </c>
      <c r="B2068" s="640" t="s">
        <v>3269</v>
      </c>
      <c r="C2068" s="348" t="s">
        <v>52</v>
      </c>
      <c r="D2068" s="348" t="s">
        <v>3326</v>
      </c>
      <c r="E2068" s="348" t="s">
        <v>3327</v>
      </c>
      <c r="F2068" s="348" t="s">
        <v>2508</v>
      </c>
      <c r="G2068" s="348">
        <v>6.0</v>
      </c>
      <c r="H2068" s="348">
        <v>5.0</v>
      </c>
      <c r="I2068" s="348">
        <v>7.0</v>
      </c>
      <c r="J2068" s="665">
        <v>50.0</v>
      </c>
      <c r="K2068" s="628">
        <v>8.333333333</v>
      </c>
      <c r="L2068" s="126" t="s">
        <v>3614</v>
      </c>
    </row>
    <row r="2069" ht="15.75" customHeight="1">
      <c r="A2069" s="348" t="s">
        <v>3268</v>
      </c>
      <c r="B2069" s="640" t="s">
        <v>3269</v>
      </c>
      <c r="C2069" s="348" t="s">
        <v>52</v>
      </c>
      <c r="D2069" s="348" t="s">
        <v>3328</v>
      </c>
      <c r="E2069" s="348" t="s">
        <v>3329</v>
      </c>
      <c r="F2069" s="348" t="s">
        <v>2508</v>
      </c>
      <c r="G2069" s="348">
        <v>6.0</v>
      </c>
      <c r="H2069" s="348">
        <v>5.0</v>
      </c>
      <c r="I2069" s="348">
        <v>7.0</v>
      </c>
      <c r="J2069" s="665">
        <v>50.0</v>
      </c>
      <c r="K2069" s="628">
        <v>8.333333333</v>
      </c>
      <c r="L2069" s="126" t="s">
        <v>3614</v>
      </c>
    </row>
    <row r="2070" ht="15.75" customHeight="1">
      <c r="A2070" s="348" t="s">
        <v>3268</v>
      </c>
      <c r="B2070" s="640" t="s">
        <v>3269</v>
      </c>
      <c r="C2070" s="348" t="s">
        <v>52</v>
      </c>
      <c r="D2070" s="348" t="s">
        <v>3330</v>
      </c>
      <c r="E2070" s="348" t="s">
        <v>3331</v>
      </c>
      <c r="F2070" s="348" t="s">
        <v>2508</v>
      </c>
      <c r="G2070" s="348">
        <v>6.0</v>
      </c>
      <c r="H2070" s="348">
        <v>5.0</v>
      </c>
      <c r="I2070" s="348">
        <v>7.0</v>
      </c>
      <c r="J2070" s="665">
        <v>50.0</v>
      </c>
      <c r="K2070" s="628">
        <v>8.333333333</v>
      </c>
      <c r="L2070" s="126" t="s">
        <v>3614</v>
      </c>
    </row>
    <row r="2071" ht="15.75" customHeight="1">
      <c r="A2071" s="348" t="s">
        <v>3268</v>
      </c>
      <c r="B2071" s="640" t="s">
        <v>3269</v>
      </c>
      <c r="C2071" s="348" t="s">
        <v>52</v>
      </c>
      <c r="D2071" s="348" t="s">
        <v>3332</v>
      </c>
      <c r="E2071" s="348" t="s">
        <v>3333</v>
      </c>
      <c r="F2071" s="348" t="s">
        <v>2508</v>
      </c>
      <c r="G2071" s="348">
        <v>6.0</v>
      </c>
      <c r="H2071" s="348">
        <v>5.0</v>
      </c>
      <c r="I2071" s="348">
        <v>7.0</v>
      </c>
      <c r="J2071" s="665">
        <v>50.0</v>
      </c>
      <c r="K2071" s="628">
        <v>8.333333333</v>
      </c>
      <c r="L2071" s="126" t="s">
        <v>3614</v>
      </c>
    </row>
    <row r="2072" ht="15.75" customHeight="1">
      <c r="A2072" s="348" t="s">
        <v>3268</v>
      </c>
      <c r="B2072" s="640" t="s">
        <v>3269</v>
      </c>
      <c r="C2072" s="348" t="s">
        <v>52</v>
      </c>
      <c r="D2072" s="348" t="s">
        <v>3334</v>
      </c>
      <c r="E2072" s="348" t="s">
        <v>3335</v>
      </c>
      <c r="F2072" s="348" t="s">
        <v>2508</v>
      </c>
      <c r="G2072" s="348">
        <v>6.0</v>
      </c>
      <c r="H2072" s="348">
        <v>5.0</v>
      </c>
      <c r="I2072" s="348">
        <v>7.0</v>
      </c>
      <c r="J2072" s="665">
        <v>50.0</v>
      </c>
      <c r="K2072" s="628">
        <v>8.333333333</v>
      </c>
      <c r="L2072" s="126" t="s">
        <v>3614</v>
      </c>
    </row>
    <row r="2073" ht="15.75" customHeight="1">
      <c r="A2073" s="348" t="s">
        <v>3268</v>
      </c>
      <c r="B2073" s="663" t="s">
        <v>3269</v>
      </c>
      <c r="C2073" s="348" t="s">
        <v>52</v>
      </c>
      <c r="D2073" s="348" t="s">
        <v>3336</v>
      </c>
      <c r="E2073" s="348" t="s">
        <v>3337</v>
      </c>
      <c r="F2073" s="348" t="s">
        <v>2508</v>
      </c>
      <c r="G2073" s="348">
        <v>6.0</v>
      </c>
      <c r="H2073" s="348">
        <v>5.0</v>
      </c>
      <c r="I2073" s="348">
        <v>7.0</v>
      </c>
      <c r="J2073" s="664">
        <v>50.0</v>
      </c>
      <c r="K2073" s="628">
        <v>8.333333333</v>
      </c>
      <c r="L2073" s="126" t="s">
        <v>3614</v>
      </c>
    </row>
    <row r="2074" ht="15.75" customHeight="1">
      <c r="A2074" s="348" t="s">
        <v>3268</v>
      </c>
      <c r="B2074" s="663" t="s">
        <v>3269</v>
      </c>
      <c r="C2074" s="348" t="s">
        <v>52</v>
      </c>
      <c r="D2074" s="348" t="s">
        <v>3338</v>
      </c>
      <c r="E2074" s="570" t="s">
        <v>3339</v>
      </c>
      <c r="F2074" s="348" t="s">
        <v>2508</v>
      </c>
      <c r="G2074" s="348">
        <v>6.0</v>
      </c>
      <c r="H2074" s="348">
        <v>5.0</v>
      </c>
      <c r="I2074" s="348">
        <v>7.0</v>
      </c>
      <c r="J2074" s="664">
        <v>50.0</v>
      </c>
      <c r="K2074" s="628">
        <v>8.333333333</v>
      </c>
      <c r="L2074" s="126" t="s">
        <v>3614</v>
      </c>
    </row>
    <row r="2075" ht="15.75" customHeight="1">
      <c r="A2075" s="348" t="s">
        <v>3268</v>
      </c>
      <c r="B2075" s="663" t="s">
        <v>3269</v>
      </c>
      <c r="C2075" s="348" t="s">
        <v>52</v>
      </c>
      <c r="D2075" s="348" t="s">
        <v>3340</v>
      </c>
      <c r="E2075" s="348" t="s">
        <v>3341</v>
      </c>
      <c r="F2075" s="348" t="s">
        <v>2508</v>
      </c>
      <c r="G2075" s="348">
        <v>6.0</v>
      </c>
      <c r="H2075" s="348">
        <v>5.0</v>
      </c>
      <c r="I2075" s="348">
        <v>7.0</v>
      </c>
      <c r="J2075" s="664">
        <v>50.0</v>
      </c>
      <c r="K2075" s="628">
        <v>8.333333333</v>
      </c>
      <c r="L2075" s="126" t="s">
        <v>3614</v>
      </c>
    </row>
    <row r="2076" ht="15.75" customHeight="1">
      <c r="A2076" s="348" t="s">
        <v>3268</v>
      </c>
      <c r="B2076" s="640" t="s">
        <v>3269</v>
      </c>
      <c r="C2076" s="348" t="s">
        <v>52</v>
      </c>
      <c r="D2076" s="348" t="s">
        <v>3342</v>
      </c>
      <c r="E2076" s="570" t="s">
        <v>3343</v>
      </c>
      <c r="F2076" s="348" t="s">
        <v>2508</v>
      </c>
      <c r="G2076" s="348">
        <v>6.0</v>
      </c>
      <c r="H2076" s="348">
        <v>5.0</v>
      </c>
      <c r="I2076" s="348">
        <v>7.0</v>
      </c>
      <c r="J2076" s="664">
        <v>50.0</v>
      </c>
      <c r="K2076" s="628">
        <v>8.333333333</v>
      </c>
      <c r="L2076" s="126" t="s">
        <v>3614</v>
      </c>
    </row>
    <row r="2077" ht="15.75" customHeight="1">
      <c r="A2077" s="348" t="s">
        <v>3268</v>
      </c>
      <c r="B2077" s="640" t="s">
        <v>3269</v>
      </c>
      <c r="C2077" s="348" t="s">
        <v>52</v>
      </c>
      <c r="D2077" s="348" t="s">
        <v>3344</v>
      </c>
      <c r="E2077" s="348" t="s">
        <v>3345</v>
      </c>
      <c r="F2077" s="348" t="s">
        <v>2508</v>
      </c>
      <c r="G2077" s="348">
        <v>6.0</v>
      </c>
      <c r="H2077" s="348">
        <v>5.0</v>
      </c>
      <c r="I2077" s="348">
        <v>7.0</v>
      </c>
      <c r="J2077" s="665">
        <v>50.0</v>
      </c>
      <c r="K2077" s="628">
        <v>8.333333333</v>
      </c>
      <c r="L2077" s="126" t="s">
        <v>3614</v>
      </c>
    </row>
    <row r="2078" ht="15.75" customHeight="1">
      <c r="A2078" s="348" t="s">
        <v>3268</v>
      </c>
      <c r="B2078" s="640" t="s">
        <v>3269</v>
      </c>
      <c r="C2078" s="348" t="s">
        <v>52</v>
      </c>
      <c r="D2078" s="348" t="s">
        <v>3346</v>
      </c>
      <c r="E2078" s="570" t="s">
        <v>3347</v>
      </c>
      <c r="F2078" s="348" t="s">
        <v>2508</v>
      </c>
      <c r="G2078" s="348">
        <v>6.0</v>
      </c>
      <c r="H2078" s="348">
        <v>5.0</v>
      </c>
      <c r="I2078" s="348">
        <v>7.0</v>
      </c>
      <c r="J2078" s="665">
        <v>50.0</v>
      </c>
      <c r="K2078" s="628">
        <v>8.333333333</v>
      </c>
      <c r="L2078" s="126" t="s">
        <v>3614</v>
      </c>
    </row>
    <row r="2079" ht="15.75" customHeight="1">
      <c r="A2079" s="348" t="s">
        <v>2223</v>
      </c>
      <c r="B2079" s="640" t="s">
        <v>2224</v>
      </c>
      <c r="C2079" s="348" t="s">
        <v>52</v>
      </c>
      <c r="D2079" s="348" t="s">
        <v>2225</v>
      </c>
      <c r="E2079" s="348" t="s">
        <v>2226</v>
      </c>
      <c r="F2079" s="348" t="s">
        <v>2508</v>
      </c>
      <c r="G2079" s="348">
        <v>14.0</v>
      </c>
      <c r="H2079" s="348">
        <v>14.0</v>
      </c>
      <c r="I2079" s="348">
        <v>14.0</v>
      </c>
      <c r="J2079" s="665">
        <v>50.0</v>
      </c>
      <c r="K2079" s="628">
        <v>3.571428571</v>
      </c>
      <c r="L2079" s="126" t="s">
        <v>3614</v>
      </c>
    </row>
    <row r="2080" ht="15.75" customHeight="1">
      <c r="A2080" s="348" t="s">
        <v>2223</v>
      </c>
      <c r="B2080" s="640" t="s">
        <v>2224</v>
      </c>
      <c r="C2080" s="348" t="s">
        <v>52</v>
      </c>
      <c r="D2080" s="348" t="s">
        <v>2227</v>
      </c>
      <c r="E2080" s="348" t="s">
        <v>2228</v>
      </c>
      <c r="F2080" s="348" t="s">
        <v>2508</v>
      </c>
      <c r="G2080" s="348">
        <v>14.0</v>
      </c>
      <c r="H2080" s="348">
        <v>14.0</v>
      </c>
      <c r="I2080" s="348">
        <v>14.0</v>
      </c>
      <c r="J2080" s="665">
        <v>50.0</v>
      </c>
      <c r="K2080" s="628">
        <v>3.571428571</v>
      </c>
      <c r="L2080" s="126" t="s">
        <v>3614</v>
      </c>
    </row>
    <row r="2081" ht="15.75" customHeight="1">
      <c r="A2081" s="348" t="s">
        <v>2223</v>
      </c>
      <c r="B2081" s="663" t="s">
        <v>2224</v>
      </c>
      <c r="C2081" s="348" t="s">
        <v>52</v>
      </c>
      <c r="D2081" s="348" t="s">
        <v>2229</v>
      </c>
      <c r="E2081" s="348" t="s">
        <v>2230</v>
      </c>
      <c r="F2081" s="348" t="s">
        <v>2508</v>
      </c>
      <c r="G2081" s="348">
        <v>14.0</v>
      </c>
      <c r="H2081" s="348">
        <v>14.0</v>
      </c>
      <c r="I2081" s="348">
        <v>14.0</v>
      </c>
      <c r="J2081" s="665">
        <v>50.0</v>
      </c>
      <c r="K2081" s="628">
        <v>3.571428571</v>
      </c>
      <c r="L2081" s="126" t="s">
        <v>3614</v>
      </c>
    </row>
    <row r="2082" ht="15.75" customHeight="1">
      <c r="A2082" s="348" t="s">
        <v>2223</v>
      </c>
      <c r="B2082" s="663" t="s">
        <v>2224</v>
      </c>
      <c r="C2082" s="348" t="s">
        <v>52</v>
      </c>
      <c r="D2082" s="348" t="s">
        <v>2231</v>
      </c>
      <c r="E2082" s="348" t="s">
        <v>2760</v>
      </c>
      <c r="F2082" s="348" t="s">
        <v>2508</v>
      </c>
      <c r="G2082" s="348">
        <v>14.0</v>
      </c>
      <c r="H2082" s="348">
        <v>14.0</v>
      </c>
      <c r="I2082" s="348">
        <v>14.0</v>
      </c>
      <c r="J2082" s="665">
        <v>50.0</v>
      </c>
      <c r="K2082" s="628">
        <v>3.571428571</v>
      </c>
      <c r="L2082" s="126" t="s">
        <v>3614</v>
      </c>
    </row>
    <row r="2083" ht="15.75" customHeight="1">
      <c r="A2083" s="348" t="s">
        <v>2223</v>
      </c>
      <c r="B2083" s="663" t="s">
        <v>2224</v>
      </c>
      <c r="C2083" s="348" t="s">
        <v>52</v>
      </c>
      <c r="D2083" s="348" t="s">
        <v>2233</v>
      </c>
      <c r="E2083" s="348" t="s">
        <v>2234</v>
      </c>
      <c r="F2083" s="348" t="s">
        <v>2508</v>
      </c>
      <c r="G2083" s="348">
        <v>14.0</v>
      </c>
      <c r="H2083" s="348">
        <v>14.0</v>
      </c>
      <c r="I2083" s="348">
        <v>14.0</v>
      </c>
      <c r="J2083" s="665">
        <v>50.0</v>
      </c>
      <c r="K2083" s="628">
        <v>3.571428571</v>
      </c>
      <c r="L2083" s="126" t="s">
        <v>3614</v>
      </c>
    </row>
    <row r="2084" ht="15.75" customHeight="1">
      <c r="A2084" s="348" t="s">
        <v>2223</v>
      </c>
      <c r="B2084" s="663" t="s">
        <v>2224</v>
      </c>
      <c r="C2084" s="348" t="s">
        <v>52</v>
      </c>
      <c r="D2084" s="348" t="s">
        <v>2235</v>
      </c>
      <c r="E2084" s="348" t="s">
        <v>2236</v>
      </c>
      <c r="F2084" s="348" t="s">
        <v>2508</v>
      </c>
      <c r="G2084" s="348">
        <v>14.0</v>
      </c>
      <c r="H2084" s="348">
        <v>14.0</v>
      </c>
      <c r="I2084" s="348">
        <v>14.0</v>
      </c>
      <c r="J2084" s="665">
        <v>50.0</v>
      </c>
      <c r="K2084" s="628">
        <v>3.571428571</v>
      </c>
      <c r="L2084" s="126" t="s">
        <v>3614</v>
      </c>
    </row>
    <row r="2085" ht="15.75" customHeight="1">
      <c r="A2085" s="348" t="s">
        <v>2223</v>
      </c>
      <c r="B2085" s="663" t="s">
        <v>2224</v>
      </c>
      <c r="C2085" s="348" t="s">
        <v>52</v>
      </c>
      <c r="D2085" s="348" t="s">
        <v>2237</v>
      </c>
      <c r="E2085" s="348" t="s">
        <v>2238</v>
      </c>
      <c r="F2085" s="348" t="s">
        <v>2508</v>
      </c>
      <c r="G2085" s="348">
        <v>14.0</v>
      </c>
      <c r="H2085" s="348">
        <v>14.0</v>
      </c>
      <c r="I2085" s="348">
        <v>14.0</v>
      </c>
      <c r="J2085" s="665">
        <v>50.0</v>
      </c>
      <c r="K2085" s="628">
        <v>3.571428571</v>
      </c>
      <c r="L2085" s="126" t="s">
        <v>3614</v>
      </c>
    </row>
    <row r="2086" ht="15.75" customHeight="1">
      <c r="A2086" s="348" t="s">
        <v>2223</v>
      </c>
      <c r="B2086" s="663" t="s">
        <v>2224</v>
      </c>
      <c r="C2086" s="348" t="s">
        <v>52</v>
      </c>
      <c r="D2086" s="348" t="s">
        <v>2239</v>
      </c>
      <c r="E2086" s="348" t="s">
        <v>2240</v>
      </c>
      <c r="F2086" s="348" t="s">
        <v>2508</v>
      </c>
      <c r="G2086" s="348">
        <v>14.0</v>
      </c>
      <c r="H2086" s="348">
        <v>14.0</v>
      </c>
      <c r="I2086" s="348">
        <v>14.0</v>
      </c>
      <c r="J2086" s="665">
        <v>50.0</v>
      </c>
      <c r="K2086" s="628">
        <v>3.571428571</v>
      </c>
      <c r="L2086" s="126" t="s">
        <v>3614</v>
      </c>
    </row>
    <row r="2087" ht="15.75" customHeight="1">
      <c r="A2087" s="348" t="s">
        <v>2223</v>
      </c>
      <c r="B2087" s="663" t="s">
        <v>2224</v>
      </c>
      <c r="C2087" s="348" t="s">
        <v>52</v>
      </c>
      <c r="D2087" s="348" t="s">
        <v>2241</v>
      </c>
      <c r="E2087" s="348" t="s">
        <v>2242</v>
      </c>
      <c r="F2087" s="348" t="s">
        <v>2508</v>
      </c>
      <c r="G2087" s="348">
        <v>14.0</v>
      </c>
      <c r="H2087" s="348">
        <v>14.0</v>
      </c>
      <c r="I2087" s="348">
        <v>14.0</v>
      </c>
      <c r="J2087" s="665">
        <v>50.0</v>
      </c>
      <c r="K2087" s="628">
        <v>3.571428571</v>
      </c>
      <c r="L2087" s="126" t="s">
        <v>3614</v>
      </c>
    </row>
    <row r="2088" ht="15.75" customHeight="1">
      <c r="A2088" s="348" t="s">
        <v>2223</v>
      </c>
      <c r="B2088" s="663" t="s">
        <v>2224</v>
      </c>
      <c r="C2088" s="348" t="s">
        <v>52</v>
      </c>
      <c r="D2088" s="348" t="s">
        <v>2243</v>
      </c>
      <c r="E2088" s="570" t="s">
        <v>2244</v>
      </c>
      <c r="F2088" s="348" t="s">
        <v>2508</v>
      </c>
      <c r="G2088" s="348">
        <v>14.0</v>
      </c>
      <c r="H2088" s="348">
        <v>14.0</v>
      </c>
      <c r="I2088" s="348">
        <v>14.0</v>
      </c>
      <c r="J2088" s="665">
        <v>50.0</v>
      </c>
      <c r="K2088" s="628">
        <v>3.571428571</v>
      </c>
      <c r="L2088" s="126" t="s">
        <v>3614</v>
      </c>
    </row>
    <row r="2089" ht="15.75" customHeight="1">
      <c r="A2089" s="348" t="s">
        <v>2223</v>
      </c>
      <c r="B2089" s="640" t="s">
        <v>2224</v>
      </c>
      <c r="C2089" s="348" t="s">
        <v>52</v>
      </c>
      <c r="D2089" s="348" t="s">
        <v>2245</v>
      </c>
      <c r="E2089" s="348" t="s">
        <v>2246</v>
      </c>
      <c r="F2089" s="348" t="s">
        <v>2508</v>
      </c>
      <c r="G2089" s="348">
        <v>14.0</v>
      </c>
      <c r="H2089" s="348">
        <v>14.0</v>
      </c>
      <c r="I2089" s="348">
        <v>14.0</v>
      </c>
      <c r="J2089" s="665">
        <v>50.0</v>
      </c>
      <c r="K2089" s="628">
        <v>3.571428571</v>
      </c>
      <c r="L2089" s="126" t="s">
        <v>3614</v>
      </c>
    </row>
    <row r="2090" ht="15.75" customHeight="1">
      <c r="A2090" s="348" t="s">
        <v>2223</v>
      </c>
      <c r="B2090" s="640" t="s">
        <v>2224</v>
      </c>
      <c r="C2090" s="348" t="s">
        <v>52</v>
      </c>
      <c r="D2090" s="348" t="s">
        <v>2247</v>
      </c>
      <c r="E2090" s="348" t="s">
        <v>2248</v>
      </c>
      <c r="F2090" s="348" t="s">
        <v>2508</v>
      </c>
      <c r="G2090" s="348">
        <v>14.0</v>
      </c>
      <c r="H2090" s="348">
        <v>14.0</v>
      </c>
      <c r="I2090" s="348">
        <v>14.0</v>
      </c>
      <c r="J2090" s="665">
        <v>50.0</v>
      </c>
      <c r="K2090" s="628">
        <v>3.571428571</v>
      </c>
      <c r="L2090" s="126" t="s">
        <v>3614</v>
      </c>
    </row>
    <row r="2091" ht="15.75" customHeight="1">
      <c r="A2091" s="348" t="s">
        <v>2223</v>
      </c>
      <c r="B2091" s="640" t="s">
        <v>2224</v>
      </c>
      <c r="C2091" s="348" t="s">
        <v>52</v>
      </c>
      <c r="D2091" s="348" t="s">
        <v>2249</v>
      </c>
      <c r="E2091" s="348" t="s">
        <v>2250</v>
      </c>
      <c r="F2091" s="348" t="s">
        <v>2508</v>
      </c>
      <c r="G2091" s="348">
        <v>14.0</v>
      </c>
      <c r="H2091" s="348">
        <v>14.0</v>
      </c>
      <c r="I2091" s="348">
        <v>14.0</v>
      </c>
      <c r="J2091" s="665">
        <v>50.0</v>
      </c>
      <c r="K2091" s="628">
        <v>3.571428571</v>
      </c>
      <c r="L2091" s="126" t="s">
        <v>3614</v>
      </c>
    </row>
    <row r="2092" ht="15.75" customHeight="1">
      <c r="A2092" s="348" t="s">
        <v>2223</v>
      </c>
      <c r="B2092" s="640" t="s">
        <v>2224</v>
      </c>
      <c r="C2092" s="348" t="s">
        <v>52</v>
      </c>
      <c r="D2092" s="348" t="s">
        <v>2251</v>
      </c>
      <c r="E2092" s="348" t="s">
        <v>2252</v>
      </c>
      <c r="F2092" s="348" t="s">
        <v>2508</v>
      </c>
      <c r="G2092" s="348">
        <v>14.0</v>
      </c>
      <c r="H2092" s="348">
        <v>14.0</v>
      </c>
      <c r="I2092" s="348">
        <v>14.0</v>
      </c>
      <c r="J2092" s="665">
        <v>50.0</v>
      </c>
      <c r="K2092" s="628">
        <v>3.571428571</v>
      </c>
      <c r="L2092" s="126" t="s">
        <v>3614</v>
      </c>
    </row>
    <row r="2093" ht="15.75" customHeight="1">
      <c r="A2093" s="348" t="s">
        <v>2223</v>
      </c>
      <c r="B2093" s="640" t="s">
        <v>2224</v>
      </c>
      <c r="C2093" s="348" t="s">
        <v>52</v>
      </c>
      <c r="D2093" s="348" t="s">
        <v>2253</v>
      </c>
      <c r="E2093" s="348" t="s">
        <v>2254</v>
      </c>
      <c r="F2093" s="348" t="s">
        <v>2508</v>
      </c>
      <c r="G2093" s="348">
        <v>14.0</v>
      </c>
      <c r="H2093" s="348">
        <v>14.0</v>
      </c>
      <c r="I2093" s="348">
        <v>14.0</v>
      </c>
      <c r="J2093" s="665">
        <v>50.0</v>
      </c>
      <c r="K2093" s="628">
        <v>3.571428571</v>
      </c>
      <c r="L2093" s="126" t="s">
        <v>3614</v>
      </c>
    </row>
    <row r="2094" ht="15.75" customHeight="1">
      <c r="A2094" s="348" t="s">
        <v>2223</v>
      </c>
      <c r="B2094" s="640" t="s">
        <v>2224</v>
      </c>
      <c r="C2094" s="348" t="s">
        <v>52</v>
      </c>
      <c r="D2094" s="348" t="s">
        <v>2255</v>
      </c>
      <c r="E2094" s="348" t="s">
        <v>2256</v>
      </c>
      <c r="F2094" s="348" t="s">
        <v>2508</v>
      </c>
      <c r="G2094" s="348">
        <v>14.0</v>
      </c>
      <c r="H2094" s="348">
        <v>14.0</v>
      </c>
      <c r="I2094" s="348">
        <v>14.0</v>
      </c>
      <c r="J2094" s="665">
        <v>50.0</v>
      </c>
      <c r="K2094" s="628">
        <v>3.571428571</v>
      </c>
      <c r="L2094" s="126" t="s">
        <v>3614</v>
      </c>
    </row>
    <row r="2095" ht="15.75" customHeight="1">
      <c r="A2095" s="348" t="s">
        <v>2223</v>
      </c>
      <c r="B2095" s="640" t="s">
        <v>2224</v>
      </c>
      <c r="C2095" s="348" t="s">
        <v>52</v>
      </c>
      <c r="D2095" s="348" t="s">
        <v>2257</v>
      </c>
      <c r="E2095" s="348" t="s">
        <v>2258</v>
      </c>
      <c r="F2095" s="348" t="s">
        <v>2508</v>
      </c>
      <c r="G2095" s="348">
        <v>14.0</v>
      </c>
      <c r="H2095" s="348">
        <v>14.0</v>
      </c>
      <c r="I2095" s="348">
        <v>14.0</v>
      </c>
      <c r="J2095" s="665">
        <v>50.0</v>
      </c>
      <c r="K2095" s="628">
        <v>3.571428571</v>
      </c>
      <c r="L2095" s="126" t="s">
        <v>3614</v>
      </c>
    </row>
    <row r="2096" ht="15.75" customHeight="1">
      <c r="A2096" s="348" t="s">
        <v>2223</v>
      </c>
      <c r="B2096" s="640" t="s">
        <v>2224</v>
      </c>
      <c r="C2096" s="348" t="s">
        <v>52</v>
      </c>
      <c r="D2096" s="348" t="s">
        <v>2259</v>
      </c>
      <c r="E2096" s="348" t="s">
        <v>2260</v>
      </c>
      <c r="F2096" s="348" t="s">
        <v>2508</v>
      </c>
      <c r="G2096" s="348">
        <v>14.0</v>
      </c>
      <c r="H2096" s="348">
        <v>14.0</v>
      </c>
      <c r="I2096" s="348">
        <v>14.0</v>
      </c>
      <c r="J2096" s="665">
        <v>50.0</v>
      </c>
      <c r="K2096" s="628">
        <v>3.571428571</v>
      </c>
      <c r="L2096" s="126" t="s">
        <v>3614</v>
      </c>
    </row>
    <row r="2097" ht="15.75" customHeight="1">
      <c r="A2097" s="348" t="s">
        <v>2223</v>
      </c>
      <c r="B2097" s="640" t="s">
        <v>2224</v>
      </c>
      <c r="C2097" s="348" t="s">
        <v>52</v>
      </c>
      <c r="D2097" s="348" t="s">
        <v>2261</v>
      </c>
      <c r="E2097" s="348" t="s">
        <v>2262</v>
      </c>
      <c r="F2097" s="348" t="s">
        <v>2508</v>
      </c>
      <c r="G2097" s="348">
        <v>14.0</v>
      </c>
      <c r="H2097" s="348">
        <v>14.0</v>
      </c>
      <c r="I2097" s="348">
        <v>14.0</v>
      </c>
      <c r="J2097" s="665">
        <v>50.0</v>
      </c>
      <c r="K2097" s="628">
        <v>3.571428571</v>
      </c>
      <c r="L2097" s="126" t="s">
        <v>3614</v>
      </c>
    </row>
    <row r="2098" ht="15.75" customHeight="1">
      <c r="A2098" s="348" t="s">
        <v>2223</v>
      </c>
      <c r="B2098" s="640" t="s">
        <v>2224</v>
      </c>
      <c r="C2098" s="348" t="s">
        <v>52</v>
      </c>
      <c r="D2098" s="348" t="s">
        <v>2263</v>
      </c>
      <c r="E2098" s="348" t="s">
        <v>2264</v>
      </c>
      <c r="F2098" s="348" t="s">
        <v>2508</v>
      </c>
      <c r="G2098" s="348">
        <v>14.0</v>
      </c>
      <c r="H2098" s="348">
        <v>14.0</v>
      </c>
      <c r="I2098" s="348">
        <v>14.0</v>
      </c>
      <c r="J2098" s="665">
        <v>50.0</v>
      </c>
      <c r="K2098" s="628">
        <v>3.571428571</v>
      </c>
      <c r="L2098" s="126" t="s">
        <v>3614</v>
      </c>
    </row>
    <row r="2099" ht="15.75" customHeight="1">
      <c r="A2099" s="348" t="s">
        <v>2223</v>
      </c>
      <c r="B2099" s="640" t="s">
        <v>2224</v>
      </c>
      <c r="C2099" s="348" t="s">
        <v>52</v>
      </c>
      <c r="D2099" s="348" t="s">
        <v>2265</v>
      </c>
      <c r="E2099" s="348" t="s">
        <v>2266</v>
      </c>
      <c r="F2099" s="348" t="s">
        <v>2508</v>
      </c>
      <c r="G2099" s="348">
        <v>14.0</v>
      </c>
      <c r="H2099" s="348">
        <v>14.0</v>
      </c>
      <c r="I2099" s="348">
        <v>14.0</v>
      </c>
      <c r="J2099" s="665">
        <v>50.0</v>
      </c>
      <c r="K2099" s="628">
        <v>3.571428571</v>
      </c>
      <c r="L2099" s="126" t="s">
        <v>3614</v>
      </c>
    </row>
    <row r="2100" ht="15.75" customHeight="1">
      <c r="A2100" s="348" t="s">
        <v>2223</v>
      </c>
      <c r="B2100" s="640" t="s">
        <v>2224</v>
      </c>
      <c r="C2100" s="348" t="s">
        <v>52</v>
      </c>
      <c r="D2100" s="348" t="s">
        <v>2267</v>
      </c>
      <c r="E2100" s="348" t="s">
        <v>2268</v>
      </c>
      <c r="F2100" s="348" t="s">
        <v>2508</v>
      </c>
      <c r="G2100" s="348">
        <v>14.0</v>
      </c>
      <c r="H2100" s="348">
        <v>14.0</v>
      </c>
      <c r="I2100" s="348">
        <v>14.0</v>
      </c>
      <c r="J2100" s="665">
        <v>50.0</v>
      </c>
      <c r="K2100" s="628">
        <v>3.571428571</v>
      </c>
      <c r="L2100" s="126" t="s">
        <v>3614</v>
      </c>
    </row>
    <row r="2101" ht="15.75" customHeight="1">
      <c r="A2101" s="733" t="s">
        <v>2223</v>
      </c>
      <c r="B2101" s="776" t="s">
        <v>2224</v>
      </c>
      <c r="C2101" s="698" t="s">
        <v>52</v>
      </c>
      <c r="D2101" s="698" t="s">
        <v>2269</v>
      </c>
      <c r="E2101" s="777" t="s">
        <v>2270</v>
      </c>
      <c r="F2101" s="735" t="s">
        <v>2508</v>
      </c>
      <c r="G2101" s="698">
        <v>14.0</v>
      </c>
      <c r="H2101" s="698">
        <v>14.0</v>
      </c>
      <c r="I2101" s="698">
        <v>14.0</v>
      </c>
      <c r="J2101" s="778">
        <v>50.0</v>
      </c>
      <c r="K2101" s="737">
        <v>3.571428571</v>
      </c>
      <c r="L2101" s="126" t="s">
        <v>3614</v>
      </c>
    </row>
    <row r="2102" ht="15.75" customHeight="1">
      <c r="A2102" s="733" t="s">
        <v>2223</v>
      </c>
      <c r="B2102" s="776" t="s">
        <v>2224</v>
      </c>
      <c r="C2102" s="698" t="s">
        <v>52</v>
      </c>
      <c r="D2102" s="698" t="s">
        <v>2271</v>
      </c>
      <c r="E2102" s="777" t="s">
        <v>2272</v>
      </c>
      <c r="F2102" s="735" t="s">
        <v>2508</v>
      </c>
      <c r="G2102" s="698">
        <v>14.0</v>
      </c>
      <c r="H2102" s="698">
        <v>14.0</v>
      </c>
      <c r="I2102" s="698">
        <v>14.0</v>
      </c>
      <c r="J2102" s="778">
        <v>50.0</v>
      </c>
      <c r="K2102" s="737">
        <v>3.571428571</v>
      </c>
      <c r="L2102" s="126" t="s">
        <v>3614</v>
      </c>
    </row>
    <row r="2103" ht="15.75" customHeight="1">
      <c r="A2103" s="733" t="s">
        <v>2223</v>
      </c>
      <c r="B2103" s="776" t="s">
        <v>2224</v>
      </c>
      <c r="C2103" s="698" t="s">
        <v>52</v>
      </c>
      <c r="D2103" s="698" t="s">
        <v>2273</v>
      </c>
      <c r="E2103" s="777" t="s">
        <v>2274</v>
      </c>
      <c r="F2103" s="735" t="s">
        <v>2508</v>
      </c>
      <c r="G2103" s="698">
        <v>14.0</v>
      </c>
      <c r="H2103" s="698">
        <v>14.0</v>
      </c>
      <c r="I2103" s="698">
        <v>14.0</v>
      </c>
      <c r="J2103" s="778">
        <v>50.0</v>
      </c>
      <c r="K2103" s="737">
        <v>3.571428571</v>
      </c>
      <c r="L2103" s="126" t="s">
        <v>3614</v>
      </c>
    </row>
    <row r="2104" ht="15.75" customHeight="1">
      <c r="A2104" s="733" t="s">
        <v>2223</v>
      </c>
      <c r="B2104" s="776" t="s">
        <v>2224</v>
      </c>
      <c r="C2104" s="698" t="s">
        <v>52</v>
      </c>
      <c r="D2104" s="698" t="s">
        <v>2275</v>
      </c>
      <c r="E2104" s="777" t="s">
        <v>2276</v>
      </c>
      <c r="F2104" s="735" t="s">
        <v>2508</v>
      </c>
      <c r="G2104" s="698">
        <v>14.0</v>
      </c>
      <c r="H2104" s="698">
        <v>14.0</v>
      </c>
      <c r="I2104" s="698">
        <v>14.0</v>
      </c>
      <c r="J2104" s="778">
        <v>50.0</v>
      </c>
      <c r="K2104" s="737">
        <v>3.571428571</v>
      </c>
      <c r="L2104" s="126" t="s">
        <v>3614</v>
      </c>
    </row>
    <row r="2105" ht="15.75" customHeight="1">
      <c r="A2105" s="733" t="s">
        <v>2223</v>
      </c>
      <c r="B2105" s="776" t="s">
        <v>2224</v>
      </c>
      <c r="C2105" s="698" t="s">
        <v>52</v>
      </c>
      <c r="D2105" s="698" t="s">
        <v>2277</v>
      </c>
      <c r="E2105" s="777" t="s">
        <v>2278</v>
      </c>
      <c r="F2105" s="735" t="s">
        <v>2508</v>
      </c>
      <c r="G2105" s="698">
        <v>14.0</v>
      </c>
      <c r="H2105" s="698">
        <v>14.0</v>
      </c>
      <c r="I2105" s="698">
        <v>14.0</v>
      </c>
      <c r="J2105" s="778">
        <v>50.0</v>
      </c>
      <c r="K2105" s="737">
        <v>3.571428571</v>
      </c>
      <c r="L2105" s="126" t="s">
        <v>3614</v>
      </c>
    </row>
    <row r="2106" ht="15.75" customHeight="1">
      <c r="A2106" s="733" t="s">
        <v>2223</v>
      </c>
      <c r="B2106" s="776" t="s">
        <v>2224</v>
      </c>
      <c r="C2106" s="698" t="s">
        <v>52</v>
      </c>
      <c r="D2106" s="698" t="s">
        <v>2279</v>
      </c>
      <c r="E2106" s="777" t="s">
        <v>2280</v>
      </c>
      <c r="F2106" s="735" t="s">
        <v>2508</v>
      </c>
      <c r="G2106" s="698">
        <v>14.0</v>
      </c>
      <c r="H2106" s="698">
        <v>14.0</v>
      </c>
      <c r="I2106" s="698">
        <v>14.0</v>
      </c>
      <c r="J2106" s="778">
        <v>50.0</v>
      </c>
      <c r="K2106" s="737">
        <v>3.571428571</v>
      </c>
      <c r="L2106" s="126" t="s">
        <v>3614</v>
      </c>
    </row>
    <row r="2107" ht="15.75" customHeight="1">
      <c r="A2107" s="779" t="s">
        <v>2223</v>
      </c>
      <c r="B2107" s="776" t="s">
        <v>2224</v>
      </c>
      <c r="C2107" s="698" t="s">
        <v>52</v>
      </c>
      <c r="D2107" s="698" t="s">
        <v>2281</v>
      </c>
      <c r="E2107" s="777" t="s">
        <v>2282</v>
      </c>
      <c r="F2107" s="698" t="s">
        <v>2508</v>
      </c>
      <c r="G2107" s="698">
        <v>14.0</v>
      </c>
      <c r="H2107" s="698">
        <v>14.0</v>
      </c>
      <c r="I2107" s="698">
        <v>14.0</v>
      </c>
      <c r="J2107" s="778">
        <v>50.0</v>
      </c>
      <c r="K2107" s="737">
        <v>3.571428571</v>
      </c>
      <c r="L2107" s="126" t="s">
        <v>3614</v>
      </c>
    </row>
    <row r="2108" ht="15.75" customHeight="1">
      <c r="A2108" s="779" t="s">
        <v>2223</v>
      </c>
      <c r="B2108" s="776" t="s">
        <v>2224</v>
      </c>
      <c r="C2108" s="698" t="s">
        <v>52</v>
      </c>
      <c r="D2108" s="698" t="s">
        <v>2283</v>
      </c>
      <c r="E2108" s="698" t="s">
        <v>2284</v>
      </c>
      <c r="F2108" s="698" t="s">
        <v>2508</v>
      </c>
      <c r="G2108" s="698">
        <v>14.0</v>
      </c>
      <c r="H2108" s="698">
        <v>14.0</v>
      </c>
      <c r="I2108" s="698">
        <v>14.0</v>
      </c>
      <c r="J2108" s="778">
        <v>50.0</v>
      </c>
      <c r="K2108" s="737">
        <v>3.571428571</v>
      </c>
      <c r="L2108" s="126" t="s">
        <v>3614</v>
      </c>
    </row>
    <row r="2109" ht="15.75" customHeight="1">
      <c r="A2109" s="779" t="s">
        <v>2223</v>
      </c>
      <c r="B2109" s="776" t="s">
        <v>2224</v>
      </c>
      <c r="C2109" s="698" t="s">
        <v>52</v>
      </c>
      <c r="D2109" s="698" t="s">
        <v>2285</v>
      </c>
      <c r="E2109" s="777" t="s">
        <v>2286</v>
      </c>
      <c r="F2109" s="698" t="s">
        <v>2508</v>
      </c>
      <c r="G2109" s="698">
        <v>14.0</v>
      </c>
      <c r="H2109" s="698">
        <v>14.0</v>
      </c>
      <c r="I2109" s="698">
        <v>14.0</v>
      </c>
      <c r="J2109" s="778">
        <v>50.0</v>
      </c>
      <c r="K2109" s="737">
        <v>3.571428571</v>
      </c>
      <c r="L2109" s="126" t="s">
        <v>3614</v>
      </c>
    </row>
    <row r="2110" ht="15.75" customHeight="1">
      <c r="A2110" s="779" t="s">
        <v>2223</v>
      </c>
      <c r="B2110" s="776" t="s">
        <v>2224</v>
      </c>
      <c r="C2110" s="698" t="s">
        <v>52</v>
      </c>
      <c r="D2110" s="698" t="s">
        <v>2287</v>
      </c>
      <c r="E2110" s="777" t="s">
        <v>2288</v>
      </c>
      <c r="F2110" s="698" t="s">
        <v>2508</v>
      </c>
      <c r="G2110" s="698">
        <v>14.0</v>
      </c>
      <c r="H2110" s="698">
        <v>14.0</v>
      </c>
      <c r="I2110" s="698">
        <v>14.0</v>
      </c>
      <c r="J2110" s="778">
        <v>50.0</v>
      </c>
      <c r="K2110" s="737">
        <v>3.571428571</v>
      </c>
      <c r="L2110" s="126" t="s">
        <v>3614</v>
      </c>
    </row>
    <row r="2111" ht="15.75" customHeight="1">
      <c r="A2111" s="779" t="s">
        <v>2223</v>
      </c>
      <c r="B2111" s="776" t="s">
        <v>2224</v>
      </c>
      <c r="C2111" s="698" t="s">
        <v>52</v>
      </c>
      <c r="D2111" s="698" t="s">
        <v>2289</v>
      </c>
      <c r="E2111" s="777" t="s">
        <v>2290</v>
      </c>
      <c r="F2111" s="735" t="s">
        <v>2508</v>
      </c>
      <c r="G2111" s="698">
        <v>14.0</v>
      </c>
      <c r="H2111" s="698">
        <v>14.0</v>
      </c>
      <c r="I2111" s="698">
        <v>14.0</v>
      </c>
      <c r="J2111" s="778">
        <v>50.0</v>
      </c>
      <c r="K2111" s="737">
        <v>3.571428571</v>
      </c>
      <c r="L2111" s="126" t="s">
        <v>3614</v>
      </c>
    </row>
    <row r="2112" ht="15.75" customHeight="1">
      <c r="A2112" s="779" t="s">
        <v>2223</v>
      </c>
      <c r="B2112" s="776" t="s">
        <v>2224</v>
      </c>
      <c r="C2112" s="698" t="s">
        <v>52</v>
      </c>
      <c r="D2112" s="698" t="s">
        <v>2291</v>
      </c>
      <c r="E2112" s="777" t="s">
        <v>2292</v>
      </c>
      <c r="F2112" s="735" t="s">
        <v>2508</v>
      </c>
      <c r="G2112" s="698">
        <v>14.0</v>
      </c>
      <c r="H2112" s="698">
        <v>14.0</v>
      </c>
      <c r="I2112" s="698">
        <v>14.0</v>
      </c>
      <c r="J2112" s="778">
        <v>50.0</v>
      </c>
      <c r="K2112" s="737">
        <v>3.571428571</v>
      </c>
      <c r="L2112" s="126" t="s">
        <v>3614</v>
      </c>
    </row>
    <row r="2113" ht="15.75" customHeight="1">
      <c r="A2113" s="779" t="s">
        <v>2223</v>
      </c>
      <c r="B2113" s="776" t="s">
        <v>2224</v>
      </c>
      <c r="C2113" s="698" t="s">
        <v>52</v>
      </c>
      <c r="D2113" s="780" t="s">
        <v>2293</v>
      </c>
      <c r="E2113" s="777" t="s">
        <v>2294</v>
      </c>
      <c r="F2113" s="735" t="s">
        <v>2508</v>
      </c>
      <c r="G2113" s="698">
        <v>14.0</v>
      </c>
      <c r="H2113" s="698">
        <v>14.0</v>
      </c>
      <c r="I2113" s="698">
        <v>14.0</v>
      </c>
      <c r="J2113" s="778">
        <v>50.0</v>
      </c>
      <c r="K2113" s="737">
        <v>3.571428571</v>
      </c>
      <c r="L2113" s="126" t="s">
        <v>3614</v>
      </c>
    </row>
    <row r="2114" ht="15.75" customHeight="1">
      <c r="A2114" s="779" t="s">
        <v>2223</v>
      </c>
      <c r="B2114" s="776" t="s">
        <v>2224</v>
      </c>
      <c r="C2114" s="698" t="s">
        <v>52</v>
      </c>
      <c r="D2114" s="780" t="s">
        <v>2295</v>
      </c>
      <c r="E2114" s="777" t="s">
        <v>2296</v>
      </c>
      <c r="F2114" s="735" t="s">
        <v>2508</v>
      </c>
      <c r="G2114" s="698">
        <v>14.0</v>
      </c>
      <c r="H2114" s="698">
        <v>14.0</v>
      </c>
      <c r="I2114" s="698">
        <v>14.0</v>
      </c>
      <c r="J2114" s="778">
        <v>50.0</v>
      </c>
      <c r="K2114" s="737">
        <v>3.571428571</v>
      </c>
      <c r="L2114" s="126" t="s">
        <v>3614</v>
      </c>
    </row>
    <row r="2115" ht="15.75" customHeight="1">
      <c r="A2115" s="779" t="s">
        <v>2223</v>
      </c>
      <c r="B2115" s="776" t="s">
        <v>2224</v>
      </c>
      <c r="C2115" s="698" t="s">
        <v>52</v>
      </c>
      <c r="D2115" s="780" t="s">
        <v>2297</v>
      </c>
      <c r="E2115" s="777" t="s">
        <v>2298</v>
      </c>
      <c r="F2115" s="735" t="s">
        <v>2508</v>
      </c>
      <c r="G2115" s="698">
        <v>14.0</v>
      </c>
      <c r="H2115" s="698">
        <v>14.0</v>
      </c>
      <c r="I2115" s="698">
        <v>14.0</v>
      </c>
      <c r="J2115" s="778">
        <v>50.0</v>
      </c>
      <c r="K2115" s="737">
        <v>3.571428571</v>
      </c>
      <c r="L2115" s="126" t="s">
        <v>3614</v>
      </c>
    </row>
    <row r="2116" ht="15.75" customHeight="1">
      <c r="A2116" s="733" t="s">
        <v>2223</v>
      </c>
      <c r="B2116" s="734" t="s">
        <v>2224</v>
      </c>
      <c r="C2116" s="698" t="s">
        <v>52</v>
      </c>
      <c r="D2116" s="698" t="s">
        <v>2299</v>
      </c>
      <c r="E2116" s="777" t="s">
        <v>2300</v>
      </c>
      <c r="F2116" s="735" t="s">
        <v>2508</v>
      </c>
      <c r="G2116" s="698">
        <v>14.0</v>
      </c>
      <c r="H2116" s="698">
        <v>14.0</v>
      </c>
      <c r="I2116" s="698">
        <v>14.0</v>
      </c>
      <c r="J2116" s="778">
        <v>50.0</v>
      </c>
      <c r="K2116" s="737">
        <v>3.571428571</v>
      </c>
      <c r="L2116" s="126" t="s">
        <v>3614</v>
      </c>
    </row>
    <row r="2117" ht="15.75" customHeight="1">
      <c r="A2117" s="733" t="s">
        <v>2223</v>
      </c>
      <c r="B2117" s="734" t="s">
        <v>2224</v>
      </c>
      <c r="C2117" s="698" t="s">
        <v>52</v>
      </c>
      <c r="D2117" s="698" t="s">
        <v>2301</v>
      </c>
      <c r="E2117" s="777" t="s">
        <v>2302</v>
      </c>
      <c r="F2117" s="735" t="s">
        <v>2508</v>
      </c>
      <c r="G2117" s="698">
        <v>14.0</v>
      </c>
      <c r="H2117" s="698">
        <v>14.0</v>
      </c>
      <c r="I2117" s="698">
        <v>14.0</v>
      </c>
      <c r="J2117" s="778">
        <v>50.0</v>
      </c>
      <c r="K2117" s="737">
        <v>3.571428571</v>
      </c>
      <c r="L2117" s="126" t="s">
        <v>3614</v>
      </c>
    </row>
    <row r="2118" ht="15.75" customHeight="1">
      <c r="A2118" s="781" t="s">
        <v>2223</v>
      </c>
      <c r="B2118" s="782" t="s">
        <v>2224</v>
      </c>
      <c r="C2118" s="698" t="s">
        <v>52</v>
      </c>
      <c r="D2118" s="783" t="s">
        <v>2303</v>
      </c>
      <c r="E2118" s="784" t="s">
        <v>2304</v>
      </c>
      <c r="F2118" s="735" t="s">
        <v>2508</v>
      </c>
      <c r="G2118" s="785">
        <v>14.0</v>
      </c>
      <c r="H2118" s="785">
        <v>14.0</v>
      </c>
      <c r="I2118" s="785">
        <v>14.0</v>
      </c>
      <c r="J2118" s="786">
        <v>50.0</v>
      </c>
      <c r="K2118" s="787">
        <v>3.571428571</v>
      </c>
      <c r="L2118" s="126" t="s">
        <v>3614</v>
      </c>
    </row>
    <row r="2119" ht="15.0" customHeight="1">
      <c r="A2119" s="781" t="s">
        <v>2223</v>
      </c>
      <c r="B2119" s="782" t="s">
        <v>2224</v>
      </c>
      <c r="C2119" s="698" t="s">
        <v>52</v>
      </c>
      <c r="D2119" s="783" t="s">
        <v>2305</v>
      </c>
      <c r="E2119" s="788" t="s">
        <v>2306</v>
      </c>
      <c r="F2119" s="735" t="s">
        <v>2508</v>
      </c>
      <c r="G2119" s="785">
        <v>14.0</v>
      </c>
      <c r="H2119" s="785">
        <v>14.0</v>
      </c>
      <c r="I2119" s="785">
        <v>14.0</v>
      </c>
      <c r="J2119" s="786">
        <v>50.0</v>
      </c>
      <c r="K2119" s="787">
        <v>3.571428571</v>
      </c>
      <c r="L2119" s="126" t="s">
        <v>3614</v>
      </c>
    </row>
    <row r="2120" ht="15.0" customHeight="1">
      <c r="A2120" s="781" t="s">
        <v>2223</v>
      </c>
      <c r="B2120" s="782" t="s">
        <v>2224</v>
      </c>
      <c r="C2120" s="698" t="s">
        <v>52</v>
      </c>
      <c r="D2120" s="783" t="s">
        <v>2307</v>
      </c>
      <c r="E2120" s="788" t="s">
        <v>2308</v>
      </c>
      <c r="F2120" s="735" t="s">
        <v>2508</v>
      </c>
      <c r="G2120" s="785">
        <v>14.0</v>
      </c>
      <c r="H2120" s="785">
        <v>14.0</v>
      </c>
      <c r="I2120" s="785">
        <v>14.0</v>
      </c>
      <c r="J2120" s="786">
        <v>50.0</v>
      </c>
      <c r="K2120" s="787">
        <v>3.571428571</v>
      </c>
      <c r="L2120" s="126" t="s">
        <v>3614</v>
      </c>
    </row>
    <row r="2121" ht="15.0" customHeight="1">
      <c r="A2121" s="789" t="s">
        <v>2223</v>
      </c>
      <c r="B2121" s="782" t="s">
        <v>2224</v>
      </c>
      <c r="C2121" s="698" t="s">
        <v>52</v>
      </c>
      <c r="D2121" s="783" t="s">
        <v>2309</v>
      </c>
      <c r="E2121" s="788" t="s">
        <v>2310</v>
      </c>
      <c r="F2121" s="735" t="s">
        <v>2508</v>
      </c>
      <c r="G2121" s="790" t="s">
        <v>3625</v>
      </c>
      <c r="H2121" s="785">
        <v>14.0</v>
      </c>
      <c r="I2121" s="785">
        <v>14.0</v>
      </c>
      <c r="J2121" s="786">
        <v>50.0</v>
      </c>
      <c r="K2121" s="787">
        <v>3.571428571</v>
      </c>
      <c r="L2121" s="126" t="s">
        <v>3614</v>
      </c>
    </row>
    <row r="2122" ht="15.0" customHeight="1">
      <c r="A2122" s="789" t="s">
        <v>2223</v>
      </c>
      <c r="B2122" s="791" t="s">
        <v>2224</v>
      </c>
      <c r="C2122" s="785" t="s">
        <v>52</v>
      </c>
      <c r="D2122" s="698" t="s">
        <v>2311</v>
      </c>
      <c r="E2122" s="777" t="s">
        <v>2310</v>
      </c>
      <c r="F2122" s="735" t="s">
        <v>2508</v>
      </c>
      <c r="G2122" s="785">
        <v>14.0</v>
      </c>
      <c r="H2122" s="785">
        <v>14.0</v>
      </c>
      <c r="I2122" s="785">
        <v>14.0</v>
      </c>
      <c r="J2122" s="786">
        <v>50.0</v>
      </c>
      <c r="K2122" s="787">
        <v>3.571428571</v>
      </c>
      <c r="L2122" s="126" t="s">
        <v>3614</v>
      </c>
    </row>
    <row r="2123" ht="15.0" customHeight="1">
      <c r="A2123" s="792" t="s">
        <v>2223</v>
      </c>
      <c r="B2123" s="791" t="s">
        <v>2224</v>
      </c>
      <c r="C2123" s="698" t="s">
        <v>52</v>
      </c>
      <c r="D2123" s="780" t="s">
        <v>2312</v>
      </c>
      <c r="E2123" s="777" t="s">
        <v>2313</v>
      </c>
      <c r="F2123" s="735" t="s">
        <v>2508</v>
      </c>
      <c r="G2123" s="785">
        <v>14.0</v>
      </c>
      <c r="H2123" s="785">
        <v>14.0</v>
      </c>
      <c r="I2123" s="785">
        <v>14.0</v>
      </c>
      <c r="J2123" s="786">
        <v>50.0</v>
      </c>
      <c r="K2123" s="787">
        <v>3.571428571</v>
      </c>
      <c r="L2123" s="126" t="s">
        <v>3614</v>
      </c>
    </row>
    <row r="2124" ht="15.0" customHeight="1">
      <c r="A2124" s="793" t="s">
        <v>2223</v>
      </c>
      <c r="B2124" s="794" t="s">
        <v>2224</v>
      </c>
      <c r="C2124" s="698" t="s">
        <v>52</v>
      </c>
      <c r="D2124" s="780" t="s">
        <v>2314</v>
      </c>
      <c r="E2124" s="777" t="s">
        <v>2315</v>
      </c>
      <c r="F2124" s="735" t="s">
        <v>2508</v>
      </c>
      <c r="G2124" s="785">
        <v>14.0</v>
      </c>
      <c r="H2124" s="785">
        <v>14.0</v>
      </c>
      <c r="I2124" s="785">
        <v>14.0</v>
      </c>
      <c r="J2124" s="786">
        <v>50.0</v>
      </c>
      <c r="K2124" s="787">
        <v>3.571428571</v>
      </c>
      <c r="L2124" s="126" t="s">
        <v>3614</v>
      </c>
    </row>
    <row r="2125" ht="15.0" customHeight="1">
      <c r="A2125" s="503" t="s">
        <v>2223</v>
      </c>
      <c r="B2125" s="374" t="s">
        <v>2224</v>
      </c>
      <c r="C2125" s="134" t="s">
        <v>52</v>
      </c>
      <c r="D2125" s="134" t="s">
        <v>2316</v>
      </c>
      <c r="E2125" s="134" t="s">
        <v>2317</v>
      </c>
      <c r="F2125" s="134" t="s">
        <v>2508</v>
      </c>
      <c r="G2125" s="134">
        <v>14.0</v>
      </c>
      <c r="H2125" s="134">
        <v>14.0</v>
      </c>
      <c r="I2125" s="134">
        <v>14.0</v>
      </c>
      <c r="J2125" s="134">
        <v>50.0</v>
      </c>
      <c r="K2125" s="795">
        <v>3.571428571</v>
      </c>
      <c r="L2125" s="126" t="s">
        <v>3614</v>
      </c>
    </row>
    <row r="2126" ht="15.0" customHeight="1">
      <c r="A2126" s="503" t="s">
        <v>2223</v>
      </c>
      <c r="B2126" s="374" t="s">
        <v>2224</v>
      </c>
      <c r="C2126" s="134" t="s">
        <v>52</v>
      </c>
      <c r="D2126" s="134" t="s">
        <v>2318</v>
      </c>
      <c r="E2126" s="134" t="s">
        <v>2319</v>
      </c>
      <c r="F2126" s="134" t="s">
        <v>2508</v>
      </c>
      <c r="G2126" s="134">
        <v>14.0</v>
      </c>
      <c r="H2126" s="134">
        <v>14.0</v>
      </c>
      <c r="I2126" s="134">
        <v>14.0</v>
      </c>
      <c r="J2126" s="134">
        <v>50.0</v>
      </c>
      <c r="K2126" s="795">
        <v>3.571428571</v>
      </c>
      <c r="L2126" s="126" t="s">
        <v>3614</v>
      </c>
    </row>
    <row r="2127" ht="15.0" customHeight="1">
      <c r="A2127" s="503" t="s">
        <v>2223</v>
      </c>
      <c r="B2127" s="374" t="s">
        <v>2224</v>
      </c>
      <c r="C2127" s="134" t="s">
        <v>52</v>
      </c>
      <c r="D2127" s="134" t="s">
        <v>2320</v>
      </c>
      <c r="E2127" s="134" t="s">
        <v>2321</v>
      </c>
      <c r="F2127" s="134" t="s">
        <v>2508</v>
      </c>
      <c r="G2127" s="134">
        <v>14.0</v>
      </c>
      <c r="H2127" s="134">
        <v>14.0</v>
      </c>
      <c r="I2127" s="134">
        <v>14.0</v>
      </c>
      <c r="J2127" s="134">
        <v>50.0</v>
      </c>
      <c r="K2127" s="795">
        <v>3.571428571</v>
      </c>
      <c r="L2127" s="126" t="s">
        <v>3614</v>
      </c>
    </row>
    <row r="2128" ht="15.0" customHeight="1">
      <c r="A2128" s="503" t="s">
        <v>2223</v>
      </c>
      <c r="B2128" s="374" t="s">
        <v>2224</v>
      </c>
      <c r="C2128" s="134" t="s">
        <v>52</v>
      </c>
      <c r="D2128" s="134" t="s">
        <v>2322</v>
      </c>
      <c r="E2128" s="134" t="s">
        <v>2323</v>
      </c>
      <c r="F2128" s="134" t="s">
        <v>2508</v>
      </c>
      <c r="G2128" s="134">
        <v>14.0</v>
      </c>
      <c r="H2128" s="134">
        <v>14.0</v>
      </c>
      <c r="I2128" s="134">
        <v>14.0</v>
      </c>
      <c r="J2128" s="134">
        <v>50.0</v>
      </c>
      <c r="K2128" s="795">
        <v>3.571428571</v>
      </c>
      <c r="L2128" s="126" t="s">
        <v>3614</v>
      </c>
    </row>
    <row r="2129" ht="15.0" customHeight="1">
      <c r="A2129" s="503" t="s">
        <v>2223</v>
      </c>
      <c r="B2129" s="374" t="s">
        <v>2224</v>
      </c>
      <c r="C2129" s="134" t="s">
        <v>52</v>
      </c>
      <c r="D2129" s="134" t="s">
        <v>2324</v>
      </c>
      <c r="E2129" s="134" t="s">
        <v>2325</v>
      </c>
      <c r="F2129" s="134" t="s">
        <v>2508</v>
      </c>
      <c r="G2129" s="134">
        <v>14.0</v>
      </c>
      <c r="H2129" s="134">
        <v>14.0</v>
      </c>
      <c r="I2129" s="134">
        <v>14.0</v>
      </c>
      <c r="J2129" s="134">
        <v>50.0</v>
      </c>
      <c r="K2129" s="795">
        <v>3.571428571</v>
      </c>
      <c r="L2129" s="126" t="s">
        <v>3614</v>
      </c>
    </row>
    <row r="2130" ht="15.0" customHeight="1">
      <c r="A2130" s="503" t="s">
        <v>2223</v>
      </c>
      <c r="B2130" s="374" t="s">
        <v>2224</v>
      </c>
      <c r="C2130" s="134" t="s">
        <v>52</v>
      </c>
      <c r="D2130" s="134" t="s">
        <v>2326</v>
      </c>
      <c r="E2130" s="134" t="s">
        <v>2327</v>
      </c>
      <c r="F2130" s="134" t="s">
        <v>2508</v>
      </c>
      <c r="G2130" s="134">
        <v>14.0</v>
      </c>
      <c r="H2130" s="134">
        <v>14.0</v>
      </c>
      <c r="I2130" s="134">
        <v>14.0</v>
      </c>
      <c r="J2130" s="134">
        <v>50.0</v>
      </c>
      <c r="K2130" s="795">
        <v>3.571428571</v>
      </c>
      <c r="L2130" s="126" t="s">
        <v>3614</v>
      </c>
    </row>
    <row r="2131" ht="15.0" customHeight="1">
      <c r="A2131" s="503" t="s">
        <v>2223</v>
      </c>
      <c r="B2131" s="374" t="s">
        <v>2224</v>
      </c>
      <c r="C2131" s="134" t="s">
        <v>52</v>
      </c>
      <c r="D2131" s="134" t="s">
        <v>2328</v>
      </c>
      <c r="E2131" s="134" t="s">
        <v>2329</v>
      </c>
      <c r="F2131" s="134" t="s">
        <v>2508</v>
      </c>
      <c r="G2131" s="134">
        <v>14.0</v>
      </c>
      <c r="H2131" s="134">
        <v>14.0</v>
      </c>
      <c r="I2131" s="134">
        <v>14.0</v>
      </c>
      <c r="J2131" s="134">
        <v>50.0</v>
      </c>
      <c r="K2131" s="795">
        <v>3.571428571</v>
      </c>
      <c r="L2131" s="126" t="s">
        <v>3614</v>
      </c>
    </row>
    <row r="2132" ht="15.0" customHeight="1">
      <c r="A2132" s="503" t="s">
        <v>2223</v>
      </c>
      <c r="B2132" s="374" t="s">
        <v>2224</v>
      </c>
      <c r="C2132" s="134" t="s">
        <v>52</v>
      </c>
      <c r="D2132" s="134" t="s">
        <v>2332</v>
      </c>
      <c r="E2132" s="134" t="s">
        <v>2333</v>
      </c>
      <c r="F2132" s="134" t="s">
        <v>2508</v>
      </c>
      <c r="G2132" s="134">
        <v>14.0</v>
      </c>
      <c r="H2132" s="134">
        <v>14.0</v>
      </c>
      <c r="I2132" s="134">
        <v>14.0</v>
      </c>
      <c r="J2132" s="134">
        <v>50.0</v>
      </c>
      <c r="K2132" s="795">
        <v>3.571428571</v>
      </c>
      <c r="L2132" s="126" t="s">
        <v>3614</v>
      </c>
    </row>
    <row r="2133" ht="15.0" customHeight="1">
      <c r="A2133" s="503" t="s">
        <v>2223</v>
      </c>
      <c r="B2133" s="374" t="s">
        <v>2224</v>
      </c>
      <c r="C2133" s="134" t="s">
        <v>52</v>
      </c>
      <c r="D2133" s="134" t="s">
        <v>2334</v>
      </c>
      <c r="E2133" s="134" t="s">
        <v>2335</v>
      </c>
      <c r="F2133" s="134" t="s">
        <v>2508</v>
      </c>
      <c r="G2133" s="134">
        <v>14.0</v>
      </c>
      <c r="H2133" s="134">
        <v>14.0</v>
      </c>
      <c r="I2133" s="134">
        <v>14.0</v>
      </c>
      <c r="J2133" s="134">
        <v>50.0</v>
      </c>
      <c r="K2133" s="795">
        <v>3.571428571</v>
      </c>
      <c r="L2133" s="126" t="s">
        <v>3614</v>
      </c>
    </row>
    <row r="2134" ht="15.0" customHeight="1">
      <c r="A2134" s="503" t="s">
        <v>2223</v>
      </c>
      <c r="B2134" s="374" t="s">
        <v>2224</v>
      </c>
      <c r="C2134" s="134" t="s">
        <v>52</v>
      </c>
      <c r="D2134" s="134" t="s">
        <v>2336</v>
      </c>
      <c r="E2134" s="134" t="s">
        <v>2337</v>
      </c>
      <c r="F2134" s="134" t="s">
        <v>2508</v>
      </c>
      <c r="G2134" s="134">
        <v>14.0</v>
      </c>
      <c r="H2134" s="134">
        <v>14.0</v>
      </c>
      <c r="I2134" s="134">
        <v>14.0</v>
      </c>
      <c r="J2134" s="134">
        <v>50.0</v>
      </c>
      <c r="K2134" s="795">
        <v>3.571428571</v>
      </c>
      <c r="L2134" s="126" t="s">
        <v>3614</v>
      </c>
    </row>
    <row r="2135" ht="15.0" customHeight="1">
      <c r="A2135" s="503" t="s">
        <v>2223</v>
      </c>
      <c r="B2135" s="374" t="s">
        <v>2224</v>
      </c>
      <c r="C2135" s="134" t="s">
        <v>52</v>
      </c>
      <c r="D2135" s="134" t="s">
        <v>2338</v>
      </c>
      <c r="E2135" s="134" t="s">
        <v>2339</v>
      </c>
      <c r="F2135" s="134" t="s">
        <v>2508</v>
      </c>
      <c r="G2135" s="134">
        <v>14.0</v>
      </c>
      <c r="H2135" s="134">
        <v>14.0</v>
      </c>
      <c r="I2135" s="134">
        <v>14.0</v>
      </c>
      <c r="J2135" s="134">
        <v>50.0</v>
      </c>
      <c r="K2135" s="795">
        <v>3.571428571</v>
      </c>
      <c r="L2135" s="126" t="s">
        <v>3614</v>
      </c>
    </row>
    <row r="2136" ht="15.0" customHeight="1">
      <c r="A2136" s="503" t="s">
        <v>2223</v>
      </c>
      <c r="B2136" s="374" t="s">
        <v>2224</v>
      </c>
      <c r="C2136" s="134" t="s">
        <v>52</v>
      </c>
      <c r="D2136" s="134" t="s">
        <v>2340</v>
      </c>
      <c r="E2136" s="134" t="s">
        <v>2341</v>
      </c>
      <c r="F2136" s="134" t="s">
        <v>2508</v>
      </c>
      <c r="G2136" s="134">
        <v>14.0</v>
      </c>
      <c r="H2136" s="134">
        <v>14.0</v>
      </c>
      <c r="I2136" s="134">
        <v>14.0</v>
      </c>
      <c r="J2136" s="134">
        <v>50.0</v>
      </c>
      <c r="K2136" s="795">
        <v>3.571428571</v>
      </c>
      <c r="L2136" s="126" t="s">
        <v>3614</v>
      </c>
    </row>
    <row r="2137" ht="15.0" customHeight="1">
      <c r="A2137" s="503" t="s">
        <v>2223</v>
      </c>
      <c r="B2137" s="374" t="s">
        <v>2224</v>
      </c>
      <c r="C2137" s="134" t="s">
        <v>52</v>
      </c>
      <c r="D2137" s="134" t="s">
        <v>2342</v>
      </c>
      <c r="E2137" s="134" t="s">
        <v>2343</v>
      </c>
      <c r="F2137" s="134" t="s">
        <v>2508</v>
      </c>
      <c r="G2137" s="134">
        <v>14.0</v>
      </c>
      <c r="H2137" s="134">
        <v>14.0</v>
      </c>
      <c r="I2137" s="134">
        <v>14.0</v>
      </c>
      <c r="J2137" s="134">
        <v>50.0</v>
      </c>
      <c r="K2137" s="795">
        <v>3.571428571</v>
      </c>
      <c r="L2137" s="126" t="s">
        <v>3614</v>
      </c>
    </row>
    <row r="2138" ht="15.0" customHeight="1">
      <c r="A2138" s="503" t="s">
        <v>2223</v>
      </c>
      <c r="B2138" s="374" t="s">
        <v>2224</v>
      </c>
      <c r="C2138" s="134" t="s">
        <v>52</v>
      </c>
      <c r="D2138" s="134" t="s">
        <v>2344</v>
      </c>
      <c r="E2138" s="134" t="s">
        <v>2345</v>
      </c>
      <c r="F2138" s="134" t="s">
        <v>2508</v>
      </c>
      <c r="G2138" s="134">
        <v>14.0</v>
      </c>
      <c r="H2138" s="134">
        <v>14.0</v>
      </c>
      <c r="I2138" s="134">
        <v>14.0</v>
      </c>
      <c r="J2138" s="134">
        <v>50.0</v>
      </c>
      <c r="K2138" s="795">
        <v>3.571428571</v>
      </c>
      <c r="L2138" s="126" t="s">
        <v>3614</v>
      </c>
    </row>
    <row r="2139" ht="15.0" customHeight="1">
      <c r="A2139" s="503" t="s">
        <v>2223</v>
      </c>
      <c r="B2139" s="374" t="s">
        <v>2224</v>
      </c>
      <c r="C2139" s="134" t="s">
        <v>52</v>
      </c>
      <c r="D2139" s="134" t="s">
        <v>2346</v>
      </c>
      <c r="E2139" s="134" t="s">
        <v>2347</v>
      </c>
      <c r="F2139" s="134" t="s">
        <v>2508</v>
      </c>
      <c r="G2139" s="134">
        <v>14.0</v>
      </c>
      <c r="H2139" s="134">
        <v>14.0</v>
      </c>
      <c r="I2139" s="134">
        <v>14.0</v>
      </c>
      <c r="J2139" s="134">
        <v>50.0</v>
      </c>
      <c r="K2139" s="795">
        <v>3.571428571</v>
      </c>
      <c r="L2139" s="126" t="s">
        <v>3614</v>
      </c>
    </row>
    <row r="2140" ht="15.0" customHeight="1">
      <c r="A2140" s="503" t="s">
        <v>2223</v>
      </c>
      <c r="B2140" s="374" t="s">
        <v>2224</v>
      </c>
      <c r="C2140" s="134" t="s">
        <v>52</v>
      </c>
      <c r="D2140" s="134" t="s">
        <v>2348</v>
      </c>
      <c r="E2140" s="134" t="s">
        <v>2349</v>
      </c>
      <c r="F2140" s="134" t="s">
        <v>2508</v>
      </c>
      <c r="G2140" s="134">
        <v>14.0</v>
      </c>
      <c r="H2140" s="134">
        <v>14.0</v>
      </c>
      <c r="I2140" s="134">
        <v>14.0</v>
      </c>
      <c r="J2140" s="134">
        <v>50.0</v>
      </c>
      <c r="K2140" s="795">
        <v>3.571428571</v>
      </c>
      <c r="L2140" s="126" t="s">
        <v>3614</v>
      </c>
    </row>
    <row r="2141" ht="15.0" customHeight="1">
      <c r="A2141" s="503" t="s">
        <v>2223</v>
      </c>
      <c r="B2141" s="374" t="s">
        <v>2224</v>
      </c>
      <c r="C2141" s="134" t="s">
        <v>52</v>
      </c>
      <c r="D2141" s="134" t="s">
        <v>2350</v>
      </c>
      <c r="E2141" s="134" t="s">
        <v>2351</v>
      </c>
      <c r="F2141" s="134" t="s">
        <v>2508</v>
      </c>
      <c r="G2141" s="134">
        <v>14.0</v>
      </c>
      <c r="H2141" s="134">
        <v>14.0</v>
      </c>
      <c r="I2141" s="134">
        <v>14.0</v>
      </c>
      <c r="J2141" s="134">
        <v>50.0</v>
      </c>
      <c r="K2141" s="795">
        <v>3.571428571</v>
      </c>
      <c r="L2141" s="126" t="s">
        <v>3614</v>
      </c>
    </row>
    <row r="2142" ht="15.0" customHeight="1">
      <c r="A2142" s="503" t="s">
        <v>2223</v>
      </c>
      <c r="B2142" s="374" t="s">
        <v>2224</v>
      </c>
      <c r="C2142" s="134" t="s">
        <v>52</v>
      </c>
      <c r="D2142" s="134" t="s">
        <v>2352</v>
      </c>
      <c r="E2142" s="134" t="s">
        <v>2353</v>
      </c>
      <c r="F2142" s="134" t="s">
        <v>2508</v>
      </c>
      <c r="G2142" s="134">
        <v>14.0</v>
      </c>
      <c r="H2142" s="134">
        <v>14.0</v>
      </c>
      <c r="I2142" s="134">
        <v>14.0</v>
      </c>
      <c r="J2142" s="134">
        <v>50.0</v>
      </c>
      <c r="K2142" s="795">
        <v>3.571428571</v>
      </c>
      <c r="L2142" s="126" t="s">
        <v>3614</v>
      </c>
    </row>
    <row r="2143" ht="15.0" customHeight="1">
      <c r="A2143" s="503" t="s">
        <v>2223</v>
      </c>
      <c r="B2143" s="374" t="s">
        <v>2224</v>
      </c>
      <c r="C2143" s="134" t="s">
        <v>52</v>
      </c>
      <c r="D2143" s="134" t="s">
        <v>2354</v>
      </c>
      <c r="E2143" s="134" t="s">
        <v>2355</v>
      </c>
      <c r="F2143" s="134" t="s">
        <v>2508</v>
      </c>
      <c r="G2143" s="134">
        <v>14.0</v>
      </c>
      <c r="H2143" s="134">
        <v>14.0</v>
      </c>
      <c r="I2143" s="134">
        <v>14.0</v>
      </c>
      <c r="J2143" s="134">
        <v>50.0</v>
      </c>
      <c r="K2143" s="795">
        <v>3.571428571</v>
      </c>
      <c r="L2143" s="126" t="s">
        <v>3614</v>
      </c>
    </row>
    <row r="2144" ht="15.0" customHeight="1">
      <c r="A2144" s="503" t="s">
        <v>2607</v>
      </c>
      <c r="B2144" s="374" t="s">
        <v>2206</v>
      </c>
      <c r="C2144" s="134" t="s">
        <v>52</v>
      </c>
      <c r="D2144" s="134" t="s">
        <v>3626</v>
      </c>
      <c r="E2144" s="134" t="s">
        <v>3627</v>
      </c>
      <c r="F2144" s="134" t="s">
        <v>2362</v>
      </c>
      <c r="G2144" s="134">
        <v>9.0</v>
      </c>
      <c r="H2144" s="134">
        <v>9.0</v>
      </c>
      <c r="I2144" s="134">
        <v>9.0</v>
      </c>
      <c r="J2144" s="134">
        <v>50.0</v>
      </c>
      <c r="K2144" s="795">
        <v>5.555555556</v>
      </c>
      <c r="L2144" s="126" t="s">
        <v>3614</v>
      </c>
    </row>
    <row r="2145" ht="15.0" customHeight="1">
      <c r="A2145" s="503" t="s">
        <v>2607</v>
      </c>
      <c r="B2145" s="374" t="s">
        <v>2206</v>
      </c>
      <c r="C2145" s="134" t="s">
        <v>52</v>
      </c>
      <c r="D2145" s="134" t="s">
        <v>3628</v>
      </c>
      <c r="E2145" s="134" t="s">
        <v>3629</v>
      </c>
      <c r="F2145" s="134" t="s">
        <v>2362</v>
      </c>
      <c r="G2145" s="134">
        <v>9.0</v>
      </c>
      <c r="H2145" s="134">
        <v>9.0</v>
      </c>
      <c r="I2145" s="134">
        <v>9.0</v>
      </c>
      <c r="J2145" s="134">
        <v>50.0</v>
      </c>
      <c r="K2145" s="795">
        <v>5.555555556</v>
      </c>
      <c r="L2145" s="126" t="s">
        <v>3614</v>
      </c>
    </row>
    <row r="2146" ht="15.0" customHeight="1">
      <c r="A2146" s="503" t="s">
        <v>2607</v>
      </c>
      <c r="B2146" s="374" t="s">
        <v>2206</v>
      </c>
      <c r="C2146" s="134" t="s">
        <v>52</v>
      </c>
      <c r="D2146" s="134" t="s">
        <v>3630</v>
      </c>
      <c r="E2146" s="134" t="s">
        <v>3631</v>
      </c>
      <c r="F2146" s="134" t="s">
        <v>2362</v>
      </c>
      <c r="G2146" s="134">
        <v>9.0</v>
      </c>
      <c r="H2146" s="134">
        <v>9.0</v>
      </c>
      <c r="I2146" s="134">
        <v>9.0</v>
      </c>
      <c r="J2146" s="134">
        <v>50.0</v>
      </c>
      <c r="K2146" s="795">
        <v>5.555555556</v>
      </c>
      <c r="L2146" s="126" t="s">
        <v>3614</v>
      </c>
    </row>
    <row r="2147" ht="15.0" customHeight="1">
      <c r="A2147" s="503" t="s">
        <v>3632</v>
      </c>
      <c r="B2147" s="374" t="s">
        <v>3633</v>
      </c>
      <c r="C2147" s="134" t="s">
        <v>52</v>
      </c>
      <c r="D2147" s="134" t="s">
        <v>3634</v>
      </c>
      <c r="E2147" s="134" t="s">
        <v>3635</v>
      </c>
      <c r="F2147" s="134" t="s">
        <v>2362</v>
      </c>
      <c r="G2147" s="134">
        <v>5.0</v>
      </c>
      <c r="H2147" s="134">
        <v>5.0</v>
      </c>
      <c r="I2147" s="134">
        <v>5.0</v>
      </c>
      <c r="J2147" s="134">
        <v>50.0</v>
      </c>
      <c r="K2147" s="795">
        <v>10.0</v>
      </c>
      <c r="L2147" s="126" t="s">
        <v>3614</v>
      </c>
    </row>
    <row r="2148" ht="15.0" customHeight="1">
      <c r="A2148" s="503" t="s">
        <v>2582</v>
      </c>
      <c r="B2148" s="374" t="s">
        <v>2554</v>
      </c>
      <c r="C2148" s="134" t="s">
        <v>52</v>
      </c>
      <c r="D2148" s="134" t="s">
        <v>3636</v>
      </c>
      <c r="E2148" s="134" t="s">
        <v>3637</v>
      </c>
      <c r="F2148" s="134" t="s">
        <v>2362</v>
      </c>
      <c r="G2148" s="134">
        <v>10.0</v>
      </c>
      <c r="H2148" s="134">
        <v>7.0</v>
      </c>
      <c r="I2148" s="134">
        <v>10.0</v>
      </c>
      <c r="J2148" s="134">
        <v>50.0</v>
      </c>
      <c r="K2148" s="795">
        <v>5.0</v>
      </c>
      <c r="L2148" s="126" t="s">
        <v>3614</v>
      </c>
    </row>
    <row r="2149" ht="15.0" customHeight="1">
      <c r="A2149" s="503" t="s">
        <v>2582</v>
      </c>
      <c r="B2149" s="374" t="s">
        <v>2554</v>
      </c>
      <c r="C2149" s="134" t="s">
        <v>52</v>
      </c>
      <c r="D2149" s="134" t="s">
        <v>3638</v>
      </c>
      <c r="E2149" s="134" t="s">
        <v>3639</v>
      </c>
      <c r="F2149" s="134" t="s">
        <v>2362</v>
      </c>
      <c r="G2149" s="134">
        <v>10.0</v>
      </c>
      <c r="H2149" s="134">
        <v>7.0</v>
      </c>
      <c r="I2149" s="134">
        <v>10.0</v>
      </c>
      <c r="J2149" s="134">
        <v>50.0</v>
      </c>
      <c r="K2149" s="795">
        <v>5.0</v>
      </c>
      <c r="L2149" s="126" t="s">
        <v>3614</v>
      </c>
    </row>
    <row r="2150" ht="15.0" customHeight="1">
      <c r="A2150" s="503" t="s">
        <v>3640</v>
      </c>
      <c r="B2150" s="374" t="s">
        <v>3641</v>
      </c>
      <c r="C2150" s="134" t="s">
        <v>52</v>
      </c>
      <c r="D2150" s="134" t="s">
        <v>3642</v>
      </c>
      <c r="E2150" s="134" t="s">
        <v>3488</v>
      </c>
      <c r="F2150" s="134" t="s">
        <v>2362</v>
      </c>
      <c r="G2150" s="134">
        <v>6.0</v>
      </c>
      <c r="H2150" s="134">
        <v>6.0</v>
      </c>
      <c r="I2150" s="134">
        <v>6.0</v>
      </c>
      <c r="J2150" s="134">
        <v>50.0</v>
      </c>
      <c r="K2150" s="795">
        <v>8.333333333</v>
      </c>
      <c r="L2150" s="126" t="s">
        <v>3614</v>
      </c>
    </row>
    <row r="2151" ht="15.0" customHeight="1">
      <c r="A2151" s="503" t="s">
        <v>3643</v>
      </c>
      <c r="B2151" s="374" t="s">
        <v>3644</v>
      </c>
      <c r="C2151" s="134" t="s">
        <v>52</v>
      </c>
      <c r="D2151" s="134" t="s">
        <v>3645</v>
      </c>
      <c r="E2151" s="134" t="s">
        <v>3646</v>
      </c>
      <c r="F2151" s="134" t="s">
        <v>2362</v>
      </c>
      <c r="G2151" s="134">
        <v>4.0</v>
      </c>
      <c r="H2151" s="134">
        <v>2.0</v>
      </c>
      <c r="I2151" s="134">
        <v>4.0</v>
      </c>
      <c r="J2151" s="134">
        <v>50.0</v>
      </c>
      <c r="K2151" s="795">
        <v>12.5</v>
      </c>
      <c r="L2151" s="126" t="s">
        <v>3614</v>
      </c>
    </row>
    <row r="2152" ht="15.0" customHeight="1">
      <c r="A2152" s="503" t="s">
        <v>3268</v>
      </c>
      <c r="B2152" s="374" t="s">
        <v>3269</v>
      </c>
      <c r="C2152" s="134" t="s">
        <v>52</v>
      </c>
      <c r="D2152" s="134" t="s">
        <v>3647</v>
      </c>
      <c r="E2152" s="134" t="s">
        <v>3648</v>
      </c>
      <c r="F2152" s="134" t="s">
        <v>2362</v>
      </c>
      <c r="G2152" s="134">
        <v>6.0</v>
      </c>
      <c r="H2152" s="134">
        <v>5.0</v>
      </c>
      <c r="I2152" s="134">
        <v>7.0</v>
      </c>
      <c r="J2152" s="134">
        <v>50.0</v>
      </c>
      <c r="K2152" s="795">
        <v>8.333333333</v>
      </c>
      <c r="L2152" s="126" t="s">
        <v>3614</v>
      </c>
    </row>
    <row r="2153" ht="15.0" customHeight="1">
      <c r="A2153" s="503" t="s">
        <v>3268</v>
      </c>
      <c r="B2153" s="374" t="s">
        <v>3269</v>
      </c>
      <c r="C2153" s="134" t="s">
        <v>52</v>
      </c>
      <c r="D2153" s="134" t="s">
        <v>3649</v>
      </c>
      <c r="E2153" s="134" t="s">
        <v>3650</v>
      </c>
      <c r="F2153" s="134" t="s">
        <v>2362</v>
      </c>
      <c r="G2153" s="134">
        <v>6.0</v>
      </c>
      <c r="H2153" s="134">
        <v>5.0</v>
      </c>
      <c r="I2153" s="134">
        <v>7.0</v>
      </c>
      <c r="J2153" s="134">
        <v>50.0</v>
      </c>
      <c r="K2153" s="795">
        <v>8.333333333</v>
      </c>
      <c r="L2153" s="126" t="s">
        <v>3614</v>
      </c>
    </row>
    <row r="2154" ht="15.0" customHeight="1">
      <c r="A2154" s="503" t="s">
        <v>3268</v>
      </c>
      <c r="B2154" s="374" t="s">
        <v>3269</v>
      </c>
      <c r="C2154" s="134" t="s">
        <v>52</v>
      </c>
      <c r="D2154" s="134" t="s">
        <v>3651</v>
      </c>
      <c r="E2154" s="134" t="s">
        <v>3652</v>
      </c>
      <c r="F2154" s="134" t="s">
        <v>2362</v>
      </c>
      <c r="G2154" s="134">
        <v>6.0</v>
      </c>
      <c r="H2154" s="134">
        <v>5.0</v>
      </c>
      <c r="I2154" s="134">
        <v>7.0</v>
      </c>
      <c r="J2154" s="134">
        <v>50.0</v>
      </c>
      <c r="K2154" s="795">
        <v>8.333333333</v>
      </c>
      <c r="L2154" s="126" t="s">
        <v>3614</v>
      </c>
    </row>
    <row r="2155" ht="15.0" customHeight="1">
      <c r="A2155" s="503" t="s">
        <v>3268</v>
      </c>
      <c r="B2155" s="374" t="s">
        <v>3269</v>
      </c>
      <c r="C2155" s="134" t="s">
        <v>52</v>
      </c>
      <c r="D2155" s="134" t="s">
        <v>3653</v>
      </c>
      <c r="E2155" s="134" t="s">
        <v>3654</v>
      </c>
      <c r="F2155" s="134" t="s">
        <v>2362</v>
      </c>
      <c r="G2155" s="134">
        <v>6.0</v>
      </c>
      <c r="H2155" s="134">
        <v>5.0</v>
      </c>
      <c r="I2155" s="134">
        <v>7.0</v>
      </c>
      <c r="J2155" s="134">
        <v>50.0</v>
      </c>
      <c r="K2155" s="795">
        <v>8.333333333</v>
      </c>
      <c r="L2155" s="126" t="s">
        <v>3614</v>
      </c>
    </row>
    <row r="2156" ht="15.0" customHeight="1">
      <c r="A2156" s="503" t="s">
        <v>3268</v>
      </c>
      <c r="B2156" s="374" t="s">
        <v>3269</v>
      </c>
      <c r="C2156" s="134" t="s">
        <v>52</v>
      </c>
      <c r="D2156" s="134" t="s">
        <v>3655</v>
      </c>
      <c r="E2156" s="134" t="s">
        <v>3656</v>
      </c>
      <c r="F2156" s="134" t="s">
        <v>2362</v>
      </c>
      <c r="G2156" s="134">
        <v>6.0</v>
      </c>
      <c r="H2156" s="134">
        <v>5.0</v>
      </c>
      <c r="I2156" s="134">
        <v>7.0</v>
      </c>
      <c r="J2156" s="134">
        <v>50.0</v>
      </c>
      <c r="K2156" s="795">
        <v>8.333333333</v>
      </c>
      <c r="L2156" s="126" t="s">
        <v>3614</v>
      </c>
    </row>
    <row r="2157" ht="15.0" customHeight="1">
      <c r="A2157" s="503" t="s">
        <v>3268</v>
      </c>
      <c r="B2157" s="374" t="s">
        <v>3269</v>
      </c>
      <c r="C2157" s="134" t="s">
        <v>52</v>
      </c>
      <c r="D2157" s="134" t="s">
        <v>3657</v>
      </c>
      <c r="E2157" s="134" t="s">
        <v>3658</v>
      </c>
      <c r="F2157" s="134" t="s">
        <v>2362</v>
      </c>
      <c r="G2157" s="134">
        <v>6.0</v>
      </c>
      <c r="H2157" s="134">
        <v>5.0</v>
      </c>
      <c r="I2157" s="134">
        <v>7.0</v>
      </c>
      <c r="J2157" s="134">
        <v>50.0</v>
      </c>
      <c r="K2157" s="795">
        <v>8.333333333</v>
      </c>
      <c r="L2157" s="126" t="s">
        <v>3614</v>
      </c>
    </row>
    <row r="2158" ht="15.0" customHeight="1">
      <c r="A2158" s="503" t="s">
        <v>3268</v>
      </c>
      <c r="B2158" s="374" t="s">
        <v>3269</v>
      </c>
      <c r="C2158" s="134" t="s">
        <v>52</v>
      </c>
      <c r="D2158" s="134" t="s">
        <v>3659</v>
      </c>
      <c r="E2158" s="134" t="s">
        <v>3660</v>
      </c>
      <c r="F2158" s="134" t="s">
        <v>2362</v>
      </c>
      <c r="G2158" s="134">
        <v>6.0</v>
      </c>
      <c r="H2158" s="134">
        <v>5.0</v>
      </c>
      <c r="I2158" s="134">
        <v>7.0</v>
      </c>
      <c r="J2158" s="134">
        <v>50.0</v>
      </c>
      <c r="K2158" s="795">
        <v>8.333333333</v>
      </c>
      <c r="L2158" s="126" t="s">
        <v>3614</v>
      </c>
    </row>
    <row r="2159" ht="15.0" customHeight="1">
      <c r="A2159" s="503" t="s">
        <v>3268</v>
      </c>
      <c r="B2159" s="374" t="s">
        <v>3269</v>
      </c>
      <c r="C2159" s="134" t="s">
        <v>52</v>
      </c>
      <c r="D2159" s="134" t="s">
        <v>3661</v>
      </c>
      <c r="E2159" s="134" t="s">
        <v>3662</v>
      </c>
      <c r="F2159" s="134" t="s">
        <v>2362</v>
      </c>
      <c r="G2159" s="134">
        <v>6.0</v>
      </c>
      <c r="H2159" s="134">
        <v>5.0</v>
      </c>
      <c r="I2159" s="134">
        <v>7.0</v>
      </c>
      <c r="J2159" s="134">
        <v>50.0</v>
      </c>
      <c r="K2159" s="795">
        <v>8.333333333</v>
      </c>
      <c r="L2159" s="126" t="s">
        <v>3614</v>
      </c>
    </row>
    <row r="2160" ht="15.0" customHeight="1">
      <c r="A2160" s="503" t="s">
        <v>2223</v>
      </c>
      <c r="B2160" s="374" t="s">
        <v>2224</v>
      </c>
      <c r="C2160" s="134" t="s">
        <v>52</v>
      </c>
      <c r="D2160" s="134" t="s">
        <v>3663</v>
      </c>
      <c r="E2160" s="134" t="s">
        <v>3664</v>
      </c>
      <c r="F2160" s="134" t="s">
        <v>2362</v>
      </c>
      <c r="G2160" s="134">
        <v>14.0</v>
      </c>
      <c r="H2160" s="134">
        <v>14.0</v>
      </c>
      <c r="I2160" s="134">
        <v>14.0</v>
      </c>
      <c r="J2160" s="134">
        <v>50.0</v>
      </c>
      <c r="K2160" s="795">
        <v>3.571428571</v>
      </c>
      <c r="L2160" s="126" t="s">
        <v>3614</v>
      </c>
    </row>
    <row r="2161" ht="15.0" customHeight="1">
      <c r="A2161" s="503" t="s">
        <v>2223</v>
      </c>
      <c r="B2161" s="374" t="s">
        <v>2224</v>
      </c>
      <c r="C2161" s="134" t="s">
        <v>52</v>
      </c>
      <c r="D2161" s="134" t="s">
        <v>3665</v>
      </c>
      <c r="E2161" s="134" t="s">
        <v>3666</v>
      </c>
      <c r="F2161" s="134" t="s">
        <v>2362</v>
      </c>
      <c r="G2161" s="134">
        <v>14.0</v>
      </c>
      <c r="H2161" s="134">
        <v>14.0</v>
      </c>
      <c r="I2161" s="134">
        <v>14.0</v>
      </c>
      <c r="J2161" s="134">
        <v>50.0</v>
      </c>
      <c r="K2161" s="795">
        <v>3.571428571</v>
      </c>
      <c r="L2161" s="126" t="s">
        <v>3614</v>
      </c>
    </row>
    <row r="2162" ht="15.0" customHeight="1">
      <c r="A2162" s="503" t="s">
        <v>2223</v>
      </c>
      <c r="B2162" s="374" t="s">
        <v>2224</v>
      </c>
      <c r="C2162" s="134" t="s">
        <v>52</v>
      </c>
      <c r="D2162" s="134" t="s">
        <v>3667</v>
      </c>
      <c r="E2162" s="134" t="s">
        <v>3668</v>
      </c>
      <c r="F2162" s="134" t="s">
        <v>2362</v>
      </c>
      <c r="G2162" s="134">
        <v>14.0</v>
      </c>
      <c r="H2162" s="134">
        <v>14.0</v>
      </c>
      <c r="I2162" s="134">
        <v>14.0</v>
      </c>
      <c r="J2162" s="134">
        <v>50.0</v>
      </c>
      <c r="K2162" s="795">
        <v>3.571428571</v>
      </c>
      <c r="L2162" s="126" t="s">
        <v>3614</v>
      </c>
    </row>
    <row r="2163" ht="15.0" customHeight="1">
      <c r="A2163" s="503" t="s">
        <v>2223</v>
      </c>
      <c r="B2163" s="374" t="s">
        <v>2224</v>
      </c>
      <c r="C2163" s="134" t="s">
        <v>52</v>
      </c>
      <c r="D2163" s="134" t="s">
        <v>3669</v>
      </c>
      <c r="E2163" s="134" t="s">
        <v>2884</v>
      </c>
      <c r="F2163" s="134" t="s">
        <v>2362</v>
      </c>
      <c r="G2163" s="134">
        <v>14.0</v>
      </c>
      <c r="H2163" s="134">
        <v>14.0</v>
      </c>
      <c r="I2163" s="134">
        <v>14.0</v>
      </c>
      <c r="J2163" s="134">
        <v>50.0</v>
      </c>
      <c r="K2163" s="795">
        <v>3.571428571</v>
      </c>
      <c r="L2163" s="126" t="s">
        <v>3614</v>
      </c>
    </row>
    <row r="2164" ht="15.0" customHeight="1">
      <c r="A2164" s="503" t="s">
        <v>2223</v>
      </c>
      <c r="B2164" s="374" t="s">
        <v>2224</v>
      </c>
      <c r="C2164" s="134" t="s">
        <v>52</v>
      </c>
      <c r="D2164" s="134" t="s">
        <v>3670</v>
      </c>
      <c r="E2164" s="134" t="s">
        <v>3671</v>
      </c>
      <c r="F2164" s="134" t="s">
        <v>2362</v>
      </c>
      <c r="G2164" s="134">
        <v>14.0</v>
      </c>
      <c r="H2164" s="134">
        <v>14.0</v>
      </c>
      <c r="I2164" s="134">
        <v>14.0</v>
      </c>
      <c r="J2164" s="134">
        <v>50.0</v>
      </c>
      <c r="K2164" s="795">
        <v>3.571428571</v>
      </c>
      <c r="L2164" s="126" t="s">
        <v>3614</v>
      </c>
    </row>
    <row r="2165" ht="15.0" customHeight="1">
      <c r="A2165" s="503" t="s">
        <v>2223</v>
      </c>
      <c r="B2165" s="374" t="s">
        <v>2224</v>
      </c>
      <c r="C2165" s="134" t="s">
        <v>52</v>
      </c>
      <c r="D2165" s="134" t="s">
        <v>3672</v>
      </c>
      <c r="E2165" s="134" t="s">
        <v>3673</v>
      </c>
      <c r="F2165" s="134" t="s">
        <v>2362</v>
      </c>
      <c r="G2165" s="134">
        <v>14.0</v>
      </c>
      <c r="H2165" s="134">
        <v>14.0</v>
      </c>
      <c r="I2165" s="134">
        <v>14.0</v>
      </c>
      <c r="J2165" s="134">
        <v>50.0</v>
      </c>
      <c r="K2165" s="795">
        <v>3.571428571</v>
      </c>
      <c r="L2165" s="126" t="s">
        <v>3614</v>
      </c>
    </row>
    <row r="2166" ht="15.0" customHeight="1">
      <c r="A2166" s="503" t="s">
        <v>2223</v>
      </c>
      <c r="B2166" s="374" t="s">
        <v>2224</v>
      </c>
      <c r="C2166" s="134" t="s">
        <v>52</v>
      </c>
      <c r="D2166" s="134" t="s">
        <v>3674</v>
      </c>
      <c r="E2166" s="134" t="s">
        <v>3675</v>
      </c>
      <c r="F2166" s="134" t="s">
        <v>2362</v>
      </c>
      <c r="G2166" s="134">
        <v>14.0</v>
      </c>
      <c r="H2166" s="134">
        <v>14.0</v>
      </c>
      <c r="I2166" s="134">
        <v>14.0</v>
      </c>
      <c r="J2166" s="134">
        <v>50.0</v>
      </c>
      <c r="K2166" s="795">
        <v>3.571428571</v>
      </c>
      <c r="L2166" s="126" t="s">
        <v>3614</v>
      </c>
    </row>
    <row r="2167" ht="15.0" customHeight="1">
      <c r="A2167" s="503" t="s">
        <v>2223</v>
      </c>
      <c r="B2167" s="374" t="s">
        <v>2224</v>
      </c>
      <c r="C2167" s="134" t="s">
        <v>52</v>
      </c>
      <c r="D2167" s="134" t="s">
        <v>3676</v>
      </c>
      <c r="E2167" s="134" t="s">
        <v>3677</v>
      </c>
      <c r="F2167" s="134" t="s">
        <v>2362</v>
      </c>
      <c r="G2167" s="134">
        <v>14.0</v>
      </c>
      <c r="H2167" s="134">
        <v>14.0</v>
      </c>
      <c r="I2167" s="134">
        <v>14.0</v>
      </c>
      <c r="J2167" s="134">
        <v>50.0</v>
      </c>
      <c r="K2167" s="795">
        <v>3.571428571</v>
      </c>
      <c r="L2167" s="126" t="s">
        <v>3614</v>
      </c>
    </row>
    <row r="2168" ht="15.0" customHeight="1">
      <c r="A2168" s="503" t="s">
        <v>2223</v>
      </c>
      <c r="B2168" s="374" t="s">
        <v>2224</v>
      </c>
      <c r="C2168" s="134" t="s">
        <v>52</v>
      </c>
      <c r="D2168" s="134" t="s">
        <v>3678</v>
      </c>
      <c r="E2168" s="134" t="s">
        <v>3679</v>
      </c>
      <c r="F2168" s="134" t="s">
        <v>2362</v>
      </c>
      <c r="G2168" s="134">
        <v>14.0</v>
      </c>
      <c r="H2168" s="134">
        <v>14.0</v>
      </c>
      <c r="I2168" s="134">
        <v>14.0</v>
      </c>
      <c r="J2168" s="134">
        <v>50.0</v>
      </c>
      <c r="K2168" s="795">
        <v>3.571428571</v>
      </c>
      <c r="L2168" s="126" t="s">
        <v>3614</v>
      </c>
    </row>
    <row r="2169" ht="15.0" customHeight="1">
      <c r="A2169" s="503" t="s">
        <v>2223</v>
      </c>
      <c r="B2169" s="374" t="s">
        <v>2224</v>
      </c>
      <c r="C2169" s="134" t="s">
        <v>52</v>
      </c>
      <c r="D2169" s="134" t="s">
        <v>3680</v>
      </c>
      <c r="E2169" s="134" t="s">
        <v>2882</v>
      </c>
      <c r="F2169" s="134" t="s">
        <v>2362</v>
      </c>
      <c r="G2169" s="134">
        <v>14.0</v>
      </c>
      <c r="H2169" s="134">
        <v>14.0</v>
      </c>
      <c r="I2169" s="134">
        <v>14.0</v>
      </c>
      <c r="J2169" s="134">
        <v>50.0</v>
      </c>
      <c r="K2169" s="795">
        <v>3.571428571</v>
      </c>
      <c r="L2169" s="126" t="s">
        <v>3614</v>
      </c>
    </row>
    <row r="2170" ht="15.0" customHeight="1">
      <c r="A2170" s="503" t="s">
        <v>2223</v>
      </c>
      <c r="B2170" s="374" t="s">
        <v>2224</v>
      </c>
      <c r="C2170" s="134" t="s">
        <v>52</v>
      </c>
      <c r="D2170" s="134" t="s">
        <v>3681</v>
      </c>
      <c r="E2170" s="134" t="s">
        <v>3682</v>
      </c>
      <c r="F2170" s="134" t="s">
        <v>2362</v>
      </c>
      <c r="G2170" s="134">
        <v>14.0</v>
      </c>
      <c r="H2170" s="134">
        <v>14.0</v>
      </c>
      <c r="I2170" s="134">
        <v>14.0</v>
      </c>
      <c r="J2170" s="134">
        <v>50.0</v>
      </c>
      <c r="K2170" s="795">
        <v>3.571428571</v>
      </c>
      <c r="L2170" s="126" t="s">
        <v>3614</v>
      </c>
    </row>
    <row r="2171" ht="15.0" customHeight="1">
      <c r="A2171" s="503" t="s">
        <v>2223</v>
      </c>
      <c r="B2171" s="374" t="s">
        <v>2224</v>
      </c>
      <c r="C2171" s="134" t="s">
        <v>52</v>
      </c>
      <c r="D2171" s="134" t="s">
        <v>3683</v>
      </c>
      <c r="E2171" s="134" t="s">
        <v>3684</v>
      </c>
      <c r="F2171" s="134" t="s">
        <v>2362</v>
      </c>
      <c r="G2171" s="134">
        <v>14.0</v>
      </c>
      <c r="H2171" s="134">
        <v>14.0</v>
      </c>
      <c r="I2171" s="134">
        <v>14.0</v>
      </c>
      <c r="J2171" s="134">
        <v>50.0</v>
      </c>
      <c r="K2171" s="795">
        <v>3.571428571</v>
      </c>
      <c r="L2171" s="126" t="s">
        <v>99</v>
      </c>
    </row>
    <row r="2172" ht="15.0" customHeight="1">
      <c r="A2172" s="246" t="s">
        <v>3685</v>
      </c>
      <c r="B2172" s="374" t="s">
        <v>3686</v>
      </c>
      <c r="C2172" s="134" t="s">
        <v>52</v>
      </c>
      <c r="D2172" s="134" t="s">
        <v>3687</v>
      </c>
      <c r="E2172" s="134" t="s">
        <v>3688</v>
      </c>
      <c r="F2172" s="134" t="s">
        <v>701</v>
      </c>
      <c r="G2172" s="134">
        <v>7.0</v>
      </c>
      <c r="H2172" s="134">
        <v>7.0</v>
      </c>
      <c r="I2172" s="134">
        <v>8.0</v>
      </c>
      <c r="J2172" s="134">
        <v>50.0</v>
      </c>
      <c r="K2172" s="795">
        <v>7.14</v>
      </c>
      <c r="L2172" s="126" t="s">
        <v>99</v>
      </c>
    </row>
    <row r="2173" ht="15.0" customHeight="1">
      <c r="A2173" s="796" t="s">
        <v>694</v>
      </c>
      <c r="B2173" s="540" t="s">
        <v>693</v>
      </c>
      <c r="C2173" s="797" t="s">
        <v>101</v>
      </c>
      <c r="D2173" s="540" t="s">
        <v>3689</v>
      </c>
      <c r="E2173" s="798" t="s">
        <v>3690</v>
      </c>
      <c r="F2173" s="540" t="s">
        <v>701</v>
      </c>
      <c r="G2173" s="796">
        <v>3.0</v>
      </c>
      <c r="H2173" s="796">
        <v>3.0</v>
      </c>
      <c r="I2173" s="796">
        <v>3.0</v>
      </c>
      <c r="J2173" s="799">
        <v>50.0</v>
      </c>
      <c r="K2173" s="162">
        <v>16.0</v>
      </c>
      <c r="L2173" s="168" t="s">
        <v>103</v>
      </c>
    </row>
    <row r="2174" ht="15.0" customHeight="1">
      <c r="A2174" s="800" t="s">
        <v>3691</v>
      </c>
      <c r="B2174" s="170" t="s">
        <v>3692</v>
      </c>
      <c r="C2174" s="191" t="s">
        <v>101</v>
      </c>
      <c r="D2174" s="162" t="s">
        <v>3693</v>
      </c>
      <c r="E2174" s="145" t="s">
        <v>3694</v>
      </c>
      <c r="F2174" s="163" t="s">
        <v>701</v>
      </c>
      <c r="G2174" s="193">
        <v>5.0</v>
      </c>
      <c r="H2174" s="193">
        <v>1.0</v>
      </c>
      <c r="I2174" s="193">
        <v>5.0</v>
      </c>
      <c r="J2174" s="801">
        <v>50.0</v>
      </c>
      <c r="K2174" s="166">
        <v>10.0</v>
      </c>
      <c r="L2174" s="168" t="s">
        <v>103</v>
      </c>
    </row>
    <row r="2175" ht="15.0" customHeight="1">
      <c r="A2175" s="802" t="s">
        <v>3695</v>
      </c>
      <c r="B2175" s="162" t="s">
        <v>707</v>
      </c>
      <c r="C2175" s="161" t="s">
        <v>101</v>
      </c>
      <c r="D2175" s="162" t="s">
        <v>3696</v>
      </c>
      <c r="E2175" s="145" t="s">
        <v>503</v>
      </c>
      <c r="F2175" s="163" t="s">
        <v>3697</v>
      </c>
      <c r="G2175" s="161">
        <v>10.0</v>
      </c>
      <c r="H2175" s="161">
        <v>9.0</v>
      </c>
      <c r="I2175" s="161">
        <v>10.0</v>
      </c>
      <c r="J2175" s="801">
        <v>50.0</v>
      </c>
      <c r="K2175" s="166">
        <v>5.0</v>
      </c>
      <c r="L2175" s="168" t="s">
        <v>103</v>
      </c>
    </row>
    <row r="2176" ht="15.0" customHeight="1">
      <c r="A2176" s="802" t="s">
        <v>3695</v>
      </c>
      <c r="B2176" s="162" t="s">
        <v>707</v>
      </c>
      <c r="C2176" s="161" t="s">
        <v>101</v>
      </c>
      <c r="D2176" s="162" t="s">
        <v>3698</v>
      </c>
      <c r="E2176" s="145" t="s">
        <v>3699</v>
      </c>
      <c r="F2176" s="163"/>
      <c r="G2176" s="161">
        <v>10.0</v>
      </c>
      <c r="H2176" s="161">
        <v>9.0</v>
      </c>
      <c r="I2176" s="161">
        <v>10.0</v>
      </c>
      <c r="J2176" s="803">
        <v>50.0</v>
      </c>
      <c r="K2176" s="804">
        <v>0.0</v>
      </c>
      <c r="L2176" s="168" t="s">
        <v>103</v>
      </c>
    </row>
    <row r="2177" ht="15.0" customHeight="1">
      <c r="A2177" s="802" t="s">
        <v>3695</v>
      </c>
      <c r="B2177" s="162" t="s">
        <v>707</v>
      </c>
      <c r="C2177" s="161" t="s">
        <v>101</v>
      </c>
      <c r="D2177" s="162" t="s">
        <v>3700</v>
      </c>
      <c r="E2177" s="145" t="s">
        <v>3045</v>
      </c>
      <c r="F2177" s="163" t="s">
        <v>3697</v>
      </c>
      <c r="G2177" s="161">
        <v>10.0</v>
      </c>
      <c r="H2177" s="161">
        <v>9.0</v>
      </c>
      <c r="I2177" s="161">
        <v>10.0</v>
      </c>
      <c r="J2177" s="801">
        <v>50.0</v>
      </c>
      <c r="K2177" s="166">
        <v>5.0</v>
      </c>
      <c r="L2177" s="168" t="s">
        <v>103</v>
      </c>
    </row>
    <row r="2178" ht="15.0" customHeight="1">
      <c r="A2178" s="802" t="s">
        <v>3695</v>
      </c>
      <c r="B2178" s="162" t="s">
        <v>707</v>
      </c>
      <c r="C2178" s="161" t="s">
        <v>101</v>
      </c>
      <c r="D2178" s="162" t="s">
        <v>3701</v>
      </c>
      <c r="E2178" s="145" t="s">
        <v>983</v>
      </c>
      <c r="F2178" s="163" t="s">
        <v>3697</v>
      </c>
      <c r="G2178" s="161">
        <v>10.0</v>
      </c>
      <c r="H2178" s="161">
        <v>9.0</v>
      </c>
      <c r="I2178" s="161">
        <v>10.0</v>
      </c>
      <c r="J2178" s="801">
        <v>50.0</v>
      </c>
      <c r="K2178" s="166">
        <v>5.0</v>
      </c>
      <c r="L2178" s="168" t="s">
        <v>103</v>
      </c>
    </row>
    <row r="2179" ht="15.0" customHeight="1">
      <c r="A2179" s="802" t="s">
        <v>3702</v>
      </c>
      <c r="B2179" s="203" t="s">
        <v>3703</v>
      </c>
      <c r="C2179" s="161" t="s">
        <v>101</v>
      </c>
      <c r="D2179" s="162" t="s">
        <v>3704</v>
      </c>
      <c r="E2179" s="145" t="s">
        <v>3705</v>
      </c>
      <c r="F2179" s="163" t="s">
        <v>3697</v>
      </c>
      <c r="G2179" s="161">
        <v>5.0</v>
      </c>
      <c r="H2179" s="161">
        <v>1.0</v>
      </c>
      <c r="I2179" s="161">
        <v>6.0</v>
      </c>
      <c r="J2179" s="801">
        <v>50.0</v>
      </c>
      <c r="K2179" s="166">
        <v>10.0</v>
      </c>
      <c r="L2179" s="168" t="s">
        <v>103</v>
      </c>
    </row>
    <row r="2180" ht="15.0" customHeight="1">
      <c r="A2180" s="802" t="s">
        <v>3702</v>
      </c>
      <c r="B2180" s="203" t="s">
        <v>3703</v>
      </c>
      <c r="C2180" s="161" t="s">
        <v>101</v>
      </c>
      <c r="D2180" s="162" t="s">
        <v>3706</v>
      </c>
      <c r="E2180" s="145" t="s">
        <v>3707</v>
      </c>
      <c r="F2180" s="163" t="s">
        <v>3697</v>
      </c>
      <c r="G2180" s="161">
        <v>5.0</v>
      </c>
      <c r="H2180" s="161">
        <v>1.0</v>
      </c>
      <c r="I2180" s="161">
        <v>6.0</v>
      </c>
      <c r="J2180" s="801">
        <v>50.0</v>
      </c>
      <c r="K2180" s="166">
        <v>10.0</v>
      </c>
      <c r="L2180" s="168" t="s">
        <v>103</v>
      </c>
    </row>
    <row r="2181" ht="15.0" customHeight="1">
      <c r="A2181" s="802" t="s">
        <v>3702</v>
      </c>
      <c r="B2181" s="203" t="s">
        <v>3703</v>
      </c>
      <c r="C2181" s="161" t="s">
        <v>101</v>
      </c>
      <c r="D2181" s="162" t="s">
        <v>3708</v>
      </c>
      <c r="E2181" s="145" t="s">
        <v>3709</v>
      </c>
      <c r="F2181" s="163" t="s">
        <v>3697</v>
      </c>
      <c r="G2181" s="161">
        <v>5.0</v>
      </c>
      <c r="H2181" s="161">
        <v>1.0</v>
      </c>
      <c r="I2181" s="161">
        <v>6.0</v>
      </c>
      <c r="J2181" s="801">
        <v>50.0</v>
      </c>
      <c r="K2181" s="166">
        <v>10.0</v>
      </c>
      <c r="L2181" s="168" t="s">
        <v>103</v>
      </c>
    </row>
    <row r="2182" ht="15.0" customHeight="1">
      <c r="A2182" s="802" t="s">
        <v>3702</v>
      </c>
      <c r="B2182" s="203" t="s">
        <v>3703</v>
      </c>
      <c r="C2182" s="161" t="s">
        <v>101</v>
      </c>
      <c r="D2182" s="162" t="s">
        <v>3710</v>
      </c>
      <c r="E2182" s="145" t="s">
        <v>3711</v>
      </c>
      <c r="F2182" s="163" t="s">
        <v>3697</v>
      </c>
      <c r="G2182" s="161">
        <v>5.0</v>
      </c>
      <c r="H2182" s="161">
        <v>1.0</v>
      </c>
      <c r="I2182" s="161">
        <v>6.0</v>
      </c>
      <c r="J2182" s="801">
        <v>50.0</v>
      </c>
      <c r="K2182" s="166">
        <v>10.0</v>
      </c>
      <c r="L2182" s="168" t="s">
        <v>103</v>
      </c>
    </row>
    <row r="2183" ht="15.0" customHeight="1">
      <c r="A2183" s="802" t="s">
        <v>3702</v>
      </c>
      <c r="B2183" s="203" t="s">
        <v>3703</v>
      </c>
      <c r="C2183" s="161" t="s">
        <v>101</v>
      </c>
      <c r="D2183" s="162" t="s">
        <v>3712</v>
      </c>
      <c r="E2183" s="145" t="s">
        <v>3713</v>
      </c>
      <c r="F2183" s="163" t="s">
        <v>3697</v>
      </c>
      <c r="G2183" s="161">
        <v>5.0</v>
      </c>
      <c r="H2183" s="161">
        <v>1.0</v>
      </c>
      <c r="I2183" s="161">
        <v>6.0</v>
      </c>
      <c r="J2183" s="801">
        <v>50.0</v>
      </c>
      <c r="K2183" s="166">
        <v>10.0</v>
      </c>
      <c r="L2183" s="168" t="s">
        <v>103</v>
      </c>
    </row>
    <row r="2184" ht="15.0" customHeight="1">
      <c r="A2184" s="802" t="s">
        <v>3702</v>
      </c>
      <c r="B2184" s="203" t="s">
        <v>3703</v>
      </c>
      <c r="C2184" s="161" t="s">
        <v>101</v>
      </c>
      <c r="D2184" s="162" t="s">
        <v>3714</v>
      </c>
      <c r="E2184" s="145" t="s">
        <v>3715</v>
      </c>
      <c r="F2184" s="163" t="s">
        <v>701</v>
      </c>
      <c r="G2184" s="161">
        <v>5.0</v>
      </c>
      <c r="H2184" s="161">
        <v>1.0</v>
      </c>
      <c r="I2184" s="161">
        <v>6.0</v>
      </c>
      <c r="J2184" s="801">
        <v>50.0</v>
      </c>
      <c r="K2184" s="166">
        <v>10.0</v>
      </c>
      <c r="L2184" s="168" t="s">
        <v>103</v>
      </c>
    </row>
    <row r="2185" ht="15.0" customHeight="1">
      <c r="A2185" s="802" t="s">
        <v>3702</v>
      </c>
      <c r="B2185" s="203" t="s">
        <v>3703</v>
      </c>
      <c r="C2185" s="161" t="s">
        <v>101</v>
      </c>
      <c r="D2185" s="162" t="s">
        <v>3716</v>
      </c>
      <c r="E2185" s="145" t="s">
        <v>3717</v>
      </c>
      <c r="F2185" s="163" t="s">
        <v>3697</v>
      </c>
      <c r="G2185" s="161">
        <v>5.0</v>
      </c>
      <c r="H2185" s="161">
        <v>1.0</v>
      </c>
      <c r="I2185" s="161">
        <v>6.0</v>
      </c>
      <c r="J2185" s="801">
        <v>50.0</v>
      </c>
      <c r="K2185" s="166">
        <v>10.0</v>
      </c>
      <c r="L2185" s="168" t="s">
        <v>103</v>
      </c>
    </row>
    <row r="2186" ht="15.0" customHeight="1">
      <c r="A2186" s="802" t="s">
        <v>3702</v>
      </c>
      <c r="B2186" s="203" t="s">
        <v>3703</v>
      </c>
      <c r="C2186" s="161" t="s">
        <v>101</v>
      </c>
      <c r="D2186" s="162" t="s">
        <v>3718</v>
      </c>
      <c r="E2186" s="145" t="s">
        <v>3719</v>
      </c>
      <c r="F2186" s="163" t="s">
        <v>3697</v>
      </c>
      <c r="G2186" s="161">
        <v>5.0</v>
      </c>
      <c r="H2186" s="161">
        <v>1.0</v>
      </c>
      <c r="I2186" s="161">
        <v>6.0</v>
      </c>
      <c r="J2186" s="801">
        <v>50.0</v>
      </c>
      <c r="K2186" s="166">
        <v>10.0</v>
      </c>
      <c r="L2186" s="168" t="s">
        <v>103</v>
      </c>
    </row>
    <row r="2187" ht="15.0" customHeight="1">
      <c r="A2187" s="802" t="s">
        <v>3702</v>
      </c>
      <c r="B2187" s="203" t="s">
        <v>3703</v>
      </c>
      <c r="C2187" s="161" t="s">
        <v>101</v>
      </c>
      <c r="D2187" s="162" t="s">
        <v>3720</v>
      </c>
      <c r="E2187" s="145" t="s">
        <v>3721</v>
      </c>
      <c r="F2187" s="163" t="s">
        <v>701</v>
      </c>
      <c r="G2187" s="161">
        <v>5.0</v>
      </c>
      <c r="H2187" s="161">
        <v>1.0</v>
      </c>
      <c r="I2187" s="161">
        <v>6.0</v>
      </c>
      <c r="J2187" s="801">
        <v>50.0</v>
      </c>
      <c r="K2187" s="166">
        <v>10.0</v>
      </c>
      <c r="L2187" s="168" t="s">
        <v>103</v>
      </c>
    </row>
    <row r="2188" ht="15.0" customHeight="1">
      <c r="A2188" s="802" t="s">
        <v>3702</v>
      </c>
      <c r="B2188" s="203" t="s">
        <v>3703</v>
      </c>
      <c r="C2188" s="161" t="s">
        <v>101</v>
      </c>
      <c r="D2188" s="162" t="s">
        <v>3722</v>
      </c>
      <c r="E2188" s="145" t="s">
        <v>3723</v>
      </c>
      <c r="F2188" s="163" t="s">
        <v>3697</v>
      </c>
      <c r="G2188" s="161">
        <v>5.0</v>
      </c>
      <c r="H2188" s="161">
        <v>1.0</v>
      </c>
      <c r="I2188" s="161">
        <v>6.0</v>
      </c>
      <c r="J2188" s="801">
        <v>50.0</v>
      </c>
      <c r="K2188" s="166">
        <v>10.0</v>
      </c>
      <c r="L2188" s="168" t="s">
        <v>103</v>
      </c>
    </row>
    <row r="2189" ht="15.0" customHeight="1">
      <c r="A2189" s="802" t="s">
        <v>3702</v>
      </c>
      <c r="B2189" s="203" t="s">
        <v>3703</v>
      </c>
      <c r="C2189" s="161" t="s">
        <v>101</v>
      </c>
      <c r="D2189" s="162" t="s">
        <v>3724</v>
      </c>
      <c r="E2189" s="145" t="s">
        <v>3725</v>
      </c>
      <c r="F2189" s="163" t="s">
        <v>3697</v>
      </c>
      <c r="G2189" s="161">
        <v>5.0</v>
      </c>
      <c r="H2189" s="161">
        <v>1.0</v>
      </c>
      <c r="I2189" s="161">
        <v>6.0</v>
      </c>
      <c r="J2189" s="801">
        <v>50.0</v>
      </c>
      <c r="K2189" s="166">
        <v>10.0</v>
      </c>
      <c r="L2189" s="168" t="s">
        <v>103</v>
      </c>
    </row>
    <row r="2190" ht="15.0" customHeight="1">
      <c r="A2190" s="802" t="s">
        <v>3702</v>
      </c>
      <c r="B2190" s="203" t="s">
        <v>3703</v>
      </c>
      <c r="C2190" s="161" t="s">
        <v>101</v>
      </c>
      <c r="D2190" s="162" t="s">
        <v>3726</v>
      </c>
      <c r="E2190" s="145" t="s">
        <v>3727</v>
      </c>
      <c r="F2190" s="163" t="s">
        <v>3697</v>
      </c>
      <c r="G2190" s="161">
        <v>5.0</v>
      </c>
      <c r="H2190" s="161">
        <v>1.0</v>
      </c>
      <c r="I2190" s="161">
        <v>6.0</v>
      </c>
      <c r="J2190" s="801">
        <v>50.0</v>
      </c>
      <c r="K2190" s="166">
        <v>10.0</v>
      </c>
      <c r="L2190" s="168" t="s">
        <v>103</v>
      </c>
    </row>
    <row r="2191" ht="15.0" customHeight="1">
      <c r="A2191" s="802" t="s">
        <v>3702</v>
      </c>
      <c r="B2191" s="203" t="s">
        <v>3703</v>
      </c>
      <c r="C2191" s="161" t="s">
        <v>101</v>
      </c>
      <c r="D2191" s="162" t="s">
        <v>3728</v>
      </c>
      <c r="E2191" s="145" t="s">
        <v>3729</v>
      </c>
      <c r="F2191" s="163" t="s">
        <v>701</v>
      </c>
      <c r="G2191" s="161">
        <v>5.0</v>
      </c>
      <c r="H2191" s="161">
        <v>1.0</v>
      </c>
      <c r="I2191" s="161">
        <v>6.0</v>
      </c>
      <c r="J2191" s="801">
        <v>50.0</v>
      </c>
      <c r="K2191" s="166">
        <v>10.0</v>
      </c>
      <c r="L2191" s="168" t="s">
        <v>103</v>
      </c>
    </row>
    <row r="2192" ht="15.0" customHeight="1">
      <c r="A2192" s="802" t="s">
        <v>3702</v>
      </c>
      <c r="B2192" s="203" t="s">
        <v>3703</v>
      </c>
      <c r="C2192" s="161" t="s">
        <v>101</v>
      </c>
      <c r="D2192" s="162" t="s">
        <v>3730</v>
      </c>
      <c r="E2192" s="145" t="s">
        <v>3731</v>
      </c>
      <c r="F2192" s="163" t="s">
        <v>3697</v>
      </c>
      <c r="G2192" s="161">
        <v>5.0</v>
      </c>
      <c r="H2192" s="161">
        <v>1.0</v>
      </c>
      <c r="I2192" s="161">
        <v>6.0</v>
      </c>
      <c r="J2192" s="801">
        <v>50.0</v>
      </c>
      <c r="K2192" s="166">
        <v>10.0</v>
      </c>
      <c r="L2192" s="168" t="s">
        <v>103</v>
      </c>
    </row>
    <row r="2193" ht="15.0" customHeight="1">
      <c r="A2193" s="802" t="s">
        <v>3702</v>
      </c>
      <c r="B2193" s="203" t="s">
        <v>3703</v>
      </c>
      <c r="C2193" s="161" t="s">
        <v>101</v>
      </c>
      <c r="D2193" s="162" t="s">
        <v>3732</v>
      </c>
      <c r="E2193" s="145" t="s">
        <v>3733</v>
      </c>
      <c r="F2193" s="163" t="s">
        <v>701</v>
      </c>
      <c r="G2193" s="161">
        <v>5.0</v>
      </c>
      <c r="H2193" s="161">
        <v>1.0</v>
      </c>
      <c r="I2193" s="161">
        <v>6.0</v>
      </c>
      <c r="J2193" s="801">
        <v>50.0</v>
      </c>
      <c r="K2193" s="166">
        <v>10.0</v>
      </c>
      <c r="L2193" s="168" t="s">
        <v>103</v>
      </c>
    </row>
    <row r="2194" ht="15.0" customHeight="1">
      <c r="A2194" s="796" t="s">
        <v>3702</v>
      </c>
      <c r="B2194" s="540" t="s">
        <v>3703</v>
      </c>
      <c r="C2194" s="177" t="s">
        <v>101</v>
      </c>
      <c r="D2194" s="540" t="s">
        <v>3734</v>
      </c>
      <c r="E2194" s="805" t="s">
        <v>3735</v>
      </c>
      <c r="F2194" s="806" t="s">
        <v>3697</v>
      </c>
      <c r="G2194" s="177">
        <v>5.0</v>
      </c>
      <c r="H2194" s="177">
        <v>1.0</v>
      </c>
      <c r="I2194" s="177">
        <v>6.0</v>
      </c>
      <c r="J2194" s="807">
        <v>50.0</v>
      </c>
      <c r="K2194" s="808">
        <v>10.0</v>
      </c>
      <c r="L2194" s="168" t="s">
        <v>103</v>
      </c>
    </row>
    <row r="2195" ht="15.0" customHeight="1">
      <c r="A2195" s="796" t="s">
        <v>3702</v>
      </c>
      <c r="B2195" s="540" t="s">
        <v>3703</v>
      </c>
      <c r="C2195" s="177" t="s">
        <v>101</v>
      </c>
      <c r="D2195" s="540" t="s">
        <v>3736</v>
      </c>
      <c r="E2195" s="805" t="s">
        <v>3737</v>
      </c>
      <c r="F2195" s="806" t="s">
        <v>3738</v>
      </c>
      <c r="G2195" s="177">
        <v>5.0</v>
      </c>
      <c r="H2195" s="177">
        <v>1.0</v>
      </c>
      <c r="I2195" s="177">
        <v>6.0</v>
      </c>
      <c r="J2195" s="807">
        <v>50.0</v>
      </c>
      <c r="K2195" s="808">
        <v>10.0</v>
      </c>
      <c r="L2195" s="168" t="s">
        <v>103</v>
      </c>
    </row>
    <row r="2196" ht="15.0" customHeight="1">
      <c r="A2196" s="802" t="s">
        <v>3739</v>
      </c>
      <c r="B2196" s="162" t="s">
        <v>2110</v>
      </c>
      <c r="C2196" s="161" t="s">
        <v>101</v>
      </c>
      <c r="D2196" s="162" t="s">
        <v>3740</v>
      </c>
      <c r="E2196" s="145" t="s">
        <v>3741</v>
      </c>
      <c r="F2196" s="163"/>
      <c r="G2196" s="161">
        <v>7.0</v>
      </c>
      <c r="H2196" s="161">
        <v>7.0</v>
      </c>
      <c r="I2196" s="161">
        <v>8.0</v>
      </c>
      <c r="J2196" s="801">
        <v>50.0</v>
      </c>
      <c r="K2196" s="166">
        <v>7.0</v>
      </c>
      <c r="L2196" s="168" t="s">
        <v>103</v>
      </c>
    </row>
    <row r="2197" ht="15.0" customHeight="1">
      <c r="A2197" s="802" t="s">
        <v>3739</v>
      </c>
      <c r="B2197" s="162" t="s">
        <v>2110</v>
      </c>
      <c r="C2197" s="161" t="s">
        <v>101</v>
      </c>
      <c r="D2197" s="162" t="s">
        <v>3742</v>
      </c>
      <c r="E2197" s="145" t="s">
        <v>2117</v>
      </c>
      <c r="F2197" s="163"/>
      <c r="G2197" s="161">
        <v>7.0</v>
      </c>
      <c r="H2197" s="161">
        <v>7.0</v>
      </c>
      <c r="I2197" s="161">
        <v>8.0</v>
      </c>
      <c r="J2197" s="801">
        <v>50.0</v>
      </c>
      <c r="K2197" s="166">
        <v>7.0</v>
      </c>
      <c r="L2197" s="168" t="s">
        <v>103</v>
      </c>
    </row>
    <row r="2198" ht="15.0" customHeight="1">
      <c r="A2198" s="802" t="s">
        <v>3739</v>
      </c>
      <c r="B2198" s="162" t="s">
        <v>2110</v>
      </c>
      <c r="C2198" s="161" t="s">
        <v>101</v>
      </c>
      <c r="D2198" s="162" t="s">
        <v>3743</v>
      </c>
      <c r="E2198" s="145" t="s">
        <v>3744</v>
      </c>
      <c r="F2198" s="163" t="s">
        <v>2508</v>
      </c>
      <c r="G2198" s="161">
        <v>7.0</v>
      </c>
      <c r="H2198" s="161">
        <v>7.0</v>
      </c>
      <c r="I2198" s="161">
        <v>8.0</v>
      </c>
      <c r="J2198" s="801">
        <v>50.0</v>
      </c>
      <c r="K2198" s="166">
        <v>7.0</v>
      </c>
      <c r="L2198" s="168" t="s">
        <v>103</v>
      </c>
    </row>
    <row r="2199" ht="15.0" customHeight="1">
      <c r="A2199" s="253" t="s">
        <v>3745</v>
      </c>
      <c r="B2199" s="162" t="s">
        <v>3206</v>
      </c>
      <c r="C2199" s="161" t="s">
        <v>101</v>
      </c>
      <c r="D2199" s="162" t="s">
        <v>3746</v>
      </c>
      <c r="E2199" s="145" t="s">
        <v>3110</v>
      </c>
      <c r="F2199" s="163" t="s">
        <v>2508</v>
      </c>
      <c r="G2199" s="161">
        <v>6.0</v>
      </c>
      <c r="H2199" s="161">
        <v>5.0</v>
      </c>
      <c r="I2199" s="161">
        <v>6.0</v>
      </c>
      <c r="J2199" s="801">
        <v>50.0</v>
      </c>
      <c r="K2199" s="166">
        <v>8.0</v>
      </c>
      <c r="L2199" s="168" t="s">
        <v>103</v>
      </c>
    </row>
    <row r="2200" ht="15.0" customHeight="1">
      <c r="A2200" s="802" t="s">
        <v>3747</v>
      </c>
      <c r="B2200" s="162" t="s">
        <v>3206</v>
      </c>
      <c r="C2200" s="161" t="s">
        <v>101</v>
      </c>
      <c r="D2200" s="162" t="s">
        <v>3748</v>
      </c>
      <c r="E2200" s="145" t="s">
        <v>3112</v>
      </c>
      <c r="F2200" s="163" t="s">
        <v>2508</v>
      </c>
      <c r="G2200" s="161">
        <v>6.0</v>
      </c>
      <c r="H2200" s="161">
        <v>5.0</v>
      </c>
      <c r="I2200" s="161">
        <v>6.0</v>
      </c>
      <c r="J2200" s="801">
        <v>50.0</v>
      </c>
      <c r="K2200" s="166">
        <v>8.0</v>
      </c>
      <c r="L2200" s="168" t="s">
        <v>103</v>
      </c>
    </row>
    <row r="2201" ht="15.0" customHeight="1">
      <c r="A2201" s="162" t="s">
        <v>3749</v>
      </c>
      <c r="B2201" s="162" t="s">
        <v>3206</v>
      </c>
      <c r="C2201" s="161" t="s">
        <v>101</v>
      </c>
      <c r="D2201" s="162" t="s">
        <v>3750</v>
      </c>
      <c r="E2201" s="145" t="s">
        <v>3750</v>
      </c>
      <c r="F2201" s="163" t="s">
        <v>2508</v>
      </c>
      <c r="G2201" s="161">
        <v>6.0</v>
      </c>
      <c r="H2201" s="161">
        <v>5.0</v>
      </c>
      <c r="I2201" s="161">
        <v>6.0</v>
      </c>
      <c r="J2201" s="801">
        <v>50.0</v>
      </c>
      <c r="K2201" s="166">
        <v>8.0</v>
      </c>
      <c r="L2201" s="168" t="s">
        <v>103</v>
      </c>
    </row>
    <row r="2202" ht="15.0" customHeight="1">
      <c r="A2202" s="802" t="s">
        <v>3751</v>
      </c>
      <c r="B2202" s="162" t="s">
        <v>3752</v>
      </c>
      <c r="C2202" s="161" t="s">
        <v>101</v>
      </c>
      <c r="D2202" s="162" t="s">
        <v>3753</v>
      </c>
      <c r="E2202" s="145" t="s">
        <v>3754</v>
      </c>
      <c r="F2202" s="163" t="s">
        <v>2508</v>
      </c>
      <c r="G2202" s="161">
        <v>5.0</v>
      </c>
      <c r="H2202" s="161">
        <v>5.0</v>
      </c>
      <c r="I2202" s="161">
        <v>6.0</v>
      </c>
      <c r="J2202" s="801">
        <v>50.0</v>
      </c>
      <c r="K2202" s="166">
        <v>10.0</v>
      </c>
      <c r="L2202" s="168" t="s">
        <v>103</v>
      </c>
    </row>
    <row r="2203" ht="15.0" customHeight="1">
      <c r="A2203" s="802" t="s">
        <v>3751</v>
      </c>
      <c r="B2203" s="162" t="s">
        <v>3752</v>
      </c>
      <c r="C2203" s="161" t="s">
        <v>101</v>
      </c>
      <c r="D2203" s="162" t="s">
        <v>3755</v>
      </c>
      <c r="E2203" s="145" t="s">
        <v>3756</v>
      </c>
      <c r="F2203" s="163" t="s">
        <v>3757</v>
      </c>
      <c r="G2203" s="161">
        <v>5.0</v>
      </c>
      <c r="H2203" s="161">
        <v>5.0</v>
      </c>
      <c r="I2203" s="161">
        <v>6.0</v>
      </c>
      <c r="J2203" s="803">
        <v>50.0</v>
      </c>
      <c r="K2203" s="804">
        <v>0.0</v>
      </c>
      <c r="L2203" s="168" t="s">
        <v>103</v>
      </c>
    </row>
    <row r="2204" ht="15.0" customHeight="1">
      <c r="A2204" s="802" t="s">
        <v>3758</v>
      </c>
      <c r="B2204" s="162" t="s">
        <v>3759</v>
      </c>
      <c r="C2204" s="161" t="s">
        <v>101</v>
      </c>
      <c r="D2204" s="162" t="s">
        <v>3760</v>
      </c>
      <c r="E2204" s="145" t="s">
        <v>3761</v>
      </c>
      <c r="F2204" s="163"/>
      <c r="G2204" s="161">
        <v>1.0</v>
      </c>
      <c r="H2204" s="161">
        <v>1.0</v>
      </c>
      <c r="I2204" s="161">
        <v>5.0</v>
      </c>
      <c r="J2204" s="801">
        <v>50.0</v>
      </c>
      <c r="K2204" s="166">
        <v>50.0</v>
      </c>
      <c r="L2204" s="168" t="s">
        <v>103</v>
      </c>
    </row>
    <row r="2205" ht="15.0" customHeight="1">
      <c r="A2205" s="796" t="s">
        <v>3762</v>
      </c>
      <c r="B2205" s="540" t="s">
        <v>3763</v>
      </c>
      <c r="C2205" s="177" t="s">
        <v>101</v>
      </c>
      <c r="D2205" s="540" t="s">
        <v>3764</v>
      </c>
      <c r="E2205" s="805" t="s">
        <v>3765</v>
      </c>
      <c r="F2205" s="806" t="s">
        <v>701</v>
      </c>
      <c r="G2205" s="177">
        <v>10.0</v>
      </c>
      <c r="H2205" s="177">
        <v>10.0</v>
      </c>
      <c r="I2205" s="177">
        <v>10.0</v>
      </c>
      <c r="J2205" s="807">
        <v>50.0</v>
      </c>
      <c r="K2205" s="808">
        <f>J2205/G2205</f>
        <v>5</v>
      </c>
      <c r="L2205" s="168" t="s">
        <v>103</v>
      </c>
    </row>
    <row r="2206" ht="15.0" customHeight="1">
      <c r="A2206" s="162" t="s">
        <v>3766</v>
      </c>
      <c r="B2206" s="190" t="s">
        <v>3767</v>
      </c>
      <c r="C2206" s="348" t="s">
        <v>101</v>
      </c>
      <c r="D2206" s="162" t="s">
        <v>3768</v>
      </c>
      <c r="E2206" s="162" t="s">
        <v>3769</v>
      </c>
      <c r="F2206" s="162" t="s">
        <v>2508</v>
      </c>
      <c r="G2206" s="802">
        <v>16.0</v>
      </c>
      <c r="H2206" s="802">
        <v>1.0</v>
      </c>
      <c r="I2206" s="802">
        <v>17.0</v>
      </c>
      <c r="J2206" s="809">
        <v>50.0</v>
      </c>
      <c r="K2206" s="162">
        <v>3.12</v>
      </c>
      <c r="L2206" s="168" t="s">
        <v>129</v>
      </c>
    </row>
    <row r="2207" ht="15.0" customHeight="1">
      <c r="A2207" s="190" t="s">
        <v>3766</v>
      </c>
      <c r="B2207" s="190" t="s">
        <v>3767</v>
      </c>
      <c r="C2207" s="191" t="s">
        <v>101</v>
      </c>
      <c r="D2207" s="162" t="s">
        <v>3770</v>
      </c>
      <c r="E2207" s="161" t="s">
        <v>3771</v>
      </c>
      <c r="F2207" s="163" t="s">
        <v>2508</v>
      </c>
      <c r="G2207" s="193">
        <v>16.0</v>
      </c>
      <c r="H2207" s="193">
        <v>1.0</v>
      </c>
      <c r="I2207" s="193">
        <v>17.0</v>
      </c>
      <c r="J2207" s="801">
        <v>50.0</v>
      </c>
      <c r="K2207" s="166">
        <v>3.12</v>
      </c>
      <c r="L2207" s="168" t="s">
        <v>129</v>
      </c>
    </row>
    <row r="2208" ht="15.0" customHeight="1">
      <c r="A2208" s="190" t="s">
        <v>3772</v>
      </c>
      <c r="B2208" s="190" t="s">
        <v>3773</v>
      </c>
      <c r="C2208" s="348" t="s">
        <v>101</v>
      </c>
      <c r="D2208" s="162" t="s">
        <v>3774</v>
      </c>
      <c r="E2208" s="97" t="s">
        <v>3775</v>
      </c>
      <c r="F2208" s="161" t="s">
        <v>264</v>
      </c>
      <c r="G2208" s="802">
        <v>6.0</v>
      </c>
      <c r="H2208" s="802">
        <v>1.0</v>
      </c>
      <c r="I2208" s="802">
        <v>7.0</v>
      </c>
      <c r="J2208" s="809">
        <v>50.0</v>
      </c>
      <c r="K2208" s="337">
        <v>7.14</v>
      </c>
      <c r="L2208" s="168" t="s">
        <v>729</v>
      </c>
    </row>
    <row r="2209" ht="15.0" customHeight="1">
      <c r="A2209" s="190" t="s">
        <v>3776</v>
      </c>
      <c r="B2209" s="170" t="s">
        <v>3777</v>
      </c>
      <c r="C2209" s="191" t="s">
        <v>101</v>
      </c>
      <c r="D2209" s="162" t="s">
        <v>3778</v>
      </c>
      <c r="E2209" s="145" t="s">
        <v>3779</v>
      </c>
      <c r="F2209" s="161" t="s">
        <v>264</v>
      </c>
      <c r="G2209" s="193">
        <v>1.0</v>
      </c>
      <c r="H2209" s="193">
        <v>7.0</v>
      </c>
      <c r="I2209" s="193">
        <v>8.0</v>
      </c>
      <c r="J2209" s="801">
        <v>50.0</v>
      </c>
      <c r="K2209" s="166">
        <v>6.25</v>
      </c>
      <c r="L2209" s="168" t="s">
        <v>729</v>
      </c>
    </row>
    <row r="2210" ht="15.0" customHeight="1">
      <c r="A2210" s="190" t="s">
        <v>3776</v>
      </c>
      <c r="B2210" s="170" t="s">
        <v>3777</v>
      </c>
      <c r="C2210" s="191" t="s">
        <v>101</v>
      </c>
      <c r="D2210" s="162" t="s">
        <v>3780</v>
      </c>
      <c r="E2210" s="161" t="s">
        <v>3781</v>
      </c>
      <c r="F2210" s="163" t="s">
        <v>415</v>
      </c>
      <c r="G2210" s="193">
        <v>1.0</v>
      </c>
      <c r="H2210" s="193">
        <v>7.0</v>
      </c>
      <c r="I2210" s="193">
        <v>8.0</v>
      </c>
      <c r="J2210" s="801">
        <v>50.0</v>
      </c>
      <c r="K2210" s="166">
        <v>6.25</v>
      </c>
      <c r="L2210" s="168" t="s">
        <v>729</v>
      </c>
    </row>
    <row r="2211" ht="15.0" customHeight="1">
      <c r="A2211" s="190" t="s">
        <v>3776</v>
      </c>
      <c r="B2211" s="170" t="s">
        <v>3777</v>
      </c>
      <c r="C2211" s="191" t="s">
        <v>101</v>
      </c>
      <c r="D2211" s="162" t="s">
        <v>3782</v>
      </c>
      <c r="E2211" s="145" t="s">
        <v>3783</v>
      </c>
      <c r="F2211" s="163" t="s">
        <v>2362</v>
      </c>
      <c r="G2211" s="193">
        <v>1.0</v>
      </c>
      <c r="H2211" s="193">
        <v>7.0</v>
      </c>
      <c r="I2211" s="193">
        <v>8.0</v>
      </c>
      <c r="J2211" s="801">
        <v>50.0</v>
      </c>
      <c r="K2211" s="166">
        <v>6.25</v>
      </c>
      <c r="L2211" s="168" t="s">
        <v>729</v>
      </c>
    </row>
    <row r="2212" ht="15.0" customHeight="1">
      <c r="A2212" s="190" t="s">
        <v>3776</v>
      </c>
      <c r="B2212" s="170" t="s">
        <v>3777</v>
      </c>
      <c r="C2212" s="191" t="s">
        <v>101</v>
      </c>
      <c r="D2212" s="162" t="s">
        <v>3784</v>
      </c>
      <c r="E2212" s="161" t="s">
        <v>3744</v>
      </c>
      <c r="F2212" s="163" t="s">
        <v>284</v>
      </c>
      <c r="G2212" s="193">
        <v>1.0</v>
      </c>
      <c r="H2212" s="193">
        <v>7.0</v>
      </c>
      <c r="I2212" s="193">
        <v>8.0</v>
      </c>
      <c r="J2212" s="801">
        <v>50.0</v>
      </c>
      <c r="K2212" s="166">
        <v>6.25</v>
      </c>
      <c r="L2212" s="168" t="s">
        <v>729</v>
      </c>
    </row>
    <row r="2213" ht="15.0" customHeight="1">
      <c r="A2213" s="162" t="s">
        <v>3785</v>
      </c>
      <c r="B2213" s="162" t="s">
        <v>3786</v>
      </c>
      <c r="C2213" s="191" t="s">
        <v>101</v>
      </c>
      <c r="D2213" s="162" t="s">
        <v>3787</v>
      </c>
      <c r="E2213" s="161" t="s">
        <v>3788</v>
      </c>
      <c r="F2213" s="163" t="s">
        <v>264</v>
      </c>
      <c r="G2213" s="161">
        <v>6.0</v>
      </c>
      <c r="H2213" s="161">
        <v>1.0</v>
      </c>
      <c r="I2213" s="161">
        <v>7.0</v>
      </c>
      <c r="J2213" s="801">
        <v>50.0</v>
      </c>
      <c r="K2213" s="166">
        <v>7.14</v>
      </c>
      <c r="L2213" s="168" t="s">
        <v>729</v>
      </c>
    </row>
    <row r="2214" ht="15.0" customHeight="1">
      <c r="A2214" s="162" t="s">
        <v>3785</v>
      </c>
      <c r="B2214" s="162" t="s">
        <v>3786</v>
      </c>
      <c r="C2214" s="191" t="s">
        <v>101</v>
      </c>
      <c r="D2214" s="162" t="s">
        <v>3789</v>
      </c>
      <c r="E2214" s="145" t="s">
        <v>2161</v>
      </c>
      <c r="F2214" s="163" t="s">
        <v>284</v>
      </c>
      <c r="G2214" s="161">
        <v>6.0</v>
      </c>
      <c r="H2214" s="161">
        <v>1.0</v>
      </c>
      <c r="I2214" s="161">
        <v>7.0</v>
      </c>
      <c r="J2214" s="801">
        <v>50.0</v>
      </c>
      <c r="K2214" s="166">
        <v>7.14</v>
      </c>
      <c r="L2214" s="168" t="s">
        <v>729</v>
      </c>
    </row>
    <row r="2215" ht="15.0" customHeight="1">
      <c r="A2215" s="162" t="s">
        <v>3790</v>
      </c>
      <c r="B2215" s="162" t="s">
        <v>3791</v>
      </c>
      <c r="C2215" s="191" t="s">
        <v>101</v>
      </c>
      <c r="D2215" s="162" t="s">
        <v>3792</v>
      </c>
      <c r="E2215" s="145" t="s">
        <v>2121</v>
      </c>
      <c r="F2215" s="163" t="s">
        <v>2362</v>
      </c>
      <c r="G2215" s="161">
        <v>9.0</v>
      </c>
      <c r="H2215" s="161">
        <v>4.0</v>
      </c>
      <c r="I2215" s="161">
        <v>13.0</v>
      </c>
      <c r="J2215" s="801">
        <v>50.0</v>
      </c>
      <c r="K2215" s="166">
        <v>3.84</v>
      </c>
      <c r="L2215" s="168" t="s">
        <v>729</v>
      </c>
    </row>
    <row r="2216" ht="15.0" customHeight="1">
      <c r="A2216" s="162" t="s">
        <v>3793</v>
      </c>
      <c r="B2216" s="162" t="s">
        <v>3794</v>
      </c>
      <c r="C2216" s="191" t="s">
        <v>101</v>
      </c>
      <c r="D2216" s="162" t="s">
        <v>3795</v>
      </c>
      <c r="E2216" s="145" t="s">
        <v>2197</v>
      </c>
      <c r="F2216" s="163" t="s">
        <v>274</v>
      </c>
      <c r="G2216" s="161">
        <v>6.0</v>
      </c>
      <c r="H2216" s="161">
        <v>6.0</v>
      </c>
      <c r="I2216" s="161">
        <v>12.0</v>
      </c>
      <c r="J2216" s="801">
        <v>50.0</v>
      </c>
      <c r="K2216" s="166">
        <v>4.16</v>
      </c>
      <c r="L2216" s="168" t="s">
        <v>729</v>
      </c>
    </row>
    <row r="2217" ht="15.0" customHeight="1">
      <c r="A2217" s="162" t="s">
        <v>3796</v>
      </c>
      <c r="B2217" s="162" t="s">
        <v>3797</v>
      </c>
      <c r="C2217" s="191" t="s">
        <v>101</v>
      </c>
      <c r="D2217" s="162" t="s">
        <v>3798</v>
      </c>
      <c r="E2217" s="145" t="s">
        <v>3799</v>
      </c>
      <c r="F2217" s="163" t="s">
        <v>284</v>
      </c>
      <c r="G2217" s="161">
        <v>2.0</v>
      </c>
      <c r="H2217" s="161">
        <v>4.0</v>
      </c>
      <c r="I2217" s="161">
        <v>6.0</v>
      </c>
      <c r="J2217" s="801">
        <v>50.0</v>
      </c>
      <c r="K2217" s="166">
        <v>8.33</v>
      </c>
      <c r="L2217" s="168" t="s">
        <v>729</v>
      </c>
    </row>
    <row r="2218" ht="15.0" customHeight="1">
      <c r="A2218" s="162" t="s">
        <v>3796</v>
      </c>
      <c r="B2218" s="162" t="s">
        <v>3797</v>
      </c>
      <c r="C2218" s="191" t="s">
        <v>101</v>
      </c>
      <c r="D2218" s="162" t="s">
        <v>3800</v>
      </c>
      <c r="E2218" s="161" t="s">
        <v>3801</v>
      </c>
      <c r="F2218" s="163" t="s">
        <v>284</v>
      </c>
      <c r="G2218" s="161">
        <v>2.0</v>
      </c>
      <c r="H2218" s="161">
        <v>4.0</v>
      </c>
      <c r="I2218" s="161">
        <v>6.0</v>
      </c>
      <c r="J2218" s="801">
        <v>50.0</v>
      </c>
      <c r="K2218" s="166">
        <v>8.33</v>
      </c>
      <c r="L2218" s="168" t="s">
        <v>729</v>
      </c>
    </row>
    <row r="2219" ht="15.0" customHeight="1">
      <c r="A2219" s="162" t="s">
        <v>3796</v>
      </c>
      <c r="B2219" s="162" t="s">
        <v>3797</v>
      </c>
      <c r="C2219" s="191" t="s">
        <v>101</v>
      </c>
      <c r="D2219" s="810" t="s">
        <v>2136</v>
      </c>
      <c r="E2219" s="145" t="s">
        <v>2137</v>
      </c>
      <c r="F2219" s="163" t="s">
        <v>2362</v>
      </c>
      <c r="G2219" s="161">
        <v>2.0</v>
      </c>
      <c r="H2219" s="161">
        <v>4.0</v>
      </c>
      <c r="I2219" s="161">
        <v>6.0</v>
      </c>
      <c r="J2219" s="801">
        <v>50.0</v>
      </c>
      <c r="K2219" s="166">
        <v>8.33</v>
      </c>
      <c r="L2219" s="168" t="s">
        <v>729</v>
      </c>
    </row>
    <row r="2220" ht="15.0" customHeight="1">
      <c r="A2220" s="162" t="s">
        <v>3802</v>
      </c>
      <c r="B2220" s="162" t="s">
        <v>3803</v>
      </c>
      <c r="C2220" s="191" t="s">
        <v>101</v>
      </c>
      <c r="D2220" s="162" t="s">
        <v>3804</v>
      </c>
      <c r="E2220" s="145" t="s">
        <v>3805</v>
      </c>
      <c r="F2220" s="163" t="s">
        <v>264</v>
      </c>
      <c r="G2220" s="161">
        <v>6.0</v>
      </c>
      <c r="H2220" s="161">
        <v>1.0</v>
      </c>
      <c r="I2220" s="801">
        <v>7.0</v>
      </c>
      <c r="J2220" s="801">
        <v>50.0</v>
      </c>
      <c r="K2220" s="166">
        <v>7.14</v>
      </c>
      <c r="L2220" s="168" t="s">
        <v>729</v>
      </c>
    </row>
    <row r="2221" ht="15.0" customHeight="1">
      <c r="A2221" s="162" t="s">
        <v>3802</v>
      </c>
      <c r="B2221" s="162" t="s">
        <v>3803</v>
      </c>
      <c r="C2221" s="191" t="s">
        <v>101</v>
      </c>
      <c r="D2221" s="162" t="s">
        <v>3806</v>
      </c>
      <c r="E2221" s="161" t="s">
        <v>3807</v>
      </c>
      <c r="F2221" s="161" t="s">
        <v>264</v>
      </c>
      <c r="G2221" s="161">
        <v>6.0</v>
      </c>
      <c r="H2221" s="161">
        <v>1.0</v>
      </c>
      <c r="I2221" s="801">
        <v>7.0</v>
      </c>
      <c r="J2221" s="801">
        <v>50.0</v>
      </c>
      <c r="K2221" s="166">
        <v>7.14</v>
      </c>
      <c r="L2221" s="168" t="s">
        <v>729</v>
      </c>
    </row>
    <row r="2222" ht="15.0" customHeight="1">
      <c r="A2222" s="162" t="s">
        <v>3802</v>
      </c>
      <c r="B2222" s="162" t="s">
        <v>3803</v>
      </c>
      <c r="C2222" s="191" t="s">
        <v>101</v>
      </c>
      <c r="D2222" s="162" t="s">
        <v>3808</v>
      </c>
      <c r="E2222" s="161" t="s">
        <v>3809</v>
      </c>
      <c r="F2222" s="163" t="s">
        <v>2362</v>
      </c>
      <c r="G2222" s="161">
        <v>6.0</v>
      </c>
      <c r="H2222" s="161">
        <v>1.0</v>
      </c>
      <c r="I2222" s="801">
        <v>7.0</v>
      </c>
      <c r="J2222" s="801">
        <v>50.0</v>
      </c>
      <c r="K2222" s="166">
        <v>7.14</v>
      </c>
      <c r="L2222" s="168" t="s">
        <v>729</v>
      </c>
    </row>
    <row r="2223" ht="15.0" customHeight="1">
      <c r="A2223" s="162" t="s">
        <v>3810</v>
      </c>
      <c r="B2223" s="162" t="s">
        <v>3811</v>
      </c>
      <c r="C2223" s="191" t="s">
        <v>101</v>
      </c>
      <c r="D2223" s="162" t="s">
        <v>3812</v>
      </c>
      <c r="E2223" s="145" t="s">
        <v>3813</v>
      </c>
      <c r="F2223" s="163" t="s">
        <v>264</v>
      </c>
      <c r="G2223" s="161">
        <v>2.0</v>
      </c>
      <c r="H2223" s="161">
        <v>1.0</v>
      </c>
      <c r="I2223" s="801">
        <v>3.0</v>
      </c>
      <c r="J2223" s="801">
        <v>50.0</v>
      </c>
      <c r="K2223" s="166">
        <v>16.66</v>
      </c>
      <c r="L2223" s="168" t="s">
        <v>729</v>
      </c>
    </row>
    <row r="2224" ht="15.0" customHeight="1">
      <c r="A2224" s="162" t="s">
        <v>3814</v>
      </c>
      <c r="B2224" s="162" t="s">
        <v>3811</v>
      </c>
      <c r="C2224" s="191" t="s">
        <v>101</v>
      </c>
      <c r="D2224" s="162" t="s">
        <v>3815</v>
      </c>
      <c r="E2224" s="145" t="s">
        <v>3816</v>
      </c>
      <c r="F2224" s="163" t="s">
        <v>2362</v>
      </c>
      <c r="G2224" s="161">
        <v>2.0</v>
      </c>
      <c r="H2224" s="161">
        <v>1.0</v>
      </c>
      <c r="I2224" s="801">
        <v>3.0</v>
      </c>
      <c r="J2224" s="801">
        <v>50.0</v>
      </c>
      <c r="K2224" s="166">
        <v>16.66</v>
      </c>
      <c r="L2224" s="168" t="s">
        <v>729</v>
      </c>
    </row>
    <row r="2225" ht="15.0" customHeight="1">
      <c r="A2225" s="162" t="s">
        <v>3817</v>
      </c>
      <c r="B2225" s="162" t="s">
        <v>3818</v>
      </c>
      <c r="C2225" s="191" t="s">
        <v>101</v>
      </c>
      <c r="D2225" s="162" t="s">
        <v>2160</v>
      </c>
      <c r="E2225" s="145" t="s">
        <v>2161</v>
      </c>
      <c r="F2225" s="163" t="s">
        <v>284</v>
      </c>
      <c r="G2225" s="161">
        <v>3.0</v>
      </c>
      <c r="H2225" s="161">
        <v>2.0</v>
      </c>
      <c r="I2225" s="801">
        <v>5.0</v>
      </c>
      <c r="J2225" s="801">
        <v>50.0</v>
      </c>
      <c r="K2225" s="166">
        <v>10.0</v>
      </c>
      <c r="L2225" s="168" t="s">
        <v>729</v>
      </c>
    </row>
    <row r="2226" ht="15.0" customHeight="1">
      <c r="A2226" s="162" t="s">
        <v>3819</v>
      </c>
      <c r="B2226" s="162" t="s">
        <v>3820</v>
      </c>
      <c r="C2226" s="191" t="s">
        <v>101</v>
      </c>
      <c r="D2226" s="182" t="s">
        <v>3821</v>
      </c>
      <c r="E2226" s="145" t="s">
        <v>2147</v>
      </c>
      <c r="F2226" s="163" t="s">
        <v>284</v>
      </c>
      <c r="G2226" s="161">
        <v>1.0</v>
      </c>
      <c r="H2226" s="161">
        <v>6.0</v>
      </c>
      <c r="I2226" s="801">
        <v>7.0</v>
      </c>
      <c r="J2226" s="801">
        <v>50.0</v>
      </c>
      <c r="K2226" s="166">
        <v>7.14</v>
      </c>
      <c r="L2226" s="168" t="s">
        <v>729</v>
      </c>
    </row>
    <row r="2227" ht="15.0" customHeight="1">
      <c r="A2227" s="162" t="s">
        <v>3819</v>
      </c>
      <c r="B2227" s="162" t="s">
        <v>3822</v>
      </c>
      <c r="C2227" s="191" t="s">
        <v>101</v>
      </c>
      <c r="D2227" s="182" t="s">
        <v>2150</v>
      </c>
      <c r="E2227" s="145" t="s">
        <v>2151</v>
      </c>
      <c r="F2227" s="163" t="s">
        <v>264</v>
      </c>
      <c r="G2227" s="161">
        <v>1.0</v>
      </c>
      <c r="H2227" s="161">
        <v>6.0</v>
      </c>
      <c r="I2227" s="801">
        <v>7.0</v>
      </c>
      <c r="J2227" s="801">
        <v>50.0</v>
      </c>
      <c r="K2227" s="166">
        <v>7.14</v>
      </c>
      <c r="L2227" s="168" t="s">
        <v>729</v>
      </c>
    </row>
    <row r="2228" ht="15.0" customHeight="1">
      <c r="A2228" s="162" t="s">
        <v>3823</v>
      </c>
      <c r="B2228" s="162" t="s">
        <v>3824</v>
      </c>
      <c r="C2228" s="191" t="s">
        <v>101</v>
      </c>
      <c r="D2228" s="182" t="s">
        <v>3825</v>
      </c>
      <c r="E2228" s="145" t="s">
        <v>3826</v>
      </c>
      <c r="F2228" s="163" t="s">
        <v>2362</v>
      </c>
      <c r="G2228" s="161">
        <v>0.0</v>
      </c>
      <c r="H2228" s="161">
        <v>1.0</v>
      </c>
      <c r="I2228" s="801">
        <v>34.0</v>
      </c>
      <c r="J2228" s="801">
        <v>50.0</v>
      </c>
      <c r="K2228" s="166">
        <v>1.47</v>
      </c>
      <c r="L2228" s="168" t="s">
        <v>729</v>
      </c>
    </row>
    <row r="2229" ht="15.0" customHeight="1">
      <c r="A2229" s="162" t="s">
        <v>3827</v>
      </c>
      <c r="B2229" s="162" t="s">
        <v>3828</v>
      </c>
      <c r="C2229" s="191" t="s">
        <v>101</v>
      </c>
      <c r="D2229" s="182" t="s">
        <v>3829</v>
      </c>
      <c r="E2229" s="145" t="s">
        <v>3830</v>
      </c>
      <c r="F2229" s="163" t="s">
        <v>361</v>
      </c>
      <c r="G2229" s="161">
        <v>2.0</v>
      </c>
      <c r="H2229" s="161">
        <v>2.0</v>
      </c>
      <c r="I2229" s="801">
        <v>4.0</v>
      </c>
      <c r="J2229" s="801">
        <v>50.0</v>
      </c>
      <c r="K2229" s="166">
        <v>12.5</v>
      </c>
      <c r="L2229" s="168" t="s">
        <v>729</v>
      </c>
    </row>
    <row r="2230" ht="15.0" customHeight="1">
      <c r="A2230" s="162" t="s">
        <v>3831</v>
      </c>
      <c r="B2230" s="162" t="s">
        <v>3832</v>
      </c>
      <c r="C2230" s="191" t="s">
        <v>101</v>
      </c>
      <c r="D2230" s="182" t="s">
        <v>3833</v>
      </c>
      <c r="E2230" s="145" t="s">
        <v>3834</v>
      </c>
      <c r="F2230" s="163" t="s">
        <v>361</v>
      </c>
      <c r="G2230" s="161">
        <v>2.0</v>
      </c>
      <c r="H2230" s="161">
        <v>1.0</v>
      </c>
      <c r="I2230" s="801">
        <v>3.0</v>
      </c>
      <c r="J2230" s="801">
        <v>50.0</v>
      </c>
      <c r="K2230" s="166"/>
      <c r="L2230" s="168" t="s">
        <v>729</v>
      </c>
    </row>
    <row r="2231" ht="15.0" customHeight="1">
      <c r="A2231" s="162" t="s">
        <v>3831</v>
      </c>
      <c r="B2231" s="162" t="s">
        <v>3832</v>
      </c>
      <c r="C2231" s="191" t="s">
        <v>101</v>
      </c>
      <c r="D2231" s="810" t="s">
        <v>3835</v>
      </c>
      <c r="E2231" s="282" t="s">
        <v>3836</v>
      </c>
      <c r="F2231" s="163" t="s">
        <v>361</v>
      </c>
      <c r="G2231" s="161"/>
      <c r="H2231" s="161"/>
      <c r="I2231" s="801"/>
      <c r="J2231" s="801"/>
      <c r="K2231" s="166"/>
      <c r="L2231" s="168" t="s">
        <v>729</v>
      </c>
    </row>
    <row r="2232" ht="15.0" customHeight="1">
      <c r="A2232" s="162" t="s">
        <v>3837</v>
      </c>
      <c r="B2232" s="162" t="s">
        <v>3838</v>
      </c>
      <c r="C2232" s="191" t="s">
        <v>101</v>
      </c>
      <c r="D2232" s="810" t="s">
        <v>3839</v>
      </c>
      <c r="E2232" s="811" t="s">
        <v>3840</v>
      </c>
      <c r="F2232" s="812" t="s">
        <v>2362</v>
      </c>
      <c r="G2232" s="161">
        <v>3.0</v>
      </c>
      <c r="H2232" s="161">
        <v>3.0</v>
      </c>
      <c r="I2232" s="801">
        <v>6.0</v>
      </c>
      <c r="J2232" s="801">
        <v>50.0</v>
      </c>
      <c r="K2232" s="166">
        <v>8.33</v>
      </c>
      <c r="L2232" s="168" t="s">
        <v>729</v>
      </c>
    </row>
    <row r="2233" ht="15.0" customHeight="1">
      <c r="A2233" s="162" t="s">
        <v>3841</v>
      </c>
      <c r="B2233" s="162" t="s">
        <v>2166</v>
      </c>
      <c r="C2233" s="191" t="s">
        <v>101</v>
      </c>
      <c r="D2233" s="246" t="s">
        <v>3842</v>
      </c>
      <c r="F2233" s="163" t="s">
        <v>284</v>
      </c>
      <c r="G2233" s="161">
        <v>1.0</v>
      </c>
      <c r="H2233" s="161">
        <v>2.0</v>
      </c>
      <c r="I2233" s="801">
        <v>3.0</v>
      </c>
      <c r="J2233" s="801">
        <v>50.0</v>
      </c>
      <c r="K2233" s="166">
        <v>16.66</v>
      </c>
      <c r="L2233" s="168" t="s">
        <v>729</v>
      </c>
    </row>
    <row r="2234" ht="15.0" customHeight="1">
      <c r="A2234" s="813" t="s">
        <v>3843</v>
      </c>
      <c r="B2234" s="814" t="s">
        <v>3844</v>
      </c>
      <c r="C2234" s="348" t="s">
        <v>101</v>
      </c>
      <c r="D2234" s="183" t="s">
        <v>3845</v>
      </c>
      <c r="E2234" s="97" t="s">
        <v>3846</v>
      </c>
      <c r="F2234" s="162" t="s">
        <v>2362</v>
      </c>
      <c r="G2234" s="802">
        <v>5.0</v>
      </c>
      <c r="H2234" s="802">
        <v>5.0</v>
      </c>
      <c r="I2234" s="802">
        <v>6.0</v>
      </c>
      <c r="J2234" s="809">
        <v>50.0</v>
      </c>
      <c r="K2234" s="162">
        <v>10.0</v>
      </c>
      <c r="L2234" s="168" t="s">
        <v>132</v>
      </c>
    </row>
    <row r="2235" ht="15.0" customHeight="1">
      <c r="A2235" s="190" t="s">
        <v>3847</v>
      </c>
      <c r="B2235" s="814" t="s">
        <v>3848</v>
      </c>
      <c r="C2235" s="191" t="s">
        <v>101</v>
      </c>
      <c r="D2235" s="162" t="s">
        <v>3849</v>
      </c>
      <c r="E2235" s="145" t="s">
        <v>3850</v>
      </c>
      <c r="F2235" s="163" t="s">
        <v>2362</v>
      </c>
      <c r="G2235" s="193">
        <v>4.0</v>
      </c>
      <c r="H2235" s="193">
        <v>2.0</v>
      </c>
      <c r="I2235" s="193">
        <v>4.0</v>
      </c>
      <c r="J2235" s="801">
        <v>50.0</v>
      </c>
      <c r="K2235" s="166">
        <v>25.0</v>
      </c>
      <c r="L2235" s="168" t="s">
        <v>132</v>
      </c>
    </row>
    <row r="2236" ht="15.0" customHeight="1">
      <c r="A2236" s="802" t="s">
        <v>829</v>
      </c>
      <c r="B2236" s="802" t="s">
        <v>828</v>
      </c>
      <c r="C2236" s="161" t="s">
        <v>101</v>
      </c>
      <c r="D2236" s="162" t="s">
        <v>3851</v>
      </c>
      <c r="E2236" s="145" t="s">
        <v>3852</v>
      </c>
      <c r="F2236" s="163" t="s">
        <v>2443</v>
      </c>
      <c r="G2236" s="161">
        <v>4.0</v>
      </c>
      <c r="H2236" s="161">
        <v>2.0</v>
      </c>
      <c r="I2236" s="161">
        <v>4.0</v>
      </c>
      <c r="J2236" s="801">
        <v>50.0</v>
      </c>
      <c r="K2236" s="166">
        <v>12.5</v>
      </c>
      <c r="L2236" s="168" t="s">
        <v>114</v>
      </c>
    </row>
    <row r="2237" ht="15.0" customHeight="1">
      <c r="A2237" s="802" t="s">
        <v>3853</v>
      </c>
      <c r="B2237" s="802" t="s">
        <v>3854</v>
      </c>
      <c r="C2237" s="161" t="s">
        <v>101</v>
      </c>
      <c r="D2237" s="162" t="s">
        <v>3855</v>
      </c>
      <c r="E2237" s="145" t="s">
        <v>3856</v>
      </c>
      <c r="F2237" s="163" t="s">
        <v>2443</v>
      </c>
      <c r="G2237" s="161">
        <v>3.0</v>
      </c>
      <c r="H2237" s="161">
        <v>2.0</v>
      </c>
      <c r="I2237" s="161">
        <v>5.0</v>
      </c>
      <c r="J2237" s="801">
        <v>50.0</v>
      </c>
      <c r="K2237" s="166">
        <v>16.66</v>
      </c>
      <c r="L2237" s="168" t="s">
        <v>114</v>
      </c>
    </row>
    <row r="2238" ht="15.0" customHeight="1">
      <c r="A2238" s="802" t="s">
        <v>3853</v>
      </c>
      <c r="B2238" s="802" t="s">
        <v>3854</v>
      </c>
      <c r="C2238" s="161" t="s">
        <v>101</v>
      </c>
      <c r="D2238" s="162" t="s">
        <v>3857</v>
      </c>
      <c r="E2238" s="145" t="s">
        <v>3858</v>
      </c>
      <c r="F2238" s="163" t="s">
        <v>2443</v>
      </c>
      <c r="G2238" s="161">
        <v>3.0</v>
      </c>
      <c r="H2238" s="161">
        <v>2.0</v>
      </c>
      <c r="I2238" s="161">
        <v>5.0</v>
      </c>
      <c r="J2238" s="801">
        <v>50.0</v>
      </c>
      <c r="K2238" s="166">
        <v>16.66</v>
      </c>
      <c r="L2238" s="168" t="s">
        <v>114</v>
      </c>
    </row>
    <row r="2239" ht="15.0" customHeight="1">
      <c r="A2239" s="802" t="s">
        <v>3853</v>
      </c>
      <c r="B2239" s="802" t="s">
        <v>3854</v>
      </c>
      <c r="C2239" s="161" t="s">
        <v>101</v>
      </c>
      <c r="D2239" s="162" t="s">
        <v>3859</v>
      </c>
      <c r="E2239" s="145" t="s">
        <v>3860</v>
      </c>
      <c r="F2239" s="163" t="s">
        <v>2443</v>
      </c>
      <c r="G2239" s="161">
        <v>3.0</v>
      </c>
      <c r="H2239" s="161">
        <v>2.0</v>
      </c>
      <c r="I2239" s="161">
        <v>5.0</v>
      </c>
      <c r="J2239" s="801">
        <v>50.0</v>
      </c>
      <c r="K2239" s="166">
        <v>16.66</v>
      </c>
      <c r="L2239" s="168" t="s">
        <v>114</v>
      </c>
    </row>
    <row r="2240" ht="15.0" customHeight="1">
      <c r="A2240" s="802" t="s">
        <v>3853</v>
      </c>
      <c r="B2240" s="802" t="s">
        <v>3854</v>
      </c>
      <c r="C2240" s="161" t="s">
        <v>101</v>
      </c>
      <c r="D2240" s="162" t="s">
        <v>3861</v>
      </c>
      <c r="E2240" s="145" t="s">
        <v>3862</v>
      </c>
      <c r="F2240" s="163" t="s">
        <v>2443</v>
      </c>
      <c r="G2240" s="161">
        <v>3.0</v>
      </c>
      <c r="H2240" s="161">
        <v>2.0</v>
      </c>
      <c r="I2240" s="161">
        <v>5.0</v>
      </c>
      <c r="J2240" s="801">
        <v>50.0</v>
      </c>
      <c r="K2240" s="166">
        <v>16.66</v>
      </c>
      <c r="L2240" s="168" t="s">
        <v>114</v>
      </c>
    </row>
    <row r="2241" ht="15.0" customHeight="1">
      <c r="A2241" s="802" t="s">
        <v>3853</v>
      </c>
      <c r="B2241" s="802" t="s">
        <v>3854</v>
      </c>
      <c r="C2241" s="161" t="s">
        <v>101</v>
      </c>
      <c r="D2241" s="162" t="s">
        <v>3863</v>
      </c>
      <c r="E2241" s="145" t="s">
        <v>3864</v>
      </c>
      <c r="F2241" s="163" t="s">
        <v>2443</v>
      </c>
      <c r="G2241" s="161">
        <v>3.0</v>
      </c>
      <c r="H2241" s="161">
        <v>2.0</v>
      </c>
      <c r="I2241" s="161">
        <v>5.0</v>
      </c>
      <c r="J2241" s="696">
        <v>50.0</v>
      </c>
      <c r="K2241" s="166">
        <v>16.66</v>
      </c>
      <c r="L2241" s="168" t="s">
        <v>114</v>
      </c>
    </row>
    <row r="2242" ht="15.0" customHeight="1">
      <c r="A2242" s="815" t="s">
        <v>3865</v>
      </c>
      <c r="B2242" s="815" t="s">
        <v>3866</v>
      </c>
      <c r="C2242" s="181" t="s">
        <v>101</v>
      </c>
      <c r="D2242" s="182" t="s">
        <v>3867</v>
      </c>
      <c r="E2242" s="816" t="s">
        <v>3868</v>
      </c>
      <c r="F2242" s="184" t="s">
        <v>2443</v>
      </c>
      <c r="G2242" s="181">
        <v>3.0</v>
      </c>
      <c r="H2242" s="181">
        <v>2.0</v>
      </c>
      <c r="I2242" s="181">
        <v>4.0</v>
      </c>
      <c r="J2242" s="817">
        <v>50.0</v>
      </c>
      <c r="K2242" s="220">
        <v>16.66</v>
      </c>
      <c r="L2242" s="168" t="s">
        <v>114</v>
      </c>
    </row>
    <row r="2243" ht="15.0" customHeight="1">
      <c r="A2243" s="815" t="s">
        <v>3869</v>
      </c>
      <c r="B2243" s="815" t="s">
        <v>3870</v>
      </c>
      <c r="C2243" s="181" t="s">
        <v>101</v>
      </c>
      <c r="D2243" s="182" t="s">
        <v>3867</v>
      </c>
      <c r="E2243" s="816" t="s">
        <v>3868</v>
      </c>
      <c r="F2243" s="184" t="s">
        <v>2443</v>
      </c>
      <c r="G2243" s="181">
        <v>3.0</v>
      </c>
      <c r="H2243" s="181">
        <v>2.0</v>
      </c>
      <c r="I2243" s="181">
        <v>6.0</v>
      </c>
      <c r="J2243" s="817">
        <v>50.0</v>
      </c>
      <c r="K2243" s="220">
        <v>16.66</v>
      </c>
      <c r="L2243" s="168" t="s">
        <v>114</v>
      </c>
    </row>
    <row r="2244" ht="15.0" customHeight="1">
      <c r="A2244" s="815" t="s">
        <v>3871</v>
      </c>
      <c r="B2244" s="815" t="s">
        <v>3870</v>
      </c>
      <c r="C2244" s="181" t="s">
        <v>101</v>
      </c>
      <c r="D2244" s="182" t="s">
        <v>3872</v>
      </c>
      <c r="E2244" s="816" t="s">
        <v>3873</v>
      </c>
      <c r="F2244" s="184" t="s">
        <v>2443</v>
      </c>
      <c r="G2244" s="181">
        <v>3.0</v>
      </c>
      <c r="H2244" s="181">
        <v>2.0</v>
      </c>
      <c r="I2244" s="181">
        <v>6.0</v>
      </c>
      <c r="J2244" s="817">
        <v>50.0</v>
      </c>
      <c r="K2244" s="220">
        <v>16.66</v>
      </c>
      <c r="L2244" s="168" t="s">
        <v>114</v>
      </c>
    </row>
    <row r="2245" ht="15.0" customHeight="1">
      <c r="A2245" s="815" t="s">
        <v>3874</v>
      </c>
      <c r="B2245" s="815" t="s">
        <v>3875</v>
      </c>
      <c r="C2245" s="181" t="s">
        <v>101</v>
      </c>
      <c r="D2245" s="182" t="s">
        <v>3876</v>
      </c>
      <c r="E2245" s="816" t="s">
        <v>3856</v>
      </c>
      <c r="F2245" s="184" t="s">
        <v>2443</v>
      </c>
      <c r="G2245" s="181">
        <v>4.0</v>
      </c>
      <c r="H2245" s="181">
        <v>3.0</v>
      </c>
      <c r="I2245" s="181">
        <v>5.0</v>
      </c>
      <c r="J2245" s="817">
        <v>50.0</v>
      </c>
      <c r="K2245" s="220">
        <v>12.5</v>
      </c>
      <c r="L2245" s="168" t="s">
        <v>114</v>
      </c>
    </row>
    <row r="2246" ht="15.0" customHeight="1">
      <c r="A2246" s="815" t="s">
        <v>3874</v>
      </c>
      <c r="B2246" s="815" t="s">
        <v>3875</v>
      </c>
      <c r="C2246" s="181" t="s">
        <v>101</v>
      </c>
      <c r="D2246" s="182" t="s">
        <v>3877</v>
      </c>
      <c r="E2246" s="816" t="s">
        <v>3878</v>
      </c>
      <c r="F2246" s="184" t="s">
        <v>2443</v>
      </c>
      <c r="G2246" s="181">
        <v>4.0</v>
      </c>
      <c r="H2246" s="181">
        <v>3.0</v>
      </c>
      <c r="I2246" s="181">
        <v>5.0</v>
      </c>
      <c r="J2246" s="817">
        <v>50.0</v>
      </c>
      <c r="K2246" s="220">
        <v>12.5</v>
      </c>
      <c r="L2246" s="168" t="s">
        <v>114</v>
      </c>
    </row>
    <row r="2247" ht="15.0" customHeight="1">
      <c r="A2247" s="815" t="s">
        <v>3879</v>
      </c>
      <c r="B2247" s="815" t="s">
        <v>3880</v>
      </c>
      <c r="C2247" s="181" t="s">
        <v>101</v>
      </c>
      <c r="D2247" s="182" t="s">
        <v>3867</v>
      </c>
      <c r="E2247" s="816" t="s">
        <v>3868</v>
      </c>
      <c r="F2247" s="184" t="s">
        <v>2443</v>
      </c>
      <c r="G2247" s="181">
        <v>4.0</v>
      </c>
      <c r="H2247" s="181">
        <v>2.0</v>
      </c>
      <c r="I2247" s="181">
        <v>4.0</v>
      </c>
      <c r="J2247" s="817">
        <v>50.0</v>
      </c>
      <c r="K2247" s="220">
        <v>12.5</v>
      </c>
      <c r="L2247" s="168" t="s">
        <v>114</v>
      </c>
    </row>
    <row r="2248" ht="15.0" customHeight="1">
      <c r="A2248" s="815" t="s">
        <v>3879</v>
      </c>
      <c r="B2248" s="815" t="s">
        <v>3880</v>
      </c>
      <c r="C2248" s="181" t="s">
        <v>101</v>
      </c>
      <c r="D2248" s="182" t="s">
        <v>3881</v>
      </c>
      <c r="E2248" s="816" t="s">
        <v>3860</v>
      </c>
      <c r="F2248" s="184" t="s">
        <v>2443</v>
      </c>
      <c r="G2248" s="181">
        <v>4.0</v>
      </c>
      <c r="H2248" s="181">
        <v>2.0</v>
      </c>
      <c r="I2248" s="181">
        <v>4.0</v>
      </c>
      <c r="J2248" s="817">
        <v>50.0</v>
      </c>
      <c r="K2248" s="220">
        <v>12.5</v>
      </c>
      <c r="L2248" s="168" t="s">
        <v>114</v>
      </c>
    </row>
    <row r="2249" ht="15.0" customHeight="1">
      <c r="A2249" s="815" t="s">
        <v>3882</v>
      </c>
      <c r="B2249" s="815" t="s">
        <v>3883</v>
      </c>
      <c r="C2249" s="181" t="s">
        <v>101</v>
      </c>
      <c r="D2249" s="182" t="s">
        <v>3884</v>
      </c>
      <c r="E2249" s="816" t="s">
        <v>3868</v>
      </c>
      <c r="F2249" s="184" t="s">
        <v>2443</v>
      </c>
      <c r="G2249" s="181">
        <v>3.0</v>
      </c>
      <c r="H2249" s="181">
        <v>2.0</v>
      </c>
      <c r="I2249" s="181">
        <v>4.0</v>
      </c>
      <c r="J2249" s="817">
        <v>50.0</v>
      </c>
      <c r="K2249" s="220">
        <v>16.66</v>
      </c>
      <c r="L2249" s="168" t="s">
        <v>114</v>
      </c>
    </row>
    <row r="2250" ht="15.0" customHeight="1">
      <c r="A2250" s="162" t="s">
        <v>858</v>
      </c>
      <c r="B2250" s="190" t="s">
        <v>857</v>
      </c>
      <c r="C2250" s="348" t="s">
        <v>101</v>
      </c>
      <c r="D2250" s="162" t="s">
        <v>3885</v>
      </c>
      <c r="E2250" s="97" t="s">
        <v>3886</v>
      </c>
      <c r="F2250" s="162" t="s">
        <v>2443</v>
      </c>
      <c r="G2250" s="802">
        <v>15.0</v>
      </c>
      <c r="H2250" s="802">
        <v>1.0</v>
      </c>
      <c r="I2250" s="802">
        <v>15.0</v>
      </c>
      <c r="J2250" s="809">
        <v>50.0</v>
      </c>
      <c r="K2250" s="162">
        <v>3.33</v>
      </c>
      <c r="L2250" s="168" t="s">
        <v>112</v>
      </c>
    </row>
    <row r="2251" ht="15.0" customHeight="1">
      <c r="A2251" s="190" t="s">
        <v>858</v>
      </c>
      <c r="B2251" s="170" t="s">
        <v>857</v>
      </c>
      <c r="C2251" s="191" t="s">
        <v>101</v>
      </c>
      <c r="D2251" s="162" t="s">
        <v>3887</v>
      </c>
      <c r="E2251" s="145" t="s">
        <v>3888</v>
      </c>
      <c r="F2251" s="163" t="s">
        <v>2443</v>
      </c>
      <c r="G2251" s="193">
        <v>15.0</v>
      </c>
      <c r="H2251" s="193">
        <v>1.0</v>
      </c>
      <c r="I2251" s="193">
        <v>15.0</v>
      </c>
      <c r="J2251" s="801">
        <v>50.0</v>
      </c>
      <c r="K2251" s="166">
        <v>3.33</v>
      </c>
      <c r="L2251" s="168" t="s">
        <v>112</v>
      </c>
    </row>
    <row r="2252" ht="15.0" customHeight="1">
      <c r="A2252" s="162" t="s">
        <v>858</v>
      </c>
      <c r="B2252" s="190" t="s">
        <v>857</v>
      </c>
      <c r="C2252" s="191" t="s">
        <v>101</v>
      </c>
      <c r="D2252" s="162" t="s">
        <v>3889</v>
      </c>
      <c r="E2252" s="145" t="s">
        <v>3890</v>
      </c>
      <c r="F2252" s="163" t="s">
        <v>2443</v>
      </c>
      <c r="G2252" s="161">
        <v>15.0</v>
      </c>
      <c r="H2252" s="161">
        <v>1.0</v>
      </c>
      <c r="I2252" s="161">
        <v>15.0</v>
      </c>
      <c r="J2252" s="801">
        <v>50.0</v>
      </c>
      <c r="K2252" s="166">
        <v>3.33</v>
      </c>
      <c r="L2252" s="168" t="s">
        <v>112</v>
      </c>
    </row>
    <row r="2253" ht="15.0" customHeight="1">
      <c r="A2253" s="162" t="s">
        <v>858</v>
      </c>
      <c r="B2253" s="162" t="s">
        <v>857</v>
      </c>
      <c r="C2253" s="161" t="s">
        <v>101</v>
      </c>
      <c r="D2253" s="162" t="s">
        <v>3891</v>
      </c>
      <c r="E2253" s="145" t="s">
        <v>3892</v>
      </c>
      <c r="F2253" s="163" t="s">
        <v>2443</v>
      </c>
      <c r="G2253" s="161">
        <v>15.0</v>
      </c>
      <c r="H2253" s="161">
        <v>1.0</v>
      </c>
      <c r="I2253" s="161">
        <v>15.0</v>
      </c>
      <c r="J2253" s="801">
        <v>50.0</v>
      </c>
      <c r="K2253" s="166">
        <v>3.33</v>
      </c>
      <c r="L2253" s="168" t="s">
        <v>112</v>
      </c>
    </row>
    <row r="2254" ht="15.0" customHeight="1">
      <c r="A2254" s="162" t="s">
        <v>858</v>
      </c>
      <c r="B2254" s="162" t="s">
        <v>857</v>
      </c>
      <c r="C2254" s="161" t="s">
        <v>101</v>
      </c>
      <c r="D2254" s="162" t="s">
        <v>3893</v>
      </c>
      <c r="E2254" s="145" t="s">
        <v>3894</v>
      </c>
      <c r="F2254" s="163" t="s">
        <v>2443</v>
      </c>
      <c r="G2254" s="161">
        <v>15.0</v>
      </c>
      <c r="H2254" s="161">
        <v>1.0</v>
      </c>
      <c r="I2254" s="161">
        <v>15.0</v>
      </c>
      <c r="J2254" s="801">
        <v>50.0</v>
      </c>
      <c r="K2254" s="166">
        <v>3.33</v>
      </c>
      <c r="L2254" s="168" t="s">
        <v>112</v>
      </c>
    </row>
    <row r="2255" ht="15.0" customHeight="1">
      <c r="A2255" s="162" t="s">
        <v>858</v>
      </c>
      <c r="B2255" s="162" t="s">
        <v>857</v>
      </c>
      <c r="C2255" s="161" t="s">
        <v>101</v>
      </c>
      <c r="D2255" s="162" t="s">
        <v>3895</v>
      </c>
      <c r="E2255" s="145" t="s">
        <v>3896</v>
      </c>
      <c r="F2255" s="163" t="s">
        <v>2443</v>
      </c>
      <c r="G2255" s="161">
        <v>15.0</v>
      </c>
      <c r="H2255" s="161">
        <v>1.0</v>
      </c>
      <c r="I2255" s="161">
        <v>15.0</v>
      </c>
      <c r="J2255" s="801">
        <v>50.0</v>
      </c>
      <c r="K2255" s="166">
        <v>3.33</v>
      </c>
      <c r="L2255" s="168" t="s">
        <v>112</v>
      </c>
    </row>
    <row r="2256" ht="15.0" customHeight="1">
      <c r="A2256" s="162" t="s">
        <v>829</v>
      </c>
      <c r="B2256" s="162" t="s">
        <v>828</v>
      </c>
      <c r="C2256" s="161" t="s">
        <v>101</v>
      </c>
      <c r="D2256" s="162" t="s">
        <v>3851</v>
      </c>
      <c r="E2256" s="145" t="s">
        <v>3852</v>
      </c>
      <c r="F2256" s="163" t="s">
        <v>2443</v>
      </c>
      <c r="G2256" s="161">
        <v>4.0</v>
      </c>
      <c r="H2256" s="161">
        <v>2.0</v>
      </c>
      <c r="I2256" s="161">
        <v>4.0</v>
      </c>
      <c r="J2256" s="801">
        <v>50.0</v>
      </c>
      <c r="K2256" s="166">
        <v>12.5</v>
      </c>
      <c r="L2256" s="168" t="s">
        <v>112</v>
      </c>
    </row>
    <row r="2257" ht="15.0" customHeight="1">
      <c r="A2257" s="162" t="s">
        <v>870</v>
      </c>
      <c r="B2257" s="162" t="s">
        <v>869</v>
      </c>
      <c r="C2257" s="161" t="s">
        <v>101</v>
      </c>
      <c r="D2257" s="162" t="s">
        <v>3897</v>
      </c>
      <c r="E2257" s="145" t="s">
        <v>3898</v>
      </c>
      <c r="F2257" s="163" t="s">
        <v>2443</v>
      </c>
      <c r="G2257" s="161">
        <v>11.0</v>
      </c>
      <c r="H2257" s="161">
        <v>1.0</v>
      </c>
      <c r="I2257" s="161">
        <v>12.0</v>
      </c>
      <c r="J2257" s="801">
        <v>50.0</v>
      </c>
      <c r="K2257" s="166">
        <v>4.54</v>
      </c>
      <c r="L2257" s="168" t="s">
        <v>112</v>
      </c>
    </row>
    <row r="2258" ht="15.0" customHeight="1">
      <c r="A2258" s="162" t="s">
        <v>3899</v>
      </c>
      <c r="B2258" s="162" t="s">
        <v>3854</v>
      </c>
      <c r="C2258" s="161" t="s">
        <v>101</v>
      </c>
      <c r="D2258" s="162" t="s">
        <v>3855</v>
      </c>
      <c r="E2258" s="145" t="s">
        <v>3856</v>
      </c>
      <c r="F2258" s="163" t="s">
        <v>2443</v>
      </c>
      <c r="G2258" s="161">
        <v>3.0</v>
      </c>
      <c r="H2258" s="161">
        <v>2.0</v>
      </c>
      <c r="I2258" s="161">
        <v>5.0</v>
      </c>
      <c r="J2258" s="801">
        <v>50.0</v>
      </c>
      <c r="K2258" s="166">
        <v>16.66</v>
      </c>
      <c r="L2258" s="168" t="s">
        <v>112</v>
      </c>
    </row>
    <row r="2259" ht="15.0" customHeight="1">
      <c r="A2259" s="162" t="s">
        <v>3899</v>
      </c>
      <c r="B2259" s="162" t="s">
        <v>3854</v>
      </c>
      <c r="C2259" s="161" t="s">
        <v>101</v>
      </c>
      <c r="D2259" s="162" t="s">
        <v>3857</v>
      </c>
      <c r="E2259" s="145" t="s">
        <v>3858</v>
      </c>
      <c r="F2259" s="163" t="s">
        <v>2443</v>
      </c>
      <c r="G2259" s="161">
        <v>3.0</v>
      </c>
      <c r="H2259" s="161">
        <v>2.0</v>
      </c>
      <c r="I2259" s="161">
        <v>5.0</v>
      </c>
      <c r="J2259" s="801">
        <v>50.0</v>
      </c>
      <c r="K2259" s="166">
        <v>16.66</v>
      </c>
      <c r="L2259" s="168" t="s">
        <v>112</v>
      </c>
    </row>
    <row r="2260" ht="15.0" customHeight="1">
      <c r="A2260" s="162" t="s">
        <v>3899</v>
      </c>
      <c r="B2260" s="162" t="s">
        <v>3854</v>
      </c>
      <c r="C2260" s="161" t="s">
        <v>101</v>
      </c>
      <c r="D2260" s="162" t="s">
        <v>3859</v>
      </c>
      <c r="E2260" s="145" t="s">
        <v>3860</v>
      </c>
      <c r="F2260" s="163" t="s">
        <v>2443</v>
      </c>
      <c r="G2260" s="161">
        <v>3.0</v>
      </c>
      <c r="H2260" s="161">
        <v>2.0</v>
      </c>
      <c r="I2260" s="161">
        <v>5.0</v>
      </c>
      <c r="J2260" s="801">
        <v>50.0</v>
      </c>
      <c r="K2260" s="166">
        <v>16.66</v>
      </c>
      <c r="L2260" s="168" t="s">
        <v>112</v>
      </c>
    </row>
    <row r="2261" ht="15.0" customHeight="1">
      <c r="A2261" s="162" t="s">
        <v>3899</v>
      </c>
      <c r="B2261" s="162" t="s">
        <v>3854</v>
      </c>
      <c r="C2261" s="161" t="s">
        <v>101</v>
      </c>
      <c r="D2261" s="162" t="s">
        <v>3861</v>
      </c>
      <c r="E2261" s="145" t="s">
        <v>3862</v>
      </c>
      <c r="F2261" s="163" t="s">
        <v>2443</v>
      </c>
      <c r="G2261" s="161">
        <v>3.0</v>
      </c>
      <c r="H2261" s="161">
        <v>2.0</v>
      </c>
      <c r="I2261" s="161">
        <v>5.0</v>
      </c>
      <c r="J2261" s="801">
        <v>50.0</v>
      </c>
      <c r="K2261" s="166">
        <v>16.66</v>
      </c>
      <c r="L2261" s="168" t="s">
        <v>112</v>
      </c>
    </row>
    <row r="2262" ht="15.0" customHeight="1">
      <c r="A2262" s="162" t="s">
        <v>3899</v>
      </c>
      <c r="B2262" s="162" t="s">
        <v>3854</v>
      </c>
      <c r="C2262" s="161" t="s">
        <v>101</v>
      </c>
      <c r="D2262" s="162" t="s">
        <v>3863</v>
      </c>
      <c r="E2262" s="145" t="s">
        <v>3864</v>
      </c>
      <c r="F2262" s="163" t="s">
        <v>2443</v>
      </c>
      <c r="G2262" s="161">
        <v>3.0</v>
      </c>
      <c r="H2262" s="161">
        <v>2.0</v>
      </c>
      <c r="I2262" s="161">
        <v>5.0</v>
      </c>
      <c r="J2262" s="696">
        <v>50.0</v>
      </c>
      <c r="K2262" s="166">
        <v>16.66</v>
      </c>
      <c r="L2262" s="168" t="s">
        <v>112</v>
      </c>
    </row>
    <row r="2263" ht="15.0" customHeight="1">
      <c r="A2263" s="182" t="s">
        <v>3865</v>
      </c>
      <c r="B2263" s="182" t="s">
        <v>3866</v>
      </c>
      <c r="C2263" s="181" t="s">
        <v>101</v>
      </c>
      <c r="D2263" s="182" t="s">
        <v>3867</v>
      </c>
      <c r="E2263" s="816" t="s">
        <v>3868</v>
      </c>
      <c r="F2263" s="184" t="s">
        <v>2443</v>
      </c>
      <c r="G2263" s="181">
        <v>3.0</v>
      </c>
      <c r="H2263" s="181">
        <v>2.0</v>
      </c>
      <c r="I2263" s="181">
        <v>4.0</v>
      </c>
      <c r="J2263" s="817">
        <v>50.0</v>
      </c>
      <c r="K2263" s="220">
        <v>16.66</v>
      </c>
      <c r="L2263" s="168" t="s">
        <v>112</v>
      </c>
    </row>
    <row r="2264" ht="15.0" customHeight="1">
      <c r="A2264" s="182" t="s">
        <v>3869</v>
      </c>
      <c r="B2264" s="182" t="s">
        <v>3870</v>
      </c>
      <c r="C2264" s="181" t="s">
        <v>101</v>
      </c>
      <c r="D2264" s="182" t="s">
        <v>3867</v>
      </c>
      <c r="E2264" s="816" t="s">
        <v>3868</v>
      </c>
      <c r="F2264" s="184" t="s">
        <v>2443</v>
      </c>
      <c r="G2264" s="181">
        <v>3.0</v>
      </c>
      <c r="H2264" s="181">
        <v>2.0</v>
      </c>
      <c r="I2264" s="181">
        <v>6.0</v>
      </c>
      <c r="J2264" s="817">
        <v>50.0</v>
      </c>
      <c r="K2264" s="220">
        <v>16.66</v>
      </c>
      <c r="L2264" s="168" t="s">
        <v>112</v>
      </c>
    </row>
    <row r="2265" ht="15.0" customHeight="1">
      <c r="A2265" s="182" t="s">
        <v>3871</v>
      </c>
      <c r="B2265" s="182" t="s">
        <v>3870</v>
      </c>
      <c r="C2265" s="181" t="s">
        <v>101</v>
      </c>
      <c r="D2265" s="182" t="s">
        <v>3872</v>
      </c>
      <c r="E2265" s="816" t="s">
        <v>3873</v>
      </c>
      <c r="F2265" s="184" t="s">
        <v>2443</v>
      </c>
      <c r="G2265" s="181">
        <v>3.0</v>
      </c>
      <c r="H2265" s="181">
        <v>2.0</v>
      </c>
      <c r="I2265" s="181">
        <v>6.0</v>
      </c>
      <c r="J2265" s="817">
        <v>50.0</v>
      </c>
      <c r="K2265" s="220">
        <v>16.66</v>
      </c>
      <c r="L2265" s="168" t="s">
        <v>112</v>
      </c>
    </row>
    <row r="2266" ht="15.0" customHeight="1">
      <c r="A2266" s="182" t="s">
        <v>3874</v>
      </c>
      <c r="B2266" s="182" t="s">
        <v>3875</v>
      </c>
      <c r="C2266" s="181" t="s">
        <v>101</v>
      </c>
      <c r="D2266" s="182" t="s">
        <v>3876</v>
      </c>
      <c r="E2266" s="816" t="s">
        <v>3856</v>
      </c>
      <c r="F2266" s="184" t="s">
        <v>2443</v>
      </c>
      <c r="G2266" s="181">
        <v>4.0</v>
      </c>
      <c r="H2266" s="181">
        <v>3.0</v>
      </c>
      <c r="I2266" s="181">
        <v>5.0</v>
      </c>
      <c r="J2266" s="817">
        <v>50.0</v>
      </c>
      <c r="K2266" s="220">
        <v>12.5</v>
      </c>
      <c r="L2266" s="168" t="s">
        <v>112</v>
      </c>
    </row>
    <row r="2267" ht="15.0" customHeight="1">
      <c r="A2267" s="182" t="s">
        <v>3874</v>
      </c>
      <c r="B2267" s="182" t="s">
        <v>3875</v>
      </c>
      <c r="C2267" s="181" t="s">
        <v>101</v>
      </c>
      <c r="D2267" s="182" t="s">
        <v>3877</v>
      </c>
      <c r="E2267" s="816" t="s">
        <v>3878</v>
      </c>
      <c r="F2267" s="184" t="s">
        <v>2443</v>
      </c>
      <c r="G2267" s="181">
        <v>4.0</v>
      </c>
      <c r="H2267" s="181">
        <v>3.0</v>
      </c>
      <c r="I2267" s="181">
        <v>5.0</v>
      </c>
      <c r="J2267" s="817">
        <v>50.0</v>
      </c>
      <c r="K2267" s="220">
        <v>12.5</v>
      </c>
      <c r="L2267" s="168" t="s">
        <v>112</v>
      </c>
    </row>
    <row r="2268" ht="15.0" customHeight="1">
      <c r="A2268" s="182" t="s">
        <v>3879</v>
      </c>
      <c r="B2268" s="182" t="s">
        <v>3880</v>
      </c>
      <c r="C2268" s="181" t="s">
        <v>101</v>
      </c>
      <c r="D2268" s="182" t="s">
        <v>3867</v>
      </c>
      <c r="E2268" s="816" t="s">
        <v>3868</v>
      </c>
      <c r="F2268" s="184" t="s">
        <v>2443</v>
      </c>
      <c r="G2268" s="181">
        <v>4.0</v>
      </c>
      <c r="H2268" s="181">
        <v>2.0</v>
      </c>
      <c r="I2268" s="181">
        <v>4.0</v>
      </c>
      <c r="J2268" s="817">
        <v>50.0</v>
      </c>
      <c r="K2268" s="220">
        <v>12.5</v>
      </c>
      <c r="L2268" s="168" t="s">
        <v>112</v>
      </c>
    </row>
    <row r="2269" ht="15.0" customHeight="1">
      <c r="A2269" s="182" t="s">
        <v>3879</v>
      </c>
      <c r="B2269" s="182" t="s">
        <v>3880</v>
      </c>
      <c r="C2269" s="181" t="s">
        <v>101</v>
      </c>
      <c r="D2269" s="182" t="s">
        <v>3881</v>
      </c>
      <c r="E2269" s="816" t="s">
        <v>3860</v>
      </c>
      <c r="F2269" s="184" t="s">
        <v>2443</v>
      </c>
      <c r="G2269" s="181">
        <v>4.0</v>
      </c>
      <c r="H2269" s="181">
        <v>2.0</v>
      </c>
      <c r="I2269" s="181">
        <v>4.0</v>
      </c>
      <c r="J2269" s="817">
        <v>50.0</v>
      </c>
      <c r="K2269" s="220">
        <v>12.5</v>
      </c>
      <c r="L2269" s="168" t="s">
        <v>112</v>
      </c>
    </row>
    <row r="2270" ht="15.0" customHeight="1">
      <c r="A2270" s="182" t="s">
        <v>3900</v>
      </c>
      <c r="B2270" s="182" t="s">
        <v>3901</v>
      </c>
      <c r="C2270" s="181" t="s">
        <v>101</v>
      </c>
      <c r="D2270" s="182" t="s">
        <v>3902</v>
      </c>
      <c r="E2270" s="816" t="s">
        <v>3903</v>
      </c>
      <c r="F2270" s="184" t="s">
        <v>2443</v>
      </c>
      <c r="G2270" s="181">
        <v>13.0</v>
      </c>
      <c r="H2270" s="181">
        <v>1.0</v>
      </c>
      <c r="I2270" s="181">
        <v>14.0</v>
      </c>
      <c r="J2270" s="817">
        <v>50.0</v>
      </c>
      <c r="K2270" s="220">
        <v>3.85</v>
      </c>
      <c r="L2270" s="168" t="s">
        <v>112</v>
      </c>
    </row>
    <row r="2271" ht="15.0" customHeight="1">
      <c r="A2271" s="182" t="s">
        <v>3900</v>
      </c>
      <c r="B2271" s="182" t="s">
        <v>3901</v>
      </c>
      <c r="C2271" s="181" t="s">
        <v>101</v>
      </c>
      <c r="D2271" s="182" t="s">
        <v>3904</v>
      </c>
      <c r="E2271" s="816" t="s">
        <v>3905</v>
      </c>
      <c r="F2271" s="184" t="s">
        <v>2443</v>
      </c>
      <c r="G2271" s="181">
        <v>13.0</v>
      </c>
      <c r="H2271" s="181">
        <v>1.0</v>
      </c>
      <c r="I2271" s="181">
        <v>14.0</v>
      </c>
      <c r="J2271" s="817">
        <v>50.0</v>
      </c>
      <c r="K2271" s="220">
        <v>3.85</v>
      </c>
      <c r="L2271" s="168" t="s">
        <v>112</v>
      </c>
    </row>
    <row r="2272" ht="15.0" customHeight="1">
      <c r="A2272" s="182" t="s">
        <v>3900</v>
      </c>
      <c r="B2272" s="182" t="s">
        <v>3901</v>
      </c>
      <c r="C2272" s="181" t="s">
        <v>101</v>
      </c>
      <c r="D2272" s="182" t="s">
        <v>3906</v>
      </c>
      <c r="E2272" s="816" t="s">
        <v>3907</v>
      </c>
      <c r="F2272" s="184" t="s">
        <v>2443</v>
      </c>
      <c r="G2272" s="181">
        <v>13.0</v>
      </c>
      <c r="H2272" s="181">
        <v>1.0</v>
      </c>
      <c r="I2272" s="181">
        <v>14.0</v>
      </c>
      <c r="J2272" s="817">
        <v>50.0</v>
      </c>
      <c r="K2272" s="220">
        <v>3.85</v>
      </c>
      <c r="L2272" s="168" t="s">
        <v>112</v>
      </c>
    </row>
    <row r="2273" ht="15.0" customHeight="1">
      <c r="A2273" s="182" t="s">
        <v>3908</v>
      </c>
      <c r="B2273" s="182" t="s">
        <v>3909</v>
      </c>
      <c r="C2273" s="181" t="s">
        <v>101</v>
      </c>
      <c r="D2273" s="182" t="s">
        <v>3910</v>
      </c>
      <c r="E2273" s="816" t="s">
        <v>3911</v>
      </c>
      <c r="F2273" s="184" t="s">
        <v>2443</v>
      </c>
      <c r="G2273" s="181">
        <v>12.0</v>
      </c>
      <c r="H2273" s="181">
        <v>1.0</v>
      </c>
      <c r="I2273" s="181">
        <v>13.0</v>
      </c>
      <c r="J2273" s="817">
        <v>50.0</v>
      </c>
      <c r="K2273" s="220">
        <v>4.16</v>
      </c>
      <c r="L2273" s="168" t="s">
        <v>112</v>
      </c>
    </row>
    <row r="2274" ht="15.0" customHeight="1">
      <c r="A2274" s="182" t="s">
        <v>3912</v>
      </c>
      <c r="B2274" s="182" t="s">
        <v>3913</v>
      </c>
      <c r="C2274" s="181" t="s">
        <v>101</v>
      </c>
      <c r="D2274" s="182" t="s">
        <v>3914</v>
      </c>
      <c r="E2274" s="816" t="s">
        <v>3915</v>
      </c>
      <c r="F2274" s="184" t="s">
        <v>2443</v>
      </c>
      <c r="G2274" s="181">
        <v>10.0</v>
      </c>
      <c r="H2274" s="181">
        <v>1.0</v>
      </c>
      <c r="I2274" s="181">
        <v>11.0</v>
      </c>
      <c r="J2274" s="817">
        <v>50.0</v>
      </c>
      <c r="K2274" s="220">
        <v>5.0</v>
      </c>
      <c r="L2274" s="168" t="s">
        <v>112</v>
      </c>
    </row>
    <row r="2275" ht="15.0" customHeight="1">
      <c r="A2275" s="182" t="s">
        <v>3916</v>
      </c>
      <c r="B2275" s="182" t="s">
        <v>3917</v>
      </c>
      <c r="C2275" s="181" t="s">
        <v>101</v>
      </c>
      <c r="D2275" s="182" t="s">
        <v>3910</v>
      </c>
      <c r="E2275" s="816" t="s">
        <v>3911</v>
      </c>
      <c r="F2275" s="184" t="s">
        <v>2443</v>
      </c>
      <c r="G2275" s="181">
        <v>8.0</v>
      </c>
      <c r="H2275" s="181">
        <v>1.0</v>
      </c>
      <c r="I2275" s="181">
        <v>9.0</v>
      </c>
      <c r="J2275" s="817">
        <v>50.0</v>
      </c>
      <c r="K2275" s="220">
        <v>6.25</v>
      </c>
      <c r="L2275" s="168" t="s">
        <v>112</v>
      </c>
    </row>
    <row r="2276" ht="15.0" customHeight="1">
      <c r="A2276" s="182" t="s">
        <v>3882</v>
      </c>
      <c r="B2276" s="182" t="s">
        <v>3883</v>
      </c>
      <c r="C2276" s="181" t="s">
        <v>101</v>
      </c>
      <c r="D2276" s="182" t="s">
        <v>3884</v>
      </c>
      <c r="E2276" s="816" t="s">
        <v>3868</v>
      </c>
      <c r="F2276" s="184" t="s">
        <v>2443</v>
      </c>
      <c r="G2276" s="181">
        <v>3.0</v>
      </c>
      <c r="H2276" s="181">
        <v>2.0</v>
      </c>
      <c r="I2276" s="181">
        <v>4.0</v>
      </c>
      <c r="J2276" s="817">
        <v>50.0</v>
      </c>
      <c r="K2276" s="220">
        <v>16.66</v>
      </c>
      <c r="L2276" s="168" t="s">
        <v>112</v>
      </c>
    </row>
    <row r="2277" ht="15.0" customHeight="1">
      <c r="A2277" s="162" t="s">
        <v>3918</v>
      </c>
      <c r="B2277" s="203" t="s">
        <v>3919</v>
      </c>
      <c r="C2277" s="348" t="s">
        <v>101</v>
      </c>
      <c r="D2277" s="162" t="s">
        <v>3920</v>
      </c>
      <c r="E2277" s="97" t="s">
        <v>3921</v>
      </c>
      <c r="F2277" s="162" t="s">
        <v>3922</v>
      </c>
      <c r="G2277" s="802">
        <v>4.0</v>
      </c>
      <c r="H2277" s="802">
        <v>4.0</v>
      </c>
      <c r="I2277" s="802">
        <v>4.0</v>
      </c>
      <c r="J2277" s="809">
        <v>50.0</v>
      </c>
      <c r="K2277" s="162">
        <v>12.5</v>
      </c>
      <c r="L2277" s="168" t="s">
        <v>119</v>
      </c>
    </row>
    <row r="2278" ht="15.0" customHeight="1">
      <c r="A2278" s="190" t="s">
        <v>3918</v>
      </c>
      <c r="B2278" s="358" t="s">
        <v>3919</v>
      </c>
      <c r="C2278" s="191" t="s">
        <v>101</v>
      </c>
      <c r="D2278" s="162" t="s">
        <v>3923</v>
      </c>
      <c r="E2278" s="145" t="s">
        <v>3924</v>
      </c>
      <c r="F2278" s="163" t="s">
        <v>3922</v>
      </c>
      <c r="G2278" s="193">
        <v>4.0</v>
      </c>
      <c r="H2278" s="193">
        <v>4.0</v>
      </c>
      <c r="I2278" s="193">
        <v>4.0</v>
      </c>
      <c r="J2278" s="801">
        <v>50.0</v>
      </c>
      <c r="K2278" s="166">
        <v>12.5</v>
      </c>
      <c r="L2278" s="168" t="s">
        <v>119</v>
      </c>
    </row>
    <row r="2279" ht="15.0" customHeight="1">
      <c r="A2279" s="162" t="s">
        <v>3918</v>
      </c>
      <c r="B2279" s="203" t="s">
        <v>3919</v>
      </c>
      <c r="C2279" s="191" t="s">
        <v>101</v>
      </c>
      <c r="D2279" s="162" t="s">
        <v>3925</v>
      </c>
      <c r="E2279" s="145" t="s">
        <v>3926</v>
      </c>
      <c r="F2279" s="163" t="s">
        <v>2930</v>
      </c>
      <c r="G2279" s="161">
        <v>4.0</v>
      </c>
      <c r="H2279" s="161">
        <v>4.0</v>
      </c>
      <c r="I2279" s="161">
        <v>4.0</v>
      </c>
      <c r="J2279" s="801">
        <v>50.0</v>
      </c>
      <c r="K2279" s="166">
        <v>12.5</v>
      </c>
      <c r="L2279" s="168" t="s">
        <v>119</v>
      </c>
    </row>
    <row r="2280" ht="15.0" customHeight="1">
      <c r="A2280" s="162" t="s">
        <v>3918</v>
      </c>
      <c r="B2280" s="203" t="s">
        <v>3919</v>
      </c>
      <c r="C2280" s="161" t="s">
        <v>101</v>
      </c>
      <c r="D2280" s="162" t="s">
        <v>3927</v>
      </c>
      <c r="E2280" s="145" t="s">
        <v>3928</v>
      </c>
      <c r="F2280" s="163" t="s">
        <v>3929</v>
      </c>
      <c r="G2280" s="161">
        <v>4.0</v>
      </c>
      <c r="H2280" s="161">
        <v>4.0</v>
      </c>
      <c r="I2280" s="161">
        <v>4.0</v>
      </c>
      <c r="J2280" s="801">
        <v>50.0</v>
      </c>
      <c r="K2280" s="166">
        <v>12.5</v>
      </c>
      <c r="L2280" s="168" t="s">
        <v>119</v>
      </c>
    </row>
    <row r="2281" ht="15.0" customHeight="1">
      <c r="A2281" s="162" t="s">
        <v>3918</v>
      </c>
      <c r="B2281" s="203" t="s">
        <v>3919</v>
      </c>
      <c r="C2281" s="161" t="s">
        <v>101</v>
      </c>
      <c r="D2281" s="162" t="s">
        <v>3930</v>
      </c>
      <c r="E2281" s="145" t="s">
        <v>3931</v>
      </c>
      <c r="F2281" s="163" t="s">
        <v>3932</v>
      </c>
      <c r="G2281" s="161">
        <v>4.0</v>
      </c>
      <c r="H2281" s="161">
        <v>4.0</v>
      </c>
      <c r="I2281" s="161">
        <v>4.0</v>
      </c>
      <c r="J2281" s="801">
        <v>50.0</v>
      </c>
      <c r="K2281" s="166">
        <v>12.5</v>
      </c>
      <c r="L2281" s="168" t="s">
        <v>119</v>
      </c>
    </row>
    <row r="2282" ht="15.0" customHeight="1">
      <c r="A2282" s="162" t="s">
        <v>3933</v>
      </c>
      <c r="B2282" s="162" t="s">
        <v>3934</v>
      </c>
      <c r="C2282" s="161" t="s">
        <v>101</v>
      </c>
      <c r="D2282" s="162" t="s">
        <v>3935</v>
      </c>
      <c r="E2282" s="145" t="s">
        <v>3936</v>
      </c>
      <c r="F2282" s="163" t="s">
        <v>3937</v>
      </c>
      <c r="G2282" s="161">
        <v>9.0</v>
      </c>
      <c r="H2282" s="161">
        <v>6.0</v>
      </c>
      <c r="I2282" s="161">
        <v>13.0</v>
      </c>
      <c r="J2282" s="801">
        <v>50.0</v>
      </c>
      <c r="K2282" s="166">
        <v>5.55</v>
      </c>
      <c r="L2282" s="168" t="s">
        <v>119</v>
      </c>
    </row>
    <row r="2283" ht="15.0" customHeight="1">
      <c r="A2283" s="221" t="s">
        <v>3938</v>
      </c>
      <c r="B2283" s="818" t="s">
        <v>3939</v>
      </c>
      <c r="C2283" s="222" t="s">
        <v>101</v>
      </c>
      <c r="D2283" s="231" t="s">
        <v>3940</v>
      </c>
      <c r="E2283" s="819" t="s">
        <v>3941</v>
      </c>
      <c r="F2283" s="228" t="s">
        <v>2443</v>
      </c>
      <c r="G2283" s="556">
        <v>3.0</v>
      </c>
      <c r="H2283" s="556">
        <v>3.0</v>
      </c>
      <c r="I2283" s="556">
        <v>3.0</v>
      </c>
      <c r="J2283" s="820">
        <v>50.0</v>
      </c>
      <c r="K2283" s="243">
        <v>16.67</v>
      </c>
      <c r="L2283" s="168" t="s">
        <v>107</v>
      </c>
    </row>
    <row r="2284" ht="15.0" customHeight="1">
      <c r="A2284" s="221" t="s">
        <v>3942</v>
      </c>
      <c r="B2284" s="818" t="s">
        <v>3939</v>
      </c>
      <c r="C2284" s="222" t="s">
        <v>101</v>
      </c>
      <c r="D2284" s="231" t="s">
        <v>3943</v>
      </c>
      <c r="E2284" s="819" t="s">
        <v>3944</v>
      </c>
      <c r="F2284" s="228" t="s">
        <v>2443</v>
      </c>
      <c r="G2284" s="231">
        <v>3.0</v>
      </c>
      <c r="H2284" s="231">
        <v>3.0</v>
      </c>
      <c r="I2284" s="231">
        <v>3.0</v>
      </c>
      <c r="J2284" s="820">
        <v>50.0</v>
      </c>
      <c r="K2284" s="243">
        <v>16.67</v>
      </c>
      <c r="L2284" s="168" t="s">
        <v>107</v>
      </c>
    </row>
    <row r="2285" ht="15.0" customHeight="1">
      <c r="A2285" s="821" t="s">
        <v>3945</v>
      </c>
      <c r="B2285" s="822" t="s">
        <v>3939</v>
      </c>
      <c r="C2285" s="823" t="s">
        <v>101</v>
      </c>
      <c r="D2285" s="821" t="s">
        <v>3946</v>
      </c>
      <c r="E2285" s="824" t="s">
        <v>3947</v>
      </c>
      <c r="F2285" s="825" t="s">
        <v>2443</v>
      </c>
      <c r="G2285" s="821">
        <v>3.0</v>
      </c>
      <c r="H2285" s="821">
        <v>3.0</v>
      </c>
      <c r="I2285" s="821">
        <v>3.0</v>
      </c>
      <c r="J2285" s="826">
        <v>50.0</v>
      </c>
      <c r="K2285" s="247">
        <v>16.67</v>
      </c>
      <c r="L2285" s="168" t="s">
        <v>107</v>
      </c>
    </row>
    <row r="2286" ht="15.0" customHeight="1">
      <c r="A2286" s="221" t="s">
        <v>3948</v>
      </c>
      <c r="B2286" s="818" t="s">
        <v>3939</v>
      </c>
      <c r="C2286" s="222" t="s">
        <v>101</v>
      </c>
      <c r="D2286" s="231" t="s">
        <v>3949</v>
      </c>
      <c r="E2286" s="819" t="s">
        <v>3950</v>
      </c>
      <c r="F2286" s="228" t="s">
        <v>2443</v>
      </c>
      <c r="G2286" s="231">
        <v>3.0</v>
      </c>
      <c r="H2286" s="231">
        <v>3.0</v>
      </c>
      <c r="I2286" s="231">
        <v>3.0</v>
      </c>
      <c r="J2286" s="820">
        <v>50.0</v>
      </c>
      <c r="K2286" s="243">
        <v>16.67</v>
      </c>
      <c r="L2286" s="168" t="s">
        <v>107</v>
      </c>
    </row>
    <row r="2287" ht="15.0" customHeight="1">
      <c r="A2287" s="221" t="s">
        <v>3951</v>
      </c>
      <c r="B2287" s="818" t="s">
        <v>3939</v>
      </c>
      <c r="C2287" s="222" t="s">
        <v>101</v>
      </c>
      <c r="D2287" s="231" t="s">
        <v>3952</v>
      </c>
      <c r="E2287" s="819" t="s">
        <v>3953</v>
      </c>
      <c r="F2287" s="228" t="s">
        <v>2443</v>
      </c>
      <c r="G2287" s="231">
        <v>3.0</v>
      </c>
      <c r="H2287" s="231">
        <v>3.0</v>
      </c>
      <c r="I2287" s="231">
        <v>3.0</v>
      </c>
      <c r="J2287" s="820">
        <v>50.0</v>
      </c>
      <c r="K2287" s="243">
        <v>16.67</v>
      </c>
      <c r="L2287" s="168" t="s">
        <v>107</v>
      </c>
    </row>
    <row r="2288" ht="15.0" customHeight="1">
      <c r="A2288" s="221" t="s">
        <v>3954</v>
      </c>
      <c r="B2288" s="818" t="s">
        <v>3939</v>
      </c>
      <c r="C2288" s="222" t="s">
        <v>101</v>
      </c>
      <c r="D2288" s="231" t="s">
        <v>3955</v>
      </c>
      <c r="E2288" s="819" t="s">
        <v>3956</v>
      </c>
      <c r="F2288" s="228" t="s">
        <v>2443</v>
      </c>
      <c r="G2288" s="231">
        <v>3.0</v>
      </c>
      <c r="H2288" s="231">
        <v>3.0</v>
      </c>
      <c r="I2288" s="231">
        <v>3.0</v>
      </c>
      <c r="J2288" s="820">
        <v>50.0</v>
      </c>
      <c r="K2288" s="243">
        <v>16.67</v>
      </c>
      <c r="L2288" s="168" t="s">
        <v>107</v>
      </c>
    </row>
    <row r="2289" ht="15.0" customHeight="1">
      <c r="A2289" s="221" t="s">
        <v>3957</v>
      </c>
      <c r="B2289" s="818" t="s">
        <v>3939</v>
      </c>
      <c r="C2289" s="222" t="s">
        <v>101</v>
      </c>
      <c r="D2289" s="231" t="s">
        <v>3958</v>
      </c>
      <c r="E2289" s="819" t="s">
        <v>3959</v>
      </c>
      <c r="F2289" s="228" t="s">
        <v>2443</v>
      </c>
      <c r="G2289" s="231">
        <v>3.0</v>
      </c>
      <c r="H2289" s="231">
        <v>3.0</v>
      </c>
      <c r="I2289" s="231">
        <v>3.0</v>
      </c>
      <c r="J2289" s="820">
        <v>50.0</v>
      </c>
      <c r="K2289" s="243">
        <v>16.67</v>
      </c>
      <c r="L2289" s="168" t="s">
        <v>107</v>
      </c>
    </row>
    <row r="2290" ht="15.0" customHeight="1">
      <c r="A2290" s="221" t="s">
        <v>3960</v>
      </c>
      <c r="B2290" s="818" t="s">
        <v>3939</v>
      </c>
      <c r="C2290" s="222" t="s">
        <v>101</v>
      </c>
      <c r="D2290" s="231" t="s">
        <v>3961</v>
      </c>
      <c r="E2290" s="819" t="s">
        <v>3962</v>
      </c>
      <c r="F2290" s="228" t="s">
        <v>2443</v>
      </c>
      <c r="G2290" s="231">
        <v>3.0</v>
      </c>
      <c r="H2290" s="231">
        <v>3.0</v>
      </c>
      <c r="I2290" s="231">
        <v>3.0</v>
      </c>
      <c r="J2290" s="820">
        <v>50.0</v>
      </c>
      <c r="K2290" s="243">
        <v>16.67</v>
      </c>
      <c r="L2290" s="168" t="s">
        <v>107</v>
      </c>
    </row>
    <row r="2291" ht="15.0" customHeight="1">
      <c r="A2291" s="221" t="s">
        <v>3963</v>
      </c>
      <c r="B2291" s="818" t="s">
        <v>3939</v>
      </c>
      <c r="C2291" s="222" t="s">
        <v>101</v>
      </c>
      <c r="D2291" s="231" t="s">
        <v>3964</v>
      </c>
      <c r="E2291" s="819" t="s">
        <v>3965</v>
      </c>
      <c r="F2291" s="228" t="s">
        <v>2443</v>
      </c>
      <c r="G2291" s="231">
        <v>3.0</v>
      </c>
      <c r="H2291" s="231">
        <v>3.0</v>
      </c>
      <c r="I2291" s="231">
        <v>3.0</v>
      </c>
      <c r="J2291" s="820">
        <v>50.0</v>
      </c>
      <c r="K2291" s="243">
        <v>16.67</v>
      </c>
      <c r="L2291" s="168" t="s">
        <v>107</v>
      </c>
    </row>
    <row r="2292" ht="15.0" customHeight="1">
      <c r="A2292" s="221" t="s">
        <v>3966</v>
      </c>
      <c r="B2292" s="818" t="s">
        <v>3939</v>
      </c>
      <c r="C2292" s="222" t="s">
        <v>101</v>
      </c>
      <c r="D2292" s="231" t="s">
        <v>3967</v>
      </c>
      <c r="E2292" s="819" t="s">
        <v>3968</v>
      </c>
      <c r="F2292" s="228" t="s">
        <v>2443</v>
      </c>
      <c r="G2292" s="231">
        <v>3.0</v>
      </c>
      <c r="H2292" s="231">
        <v>3.0</v>
      </c>
      <c r="I2292" s="231">
        <v>3.0</v>
      </c>
      <c r="J2292" s="820">
        <v>50.0</v>
      </c>
      <c r="K2292" s="243">
        <v>16.67</v>
      </c>
      <c r="L2292" s="168" t="s">
        <v>107</v>
      </c>
    </row>
    <row r="2293" ht="15.0" customHeight="1">
      <c r="A2293" s="221" t="s">
        <v>3969</v>
      </c>
      <c r="B2293" s="818" t="s">
        <v>3939</v>
      </c>
      <c r="C2293" s="222" t="s">
        <v>101</v>
      </c>
      <c r="D2293" s="231" t="s">
        <v>3970</v>
      </c>
      <c r="E2293" s="819" t="s">
        <v>3971</v>
      </c>
      <c r="F2293" s="228" t="s">
        <v>2443</v>
      </c>
      <c r="G2293" s="231">
        <v>3.0</v>
      </c>
      <c r="H2293" s="231">
        <v>3.0</v>
      </c>
      <c r="I2293" s="231">
        <v>3.0</v>
      </c>
      <c r="J2293" s="820">
        <v>50.0</v>
      </c>
      <c r="K2293" s="243">
        <v>16.67</v>
      </c>
      <c r="L2293" s="168" t="s">
        <v>107</v>
      </c>
    </row>
    <row r="2294" ht="15.0" customHeight="1">
      <c r="A2294" s="221" t="s">
        <v>3972</v>
      </c>
      <c r="B2294" s="818" t="s">
        <v>3939</v>
      </c>
      <c r="C2294" s="222" t="s">
        <v>101</v>
      </c>
      <c r="D2294" s="231" t="s">
        <v>3973</v>
      </c>
      <c r="E2294" s="819" t="s">
        <v>3974</v>
      </c>
      <c r="F2294" s="228" t="s">
        <v>2443</v>
      </c>
      <c r="G2294" s="231">
        <v>3.0</v>
      </c>
      <c r="H2294" s="231">
        <v>3.0</v>
      </c>
      <c r="I2294" s="231">
        <v>3.0</v>
      </c>
      <c r="J2294" s="820">
        <v>50.0</v>
      </c>
      <c r="K2294" s="243">
        <v>16.67</v>
      </c>
      <c r="L2294" s="168" t="s">
        <v>107</v>
      </c>
    </row>
    <row r="2295" ht="15.0" customHeight="1">
      <c r="A2295" s="221" t="s">
        <v>3975</v>
      </c>
      <c r="B2295" s="818" t="s">
        <v>3939</v>
      </c>
      <c r="C2295" s="222" t="s">
        <v>101</v>
      </c>
      <c r="D2295" s="231" t="s">
        <v>3976</v>
      </c>
      <c r="E2295" s="819" t="s">
        <v>3977</v>
      </c>
      <c r="F2295" s="228" t="s">
        <v>2443</v>
      </c>
      <c r="G2295" s="231">
        <v>3.0</v>
      </c>
      <c r="H2295" s="231">
        <v>3.0</v>
      </c>
      <c r="I2295" s="231">
        <v>3.0</v>
      </c>
      <c r="J2295" s="820">
        <v>50.0</v>
      </c>
      <c r="K2295" s="243">
        <v>16.67</v>
      </c>
      <c r="L2295" s="168" t="s">
        <v>107</v>
      </c>
    </row>
    <row r="2296" ht="15.0" customHeight="1">
      <c r="A2296" s="221" t="s">
        <v>3978</v>
      </c>
      <c r="B2296" s="818" t="s">
        <v>3939</v>
      </c>
      <c r="C2296" s="222" t="s">
        <v>101</v>
      </c>
      <c r="D2296" s="231" t="s">
        <v>3979</v>
      </c>
      <c r="E2296" s="819" t="s">
        <v>3980</v>
      </c>
      <c r="F2296" s="228" t="s">
        <v>2443</v>
      </c>
      <c r="G2296" s="231">
        <v>3.0</v>
      </c>
      <c r="H2296" s="231">
        <v>3.0</v>
      </c>
      <c r="I2296" s="231">
        <v>3.0</v>
      </c>
      <c r="J2296" s="820">
        <v>50.0</v>
      </c>
      <c r="K2296" s="243">
        <v>16.67</v>
      </c>
      <c r="L2296" s="168" t="s">
        <v>107</v>
      </c>
    </row>
    <row r="2297" ht="15.0" customHeight="1">
      <c r="A2297" s="221" t="s">
        <v>3981</v>
      </c>
      <c r="B2297" s="818" t="s">
        <v>3939</v>
      </c>
      <c r="C2297" s="222" t="s">
        <v>101</v>
      </c>
      <c r="D2297" s="231" t="s">
        <v>3982</v>
      </c>
      <c r="E2297" s="819" t="s">
        <v>3983</v>
      </c>
      <c r="F2297" s="228" t="s">
        <v>2443</v>
      </c>
      <c r="G2297" s="231">
        <v>3.0</v>
      </c>
      <c r="H2297" s="231">
        <v>3.0</v>
      </c>
      <c r="I2297" s="231">
        <v>3.0</v>
      </c>
      <c r="J2297" s="820">
        <v>50.0</v>
      </c>
      <c r="K2297" s="243">
        <v>16.67</v>
      </c>
      <c r="L2297" s="168" t="s">
        <v>107</v>
      </c>
    </row>
    <row r="2298" ht="15.0" customHeight="1">
      <c r="A2298" s="221" t="s">
        <v>3984</v>
      </c>
      <c r="B2298" s="818" t="s">
        <v>3939</v>
      </c>
      <c r="C2298" s="222" t="s">
        <v>101</v>
      </c>
      <c r="D2298" s="231" t="s">
        <v>3985</v>
      </c>
      <c r="E2298" s="819" t="s">
        <v>3986</v>
      </c>
      <c r="F2298" s="228" t="s">
        <v>2443</v>
      </c>
      <c r="G2298" s="231">
        <v>3.0</v>
      </c>
      <c r="H2298" s="231">
        <v>3.0</v>
      </c>
      <c r="I2298" s="231">
        <v>3.0</v>
      </c>
      <c r="J2298" s="820">
        <v>50.0</v>
      </c>
      <c r="K2298" s="243">
        <v>16.67</v>
      </c>
      <c r="L2298" s="168" t="s">
        <v>107</v>
      </c>
    </row>
    <row r="2299" ht="15.0" customHeight="1">
      <c r="A2299" s="221" t="s">
        <v>3987</v>
      </c>
      <c r="B2299" s="818" t="s">
        <v>3939</v>
      </c>
      <c r="C2299" s="222" t="s">
        <v>101</v>
      </c>
      <c r="D2299" s="231" t="s">
        <v>3988</v>
      </c>
      <c r="E2299" s="819" t="s">
        <v>3989</v>
      </c>
      <c r="F2299" s="228" t="s">
        <v>2443</v>
      </c>
      <c r="G2299" s="231">
        <v>3.0</v>
      </c>
      <c r="H2299" s="231">
        <v>3.0</v>
      </c>
      <c r="I2299" s="231">
        <v>3.0</v>
      </c>
      <c r="J2299" s="820">
        <v>50.0</v>
      </c>
      <c r="K2299" s="243">
        <v>16.67</v>
      </c>
      <c r="L2299" s="168" t="s">
        <v>107</v>
      </c>
    </row>
    <row r="2300" ht="15.0" customHeight="1">
      <c r="A2300" s="230" t="s">
        <v>3990</v>
      </c>
      <c r="B2300" s="231" t="s">
        <v>3991</v>
      </c>
      <c r="C2300" s="222" t="s">
        <v>101</v>
      </c>
      <c r="D2300" s="231" t="s">
        <v>3992</v>
      </c>
      <c r="E2300" s="819" t="s">
        <v>3993</v>
      </c>
      <c r="F2300" s="228" t="s">
        <v>2443</v>
      </c>
      <c r="G2300" s="231">
        <v>3.0</v>
      </c>
      <c r="H2300" s="231">
        <v>3.0</v>
      </c>
      <c r="I2300" s="231">
        <v>4.0</v>
      </c>
      <c r="J2300" s="820">
        <v>50.0</v>
      </c>
      <c r="K2300" s="243">
        <v>16.67</v>
      </c>
      <c r="L2300" s="168" t="s">
        <v>107</v>
      </c>
    </row>
    <row r="2301" ht="15.0" customHeight="1">
      <c r="A2301" s="230" t="s">
        <v>3994</v>
      </c>
      <c r="B2301" s="231" t="s">
        <v>3991</v>
      </c>
      <c r="C2301" s="222" t="s">
        <v>101</v>
      </c>
      <c r="D2301" s="231" t="s">
        <v>3995</v>
      </c>
      <c r="E2301" s="819" t="s">
        <v>3996</v>
      </c>
      <c r="F2301" s="228" t="s">
        <v>2443</v>
      </c>
      <c r="G2301" s="231">
        <v>3.0</v>
      </c>
      <c r="H2301" s="231">
        <v>3.0</v>
      </c>
      <c r="I2301" s="231">
        <v>4.0</v>
      </c>
      <c r="J2301" s="820">
        <v>50.0</v>
      </c>
      <c r="K2301" s="243">
        <v>16.67</v>
      </c>
      <c r="L2301" s="168" t="s">
        <v>107</v>
      </c>
    </row>
    <row r="2302" ht="15.0" customHeight="1">
      <c r="A2302" s="246" t="s">
        <v>3997</v>
      </c>
      <c r="B2302" s="827" t="s">
        <v>3998</v>
      </c>
      <c r="C2302" s="222" t="s">
        <v>101</v>
      </c>
      <c r="D2302" s="828" t="s">
        <v>3999</v>
      </c>
      <c r="E2302" s="819" t="s">
        <v>4000</v>
      </c>
      <c r="F2302" s="228" t="s">
        <v>2443</v>
      </c>
      <c r="G2302" s="231">
        <v>7.0</v>
      </c>
      <c r="H2302" s="231">
        <v>1.0</v>
      </c>
      <c r="I2302" s="231">
        <v>8.0</v>
      </c>
      <c r="J2302" s="820">
        <v>50.0</v>
      </c>
      <c r="K2302" s="243">
        <f t="shared" ref="K2302:K2324" si="25">J2302/7</f>
        <v>7.142857143</v>
      </c>
      <c r="L2302" s="168" t="s">
        <v>107</v>
      </c>
    </row>
    <row r="2303" ht="15.0" customHeight="1">
      <c r="A2303" s="246" t="s">
        <v>3997</v>
      </c>
      <c r="B2303" s="829" t="s">
        <v>3998</v>
      </c>
      <c r="C2303" s="222" t="s">
        <v>101</v>
      </c>
      <c r="D2303" s="231" t="s">
        <v>4001</v>
      </c>
      <c r="E2303" s="819" t="s">
        <v>4002</v>
      </c>
      <c r="F2303" s="228" t="s">
        <v>2443</v>
      </c>
      <c r="G2303" s="231">
        <v>7.0</v>
      </c>
      <c r="H2303" s="231">
        <v>1.0</v>
      </c>
      <c r="I2303" s="231">
        <v>8.0</v>
      </c>
      <c r="J2303" s="820">
        <v>50.0</v>
      </c>
      <c r="K2303" s="243">
        <f t="shared" si="25"/>
        <v>7.142857143</v>
      </c>
      <c r="L2303" s="168" t="s">
        <v>107</v>
      </c>
    </row>
    <row r="2304" ht="15.0" customHeight="1">
      <c r="A2304" s="246" t="s">
        <v>3997</v>
      </c>
      <c r="B2304" s="829" t="s">
        <v>3998</v>
      </c>
      <c r="C2304" s="222" t="s">
        <v>101</v>
      </c>
      <c r="D2304" s="231" t="s">
        <v>4003</v>
      </c>
      <c r="E2304" s="819" t="s">
        <v>4004</v>
      </c>
      <c r="F2304" s="228" t="s">
        <v>2443</v>
      </c>
      <c r="G2304" s="231">
        <v>7.0</v>
      </c>
      <c r="H2304" s="231">
        <v>1.0</v>
      </c>
      <c r="I2304" s="231">
        <v>8.0</v>
      </c>
      <c r="J2304" s="820">
        <v>50.0</v>
      </c>
      <c r="K2304" s="243">
        <f t="shared" si="25"/>
        <v>7.142857143</v>
      </c>
      <c r="L2304" s="168" t="s">
        <v>107</v>
      </c>
    </row>
    <row r="2305" ht="15.0" customHeight="1">
      <c r="A2305" s="246" t="s">
        <v>3997</v>
      </c>
      <c r="B2305" s="829" t="s">
        <v>3998</v>
      </c>
      <c r="C2305" s="222" t="s">
        <v>101</v>
      </c>
      <c r="D2305" s="231" t="s">
        <v>4005</v>
      </c>
      <c r="E2305" s="819" t="s">
        <v>4006</v>
      </c>
      <c r="F2305" s="228" t="s">
        <v>2443</v>
      </c>
      <c r="G2305" s="231">
        <v>7.0</v>
      </c>
      <c r="H2305" s="231">
        <v>1.0</v>
      </c>
      <c r="I2305" s="231">
        <v>8.0</v>
      </c>
      <c r="J2305" s="820">
        <v>50.0</v>
      </c>
      <c r="K2305" s="243">
        <f t="shared" si="25"/>
        <v>7.142857143</v>
      </c>
      <c r="L2305" s="168" t="s">
        <v>107</v>
      </c>
    </row>
    <row r="2306" ht="15.0" customHeight="1">
      <c r="A2306" s="246" t="s">
        <v>3997</v>
      </c>
      <c r="B2306" s="829" t="s">
        <v>3998</v>
      </c>
      <c r="C2306" s="222" t="s">
        <v>101</v>
      </c>
      <c r="D2306" s="231" t="s">
        <v>4007</v>
      </c>
      <c r="E2306" s="819" t="s">
        <v>4008</v>
      </c>
      <c r="F2306" s="228" t="s">
        <v>2443</v>
      </c>
      <c r="G2306" s="231">
        <v>7.0</v>
      </c>
      <c r="H2306" s="231">
        <v>1.0</v>
      </c>
      <c r="I2306" s="231">
        <v>8.0</v>
      </c>
      <c r="J2306" s="820">
        <v>50.0</v>
      </c>
      <c r="K2306" s="243">
        <f t="shared" si="25"/>
        <v>7.142857143</v>
      </c>
      <c r="L2306" s="168" t="s">
        <v>107</v>
      </c>
    </row>
    <row r="2307" ht="15.0" customHeight="1">
      <c r="A2307" s="246" t="s">
        <v>3997</v>
      </c>
      <c r="B2307" s="829" t="s">
        <v>3998</v>
      </c>
      <c r="C2307" s="222" t="s">
        <v>101</v>
      </c>
      <c r="D2307" s="231" t="s">
        <v>4009</v>
      </c>
      <c r="E2307" s="819" t="s">
        <v>4010</v>
      </c>
      <c r="F2307" s="228" t="s">
        <v>2443</v>
      </c>
      <c r="G2307" s="231">
        <v>7.0</v>
      </c>
      <c r="H2307" s="231">
        <v>1.0</v>
      </c>
      <c r="I2307" s="231">
        <v>8.0</v>
      </c>
      <c r="J2307" s="820">
        <v>50.0</v>
      </c>
      <c r="K2307" s="243">
        <f t="shared" si="25"/>
        <v>7.142857143</v>
      </c>
      <c r="L2307" s="168" t="s">
        <v>107</v>
      </c>
    </row>
    <row r="2308" ht="15.0" customHeight="1">
      <c r="A2308" s="246" t="s">
        <v>3997</v>
      </c>
      <c r="B2308" s="829" t="s">
        <v>3998</v>
      </c>
      <c r="C2308" s="222" t="s">
        <v>101</v>
      </c>
      <c r="D2308" s="231" t="s">
        <v>4011</v>
      </c>
      <c r="E2308" s="819" t="s">
        <v>4012</v>
      </c>
      <c r="F2308" s="228" t="s">
        <v>2443</v>
      </c>
      <c r="G2308" s="231">
        <v>7.0</v>
      </c>
      <c r="H2308" s="231">
        <v>1.0</v>
      </c>
      <c r="I2308" s="231">
        <v>8.0</v>
      </c>
      <c r="J2308" s="820">
        <v>50.0</v>
      </c>
      <c r="K2308" s="243">
        <f t="shared" si="25"/>
        <v>7.142857143</v>
      </c>
      <c r="L2308" s="168" t="s">
        <v>107</v>
      </c>
    </row>
    <row r="2309" ht="15.0" customHeight="1">
      <c r="A2309" s="246" t="s">
        <v>3997</v>
      </c>
      <c r="B2309" s="829" t="s">
        <v>3998</v>
      </c>
      <c r="C2309" s="222" t="s">
        <v>101</v>
      </c>
      <c r="D2309" s="231" t="s">
        <v>4013</v>
      </c>
      <c r="E2309" s="819" t="s">
        <v>4014</v>
      </c>
      <c r="F2309" s="228" t="s">
        <v>2443</v>
      </c>
      <c r="G2309" s="231">
        <v>7.0</v>
      </c>
      <c r="H2309" s="231">
        <v>1.0</v>
      </c>
      <c r="I2309" s="231">
        <v>8.0</v>
      </c>
      <c r="J2309" s="820">
        <v>50.0</v>
      </c>
      <c r="K2309" s="243">
        <f t="shared" si="25"/>
        <v>7.142857143</v>
      </c>
      <c r="L2309" s="168" t="s">
        <v>107</v>
      </c>
    </row>
    <row r="2310" ht="15.0" customHeight="1">
      <c r="A2310" s="246" t="s">
        <v>3997</v>
      </c>
      <c r="B2310" s="829" t="s">
        <v>3998</v>
      </c>
      <c r="C2310" s="222" t="s">
        <v>101</v>
      </c>
      <c r="D2310" s="231" t="s">
        <v>4015</v>
      </c>
      <c r="E2310" s="819" t="s">
        <v>4016</v>
      </c>
      <c r="F2310" s="228" t="s">
        <v>2443</v>
      </c>
      <c r="G2310" s="231">
        <v>7.0</v>
      </c>
      <c r="H2310" s="231">
        <v>1.0</v>
      </c>
      <c r="I2310" s="231">
        <v>8.0</v>
      </c>
      <c r="J2310" s="820">
        <v>50.0</v>
      </c>
      <c r="K2310" s="243">
        <f t="shared" si="25"/>
        <v>7.142857143</v>
      </c>
      <c r="L2310" s="168" t="s">
        <v>107</v>
      </c>
    </row>
    <row r="2311" ht="15.0" customHeight="1">
      <c r="A2311" s="246" t="s">
        <v>3997</v>
      </c>
      <c r="B2311" s="829" t="s">
        <v>3998</v>
      </c>
      <c r="C2311" s="222" t="s">
        <v>101</v>
      </c>
      <c r="D2311" s="231" t="s">
        <v>4017</v>
      </c>
      <c r="E2311" s="819" t="s">
        <v>4018</v>
      </c>
      <c r="F2311" s="228" t="s">
        <v>2443</v>
      </c>
      <c r="G2311" s="231">
        <v>7.0</v>
      </c>
      <c r="H2311" s="231">
        <v>1.0</v>
      </c>
      <c r="I2311" s="231">
        <v>8.0</v>
      </c>
      <c r="J2311" s="820">
        <v>50.0</v>
      </c>
      <c r="K2311" s="243">
        <f t="shared" si="25"/>
        <v>7.142857143</v>
      </c>
      <c r="L2311" s="168" t="s">
        <v>107</v>
      </c>
    </row>
    <row r="2312" ht="15.0" customHeight="1">
      <c r="A2312" s="246" t="s">
        <v>3997</v>
      </c>
      <c r="B2312" s="829" t="s">
        <v>3998</v>
      </c>
      <c r="C2312" s="222" t="s">
        <v>101</v>
      </c>
      <c r="D2312" s="231" t="s">
        <v>4019</v>
      </c>
      <c r="E2312" s="819" t="s">
        <v>4020</v>
      </c>
      <c r="F2312" s="228" t="s">
        <v>2443</v>
      </c>
      <c r="G2312" s="231">
        <v>7.0</v>
      </c>
      <c r="H2312" s="231">
        <v>1.0</v>
      </c>
      <c r="I2312" s="231">
        <v>8.0</v>
      </c>
      <c r="J2312" s="820">
        <v>50.0</v>
      </c>
      <c r="K2312" s="243">
        <f t="shared" si="25"/>
        <v>7.142857143</v>
      </c>
      <c r="L2312" s="168" t="s">
        <v>107</v>
      </c>
    </row>
    <row r="2313" ht="15.0" customHeight="1">
      <c r="A2313" s="246" t="s">
        <v>3997</v>
      </c>
      <c r="B2313" s="829" t="s">
        <v>3998</v>
      </c>
      <c r="C2313" s="222" t="s">
        <v>101</v>
      </c>
      <c r="D2313" s="231" t="s">
        <v>4021</v>
      </c>
      <c r="E2313" s="819" t="s">
        <v>4022</v>
      </c>
      <c r="F2313" s="228" t="s">
        <v>2443</v>
      </c>
      <c r="G2313" s="231">
        <v>7.0</v>
      </c>
      <c r="H2313" s="231">
        <v>1.0</v>
      </c>
      <c r="I2313" s="231">
        <v>8.0</v>
      </c>
      <c r="J2313" s="820">
        <v>50.0</v>
      </c>
      <c r="K2313" s="243">
        <f t="shared" si="25"/>
        <v>7.142857143</v>
      </c>
      <c r="L2313" s="168" t="s">
        <v>107</v>
      </c>
    </row>
    <row r="2314" ht="15.0" customHeight="1">
      <c r="A2314" s="246" t="s">
        <v>3997</v>
      </c>
      <c r="B2314" s="829" t="s">
        <v>3998</v>
      </c>
      <c r="C2314" s="222" t="s">
        <v>101</v>
      </c>
      <c r="D2314" s="231" t="s">
        <v>4023</v>
      </c>
      <c r="E2314" s="819" t="s">
        <v>4024</v>
      </c>
      <c r="F2314" s="228" t="s">
        <v>2443</v>
      </c>
      <c r="G2314" s="231">
        <v>7.0</v>
      </c>
      <c r="H2314" s="231">
        <v>1.0</v>
      </c>
      <c r="I2314" s="231">
        <v>8.0</v>
      </c>
      <c r="J2314" s="820">
        <v>50.0</v>
      </c>
      <c r="K2314" s="243">
        <f t="shared" si="25"/>
        <v>7.142857143</v>
      </c>
      <c r="L2314" s="168" t="s">
        <v>107</v>
      </c>
    </row>
    <row r="2315" ht="15.0" customHeight="1">
      <c r="A2315" s="246" t="s">
        <v>3997</v>
      </c>
      <c r="B2315" s="829" t="s">
        <v>3998</v>
      </c>
      <c r="C2315" s="222" t="s">
        <v>101</v>
      </c>
      <c r="D2315" s="231" t="s">
        <v>4023</v>
      </c>
      <c r="E2315" s="819" t="s">
        <v>4024</v>
      </c>
      <c r="F2315" s="228" t="s">
        <v>2443</v>
      </c>
      <c r="G2315" s="231">
        <v>7.0</v>
      </c>
      <c r="H2315" s="231">
        <v>1.0</v>
      </c>
      <c r="I2315" s="231">
        <v>8.0</v>
      </c>
      <c r="J2315" s="820">
        <v>50.0</v>
      </c>
      <c r="K2315" s="243">
        <f t="shared" si="25"/>
        <v>7.142857143</v>
      </c>
      <c r="L2315" s="168" t="s">
        <v>107</v>
      </c>
    </row>
    <row r="2316" ht="15.0" customHeight="1">
      <c r="A2316" s="246" t="s">
        <v>3997</v>
      </c>
      <c r="B2316" s="829" t="s">
        <v>3998</v>
      </c>
      <c r="C2316" s="222" t="s">
        <v>101</v>
      </c>
      <c r="D2316" s="231" t="s">
        <v>4025</v>
      </c>
      <c r="E2316" s="819" t="s">
        <v>4026</v>
      </c>
      <c r="F2316" s="228" t="s">
        <v>2443</v>
      </c>
      <c r="G2316" s="231">
        <v>7.0</v>
      </c>
      <c r="H2316" s="231">
        <v>1.0</v>
      </c>
      <c r="I2316" s="231">
        <v>8.0</v>
      </c>
      <c r="J2316" s="820">
        <v>50.0</v>
      </c>
      <c r="K2316" s="243">
        <f t="shared" si="25"/>
        <v>7.142857143</v>
      </c>
      <c r="L2316" s="168" t="s">
        <v>107</v>
      </c>
    </row>
    <row r="2317" ht="15.0" customHeight="1">
      <c r="A2317" s="246" t="s">
        <v>3997</v>
      </c>
      <c r="B2317" s="829" t="s">
        <v>3998</v>
      </c>
      <c r="C2317" s="222" t="s">
        <v>101</v>
      </c>
      <c r="D2317" s="231" t="s">
        <v>4027</v>
      </c>
      <c r="E2317" s="819" t="s">
        <v>4028</v>
      </c>
      <c r="F2317" s="228" t="s">
        <v>2443</v>
      </c>
      <c r="G2317" s="231">
        <v>7.0</v>
      </c>
      <c r="H2317" s="231">
        <v>1.0</v>
      </c>
      <c r="I2317" s="231">
        <v>8.0</v>
      </c>
      <c r="J2317" s="820">
        <v>50.0</v>
      </c>
      <c r="K2317" s="243">
        <f t="shared" si="25"/>
        <v>7.142857143</v>
      </c>
      <c r="L2317" s="168" t="s">
        <v>107</v>
      </c>
    </row>
    <row r="2318" ht="15.0" customHeight="1">
      <c r="A2318" s="246" t="s">
        <v>3997</v>
      </c>
      <c r="B2318" s="829" t="s">
        <v>3998</v>
      </c>
      <c r="C2318" s="222" t="s">
        <v>101</v>
      </c>
      <c r="D2318" s="231" t="s">
        <v>4029</v>
      </c>
      <c r="E2318" s="819" t="s">
        <v>4030</v>
      </c>
      <c r="F2318" s="228" t="s">
        <v>2443</v>
      </c>
      <c r="G2318" s="231">
        <v>7.0</v>
      </c>
      <c r="H2318" s="231">
        <v>1.0</v>
      </c>
      <c r="I2318" s="231">
        <v>8.0</v>
      </c>
      <c r="J2318" s="820">
        <v>50.0</v>
      </c>
      <c r="K2318" s="243">
        <f t="shared" si="25"/>
        <v>7.142857143</v>
      </c>
      <c r="L2318" s="168" t="s">
        <v>107</v>
      </c>
    </row>
    <row r="2319" ht="15.0" customHeight="1">
      <c r="A2319" s="246" t="s">
        <v>3997</v>
      </c>
      <c r="B2319" s="829" t="s">
        <v>3998</v>
      </c>
      <c r="C2319" s="222" t="s">
        <v>101</v>
      </c>
      <c r="D2319" s="231" t="s">
        <v>4031</v>
      </c>
      <c r="E2319" s="819" t="s">
        <v>4032</v>
      </c>
      <c r="F2319" s="228" t="s">
        <v>2443</v>
      </c>
      <c r="G2319" s="231">
        <v>7.0</v>
      </c>
      <c r="H2319" s="231">
        <v>1.0</v>
      </c>
      <c r="I2319" s="231">
        <v>8.0</v>
      </c>
      <c r="J2319" s="820">
        <v>50.0</v>
      </c>
      <c r="K2319" s="243">
        <f t="shared" si="25"/>
        <v>7.142857143</v>
      </c>
      <c r="L2319" s="168" t="s">
        <v>107</v>
      </c>
    </row>
    <row r="2320" ht="15.0" customHeight="1">
      <c r="A2320" s="246" t="s">
        <v>3997</v>
      </c>
      <c r="B2320" s="829" t="s">
        <v>3998</v>
      </c>
      <c r="C2320" s="222" t="s">
        <v>101</v>
      </c>
      <c r="D2320" s="231" t="s">
        <v>4033</v>
      </c>
      <c r="E2320" s="819" t="s">
        <v>4034</v>
      </c>
      <c r="F2320" s="228" t="s">
        <v>2443</v>
      </c>
      <c r="G2320" s="231">
        <v>7.0</v>
      </c>
      <c r="H2320" s="231">
        <v>1.0</v>
      </c>
      <c r="I2320" s="231">
        <v>8.0</v>
      </c>
      <c r="J2320" s="820">
        <v>50.0</v>
      </c>
      <c r="K2320" s="243">
        <f t="shared" si="25"/>
        <v>7.142857143</v>
      </c>
      <c r="L2320" s="168" t="s">
        <v>107</v>
      </c>
    </row>
    <row r="2321" ht="15.0" customHeight="1">
      <c r="A2321" s="246" t="s">
        <v>3997</v>
      </c>
      <c r="B2321" s="829" t="s">
        <v>3998</v>
      </c>
      <c r="C2321" s="222" t="s">
        <v>101</v>
      </c>
      <c r="D2321" s="231" t="s">
        <v>4035</v>
      </c>
      <c r="E2321" s="819" t="s">
        <v>4036</v>
      </c>
      <c r="F2321" s="228" t="s">
        <v>2443</v>
      </c>
      <c r="G2321" s="231">
        <v>7.0</v>
      </c>
      <c r="H2321" s="231">
        <v>1.0</v>
      </c>
      <c r="I2321" s="231">
        <v>8.0</v>
      </c>
      <c r="J2321" s="820">
        <v>50.0</v>
      </c>
      <c r="K2321" s="243">
        <f t="shared" si="25"/>
        <v>7.142857143</v>
      </c>
      <c r="L2321" s="168" t="s">
        <v>107</v>
      </c>
    </row>
    <row r="2322" ht="15.0" customHeight="1">
      <c r="A2322" s="246" t="s">
        <v>3997</v>
      </c>
      <c r="B2322" s="829" t="s">
        <v>3998</v>
      </c>
      <c r="C2322" s="222" t="s">
        <v>101</v>
      </c>
      <c r="D2322" s="231" t="s">
        <v>4037</v>
      </c>
      <c r="E2322" s="819" t="s">
        <v>4038</v>
      </c>
      <c r="F2322" s="228" t="s">
        <v>2443</v>
      </c>
      <c r="G2322" s="231">
        <v>7.0</v>
      </c>
      <c r="H2322" s="231">
        <v>1.0</v>
      </c>
      <c r="I2322" s="231">
        <v>8.0</v>
      </c>
      <c r="J2322" s="820">
        <v>50.0</v>
      </c>
      <c r="K2322" s="243">
        <f t="shared" si="25"/>
        <v>7.142857143</v>
      </c>
      <c r="L2322" s="168" t="s">
        <v>107</v>
      </c>
    </row>
    <row r="2323" ht="15.0" customHeight="1">
      <c r="A2323" s="246" t="s">
        <v>3997</v>
      </c>
      <c r="B2323" s="829" t="s">
        <v>3998</v>
      </c>
      <c r="C2323" s="222" t="s">
        <v>101</v>
      </c>
      <c r="D2323" s="231" t="s">
        <v>4039</v>
      </c>
      <c r="E2323" s="819" t="s">
        <v>4040</v>
      </c>
      <c r="F2323" s="228" t="s">
        <v>2443</v>
      </c>
      <c r="G2323" s="231">
        <v>7.0</v>
      </c>
      <c r="H2323" s="231">
        <v>1.0</v>
      </c>
      <c r="I2323" s="231">
        <v>8.0</v>
      </c>
      <c r="J2323" s="820">
        <v>50.0</v>
      </c>
      <c r="K2323" s="243">
        <f t="shared" si="25"/>
        <v>7.142857143</v>
      </c>
      <c r="L2323" s="168" t="s">
        <v>107</v>
      </c>
    </row>
    <row r="2324" ht="15.0" customHeight="1">
      <c r="A2324" s="246" t="s">
        <v>3997</v>
      </c>
      <c r="B2324" s="829" t="s">
        <v>3998</v>
      </c>
      <c r="C2324" s="222" t="s">
        <v>101</v>
      </c>
      <c r="D2324" s="231" t="s">
        <v>4041</v>
      </c>
      <c r="E2324" s="819" t="s">
        <v>4042</v>
      </c>
      <c r="F2324" s="228" t="s">
        <v>2443</v>
      </c>
      <c r="G2324" s="231">
        <v>7.0</v>
      </c>
      <c r="H2324" s="231">
        <v>1.0</v>
      </c>
      <c r="I2324" s="231">
        <v>8.0</v>
      </c>
      <c r="J2324" s="820">
        <v>50.0</v>
      </c>
      <c r="K2324" s="243">
        <f t="shared" si="25"/>
        <v>7.142857143</v>
      </c>
      <c r="L2324" s="168" t="s">
        <v>107</v>
      </c>
    </row>
    <row r="2325" ht="15.0" customHeight="1">
      <c r="A2325" s="230" t="s">
        <v>4043</v>
      </c>
      <c r="B2325" s="231" t="s">
        <v>4044</v>
      </c>
      <c r="C2325" s="222" t="s">
        <v>101</v>
      </c>
      <c r="D2325" s="231" t="s">
        <v>4045</v>
      </c>
      <c r="E2325" s="819" t="s">
        <v>4046</v>
      </c>
      <c r="F2325" s="228" t="s">
        <v>2443</v>
      </c>
      <c r="G2325" s="231">
        <v>5.0</v>
      </c>
      <c r="H2325" s="231">
        <v>1.0</v>
      </c>
      <c r="I2325" s="231">
        <v>9.0</v>
      </c>
      <c r="J2325" s="820">
        <v>50.0</v>
      </c>
      <c r="K2325" s="243">
        <f t="shared" ref="K2325:K2335" si="26">J2325/G2325</f>
        <v>10</v>
      </c>
      <c r="L2325" s="168" t="s">
        <v>107</v>
      </c>
    </row>
    <row r="2326" ht="15.0" customHeight="1">
      <c r="A2326" s="230" t="s">
        <v>4047</v>
      </c>
      <c r="B2326" s="231" t="s">
        <v>4044</v>
      </c>
      <c r="C2326" s="222" t="s">
        <v>101</v>
      </c>
      <c r="D2326" s="231" t="s">
        <v>4048</v>
      </c>
      <c r="E2326" s="819" t="s">
        <v>4049</v>
      </c>
      <c r="F2326" s="228" t="s">
        <v>2443</v>
      </c>
      <c r="G2326" s="231">
        <v>5.0</v>
      </c>
      <c r="H2326" s="231">
        <v>1.0</v>
      </c>
      <c r="I2326" s="231">
        <v>9.0</v>
      </c>
      <c r="J2326" s="820">
        <v>50.0</v>
      </c>
      <c r="K2326" s="243">
        <f t="shared" si="26"/>
        <v>10</v>
      </c>
      <c r="L2326" s="168" t="s">
        <v>107</v>
      </c>
    </row>
    <row r="2327" ht="15.0" customHeight="1">
      <c r="A2327" s="230" t="s">
        <v>4050</v>
      </c>
      <c r="B2327" s="231" t="s">
        <v>4044</v>
      </c>
      <c r="C2327" s="222" t="s">
        <v>101</v>
      </c>
      <c r="D2327" s="231" t="s">
        <v>4051</v>
      </c>
      <c r="E2327" s="819" t="s">
        <v>4052</v>
      </c>
      <c r="F2327" s="228" t="s">
        <v>2443</v>
      </c>
      <c r="G2327" s="231">
        <v>5.0</v>
      </c>
      <c r="H2327" s="231">
        <v>1.0</v>
      </c>
      <c r="I2327" s="231">
        <v>9.0</v>
      </c>
      <c r="J2327" s="820">
        <v>50.0</v>
      </c>
      <c r="K2327" s="243">
        <f t="shared" si="26"/>
        <v>10</v>
      </c>
      <c r="L2327" s="168" t="s">
        <v>107</v>
      </c>
    </row>
    <row r="2328" ht="15.0" customHeight="1">
      <c r="A2328" s="230" t="s">
        <v>4053</v>
      </c>
      <c r="B2328" s="231" t="s">
        <v>4044</v>
      </c>
      <c r="C2328" s="222" t="s">
        <v>101</v>
      </c>
      <c r="D2328" s="231" t="s">
        <v>4054</v>
      </c>
      <c r="E2328" s="819" t="s">
        <v>4055</v>
      </c>
      <c r="F2328" s="228" t="s">
        <v>2443</v>
      </c>
      <c r="G2328" s="231">
        <v>5.0</v>
      </c>
      <c r="H2328" s="231">
        <v>1.0</v>
      </c>
      <c r="I2328" s="231">
        <v>9.0</v>
      </c>
      <c r="J2328" s="820">
        <v>50.0</v>
      </c>
      <c r="K2328" s="243">
        <f t="shared" si="26"/>
        <v>10</v>
      </c>
      <c r="L2328" s="168" t="s">
        <v>107</v>
      </c>
    </row>
    <row r="2329" ht="15.0" customHeight="1">
      <c r="A2329" s="230" t="s">
        <v>4056</v>
      </c>
      <c r="B2329" s="231" t="s">
        <v>4044</v>
      </c>
      <c r="C2329" s="222" t="s">
        <v>101</v>
      </c>
      <c r="D2329" s="231" t="s">
        <v>4057</v>
      </c>
      <c r="E2329" s="819" t="s">
        <v>4058</v>
      </c>
      <c r="F2329" s="228" t="s">
        <v>2443</v>
      </c>
      <c r="G2329" s="231">
        <v>5.0</v>
      </c>
      <c r="H2329" s="231">
        <v>1.0</v>
      </c>
      <c r="I2329" s="231">
        <v>9.0</v>
      </c>
      <c r="J2329" s="820">
        <v>50.0</v>
      </c>
      <c r="K2329" s="243">
        <f t="shared" si="26"/>
        <v>10</v>
      </c>
      <c r="L2329" s="168" t="s">
        <v>107</v>
      </c>
    </row>
    <row r="2330" ht="15.0" customHeight="1">
      <c r="A2330" s="230" t="s">
        <v>4059</v>
      </c>
      <c r="B2330" s="231" t="s">
        <v>4044</v>
      </c>
      <c r="C2330" s="222" t="s">
        <v>101</v>
      </c>
      <c r="D2330" s="231" t="s">
        <v>4060</v>
      </c>
      <c r="E2330" s="819" t="s">
        <v>4061</v>
      </c>
      <c r="F2330" s="228" t="s">
        <v>2443</v>
      </c>
      <c r="G2330" s="231">
        <v>5.0</v>
      </c>
      <c r="H2330" s="231">
        <v>1.0</v>
      </c>
      <c r="I2330" s="231">
        <v>9.0</v>
      </c>
      <c r="J2330" s="820">
        <v>50.0</v>
      </c>
      <c r="K2330" s="243">
        <f t="shared" si="26"/>
        <v>10</v>
      </c>
      <c r="L2330" s="168" t="s">
        <v>107</v>
      </c>
    </row>
    <row r="2331" ht="15.0" customHeight="1">
      <c r="A2331" s="230" t="s">
        <v>4062</v>
      </c>
      <c r="B2331" s="231" t="s">
        <v>4044</v>
      </c>
      <c r="C2331" s="222" t="s">
        <v>101</v>
      </c>
      <c r="D2331" s="231" t="s">
        <v>4063</v>
      </c>
      <c r="E2331" s="819" t="s">
        <v>4064</v>
      </c>
      <c r="F2331" s="228" t="s">
        <v>2443</v>
      </c>
      <c r="G2331" s="231">
        <v>5.0</v>
      </c>
      <c r="H2331" s="231">
        <v>1.0</v>
      </c>
      <c r="I2331" s="231">
        <v>9.0</v>
      </c>
      <c r="J2331" s="820">
        <v>50.0</v>
      </c>
      <c r="K2331" s="243">
        <f t="shared" si="26"/>
        <v>10</v>
      </c>
      <c r="L2331" s="168" t="s">
        <v>107</v>
      </c>
    </row>
    <row r="2332" ht="15.0" customHeight="1">
      <c r="A2332" s="230" t="s">
        <v>4065</v>
      </c>
      <c r="B2332" s="231" t="s">
        <v>4044</v>
      </c>
      <c r="C2332" s="222" t="s">
        <v>101</v>
      </c>
      <c r="D2332" s="231" t="s">
        <v>4066</v>
      </c>
      <c r="E2332" s="819" t="s">
        <v>4067</v>
      </c>
      <c r="F2332" s="228" t="s">
        <v>2443</v>
      </c>
      <c r="G2332" s="231">
        <v>5.0</v>
      </c>
      <c r="H2332" s="231">
        <v>1.0</v>
      </c>
      <c r="I2332" s="231">
        <v>9.0</v>
      </c>
      <c r="J2332" s="820">
        <v>50.0</v>
      </c>
      <c r="K2332" s="243">
        <f t="shared" si="26"/>
        <v>10</v>
      </c>
      <c r="L2332" s="168" t="s">
        <v>107</v>
      </c>
    </row>
    <row r="2333" ht="15.0" customHeight="1">
      <c r="A2333" s="230" t="s">
        <v>4068</v>
      </c>
      <c r="B2333" s="231" t="s">
        <v>4044</v>
      </c>
      <c r="C2333" s="222" t="s">
        <v>101</v>
      </c>
      <c r="D2333" s="231" t="s">
        <v>4069</v>
      </c>
      <c r="E2333" s="819" t="s">
        <v>4070</v>
      </c>
      <c r="F2333" s="228" t="s">
        <v>2443</v>
      </c>
      <c r="G2333" s="231">
        <v>5.0</v>
      </c>
      <c r="H2333" s="231">
        <v>1.0</v>
      </c>
      <c r="I2333" s="231">
        <v>9.0</v>
      </c>
      <c r="J2333" s="820">
        <v>50.0</v>
      </c>
      <c r="K2333" s="243">
        <f t="shared" si="26"/>
        <v>10</v>
      </c>
      <c r="L2333" s="168" t="s">
        <v>107</v>
      </c>
    </row>
    <row r="2334" ht="15.0" customHeight="1">
      <c r="A2334" s="230" t="s">
        <v>4071</v>
      </c>
      <c r="B2334" s="231" t="s">
        <v>4044</v>
      </c>
      <c r="C2334" s="222" t="s">
        <v>101</v>
      </c>
      <c r="D2334" s="231" t="s">
        <v>4072</v>
      </c>
      <c r="E2334" s="819" t="s">
        <v>4073</v>
      </c>
      <c r="F2334" s="228" t="s">
        <v>2443</v>
      </c>
      <c r="G2334" s="231">
        <v>5.0</v>
      </c>
      <c r="H2334" s="231">
        <v>1.0</v>
      </c>
      <c r="I2334" s="231">
        <v>9.0</v>
      </c>
      <c r="J2334" s="820">
        <v>50.0</v>
      </c>
      <c r="K2334" s="243">
        <f t="shared" si="26"/>
        <v>10</v>
      </c>
      <c r="L2334" s="168" t="s">
        <v>107</v>
      </c>
    </row>
    <row r="2335" ht="15.0" customHeight="1">
      <c r="A2335" s="230" t="s">
        <v>4074</v>
      </c>
      <c r="B2335" s="231" t="s">
        <v>4044</v>
      </c>
      <c r="C2335" s="222" t="s">
        <v>101</v>
      </c>
      <c r="D2335" s="231" t="s">
        <v>4075</v>
      </c>
      <c r="E2335" s="819" t="s">
        <v>4076</v>
      </c>
      <c r="F2335" s="228" t="s">
        <v>2443</v>
      </c>
      <c r="G2335" s="231">
        <v>5.0</v>
      </c>
      <c r="H2335" s="231">
        <v>1.0</v>
      </c>
      <c r="I2335" s="231">
        <v>9.0</v>
      </c>
      <c r="J2335" s="820">
        <v>50.0</v>
      </c>
      <c r="K2335" s="243">
        <f t="shared" si="26"/>
        <v>10</v>
      </c>
      <c r="L2335" s="168" t="s">
        <v>107</v>
      </c>
    </row>
    <row r="2336" ht="15.0" customHeight="1">
      <c r="A2336" s="231" t="s">
        <v>4077</v>
      </c>
      <c r="B2336" s="231" t="s">
        <v>4078</v>
      </c>
      <c r="C2336" s="222" t="s">
        <v>101</v>
      </c>
      <c r="D2336" s="231" t="s">
        <v>4079</v>
      </c>
      <c r="E2336" s="819" t="s">
        <v>4080</v>
      </c>
      <c r="F2336" s="228" t="s">
        <v>2443</v>
      </c>
      <c r="G2336" s="231">
        <v>6.0</v>
      </c>
      <c r="H2336" s="231">
        <v>1.0</v>
      </c>
      <c r="I2336" s="231">
        <v>10.0</v>
      </c>
      <c r="J2336" s="820">
        <v>50.0</v>
      </c>
      <c r="K2336" s="243">
        <f t="shared" ref="K2336:K2337" si="27">J2336/6</f>
        <v>8.333333333</v>
      </c>
      <c r="L2336" s="168" t="s">
        <v>107</v>
      </c>
    </row>
    <row r="2337" ht="15.0" customHeight="1">
      <c r="A2337" s="231" t="s">
        <v>4077</v>
      </c>
      <c r="B2337" s="231" t="s">
        <v>4078</v>
      </c>
      <c r="C2337" s="222" t="s">
        <v>101</v>
      </c>
      <c r="D2337" s="231" t="s">
        <v>4057</v>
      </c>
      <c r="E2337" s="819" t="s">
        <v>4058</v>
      </c>
      <c r="F2337" s="228" t="s">
        <v>2443</v>
      </c>
      <c r="G2337" s="231">
        <v>6.0</v>
      </c>
      <c r="H2337" s="231">
        <v>1.0</v>
      </c>
      <c r="I2337" s="231">
        <v>10.0</v>
      </c>
      <c r="J2337" s="820">
        <v>50.0</v>
      </c>
      <c r="K2337" s="243">
        <f t="shared" si="27"/>
        <v>8.333333333</v>
      </c>
      <c r="L2337" s="168" t="s">
        <v>107</v>
      </c>
    </row>
    <row r="2338" ht="15.0" customHeight="1">
      <c r="A2338" s="230" t="s">
        <v>4081</v>
      </c>
      <c r="B2338" s="230" t="s">
        <v>4082</v>
      </c>
      <c r="C2338" s="222" t="s">
        <v>101</v>
      </c>
      <c r="D2338" s="231" t="s">
        <v>4083</v>
      </c>
      <c r="E2338" s="819" t="s">
        <v>4084</v>
      </c>
      <c r="F2338" s="228" t="s">
        <v>2443</v>
      </c>
      <c r="G2338" s="231">
        <v>3.0</v>
      </c>
      <c r="H2338" s="231">
        <v>3.0</v>
      </c>
      <c r="I2338" s="231">
        <v>3.0</v>
      </c>
      <c r="J2338" s="820">
        <v>50.0</v>
      </c>
      <c r="K2338" s="243">
        <f t="shared" ref="K2338:K2340" si="28">J2338/G2338</f>
        <v>16.66666667</v>
      </c>
      <c r="L2338" s="168" t="s">
        <v>107</v>
      </c>
    </row>
    <row r="2339" ht="15.0" customHeight="1">
      <c r="A2339" s="230" t="s">
        <v>4085</v>
      </c>
      <c r="B2339" s="230" t="s">
        <v>4082</v>
      </c>
      <c r="C2339" s="222" t="s">
        <v>101</v>
      </c>
      <c r="D2339" s="231" t="s">
        <v>4086</v>
      </c>
      <c r="E2339" s="819" t="s">
        <v>4087</v>
      </c>
      <c r="F2339" s="228" t="s">
        <v>2443</v>
      </c>
      <c r="G2339" s="231">
        <v>3.0</v>
      </c>
      <c r="H2339" s="231">
        <v>3.0</v>
      </c>
      <c r="I2339" s="231">
        <v>3.0</v>
      </c>
      <c r="J2339" s="820">
        <v>50.0</v>
      </c>
      <c r="K2339" s="243">
        <f t="shared" si="28"/>
        <v>16.66666667</v>
      </c>
      <c r="L2339" s="168" t="s">
        <v>107</v>
      </c>
    </row>
    <row r="2340" ht="15.0" customHeight="1">
      <c r="A2340" s="230" t="s">
        <v>4085</v>
      </c>
      <c r="B2340" s="230" t="s">
        <v>4082</v>
      </c>
      <c r="C2340" s="222" t="s">
        <v>101</v>
      </c>
      <c r="D2340" s="231" t="s">
        <v>4088</v>
      </c>
      <c r="E2340" s="819" t="s">
        <v>4089</v>
      </c>
      <c r="F2340" s="228" t="s">
        <v>2443</v>
      </c>
      <c r="G2340" s="231">
        <v>3.0</v>
      </c>
      <c r="H2340" s="231">
        <v>3.0</v>
      </c>
      <c r="I2340" s="231">
        <v>3.0</v>
      </c>
      <c r="J2340" s="820">
        <v>50.0</v>
      </c>
      <c r="K2340" s="243">
        <f t="shared" si="28"/>
        <v>16.66666667</v>
      </c>
      <c r="L2340" s="168" t="s">
        <v>107</v>
      </c>
    </row>
    <row r="2341" ht="15.0" customHeight="1">
      <c r="A2341" s="230" t="s">
        <v>4090</v>
      </c>
      <c r="B2341" s="231" t="s">
        <v>4091</v>
      </c>
      <c r="C2341" s="222" t="s">
        <v>101</v>
      </c>
      <c r="D2341" s="231" t="s">
        <v>4092</v>
      </c>
      <c r="E2341" s="819" t="s">
        <v>4093</v>
      </c>
      <c r="F2341" s="228"/>
      <c r="G2341" s="231">
        <v>4.0</v>
      </c>
      <c r="H2341" s="231">
        <v>1.0</v>
      </c>
      <c r="I2341" s="231">
        <v>7.0</v>
      </c>
      <c r="J2341" s="820">
        <v>50.0</v>
      </c>
      <c r="K2341" s="243">
        <f>50/G2341</f>
        <v>12.5</v>
      </c>
      <c r="L2341" s="168" t="s">
        <v>107</v>
      </c>
    </row>
    <row r="2342" ht="15.0" customHeight="1">
      <c r="A2342" s="253" t="s">
        <v>4094</v>
      </c>
      <c r="B2342" s="796" t="s">
        <v>4095</v>
      </c>
      <c r="C2342" s="160" t="s">
        <v>101</v>
      </c>
      <c r="D2342" s="253" t="s">
        <v>4096</v>
      </c>
      <c r="E2342" s="258" t="s">
        <v>3924</v>
      </c>
      <c r="F2342" s="160" t="s">
        <v>2508</v>
      </c>
      <c r="G2342" s="160">
        <v>11.0</v>
      </c>
      <c r="H2342" s="160">
        <v>11.0</v>
      </c>
      <c r="I2342" s="160">
        <v>11.0</v>
      </c>
      <c r="J2342" s="809">
        <v>50.0</v>
      </c>
      <c r="K2342" s="809">
        <v>4.54</v>
      </c>
      <c r="L2342" s="168" t="s">
        <v>108</v>
      </c>
    </row>
    <row r="2343" ht="15.0" customHeight="1">
      <c r="A2343" s="253" t="s">
        <v>4094</v>
      </c>
      <c r="B2343" s="796" t="s">
        <v>4095</v>
      </c>
      <c r="C2343" s="830" t="s">
        <v>101</v>
      </c>
      <c r="D2343" s="253" t="s">
        <v>4097</v>
      </c>
      <c r="E2343" s="261" t="s">
        <v>4098</v>
      </c>
      <c r="F2343" s="831" t="s">
        <v>2508</v>
      </c>
      <c r="G2343" s="832">
        <v>11.0</v>
      </c>
      <c r="H2343" s="832">
        <v>11.0</v>
      </c>
      <c r="I2343" s="832">
        <v>11.0</v>
      </c>
      <c r="J2343" s="801">
        <v>50.0</v>
      </c>
      <c r="K2343" s="833">
        <v>4.54</v>
      </c>
      <c r="L2343" s="168" t="s">
        <v>108</v>
      </c>
    </row>
    <row r="2344" ht="15.0" customHeight="1">
      <c r="A2344" s="253" t="s">
        <v>4094</v>
      </c>
      <c r="B2344" s="796" t="s">
        <v>4095</v>
      </c>
      <c r="C2344" s="830" t="s">
        <v>101</v>
      </c>
      <c r="D2344" s="253" t="s">
        <v>4099</v>
      </c>
      <c r="E2344" s="834" t="s">
        <v>4100</v>
      </c>
      <c r="F2344" s="831" t="s">
        <v>2508</v>
      </c>
      <c r="G2344" s="832">
        <v>11.0</v>
      </c>
      <c r="H2344" s="832">
        <v>11.0</v>
      </c>
      <c r="I2344" s="832">
        <v>11.0</v>
      </c>
      <c r="J2344" s="801">
        <v>50.0</v>
      </c>
      <c r="K2344" s="833">
        <v>4.54</v>
      </c>
      <c r="L2344" s="168" t="s">
        <v>108</v>
      </c>
    </row>
    <row r="2345" ht="15.0" customHeight="1">
      <c r="A2345" s="835" t="s">
        <v>4101</v>
      </c>
      <c r="B2345" s="796" t="s">
        <v>748</v>
      </c>
      <c r="C2345" s="830" t="s">
        <v>101</v>
      </c>
      <c r="D2345" s="253" t="s">
        <v>4102</v>
      </c>
      <c r="E2345" s="834" t="s">
        <v>4103</v>
      </c>
      <c r="F2345" s="831" t="s">
        <v>2508</v>
      </c>
      <c r="G2345" s="160">
        <v>11.0</v>
      </c>
      <c r="H2345" s="160">
        <v>11.0</v>
      </c>
      <c r="I2345" s="160">
        <v>12.0</v>
      </c>
      <c r="J2345" s="801">
        <v>50.0</v>
      </c>
      <c r="K2345" s="833">
        <v>4.54</v>
      </c>
      <c r="L2345" s="168" t="s">
        <v>108</v>
      </c>
    </row>
    <row r="2346" ht="15.0" customHeight="1">
      <c r="A2346" s="253" t="s">
        <v>4104</v>
      </c>
      <c r="B2346" s="796" t="s">
        <v>4105</v>
      </c>
      <c r="C2346" s="160" t="s">
        <v>101</v>
      </c>
      <c r="D2346" s="253" t="s">
        <v>4106</v>
      </c>
      <c r="E2346" s="834" t="s">
        <v>4107</v>
      </c>
      <c r="F2346" s="831" t="s">
        <v>2508</v>
      </c>
      <c r="G2346" s="160">
        <v>3.0</v>
      </c>
      <c r="H2346" s="160">
        <v>3.0</v>
      </c>
      <c r="I2346" s="160">
        <v>4.0</v>
      </c>
      <c r="J2346" s="801">
        <v>50.0</v>
      </c>
      <c r="K2346" s="833">
        <v>16.67</v>
      </c>
      <c r="L2346" s="168" t="s">
        <v>108</v>
      </c>
    </row>
    <row r="2347" ht="15.0" customHeight="1">
      <c r="A2347" s="253" t="s">
        <v>927</v>
      </c>
      <c r="B2347" s="796" t="s">
        <v>926</v>
      </c>
      <c r="C2347" s="160" t="s">
        <v>101</v>
      </c>
      <c r="D2347" s="253" t="s">
        <v>4108</v>
      </c>
      <c r="E2347" s="834" t="s">
        <v>4109</v>
      </c>
      <c r="F2347" s="831" t="s">
        <v>2508</v>
      </c>
      <c r="G2347" s="160">
        <v>8.0</v>
      </c>
      <c r="H2347" s="160">
        <v>8.0</v>
      </c>
      <c r="I2347" s="160">
        <v>10.0</v>
      </c>
      <c r="J2347" s="801">
        <v>50.0</v>
      </c>
      <c r="K2347" s="833">
        <v>6.25</v>
      </c>
      <c r="L2347" s="168" t="s">
        <v>108</v>
      </c>
    </row>
    <row r="2348" ht="15.0" customHeight="1">
      <c r="A2348" s="253" t="s">
        <v>4110</v>
      </c>
      <c r="B2348" s="796" t="s">
        <v>4111</v>
      </c>
      <c r="C2348" s="160" t="s">
        <v>101</v>
      </c>
      <c r="D2348" s="253" t="s">
        <v>4112</v>
      </c>
      <c r="E2348" s="834" t="s">
        <v>4113</v>
      </c>
      <c r="F2348" s="831" t="s">
        <v>2508</v>
      </c>
      <c r="G2348" s="160">
        <v>6.0</v>
      </c>
      <c r="H2348" s="160">
        <v>6.0</v>
      </c>
      <c r="I2348" s="160">
        <v>6.0</v>
      </c>
      <c r="J2348" s="801">
        <v>50.0</v>
      </c>
      <c r="K2348" s="833">
        <v>8.33</v>
      </c>
      <c r="L2348" s="168" t="s">
        <v>108</v>
      </c>
    </row>
    <row r="2349" ht="15.0" customHeight="1">
      <c r="A2349" s="253" t="s">
        <v>4110</v>
      </c>
      <c r="B2349" s="796" t="s">
        <v>4111</v>
      </c>
      <c r="C2349" s="160" t="s">
        <v>101</v>
      </c>
      <c r="D2349" s="253" t="s">
        <v>4114</v>
      </c>
      <c r="E2349" s="834" t="s">
        <v>4115</v>
      </c>
      <c r="F2349" s="831" t="s">
        <v>2508</v>
      </c>
      <c r="G2349" s="160">
        <v>6.0</v>
      </c>
      <c r="H2349" s="160">
        <v>6.0</v>
      </c>
      <c r="I2349" s="160">
        <v>6.0</v>
      </c>
      <c r="J2349" s="801">
        <v>50.0</v>
      </c>
      <c r="K2349" s="833">
        <v>8.33</v>
      </c>
      <c r="L2349" s="168" t="s">
        <v>108</v>
      </c>
    </row>
    <row r="2350" ht="15.0" customHeight="1">
      <c r="A2350" s="253" t="s">
        <v>4116</v>
      </c>
      <c r="B2350" s="796" t="s">
        <v>4117</v>
      </c>
      <c r="C2350" s="160" t="s">
        <v>101</v>
      </c>
      <c r="D2350" s="253" t="s">
        <v>4118</v>
      </c>
      <c r="E2350" s="834" t="s">
        <v>4119</v>
      </c>
      <c r="F2350" s="831" t="s">
        <v>2508</v>
      </c>
      <c r="G2350" s="160">
        <v>12.0</v>
      </c>
      <c r="H2350" s="160">
        <v>12.0</v>
      </c>
      <c r="I2350" s="160">
        <v>16.0</v>
      </c>
      <c r="J2350" s="801">
        <v>50.0</v>
      </c>
      <c r="K2350" s="833">
        <v>4.17</v>
      </c>
      <c r="L2350" s="168" t="s">
        <v>108</v>
      </c>
    </row>
    <row r="2351" ht="15.0" customHeight="1">
      <c r="A2351" s="348" t="s">
        <v>4120</v>
      </c>
      <c r="B2351" s="836" t="s">
        <v>4121</v>
      </c>
      <c r="C2351" s="253" t="s">
        <v>4122</v>
      </c>
      <c r="D2351" s="837" t="s">
        <v>4123</v>
      </c>
      <c r="E2351" s="258" t="s">
        <v>4124</v>
      </c>
      <c r="F2351" s="253" t="s">
        <v>4125</v>
      </c>
      <c r="G2351" s="253">
        <v>7.0</v>
      </c>
      <c r="H2351" s="253">
        <v>1.0</v>
      </c>
      <c r="I2351" s="253">
        <v>7.0</v>
      </c>
      <c r="J2351" s="838">
        <v>50.0</v>
      </c>
      <c r="K2351" s="253">
        <v>7.14</v>
      </c>
      <c r="L2351" s="168" t="s">
        <v>115</v>
      </c>
    </row>
    <row r="2352" ht="15.0" customHeight="1">
      <c r="A2352" s="348" t="s">
        <v>4126</v>
      </c>
      <c r="B2352" s="348" t="s">
        <v>4127</v>
      </c>
      <c r="C2352" s="348" t="s">
        <v>4122</v>
      </c>
      <c r="D2352" s="348" t="s">
        <v>4128</v>
      </c>
      <c r="E2352" s="570" t="s">
        <v>4129</v>
      </c>
      <c r="F2352" s="626" t="s">
        <v>4125</v>
      </c>
      <c r="G2352" s="348">
        <v>12.0</v>
      </c>
      <c r="H2352" s="348">
        <v>7.0</v>
      </c>
      <c r="I2352" s="348">
        <v>12.0</v>
      </c>
      <c r="J2352" s="839">
        <v>50.0</v>
      </c>
      <c r="K2352" s="840">
        <v>4.16</v>
      </c>
      <c r="L2352" s="168" t="s">
        <v>115</v>
      </c>
    </row>
    <row r="2353" ht="15.0" customHeight="1">
      <c r="A2353" s="348" t="s">
        <v>4126</v>
      </c>
      <c r="B2353" s="348" t="s">
        <v>4130</v>
      </c>
      <c r="C2353" s="348" t="s">
        <v>4122</v>
      </c>
      <c r="D2353" s="841" t="s">
        <v>4131</v>
      </c>
      <c r="E2353" s="570" t="s">
        <v>4129</v>
      </c>
      <c r="F2353" s="262" t="s">
        <v>701</v>
      </c>
      <c r="G2353" s="253"/>
      <c r="H2353" s="253"/>
      <c r="I2353" s="253"/>
      <c r="J2353" s="839"/>
      <c r="K2353" s="352"/>
      <c r="L2353" s="168" t="s">
        <v>115</v>
      </c>
    </row>
    <row r="2354" ht="15.0" customHeight="1">
      <c r="A2354" s="842" t="s">
        <v>4132</v>
      </c>
      <c r="B2354" s="190" t="s">
        <v>748</v>
      </c>
      <c r="C2354" s="348" t="s">
        <v>101</v>
      </c>
      <c r="D2354" s="162" t="s">
        <v>4133</v>
      </c>
      <c r="E2354" s="162" t="s">
        <v>4134</v>
      </c>
      <c r="F2354" s="162" t="s">
        <v>274</v>
      </c>
      <c r="G2354" s="802">
        <v>10.0</v>
      </c>
      <c r="H2354" s="802">
        <v>10.0</v>
      </c>
      <c r="I2354" s="802">
        <v>12.0</v>
      </c>
      <c r="J2354" s="809">
        <v>50.0</v>
      </c>
      <c r="K2354" s="162">
        <v>5.0</v>
      </c>
      <c r="L2354" s="168" t="s">
        <v>134</v>
      </c>
    </row>
    <row r="2355" ht="15.0" customHeight="1">
      <c r="A2355" s="190" t="s">
        <v>461</v>
      </c>
      <c r="B2355" s="190" t="s">
        <v>3415</v>
      </c>
      <c r="C2355" s="348" t="s">
        <v>52</v>
      </c>
      <c r="D2355" s="162" t="s">
        <v>506</v>
      </c>
      <c r="E2355" s="161" t="s">
        <v>508</v>
      </c>
      <c r="F2355" s="162" t="s">
        <v>3412</v>
      </c>
      <c r="G2355" s="802">
        <v>13.0</v>
      </c>
      <c r="H2355" s="802">
        <v>13.0</v>
      </c>
      <c r="I2355" s="802">
        <v>13.0</v>
      </c>
      <c r="J2355" s="809">
        <v>50.0</v>
      </c>
      <c r="K2355" s="162">
        <v>3.84</v>
      </c>
      <c r="L2355" s="168" t="s">
        <v>105</v>
      </c>
    </row>
    <row r="2356" ht="15.0" customHeight="1">
      <c r="A2356" s="190" t="s">
        <v>461</v>
      </c>
      <c r="B2356" s="190" t="s">
        <v>3415</v>
      </c>
      <c r="C2356" s="348" t="s">
        <v>52</v>
      </c>
      <c r="D2356" s="162" t="s">
        <v>498</v>
      </c>
      <c r="E2356" s="161" t="s">
        <v>502</v>
      </c>
      <c r="F2356" s="162" t="s">
        <v>3412</v>
      </c>
      <c r="G2356" s="802">
        <v>13.0</v>
      </c>
      <c r="H2356" s="802">
        <v>13.0</v>
      </c>
      <c r="I2356" s="802">
        <v>13.0</v>
      </c>
      <c r="J2356" s="809">
        <v>50.0</v>
      </c>
      <c r="K2356" s="162">
        <v>3.84</v>
      </c>
      <c r="L2356" s="168" t="s">
        <v>105</v>
      </c>
    </row>
    <row r="2357" ht="15.0" customHeight="1">
      <c r="A2357" s="190" t="s">
        <v>461</v>
      </c>
      <c r="B2357" s="190" t="s">
        <v>3415</v>
      </c>
      <c r="C2357" s="348" t="s">
        <v>52</v>
      </c>
      <c r="D2357" s="162" t="s">
        <v>980</v>
      </c>
      <c r="E2357" s="161" t="s">
        <v>982</v>
      </c>
      <c r="F2357" s="162" t="s">
        <v>3412</v>
      </c>
      <c r="G2357" s="802">
        <v>13.0</v>
      </c>
      <c r="H2357" s="802">
        <v>13.0</v>
      </c>
      <c r="I2357" s="802">
        <v>13.0</v>
      </c>
      <c r="J2357" s="809">
        <v>50.0</v>
      </c>
      <c r="K2357" s="162">
        <v>3.84</v>
      </c>
      <c r="L2357" s="168" t="s">
        <v>105</v>
      </c>
    </row>
    <row r="2358" ht="15.0" customHeight="1">
      <c r="A2358" s="190" t="s">
        <v>461</v>
      </c>
      <c r="B2358" s="190" t="s">
        <v>3415</v>
      </c>
      <c r="C2358" s="348" t="s">
        <v>52</v>
      </c>
      <c r="D2358" s="162" t="s">
        <v>963</v>
      </c>
      <c r="E2358" s="161" t="s">
        <v>966</v>
      </c>
      <c r="F2358" s="162" t="s">
        <v>3412</v>
      </c>
      <c r="G2358" s="802">
        <v>13.0</v>
      </c>
      <c r="H2358" s="802">
        <v>13.0</v>
      </c>
      <c r="I2358" s="802">
        <v>13.0</v>
      </c>
      <c r="J2358" s="809">
        <v>50.0</v>
      </c>
      <c r="K2358" s="162">
        <v>3.84</v>
      </c>
      <c r="L2358" s="168" t="s">
        <v>105</v>
      </c>
    </row>
    <row r="2359" ht="15.0" customHeight="1">
      <c r="A2359" s="190" t="s">
        <v>461</v>
      </c>
      <c r="B2359" s="190" t="s">
        <v>3415</v>
      </c>
      <c r="C2359" s="348" t="s">
        <v>52</v>
      </c>
      <c r="D2359" s="162" t="s">
        <v>3419</v>
      </c>
      <c r="E2359" s="161" t="s">
        <v>3420</v>
      </c>
      <c r="F2359" s="162" t="s">
        <v>3412</v>
      </c>
      <c r="G2359" s="802">
        <v>13.0</v>
      </c>
      <c r="H2359" s="802">
        <v>13.0</v>
      </c>
      <c r="I2359" s="802">
        <v>13.0</v>
      </c>
      <c r="J2359" s="809">
        <v>50.0</v>
      </c>
      <c r="K2359" s="162">
        <v>3.84</v>
      </c>
      <c r="L2359" s="168" t="s">
        <v>105</v>
      </c>
    </row>
    <row r="2360" ht="15.0" customHeight="1">
      <c r="A2360" s="190" t="s">
        <v>461</v>
      </c>
      <c r="B2360" s="190" t="s">
        <v>3415</v>
      </c>
      <c r="C2360" s="348" t="s">
        <v>52</v>
      </c>
      <c r="D2360" s="162" t="s">
        <v>467</v>
      </c>
      <c r="E2360" s="161" t="s">
        <v>471</v>
      </c>
      <c r="F2360" s="162" t="s">
        <v>3412</v>
      </c>
      <c r="G2360" s="802">
        <v>13.0</v>
      </c>
      <c r="H2360" s="802">
        <v>13.0</v>
      </c>
      <c r="I2360" s="802">
        <v>13.0</v>
      </c>
      <c r="J2360" s="809">
        <v>50.0</v>
      </c>
      <c r="K2360" s="162">
        <v>3.84</v>
      </c>
      <c r="L2360" s="168" t="s">
        <v>105</v>
      </c>
    </row>
    <row r="2361" ht="15.0" customHeight="1">
      <c r="A2361" s="161" t="s">
        <v>468</v>
      </c>
      <c r="B2361" s="162" t="s">
        <v>467</v>
      </c>
      <c r="C2361" s="348" t="s">
        <v>52</v>
      </c>
      <c r="D2361" s="162" t="s">
        <v>997</v>
      </c>
      <c r="E2361" s="161" t="s">
        <v>999</v>
      </c>
      <c r="F2361" s="162" t="s">
        <v>3412</v>
      </c>
      <c r="G2361" s="802">
        <v>15.0</v>
      </c>
      <c r="H2361" s="802">
        <v>15.0</v>
      </c>
      <c r="I2361" s="802">
        <v>15.0</v>
      </c>
      <c r="J2361" s="809">
        <v>50.0</v>
      </c>
      <c r="K2361" s="162">
        <v>3.33</v>
      </c>
      <c r="L2361" s="168" t="s">
        <v>105</v>
      </c>
    </row>
    <row r="2362" ht="15.0" customHeight="1">
      <c r="A2362" s="161" t="s">
        <v>468</v>
      </c>
      <c r="B2362" s="162" t="s">
        <v>467</v>
      </c>
      <c r="C2362" s="348" t="s">
        <v>52</v>
      </c>
      <c r="D2362" s="162" t="s">
        <v>506</v>
      </c>
      <c r="E2362" s="161" t="s">
        <v>508</v>
      </c>
      <c r="F2362" s="162" t="s">
        <v>3412</v>
      </c>
      <c r="G2362" s="802">
        <v>15.0</v>
      </c>
      <c r="H2362" s="802">
        <v>15.0</v>
      </c>
      <c r="I2362" s="802">
        <v>15.0</v>
      </c>
      <c r="J2362" s="809">
        <v>50.0</v>
      </c>
      <c r="K2362" s="162">
        <v>3.33</v>
      </c>
      <c r="L2362" s="168" t="s">
        <v>105</v>
      </c>
    </row>
    <row r="2363" ht="15.0" customHeight="1">
      <c r="A2363" s="161" t="s">
        <v>468</v>
      </c>
      <c r="B2363" s="162" t="s">
        <v>467</v>
      </c>
      <c r="C2363" s="348" t="s">
        <v>52</v>
      </c>
      <c r="D2363" s="162" t="s">
        <v>498</v>
      </c>
      <c r="E2363" s="161" t="s">
        <v>502</v>
      </c>
      <c r="F2363" s="162" t="s">
        <v>3412</v>
      </c>
      <c r="G2363" s="802">
        <v>15.0</v>
      </c>
      <c r="H2363" s="802">
        <v>15.0</v>
      </c>
      <c r="I2363" s="802">
        <v>15.0</v>
      </c>
      <c r="J2363" s="809">
        <v>50.0</v>
      </c>
      <c r="K2363" s="162">
        <v>3.33</v>
      </c>
      <c r="L2363" s="168" t="s">
        <v>105</v>
      </c>
    </row>
    <row r="2364" ht="15.0" customHeight="1">
      <c r="A2364" s="161" t="s">
        <v>468</v>
      </c>
      <c r="B2364" s="162" t="s">
        <v>467</v>
      </c>
      <c r="C2364" s="348" t="s">
        <v>52</v>
      </c>
      <c r="D2364" s="162" t="s">
        <v>980</v>
      </c>
      <c r="E2364" s="161" t="s">
        <v>982</v>
      </c>
      <c r="F2364" s="162" t="s">
        <v>3412</v>
      </c>
      <c r="G2364" s="802">
        <v>15.0</v>
      </c>
      <c r="H2364" s="802">
        <v>15.0</v>
      </c>
      <c r="I2364" s="802">
        <v>15.0</v>
      </c>
      <c r="J2364" s="809">
        <v>50.0</v>
      </c>
      <c r="K2364" s="162">
        <v>3.33</v>
      </c>
      <c r="L2364" s="168" t="s">
        <v>105</v>
      </c>
    </row>
    <row r="2365" ht="15.0" customHeight="1">
      <c r="A2365" s="162" t="s">
        <v>4135</v>
      </c>
      <c r="B2365" s="190" t="s">
        <v>4136</v>
      </c>
      <c r="C2365" s="161" t="s">
        <v>101</v>
      </c>
      <c r="D2365" s="162" t="s">
        <v>4137</v>
      </c>
      <c r="E2365" s="97" t="s">
        <v>4138</v>
      </c>
      <c r="F2365" s="163" t="s">
        <v>3250</v>
      </c>
      <c r="G2365" s="160">
        <v>10.0</v>
      </c>
      <c r="H2365" s="160">
        <v>1.0</v>
      </c>
      <c r="I2365" s="160">
        <v>10.0</v>
      </c>
      <c r="J2365" s="809">
        <v>50.0</v>
      </c>
      <c r="K2365" s="161">
        <v>5.0</v>
      </c>
      <c r="L2365" s="168" t="s">
        <v>113</v>
      </c>
    </row>
    <row r="2366" ht="15.0" customHeight="1">
      <c r="A2366" s="348" t="s">
        <v>4139</v>
      </c>
      <c r="B2366" s="162" t="s">
        <v>1028</v>
      </c>
      <c r="C2366" s="161" t="s">
        <v>101</v>
      </c>
      <c r="D2366" s="162" t="s">
        <v>4140</v>
      </c>
      <c r="E2366" s="97" t="s">
        <v>4141</v>
      </c>
      <c r="F2366" s="163" t="s">
        <v>3250</v>
      </c>
      <c r="G2366" s="832">
        <v>5.0</v>
      </c>
      <c r="H2366" s="832">
        <v>1.0</v>
      </c>
      <c r="I2366" s="832">
        <v>5.0</v>
      </c>
      <c r="J2366" s="809">
        <v>50.0</v>
      </c>
      <c r="K2366" s="161">
        <v>10.0</v>
      </c>
      <c r="L2366" s="168" t="s">
        <v>113</v>
      </c>
    </row>
    <row r="2367" ht="15.0" customHeight="1">
      <c r="A2367" s="348" t="s">
        <v>4139</v>
      </c>
      <c r="B2367" s="162" t="s">
        <v>1028</v>
      </c>
      <c r="C2367" s="161" t="s">
        <v>101</v>
      </c>
      <c r="D2367" s="162" t="s">
        <v>4142</v>
      </c>
      <c r="E2367" s="145" t="s">
        <v>4143</v>
      </c>
      <c r="F2367" s="163" t="s">
        <v>2362</v>
      </c>
      <c r="G2367" s="193">
        <v>5.0</v>
      </c>
      <c r="H2367" s="193">
        <v>1.0</v>
      </c>
      <c r="I2367" s="193">
        <v>5.0</v>
      </c>
      <c r="J2367" s="801">
        <v>50.0</v>
      </c>
      <c r="K2367" s="166">
        <v>10.0</v>
      </c>
      <c r="L2367" s="168" t="s">
        <v>113</v>
      </c>
    </row>
    <row r="2368" ht="15.0" customHeight="1">
      <c r="A2368" s="190" t="s">
        <v>4144</v>
      </c>
      <c r="B2368" s="190" t="s">
        <v>1021</v>
      </c>
      <c r="C2368" s="161" t="s">
        <v>101</v>
      </c>
      <c r="D2368" s="162" t="s">
        <v>4145</v>
      </c>
      <c r="E2368" s="145" t="s">
        <v>4146</v>
      </c>
      <c r="F2368" s="163" t="s">
        <v>3250</v>
      </c>
      <c r="G2368" s="193">
        <v>7.0</v>
      </c>
      <c r="H2368" s="193">
        <v>1.0</v>
      </c>
      <c r="I2368" s="193">
        <v>7.0</v>
      </c>
      <c r="J2368" s="801">
        <v>50.0</v>
      </c>
      <c r="K2368" s="166">
        <v>6.0</v>
      </c>
      <c r="L2368" s="168" t="s">
        <v>113</v>
      </c>
    </row>
    <row r="2369" ht="15.0" customHeight="1">
      <c r="A2369" s="190" t="s">
        <v>4144</v>
      </c>
      <c r="B2369" s="190" t="s">
        <v>1021</v>
      </c>
      <c r="C2369" s="161" t="s">
        <v>101</v>
      </c>
      <c r="D2369" s="162" t="s">
        <v>4147</v>
      </c>
      <c r="E2369" s="145" t="s">
        <v>4148</v>
      </c>
      <c r="F2369" s="163" t="s">
        <v>2508</v>
      </c>
      <c r="G2369" s="193">
        <v>7.0</v>
      </c>
      <c r="H2369" s="193">
        <v>1.0</v>
      </c>
      <c r="I2369" s="193">
        <v>7.0</v>
      </c>
      <c r="J2369" s="801">
        <v>50.0</v>
      </c>
      <c r="K2369" s="166">
        <v>6.0</v>
      </c>
      <c r="L2369" s="168" t="s">
        <v>113</v>
      </c>
    </row>
    <row r="2370" ht="15.0" customHeight="1">
      <c r="A2370" s="190" t="s">
        <v>4144</v>
      </c>
      <c r="B2370" s="190" t="s">
        <v>1021</v>
      </c>
      <c r="C2370" s="161" t="s">
        <v>101</v>
      </c>
      <c r="D2370" s="162" t="s">
        <v>4140</v>
      </c>
      <c r="E2370" s="97" t="s">
        <v>4141</v>
      </c>
      <c r="F2370" s="163" t="s">
        <v>2508</v>
      </c>
      <c r="G2370" s="193">
        <v>7.0</v>
      </c>
      <c r="H2370" s="193">
        <v>1.0</v>
      </c>
      <c r="I2370" s="193">
        <v>7.0</v>
      </c>
      <c r="J2370" s="801">
        <v>50.0</v>
      </c>
      <c r="K2370" s="166">
        <v>6.0</v>
      </c>
      <c r="L2370" s="168" t="s">
        <v>113</v>
      </c>
    </row>
    <row r="2371" ht="15.0" customHeight="1">
      <c r="A2371" s="190" t="s">
        <v>4144</v>
      </c>
      <c r="B2371" s="190" t="s">
        <v>1021</v>
      </c>
      <c r="C2371" s="161" t="s">
        <v>101</v>
      </c>
      <c r="D2371" s="162" t="s">
        <v>4149</v>
      </c>
      <c r="E2371" s="97" t="s">
        <v>4150</v>
      </c>
      <c r="F2371" s="163" t="s">
        <v>2508</v>
      </c>
      <c r="G2371" s="193">
        <v>7.0</v>
      </c>
      <c r="H2371" s="193">
        <v>1.0</v>
      </c>
      <c r="I2371" s="193">
        <v>7.0</v>
      </c>
      <c r="J2371" s="801">
        <v>50.0</v>
      </c>
      <c r="K2371" s="166">
        <v>6.0</v>
      </c>
      <c r="L2371" s="168" t="s">
        <v>113</v>
      </c>
    </row>
    <row r="2372" ht="15.0" customHeight="1">
      <c r="A2372" s="190" t="s">
        <v>4144</v>
      </c>
      <c r="B2372" s="190" t="s">
        <v>1021</v>
      </c>
      <c r="C2372" s="161" t="s">
        <v>101</v>
      </c>
      <c r="D2372" s="162" t="s">
        <v>4151</v>
      </c>
      <c r="E2372" s="97" t="s">
        <v>4152</v>
      </c>
      <c r="F2372" s="163" t="s">
        <v>2508</v>
      </c>
      <c r="G2372" s="193">
        <v>7.0</v>
      </c>
      <c r="H2372" s="193">
        <v>1.0</v>
      </c>
      <c r="I2372" s="193">
        <v>7.0</v>
      </c>
      <c r="J2372" s="801">
        <v>50.0</v>
      </c>
      <c r="K2372" s="166">
        <v>6.0</v>
      </c>
      <c r="L2372" s="168" t="s">
        <v>113</v>
      </c>
    </row>
    <row r="2373" ht="15.0" customHeight="1">
      <c r="A2373" s="190" t="s">
        <v>4144</v>
      </c>
      <c r="B2373" s="190" t="s">
        <v>1021</v>
      </c>
      <c r="C2373" s="161" t="s">
        <v>101</v>
      </c>
      <c r="D2373" s="162" t="s">
        <v>4153</v>
      </c>
      <c r="E2373" s="145" t="s">
        <v>4154</v>
      </c>
      <c r="F2373" s="163" t="s">
        <v>2508</v>
      </c>
      <c r="G2373" s="193">
        <v>7.0</v>
      </c>
      <c r="H2373" s="193">
        <v>1.0</v>
      </c>
      <c r="I2373" s="193">
        <v>7.0</v>
      </c>
      <c r="J2373" s="801">
        <v>50.0</v>
      </c>
      <c r="K2373" s="166">
        <v>6.0</v>
      </c>
      <c r="L2373" s="168" t="s">
        <v>113</v>
      </c>
    </row>
    <row r="2374" ht="15.0" customHeight="1">
      <c r="A2374" s="190" t="s">
        <v>4155</v>
      </c>
      <c r="B2374" s="190" t="s">
        <v>4156</v>
      </c>
      <c r="C2374" s="161" t="s">
        <v>101</v>
      </c>
      <c r="D2374" s="162" t="s">
        <v>4157</v>
      </c>
      <c r="E2374" s="145" t="s">
        <v>1025</v>
      </c>
      <c r="F2374" s="163" t="s">
        <v>2508</v>
      </c>
      <c r="G2374" s="193">
        <v>4.0</v>
      </c>
      <c r="H2374" s="193">
        <v>1.0</v>
      </c>
      <c r="I2374" s="193">
        <v>4.0</v>
      </c>
      <c r="J2374" s="801">
        <v>50.0</v>
      </c>
      <c r="K2374" s="166">
        <v>12.0</v>
      </c>
      <c r="L2374" s="168" t="s">
        <v>113</v>
      </c>
    </row>
    <row r="2375" ht="15.0" customHeight="1">
      <c r="A2375" s="190" t="s">
        <v>4155</v>
      </c>
      <c r="B2375" s="190" t="s">
        <v>4156</v>
      </c>
      <c r="C2375" s="161" t="s">
        <v>101</v>
      </c>
      <c r="D2375" s="162" t="s">
        <v>4147</v>
      </c>
      <c r="E2375" s="145" t="s">
        <v>4148</v>
      </c>
      <c r="F2375" s="163" t="s">
        <v>2508</v>
      </c>
      <c r="G2375" s="193">
        <v>4.0</v>
      </c>
      <c r="H2375" s="193">
        <v>1.0</v>
      </c>
      <c r="I2375" s="193">
        <v>4.0</v>
      </c>
      <c r="J2375" s="801">
        <v>50.0</v>
      </c>
      <c r="K2375" s="166">
        <v>12.0</v>
      </c>
      <c r="L2375" s="168" t="s">
        <v>113</v>
      </c>
    </row>
    <row r="2376" ht="15.0" customHeight="1">
      <c r="A2376" s="190" t="s">
        <v>4155</v>
      </c>
      <c r="B2376" s="190" t="s">
        <v>4156</v>
      </c>
      <c r="C2376" s="161" t="s">
        <v>101</v>
      </c>
      <c r="D2376" s="162" t="s">
        <v>4158</v>
      </c>
      <c r="E2376" s="145" t="s">
        <v>4159</v>
      </c>
      <c r="F2376" s="163" t="s">
        <v>2508</v>
      </c>
      <c r="G2376" s="193">
        <v>4.0</v>
      </c>
      <c r="H2376" s="193">
        <v>1.0</v>
      </c>
      <c r="I2376" s="193">
        <v>4.0</v>
      </c>
      <c r="J2376" s="801">
        <v>50.0</v>
      </c>
      <c r="K2376" s="166">
        <v>12.0</v>
      </c>
      <c r="L2376" s="168" t="s">
        <v>113</v>
      </c>
    </row>
    <row r="2377" ht="15.0" customHeight="1">
      <c r="A2377" s="190" t="s">
        <v>4155</v>
      </c>
      <c r="B2377" s="190" t="s">
        <v>4156</v>
      </c>
      <c r="C2377" s="161" t="s">
        <v>101</v>
      </c>
      <c r="D2377" s="162" t="s">
        <v>4151</v>
      </c>
      <c r="E2377" s="145" t="s">
        <v>4152</v>
      </c>
      <c r="F2377" s="163" t="s">
        <v>2508</v>
      </c>
      <c r="G2377" s="193">
        <v>4.0</v>
      </c>
      <c r="H2377" s="193">
        <v>1.0</v>
      </c>
      <c r="I2377" s="193">
        <v>4.0</v>
      </c>
      <c r="J2377" s="801">
        <v>50.0</v>
      </c>
      <c r="K2377" s="166">
        <v>12.0</v>
      </c>
      <c r="L2377" s="168" t="s">
        <v>113</v>
      </c>
    </row>
    <row r="2378" ht="15.0" customHeight="1">
      <c r="A2378" s="190" t="s">
        <v>4155</v>
      </c>
      <c r="B2378" s="190" t="s">
        <v>4156</v>
      </c>
      <c r="C2378" s="161" t="s">
        <v>101</v>
      </c>
      <c r="D2378" s="162" t="s">
        <v>4160</v>
      </c>
      <c r="E2378" s="145" t="s">
        <v>4161</v>
      </c>
      <c r="F2378" s="163" t="s">
        <v>2508</v>
      </c>
      <c r="G2378" s="193">
        <v>4.0</v>
      </c>
      <c r="H2378" s="193">
        <v>1.0</v>
      </c>
      <c r="I2378" s="193">
        <v>4.0</v>
      </c>
      <c r="J2378" s="801">
        <v>50.0</v>
      </c>
      <c r="K2378" s="166">
        <v>12.0</v>
      </c>
      <c r="L2378" s="168" t="s">
        <v>113</v>
      </c>
    </row>
    <row r="2379" ht="15.0" customHeight="1">
      <c r="A2379" s="190" t="s">
        <v>4155</v>
      </c>
      <c r="B2379" s="190" t="s">
        <v>4156</v>
      </c>
      <c r="C2379" s="161" t="s">
        <v>101</v>
      </c>
      <c r="D2379" s="162" t="s">
        <v>4162</v>
      </c>
      <c r="E2379" s="145" t="s">
        <v>4163</v>
      </c>
      <c r="F2379" s="163" t="s">
        <v>2508</v>
      </c>
      <c r="G2379" s="193">
        <v>4.0</v>
      </c>
      <c r="H2379" s="193">
        <v>1.0</v>
      </c>
      <c r="I2379" s="193">
        <v>4.0</v>
      </c>
      <c r="J2379" s="801">
        <v>50.0</v>
      </c>
      <c r="K2379" s="166">
        <v>12.0</v>
      </c>
      <c r="L2379" s="168" t="s">
        <v>113</v>
      </c>
    </row>
    <row r="2380" ht="15.0" customHeight="1">
      <c r="A2380" s="348" t="s">
        <v>4164</v>
      </c>
      <c r="B2380" s="162" t="s">
        <v>4165</v>
      </c>
      <c r="C2380" s="161" t="s">
        <v>101</v>
      </c>
      <c r="D2380" s="162" t="s">
        <v>4166</v>
      </c>
      <c r="E2380" s="145" t="s">
        <v>4167</v>
      </c>
      <c r="F2380" s="163" t="s">
        <v>2508</v>
      </c>
      <c r="G2380" s="161">
        <v>1.0</v>
      </c>
      <c r="H2380" s="161">
        <v>1.0</v>
      </c>
      <c r="I2380" s="161">
        <v>11.0</v>
      </c>
      <c r="J2380" s="801">
        <v>50.0</v>
      </c>
      <c r="K2380" s="166">
        <v>50.0</v>
      </c>
      <c r="L2380" s="168" t="s">
        <v>113</v>
      </c>
    </row>
    <row r="2381" ht="15.0" customHeight="1">
      <c r="A2381" s="348" t="s">
        <v>4168</v>
      </c>
      <c r="B2381" s="162" t="s">
        <v>4165</v>
      </c>
      <c r="C2381" s="161" t="s">
        <v>101</v>
      </c>
      <c r="D2381" s="162" t="s">
        <v>4169</v>
      </c>
      <c r="E2381" s="145" t="s">
        <v>4170</v>
      </c>
      <c r="F2381" s="163" t="s">
        <v>2362</v>
      </c>
      <c r="G2381" s="161">
        <v>1.0</v>
      </c>
      <c r="H2381" s="161">
        <v>1.0</v>
      </c>
      <c r="I2381" s="161">
        <v>11.0</v>
      </c>
      <c r="J2381" s="801">
        <v>50.0</v>
      </c>
      <c r="K2381" s="166">
        <v>50.0</v>
      </c>
      <c r="L2381" s="168" t="s">
        <v>113</v>
      </c>
    </row>
    <row r="2382" ht="15.0" customHeight="1">
      <c r="A2382" s="348" t="s">
        <v>4171</v>
      </c>
      <c r="B2382" s="162" t="s">
        <v>4165</v>
      </c>
      <c r="C2382" s="161" t="s">
        <v>101</v>
      </c>
      <c r="D2382" s="162" t="s">
        <v>4172</v>
      </c>
      <c r="E2382" s="145" t="s">
        <v>4173</v>
      </c>
      <c r="F2382" s="163" t="s">
        <v>2508</v>
      </c>
      <c r="G2382" s="161">
        <v>1.0</v>
      </c>
      <c r="H2382" s="161">
        <v>1.0</v>
      </c>
      <c r="I2382" s="161">
        <v>11.0</v>
      </c>
      <c r="J2382" s="801">
        <v>50.0</v>
      </c>
      <c r="K2382" s="166">
        <v>50.0</v>
      </c>
      <c r="L2382" s="168" t="s">
        <v>113</v>
      </c>
    </row>
    <row r="2383" ht="15.0" customHeight="1">
      <c r="A2383" s="348" t="s">
        <v>4174</v>
      </c>
      <c r="B2383" s="162" t="s">
        <v>4165</v>
      </c>
      <c r="C2383" s="161" t="s">
        <v>101</v>
      </c>
      <c r="D2383" s="162" t="s">
        <v>4175</v>
      </c>
      <c r="E2383" s="145" t="s">
        <v>4176</v>
      </c>
      <c r="F2383" s="163" t="s">
        <v>2508</v>
      </c>
      <c r="G2383" s="161">
        <v>1.0</v>
      </c>
      <c r="H2383" s="161">
        <v>1.0</v>
      </c>
      <c r="I2383" s="161">
        <v>11.0</v>
      </c>
      <c r="J2383" s="801">
        <v>50.0</v>
      </c>
      <c r="K2383" s="166">
        <v>50.0</v>
      </c>
      <c r="L2383" s="168" t="s">
        <v>113</v>
      </c>
    </row>
    <row r="2384" ht="15.0" customHeight="1">
      <c r="A2384" s="348" t="s">
        <v>4177</v>
      </c>
      <c r="B2384" s="162" t="s">
        <v>4165</v>
      </c>
      <c r="C2384" s="161" t="s">
        <v>101</v>
      </c>
      <c r="D2384" s="162" t="s">
        <v>4178</v>
      </c>
      <c r="E2384" s="145" t="s">
        <v>4179</v>
      </c>
      <c r="F2384" s="163" t="s">
        <v>2508</v>
      </c>
      <c r="G2384" s="161">
        <v>1.0</v>
      </c>
      <c r="H2384" s="161">
        <v>1.0</v>
      </c>
      <c r="I2384" s="161">
        <v>11.0</v>
      </c>
      <c r="J2384" s="801">
        <v>50.0</v>
      </c>
      <c r="K2384" s="166">
        <v>50.0</v>
      </c>
      <c r="L2384" s="168" t="s">
        <v>113</v>
      </c>
    </row>
    <row r="2385" ht="15.0" customHeight="1">
      <c r="A2385" s="348" t="s">
        <v>4180</v>
      </c>
      <c r="B2385" s="162" t="s">
        <v>4165</v>
      </c>
      <c r="C2385" s="161" t="s">
        <v>101</v>
      </c>
      <c r="D2385" s="162" t="s">
        <v>4181</v>
      </c>
      <c r="E2385" s="145" t="s">
        <v>4182</v>
      </c>
      <c r="F2385" s="163" t="s">
        <v>2508</v>
      </c>
      <c r="G2385" s="161">
        <v>1.0</v>
      </c>
      <c r="H2385" s="161">
        <v>1.0</v>
      </c>
      <c r="I2385" s="161">
        <v>11.0</v>
      </c>
      <c r="J2385" s="801">
        <v>50.0</v>
      </c>
      <c r="K2385" s="166">
        <v>50.0</v>
      </c>
      <c r="L2385" s="168" t="s">
        <v>113</v>
      </c>
    </row>
    <row r="2386" ht="15.0" customHeight="1">
      <c r="A2386" s="348" t="s">
        <v>4183</v>
      </c>
      <c r="B2386" s="162" t="s">
        <v>4165</v>
      </c>
      <c r="C2386" s="161" t="s">
        <v>101</v>
      </c>
      <c r="D2386" s="162" t="s">
        <v>4184</v>
      </c>
      <c r="E2386" s="145" t="s">
        <v>4185</v>
      </c>
      <c r="F2386" s="163" t="s">
        <v>2362</v>
      </c>
      <c r="G2386" s="161">
        <v>1.0</v>
      </c>
      <c r="H2386" s="161">
        <v>1.0</v>
      </c>
      <c r="I2386" s="161">
        <v>11.0</v>
      </c>
      <c r="J2386" s="801">
        <v>50.0</v>
      </c>
      <c r="K2386" s="166">
        <v>50.0</v>
      </c>
      <c r="L2386" s="168" t="s">
        <v>113</v>
      </c>
    </row>
    <row r="2387" ht="15.0" customHeight="1">
      <c r="A2387" s="348" t="s">
        <v>4186</v>
      </c>
      <c r="B2387" s="162" t="s">
        <v>4165</v>
      </c>
      <c r="C2387" s="161" t="s">
        <v>101</v>
      </c>
      <c r="D2387" s="162" t="s">
        <v>4187</v>
      </c>
      <c r="E2387" s="145" t="s">
        <v>4188</v>
      </c>
      <c r="F2387" s="163" t="s">
        <v>2362</v>
      </c>
      <c r="G2387" s="161">
        <v>1.0</v>
      </c>
      <c r="H2387" s="161">
        <v>1.0</v>
      </c>
      <c r="I2387" s="161">
        <v>11.0</v>
      </c>
      <c r="J2387" s="801">
        <v>50.0</v>
      </c>
      <c r="K2387" s="166">
        <v>50.0</v>
      </c>
      <c r="L2387" s="168" t="s">
        <v>113</v>
      </c>
    </row>
    <row r="2388" ht="15.0" customHeight="1">
      <c r="A2388" s="348" t="s">
        <v>4189</v>
      </c>
      <c r="B2388" s="162" t="s">
        <v>4165</v>
      </c>
      <c r="C2388" s="161" t="s">
        <v>101</v>
      </c>
      <c r="D2388" s="162" t="s">
        <v>4190</v>
      </c>
      <c r="E2388" s="145" t="s">
        <v>4191</v>
      </c>
      <c r="F2388" s="163" t="s">
        <v>2508</v>
      </c>
      <c r="G2388" s="161">
        <v>1.0</v>
      </c>
      <c r="H2388" s="161">
        <v>1.0</v>
      </c>
      <c r="I2388" s="161">
        <v>11.0</v>
      </c>
      <c r="J2388" s="801">
        <v>50.0</v>
      </c>
      <c r="K2388" s="166">
        <v>50.0</v>
      </c>
      <c r="L2388" s="168" t="s">
        <v>113</v>
      </c>
    </row>
    <row r="2389" ht="15.0" customHeight="1">
      <c r="A2389" s="348" t="s">
        <v>4192</v>
      </c>
      <c r="B2389" s="162" t="s">
        <v>4165</v>
      </c>
      <c r="C2389" s="161" t="s">
        <v>101</v>
      </c>
      <c r="D2389" s="162" t="s">
        <v>4193</v>
      </c>
      <c r="E2389" s="145" t="s">
        <v>4194</v>
      </c>
      <c r="F2389" s="163" t="s">
        <v>2362</v>
      </c>
      <c r="G2389" s="161">
        <v>1.0</v>
      </c>
      <c r="H2389" s="161">
        <v>1.0</v>
      </c>
      <c r="I2389" s="161">
        <v>11.0</v>
      </c>
      <c r="J2389" s="801">
        <v>50.0</v>
      </c>
      <c r="K2389" s="166">
        <v>50.0</v>
      </c>
      <c r="L2389" s="168" t="s">
        <v>113</v>
      </c>
    </row>
    <row r="2390" ht="15.0" customHeight="1">
      <c r="A2390" s="348" t="s">
        <v>4195</v>
      </c>
      <c r="B2390" s="162" t="s">
        <v>4196</v>
      </c>
      <c r="C2390" s="161" t="s">
        <v>101</v>
      </c>
      <c r="D2390" s="162" t="s">
        <v>4197</v>
      </c>
      <c r="E2390" s="145" t="s">
        <v>4198</v>
      </c>
      <c r="F2390" s="163" t="s">
        <v>2508</v>
      </c>
      <c r="G2390" s="161">
        <v>5.0</v>
      </c>
      <c r="H2390" s="178">
        <v>1.0</v>
      </c>
      <c r="I2390" s="178">
        <v>5.0</v>
      </c>
      <c r="J2390" s="801">
        <v>50.0</v>
      </c>
      <c r="K2390" s="166">
        <v>10.0</v>
      </c>
      <c r="L2390" s="168" t="s">
        <v>113</v>
      </c>
    </row>
    <row r="2391" ht="15.0" customHeight="1">
      <c r="A2391" s="348" t="s">
        <v>4195</v>
      </c>
      <c r="B2391" s="162" t="s">
        <v>4196</v>
      </c>
      <c r="C2391" s="161" t="s">
        <v>101</v>
      </c>
      <c r="D2391" s="162" t="s">
        <v>4199</v>
      </c>
      <c r="E2391" s="145" t="s">
        <v>4200</v>
      </c>
      <c r="F2391" s="163" t="s">
        <v>2508</v>
      </c>
      <c r="G2391" s="161">
        <v>5.0</v>
      </c>
      <c r="H2391" s="178">
        <v>1.0</v>
      </c>
      <c r="I2391" s="178">
        <v>5.0</v>
      </c>
      <c r="J2391" s="801">
        <v>50.0</v>
      </c>
      <c r="K2391" s="166">
        <v>10.0</v>
      </c>
      <c r="L2391" s="168" t="s">
        <v>113</v>
      </c>
    </row>
    <row r="2392" ht="15.0" customHeight="1">
      <c r="A2392" s="348" t="s">
        <v>4195</v>
      </c>
      <c r="B2392" s="162" t="s">
        <v>4196</v>
      </c>
      <c r="C2392" s="161" t="s">
        <v>101</v>
      </c>
      <c r="D2392" s="162" t="s">
        <v>4201</v>
      </c>
      <c r="E2392" s="145" t="s">
        <v>4202</v>
      </c>
      <c r="F2392" s="163" t="s">
        <v>2508</v>
      </c>
      <c r="G2392" s="161">
        <v>5.0</v>
      </c>
      <c r="H2392" s="178">
        <v>1.0</v>
      </c>
      <c r="I2392" s="178">
        <v>5.0</v>
      </c>
      <c r="J2392" s="801">
        <v>50.0</v>
      </c>
      <c r="K2392" s="166">
        <v>10.0</v>
      </c>
      <c r="L2392" s="168" t="s">
        <v>113</v>
      </c>
    </row>
    <row r="2393" ht="15.0" customHeight="1">
      <c r="A2393" s="843" t="s">
        <v>4203</v>
      </c>
      <c r="B2393" s="190" t="s">
        <v>4204</v>
      </c>
      <c r="C2393" s="161" t="s">
        <v>101</v>
      </c>
      <c r="D2393" s="162" t="s">
        <v>4205</v>
      </c>
      <c r="E2393" s="145" t="s">
        <v>4206</v>
      </c>
      <c r="F2393" s="163" t="s">
        <v>2508</v>
      </c>
      <c r="G2393" s="161">
        <v>5.0</v>
      </c>
      <c r="H2393" s="178">
        <v>1.0</v>
      </c>
      <c r="I2393" s="178">
        <v>5.0</v>
      </c>
      <c r="J2393" s="801">
        <v>50.0</v>
      </c>
      <c r="K2393" s="166">
        <v>10.0</v>
      </c>
      <c r="L2393" s="168" t="s">
        <v>113</v>
      </c>
    </row>
    <row r="2394" ht="15.0" customHeight="1">
      <c r="A2394" s="348" t="s">
        <v>4207</v>
      </c>
      <c r="B2394" s="162" t="s">
        <v>4208</v>
      </c>
      <c r="C2394" s="161" t="s">
        <v>101</v>
      </c>
      <c r="D2394" s="162" t="s">
        <v>4209</v>
      </c>
      <c r="E2394" s="145" t="s">
        <v>2971</v>
      </c>
      <c r="F2394" s="163" t="s">
        <v>2508</v>
      </c>
      <c r="G2394" s="161">
        <v>11.0</v>
      </c>
      <c r="H2394" s="178">
        <v>2.0</v>
      </c>
      <c r="I2394" s="178">
        <v>11.0</v>
      </c>
      <c r="J2394" s="801">
        <v>50.0</v>
      </c>
      <c r="K2394" s="214">
        <v>4.0</v>
      </c>
      <c r="L2394" s="168" t="s">
        <v>113</v>
      </c>
    </row>
    <row r="2395" ht="15.0" customHeight="1">
      <c r="A2395" s="348" t="s">
        <v>4210</v>
      </c>
      <c r="B2395" s="162" t="s">
        <v>4208</v>
      </c>
      <c r="C2395" s="161" t="s">
        <v>101</v>
      </c>
      <c r="D2395" s="162" t="s">
        <v>4211</v>
      </c>
      <c r="E2395" s="145" t="s">
        <v>4212</v>
      </c>
      <c r="F2395" s="163" t="s">
        <v>2362</v>
      </c>
      <c r="G2395" s="161">
        <v>11.0</v>
      </c>
      <c r="H2395" s="178">
        <v>2.0</v>
      </c>
      <c r="I2395" s="178">
        <v>11.0</v>
      </c>
      <c r="J2395" s="801">
        <v>50.0</v>
      </c>
      <c r="K2395" s="214">
        <v>4.0</v>
      </c>
      <c r="L2395" s="168" t="s">
        <v>113</v>
      </c>
    </row>
    <row r="2396" ht="15.0" customHeight="1">
      <c r="A2396" s="348" t="s">
        <v>4213</v>
      </c>
      <c r="B2396" s="162" t="s">
        <v>4208</v>
      </c>
      <c r="C2396" s="161" t="s">
        <v>101</v>
      </c>
      <c r="D2396" s="162" t="s">
        <v>4214</v>
      </c>
      <c r="E2396" s="145" t="s">
        <v>689</v>
      </c>
      <c r="F2396" s="163" t="s">
        <v>2508</v>
      </c>
      <c r="G2396" s="161">
        <v>11.0</v>
      </c>
      <c r="H2396" s="178">
        <v>2.0</v>
      </c>
      <c r="I2396" s="178">
        <v>11.0</v>
      </c>
      <c r="J2396" s="801">
        <v>50.0</v>
      </c>
      <c r="K2396" s="214">
        <v>4.0</v>
      </c>
      <c r="L2396" s="168" t="s">
        <v>113</v>
      </c>
    </row>
    <row r="2397" ht="15.0" customHeight="1">
      <c r="A2397" s="348" t="s">
        <v>4215</v>
      </c>
      <c r="B2397" s="162" t="s">
        <v>4208</v>
      </c>
      <c r="C2397" s="161" t="s">
        <v>101</v>
      </c>
      <c r="D2397" s="162" t="s">
        <v>4216</v>
      </c>
      <c r="E2397" s="145" t="s">
        <v>673</v>
      </c>
      <c r="F2397" s="163" t="s">
        <v>2508</v>
      </c>
      <c r="G2397" s="161">
        <v>11.0</v>
      </c>
      <c r="H2397" s="178">
        <v>2.0</v>
      </c>
      <c r="I2397" s="178">
        <v>11.0</v>
      </c>
      <c r="J2397" s="801">
        <v>50.0</v>
      </c>
      <c r="K2397" s="214">
        <v>4.0</v>
      </c>
      <c r="L2397" s="168" t="s">
        <v>113</v>
      </c>
    </row>
    <row r="2398" ht="15.0" customHeight="1">
      <c r="A2398" s="348" t="s">
        <v>4217</v>
      </c>
      <c r="B2398" s="162" t="s">
        <v>4208</v>
      </c>
      <c r="C2398" s="161" t="s">
        <v>101</v>
      </c>
      <c r="D2398" s="162" t="s">
        <v>4218</v>
      </c>
      <c r="E2398" s="145" t="s">
        <v>3052</v>
      </c>
      <c r="F2398" s="163" t="s">
        <v>2362</v>
      </c>
      <c r="G2398" s="161">
        <v>11.0</v>
      </c>
      <c r="H2398" s="178">
        <v>2.0</v>
      </c>
      <c r="I2398" s="178">
        <v>11.0</v>
      </c>
      <c r="J2398" s="801">
        <v>50.0</v>
      </c>
      <c r="K2398" s="214">
        <v>4.0</v>
      </c>
      <c r="L2398" s="168" t="s">
        <v>113</v>
      </c>
    </row>
    <row r="2399" ht="15.0" customHeight="1">
      <c r="A2399" s="348" t="s">
        <v>4219</v>
      </c>
      <c r="B2399" s="162" t="s">
        <v>4208</v>
      </c>
      <c r="C2399" s="161" t="s">
        <v>101</v>
      </c>
      <c r="D2399" s="162" t="s">
        <v>4220</v>
      </c>
      <c r="E2399" s="145" t="s">
        <v>584</v>
      </c>
      <c r="F2399" s="163" t="s">
        <v>2508</v>
      </c>
      <c r="G2399" s="161">
        <v>11.0</v>
      </c>
      <c r="H2399" s="178">
        <v>2.0</v>
      </c>
      <c r="I2399" s="178">
        <v>11.0</v>
      </c>
      <c r="J2399" s="801">
        <v>50.0</v>
      </c>
      <c r="K2399" s="214">
        <v>4.0</v>
      </c>
      <c r="L2399" s="168" t="s">
        <v>113</v>
      </c>
    </row>
    <row r="2400" ht="15.0" customHeight="1">
      <c r="A2400" s="348" t="s">
        <v>4221</v>
      </c>
      <c r="B2400" s="162" t="s">
        <v>4208</v>
      </c>
      <c r="C2400" s="161" t="s">
        <v>101</v>
      </c>
      <c r="D2400" s="162" t="s">
        <v>4222</v>
      </c>
      <c r="E2400" s="145" t="s">
        <v>4223</v>
      </c>
      <c r="F2400" s="163" t="s">
        <v>2362</v>
      </c>
      <c r="G2400" s="161">
        <v>11.0</v>
      </c>
      <c r="H2400" s="178">
        <v>2.0</v>
      </c>
      <c r="I2400" s="178">
        <v>11.0</v>
      </c>
      <c r="J2400" s="801">
        <v>50.0</v>
      </c>
      <c r="K2400" s="214">
        <v>4.0</v>
      </c>
      <c r="L2400" s="168" t="s">
        <v>113</v>
      </c>
    </row>
    <row r="2401" ht="15.0" customHeight="1">
      <c r="A2401" s="348" t="s">
        <v>4224</v>
      </c>
      <c r="B2401" s="162" t="s">
        <v>4208</v>
      </c>
      <c r="C2401" s="161" t="s">
        <v>101</v>
      </c>
      <c r="D2401" s="162" t="s">
        <v>4225</v>
      </c>
      <c r="E2401" s="145" t="s">
        <v>2974</v>
      </c>
      <c r="F2401" s="163" t="s">
        <v>2508</v>
      </c>
      <c r="G2401" s="161">
        <v>11.0</v>
      </c>
      <c r="H2401" s="178">
        <v>2.0</v>
      </c>
      <c r="I2401" s="178">
        <v>11.0</v>
      </c>
      <c r="J2401" s="801">
        <v>50.0</v>
      </c>
      <c r="K2401" s="214">
        <v>4.0</v>
      </c>
      <c r="L2401" s="168" t="s">
        <v>113</v>
      </c>
    </row>
    <row r="2402" ht="15.0" customHeight="1">
      <c r="A2402" s="348" t="s">
        <v>4226</v>
      </c>
      <c r="B2402" s="162" t="s">
        <v>4208</v>
      </c>
      <c r="C2402" s="161" t="s">
        <v>101</v>
      </c>
      <c r="D2402" s="162" t="s">
        <v>4227</v>
      </c>
      <c r="E2402" s="145" t="s">
        <v>4228</v>
      </c>
      <c r="F2402" s="163" t="s">
        <v>2508</v>
      </c>
      <c r="G2402" s="161">
        <v>11.0</v>
      </c>
      <c r="H2402" s="178">
        <v>2.0</v>
      </c>
      <c r="I2402" s="178">
        <v>11.0</v>
      </c>
      <c r="J2402" s="801">
        <v>50.0</v>
      </c>
      <c r="K2402" s="214">
        <v>4.0</v>
      </c>
      <c r="L2402" s="168" t="s">
        <v>113</v>
      </c>
    </row>
    <row r="2403" ht="15.0" customHeight="1">
      <c r="A2403" s="348" t="s">
        <v>4229</v>
      </c>
      <c r="B2403" s="162" t="s">
        <v>4230</v>
      </c>
      <c r="C2403" s="161" t="s">
        <v>101</v>
      </c>
      <c r="D2403" s="162" t="s">
        <v>4231</v>
      </c>
      <c r="E2403" s="145" t="s">
        <v>4232</v>
      </c>
      <c r="F2403" s="163" t="s">
        <v>2508</v>
      </c>
      <c r="G2403" s="161">
        <v>1.0</v>
      </c>
      <c r="H2403" s="178">
        <v>1.0</v>
      </c>
      <c r="I2403" s="178">
        <v>4.0</v>
      </c>
      <c r="J2403" s="801">
        <v>50.0</v>
      </c>
      <c r="K2403" s="166">
        <v>50.0</v>
      </c>
      <c r="L2403" s="168" t="s">
        <v>113</v>
      </c>
    </row>
    <row r="2404" ht="15.0" customHeight="1">
      <c r="A2404" s="348" t="s">
        <v>4229</v>
      </c>
      <c r="B2404" s="162" t="s">
        <v>4230</v>
      </c>
      <c r="C2404" s="161" t="s">
        <v>101</v>
      </c>
      <c r="D2404" s="162" t="s">
        <v>4233</v>
      </c>
      <c r="E2404" s="145" t="s">
        <v>4234</v>
      </c>
      <c r="F2404" s="163" t="s">
        <v>2362</v>
      </c>
      <c r="G2404" s="161">
        <v>1.0</v>
      </c>
      <c r="H2404" s="178">
        <v>1.0</v>
      </c>
      <c r="I2404" s="178">
        <v>4.0</v>
      </c>
      <c r="J2404" s="801">
        <v>50.0</v>
      </c>
      <c r="K2404" s="166">
        <v>50.0</v>
      </c>
      <c r="L2404" s="168" t="s">
        <v>113</v>
      </c>
    </row>
    <row r="2405" ht="15.0" customHeight="1">
      <c r="A2405" s="348" t="s">
        <v>4229</v>
      </c>
      <c r="B2405" s="162" t="s">
        <v>4230</v>
      </c>
      <c r="C2405" s="161" t="s">
        <v>101</v>
      </c>
      <c r="D2405" s="162" t="s">
        <v>4235</v>
      </c>
      <c r="E2405" s="145" t="s">
        <v>4236</v>
      </c>
      <c r="F2405" s="163" t="s">
        <v>2362</v>
      </c>
      <c r="G2405" s="161">
        <v>1.0</v>
      </c>
      <c r="H2405" s="178">
        <v>1.0</v>
      </c>
      <c r="I2405" s="178">
        <v>4.0</v>
      </c>
      <c r="J2405" s="801">
        <v>50.0</v>
      </c>
      <c r="K2405" s="166">
        <v>50.0</v>
      </c>
      <c r="L2405" s="168" t="s">
        <v>113</v>
      </c>
    </row>
    <row r="2406" ht="15.0" customHeight="1">
      <c r="A2406" s="348" t="s">
        <v>4229</v>
      </c>
      <c r="B2406" s="162" t="s">
        <v>4230</v>
      </c>
      <c r="C2406" s="161" t="s">
        <v>101</v>
      </c>
      <c r="D2406" s="162" t="s">
        <v>4237</v>
      </c>
      <c r="E2406" s="145" t="s">
        <v>4238</v>
      </c>
      <c r="F2406" s="163" t="s">
        <v>2362</v>
      </c>
      <c r="G2406" s="161">
        <v>1.0</v>
      </c>
      <c r="H2406" s="178">
        <v>1.0</v>
      </c>
      <c r="I2406" s="178">
        <v>4.0</v>
      </c>
      <c r="J2406" s="801">
        <v>50.0</v>
      </c>
      <c r="K2406" s="166">
        <v>50.0</v>
      </c>
      <c r="L2406" s="168" t="s">
        <v>113</v>
      </c>
    </row>
    <row r="2407" ht="15.0" customHeight="1">
      <c r="A2407" s="348" t="s">
        <v>4229</v>
      </c>
      <c r="B2407" s="162" t="s">
        <v>4230</v>
      </c>
      <c r="C2407" s="161" t="s">
        <v>101</v>
      </c>
      <c r="D2407" s="162" t="s">
        <v>4239</v>
      </c>
      <c r="E2407" s="145" t="s">
        <v>4240</v>
      </c>
      <c r="F2407" s="163" t="s">
        <v>2508</v>
      </c>
      <c r="G2407" s="161">
        <v>1.0</v>
      </c>
      <c r="H2407" s="178">
        <v>1.0</v>
      </c>
      <c r="I2407" s="178">
        <v>4.0</v>
      </c>
      <c r="J2407" s="801">
        <v>50.0</v>
      </c>
      <c r="K2407" s="166">
        <v>50.0</v>
      </c>
      <c r="L2407" s="168" t="s">
        <v>113</v>
      </c>
    </row>
    <row r="2408" ht="15.0" customHeight="1">
      <c r="A2408" s="348" t="s">
        <v>4229</v>
      </c>
      <c r="B2408" s="162" t="s">
        <v>4230</v>
      </c>
      <c r="C2408" s="161" t="s">
        <v>101</v>
      </c>
      <c r="D2408" s="162" t="s">
        <v>4241</v>
      </c>
      <c r="E2408" s="145" t="s">
        <v>4242</v>
      </c>
      <c r="F2408" s="163" t="s">
        <v>2508</v>
      </c>
      <c r="G2408" s="161">
        <v>1.0</v>
      </c>
      <c r="H2408" s="178">
        <v>1.0</v>
      </c>
      <c r="I2408" s="178">
        <v>4.0</v>
      </c>
      <c r="J2408" s="801">
        <v>50.0</v>
      </c>
      <c r="K2408" s="166">
        <v>50.0</v>
      </c>
      <c r="L2408" s="168" t="s">
        <v>113</v>
      </c>
    </row>
    <row r="2409" ht="15.0" customHeight="1">
      <c r="A2409" s="348" t="s">
        <v>4229</v>
      </c>
      <c r="B2409" s="162" t="s">
        <v>4230</v>
      </c>
      <c r="C2409" s="161" t="s">
        <v>101</v>
      </c>
      <c r="D2409" s="162" t="s">
        <v>4243</v>
      </c>
      <c r="E2409" s="145" t="s">
        <v>4244</v>
      </c>
      <c r="F2409" s="163" t="s">
        <v>2508</v>
      </c>
      <c r="G2409" s="161">
        <v>1.0</v>
      </c>
      <c r="H2409" s="178">
        <v>1.0</v>
      </c>
      <c r="I2409" s="178">
        <v>4.0</v>
      </c>
      <c r="J2409" s="801">
        <v>50.0</v>
      </c>
      <c r="K2409" s="166">
        <v>50.0</v>
      </c>
      <c r="L2409" s="168" t="s">
        <v>113</v>
      </c>
    </row>
    <row r="2410" ht="15.0" customHeight="1">
      <c r="A2410" s="348" t="s">
        <v>4229</v>
      </c>
      <c r="B2410" s="162" t="s">
        <v>4230</v>
      </c>
      <c r="C2410" s="161" t="s">
        <v>101</v>
      </c>
      <c r="D2410" s="162" t="s">
        <v>4245</v>
      </c>
      <c r="E2410" s="145" t="s">
        <v>4246</v>
      </c>
      <c r="F2410" s="163" t="s">
        <v>2508</v>
      </c>
      <c r="G2410" s="161">
        <v>1.0</v>
      </c>
      <c r="H2410" s="178">
        <v>1.0</v>
      </c>
      <c r="I2410" s="178">
        <v>4.0</v>
      </c>
      <c r="J2410" s="801">
        <v>50.0</v>
      </c>
      <c r="K2410" s="166">
        <v>50.0</v>
      </c>
      <c r="L2410" s="168" t="s">
        <v>113</v>
      </c>
    </row>
    <row r="2411" ht="15.0" customHeight="1">
      <c r="A2411" s="348" t="s">
        <v>4229</v>
      </c>
      <c r="B2411" s="162" t="s">
        <v>4230</v>
      </c>
      <c r="C2411" s="161" t="s">
        <v>101</v>
      </c>
      <c r="D2411" s="162" t="s">
        <v>4247</v>
      </c>
      <c r="E2411" s="145" t="s">
        <v>2022</v>
      </c>
      <c r="F2411" s="163" t="s">
        <v>2508</v>
      </c>
      <c r="G2411" s="161">
        <v>1.0</v>
      </c>
      <c r="H2411" s="178">
        <v>1.0</v>
      </c>
      <c r="I2411" s="178">
        <v>4.0</v>
      </c>
      <c r="J2411" s="801">
        <v>50.0</v>
      </c>
      <c r="K2411" s="166">
        <v>50.0</v>
      </c>
      <c r="L2411" s="168" t="s">
        <v>113</v>
      </c>
    </row>
    <row r="2412" ht="15.0" customHeight="1">
      <c r="A2412" s="348" t="s">
        <v>4229</v>
      </c>
      <c r="B2412" s="162" t="s">
        <v>4230</v>
      </c>
      <c r="C2412" s="161" t="s">
        <v>101</v>
      </c>
      <c r="D2412" s="162" t="s">
        <v>4248</v>
      </c>
      <c r="E2412" s="145" t="s">
        <v>4249</v>
      </c>
      <c r="F2412" s="163" t="s">
        <v>2362</v>
      </c>
      <c r="G2412" s="161">
        <v>1.0</v>
      </c>
      <c r="H2412" s="178">
        <v>1.0</v>
      </c>
      <c r="I2412" s="178">
        <v>4.0</v>
      </c>
      <c r="J2412" s="801">
        <v>50.0</v>
      </c>
      <c r="K2412" s="166">
        <v>50.0</v>
      </c>
      <c r="L2412" s="168" t="s">
        <v>113</v>
      </c>
    </row>
    <row r="2413" ht="15.0" customHeight="1">
      <c r="A2413" s="348" t="s">
        <v>4229</v>
      </c>
      <c r="B2413" s="162" t="s">
        <v>4230</v>
      </c>
      <c r="C2413" s="161" t="s">
        <v>101</v>
      </c>
      <c r="D2413" s="162" t="s">
        <v>4250</v>
      </c>
      <c r="E2413" s="145" t="s">
        <v>4251</v>
      </c>
      <c r="F2413" s="163" t="s">
        <v>2508</v>
      </c>
      <c r="G2413" s="161">
        <v>1.0</v>
      </c>
      <c r="H2413" s="178">
        <v>1.0</v>
      </c>
      <c r="I2413" s="178">
        <v>4.0</v>
      </c>
      <c r="J2413" s="801">
        <v>50.0</v>
      </c>
      <c r="K2413" s="166">
        <v>50.0</v>
      </c>
      <c r="L2413" s="168" t="s">
        <v>113</v>
      </c>
    </row>
    <row r="2414" ht="15.0" customHeight="1">
      <c r="A2414" s="348" t="s">
        <v>4229</v>
      </c>
      <c r="B2414" s="162" t="s">
        <v>4230</v>
      </c>
      <c r="C2414" s="161" t="s">
        <v>101</v>
      </c>
      <c r="D2414" s="162" t="s">
        <v>4252</v>
      </c>
      <c r="E2414" s="145" t="s">
        <v>4253</v>
      </c>
      <c r="F2414" s="163" t="s">
        <v>2362</v>
      </c>
      <c r="G2414" s="161">
        <v>1.0</v>
      </c>
      <c r="H2414" s="178">
        <v>1.0</v>
      </c>
      <c r="I2414" s="178">
        <v>4.0</v>
      </c>
      <c r="J2414" s="801">
        <v>50.0</v>
      </c>
      <c r="K2414" s="166">
        <v>50.0</v>
      </c>
      <c r="L2414" s="168" t="s">
        <v>113</v>
      </c>
    </row>
    <row r="2415" ht="15.0" customHeight="1">
      <c r="A2415" s="348" t="s">
        <v>4229</v>
      </c>
      <c r="B2415" s="162" t="s">
        <v>4230</v>
      </c>
      <c r="C2415" s="161" t="s">
        <v>101</v>
      </c>
      <c r="D2415" s="162" t="s">
        <v>4254</v>
      </c>
      <c r="E2415" s="145" t="s">
        <v>4255</v>
      </c>
      <c r="F2415" s="163" t="s">
        <v>2508</v>
      </c>
      <c r="G2415" s="161">
        <v>1.0</v>
      </c>
      <c r="H2415" s="178">
        <v>1.0</v>
      </c>
      <c r="I2415" s="178">
        <v>4.0</v>
      </c>
      <c r="J2415" s="801">
        <v>50.0</v>
      </c>
      <c r="K2415" s="166">
        <v>50.0</v>
      </c>
      <c r="L2415" s="168" t="s">
        <v>113</v>
      </c>
    </row>
    <row r="2416" ht="15.0" customHeight="1">
      <c r="A2416" s="348" t="s">
        <v>4229</v>
      </c>
      <c r="B2416" s="162" t="s">
        <v>4230</v>
      </c>
      <c r="C2416" s="161" t="s">
        <v>101</v>
      </c>
      <c r="D2416" s="162" t="s">
        <v>4256</v>
      </c>
      <c r="E2416" s="145" t="s">
        <v>4257</v>
      </c>
      <c r="F2416" s="163" t="s">
        <v>2362</v>
      </c>
      <c r="G2416" s="161">
        <v>1.0</v>
      </c>
      <c r="H2416" s="178">
        <v>1.0</v>
      </c>
      <c r="I2416" s="178">
        <v>4.0</v>
      </c>
      <c r="J2416" s="801">
        <v>50.0</v>
      </c>
      <c r="K2416" s="166">
        <v>50.0</v>
      </c>
      <c r="L2416" s="168" t="s">
        <v>113</v>
      </c>
    </row>
    <row r="2417" ht="15.0" customHeight="1">
      <c r="A2417" s="348" t="s">
        <v>4229</v>
      </c>
      <c r="B2417" s="162" t="s">
        <v>4230</v>
      </c>
      <c r="C2417" s="161" t="s">
        <v>101</v>
      </c>
      <c r="D2417" s="162" t="s">
        <v>4258</v>
      </c>
      <c r="E2417" s="145" t="s">
        <v>4259</v>
      </c>
      <c r="F2417" s="163" t="s">
        <v>2508</v>
      </c>
      <c r="G2417" s="161">
        <v>1.0</v>
      </c>
      <c r="H2417" s="178">
        <v>1.0</v>
      </c>
      <c r="I2417" s="178">
        <v>4.0</v>
      </c>
      <c r="J2417" s="801">
        <v>50.0</v>
      </c>
      <c r="K2417" s="166">
        <v>50.0</v>
      </c>
      <c r="L2417" s="168" t="s">
        <v>113</v>
      </c>
    </row>
    <row r="2418" ht="15.0" customHeight="1">
      <c r="A2418" s="348" t="s">
        <v>4229</v>
      </c>
      <c r="B2418" s="162" t="s">
        <v>4230</v>
      </c>
      <c r="C2418" s="161" t="s">
        <v>101</v>
      </c>
      <c r="D2418" s="162" t="s">
        <v>4260</v>
      </c>
      <c r="E2418" s="145" t="s">
        <v>4261</v>
      </c>
      <c r="F2418" s="163" t="s">
        <v>2362</v>
      </c>
      <c r="G2418" s="161">
        <v>1.0</v>
      </c>
      <c r="H2418" s="178">
        <v>1.0</v>
      </c>
      <c r="I2418" s="178">
        <v>4.0</v>
      </c>
      <c r="J2418" s="801">
        <v>50.0</v>
      </c>
      <c r="K2418" s="166">
        <v>50.0</v>
      </c>
      <c r="L2418" s="168" t="s">
        <v>113</v>
      </c>
    </row>
    <row r="2419" ht="15.0" customHeight="1">
      <c r="A2419" s="348" t="s">
        <v>4229</v>
      </c>
      <c r="B2419" s="162" t="s">
        <v>4230</v>
      </c>
      <c r="C2419" s="161" t="s">
        <v>101</v>
      </c>
      <c r="D2419" s="162" t="s">
        <v>4262</v>
      </c>
      <c r="E2419" s="145" t="s">
        <v>4263</v>
      </c>
      <c r="F2419" s="163" t="s">
        <v>2508</v>
      </c>
      <c r="G2419" s="161">
        <v>1.0</v>
      </c>
      <c r="H2419" s="178">
        <v>1.0</v>
      </c>
      <c r="I2419" s="178">
        <v>4.0</v>
      </c>
      <c r="J2419" s="801">
        <v>50.0</v>
      </c>
      <c r="K2419" s="166">
        <v>50.0</v>
      </c>
      <c r="L2419" s="168" t="s">
        <v>113</v>
      </c>
    </row>
    <row r="2420" ht="15.0" customHeight="1">
      <c r="A2420" s="348" t="s">
        <v>4264</v>
      </c>
      <c r="B2420" s="162" t="s">
        <v>4265</v>
      </c>
      <c r="C2420" s="161" t="s">
        <v>101</v>
      </c>
      <c r="D2420" s="162" t="s">
        <v>4266</v>
      </c>
      <c r="E2420" s="145" t="s">
        <v>4267</v>
      </c>
      <c r="F2420" s="163" t="s">
        <v>2508</v>
      </c>
      <c r="G2420" s="161">
        <v>2.0</v>
      </c>
      <c r="H2420" s="178">
        <v>2.0</v>
      </c>
      <c r="I2420" s="178">
        <v>8.0</v>
      </c>
      <c r="J2420" s="801">
        <v>50.0</v>
      </c>
      <c r="K2420" s="166">
        <v>25.0</v>
      </c>
      <c r="L2420" s="168" t="s">
        <v>113</v>
      </c>
    </row>
    <row r="2421" ht="15.0" customHeight="1">
      <c r="A2421" s="348" t="s">
        <v>4268</v>
      </c>
      <c r="B2421" s="162" t="s">
        <v>4269</v>
      </c>
      <c r="C2421" s="161" t="s">
        <v>101</v>
      </c>
      <c r="D2421" s="162" t="s">
        <v>4270</v>
      </c>
      <c r="E2421" s="145" t="s">
        <v>4271</v>
      </c>
      <c r="F2421" s="163" t="s">
        <v>2508</v>
      </c>
      <c r="G2421" s="161">
        <v>3.0</v>
      </c>
      <c r="H2421" s="178">
        <v>3.0</v>
      </c>
      <c r="I2421" s="178">
        <v>3.0</v>
      </c>
      <c r="J2421" s="801">
        <v>50.0</v>
      </c>
      <c r="K2421" s="166">
        <v>16.0</v>
      </c>
      <c r="L2421" s="168" t="s">
        <v>113</v>
      </c>
    </row>
    <row r="2422" ht="15.0" customHeight="1">
      <c r="A2422" s="348" t="s">
        <v>4268</v>
      </c>
      <c r="B2422" s="162" t="s">
        <v>4269</v>
      </c>
      <c r="C2422" s="161" t="s">
        <v>101</v>
      </c>
      <c r="D2422" s="162" t="s">
        <v>4272</v>
      </c>
      <c r="E2422" s="145" t="s">
        <v>4273</v>
      </c>
      <c r="F2422" s="163" t="s">
        <v>2508</v>
      </c>
      <c r="G2422" s="161">
        <v>3.0</v>
      </c>
      <c r="H2422" s="178">
        <v>3.0</v>
      </c>
      <c r="I2422" s="178">
        <v>3.0</v>
      </c>
      <c r="J2422" s="801">
        <v>50.0</v>
      </c>
      <c r="K2422" s="166">
        <v>16.0</v>
      </c>
      <c r="L2422" s="168" t="s">
        <v>113</v>
      </c>
    </row>
    <row r="2423" ht="15.0" customHeight="1">
      <c r="A2423" s="348" t="s">
        <v>4274</v>
      </c>
      <c r="B2423" s="162" t="s">
        <v>4275</v>
      </c>
      <c r="C2423" s="161" t="s">
        <v>101</v>
      </c>
      <c r="D2423" s="162" t="s">
        <v>4276</v>
      </c>
      <c r="E2423" s="145" t="s">
        <v>4277</v>
      </c>
      <c r="F2423" s="163" t="s">
        <v>2508</v>
      </c>
      <c r="G2423" s="161">
        <v>9.0</v>
      </c>
      <c r="H2423" s="178">
        <v>1.0</v>
      </c>
      <c r="I2423" s="178">
        <v>11.0</v>
      </c>
      <c r="J2423" s="801">
        <v>50.0</v>
      </c>
      <c r="K2423" s="166">
        <v>5.0</v>
      </c>
      <c r="L2423" s="168" t="s">
        <v>113</v>
      </c>
    </row>
    <row r="2424" ht="15.0" customHeight="1">
      <c r="A2424" s="348" t="s">
        <v>4274</v>
      </c>
      <c r="B2424" s="162" t="s">
        <v>4275</v>
      </c>
      <c r="C2424" s="161" t="s">
        <v>101</v>
      </c>
      <c r="D2424" s="162" t="s">
        <v>4278</v>
      </c>
      <c r="E2424" s="145" t="s">
        <v>4279</v>
      </c>
      <c r="F2424" s="163" t="s">
        <v>2508</v>
      </c>
      <c r="G2424" s="161">
        <v>9.0</v>
      </c>
      <c r="H2424" s="178">
        <v>1.0</v>
      </c>
      <c r="I2424" s="178">
        <v>11.0</v>
      </c>
      <c r="J2424" s="801">
        <v>50.0</v>
      </c>
      <c r="K2424" s="166">
        <v>5.0</v>
      </c>
      <c r="L2424" s="168" t="s">
        <v>113</v>
      </c>
    </row>
    <row r="2425" ht="15.0" customHeight="1">
      <c r="A2425" s="348" t="s">
        <v>4274</v>
      </c>
      <c r="B2425" s="162" t="s">
        <v>4275</v>
      </c>
      <c r="C2425" s="161" t="s">
        <v>101</v>
      </c>
      <c r="D2425" s="162" t="s">
        <v>4280</v>
      </c>
      <c r="E2425" s="145" t="s">
        <v>4281</v>
      </c>
      <c r="F2425" s="163" t="s">
        <v>2508</v>
      </c>
      <c r="G2425" s="161">
        <v>9.0</v>
      </c>
      <c r="H2425" s="178">
        <v>1.0</v>
      </c>
      <c r="I2425" s="178">
        <v>11.0</v>
      </c>
      <c r="J2425" s="801">
        <v>50.0</v>
      </c>
      <c r="K2425" s="166">
        <v>5.0</v>
      </c>
      <c r="L2425" s="168" t="s">
        <v>113</v>
      </c>
    </row>
    <row r="2426" ht="15.0" customHeight="1">
      <c r="A2426" s="348" t="s">
        <v>4274</v>
      </c>
      <c r="B2426" s="162" t="s">
        <v>4275</v>
      </c>
      <c r="C2426" s="161" t="s">
        <v>101</v>
      </c>
      <c r="D2426" s="162" t="s">
        <v>4282</v>
      </c>
      <c r="E2426" s="145" t="s">
        <v>4283</v>
      </c>
      <c r="F2426" s="163" t="s">
        <v>2508</v>
      </c>
      <c r="G2426" s="161">
        <v>9.0</v>
      </c>
      <c r="H2426" s="178">
        <v>1.0</v>
      </c>
      <c r="I2426" s="178">
        <v>11.0</v>
      </c>
      <c r="J2426" s="801">
        <v>50.0</v>
      </c>
      <c r="K2426" s="166">
        <v>5.0</v>
      </c>
      <c r="L2426" s="168" t="s">
        <v>113</v>
      </c>
    </row>
    <row r="2427" ht="15.0" customHeight="1">
      <c r="A2427" s="348" t="s">
        <v>4274</v>
      </c>
      <c r="B2427" s="162" t="s">
        <v>4275</v>
      </c>
      <c r="C2427" s="161" t="s">
        <v>101</v>
      </c>
      <c r="D2427" s="162" t="s">
        <v>4284</v>
      </c>
      <c r="E2427" s="145" t="s">
        <v>4285</v>
      </c>
      <c r="F2427" s="163" t="s">
        <v>2508</v>
      </c>
      <c r="G2427" s="161">
        <v>9.0</v>
      </c>
      <c r="H2427" s="178">
        <v>1.0</v>
      </c>
      <c r="I2427" s="178">
        <v>11.0</v>
      </c>
      <c r="J2427" s="801">
        <v>50.0</v>
      </c>
      <c r="K2427" s="166">
        <v>5.0</v>
      </c>
      <c r="L2427" s="168" t="s">
        <v>113</v>
      </c>
    </row>
    <row r="2428" ht="15.0" customHeight="1">
      <c r="A2428" s="348" t="s">
        <v>4286</v>
      </c>
      <c r="B2428" s="162" t="s">
        <v>4287</v>
      </c>
      <c r="C2428" s="161" t="s">
        <v>101</v>
      </c>
      <c r="D2428" s="162" t="s">
        <v>4288</v>
      </c>
      <c r="E2428" s="145" t="s">
        <v>4289</v>
      </c>
      <c r="F2428" s="163" t="s">
        <v>2508</v>
      </c>
      <c r="G2428" s="161">
        <v>4.0</v>
      </c>
      <c r="H2428" s="178">
        <v>1.0</v>
      </c>
      <c r="I2428" s="178">
        <v>6.0</v>
      </c>
      <c r="J2428" s="801">
        <v>50.0</v>
      </c>
      <c r="K2428" s="166">
        <v>12.0</v>
      </c>
      <c r="L2428" s="168" t="s">
        <v>113</v>
      </c>
    </row>
    <row r="2429" ht="15.0" customHeight="1">
      <c r="A2429" s="348" t="s">
        <v>4286</v>
      </c>
      <c r="B2429" s="162" t="s">
        <v>4287</v>
      </c>
      <c r="C2429" s="161" t="s">
        <v>101</v>
      </c>
      <c r="D2429" s="162" t="s">
        <v>4290</v>
      </c>
      <c r="E2429" s="145" t="s">
        <v>4291</v>
      </c>
      <c r="F2429" s="163" t="s">
        <v>2508</v>
      </c>
      <c r="G2429" s="161">
        <v>4.0</v>
      </c>
      <c r="H2429" s="178">
        <v>1.0</v>
      </c>
      <c r="I2429" s="178">
        <v>6.0</v>
      </c>
      <c r="J2429" s="801">
        <v>50.0</v>
      </c>
      <c r="K2429" s="166">
        <v>12.0</v>
      </c>
      <c r="L2429" s="168" t="s">
        <v>113</v>
      </c>
    </row>
    <row r="2430" ht="15.0" customHeight="1">
      <c r="A2430" s="348" t="s">
        <v>4286</v>
      </c>
      <c r="B2430" s="162" t="s">
        <v>4287</v>
      </c>
      <c r="C2430" s="161" t="s">
        <v>101</v>
      </c>
      <c r="D2430" s="162" t="s">
        <v>4292</v>
      </c>
      <c r="E2430" s="145" t="s">
        <v>4293</v>
      </c>
      <c r="F2430" s="163" t="s">
        <v>2508</v>
      </c>
      <c r="G2430" s="161">
        <v>4.0</v>
      </c>
      <c r="H2430" s="178">
        <v>1.0</v>
      </c>
      <c r="I2430" s="178">
        <v>6.0</v>
      </c>
      <c r="J2430" s="801">
        <v>50.0</v>
      </c>
      <c r="K2430" s="166">
        <v>12.0</v>
      </c>
      <c r="L2430" s="168" t="s">
        <v>113</v>
      </c>
    </row>
    <row r="2431" ht="15.0" customHeight="1">
      <c r="A2431" s="348" t="s">
        <v>4286</v>
      </c>
      <c r="B2431" s="162" t="s">
        <v>4287</v>
      </c>
      <c r="C2431" s="161" t="s">
        <v>101</v>
      </c>
      <c r="D2431" s="162" t="s">
        <v>4294</v>
      </c>
      <c r="E2431" s="145" t="s">
        <v>4295</v>
      </c>
      <c r="F2431" s="163" t="s">
        <v>2508</v>
      </c>
      <c r="G2431" s="161">
        <v>4.0</v>
      </c>
      <c r="H2431" s="178">
        <v>1.0</v>
      </c>
      <c r="I2431" s="178">
        <v>6.0</v>
      </c>
      <c r="J2431" s="801">
        <v>50.0</v>
      </c>
      <c r="K2431" s="166">
        <v>12.0</v>
      </c>
      <c r="L2431" s="168" t="s">
        <v>113</v>
      </c>
    </row>
    <row r="2432" ht="15.0" customHeight="1">
      <c r="A2432" s="348" t="s">
        <v>4286</v>
      </c>
      <c r="B2432" s="162" t="s">
        <v>4287</v>
      </c>
      <c r="C2432" s="161" t="s">
        <v>101</v>
      </c>
      <c r="D2432" s="162" t="s">
        <v>4296</v>
      </c>
      <c r="E2432" s="145" t="s">
        <v>4297</v>
      </c>
      <c r="F2432" s="163" t="s">
        <v>2508</v>
      </c>
      <c r="G2432" s="161">
        <v>4.0</v>
      </c>
      <c r="H2432" s="178">
        <v>1.0</v>
      </c>
      <c r="I2432" s="178">
        <v>6.0</v>
      </c>
      <c r="J2432" s="801">
        <v>50.0</v>
      </c>
      <c r="K2432" s="166">
        <v>12.0</v>
      </c>
      <c r="L2432" s="168" t="s">
        <v>113</v>
      </c>
    </row>
    <row r="2433" ht="15.0" customHeight="1">
      <c r="A2433" s="348" t="s">
        <v>4286</v>
      </c>
      <c r="B2433" s="162" t="s">
        <v>4287</v>
      </c>
      <c r="C2433" s="161" t="s">
        <v>101</v>
      </c>
      <c r="D2433" s="162" t="s">
        <v>4298</v>
      </c>
      <c r="E2433" s="145" t="s">
        <v>4299</v>
      </c>
      <c r="F2433" s="163" t="s">
        <v>2508</v>
      </c>
      <c r="G2433" s="161">
        <v>4.0</v>
      </c>
      <c r="H2433" s="178">
        <v>1.0</v>
      </c>
      <c r="I2433" s="178">
        <v>6.0</v>
      </c>
      <c r="J2433" s="801">
        <v>50.0</v>
      </c>
      <c r="K2433" s="166">
        <v>12.0</v>
      </c>
      <c r="L2433" s="168" t="s">
        <v>113</v>
      </c>
    </row>
    <row r="2434" ht="15.0" customHeight="1">
      <c r="A2434" s="348" t="s">
        <v>4286</v>
      </c>
      <c r="B2434" s="162" t="s">
        <v>4287</v>
      </c>
      <c r="C2434" s="161" t="s">
        <v>101</v>
      </c>
      <c r="D2434" s="162" t="s">
        <v>4300</v>
      </c>
      <c r="E2434" s="145" t="s">
        <v>4301</v>
      </c>
      <c r="F2434" s="163" t="s">
        <v>2508</v>
      </c>
      <c r="G2434" s="161">
        <v>4.0</v>
      </c>
      <c r="H2434" s="178">
        <v>1.0</v>
      </c>
      <c r="I2434" s="178">
        <v>6.0</v>
      </c>
      <c r="J2434" s="801">
        <v>50.0</v>
      </c>
      <c r="K2434" s="166">
        <v>12.0</v>
      </c>
      <c r="L2434" s="168" t="s">
        <v>113</v>
      </c>
    </row>
    <row r="2435" ht="15.0" customHeight="1">
      <c r="A2435" s="348" t="s">
        <v>4286</v>
      </c>
      <c r="B2435" s="162" t="s">
        <v>4287</v>
      </c>
      <c r="C2435" s="161" t="s">
        <v>101</v>
      </c>
      <c r="D2435" s="162" t="s">
        <v>4302</v>
      </c>
      <c r="E2435" s="145" t="s">
        <v>4303</v>
      </c>
      <c r="F2435" s="163" t="s">
        <v>2508</v>
      </c>
      <c r="G2435" s="161">
        <v>4.0</v>
      </c>
      <c r="H2435" s="178">
        <v>1.0</v>
      </c>
      <c r="I2435" s="178">
        <v>6.0</v>
      </c>
      <c r="J2435" s="801">
        <v>50.0</v>
      </c>
      <c r="K2435" s="166">
        <v>12.0</v>
      </c>
      <c r="L2435" s="168" t="s">
        <v>113</v>
      </c>
    </row>
    <row r="2436" ht="15.0" customHeight="1">
      <c r="A2436" s="348" t="s">
        <v>4286</v>
      </c>
      <c r="B2436" s="162" t="s">
        <v>4287</v>
      </c>
      <c r="C2436" s="161" t="s">
        <v>101</v>
      </c>
      <c r="D2436" s="162" t="s">
        <v>4304</v>
      </c>
      <c r="E2436" s="145" t="s">
        <v>4305</v>
      </c>
      <c r="F2436" s="163" t="s">
        <v>2362</v>
      </c>
      <c r="G2436" s="161">
        <v>4.0</v>
      </c>
      <c r="H2436" s="178">
        <v>1.0</v>
      </c>
      <c r="I2436" s="178">
        <v>6.0</v>
      </c>
      <c r="J2436" s="801">
        <v>50.0</v>
      </c>
      <c r="K2436" s="166">
        <v>12.0</v>
      </c>
      <c r="L2436" s="168" t="s">
        <v>113</v>
      </c>
    </row>
    <row r="2437" ht="15.0" customHeight="1">
      <c r="A2437" s="348" t="s">
        <v>4286</v>
      </c>
      <c r="B2437" s="162" t="s">
        <v>4287</v>
      </c>
      <c r="C2437" s="161" t="s">
        <v>101</v>
      </c>
      <c r="D2437" s="162" t="s">
        <v>4306</v>
      </c>
      <c r="E2437" s="145" t="s">
        <v>4307</v>
      </c>
      <c r="F2437" s="163" t="s">
        <v>2362</v>
      </c>
      <c r="G2437" s="161">
        <v>4.0</v>
      </c>
      <c r="H2437" s="178">
        <v>1.0</v>
      </c>
      <c r="I2437" s="178">
        <v>6.0</v>
      </c>
      <c r="J2437" s="801">
        <v>50.0</v>
      </c>
      <c r="K2437" s="166">
        <v>12.0</v>
      </c>
      <c r="L2437" s="168" t="s">
        <v>113</v>
      </c>
    </row>
    <row r="2438" ht="15.0" customHeight="1">
      <c r="A2438" s="348" t="s">
        <v>4286</v>
      </c>
      <c r="B2438" s="162" t="s">
        <v>4287</v>
      </c>
      <c r="C2438" s="161" t="s">
        <v>101</v>
      </c>
      <c r="D2438" s="162" t="s">
        <v>4308</v>
      </c>
      <c r="E2438" s="145" t="s">
        <v>4309</v>
      </c>
      <c r="F2438" s="163" t="s">
        <v>2362</v>
      </c>
      <c r="G2438" s="161">
        <v>4.0</v>
      </c>
      <c r="H2438" s="178">
        <v>1.0</v>
      </c>
      <c r="I2438" s="178">
        <v>6.0</v>
      </c>
      <c r="J2438" s="801">
        <v>50.0</v>
      </c>
      <c r="K2438" s="166">
        <v>12.0</v>
      </c>
      <c r="L2438" s="168" t="s">
        <v>113</v>
      </c>
    </row>
    <row r="2439" ht="15.0" customHeight="1">
      <c r="A2439" s="348" t="s">
        <v>4286</v>
      </c>
      <c r="B2439" s="162" t="s">
        <v>4287</v>
      </c>
      <c r="C2439" s="161" t="s">
        <v>101</v>
      </c>
      <c r="D2439" s="162" t="s">
        <v>4310</v>
      </c>
      <c r="E2439" s="145" t="s">
        <v>4311</v>
      </c>
      <c r="F2439" s="163" t="s">
        <v>2508</v>
      </c>
      <c r="G2439" s="161">
        <v>4.0</v>
      </c>
      <c r="H2439" s="178">
        <v>1.0</v>
      </c>
      <c r="I2439" s="178">
        <v>6.0</v>
      </c>
      <c r="J2439" s="801">
        <v>50.0</v>
      </c>
      <c r="K2439" s="166">
        <v>12.0</v>
      </c>
      <c r="L2439" s="168" t="s">
        <v>113</v>
      </c>
    </row>
    <row r="2440" ht="15.0" customHeight="1">
      <c r="A2440" s="348" t="s">
        <v>4286</v>
      </c>
      <c r="B2440" s="162" t="s">
        <v>4287</v>
      </c>
      <c r="C2440" s="161" t="s">
        <v>101</v>
      </c>
      <c r="D2440" s="162" t="s">
        <v>4312</v>
      </c>
      <c r="E2440" s="145" t="s">
        <v>4313</v>
      </c>
      <c r="F2440" s="163" t="s">
        <v>2508</v>
      </c>
      <c r="G2440" s="161">
        <v>4.0</v>
      </c>
      <c r="H2440" s="178">
        <v>1.0</v>
      </c>
      <c r="I2440" s="178">
        <v>6.0</v>
      </c>
      <c r="J2440" s="801">
        <v>50.0</v>
      </c>
      <c r="K2440" s="166">
        <v>12.0</v>
      </c>
      <c r="L2440" s="168" t="s">
        <v>113</v>
      </c>
    </row>
    <row r="2441" ht="15.0" customHeight="1">
      <c r="A2441" s="348" t="s">
        <v>4286</v>
      </c>
      <c r="B2441" s="162" t="s">
        <v>4287</v>
      </c>
      <c r="C2441" s="161" t="s">
        <v>101</v>
      </c>
      <c r="D2441" s="162" t="s">
        <v>4247</v>
      </c>
      <c r="E2441" s="145" t="s">
        <v>2022</v>
      </c>
      <c r="F2441" s="163" t="s">
        <v>2508</v>
      </c>
      <c r="G2441" s="161">
        <v>4.0</v>
      </c>
      <c r="H2441" s="178">
        <v>1.0</v>
      </c>
      <c r="I2441" s="178">
        <v>6.0</v>
      </c>
      <c r="J2441" s="801">
        <v>50.0</v>
      </c>
      <c r="K2441" s="166">
        <v>12.0</v>
      </c>
      <c r="L2441" s="168" t="s">
        <v>113</v>
      </c>
    </row>
    <row r="2442" ht="15.0" customHeight="1">
      <c r="A2442" s="348" t="s">
        <v>4286</v>
      </c>
      <c r="B2442" s="162" t="s">
        <v>4287</v>
      </c>
      <c r="C2442" s="161" t="s">
        <v>101</v>
      </c>
      <c r="D2442" s="162" t="s">
        <v>4314</v>
      </c>
      <c r="E2442" s="145" t="s">
        <v>4315</v>
      </c>
      <c r="F2442" s="163" t="s">
        <v>2508</v>
      </c>
      <c r="G2442" s="161">
        <v>4.0</v>
      </c>
      <c r="H2442" s="178">
        <v>1.0</v>
      </c>
      <c r="I2442" s="178">
        <v>6.0</v>
      </c>
      <c r="J2442" s="801">
        <v>50.0</v>
      </c>
      <c r="K2442" s="166">
        <v>12.0</v>
      </c>
      <c r="L2442" s="168" t="s">
        <v>113</v>
      </c>
    </row>
    <row r="2443" ht="15.0" customHeight="1">
      <c r="A2443" s="348" t="s">
        <v>4286</v>
      </c>
      <c r="B2443" s="162" t="s">
        <v>4287</v>
      </c>
      <c r="C2443" s="161" t="s">
        <v>101</v>
      </c>
      <c r="D2443" s="162" t="s">
        <v>4316</v>
      </c>
      <c r="E2443" s="145" t="s">
        <v>4317</v>
      </c>
      <c r="F2443" s="163" t="s">
        <v>2508</v>
      </c>
      <c r="G2443" s="161">
        <v>4.0</v>
      </c>
      <c r="H2443" s="178">
        <v>1.0</v>
      </c>
      <c r="I2443" s="178">
        <v>6.0</v>
      </c>
      <c r="J2443" s="801">
        <v>50.0</v>
      </c>
      <c r="K2443" s="166">
        <v>12.0</v>
      </c>
      <c r="L2443" s="168" t="s">
        <v>113</v>
      </c>
    </row>
    <row r="2444" ht="15.0" customHeight="1">
      <c r="A2444" s="348" t="s">
        <v>4286</v>
      </c>
      <c r="B2444" s="162" t="s">
        <v>4287</v>
      </c>
      <c r="C2444" s="161" t="s">
        <v>101</v>
      </c>
      <c r="D2444" s="162" t="s">
        <v>4318</v>
      </c>
      <c r="E2444" s="145" t="s">
        <v>4319</v>
      </c>
      <c r="F2444" s="163" t="s">
        <v>2508</v>
      </c>
      <c r="G2444" s="161">
        <v>4.0</v>
      </c>
      <c r="H2444" s="178">
        <v>1.0</v>
      </c>
      <c r="I2444" s="178">
        <v>6.0</v>
      </c>
      <c r="J2444" s="801">
        <v>50.0</v>
      </c>
      <c r="K2444" s="166">
        <v>12.0</v>
      </c>
      <c r="L2444" s="168" t="s">
        <v>113</v>
      </c>
    </row>
    <row r="2445" ht="15.0" customHeight="1">
      <c r="A2445" s="348" t="s">
        <v>4286</v>
      </c>
      <c r="B2445" s="162" t="s">
        <v>4287</v>
      </c>
      <c r="C2445" s="161" t="s">
        <v>101</v>
      </c>
      <c r="D2445" s="162" t="s">
        <v>4320</v>
      </c>
      <c r="E2445" s="145" t="s">
        <v>4321</v>
      </c>
      <c r="F2445" s="163" t="s">
        <v>2508</v>
      </c>
      <c r="G2445" s="161">
        <v>4.0</v>
      </c>
      <c r="H2445" s="178">
        <v>1.0</v>
      </c>
      <c r="I2445" s="178">
        <v>6.0</v>
      </c>
      <c r="J2445" s="801">
        <v>50.0</v>
      </c>
      <c r="K2445" s="166">
        <v>12.0</v>
      </c>
      <c r="L2445" s="168" t="s">
        <v>113</v>
      </c>
    </row>
    <row r="2446" ht="15.0" customHeight="1">
      <c r="A2446" s="348" t="s">
        <v>4322</v>
      </c>
      <c r="B2446" s="162" t="s">
        <v>4323</v>
      </c>
      <c r="C2446" s="161" t="s">
        <v>101</v>
      </c>
      <c r="D2446" s="162" t="s">
        <v>4324</v>
      </c>
      <c r="E2446" s="145" t="s">
        <v>4325</v>
      </c>
      <c r="F2446" s="163" t="s">
        <v>2508</v>
      </c>
      <c r="G2446" s="161">
        <v>4.0</v>
      </c>
      <c r="H2446" s="178">
        <v>1.0</v>
      </c>
      <c r="I2446" s="178">
        <v>4.0</v>
      </c>
      <c r="J2446" s="801">
        <v>50.0</v>
      </c>
      <c r="K2446" s="166">
        <v>12.0</v>
      </c>
      <c r="L2446" s="168" t="s">
        <v>113</v>
      </c>
    </row>
    <row r="2447" ht="15.0" customHeight="1">
      <c r="A2447" s="348" t="s">
        <v>4322</v>
      </c>
      <c r="B2447" s="162" t="s">
        <v>4323</v>
      </c>
      <c r="C2447" s="161" t="s">
        <v>101</v>
      </c>
      <c r="D2447" s="162" t="s">
        <v>4326</v>
      </c>
      <c r="E2447" s="145" t="s">
        <v>4327</v>
      </c>
      <c r="F2447" s="163" t="s">
        <v>2508</v>
      </c>
      <c r="G2447" s="161">
        <v>4.0</v>
      </c>
      <c r="H2447" s="178">
        <v>1.0</v>
      </c>
      <c r="I2447" s="178">
        <v>4.0</v>
      </c>
      <c r="J2447" s="801">
        <v>50.0</v>
      </c>
      <c r="K2447" s="166">
        <v>12.0</v>
      </c>
      <c r="L2447" s="168" t="s">
        <v>113</v>
      </c>
    </row>
    <row r="2448" ht="15.0" customHeight="1">
      <c r="A2448" s="348" t="s">
        <v>4328</v>
      </c>
      <c r="B2448" s="162" t="s">
        <v>4329</v>
      </c>
      <c r="C2448" s="161" t="s">
        <v>101</v>
      </c>
      <c r="D2448" s="162" t="s">
        <v>4330</v>
      </c>
      <c r="E2448" s="145" t="s">
        <v>4331</v>
      </c>
      <c r="F2448" s="163" t="s">
        <v>2362</v>
      </c>
      <c r="G2448" s="161">
        <v>5.0</v>
      </c>
      <c r="H2448" s="178">
        <v>1.0</v>
      </c>
      <c r="I2448" s="178">
        <v>5.0</v>
      </c>
      <c r="J2448" s="801">
        <v>50.0</v>
      </c>
      <c r="K2448" s="166">
        <v>10.0</v>
      </c>
      <c r="L2448" s="168" t="s">
        <v>113</v>
      </c>
    </row>
    <row r="2449" ht="15.0" customHeight="1">
      <c r="A2449" s="348" t="s">
        <v>4328</v>
      </c>
      <c r="B2449" s="162" t="s">
        <v>4329</v>
      </c>
      <c r="C2449" s="161" t="s">
        <v>101</v>
      </c>
      <c r="D2449" s="162" t="s">
        <v>4332</v>
      </c>
      <c r="E2449" s="145" t="s">
        <v>4333</v>
      </c>
      <c r="F2449" s="163" t="s">
        <v>2362</v>
      </c>
      <c r="G2449" s="161">
        <v>5.0</v>
      </c>
      <c r="H2449" s="178">
        <v>1.0</v>
      </c>
      <c r="I2449" s="178">
        <v>5.0</v>
      </c>
      <c r="J2449" s="801">
        <v>50.0</v>
      </c>
      <c r="K2449" s="166">
        <v>10.0</v>
      </c>
      <c r="L2449" s="168" t="s">
        <v>113</v>
      </c>
    </row>
    <row r="2450" ht="15.0" customHeight="1">
      <c r="A2450" s="348" t="s">
        <v>4328</v>
      </c>
      <c r="B2450" s="162" t="s">
        <v>4329</v>
      </c>
      <c r="C2450" s="161" t="s">
        <v>101</v>
      </c>
      <c r="D2450" s="162" t="s">
        <v>4334</v>
      </c>
      <c r="E2450" s="145" t="s">
        <v>4335</v>
      </c>
      <c r="F2450" s="163" t="s">
        <v>2362</v>
      </c>
      <c r="G2450" s="161">
        <v>5.0</v>
      </c>
      <c r="H2450" s="178">
        <v>1.0</v>
      </c>
      <c r="I2450" s="178">
        <v>5.0</v>
      </c>
      <c r="J2450" s="801">
        <v>50.0</v>
      </c>
      <c r="K2450" s="166">
        <v>10.0</v>
      </c>
      <c r="L2450" s="168" t="s">
        <v>113</v>
      </c>
    </row>
    <row r="2451" ht="15.0" customHeight="1">
      <c r="A2451" s="348" t="s">
        <v>4328</v>
      </c>
      <c r="B2451" s="162" t="s">
        <v>4329</v>
      </c>
      <c r="C2451" s="161" t="s">
        <v>101</v>
      </c>
      <c r="D2451" s="162" t="s">
        <v>4336</v>
      </c>
      <c r="E2451" s="145" t="s">
        <v>350</v>
      </c>
      <c r="F2451" s="163" t="s">
        <v>2508</v>
      </c>
      <c r="G2451" s="161">
        <v>5.0</v>
      </c>
      <c r="H2451" s="178">
        <v>1.0</v>
      </c>
      <c r="I2451" s="178">
        <v>5.0</v>
      </c>
      <c r="J2451" s="801">
        <v>50.0</v>
      </c>
      <c r="K2451" s="166">
        <v>10.0</v>
      </c>
      <c r="L2451" s="168" t="s">
        <v>113</v>
      </c>
    </row>
    <row r="2452" ht="15.0" customHeight="1">
      <c r="A2452" s="348" t="s">
        <v>4328</v>
      </c>
      <c r="B2452" s="162" t="s">
        <v>4329</v>
      </c>
      <c r="C2452" s="161" t="s">
        <v>101</v>
      </c>
      <c r="D2452" s="162" t="s">
        <v>4337</v>
      </c>
      <c r="E2452" s="145" t="s">
        <v>4338</v>
      </c>
      <c r="F2452" s="163" t="s">
        <v>2362</v>
      </c>
      <c r="G2452" s="161">
        <v>5.0</v>
      </c>
      <c r="H2452" s="178">
        <v>1.0</v>
      </c>
      <c r="I2452" s="178">
        <v>5.0</v>
      </c>
      <c r="J2452" s="801">
        <v>50.0</v>
      </c>
      <c r="K2452" s="166">
        <v>10.0</v>
      </c>
      <c r="L2452" s="168" t="s">
        <v>113</v>
      </c>
    </row>
    <row r="2453" ht="15.0" customHeight="1">
      <c r="A2453" s="348" t="s">
        <v>4328</v>
      </c>
      <c r="B2453" s="162" t="s">
        <v>4329</v>
      </c>
      <c r="C2453" s="161" t="s">
        <v>101</v>
      </c>
      <c r="D2453" s="162" t="s">
        <v>4214</v>
      </c>
      <c r="E2453" s="145" t="s">
        <v>689</v>
      </c>
      <c r="F2453" s="163" t="s">
        <v>2508</v>
      </c>
      <c r="G2453" s="161">
        <v>5.0</v>
      </c>
      <c r="H2453" s="178">
        <v>1.0</v>
      </c>
      <c r="I2453" s="178">
        <v>5.0</v>
      </c>
      <c r="J2453" s="801">
        <v>50.0</v>
      </c>
      <c r="K2453" s="166">
        <v>10.0</v>
      </c>
      <c r="L2453" s="168" t="s">
        <v>113</v>
      </c>
    </row>
    <row r="2454" ht="15.0" customHeight="1">
      <c r="A2454" s="348" t="s">
        <v>4328</v>
      </c>
      <c r="B2454" s="162" t="s">
        <v>4329</v>
      </c>
      <c r="C2454" s="161" t="s">
        <v>101</v>
      </c>
      <c r="D2454" s="162" t="s">
        <v>4339</v>
      </c>
      <c r="E2454" s="145" t="s">
        <v>4340</v>
      </c>
      <c r="F2454" s="163" t="s">
        <v>2508</v>
      </c>
      <c r="G2454" s="161">
        <v>5.0</v>
      </c>
      <c r="H2454" s="178">
        <v>1.0</v>
      </c>
      <c r="I2454" s="178">
        <v>5.0</v>
      </c>
      <c r="J2454" s="801">
        <v>50.0</v>
      </c>
      <c r="K2454" s="166">
        <v>10.0</v>
      </c>
      <c r="L2454" s="168" t="s">
        <v>113</v>
      </c>
    </row>
    <row r="2455" ht="15.0" customHeight="1">
      <c r="A2455" s="348" t="s">
        <v>4328</v>
      </c>
      <c r="B2455" s="162" t="s">
        <v>4329</v>
      </c>
      <c r="C2455" s="161" t="s">
        <v>101</v>
      </c>
      <c r="D2455" s="162" t="s">
        <v>4341</v>
      </c>
      <c r="E2455" s="145" t="s">
        <v>4342</v>
      </c>
      <c r="F2455" s="163" t="s">
        <v>2508</v>
      </c>
      <c r="G2455" s="161">
        <v>5.0</v>
      </c>
      <c r="H2455" s="178">
        <v>1.0</v>
      </c>
      <c r="I2455" s="178">
        <v>5.0</v>
      </c>
      <c r="J2455" s="801">
        <v>50.0</v>
      </c>
      <c r="K2455" s="166">
        <v>10.0</v>
      </c>
      <c r="L2455" s="168" t="s">
        <v>113</v>
      </c>
    </row>
    <row r="2456" ht="15.0" customHeight="1">
      <c r="A2456" s="348" t="s">
        <v>4328</v>
      </c>
      <c r="B2456" s="162" t="s">
        <v>4329</v>
      </c>
      <c r="C2456" s="161" t="s">
        <v>101</v>
      </c>
      <c r="D2456" s="162" t="s">
        <v>4225</v>
      </c>
      <c r="E2456" s="145" t="s">
        <v>2974</v>
      </c>
      <c r="F2456" s="163" t="s">
        <v>2508</v>
      </c>
      <c r="G2456" s="161">
        <v>5.0</v>
      </c>
      <c r="H2456" s="178">
        <v>1.0</v>
      </c>
      <c r="I2456" s="178">
        <v>5.0</v>
      </c>
      <c r="J2456" s="801">
        <v>50.0</v>
      </c>
      <c r="K2456" s="166">
        <v>10.0</v>
      </c>
      <c r="L2456" s="168" t="s">
        <v>113</v>
      </c>
    </row>
    <row r="2457" ht="15.0" customHeight="1">
      <c r="A2457" s="348" t="s">
        <v>4343</v>
      </c>
      <c r="B2457" s="162" t="s">
        <v>4344</v>
      </c>
      <c r="C2457" s="161" t="s">
        <v>101</v>
      </c>
      <c r="D2457" s="162" t="s">
        <v>4345</v>
      </c>
      <c r="E2457" s="145" t="s">
        <v>4346</v>
      </c>
      <c r="F2457" s="163" t="s">
        <v>2362</v>
      </c>
      <c r="G2457" s="161">
        <v>5.0</v>
      </c>
      <c r="H2457" s="178">
        <v>1.0</v>
      </c>
      <c r="I2457" s="178">
        <v>5.0</v>
      </c>
      <c r="J2457" s="801">
        <v>50.0</v>
      </c>
      <c r="K2457" s="166">
        <v>10.0</v>
      </c>
      <c r="L2457" s="168" t="s">
        <v>113</v>
      </c>
    </row>
    <row r="2458" ht="15.0" customHeight="1">
      <c r="A2458" s="348" t="s">
        <v>4343</v>
      </c>
      <c r="B2458" s="162" t="s">
        <v>4344</v>
      </c>
      <c r="C2458" s="161" t="s">
        <v>101</v>
      </c>
      <c r="D2458" s="162" t="s">
        <v>4347</v>
      </c>
      <c r="E2458" s="145" t="s">
        <v>4348</v>
      </c>
      <c r="F2458" s="163" t="s">
        <v>2362</v>
      </c>
      <c r="G2458" s="161">
        <v>5.0</v>
      </c>
      <c r="H2458" s="178">
        <v>1.0</v>
      </c>
      <c r="I2458" s="178">
        <v>5.0</v>
      </c>
      <c r="J2458" s="801">
        <v>50.0</v>
      </c>
      <c r="K2458" s="166">
        <v>10.0</v>
      </c>
      <c r="L2458" s="168" t="s">
        <v>113</v>
      </c>
    </row>
    <row r="2459" ht="15.0" customHeight="1">
      <c r="A2459" s="348" t="s">
        <v>4349</v>
      </c>
      <c r="B2459" s="162" t="s">
        <v>4350</v>
      </c>
      <c r="C2459" s="161" t="s">
        <v>101</v>
      </c>
      <c r="D2459" s="162" t="s">
        <v>4351</v>
      </c>
      <c r="E2459" s="145" t="s">
        <v>4352</v>
      </c>
      <c r="F2459" s="163" t="s">
        <v>2508</v>
      </c>
      <c r="G2459" s="161">
        <v>11.0</v>
      </c>
      <c r="H2459" s="178">
        <v>1.0</v>
      </c>
      <c r="I2459" s="178">
        <v>11.0</v>
      </c>
      <c r="J2459" s="801">
        <v>50.0</v>
      </c>
      <c r="K2459" s="166">
        <v>4.0</v>
      </c>
      <c r="L2459" s="168" t="s">
        <v>113</v>
      </c>
    </row>
    <row r="2460" ht="15.0" customHeight="1">
      <c r="A2460" s="348" t="s">
        <v>4349</v>
      </c>
      <c r="B2460" s="162" t="s">
        <v>4350</v>
      </c>
      <c r="C2460" s="161" t="s">
        <v>101</v>
      </c>
      <c r="D2460" s="162" t="s">
        <v>4353</v>
      </c>
      <c r="E2460" s="145" t="s">
        <v>4354</v>
      </c>
      <c r="F2460" s="163" t="s">
        <v>2508</v>
      </c>
      <c r="G2460" s="161">
        <v>11.0</v>
      </c>
      <c r="H2460" s="178">
        <v>1.0</v>
      </c>
      <c r="I2460" s="178">
        <v>11.0</v>
      </c>
      <c r="J2460" s="801">
        <v>50.0</v>
      </c>
      <c r="K2460" s="166">
        <v>4.0</v>
      </c>
      <c r="L2460" s="168" t="s">
        <v>113</v>
      </c>
    </row>
    <row r="2461" ht="15.0" customHeight="1">
      <c r="A2461" s="348" t="s">
        <v>4349</v>
      </c>
      <c r="B2461" s="162" t="s">
        <v>4350</v>
      </c>
      <c r="C2461" s="161" t="s">
        <v>101</v>
      </c>
      <c r="D2461" s="162" t="s">
        <v>4355</v>
      </c>
      <c r="E2461" s="145" t="s">
        <v>4356</v>
      </c>
      <c r="F2461" s="163" t="s">
        <v>2508</v>
      </c>
      <c r="G2461" s="161">
        <v>11.0</v>
      </c>
      <c r="H2461" s="178">
        <v>1.0</v>
      </c>
      <c r="I2461" s="178">
        <v>11.0</v>
      </c>
      <c r="J2461" s="801">
        <v>50.0</v>
      </c>
      <c r="K2461" s="166">
        <v>4.0</v>
      </c>
      <c r="L2461" s="168" t="s">
        <v>113</v>
      </c>
    </row>
    <row r="2462" ht="15.0" customHeight="1">
      <c r="A2462" s="348" t="s">
        <v>4357</v>
      </c>
      <c r="B2462" s="162" t="s">
        <v>4358</v>
      </c>
      <c r="C2462" s="161" t="s">
        <v>101</v>
      </c>
      <c r="D2462" s="162" t="s">
        <v>4359</v>
      </c>
      <c r="E2462" s="145" t="s">
        <v>4360</v>
      </c>
      <c r="F2462" s="163" t="s">
        <v>2508</v>
      </c>
      <c r="G2462" s="161">
        <v>10.0</v>
      </c>
      <c r="H2462" s="178">
        <v>1.0</v>
      </c>
      <c r="I2462" s="178">
        <v>10.0</v>
      </c>
      <c r="J2462" s="801">
        <v>50.0</v>
      </c>
      <c r="K2462" s="166">
        <v>5.0</v>
      </c>
      <c r="L2462" s="168" t="s">
        <v>113</v>
      </c>
    </row>
    <row r="2463" ht="15.0" customHeight="1">
      <c r="A2463" s="348" t="s">
        <v>4357</v>
      </c>
      <c r="B2463" s="162" t="s">
        <v>4358</v>
      </c>
      <c r="C2463" s="161" t="s">
        <v>101</v>
      </c>
      <c r="D2463" s="162" t="s">
        <v>4361</v>
      </c>
      <c r="E2463" s="145" t="s">
        <v>4362</v>
      </c>
      <c r="F2463" s="163" t="s">
        <v>2362</v>
      </c>
      <c r="G2463" s="161">
        <v>10.0</v>
      </c>
      <c r="H2463" s="178">
        <v>1.0</v>
      </c>
      <c r="I2463" s="178">
        <v>10.0</v>
      </c>
      <c r="J2463" s="801">
        <v>50.0</v>
      </c>
      <c r="K2463" s="166">
        <v>5.0</v>
      </c>
      <c r="L2463" s="168" t="s">
        <v>113</v>
      </c>
    </row>
    <row r="2464" ht="15.0" customHeight="1">
      <c r="A2464" s="348" t="s">
        <v>4357</v>
      </c>
      <c r="B2464" s="162" t="s">
        <v>4358</v>
      </c>
      <c r="C2464" s="161" t="s">
        <v>101</v>
      </c>
      <c r="D2464" s="162" t="s">
        <v>4363</v>
      </c>
      <c r="E2464" s="145" t="s">
        <v>4364</v>
      </c>
      <c r="F2464" s="163" t="s">
        <v>2508</v>
      </c>
      <c r="G2464" s="161">
        <v>10.0</v>
      </c>
      <c r="H2464" s="178">
        <v>1.0</v>
      </c>
      <c r="I2464" s="178">
        <v>10.0</v>
      </c>
      <c r="J2464" s="801">
        <v>50.0</v>
      </c>
      <c r="K2464" s="166">
        <v>5.0</v>
      </c>
      <c r="L2464" s="168" t="s">
        <v>113</v>
      </c>
    </row>
    <row r="2465" ht="15.0" customHeight="1">
      <c r="A2465" s="348" t="s">
        <v>4357</v>
      </c>
      <c r="B2465" s="162" t="s">
        <v>4358</v>
      </c>
      <c r="C2465" s="161" t="s">
        <v>101</v>
      </c>
      <c r="D2465" s="162" t="s">
        <v>4365</v>
      </c>
      <c r="E2465" s="145" t="s">
        <v>4366</v>
      </c>
      <c r="F2465" s="163" t="s">
        <v>2508</v>
      </c>
      <c r="G2465" s="161">
        <v>10.0</v>
      </c>
      <c r="H2465" s="178">
        <v>1.0</v>
      </c>
      <c r="I2465" s="178">
        <v>10.0</v>
      </c>
      <c r="J2465" s="801">
        <v>50.0</v>
      </c>
      <c r="K2465" s="166">
        <v>5.0</v>
      </c>
      <c r="L2465" s="168" t="s">
        <v>113</v>
      </c>
    </row>
    <row r="2466" ht="15.0" customHeight="1">
      <c r="A2466" s="348" t="s">
        <v>4357</v>
      </c>
      <c r="B2466" s="162" t="s">
        <v>4358</v>
      </c>
      <c r="C2466" s="161" t="s">
        <v>101</v>
      </c>
      <c r="D2466" s="162" t="s">
        <v>4367</v>
      </c>
      <c r="E2466" s="145" t="s">
        <v>4368</v>
      </c>
      <c r="F2466" s="163" t="s">
        <v>2508</v>
      </c>
      <c r="G2466" s="161">
        <v>10.0</v>
      </c>
      <c r="H2466" s="178">
        <v>1.0</v>
      </c>
      <c r="I2466" s="178">
        <v>10.0</v>
      </c>
      <c r="J2466" s="801">
        <v>50.0</v>
      </c>
      <c r="K2466" s="166">
        <v>5.0</v>
      </c>
      <c r="L2466" s="168" t="s">
        <v>113</v>
      </c>
    </row>
    <row r="2467" ht="15.0" customHeight="1">
      <c r="A2467" s="348" t="s">
        <v>4357</v>
      </c>
      <c r="B2467" s="162" t="s">
        <v>4358</v>
      </c>
      <c r="C2467" s="161" t="s">
        <v>101</v>
      </c>
      <c r="D2467" s="162" t="s">
        <v>4369</v>
      </c>
      <c r="E2467" s="145" t="s">
        <v>4370</v>
      </c>
      <c r="F2467" s="163" t="s">
        <v>2508</v>
      </c>
      <c r="G2467" s="161">
        <v>10.0</v>
      </c>
      <c r="H2467" s="178">
        <v>1.0</v>
      </c>
      <c r="I2467" s="178">
        <v>10.0</v>
      </c>
      <c r="J2467" s="801">
        <v>50.0</v>
      </c>
      <c r="K2467" s="166">
        <v>5.0</v>
      </c>
      <c r="L2467" s="168" t="s">
        <v>113</v>
      </c>
    </row>
    <row r="2468" ht="15.0" customHeight="1">
      <c r="A2468" s="348" t="s">
        <v>4357</v>
      </c>
      <c r="B2468" s="162" t="s">
        <v>4358</v>
      </c>
      <c r="C2468" s="161" t="s">
        <v>101</v>
      </c>
      <c r="D2468" s="162" t="s">
        <v>4371</v>
      </c>
      <c r="E2468" s="145" t="s">
        <v>4372</v>
      </c>
      <c r="F2468" s="163" t="s">
        <v>2508</v>
      </c>
      <c r="G2468" s="161">
        <v>10.0</v>
      </c>
      <c r="H2468" s="178">
        <v>1.0</v>
      </c>
      <c r="I2468" s="178">
        <v>10.0</v>
      </c>
      <c r="J2468" s="801">
        <v>50.0</v>
      </c>
      <c r="K2468" s="166">
        <v>5.0</v>
      </c>
      <c r="L2468" s="168" t="s">
        <v>113</v>
      </c>
    </row>
    <row r="2469" ht="15.0" customHeight="1">
      <c r="A2469" s="348" t="s">
        <v>4357</v>
      </c>
      <c r="B2469" s="162" t="s">
        <v>4358</v>
      </c>
      <c r="C2469" s="161" t="s">
        <v>101</v>
      </c>
      <c r="D2469" s="162" t="s">
        <v>4373</v>
      </c>
      <c r="E2469" s="145" t="s">
        <v>4374</v>
      </c>
      <c r="F2469" s="163" t="s">
        <v>2508</v>
      </c>
      <c r="G2469" s="161">
        <v>10.0</v>
      </c>
      <c r="H2469" s="178">
        <v>1.0</v>
      </c>
      <c r="I2469" s="178">
        <v>10.0</v>
      </c>
      <c r="J2469" s="801">
        <v>50.0</v>
      </c>
      <c r="K2469" s="166">
        <v>5.0</v>
      </c>
      <c r="L2469" s="168" t="s">
        <v>113</v>
      </c>
    </row>
    <row r="2470" ht="15.0" customHeight="1">
      <c r="A2470" s="348" t="s">
        <v>4357</v>
      </c>
      <c r="B2470" s="162" t="s">
        <v>4358</v>
      </c>
      <c r="C2470" s="161" t="s">
        <v>101</v>
      </c>
      <c r="D2470" s="162" t="s">
        <v>4375</v>
      </c>
      <c r="E2470" s="145" t="s">
        <v>4376</v>
      </c>
      <c r="F2470" s="163" t="s">
        <v>2362</v>
      </c>
      <c r="G2470" s="161">
        <v>10.0</v>
      </c>
      <c r="H2470" s="178">
        <v>1.0</v>
      </c>
      <c r="I2470" s="178">
        <v>10.0</v>
      </c>
      <c r="J2470" s="801">
        <v>50.0</v>
      </c>
      <c r="K2470" s="166">
        <v>5.0</v>
      </c>
      <c r="L2470" s="168" t="s">
        <v>113</v>
      </c>
    </row>
    <row r="2471" ht="15.0" customHeight="1">
      <c r="A2471" s="348" t="s">
        <v>4357</v>
      </c>
      <c r="B2471" s="162" t="s">
        <v>4358</v>
      </c>
      <c r="C2471" s="161" t="s">
        <v>101</v>
      </c>
      <c r="D2471" s="162" t="s">
        <v>4377</v>
      </c>
      <c r="E2471" s="145" t="s">
        <v>4378</v>
      </c>
      <c r="F2471" s="163" t="s">
        <v>2362</v>
      </c>
      <c r="G2471" s="161">
        <v>10.0</v>
      </c>
      <c r="H2471" s="178">
        <v>1.0</v>
      </c>
      <c r="I2471" s="178">
        <v>10.0</v>
      </c>
      <c r="J2471" s="801">
        <v>50.0</v>
      </c>
      <c r="K2471" s="166">
        <v>5.0</v>
      </c>
      <c r="L2471" s="168" t="s">
        <v>113</v>
      </c>
    </row>
    <row r="2472" ht="15.0" customHeight="1">
      <c r="A2472" s="348" t="s">
        <v>4357</v>
      </c>
      <c r="B2472" s="162" t="s">
        <v>4358</v>
      </c>
      <c r="C2472" s="161" t="s">
        <v>101</v>
      </c>
      <c r="D2472" s="162" t="s">
        <v>4379</v>
      </c>
      <c r="E2472" s="145" t="s">
        <v>4380</v>
      </c>
      <c r="F2472" s="163" t="s">
        <v>2508</v>
      </c>
      <c r="G2472" s="161">
        <v>10.0</v>
      </c>
      <c r="H2472" s="178">
        <v>1.0</v>
      </c>
      <c r="I2472" s="178">
        <v>10.0</v>
      </c>
      <c r="J2472" s="801">
        <v>50.0</v>
      </c>
      <c r="K2472" s="166">
        <v>5.0</v>
      </c>
      <c r="L2472" s="168" t="s">
        <v>113</v>
      </c>
    </row>
    <row r="2473" ht="15.0" customHeight="1">
      <c r="A2473" s="348" t="s">
        <v>4357</v>
      </c>
      <c r="B2473" s="162" t="s">
        <v>4358</v>
      </c>
      <c r="C2473" s="161" t="s">
        <v>101</v>
      </c>
      <c r="D2473" s="162" t="s">
        <v>4381</v>
      </c>
      <c r="E2473" s="145" t="s">
        <v>4382</v>
      </c>
      <c r="F2473" s="163" t="s">
        <v>2508</v>
      </c>
      <c r="G2473" s="161">
        <v>10.0</v>
      </c>
      <c r="H2473" s="178">
        <v>1.0</v>
      </c>
      <c r="I2473" s="178">
        <v>10.0</v>
      </c>
      <c r="J2473" s="801">
        <v>50.0</v>
      </c>
      <c r="K2473" s="166">
        <v>5.0</v>
      </c>
      <c r="L2473" s="168" t="s">
        <v>113</v>
      </c>
    </row>
    <row r="2474" ht="15.0" customHeight="1">
      <c r="A2474" s="348" t="s">
        <v>4357</v>
      </c>
      <c r="B2474" s="162" t="s">
        <v>4358</v>
      </c>
      <c r="C2474" s="161" t="s">
        <v>101</v>
      </c>
      <c r="D2474" s="162" t="s">
        <v>4383</v>
      </c>
      <c r="E2474" s="145" t="s">
        <v>4384</v>
      </c>
      <c r="F2474" s="163" t="s">
        <v>2508</v>
      </c>
      <c r="G2474" s="161">
        <v>10.0</v>
      </c>
      <c r="H2474" s="178">
        <v>1.0</v>
      </c>
      <c r="I2474" s="178">
        <v>10.0</v>
      </c>
      <c r="J2474" s="801">
        <v>50.0</v>
      </c>
      <c r="K2474" s="166">
        <v>5.0</v>
      </c>
      <c r="L2474" s="168" t="s">
        <v>113</v>
      </c>
    </row>
    <row r="2475" ht="15.0" customHeight="1">
      <c r="A2475" s="348" t="s">
        <v>4357</v>
      </c>
      <c r="B2475" s="162" t="s">
        <v>4358</v>
      </c>
      <c r="C2475" s="161" t="s">
        <v>101</v>
      </c>
      <c r="D2475" s="162" t="s">
        <v>4385</v>
      </c>
      <c r="E2475" s="145" t="s">
        <v>4386</v>
      </c>
      <c r="F2475" s="163" t="s">
        <v>2508</v>
      </c>
      <c r="G2475" s="161">
        <v>10.0</v>
      </c>
      <c r="H2475" s="178">
        <v>1.0</v>
      </c>
      <c r="I2475" s="178">
        <v>10.0</v>
      </c>
      <c r="J2475" s="801">
        <v>50.0</v>
      </c>
      <c r="K2475" s="166">
        <v>5.0</v>
      </c>
      <c r="L2475" s="168" t="s">
        <v>113</v>
      </c>
    </row>
    <row r="2476" ht="15.0" customHeight="1">
      <c r="A2476" s="348" t="s">
        <v>4357</v>
      </c>
      <c r="B2476" s="162" t="s">
        <v>4358</v>
      </c>
      <c r="C2476" s="161" t="s">
        <v>101</v>
      </c>
      <c r="D2476" s="162" t="s">
        <v>4387</v>
      </c>
      <c r="E2476" s="145" t="s">
        <v>4388</v>
      </c>
      <c r="F2476" s="163" t="s">
        <v>2508</v>
      </c>
      <c r="G2476" s="161">
        <v>10.0</v>
      </c>
      <c r="H2476" s="178">
        <v>1.0</v>
      </c>
      <c r="I2476" s="178">
        <v>10.0</v>
      </c>
      <c r="J2476" s="801">
        <v>50.0</v>
      </c>
      <c r="K2476" s="166">
        <v>5.0</v>
      </c>
      <c r="L2476" s="168" t="s">
        <v>113</v>
      </c>
    </row>
    <row r="2477" ht="15.0" customHeight="1">
      <c r="A2477" s="348" t="s">
        <v>4357</v>
      </c>
      <c r="B2477" s="162" t="s">
        <v>4358</v>
      </c>
      <c r="C2477" s="161" t="s">
        <v>101</v>
      </c>
      <c r="D2477" s="162" t="s">
        <v>4389</v>
      </c>
      <c r="E2477" s="145" t="s">
        <v>4390</v>
      </c>
      <c r="F2477" s="163" t="s">
        <v>2362</v>
      </c>
      <c r="G2477" s="161">
        <v>10.0</v>
      </c>
      <c r="H2477" s="178">
        <v>1.0</v>
      </c>
      <c r="I2477" s="178">
        <v>10.0</v>
      </c>
      <c r="J2477" s="801">
        <v>50.0</v>
      </c>
      <c r="K2477" s="166">
        <v>5.0</v>
      </c>
      <c r="L2477" s="168" t="s">
        <v>113</v>
      </c>
    </row>
    <row r="2478" ht="15.0" customHeight="1">
      <c r="A2478" s="348" t="s">
        <v>4357</v>
      </c>
      <c r="B2478" s="162" t="s">
        <v>4358</v>
      </c>
      <c r="C2478" s="161" t="s">
        <v>101</v>
      </c>
      <c r="D2478" s="162" t="s">
        <v>4391</v>
      </c>
      <c r="E2478" s="145" t="s">
        <v>4392</v>
      </c>
      <c r="F2478" s="163" t="s">
        <v>2508</v>
      </c>
      <c r="G2478" s="161">
        <v>10.0</v>
      </c>
      <c r="H2478" s="178">
        <v>1.0</v>
      </c>
      <c r="I2478" s="178">
        <v>10.0</v>
      </c>
      <c r="J2478" s="801">
        <v>50.0</v>
      </c>
      <c r="K2478" s="166">
        <v>5.0</v>
      </c>
      <c r="L2478" s="168" t="s">
        <v>113</v>
      </c>
    </row>
    <row r="2479" ht="15.0" customHeight="1">
      <c r="A2479" s="348" t="s">
        <v>4357</v>
      </c>
      <c r="B2479" s="162" t="s">
        <v>4358</v>
      </c>
      <c r="C2479" s="161" t="s">
        <v>101</v>
      </c>
      <c r="D2479" s="162" t="s">
        <v>4393</v>
      </c>
      <c r="E2479" s="145" t="s">
        <v>4394</v>
      </c>
      <c r="F2479" s="163" t="s">
        <v>2508</v>
      </c>
      <c r="G2479" s="161">
        <v>10.0</v>
      </c>
      <c r="H2479" s="178">
        <v>1.0</v>
      </c>
      <c r="I2479" s="178">
        <v>10.0</v>
      </c>
      <c r="J2479" s="801">
        <v>50.0</v>
      </c>
      <c r="K2479" s="166">
        <v>5.0</v>
      </c>
      <c r="L2479" s="168" t="s">
        <v>113</v>
      </c>
    </row>
    <row r="2480" ht="15.0" customHeight="1">
      <c r="A2480" s="161" t="s">
        <v>4395</v>
      </c>
      <c r="B2480" s="191" t="s">
        <v>4396</v>
      </c>
      <c r="C2480" s="161" t="s">
        <v>101</v>
      </c>
      <c r="D2480" s="161" t="s">
        <v>4397</v>
      </c>
      <c r="E2480" s="448" t="s">
        <v>4398</v>
      </c>
      <c r="F2480" s="161" t="s">
        <v>2508</v>
      </c>
      <c r="G2480" s="160">
        <v>7.0</v>
      </c>
      <c r="H2480" s="160">
        <v>7.0</v>
      </c>
      <c r="I2480" s="160">
        <v>10.0</v>
      </c>
      <c r="J2480" s="809">
        <v>50.0</v>
      </c>
      <c r="K2480" s="161">
        <v>7.14</v>
      </c>
      <c r="L2480" s="168" t="s">
        <v>124</v>
      </c>
    </row>
    <row r="2481" ht="15.0" customHeight="1">
      <c r="A2481" s="287" t="s">
        <v>1072</v>
      </c>
      <c r="B2481" s="287" t="s">
        <v>926</v>
      </c>
      <c r="C2481" s="191" t="s">
        <v>101</v>
      </c>
      <c r="D2481" s="162" t="s">
        <v>4399</v>
      </c>
      <c r="E2481" s="145" t="s">
        <v>4400</v>
      </c>
      <c r="F2481" s="163" t="s">
        <v>2443</v>
      </c>
      <c r="G2481" s="193">
        <v>10.0</v>
      </c>
      <c r="H2481" s="193">
        <v>10.0</v>
      </c>
      <c r="I2481" s="193">
        <v>10.0</v>
      </c>
      <c r="J2481" s="801">
        <v>50.0</v>
      </c>
      <c r="K2481" s="166">
        <v>5.0</v>
      </c>
      <c r="L2481" s="168" t="s">
        <v>124</v>
      </c>
    </row>
    <row r="2482" ht="15.0" customHeight="1">
      <c r="A2482" s="162" t="s">
        <v>4401</v>
      </c>
      <c r="B2482" s="190" t="s">
        <v>4402</v>
      </c>
      <c r="C2482" s="191" t="s">
        <v>101</v>
      </c>
      <c r="D2482" s="162" t="s">
        <v>4403</v>
      </c>
      <c r="E2482" s="161" t="s">
        <v>4404</v>
      </c>
      <c r="F2482" s="163" t="s">
        <v>2443</v>
      </c>
      <c r="G2482" s="161">
        <v>3.0</v>
      </c>
      <c r="H2482" s="161">
        <v>3.0</v>
      </c>
      <c r="I2482" s="161">
        <v>6.0</v>
      </c>
      <c r="J2482" s="801">
        <v>50.0</v>
      </c>
      <c r="K2482" s="166">
        <v>16.66</v>
      </c>
      <c r="L2482" s="168" t="s">
        <v>124</v>
      </c>
    </row>
    <row r="2483" ht="15.0" customHeight="1">
      <c r="A2483" s="162" t="s">
        <v>4401</v>
      </c>
      <c r="B2483" s="190" t="s">
        <v>4402</v>
      </c>
      <c r="C2483" s="161" t="s">
        <v>101</v>
      </c>
      <c r="D2483" s="162" t="s">
        <v>4405</v>
      </c>
      <c r="E2483" s="161" t="s">
        <v>4406</v>
      </c>
      <c r="F2483" s="163" t="s">
        <v>2508</v>
      </c>
      <c r="G2483" s="161">
        <v>3.0</v>
      </c>
      <c r="H2483" s="161">
        <v>3.0</v>
      </c>
      <c r="I2483" s="161">
        <v>6.0</v>
      </c>
      <c r="J2483" s="801">
        <v>50.0</v>
      </c>
      <c r="K2483" s="166">
        <v>16.66</v>
      </c>
      <c r="L2483" s="168" t="s">
        <v>124</v>
      </c>
    </row>
    <row r="2484" ht="15.0" customHeight="1">
      <c r="A2484" s="162" t="s">
        <v>4401</v>
      </c>
      <c r="B2484" s="190" t="s">
        <v>4402</v>
      </c>
      <c r="C2484" s="161" t="s">
        <v>101</v>
      </c>
      <c r="D2484" s="162" t="s">
        <v>4407</v>
      </c>
      <c r="E2484" s="161" t="s">
        <v>4408</v>
      </c>
      <c r="F2484" s="163" t="s">
        <v>2508</v>
      </c>
      <c r="G2484" s="161">
        <v>3.0</v>
      </c>
      <c r="H2484" s="161">
        <v>3.0</v>
      </c>
      <c r="I2484" s="161">
        <v>6.0</v>
      </c>
      <c r="J2484" s="801">
        <v>50.0</v>
      </c>
      <c r="K2484" s="166">
        <v>16.66</v>
      </c>
      <c r="L2484" s="168" t="s">
        <v>124</v>
      </c>
    </row>
    <row r="2485" ht="15.0" customHeight="1">
      <c r="A2485" s="162" t="s">
        <v>4401</v>
      </c>
      <c r="B2485" s="190" t="s">
        <v>4402</v>
      </c>
      <c r="C2485" s="161" t="s">
        <v>101</v>
      </c>
      <c r="D2485" s="162" t="s">
        <v>4409</v>
      </c>
      <c r="E2485" s="161" t="s">
        <v>4410</v>
      </c>
      <c r="F2485" s="163" t="s">
        <v>3250</v>
      </c>
      <c r="G2485" s="161">
        <v>3.0</v>
      </c>
      <c r="H2485" s="161">
        <v>3.0</v>
      </c>
      <c r="I2485" s="161">
        <v>6.0</v>
      </c>
      <c r="J2485" s="801">
        <v>50.0</v>
      </c>
      <c r="K2485" s="166">
        <v>16.66</v>
      </c>
      <c r="L2485" s="168" t="s">
        <v>124</v>
      </c>
    </row>
    <row r="2486" ht="15.0" customHeight="1">
      <c r="A2486" s="162" t="s">
        <v>4411</v>
      </c>
      <c r="B2486" s="162" t="s">
        <v>4412</v>
      </c>
      <c r="C2486" s="161" t="s">
        <v>101</v>
      </c>
      <c r="D2486" s="162" t="s">
        <v>4413</v>
      </c>
      <c r="E2486" s="161" t="s">
        <v>4414</v>
      </c>
      <c r="F2486" s="163" t="s">
        <v>2508</v>
      </c>
      <c r="G2486" s="161">
        <v>10.0</v>
      </c>
      <c r="H2486" s="161">
        <v>9.0</v>
      </c>
      <c r="I2486" s="161">
        <v>14.0</v>
      </c>
      <c r="J2486" s="696">
        <v>50.0</v>
      </c>
      <c r="K2486" s="166">
        <v>5.0</v>
      </c>
      <c r="L2486" s="168" t="s">
        <v>124</v>
      </c>
    </row>
    <row r="2487" ht="15.0" customHeight="1">
      <c r="A2487" s="162" t="s">
        <v>4411</v>
      </c>
      <c r="B2487" s="162" t="s">
        <v>4412</v>
      </c>
      <c r="C2487" s="181" t="s">
        <v>101</v>
      </c>
      <c r="D2487" s="182" t="s">
        <v>4415</v>
      </c>
      <c r="E2487" s="181" t="s">
        <v>1235</v>
      </c>
      <c r="F2487" s="184" t="s">
        <v>3250</v>
      </c>
      <c r="G2487" s="181">
        <v>10.0</v>
      </c>
      <c r="H2487" s="181">
        <v>9.0</v>
      </c>
      <c r="I2487" s="181">
        <v>14.0</v>
      </c>
      <c r="J2487" s="817">
        <v>50.0</v>
      </c>
      <c r="K2487" s="220">
        <v>5.0</v>
      </c>
      <c r="L2487" s="168" t="s">
        <v>124</v>
      </c>
    </row>
    <row r="2488" ht="15.0" customHeight="1">
      <c r="A2488" s="162" t="s">
        <v>4411</v>
      </c>
      <c r="B2488" s="162" t="s">
        <v>4412</v>
      </c>
      <c r="C2488" s="181" t="s">
        <v>101</v>
      </c>
      <c r="D2488" s="182" t="s">
        <v>4416</v>
      </c>
      <c r="E2488" s="181" t="s">
        <v>4417</v>
      </c>
      <c r="F2488" s="184" t="s">
        <v>3250</v>
      </c>
      <c r="G2488" s="181">
        <v>10.0</v>
      </c>
      <c r="H2488" s="181">
        <v>9.0</v>
      </c>
      <c r="I2488" s="181">
        <v>14.0</v>
      </c>
      <c r="J2488" s="817">
        <v>50.0</v>
      </c>
      <c r="K2488" s="220">
        <v>5.0</v>
      </c>
      <c r="L2488" s="168" t="s">
        <v>124</v>
      </c>
    </row>
    <row r="2489" ht="15.0" customHeight="1">
      <c r="A2489" s="182" t="s">
        <v>4418</v>
      </c>
      <c r="B2489" s="182" t="s">
        <v>4419</v>
      </c>
      <c r="C2489" s="181" t="s">
        <v>101</v>
      </c>
      <c r="D2489" s="182" t="s">
        <v>4420</v>
      </c>
      <c r="E2489" s="181" t="s">
        <v>4421</v>
      </c>
      <c r="F2489" s="184" t="s">
        <v>3412</v>
      </c>
      <c r="G2489" s="181">
        <v>7.0</v>
      </c>
      <c r="H2489" s="181">
        <v>7.0</v>
      </c>
      <c r="I2489" s="181">
        <v>8.0</v>
      </c>
      <c r="J2489" s="817">
        <v>50.0</v>
      </c>
      <c r="K2489" s="220">
        <v>7.14</v>
      </c>
      <c r="L2489" s="168" t="s">
        <v>124</v>
      </c>
    </row>
    <row r="2490" ht="15.0" customHeight="1">
      <c r="A2490" s="182" t="s">
        <v>4418</v>
      </c>
      <c r="B2490" s="182" t="s">
        <v>4419</v>
      </c>
      <c r="C2490" s="181" t="s">
        <v>101</v>
      </c>
      <c r="D2490" s="182" t="s">
        <v>4422</v>
      </c>
      <c r="E2490" s="181" t="s">
        <v>4423</v>
      </c>
      <c r="F2490" s="184" t="s">
        <v>3250</v>
      </c>
      <c r="G2490" s="181">
        <v>7.0</v>
      </c>
      <c r="H2490" s="181">
        <v>7.0</v>
      </c>
      <c r="I2490" s="181">
        <v>8.0</v>
      </c>
      <c r="J2490" s="817">
        <v>50.0</v>
      </c>
      <c r="K2490" s="220">
        <v>7.14</v>
      </c>
      <c r="L2490" s="168" t="s">
        <v>124</v>
      </c>
    </row>
    <row r="2491" ht="15.0" customHeight="1">
      <c r="A2491" s="182" t="s">
        <v>4418</v>
      </c>
      <c r="B2491" s="182" t="s">
        <v>4419</v>
      </c>
      <c r="C2491" s="181" t="s">
        <v>101</v>
      </c>
      <c r="D2491" s="182" t="s">
        <v>4424</v>
      </c>
      <c r="E2491" s="181" t="s">
        <v>4425</v>
      </c>
      <c r="F2491" s="184" t="s">
        <v>2508</v>
      </c>
      <c r="G2491" s="181">
        <v>7.0</v>
      </c>
      <c r="H2491" s="181">
        <v>7.0</v>
      </c>
      <c r="I2491" s="181">
        <v>8.0</v>
      </c>
      <c r="J2491" s="817">
        <v>50.0</v>
      </c>
      <c r="K2491" s="220">
        <v>7.14</v>
      </c>
      <c r="L2491" s="168" t="s">
        <v>124</v>
      </c>
    </row>
    <row r="2492" ht="15.0" customHeight="1">
      <c r="A2492" s="182" t="s">
        <v>4418</v>
      </c>
      <c r="B2492" s="182" t="s">
        <v>4419</v>
      </c>
      <c r="C2492" s="181" t="s">
        <v>101</v>
      </c>
      <c r="D2492" s="182" t="s">
        <v>4426</v>
      </c>
      <c r="E2492" s="181" t="s">
        <v>4427</v>
      </c>
      <c r="F2492" s="184" t="s">
        <v>3250</v>
      </c>
      <c r="G2492" s="181">
        <v>7.0</v>
      </c>
      <c r="H2492" s="181">
        <v>7.0</v>
      </c>
      <c r="I2492" s="181">
        <v>8.0</v>
      </c>
      <c r="J2492" s="817">
        <v>50.0</v>
      </c>
      <c r="K2492" s="220">
        <v>7.14</v>
      </c>
      <c r="L2492" s="168" t="s">
        <v>124</v>
      </c>
    </row>
    <row r="2493" ht="15.0" customHeight="1">
      <c r="A2493" s="182" t="s">
        <v>4428</v>
      </c>
      <c r="B2493" s="182" t="s">
        <v>4429</v>
      </c>
      <c r="C2493" s="181" t="s">
        <v>101</v>
      </c>
      <c r="D2493" s="182" t="s">
        <v>4430</v>
      </c>
      <c r="E2493" s="181" t="s">
        <v>4431</v>
      </c>
      <c r="F2493" s="184" t="s">
        <v>3250</v>
      </c>
      <c r="G2493" s="181">
        <v>8.0</v>
      </c>
      <c r="H2493" s="181">
        <v>8.0</v>
      </c>
      <c r="I2493" s="181">
        <v>8.0</v>
      </c>
      <c r="J2493" s="817">
        <v>50.0</v>
      </c>
      <c r="K2493" s="220">
        <v>6.25</v>
      </c>
      <c r="L2493" s="168" t="s">
        <v>124</v>
      </c>
    </row>
    <row r="2494" ht="15.0" customHeight="1">
      <c r="A2494" s="182" t="s">
        <v>4428</v>
      </c>
      <c r="B2494" s="182" t="s">
        <v>4429</v>
      </c>
      <c r="C2494" s="181" t="s">
        <v>101</v>
      </c>
      <c r="D2494" s="182" t="s">
        <v>4432</v>
      </c>
      <c r="E2494" s="181" t="s">
        <v>4433</v>
      </c>
      <c r="F2494" s="184" t="s">
        <v>3250</v>
      </c>
      <c r="G2494" s="181">
        <v>8.0</v>
      </c>
      <c r="H2494" s="181">
        <v>8.0</v>
      </c>
      <c r="I2494" s="181">
        <v>8.0</v>
      </c>
      <c r="J2494" s="817">
        <v>50.0</v>
      </c>
      <c r="K2494" s="220">
        <v>6.25</v>
      </c>
      <c r="L2494" s="168" t="s">
        <v>124</v>
      </c>
    </row>
    <row r="2495" ht="15.0" customHeight="1">
      <c r="A2495" s="182" t="s">
        <v>4428</v>
      </c>
      <c r="B2495" s="182" t="s">
        <v>4429</v>
      </c>
      <c r="C2495" s="181" t="s">
        <v>101</v>
      </c>
      <c r="D2495" s="182" t="s">
        <v>4434</v>
      </c>
      <c r="E2495" s="181" t="s">
        <v>4435</v>
      </c>
      <c r="F2495" s="184" t="s">
        <v>3250</v>
      </c>
      <c r="G2495" s="181">
        <v>8.0</v>
      </c>
      <c r="H2495" s="181">
        <v>8.0</v>
      </c>
      <c r="I2495" s="181">
        <v>8.0</v>
      </c>
      <c r="J2495" s="817">
        <v>50.0</v>
      </c>
      <c r="K2495" s="220">
        <v>6.25</v>
      </c>
      <c r="L2495" s="168" t="s">
        <v>124</v>
      </c>
    </row>
    <row r="2496" ht="15.0" customHeight="1">
      <c r="A2496" s="182" t="s">
        <v>4428</v>
      </c>
      <c r="B2496" s="182" t="s">
        <v>4429</v>
      </c>
      <c r="C2496" s="181" t="s">
        <v>101</v>
      </c>
      <c r="D2496" s="182" t="s">
        <v>4436</v>
      </c>
      <c r="E2496" s="181" t="s">
        <v>4437</v>
      </c>
      <c r="F2496" s="184" t="s">
        <v>3250</v>
      </c>
      <c r="G2496" s="181">
        <v>8.0</v>
      </c>
      <c r="H2496" s="181">
        <v>8.0</v>
      </c>
      <c r="I2496" s="181">
        <v>8.0</v>
      </c>
      <c r="J2496" s="817">
        <v>50.0</v>
      </c>
      <c r="K2496" s="220">
        <v>6.25</v>
      </c>
      <c r="L2496" s="168" t="s">
        <v>124</v>
      </c>
    </row>
    <row r="2497" ht="15.0" customHeight="1">
      <c r="A2497" s="182" t="s">
        <v>4438</v>
      </c>
      <c r="B2497" s="182" t="s">
        <v>4111</v>
      </c>
      <c r="C2497" s="181" t="s">
        <v>101</v>
      </c>
      <c r="D2497" s="182" t="s">
        <v>4439</v>
      </c>
      <c r="E2497" s="181" t="s">
        <v>4440</v>
      </c>
      <c r="F2497" s="184" t="s">
        <v>3250</v>
      </c>
      <c r="G2497" s="181">
        <v>6.0</v>
      </c>
      <c r="H2497" s="181">
        <v>3.0</v>
      </c>
      <c r="I2497" s="181">
        <v>6.0</v>
      </c>
      <c r="J2497" s="817">
        <v>50.0</v>
      </c>
      <c r="K2497" s="220">
        <v>8.33</v>
      </c>
      <c r="L2497" s="168" t="s">
        <v>124</v>
      </c>
    </row>
    <row r="2498" ht="15.0" customHeight="1">
      <c r="A2498" s="182" t="s">
        <v>4438</v>
      </c>
      <c r="B2498" s="182" t="s">
        <v>4111</v>
      </c>
      <c r="C2498" s="181" t="s">
        <v>101</v>
      </c>
      <c r="D2498" s="182" t="s">
        <v>4441</v>
      </c>
      <c r="E2498" s="181" t="s">
        <v>4442</v>
      </c>
      <c r="F2498" s="184" t="s">
        <v>3412</v>
      </c>
      <c r="G2498" s="181">
        <v>6.0</v>
      </c>
      <c r="H2498" s="181">
        <v>3.0</v>
      </c>
      <c r="I2498" s="181">
        <v>6.0</v>
      </c>
      <c r="J2498" s="817">
        <v>50.0</v>
      </c>
      <c r="K2498" s="220">
        <v>8.33</v>
      </c>
      <c r="L2498" s="168" t="s">
        <v>124</v>
      </c>
    </row>
    <row r="2499" ht="15.0" customHeight="1">
      <c r="A2499" s="200" t="s">
        <v>4443</v>
      </c>
      <c r="B2499" s="309" t="s">
        <v>4444</v>
      </c>
      <c r="C2499" s="421" t="s">
        <v>52</v>
      </c>
      <c r="D2499" s="200" t="s">
        <v>4445</v>
      </c>
      <c r="E2499" s="317" t="s">
        <v>4446</v>
      </c>
      <c r="F2499" s="200" t="s">
        <v>3412</v>
      </c>
      <c r="G2499" s="201">
        <v>8.0</v>
      </c>
      <c r="H2499" s="201">
        <v>1.0</v>
      </c>
      <c r="I2499" s="201">
        <v>13.0</v>
      </c>
      <c r="J2499" s="844">
        <v>50.0</v>
      </c>
      <c r="K2499" s="210">
        <v>6.25</v>
      </c>
      <c r="L2499" s="168" t="s">
        <v>135</v>
      </c>
    </row>
    <row r="2500" ht="15.0" customHeight="1">
      <c r="A2500" s="309" t="s">
        <v>4443</v>
      </c>
      <c r="B2500" s="484" t="s">
        <v>4444</v>
      </c>
      <c r="C2500" s="308" t="s">
        <v>52</v>
      </c>
      <c r="D2500" s="200" t="s">
        <v>1095</v>
      </c>
      <c r="E2500" s="762" t="s">
        <v>1098</v>
      </c>
      <c r="F2500" s="322" t="s">
        <v>3412</v>
      </c>
      <c r="G2500" s="311">
        <v>8.0</v>
      </c>
      <c r="H2500" s="311">
        <v>1.0</v>
      </c>
      <c r="I2500" s="311">
        <v>13.0</v>
      </c>
      <c r="J2500" s="845">
        <v>50.0</v>
      </c>
      <c r="K2500" s="277">
        <v>6.25</v>
      </c>
      <c r="L2500" s="168" t="s">
        <v>135</v>
      </c>
    </row>
    <row r="2501" ht="15.0" customHeight="1">
      <c r="A2501" s="200" t="s">
        <v>4443</v>
      </c>
      <c r="B2501" s="309" t="s">
        <v>4444</v>
      </c>
      <c r="C2501" s="308" t="s">
        <v>52</v>
      </c>
      <c r="D2501" s="200" t="s">
        <v>4447</v>
      </c>
      <c r="E2501" s="762" t="s">
        <v>4448</v>
      </c>
      <c r="F2501" s="322" t="s">
        <v>3412</v>
      </c>
      <c r="G2501" s="314">
        <v>8.0</v>
      </c>
      <c r="H2501" s="314">
        <v>1.0</v>
      </c>
      <c r="I2501" s="314">
        <v>13.0</v>
      </c>
      <c r="J2501" s="845">
        <v>50.0</v>
      </c>
      <c r="K2501" s="277">
        <v>6.25</v>
      </c>
      <c r="L2501" s="168" t="s">
        <v>135</v>
      </c>
    </row>
    <row r="2502" ht="15.0" customHeight="1">
      <c r="A2502" s="200" t="s">
        <v>4443</v>
      </c>
      <c r="B2502" s="309" t="s">
        <v>4444</v>
      </c>
      <c r="C2502" s="308" t="s">
        <v>52</v>
      </c>
      <c r="D2502" s="200" t="s">
        <v>4447</v>
      </c>
      <c r="E2502" s="762" t="s">
        <v>4448</v>
      </c>
      <c r="F2502" s="322" t="s">
        <v>3412</v>
      </c>
      <c r="G2502" s="314">
        <v>8.0</v>
      </c>
      <c r="H2502" s="314">
        <v>1.0</v>
      </c>
      <c r="I2502" s="314">
        <v>13.0</v>
      </c>
      <c r="J2502" s="845">
        <v>50.0</v>
      </c>
      <c r="K2502" s="277">
        <v>6.25</v>
      </c>
      <c r="L2502" s="168" t="s">
        <v>135</v>
      </c>
    </row>
    <row r="2503" ht="15.0" customHeight="1">
      <c r="A2503" s="200" t="s">
        <v>4443</v>
      </c>
      <c r="B2503" s="309" t="s">
        <v>4444</v>
      </c>
      <c r="C2503" s="308" t="s">
        <v>52</v>
      </c>
      <c r="D2503" s="200" t="s">
        <v>1110</v>
      </c>
      <c r="E2503" s="762" t="s">
        <v>1112</v>
      </c>
      <c r="F2503" s="322" t="s">
        <v>3412</v>
      </c>
      <c r="G2503" s="314">
        <v>8.0</v>
      </c>
      <c r="H2503" s="314">
        <v>1.0</v>
      </c>
      <c r="I2503" s="314">
        <v>13.0</v>
      </c>
      <c r="J2503" s="845">
        <v>50.0</v>
      </c>
      <c r="K2503" s="277">
        <v>6.25</v>
      </c>
      <c r="L2503" s="168" t="s">
        <v>135</v>
      </c>
    </row>
    <row r="2504" ht="15.0" customHeight="1">
      <c r="A2504" s="200" t="s">
        <v>4443</v>
      </c>
      <c r="B2504" s="309" t="s">
        <v>4444</v>
      </c>
      <c r="C2504" s="308" t="s">
        <v>52</v>
      </c>
      <c r="D2504" s="200" t="s">
        <v>4449</v>
      </c>
      <c r="E2504" s="762" t="s">
        <v>4450</v>
      </c>
      <c r="F2504" s="322" t="s">
        <v>3412</v>
      </c>
      <c r="G2504" s="314">
        <v>8.0</v>
      </c>
      <c r="H2504" s="314">
        <v>1.0</v>
      </c>
      <c r="I2504" s="314">
        <v>13.0</v>
      </c>
      <c r="J2504" s="845">
        <v>50.0</v>
      </c>
      <c r="K2504" s="277">
        <v>6.25</v>
      </c>
      <c r="L2504" s="168" t="s">
        <v>135</v>
      </c>
    </row>
    <row r="2505" ht="15.0" customHeight="1">
      <c r="A2505" s="200" t="s">
        <v>4443</v>
      </c>
      <c r="B2505" s="309" t="s">
        <v>4444</v>
      </c>
      <c r="C2505" s="308" t="s">
        <v>52</v>
      </c>
      <c r="D2505" s="200" t="s">
        <v>4451</v>
      </c>
      <c r="E2505" s="762" t="s">
        <v>4452</v>
      </c>
      <c r="F2505" s="322" t="s">
        <v>3412</v>
      </c>
      <c r="G2505" s="314">
        <v>8.0</v>
      </c>
      <c r="H2505" s="314">
        <v>1.0</v>
      </c>
      <c r="I2505" s="314">
        <v>13.0</v>
      </c>
      <c r="J2505" s="845">
        <v>50.0</v>
      </c>
      <c r="K2505" s="277">
        <v>6.25</v>
      </c>
      <c r="L2505" s="168" t="s">
        <v>135</v>
      </c>
    </row>
    <row r="2506" ht="15.0" customHeight="1">
      <c r="A2506" s="200" t="s">
        <v>4443</v>
      </c>
      <c r="B2506" s="309" t="s">
        <v>4444</v>
      </c>
      <c r="C2506" s="308" t="s">
        <v>52</v>
      </c>
      <c r="D2506" s="200" t="s">
        <v>4453</v>
      </c>
      <c r="E2506" s="762" t="s">
        <v>4454</v>
      </c>
      <c r="F2506" s="322" t="s">
        <v>3412</v>
      </c>
      <c r="G2506" s="314">
        <v>8.0</v>
      </c>
      <c r="H2506" s="314">
        <v>1.0</v>
      </c>
      <c r="I2506" s="314">
        <v>13.0</v>
      </c>
      <c r="J2506" s="845">
        <v>50.0</v>
      </c>
      <c r="K2506" s="277">
        <v>6.25</v>
      </c>
      <c r="L2506" s="168" t="s">
        <v>135</v>
      </c>
    </row>
    <row r="2507" ht="15.0" customHeight="1">
      <c r="A2507" s="200" t="s">
        <v>4443</v>
      </c>
      <c r="B2507" s="309" t="s">
        <v>4444</v>
      </c>
      <c r="C2507" s="308" t="s">
        <v>52</v>
      </c>
      <c r="D2507" s="200" t="s">
        <v>1593</v>
      </c>
      <c r="E2507" s="762" t="s">
        <v>4455</v>
      </c>
      <c r="F2507" s="322" t="s">
        <v>3412</v>
      </c>
      <c r="G2507" s="314">
        <v>8.0</v>
      </c>
      <c r="H2507" s="314">
        <v>1.0</v>
      </c>
      <c r="I2507" s="314">
        <v>13.0</v>
      </c>
      <c r="J2507" s="845">
        <v>50.0</v>
      </c>
      <c r="K2507" s="277">
        <v>6.25</v>
      </c>
      <c r="L2507" s="168" t="s">
        <v>135</v>
      </c>
    </row>
    <row r="2508" ht="15.0" customHeight="1">
      <c r="A2508" s="200" t="s">
        <v>4443</v>
      </c>
      <c r="B2508" s="309" t="s">
        <v>4444</v>
      </c>
      <c r="C2508" s="308" t="s">
        <v>52</v>
      </c>
      <c r="D2508" s="200" t="s">
        <v>4456</v>
      </c>
      <c r="E2508" s="762" t="s">
        <v>4457</v>
      </c>
      <c r="F2508" s="322" t="s">
        <v>3412</v>
      </c>
      <c r="G2508" s="314">
        <v>8.0</v>
      </c>
      <c r="H2508" s="314">
        <v>1.0</v>
      </c>
      <c r="I2508" s="314">
        <v>13.0</v>
      </c>
      <c r="J2508" s="845">
        <v>50.0</v>
      </c>
      <c r="K2508" s="277">
        <v>6.25</v>
      </c>
      <c r="L2508" s="168" t="s">
        <v>135</v>
      </c>
    </row>
    <row r="2509" ht="15.0" customHeight="1">
      <c r="A2509" s="200" t="s">
        <v>4443</v>
      </c>
      <c r="B2509" s="309" t="s">
        <v>4444</v>
      </c>
      <c r="C2509" s="308" t="s">
        <v>52</v>
      </c>
      <c r="D2509" s="200" t="s">
        <v>4458</v>
      </c>
      <c r="E2509" s="762" t="s">
        <v>4459</v>
      </c>
      <c r="F2509" s="322" t="s">
        <v>3412</v>
      </c>
      <c r="G2509" s="314">
        <v>8.0</v>
      </c>
      <c r="H2509" s="314">
        <v>1.0</v>
      </c>
      <c r="I2509" s="314">
        <v>13.0</v>
      </c>
      <c r="J2509" s="845">
        <v>50.0</v>
      </c>
      <c r="K2509" s="277">
        <v>6.25</v>
      </c>
      <c r="L2509" s="168" t="s">
        <v>135</v>
      </c>
    </row>
    <row r="2510" ht="15.0" customHeight="1">
      <c r="A2510" s="200" t="s">
        <v>4443</v>
      </c>
      <c r="B2510" s="200" t="s">
        <v>4444</v>
      </c>
      <c r="C2510" s="314" t="s">
        <v>52</v>
      </c>
      <c r="D2510" s="200" t="s">
        <v>4460</v>
      </c>
      <c r="E2510" s="762" t="s">
        <v>4461</v>
      </c>
      <c r="F2510" s="322" t="s">
        <v>3412</v>
      </c>
      <c r="G2510" s="314">
        <v>8.0</v>
      </c>
      <c r="H2510" s="314">
        <v>1.0</v>
      </c>
      <c r="I2510" s="314">
        <v>13.0</v>
      </c>
      <c r="J2510" s="845">
        <v>50.0</v>
      </c>
      <c r="K2510" s="277">
        <v>6.25</v>
      </c>
      <c r="L2510" s="168" t="s">
        <v>135</v>
      </c>
    </row>
    <row r="2511" ht="15.0" customHeight="1">
      <c r="A2511" s="200" t="s">
        <v>4443</v>
      </c>
      <c r="B2511" s="200" t="s">
        <v>4444</v>
      </c>
      <c r="C2511" s="314" t="s">
        <v>52</v>
      </c>
      <c r="D2511" s="200" t="s">
        <v>4462</v>
      </c>
      <c r="E2511" s="762" t="s">
        <v>4463</v>
      </c>
      <c r="F2511" s="322" t="s">
        <v>3412</v>
      </c>
      <c r="G2511" s="314">
        <v>8.0</v>
      </c>
      <c r="H2511" s="314">
        <v>1.0</v>
      </c>
      <c r="I2511" s="314">
        <v>13.0</v>
      </c>
      <c r="J2511" s="845">
        <v>50.0</v>
      </c>
      <c r="K2511" s="277">
        <v>6.25</v>
      </c>
      <c r="L2511" s="168" t="s">
        <v>135</v>
      </c>
    </row>
    <row r="2512" ht="15.0" customHeight="1">
      <c r="A2512" s="200" t="s">
        <v>4443</v>
      </c>
      <c r="B2512" s="200" t="s">
        <v>4444</v>
      </c>
      <c r="C2512" s="314" t="s">
        <v>52</v>
      </c>
      <c r="D2512" s="200" t="s">
        <v>4464</v>
      </c>
      <c r="E2512" s="762" t="s">
        <v>4465</v>
      </c>
      <c r="F2512" s="322" t="s">
        <v>3412</v>
      </c>
      <c r="G2512" s="314">
        <v>8.0</v>
      </c>
      <c r="H2512" s="314">
        <v>1.0</v>
      </c>
      <c r="I2512" s="314">
        <v>13.0</v>
      </c>
      <c r="J2512" s="845">
        <v>50.0</v>
      </c>
      <c r="K2512" s="277">
        <v>6.25</v>
      </c>
      <c r="L2512" s="168" t="s">
        <v>135</v>
      </c>
    </row>
    <row r="2513" ht="15.0" customHeight="1">
      <c r="A2513" s="200" t="s">
        <v>4443</v>
      </c>
      <c r="B2513" s="200" t="s">
        <v>4444</v>
      </c>
      <c r="C2513" s="314" t="s">
        <v>52</v>
      </c>
      <c r="D2513" s="200" t="s">
        <v>451</v>
      </c>
      <c r="E2513" s="762" t="s">
        <v>455</v>
      </c>
      <c r="F2513" s="322" t="s">
        <v>3412</v>
      </c>
      <c r="G2513" s="314">
        <v>8.0</v>
      </c>
      <c r="H2513" s="314">
        <v>1.0</v>
      </c>
      <c r="I2513" s="314">
        <v>13.0</v>
      </c>
      <c r="J2513" s="845">
        <v>50.0</v>
      </c>
      <c r="K2513" s="277">
        <v>6.25</v>
      </c>
      <c r="L2513" s="168" t="s">
        <v>135</v>
      </c>
    </row>
    <row r="2514" ht="15.0" customHeight="1">
      <c r="A2514" s="200" t="s">
        <v>4466</v>
      </c>
      <c r="B2514" s="200" t="s">
        <v>4467</v>
      </c>
      <c r="C2514" s="314" t="s">
        <v>52</v>
      </c>
      <c r="D2514" s="200" t="s">
        <v>4468</v>
      </c>
      <c r="E2514" s="762" t="s">
        <v>4469</v>
      </c>
      <c r="F2514" s="322" t="s">
        <v>3412</v>
      </c>
      <c r="G2514" s="314">
        <v>9.0</v>
      </c>
      <c r="H2514" s="314">
        <v>1.0</v>
      </c>
      <c r="I2514" s="314">
        <v>11.0</v>
      </c>
      <c r="J2514" s="845">
        <v>50.0</v>
      </c>
      <c r="K2514" s="277">
        <v>5.55</v>
      </c>
      <c r="L2514" s="168" t="s">
        <v>135</v>
      </c>
    </row>
    <row r="2515" ht="15.0" customHeight="1">
      <c r="A2515" s="200" t="s">
        <v>4466</v>
      </c>
      <c r="B2515" s="200" t="s">
        <v>4467</v>
      </c>
      <c r="C2515" s="314" t="s">
        <v>52</v>
      </c>
      <c r="D2515" s="200" t="s">
        <v>1593</v>
      </c>
      <c r="E2515" s="762" t="s">
        <v>4455</v>
      </c>
      <c r="F2515" s="322" t="s">
        <v>3412</v>
      </c>
      <c r="G2515" s="314">
        <v>9.0</v>
      </c>
      <c r="H2515" s="314">
        <v>1.0</v>
      </c>
      <c r="I2515" s="314">
        <v>11.0</v>
      </c>
      <c r="J2515" s="845">
        <v>50.0</v>
      </c>
      <c r="K2515" s="277">
        <v>5.55</v>
      </c>
      <c r="L2515" s="168" t="s">
        <v>135</v>
      </c>
    </row>
    <row r="2516" ht="15.0" customHeight="1">
      <c r="A2516" s="200" t="s">
        <v>4466</v>
      </c>
      <c r="B2516" s="200" t="s">
        <v>4467</v>
      </c>
      <c r="C2516" s="314" t="s">
        <v>52</v>
      </c>
      <c r="D2516" s="200" t="s">
        <v>4458</v>
      </c>
      <c r="E2516" s="762" t="s">
        <v>4459</v>
      </c>
      <c r="F2516" s="322" t="s">
        <v>3412</v>
      </c>
      <c r="G2516" s="314">
        <v>9.0</v>
      </c>
      <c r="H2516" s="314">
        <v>1.0</v>
      </c>
      <c r="I2516" s="314">
        <v>11.0</v>
      </c>
      <c r="J2516" s="845">
        <v>50.0</v>
      </c>
      <c r="K2516" s="277">
        <v>5.55</v>
      </c>
      <c r="L2516" s="168" t="s">
        <v>135</v>
      </c>
    </row>
    <row r="2517" ht="15.0" customHeight="1">
      <c r="A2517" s="200" t="s">
        <v>4466</v>
      </c>
      <c r="B2517" s="200" t="s">
        <v>4467</v>
      </c>
      <c r="C2517" s="314" t="s">
        <v>52</v>
      </c>
      <c r="D2517" s="200" t="s">
        <v>4470</v>
      </c>
      <c r="E2517" s="762" t="s">
        <v>4471</v>
      </c>
      <c r="F2517" s="322" t="s">
        <v>3412</v>
      </c>
      <c r="G2517" s="314">
        <v>9.0</v>
      </c>
      <c r="H2517" s="314">
        <v>1.0</v>
      </c>
      <c r="I2517" s="314">
        <v>11.0</v>
      </c>
      <c r="J2517" s="845">
        <v>50.0</v>
      </c>
      <c r="K2517" s="277">
        <v>5.55</v>
      </c>
      <c r="L2517" s="168" t="s">
        <v>135</v>
      </c>
    </row>
    <row r="2518" ht="15.0" customHeight="1">
      <c r="A2518" s="200" t="s">
        <v>4466</v>
      </c>
      <c r="B2518" s="200" t="s">
        <v>4467</v>
      </c>
      <c r="C2518" s="314" t="s">
        <v>52</v>
      </c>
      <c r="D2518" s="200" t="s">
        <v>4472</v>
      </c>
      <c r="E2518" s="762" t="s">
        <v>4473</v>
      </c>
      <c r="F2518" s="322" t="s">
        <v>3412</v>
      </c>
      <c r="G2518" s="314">
        <v>9.0</v>
      </c>
      <c r="H2518" s="314">
        <v>1.0</v>
      </c>
      <c r="I2518" s="314">
        <v>11.0</v>
      </c>
      <c r="J2518" s="845">
        <v>50.0</v>
      </c>
      <c r="K2518" s="277">
        <v>5.55</v>
      </c>
      <c r="L2518" s="168" t="s">
        <v>135</v>
      </c>
    </row>
    <row r="2519" ht="15.0" customHeight="1">
      <c r="A2519" s="200" t="s">
        <v>4466</v>
      </c>
      <c r="B2519" s="200" t="s">
        <v>4467</v>
      </c>
      <c r="C2519" s="314" t="s">
        <v>52</v>
      </c>
      <c r="D2519" s="200" t="s">
        <v>4474</v>
      </c>
      <c r="E2519" s="762" t="s">
        <v>4475</v>
      </c>
      <c r="F2519" s="322" t="s">
        <v>3412</v>
      </c>
      <c r="G2519" s="314">
        <v>9.0</v>
      </c>
      <c r="H2519" s="314">
        <v>1.0</v>
      </c>
      <c r="I2519" s="314">
        <v>11.0</v>
      </c>
      <c r="J2519" s="845">
        <v>50.0</v>
      </c>
      <c r="K2519" s="277">
        <v>5.55</v>
      </c>
      <c r="L2519" s="168" t="s">
        <v>135</v>
      </c>
    </row>
    <row r="2520" ht="15.0" customHeight="1">
      <c r="A2520" s="200" t="s">
        <v>4466</v>
      </c>
      <c r="B2520" s="200" t="s">
        <v>4467</v>
      </c>
      <c r="C2520" s="314" t="s">
        <v>52</v>
      </c>
      <c r="D2520" s="200" t="s">
        <v>451</v>
      </c>
      <c r="E2520" s="762" t="s">
        <v>455</v>
      </c>
      <c r="F2520" s="322" t="s">
        <v>3412</v>
      </c>
      <c r="G2520" s="314">
        <v>9.0</v>
      </c>
      <c r="H2520" s="314">
        <v>1.0</v>
      </c>
      <c r="I2520" s="314">
        <v>11.0</v>
      </c>
      <c r="J2520" s="845">
        <v>50.0</v>
      </c>
      <c r="K2520" s="277">
        <v>5.55</v>
      </c>
      <c r="L2520" s="168" t="s">
        <v>135</v>
      </c>
    </row>
    <row r="2521" ht="15.0" customHeight="1">
      <c r="A2521" s="200" t="s">
        <v>4476</v>
      </c>
      <c r="B2521" s="200" t="s">
        <v>4477</v>
      </c>
      <c r="C2521" s="314" t="s">
        <v>52</v>
      </c>
      <c r="D2521" s="200" t="s">
        <v>4478</v>
      </c>
      <c r="E2521" s="762" t="s">
        <v>4479</v>
      </c>
      <c r="F2521" s="322" t="s">
        <v>3412</v>
      </c>
      <c r="G2521" s="314">
        <v>5.0</v>
      </c>
      <c r="H2521" s="314">
        <v>1.0</v>
      </c>
      <c r="I2521" s="314">
        <v>10.0</v>
      </c>
      <c r="J2521" s="845">
        <v>50.0</v>
      </c>
      <c r="K2521" s="277">
        <v>10.0</v>
      </c>
      <c r="L2521" s="168" t="s">
        <v>135</v>
      </c>
    </row>
    <row r="2522" ht="15.0" customHeight="1">
      <c r="A2522" s="200" t="s">
        <v>4476</v>
      </c>
      <c r="B2522" s="200" t="s">
        <v>4477</v>
      </c>
      <c r="C2522" s="314" t="s">
        <v>52</v>
      </c>
      <c r="D2522" s="200" t="s">
        <v>1110</v>
      </c>
      <c r="E2522" s="762" t="s">
        <v>1112</v>
      </c>
      <c r="F2522" s="322" t="s">
        <v>3412</v>
      </c>
      <c r="G2522" s="314">
        <v>5.0</v>
      </c>
      <c r="H2522" s="314">
        <v>1.0</v>
      </c>
      <c r="I2522" s="314">
        <v>10.0</v>
      </c>
      <c r="J2522" s="845">
        <v>50.0</v>
      </c>
      <c r="K2522" s="277">
        <v>10.0</v>
      </c>
      <c r="L2522" s="168" t="s">
        <v>135</v>
      </c>
    </row>
    <row r="2523" ht="15.0" customHeight="1">
      <c r="A2523" s="200" t="s">
        <v>4476</v>
      </c>
      <c r="B2523" s="200" t="s">
        <v>4477</v>
      </c>
      <c r="C2523" s="314" t="s">
        <v>52</v>
      </c>
      <c r="D2523" s="200" t="s">
        <v>4480</v>
      </c>
      <c r="E2523" s="762" t="s">
        <v>4481</v>
      </c>
      <c r="F2523" s="322" t="s">
        <v>3412</v>
      </c>
      <c r="G2523" s="314">
        <v>5.0</v>
      </c>
      <c r="H2523" s="314">
        <v>1.0</v>
      </c>
      <c r="I2523" s="314">
        <v>10.0</v>
      </c>
      <c r="J2523" s="845">
        <v>50.0</v>
      </c>
      <c r="K2523" s="277">
        <v>10.0</v>
      </c>
      <c r="L2523" s="168" t="s">
        <v>135</v>
      </c>
    </row>
    <row r="2524" ht="15.0" customHeight="1">
      <c r="A2524" s="200" t="s">
        <v>4476</v>
      </c>
      <c r="B2524" s="200" t="s">
        <v>4477</v>
      </c>
      <c r="C2524" s="314" t="s">
        <v>52</v>
      </c>
      <c r="D2524" s="200" t="s">
        <v>4482</v>
      </c>
      <c r="E2524" s="762" t="s">
        <v>4483</v>
      </c>
      <c r="F2524" s="322" t="s">
        <v>3412</v>
      </c>
      <c r="G2524" s="314">
        <v>5.0</v>
      </c>
      <c r="H2524" s="314">
        <v>1.0</v>
      </c>
      <c r="I2524" s="314">
        <v>10.0</v>
      </c>
      <c r="J2524" s="845">
        <v>50.0</v>
      </c>
      <c r="K2524" s="277">
        <v>10.0</v>
      </c>
      <c r="L2524" s="168" t="s">
        <v>135</v>
      </c>
    </row>
    <row r="2525" ht="15.0" customHeight="1">
      <c r="A2525" s="200" t="s">
        <v>4476</v>
      </c>
      <c r="B2525" s="200" t="s">
        <v>4477</v>
      </c>
      <c r="C2525" s="314" t="s">
        <v>52</v>
      </c>
      <c r="D2525" s="200" t="s">
        <v>4484</v>
      </c>
      <c r="E2525" s="762" t="s">
        <v>4485</v>
      </c>
      <c r="F2525" s="322" t="s">
        <v>3412</v>
      </c>
      <c r="G2525" s="314">
        <v>5.0</v>
      </c>
      <c r="H2525" s="314">
        <v>1.0</v>
      </c>
      <c r="I2525" s="314">
        <v>10.0</v>
      </c>
      <c r="J2525" s="845">
        <v>50.0</v>
      </c>
      <c r="K2525" s="277">
        <v>10.0</v>
      </c>
      <c r="L2525" s="168" t="s">
        <v>135</v>
      </c>
    </row>
    <row r="2526" ht="15.0" customHeight="1">
      <c r="A2526" s="200" t="s">
        <v>4476</v>
      </c>
      <c r="B2526" s="200" t="s">
        <v>4477</v>
      </c>
      <c r="C2526" s="314" t="s">
        <v>52</v>
      </c>
      <c r="D2526" s="200" t="s">
        <v>4486</v>
      </c>
      <c r="E2526" s="762" t="s">
        <v>4487</v>
      </c>
      <c r="F2526" s="322" t="s">
        <v>3412</v>
      </c>
      <c r="G2526" s="314">
        <v>5.0</v>
      </c>
      <c r="H2526" s="314">
        <v>1.0</v>
      </c>
      <c r="I2526" s="314">
        <v>10.0</v>
      </c>
      <c r="J2526" s="845">
        <v>50.0</v>
      </c>
      <c r="K2526" s="277">
        <v>10.0</v>
      </c>
      <c r="L2526" s="168" t="s">
        <v>135</v>
      </c>
    </row>
    <row r="2527" ht="15.0" customHeight="1">
      <c r="A2527" s="200" t="s">
        <v>4476</v>
      </c>
      <c r="B2527" s="200" t="s">
        <v>4477</v>
      </c>
      <c r="C2527" s="314" t="s">
        <v>52</v>
      </c>
      <c r="D2527" s="200" t="s">
        <v>4488</v>
      </c>
      <c r="E2527" s="762" t="s">
        <v>4489</v>
      </c>
      <c r="F2527" s="322" t="s">
        <v>3412</v>
      </c>
      <c r="G2527" s="314">
        <v>5.0</v>
      </c>
      <c r="H2527" s="314">
        <v>1.0</v>
      </c>
      <c r="I2527" s="314">
        <v>10.0</v>
      </c>
      <c r="J2527" s="845">
        <v>50.0</v>
      </c>
      <c r="K2527" s="277">
        <v>10.0</v>
      </c>
      <c r="L2527" s="168" t="s">
        <v>135</v>
      </c>
    </row>
    <row r="2528" ht="15.0" customHeight="1">
      <c r="A2528" s="200" t="s">
        <v>4476</v>
      </c>
      <c r="B2528" s="200" t="s">
        <v>4477</v>
      </c>
      <c r="C2528" s="314" t="s">
        <v>52</v>
      </c>
      <c r="D2528" s="200" t="s">
        <v>4490</v>
      </c>
      <c r="E2528" s="762" t="s">
        <v>4491</v>
      </c>
      <c r="F2528" s="322" t="s">
        <v>3412</v>
      </c>
      <c r="G2528" s="314">
        <v>5.0</v>
      </c>
      <c r="H2528" s="314">
        <v>1.0</v>
      </c>
      <c r="I2528" s="314">
        <v>10.0</v>
      </c>
      <c r="J2528" s="845">
        <v>50.0</v>
      </c>
      <c r="K2528" s="277">
        <v>10.0</v>
      </c>
      <c r="L2528" s="168" t="s">
        <v>135</v>
      </c>
    </row>
    <row r="2529" ht="15.0" customHeight="1">
      <c r="A2529" s="200" t="s">
        <v>4476</v>
      </c>
      <c r="B2529" s="200" t="s">
        <v>4477</v>
      </c>
      <c r="C2529" s="314" t="s">
        <v>52</v>
      </c>
      <c r="D2529" s="200" t="s">
        <v>4492</v>
      </c>
      <c r="E2529" s="762" t="s">
        <v>4493</v>
      </c>
      <c r="F2529" s="322" t="s">
        <v>3412</v>
      </c>
      <c r="G2529" s="314">
        <v>5.0</v>
      </c>
      <c r="H2529" s="314">
        <v>1.0</v>
      </c>
      <c r="I2529" s="314">
        <v>10.0</v>
      </c>
      <c r="J2529" s="845">
        <v>50.0</v>
      </c>
      <c r="K2529" s="277">
        <v>10.0</v>
      </c>
      <c r="L2529" s="168" t="s">
        <v>135</v>
      </c>
    </row>
    <row r="2530" ht="15.0" customHeight="1">
      <c r="A2530" s="200" t="s">
        <v>4494</v>
      </c>
      <c r="B2530" s="200" t="s">
        <v>4495</v>
      </c>
      <c r="C2530" s="314" t="s">
        <v>52</v>
      </c>
      <c r="D2530" s="200" t="s">
        <v>4496</v>
      </c>
      <c r="E2530" s="762" t="s">
        <v>4497</v>
      </c>
      <c r="F2530" s="322" t="s">
        <v>3412</v>
      </c>
      <c r="G2530" s="314">
        <v>14.0</v>
      </c>
      <c r="H2530" s="314">
        <v>2.0</v>
      </c>
      <c r="I2530" s="314">
        <v>15.0</v>
      </c>
      <c r="J2530" s="845">
        <v>50.0</v>
      </c>
      <c r="K2530" s="277">
        <v>3.57</v>
      </c>
      <c r="L2530" s="168" t="s">
        <v>135</v>
      </c>
    </row>
    <row r="2531" ht="15.0" customHeight="1">
      <c r="A2531" s="200" t="s">
        <v>4494</v>
      </c>
      <c r="B2531" s="200" t="s">
        <v>4495</v>
      </c>
      <c r="C2531" s="314" t="s">
        <v>52</v>
      </c>
      <c r="D2531" s="200" t="s">
        <v>4498</v>
      </c>
      <c r="E2531" s="762" t="s">
        <v>4499</v>
      </c>
      <c r="F2531" s="322" t="s">
        <v>3412</v>
      </c>
      <c r="G2531" s="314">
        <v>14.0</v>
      </c>
      <c r="H2531" s="314">
        <v>2.0</v>
      </c>
      <c r="I2531" s="314">
        <v>15.0</v>
      </c>
      <c r="J2531" s="845">
        <v>50.0</v>
      </c>
      <c r="K2531" s="277">
        <v>3.57</v>
      </c>
      <c r="L2531" s="168" t="s">
        <v>135</v>
      </c>
    </row>
    <row r="2532" ht="15.0" customHeight="1">
      <c r="A2532" s="200" t="s">
        <v>4494</v>
      </c>
      <c r="B2532" s="200" t="s">
        <v>4495</v>
      </c>
      <c r="C2532" s="314" t="s">
        <v>52</v>
      </c>
      <c r="D2532" s="200" t="s">
        <v>4500</v>
      </c>
      <c r="E2532" s="762" t="s">
        <v>4501</v>
      </c>
      <c r="F2532" s="322" t="s">
        <v>3412</v>
      </c>
      <c r="G2532" s="314">
        <v>14.0</v>
      </c>
      <c r="H2532" s="314">
        <v>2.0</v>
      </c>
      <c r="I2532" s="314">
        <v>15.0</v>
      </c>
      <c r="J2532" s="845">
        <v>50.0</v>
      </c>
      <c r="K2532" s="277">
        <v>3.57</v>
      </c>
      <c r="L2532" s="168" t="s">
        <v>135</v>
      </c>
    </row>
    <row r="2533" ht="15.0" customHeight="1">
      <c r="A2533" s="200" t="s">
        <v>4494</v>
      </c>
      <c r="B2533" s="200" t="s">
        <v>4495</v>
      </c>
      <c r="C2533" s="314" t="s">
        <v>52</v>
      </c>
      <c r="D2533" s="200" t="s">
        <v>4502</v>
      </c>
      <c r="E2533" s="762" t="s">
        <v>4503</v>
      </c>
      <c r="F2533" s="322" t="s">
        <v>3412</v>
      </c>
      <c r="G2533" s="314">
        <v>14.0</v>
      </c>
      <c r="H2533" s="314">
        <v>2.0</v>
      </c>
      <c r="I2533" s="314">
        <v>15.0</v>
      </c>
      <c r="J2533" s="845">
        <v>50.0</v>
      </c>
      <c r="K2533" s="277">
        <v>3.57</v>
      </c>
      <c r="L2533" s="168" t="s">
        <v>135</v>
      </c>
    </row>
    <row r="2534" ht="15.0" customHeight="1">
      <c r="A2534" s="200" t="s">
        <v>4494</v>
      </c>
      <c r="B2534" s="200" t="s">
        <v>4495</v>
      </c>
      <c r="C2534" s="314" t="s">
        <v>52</v>
      </c>
      <c r="D2534" s="200" t="s">
        <v>4504</v>
      </c>
      <c r="E2534" s="762" t="s">
        <v>4505</v>
      </c>
      <c r="F2534" s="322" t="s">
        <v>3412</v>
      </c>
      <c r="G2534" s="314">
        <v>14.0</v>
      </c>
      <c r="H2534" s="314">
        <v>2.0</v>
      </c>
      <c r="I2534" s="314">
        <v>15.0</v>
      </c>
      <c r="J2534" s="845">
        <v>50.0</v>
      </c>
      <c r="K2534" s="277">
        <v>3.57</v>
      </c>
      <c r="L2534" s="168" t="s">
        <v>135</v>
      </c>
    </row>
    <row r="2535" ht="15.0" customHeight="1">
      <c r="A2535" s="200" t="s">
        <v>4494</v>
      </c>
      <c r="B2535" s="200" t="s">
        <v>4495</v>
      </c>
      <c r="C2535" s="314" t="s">
        <v>52</v>
      </c>
      <c r="D2535" s="200" t="s">
        <v>4506</v>
      </c>
      <c r="E2535" s="762" t="s">
        <v>4507</v>
      </c>
      <c r="F2535" s="322" t="s">
        <v>3412</v>
      </c>
      <c r="G2535" s="314">
        <v>14.0</v>
      </c>
      <c r="H2535" s="314">
        <v>2.0</v>
      </c>
      <c r="I2535" s="314">
        <v>15.0</v>
      </c>
      <c r="J2535" s="845">
        <v>50.0</v>
      </c>
      <c r="K2535" s="277">
        <v>3.57</v>
      </c>
      <c r="L2535" s="168" t="s">
        <v>135</v>
      </c>
    </row>
    <row r="2536" ht="15.0" customHeight="1">
      <c r="A2536" s="200" t="s">
        <v>4494</v>
      </c>
      <c r="B2536" s="200" t="s">
        <v>4495</v>
      </c>
      <c r="C2536" s="314" t="s">
        <v>52</v>
      </c>
      <c r="D2536" s="200" t="s">
        <v>4508</v>
      </c>
      <c r="E2536" s="762" t="s">
        <v>4509</v>
      </c>
      <c r="F2536" s="322" t="s">
        <v>3412</v>
      </c>
      <c r="G2536" s="314">
        <v>14.0</v>
      </c>
      <c r="H2536" s="314">
        <v>2.0</v>
      </c>
      <c r="I2536" s="314">
        <v>15.0</v>
      </c>
      <c r="J2536" s="845">
        <v>50.0</v>
      </c>
      <c r="K2536" s="277">
        <v>3.57</v>
      </c>
      <c r="L2536" s="168" t="s">
        <v>135</v>
      </c>
    </row>
    <row r="2537" ht="15.0" customHeight="1">
      <c r="A2537" s="200" t="s">
        <v>4510</v>
      </c>
      <c r="B2537" s="200" t="s">
        <v>4511</v>
      </c>
      <c r="C2537" s="314" t="s">
        <v>52</v>
      </c>
      <c r="D2537" s="200" t="s">
        <v>1593</v>
      </c>
      <c r="E2537" s="762" t="s">
        <v>4455</v>
      </c>
      <c r="F2537" s="322" t="s">
        <v>3412</v>
      </c>
      <c r="G2537" s="314">
        <v>13.0</v>
      </c>
      <c r="H2537" s="314">
        <v>2.0</v>
      </c>
      <c r="I2537" s="314">
        <v>13.0</v>
      </c>
      <c r="J2537" s="845">
        <v>50.0</v>
      </c>
      <c r="K2537" s="277">
        <v>3.84</v>
      </c>
      <c r="L2537" s="168" t="s">
        <v>135</v>
      </c>
    </row>
    <row r="2538" ht="15.0" customHeight="1">
      <c r="A2538" s="200" t="s">
        <v>4510</v>
      </c>
      <c r="B2538" s="200" t="s">
        <v>4511</v>
      </c>
      <c r="C2538" s="314" t="s">
        <v>52</v>
      </c>
      <c r="D2538" s="200" t="s">
        <v>4512</v>
      </c>
      <c r="E2538" s="762" t="s">
        <v>4513</v>
      </c>
      <c r="F2538" s="322" t="s">
        <v>3412</v>
      </c>
      <c r="G2538" s="314">
        <v>13.0</v>
      </c>
      <c r="H2538" s="314">
        <v>2.0</v>
      </c>
      <c r="I2538" s="314">
        <v>13.0</v>
      </c>
      <c r="J2538" s="845">
        <v>50.0</v>
      </c>
      <c r="K2538" s="277">
        <v>3.84</v>
      </c>
      <c r="L2538" s="168" t="s">
        <v>135</v>
      </c>
    </row>
    <row r="2539" ht="15.0" customHeight="1">
      <c r="A2539" s="200" t="s">
        <v>4510</v>
      </c>
      <c r="B2539" s="200" t="s">
        <v>4511</v>
      </c>
      <c r="C2539" s="314" t="s">
        <v>52</v>
      </c>
      <c r="D2539" s="200" t="s">
        <v>4514</v>
      </c>
      <c r="E2539" s="762" t="s">
        <v>4515</v>
      </c>
      <c r="F2539" s="322" t="s">
        <v>3412</v>
      </c>
      <c r="G2539" s="314">
        <v>13.0</v>
      </c>
      <c r="H2539" s="314">
        <v>2.0</v>
      </c>
      <c r="I2539" s="314">
        <v>13.0</v>
      </c>
      <c r="J2539" s="845">
        <v>50.0</v>
      </c>
      <c r="K2539" s="277">
        <v>3.84</v>
      </c>
      <c r="L2539" s="168" t="s">
        <v>135</v>
      </c>
    </row>
    <row r="2540" ht="15.0" customHeight="1">
      <c r="A2540" s="200" t="s">
        <v>4516</v>
      </c>
      <c r="B2540" s="200" t="s">
        <v>4517</v>
      </c>
      <c r="C2540" s="314" t="s">
        <v>52</v>
      </c>
      <c r="D2540" s="200" t="s">
        <v>4518</v>
      </c>
      <c r="E2540" s="762" t="s">
        <v>4519</v>
      </c>
      <c r="F2540" s="322" t="s">
        <v>3412</v>
      </c>
      <c r="G2540" s="314">
        <v>8.0</v>
      </c>
      <c r="H2540" s="314">
        <v>6.0</v>
      </c>
      <c r="I2540" s="314">
        <v>9.0</v>
      </c>
      <c r="J2540" s="845">
        <v>50.0</v>
      </c>
      <c r="K2540" s="277">
        <v>6.25</v>
      </c>
      <c r="L2540" s="168" t="s">
        <v>135</v>
      </c>
    </row>
    <row r="2541" ht="15.0" customHeight="1">
      <c r="A2541" s="200" t="s">
        <v>4516</v>
      </c>
      <c r="B2541" s="200" t="s">
        <v>4517</v>
      </c>
      <c r="C2541" s="314" t="s">
        <v>52</v>
      </c>
      <c r="D2541" s="200" t="s">
        <v>4520</v>
      </c>
      <c r="E2541" s="762" t="s">
        <v>4521</v>
      </c>
      <c r="F2541" s="322" t="s">
        <v>3412</v>
      </c>
      <c r="G2541" s="314">
        <v>8.0</v>
      </c>
      <c r="H2541" s="314">
        <v>6.0</v>
      </c>
      <c r="I2541" s="314">
        <v>9.0</v>
      </c>
      <c r="J2541" s="845">
        <v>50.0</v>
      </c>
      <c r="K2541" s="277">
        <v>6.25</v>
      </c>
      <c r="L2541" s="168" t="s">
        <v>135</v>
      </c>
    </row>
    <row r="2542" ht="15.0" customHeight="1">
      <c r="A2542" s="200" t="s">
        <v>4516</v>
      </c>
      <c r="B2542" s="200" t="s">
        <v>4517</v>
      </c>
      <c r="C2542" s="314" t="s">
        <v>52</v>
      </c>
      <c r="D2542" s="200" t="s">
        <v>4522</v>
      </c>
      <c r="E2542" s="762" t="s">
        <v>4523</v>
      </c>
      <c r="F2542" s="322" t="s">
        <v>3412</v>
      </c>
      <c r="G2542" s="314">
        <v>8.0</v>
      </c>
      <c r="H2542" s="314">
        <v>6.0</v>
      </c>
      <c r="I2542" s="314">
        <v>9.0</v>
      </c>
      <c r="J2542" s="845">
        <v>50.0</v>
      </c>
      <c r="K2542" s="277">
        <v>6.25</v>
      </c>
      <c r="L2542" s="168" t="s">
        <v>135</v>
      </c>
    </row>
    <row r="2543" ht="15.0" customHeight="1">
      <c r="A2543" s="200" t="s">
        <v>4516</v>
      </c>
      <c r="B2543" s="200" t="s">
        <v>4517</v>
      </c>
      <c r="C2543" s="314" t="s">
        <v>52</v>
      </c>
      <c r="D2543" s="200" t="s">
        <v>4524</v>
      </c>
      <c r="E2543" s="762" t="s">
        <v>4525</v>
      </c>
      <c r="F2543" s="322" t="s">
        <v>3412</v>
      </c>
      <c r="G2543" s="314">
        <v>8.0</v>
      </c>
      <c r="H2543" s="314">
        <v>6.0</v>
      </c>
      <c r="I2543" s="314">
        <v>9.0</v>
      </c>
      <c r="J2543" s="845">
        <v>50.0</v>
      </c>
      <c r="K2543" s="277">
        <v>6.25</v>
      </c>
      <c r="L2543" s="168" t="s">
        <v>135</v>
      </c>
    </row>
    <row r="2544" ht="15.0" customHeight="1">
      <c r="A2544" s="200" t="s">
        <v>1111</v>
      </c>
      <c r="B2544" s="200" t="s">
        <v>1110</v>
      </c>
      <c r="C2544" s="314" t="s">
        <v>52</v>
      </c>
      <c r="D2544" s="200" t="s">
        <v>4526</v>
      </c>
      <c r="E2544" s="762" t="s">
        <v>4527</v>
      </c>
      <c r="F2544" s="322" t="s">
        <v>3412</v>
      </c>
      <c r="G2544" s="314">
        <v>14.0</v>
      </c>
      <c r="H2544" s="314">
        <v>2.0</v>
      </c>
      <c r="I2544" s="314">
        <v>14.0</v>
      </c>
      <c r="J2544" s="845">
        <v>50.0</v>
      </c>
      <c r="K2544" s="277">
        <v>3.57</v>
      </c>
      <c r="L2544" s="168" t="s">
        <v>135</v>
      </c>
    </row>
    <row r="2545" ht="15.0" customHeight="1">
      <c r="A2545" s="200" t="s">
        <v>1111</v>
      </c>
      <c r="B2545" s="200" t="s">
        <v>1110</v>
      </c>
      <c r="C2545" s="314" t="s">
        <v>52</v>
      </c>
      <c r="D2545" s="200" t="s">
        <v>4528</v>
      </c>
      <c r="E2545" s="762" t="s">
        <v>4529</v>
      </c>
      <c r="F2545" s="322" t="s">
        <v>3412</v>
      </c>
      <c r="G2545" s="314">
        <v>14.0</v>
      </c>
      <c r="H2545" s="314">
        <v>2.0</v>
      </c>
      <c r="I2545" s="314">
        <v>14.0</v>
      </c>
      <c r="J2545" s="845">
        <v>50.0</v>
      </c>
      <c r="K2545" s="277">
        <v>3.57</v>
      </c>
      <c r="L2545" s="168" t="s">
        <v>135</v>
      </c>
    </row>
    <row r="2546" ht="15.0" customHeight="1">
      <c r="A2546" s="200" t="s">
        <v>1130</v>
      </c>
      <c r="B2546" s="200" t="s">
        <v>451</v>
      </c>
      <c r="C2546" s="314" t="s">
        <v>52</v>
      </c>
      <c r="D2546" s="200" t="s">
        <v>3410</v>
      </c>
      <c r="E2546" s="762" t="s">
        <v>4530</v>
      </c>
      <c r="F2546" s="322" t="s">
        <v>3412</v>
      </c>
      <c r="G2546" s="314">
        <v>8.0</v>
      </c>
      <c r="H2546" s="314">
        <v>6.0</v>
      </c>
      <c r="I2546" s="314">
        <v>8.0</v>
      </c>
      <c r="J2546" s="845">
        <v>50.0</v>
      </c>
      <c r="K2546" s="277">
        <v>6.25</v>
      </c>
      <c r="L2546" s="168" t="s">
        <v>135</v>
      </c>
    </row>
    <row r="2547" ht="15.0" customHeight="1">
      <c r="A2547" s="200" t="s">
        <v>1130</v>
      </c>
      <c r="B2547" s="200" t="s">
        <v>451</v>
      </c>
      <c r="C2547" s="314" t="s">
        <v>52</v>
      </c>
      <c r="D2547" s="200" t="s">
        <v>3413</v>
      </c>
      <c r="E2547" s="762" t="s">
        <v>3414</v>
      </c>
      <c r="F2547" s="322" t="s">
        <v>3412</v>
      </c>
      <c r="G2547" s="314">
        <v>8.0</v>
      </c>
      <c r="H2547" s="314">
        <v>6.0</v>
      </c>
      <c r="I2547" s="314">
        <v>8.0</v>
      </c>
      <c r="J2547" s="845">
        <v>50.0</v>
      </c>
      <c r="K2547" s="277">
        <v>6.25</v>
      </c>
      <c r="L2547" s="168" t="s">
        <v>135</v>
      </c>
    </row>
    <row r="2548" ht="15.0" customHeight="1">
      <c r="A2548" s="200" t="s">
        <v>4531</v>
      </c>
      <c r="B2548" s="246" t="s">
        <v>1822</v>
      </c>
      <c r="C2548" s="314" t="s">
        <v>52</v>
      </c>
      <c r="D2548" s="200" t="s">
        <v>4532</v>
      </c>
      <c r="E2548" s="762" t="s">
        <v>4533</v>
      </c>
      <c r="F2548" s="322" t="s">
        <v>3412</v>
      </c>
      <c r="G2548" s="314">
        <v>14.0</v>
      </c>
      <c r="H2548" s="314">
        <v>5.0</v>
      </c>
      <c r="I2548" s="314">
        <v>14.0</v>
      </c>
      <c r="J2548" s="845">
        <v>50.0</v>
      </c>
      <c r="K2548" s="277">
        <v>3.57</v>
      </c>
      <c r="L2548" s="168" t="s">
        <v>135</v>
      </c>
    </row>
    <row r="2549" ht="15.0" customHeight="1">
      <c r="A2549" s="200" t="s">
        <v>4534</v>
      </c>
      <c r="B2549" s="200" t="s">
        <v>1809</v>
      </c>
      <c r="C2549" s="314" t="s">
        <v>52</v>
      </c>
      <c r="D2549" s="200" t="s">
        <v>4490</v>
      </c>
      <c r="E2549" s="762" t="s">
        <v>4491</v>
      </c>
      <c r="F2549" s="322" t="s">
        <v>3412</v>
      </c>
      <c r="G2549" s="314">
        <v>8.0</v>
      </c>
      <c r="H2549" s="314">
        <v>5.0</v>
      </c>
      <c r="I2549" s="314">
        <v>8.0</v>
      </c>
      <c r="J2549" s="845">
        <v>50.0</v>
      </c>
      <c r="K2549" s="277">
        <v>6.25</v>
      </c>
      <c r="L2549" s="168" t="s">
        <v>135</v>
      </c>
    </row>
    <row r="2550" ht="15.0" customHeight="1">
      <c r="A2550" s="200" t="s">
        <v>4534</v>
      </c>
      <c r="B2550" s="200" t="s">
        <v>1809</v>
      </c>
      <c r="C2550" s="314" t="s">
        <v>52</v>
      </c>
      <c r="D2550" s="200" t="s">
        <v>4535</v>
      </c>
      <c r="E2550" s="762" t="s">
        <v>4536</v>
      </c>
      <c r="F2550" s="322" t="s">
        <v>3412</v>
      </c>
      <c r="G2550" s="314">
        <v>8.0</v>
      </c>
      <c r="H2550" s="314">
        <v>5.0</v>
      </c>
      <c r="I2550" s="314">
        <v>8.0</v>
      </c>
      <c r="J2550" s="845">
        <v>50.0</v>
      </c>
      <c r="K2550" s="277">
        <v>6.25</v>
      </c>
      <c r="L2550" s="168" t="s">
        <v>135</v>
      </c>
    </row>
    <row r="2551" ht="15.0" customHeight="1">
      <c r="A2551" s="200" t="s">
        <v>4537</v>
      </c>
      <c r="B2551" s="200" t="s">
        <v>1817</v>
      </c>
      <c r="C2551" s="314" t="s">
        <v>52</v>
      </c>
      <c r="D2551" s="200" t="s">
        <v>1989</v>
      </c>
      <c r="E2551" s="762" t="s">
        <v>4538</v>
      </c>
      <c r="F2551" s="322" t="s">
        <v>3412</v>
      </c>
      <c r="G2551" s="314">
        <v>11.0</v>
      </c>
      <c r="H2551" s="314">
        <v>5.0</v>
      </c>
      <c r="I2551" s="314">
        <v>12.0</v>
      </c>
      <c r="J2551" s="845">
        <v>50.0</v>
      </c>
      <c r="K2551" s="277">
        <v>4.54</v>
      </c>
      <c r="L2551" s="168" t="s">
        <v>135</v>
      </c>
    </row>
    <row r="2552" ht="15.0" customHeight="1">
      <c r="A2552" s="200" t="s">
        <v>4537</v>
      </c>
      <c r="B2552" s="200" t="s">
        <v>1817</v>
      </c>
      <c r="C2552" s="314" t="s">
        <v>52</v>
      </c>
      <c r="D2552" s="200" t="s">
        <v>4539</v>
      </c>
      <c r="E2552" s="762" t="s">
        <v>1403</v>
      </c>
      <c r="F2552" s="322" t="s">
        <v>3412</v>
      </c>
      <c r="G2552" s="314">
        <v>11.0</v>
      </c>
      <c r="H2552" s="314">
        <v>5.0</v>
      </c>
      <c r="I2552" s="314">
        <v>12.0</v>
      </c>
      <c r="J2552" s="845">
        <v>50.0</v>
      </c>
      <c r="K2552" s="277">
        <v>4.54</v>
      </c>
      <c r="L2552" s="168" t="s">
        <v>135</v>
      </c>
    </row>
    <row r="2553" ht="15.0" customHeight="1">
      <c r="A2553" s="330" t="s">
        <v>4540</v>
      </c>
      <c r="B2553" s="846" t="s">
        <v>4541</v>
      </c>
      <c r="C2553" s="648" t="s">
        <v>101</v>
      </c>
      <c r="D2553" s="847" t="s">
        <v>4542</v>
      </c>
      <c r="E2553" s="847" t="s">
        <v>4543</v>
      </c>
      <c r="F2553" s="847" t="s">
        <v>2508</v>
      </c>
      <c r="G2553" s="848">
        <v>3.0</v>
      </c>
      <c r="H2553" s="848">
        <v>1.0</v>
      </c>
      <c r="I2553" s="848">
        <v>11.0</v>
      </c>
      <c r="J2553" s="849">
        <v>50.0</v>
      </c>
      <c r="K2553" s="847">
        <v>16.66</v>
      </c>
      <c r="L2553" s="168" t="s">
        <v>100</v>
      </c>
    </row>
    <row r="2554" ht="15.0" customHeight="1">
      <c r="A2554" s="162" t="s">
        <v>4540</v>
      </c>
      <c r="B2554" s="850" t="s">
        <v>4541</v>
      </c>
      <c r="C2554" s="648" t="s">
        <v>101</v>
      </c>
      <c r="D2554" s="847" t="s">
        <v>4544</v>
      </c>
      <c r="E2554" s="847" t="s">
        <v>4545</v>
      </c>
      <c r="F2554" s="847" t="s">
        <v>2508</v>
      </c>
      <c r="G2554" s="851">
        <v>3.0</v>
      </c>
      <c r="H2554" s="851">
        <v>1.0</v>
      </c>
      <c r="I2554" s="851">
        <v>11.0</v>
      </c>
      <c r="J2554" s="849">
        <v>50.0</v>
      </c>
      <c r="K2554" s="847">
        <v>16.66</v>
      </c>
      <c r="L2554" s="168" t="s">
        <v>100</v>
      </c>
    </row>
    <row r="2555" ht="15.0" customHeight="1">
      <c r="A2555" s="162"/>
      <c r="B2555" s="850"/>
      <c r="C2555" s="648"/>
      <c r="D2555" s="847" t="s">
        <v>4546</v>
      </c>
      <c r="E2555" s="847"/>
      <c r="F2555" s="847"/>
      <c r="G2555" s="851"/>
      <c r="H2555" s="851"/>
      <c r="I2555" s="851"/>
      <c r="J2555" s="849"/>
      <c r="K2555" s="847"/>
      <c r="L2555" s="168" t="s">
        <v>100</v>
      </c>
    </row>
    <row r="2556" ht="15.0" customHeight="1">
      <c r="A2556" s="162" t="s">
        <v>4547</v>
      </c>
      <c r="B2556" s="846" t="s">
        <v>4548</v>
      </c>
      <c r="C2556" s="648" t="s">
        <v>101</v>
      </c>
      <c r="D2556" s="847" t="s">
        <v>4549</v>
      </c>
      <c r="E2556" s="852" t="s">
        <v>4550</v>
      </c>
      <c r="F2556" s="847" t="s">
        <v>2508</v>
      </c>
      <c r="G2556" s="851">
        <v>2.0</v>
      </c>
      <c r="H2556" s="851">
        <v>1.0</v>
      </c>
      <c r="I2556" s="851">
        <v>3.0</v>
      </c>
      <c r="J2556" s="849">
        <v>50.0</v>
      </c>
      <c r="K2556" s="847">
        <v>25.0</v>
      </c>
      <c r="L2556" s="168" t="s">
        <v>100</v>
      </c>
    </row>
    <row r="2557" ht="15.0" customHeight="1">
      <c r="A2557" s="162" t="s">
        <v>4551</v>
      </c>
      <c r="B2557" s="850" t="s">
        <v>4548</v>
      </c>
      <c r="C2557" s="648" t="s">
        <v>101</v>
      </c>
      <c r="D2557" s="853" t="s">
        <v>4552</v>
      </c>
      <c r="E2557" s="847" t="s">
        <v>4553</v>
      </c>
      <c r="F2557" s="847" t="s">
        <v>2508</v>
      </c>
      <c r="G2557" s="851">
        <v>3.0</v>
      </c>
      <c r="H2557" s="851">
        <v>1.0</v>
      </c>
      <c r="I2557" s="851">
        <v>3.0</v>
      </c>
      <c r="J2557" s="849">
        <v>50.0</v>
      </c>
      <c r="K2557" s="847">
        <v>16.66</v>
      </c>
      <c r="L2557" s="168" t="s">
        <v>100</v>
      </c>
    </row>
    <row r="2558" ht="15.0" customHeight="1">
      <c r="A2558" s="162" t="s">
        <v>4547</v>
      </c>
      <c r="B2558" s="850" t="s">
        <v>4548</v>
      </c>
      <c r="C2558" s="648" t="s">
        <v>101</v>
      </c>
      <c r="D2558" s="854" t="s">
        <v>4554</v>
      </c>
      <c r="E2558" s="847" t="s">
        <v>4555</v>
      </c>
      <c r="F2558" s="847" t="s">
        <v>2508</v>
      </c>
      <c r="G2558" s="851">
        <v>2.0</v>
      </c>
      <c r="H2558" s="851">
        <v>1.0</v>
      </c>
      <c r="I2558" s="851">
        <v>3.0</v>
      </c>
      <c r="J2558" s="849">
        <v>50.0</v>
      </c>
      <c r="K2558" s="847">
        <v>25.0</v>
      </c>
      <c r="L2558" s="168" t="s">
        <v>100</v>
      </c>
    </row>
    <row r="2559" ht="15.0" customHeight="1">
      <c r="A2559" s="162" t="s">
        <v>4547</v>
      </c>
      <c r="B2559" s="850" t="s">
        <v>4548</v>
      </c>
      <c r="C2559" s="648" t="s">
        <v>101</v>
      </c>
      <c r="D2559" s="847" t="s">
        <v>4556</v>
      </c>
      <c r="E2559" s="847" t="s">
        <v>4557</v>
      </c>
      <c r="F2559" s="847" t="s">
        <v>3250</v>
      </c>
      <c r="G2559" s="851">
        <v>2.0</v>
      </c>
      <c r="H2559" s="851">
        <v>1.0</v>
      </c>
      <c r="I2559" s="851">
        <v>3.0</v>
      </c>
      <c r="J2559" s="849">
        <v>50.0</v>
      </c>
      <c r="K2559" s="847">
        <v>25.0</v>
      </c>
      <c r="L2559" s="168" t="s">
        <v>100</v>
      </c>
    </row>
    <row r="2560" ht="15.0" customHeight="1">
      <c r="A2560" s="162" t="s">
        <v>4547</v>
      </c>
      <c r="B2560" s="850" t="s">
        <v>4548</v>
      </c>
      <c r="C2560" s="648" t="s">
        <v>101</v>
      </c>
      <c r="D2560" s="854" t="s">
        <v>4558</v>
      </c>
      <c r="E2560" s="847" t="s">
        <v>4559</v>
      </c>
      <c r="F2560" s="847" t="s">
        <v>2508</v>
      </c>
      <c r="G2560" s="851">
        <v>2.0</v>
      </c>
      <c r="H2560" s="851">
        <v>1.0</v>
      </c>
      <c r="I2560" s="851">
        <v>3.0</v>
      </c>
      <c r="J2560" s="849">
        <v>50.0</v>
      </c>
      <c r="K2560" s="847">
        <v>25.0</v>
      </c>
      <c r="L2560" s="168" t="s">
        <v>100</v>
      </c>
    </row>
    <row r="2561" ht="15.0" customHeight="1">
      <c r="A2561" s="162" t="s">
        <v>4547</v>
      </c>
      <c r="B2561" s="850" t="s">
        <v>4548</v>
      </c>
      <c r="C2561" s="648" t="s">
        <v>101</v>
      </c>
      <c r="D2561" s="855" t="s">
        <v>4560</v>
      </c>
      <c r="E2561" s="847" t="s">
        <v>4561</v>
      </c>
      <c r="F2561" s="847" t="s">
        <v>2362</v>
      </c>
      <c r="G2561" s="851">
        <v>2.0</v>
      </c>
      <c r="H2561" s="851">
        <v>1.0</v>
      </c>
      <c r="I2561" s="851">
        <v>3.0</v>
      </c>
      <c r="J2561" s="849">
        <v>50.0</v>
      </c>
      <c r="K2561" s="847">
        <v>25.0</v>
      </c>
      <c r="L2561" s="168" t="s">
        <v>100</v>
      </c>
    </row>
    <row r="2562" ht="15.0" customHeight="1">
      <c r="A2562" s="162" t="s">
        <v>4547</v>
      </c>
      <c r="B2562" s="850" t="s">
        <v>4548</v>
      </c>
      <c r="C2562" s="648" t="s">
        <v>101</v>
      </c>
      <c r="D2562" s="856" t="s">
        <v>4562</v>
      </c>
      <c r="E2562" s="847" t="s">
        <v>4563</v>
      </c>
      <c r="F2562" s="847" t="s">
        <v>2508</v>
      </c>
      <c r="G2562" s="851">
        <v>2.0</v>
      </c>
      <c r="H2562" s="851">
        <v>1.0</v>
      </c>
      <c r="I2562" s="851">
        <v>3.0</v>
      </c>
      <c r="J2562" s="849">
        <v>50.0</v>
      </c>
      <c r="K2562" s="847">
        <v>25.0</v>
      </c>
      <c r="L2562" s="168" t="s">
        <v>100</v>
      </c>
    </row>
    <row r="2563" ht="15.0" customHeight="1">
      <c r="A2563" s="330" t="s">
        <v>4564</v>
      </c>
      <c r="B2563" s="857" t="s">
        <v>4565</v>
      </c>
      <c r="C2563" s="648" t="s">
        <v>101</v>
      </c>
      <c r="D2563" s="857" t="s">
        <v>4566</v>
      </c>
      <c r="E2563" s="847" t="s">
        <v>4567</v>
      </c>
      <c r="F2563" s="847" t="s">
        <v>2508</v>
      </c>
      <c r="G2563" s="851">
        <v>6.0</v>
      </c>
      <c r="H2563" s="851">
        <v>6.0</v>
      </c>
      <c r="I2563" s="851">
        <v>7.0</v>
      </c>
      <c r="J2563" s="849">
        <v>50.0</v>
      </c>
      <c r="K2563" s="847">
        <v>8.33</v>
      </c>
      <c r="L2563" s="168" t="s">
        <v>100</v>
      </c>
    </row>
    <row r="2564" ht="15.0" customHeight="1">
      <c r="A2564" s="330" t="s">
        <v>4564</v>
      </c>
      <c r="B2564" s="857" t="s">
        <v>4568</v>
      </c>
      <c r="C2564" s="648" t="s">
        <v>101</v>
      </c>
      <c r="D2564" s="854" t="s">
        <v>4569</v>
      </c>
      <c r="E2564" s="847" t="s">
        <v>4570</v>
      </c>
      <c r="F2564" s="847" t="s">
        <v>2508</v>
      </c>
      <c r="G2564" s="851">
        <v>6.0</v>
      </c>
      <c r="H2564" s="851">
        <v>6.0</v>
      </c>
      <c r="I2564" s="851">
        <v>7.0</v>
      </c>
      <c r="J2564" s="849">
        <v>50.0</v>
      </c>
      <c r="K2564" s="847">
        <v>8.33</v>
      </c>
      <c r="L2564" s="168" t="s">
        <v>100</v>
      </c>
    </row>
    <row r="2565" ht="15.0" customHeight="1">
      <c r="A2565" s="162" t="s">
        <v>4571</v>
      </c>
      <c r="B2565" s="846" t="s">
        <v>4572</v>
      </c>
      <c r="C2565" s="648" t="s">
        <v>101</v>
      </c>
      <c r="D2565" s="858" t="s">
        <v>4573</v>
      </c>
      <c r="E2565" s="852" t="s">
        <v>4574</v>
      </c>
      <c r="F2565" s="847" t="s">
        <v>2508</v>
      </c>
      <c r="G2565" s="851">
        <v>2.0</v>
      </c>
      <c r="H2565" s="851">
        <v>1.0</v>
      </c>
      <c r="I2565" s="851">
        <v>2.0</v>
      </c>
      <c r="J2565" s="849">
        <v>50.0</v>
      </c>
      <c r="K2565" s="847">
        <v>25.0</v>
      </c>
      <c r="L2565" s="168" t="s">
        <v>100</v>
      </c>
    </row>
    <row r="2566" ht="15.0" customHeight="1">
      <c r="A2566" s="162" t="s">
        <v>4575</v>
      </c>
      <c r="B2566" s="846" t="s">
        <v>4572</v>
      </c>
      <c r="C2566" s="648" t="s">
        <v>101</v>
      </c>
      <c r="D2566" s="859" t="s">
        <v>4576</v>
      </c>
      <c r="E2566" s="847" t="s">
        <v>4577</v>
      </c>
      <c r="F2566" s="847" t="s">
        <v>2508</v>
      </c>
      <c r="G2566" s="851">
        <v>2.0</v>
      </c>
      <c r="H2566" s="851">
        <v>1.0</v>
      </c>
      <c r="I2566" s="851">
        <v>2.0</v>
      </c>
      <c r="J2566" s="849">
        <v>50.0</v>
      </c>
      <c r="K2566" s="847">
        <v>25.0</v>
      </c>
      <c r="L2566" s="168" t="s">
        <v>100</v>
      </c>
    </row>
    <row r="2567" ht="15.0" customHeight="1">
      <c r="A2567" s="162" t="s">
        <v>4578</v>
      </c>
      <c r="B2567" s="846" t="s">
        <v>4572</v>
      </c>
      <c r="C2567" s="648" t="s">
        <v>101</v>
      </c>
      <c r="D2567" s="860" t="s">
        <v>4579</v>
      </c>
      <c r="E2567" s="847" t="s">
        <v>4580</v>
      </c>
      <c r="F2567" s="847" t="s">
        <v>2362</v>
      </c>
      <c r="G2567" s="851">
        <v>2.0</v>
      </c>
      <c r="H2567" s="851">
        <v>1.0</v>
      </c>
      <c r="I2567" s="851">
        <v>2.0</v>
      </c>
      <c r="J2567" s="849">
        <v>50.0</v>
      </c>
      <c r="K2567" s="847">
        <v>25.0</v>
      </c>
      <c r="L2567" s="168" t="s">
        <v>100</v>
      </c>
    </row>
    <row r="2568" ht="15.0" customHeight="1">
      <c r="A2568" s="162" t="s">
        <v>4571</v>
      </c>
      <c r="B2568" s="846" t="s">
        <v>4572</v>
      </c>
      <c r="C2568" s="648" t="s">
        <v>101</v>
      </c>
      <c r="D2568" s="847" t="s">
        <v>4581</v>
      </c>
      <c r="E2568" s="847" t="s">
        <v>4582</v>
      </c>
      <c r="F2568" s="847" t="s">
        <v>2508</v>
      </c>
      <c r="G2568" s="851">
        <v>2.0</v>
      </c>
      <c r="H2568" s="851">
        <v>1.0</v>
      </c>
      <c r="I2568" s="851">
        <v>2.0</v>
      </c>
      <c r="J2568" s="849">
        <v>50.0</v>
      </c>
      <c r="K2568" s="847">
        <v>25.0</v>
      </c>
      <c r="L2568" s="168" t="s">
        <v>100</v>
      </c>
    </row>
    <row r="2569" ht="15.0" customHeight="1">
      <c r="A2569" s="162" t="s">
        <v>4575</v>
      </c>
      <c r="B2569" s="846" t="s">
        <v>4572</v>
      </c>
      <c r="C2569" s="648" t="s">
        <v>101</v>
      </c>
      <c r="D2569" s="856" t="s">
        <v>4583</v>
      </c>
      <c r="E2569" s="847" t="s">
        <v>4584</v>
      </c>
      <c r="F2569" s="847" t="s">
        <v>2508</v>
      </c>
      <c r="G2569" s="851">
        <v>2.0</v>
      </c>
      <c r="H2569" s="851">
        <v>1.0</v>
      </c>
      <c r="I2569" s="851">
        <v>2.0</v>
      </c>
      <c r="J2569" s="849">
        <v>50.0</v>
      </c>
      <c r="K2569" s="847">
        <v>25.0</v>
      </c>
      <c r="L2569" s="168" t="s">
        <v>100</v>
      </c>
    </row>
    <row r="2570" ht="15.0" customHeight="1">
      <c r="A2570" s="162" t="s">
        <v>4571</v>
      </c>
      <c r="B2570" s="846" t="s">
        <v>4572</v>
      </c>
      <c r="C2570" s="648" t="s">
        <v>101</v>
      </c>
      <c r="D2570" s="858" t="s">
        <v>4585</v>
      </c>
      <c r="E2570" s="852" t="s">
        <v>4586</v>
      </c>
      <c r="F2570" s="847" t="s">
        <v>2508</v>
      </c>
      <c r="G2570" s="851">
        <v>2.0</v>
      </c>
      <c r="H2570" s="851">
        <v>1.0</v>
      </c>
      <c r="I2570" s="851">
        <v>2.0</v>
      </c>
      <c r="J2570" s="849">
        <v>50.0</v>
      </c>
      <c r="K2570" s="847">
        <v>25.0</v>
      </c>
      <c r="L2570" s="168" t="s">
        <v>100</v>
      </c>
    </row>
    <row r="2571" ht="15.0" customHeight="1">
      <c r="A2571" s="330" t="s">
        <v>4587</v>
      </c>
      <c r="B2571" s="846" t="s">
        <v>4588</v>
      </c>
      <c r="C2571" s="648" t="s">
        <v>101</v>
      </c>
      <c r="D2571" s="854" t="s">
        <v>4589</v>
      </c>
      <c r="E2571" s="847" t="s">
        <v>4590</v>
      </c>
      <c r="F2571" s="847" t="s">
        <v>2508</v>
      </c>
      <c r="G2571" s="851">
        <v>6.0</v>
      </c>
      <c r="H2571" s="851">
        <v>1.0</v>
      </c>
      <c r="I2571" s="851">
        <v>7.0</v>
      </c>
      <c r="J2571" s="849">
        <v>50.0</v>
      </c>
      <c r="K2571" s="847">
        <v>8.33</v>
      </c>
      <c r="L2571" s="168" t="s">
        <v>100</v>
      </c>
    </row>
    <row r="2572" ht="15.0" customHeight="1">
      <c r="A2572" s="330" t="s">
        <v>4587</v>
      </c>
      <c r="B2572" s="846" t="s">
        <v>4588</v>
      </c>
      <c r="C2572" s="648" t="s">
        <v>101</v>
      </c>
      <c r="D2572" s="861" t="s">
        <v>4591</v>
      </c>
      <c r="E2572" s="847" t="s">
        <v>4592</v>
      </c>
      <c r="F2572" s="847" t="s">
        <v>2508</v>
      </c>
      <c r="G2572" s="851">
        <v>6.0</v>
      </c>
      <c r="H2572" s="851">
        <v>1.0</v>
      </c>
      <c r="I2572" s="851">
        <v>7.0</v>
      </c>
      <c r="J2572" s="849">
        <v>50.0</v>
      </c>
      <c r="K2572" s="847">
        <v>8.33</v>
      </c>
      <c r="L2572" s="168" t="s">
        <v>100</v>
      </c>
    </row>
    <row r="2573" ht="15.0" customHeight="1">
      <c r="A2573" s="330" t="s">
        <v>4587</v>
      </c>
      <c r="B2573" s="846" t="s">
        <v>4588</v>
      </c>
      <c r="C2573" s="648" t="s">
        <v>101</v>
      </c>
      <c r="D2573" s="854" t="s">
        <v>4593</v>
      </c>
      <c r="E2573" s="847" t="s">
        <v>4594</v>
      </c>
      <c r="F2573" s="847" t="s">
        <v>2508</v>
      </c>
      <c r="G2573" s="851">
        <v>6.0</v>
      </c>
      <c r="H2573" s="851">
        <v>1.0</v>
      </c>
      <c r="I2573" s="851">
        <v>7.0</v>
      </c>
      <c r="J2573" s="849">
        <v>50.0</v>
      </c>
      <c r="K2573" s="847">
        <v>8.33</v>
      </c>
      <c r="L2573" s="168" t="s">
        <v>100</v>
      </c>
    </row>
    <row r="2574" ht="15.0" customHeight="1">
      <c r="A2574" s="330" t="s">
        <v>4587</v>
      </c>
      <c r="B2574" s="846" t="s">
        <v>4588</v>
      </c>
      <c r="C2574" s="648" t="s">
        <v>101</v>
      </c>
      <c r="D2574" s="854" t="s">
        <v>4595</v>
      </c>
      <c r="E2574" s="852" t="s">
        <v>4596</v>
      </c>
      <c r="F2574" s="847" t="s">
        <v>2508</v>
      </c>
      <c r="G2574" s="851">
        <v>6.0</v>
      </c>
      <c r="H2574" s="851">
        <v>1.0</v>
      </c>
      <c r="I2574" s="851">
        <v>7.0</v>
      </c>
      <c r="J2574" s="849">
        <v>50.0</v>
      </c>
      <c r="K2574" s="847">
        <v>8.33</v>
      </c>
      <c r="L2574" s="168" t="s">
        <v>100</v>
      </c>
    </row>
    <row r="2575" ht="15.0" customHeight="1">
      <c r="A2575" s="330" t="s">
        <v>4587</v>
      </c>
      <c r="B2575" s="846" t="s">
        <v>4588</v>
      </c>
      <c r="C2575" s="648" t="s">
        <v>101</v>
      </c>
      <c r="D2575" s="854" t="s">
        <v>4597</v>
      </c>
      <c r="E2575" s="852" t="s">
        <v>4598</v>
      </c>
      <c r="F2575" s="847" t="s">
        <v>2508</v>
      </c>
      <c r="G2575" s="851">
        <v>6.0</v>
      </c>
      <c r="H2575" s="851">
        <v>1.0</v>
      </c>
      <c r="I2575" s="851">
        <v>7.0</v>
      </c>
      <c r="J2575" s="849">
        <v>50.0</v>
      </c>
      <c r="K2575" s="847">
        <v>8.33</v>
      </c>
      <c r="L2575" s="168" t="s">
        <v>100</v>
      </c>
    </row>
    <row r="2576" ht="15.0" customHeight="1">
      <c r="A2576" s="330" t="s">
        <v>4599</v>
      </c>
      <c r="B2576" s="846" t="s">
        <v>4600</v>
      </c>
      <c r="C2576" s="648" t="s">
        <v>101</v>
      </c>
      <c r="D2576" s="854" t="s">
        <v>4601</v>
      </c>
      <c r="E2576" s="852" t="s">
        <v>4602</v>
      </c>
      <c r="F2576" s="847" t="s">
        <v>2508</v>
      </c>
      <c r="G2576" s="851">
        <v>8.0</v>
      </c>
      <c r="H2576" s="851">
        <v>1.0</v>
      </c>
      <c r="I2576" s="851">
        <v>24.0</v>
      </c>
      <c r="J2576" s="849">
        <v>50.0</v>
      </c>
      <c r="K2576" s="847">
        <v>6.25</v>
      </c>
      <c r="L2576" s="168" t="s">
        <v>100</v>
      </c>
    </row>
    <row r="2577" ht="15.0" customHeight="1">
      <c r="A2577" s="330" t="s">
        <v>4599</v>
      </c>
      <c r="B2577" s="846" t="s">
        <v>4600</v>
      </c>
      <c r="C2577" s="648" t="s">
        <v>101</v>
      </c>
      <c r="D2577" s="854" t="s">
        <v>4603</v>
      </c>
      <c r="E2577" s="862" t="s">
        <v>4604</v>
      </c>
      <c r="F2577" s="847" t="s">
        <v>2508</v>
      </c>
      <c r="G2577" s="851">
        <v>8.0</v>
      </c>
      <c r="H2577" s="851">
        <v>1.0</v>
      </c>
      <c r="I2577" s="851">
        <v>24.0</v>
      </c>
      <c r="J2577" s="849">
        <v>50.0</v>
      </c>
      <c r="K2577" s="847">
        <v>6.25</v>
      </c>
      <c r="L2577" s="168" t="s">
        <v>100</v>
      </c>
    </row>
    <row r="2578" ht="15.0" customHeight="1">
      <c r="A2578" s="330" t="s">
        <v>4599</v>
      </c>
      <c r="B2578" s="846" t="s">
        <v>4600</v>
      </c>
      <c r="C2578" s="648" t="s">
        <v>101</v>
      </c>
      <c r="D2578" s="854" t="s">
        <v>4605</v>
      </c>
      <c r="E2578" s="847" t="s">
        <v>4606</v>
      </c>
      <c r="F2578" s="847" t="s">
        <v>2508</v>
      </c>
      <c r="G2578" s="851">
        <v>8.0</v>
      </c>
      <c r="H2578" s="851">
        <v>1.0</v>
      </c>
      <c r="I2578" s="851">
        <v>24.0</v>
      </c>
      <c r="J2578" s="849">
        <v>50.0</v>
      </c>
      <c r="K2578" s="847">
        <v>6.25</v>
      </c>
      <c r="L2578" s="168" t="s">
        <v>100</v>
      </c>
    </row>
    <row r="2579" ht="15.0" customHeight="1">
      <c r="A2579" s="330" t="s">
        <v>4599</v>
      </c>
      <c r="B2579" s="846" t="s">
        <v>4600</v>
      </c>
      <c r="C2579" s="648" t="s">
        <v>101</v>
      </c>
      <c r="D2579" s="854" t="s">
        <v>4607</v>
      </c>
      <c r="E2579" s="847" t="s">
        <v>4608</v>
      </c>
      <c r="F2579" s="847" t="s">
        <v>2508</v>
      </c>
      <c r="G2579" s="851">
        <v>8.0</v>
      </c>
      <c r="H2579" s="851">
        <v>1.0</v>
      </c>
      <c r="I2579" s="851">
        <v>24.0</v>
      </c>
      <c r="J2579" s="849">
        <v>50.0</v>
      </c>
      <c r="K2579" s="847">
        <v>6.25</v>
      </c>
      <c r="L2579" s="168" t="s">
        <v>100</v>
      </c>
    </row>
    <row r="2580" ht="15.0" customHeight="1">
      <c r="A2580" s="330" t="s">
        <v>4599</v>
      </c>
      <c r="B2580" s="846" t="s">
        <v>4600</v>
      </c>
      <c r="C2580" s="648" t="s">
        <v>101</v>
      </c>
      <c r="D2580" s="854" t="s">
        <v>4609</v>
      </c>
      <c r="E2580" s="847" t="s">
        <v>4610</v>
      </c>
      <c r="F2580" s="847" t="s">
        <v>2508</v>
      </c>
      <c r="G2580" s="851">
        <v>8.0</v>
      </c>
      <c r="H2580" s="851">
        <v>1.0</v>
      </c>
      <c r="I2580" s="851">
        <v>24.0</v>
      </c>
      <c r="J2580" s="849">
        <v>50.0</v>
      </c>
      <c r="K2580" s="847">
        <v>6.25</v>
      </c>
      <c r="L2580" s="168" t="s">
        <v>100</v>
      </c>
    </row>
    <row r="2581" ht="15.0" customHeight="1">
      <c r="A2581" s="330" t="s">
        <v>4599</v>
      </c>
      <c r="B2581" s="846" t="s">
        <v>4600</v>
      </c>
      <c r="C2581" s="648" t="s">
        <v>101</v>
      </c>
      <c r="D2581" s="854" t="s">
        <v>4611</v>
      </c>
      <c r="E2581" s="847" t="s">
        <v>4612</v>
      </c>
      <c r="F2581" s="847" t="s">
        <v>2508</v>
      </c>
      <c r="G2581" s="851">
        <v>8.0</v>
      </c>
      <c r="H2581" s="851">
        <v>1.0</v>
      </c>
      <c r="I2581" s="851">
        <v>24.0</v>
      </c>
      <c r="J2581" s="849">
        <v>50.0</v>
      </c>
      <c r="K2581" s="847">
        <v>6.25</v>
      </c>
      <c r="L2581" s="168" t="s">
        <v>100</v>
      </c>
    </row>
    <row r="2582" ht="15.0" customHeight="1">
      <c r="A2582" s="330" t="s">
        <v>4599</v>
      </c>
      <c r="B2582" s="846" t="s">
        <v>4600</v>
      </c>
      <c r="C2582" s="648" t="s">
        <v>101</v>
      </c>
      <c r="D2582" s="854" t="s">
        <v>4613</v>
      </c>
      <c r="E2582" s="847" t="s">
        <v>4614</v>
      </c>
      <c r="F2582" s="847" t="s">
        <v>2508</v>
      </c>
      <c r="G2582" s="851">
        <v>8.0</v>
      </c>
      <c r="H2582" s="851">
        <v>1.0</v>
      </c>
      <c r="I2582" s="851">
        <v>24.0</v>
      </c>
      <c r="J2582" s="849">
        <v>50.0</v>
      </c>
      <c r="K2582" s="847">
        <v>6.25</v>
      </c>
      <c r="L2582" s="168" t="s">
        <v>100</v>
      </c>
    </row>
    <row r="2583" ht="15.0" customHeight="1">
      <c r="A2583" s="330" t="s">
        <v>4599</v>
      </c>
      <c r="B2583" s="846" t="s">
        <v>4600</v>
      </c>
      <c r="C2583" s="648" t="s">
        <v>101</v>
      </c>
      <c r="D2583" s="854" t="s">
        <v>4615</v>
      </c>
      <c r="E2583" s="847" t="s">
        <v>4616</v>
      </c>
      <c r="F2583" s="847" t="s">
        <v>2508</v>
      </c>
      <c r="G2583" s="851">
        <v>8.0</v>
      </c>
      <c r="H2583" s="851">
        <v>1.0</v>
      </c>
      <c r="I2583" s="851">
        <v>24.0</v>
      </c>
      <c r="J2583" s="849">
        <v>50.0</v>
      </c>
      <c r="K2583" s="847">
        <v>6.25</v>
      </c>
      <c r="L2583" s="168" t="s">
        <v>100</v>
      </c>
    </row>
    <row r="2584" ht="15.0" customHeight="1">
      <c r="A2584" s="330" t="s">
        <v>4599</v>
      </c>
      <c r="B2584" s="846" t="s">
        <v>4600</v>
      </c>
      <c r="C2584" s="648" t="s">
        <v>101</v>
      </c>
      <c r="D2584" s="854" t="s">
        <v>4617</v>
      </c>
      <c r="E2584" s="847" t="s">
        <v>4618</v>
      </c>
      <c r="F2584" s="847" t="s">
        <v>2508</v>
      </c>
      <c r="G2584" s="851">
        <v>8.0</v>
      </c>
      <c r="H2584" s="851">
        <v>1.0</v>
      </c>
      <c r="I2584" s="851">
        <v>24.0</v>
      </c>
      <c r="J2584" s="849">
        <v>50.0</v>
      </c>
      <c r="K2584" s="847">
        <v>6.25</v>
      </c>
      <c r="L2584" s="168" t="s">
        <v>100</v>
      </c>
    </row>
    <row r="2585" ht="15.0" customHeight="1">
      <c r="A2585" s="330" t="s">
        <v>4599</v>
      </c>
      <c r="B2585" s="846" t="s">
        <v>4600</v>
      </c>
      <c r="C2585" s="648" t="s">
        <v>101</v>
      </c>
      <c r="D2585" s="854" t="s">
        <v>4619</v>
      </c>
      <c r="E2585" s="847" t="s">
        <v>4620</v>
      </c>
      <c r="F2585" s="847" t="s">
        <v>2508</v>
      </c>
      <c r="G2585" s="851">
        <v>8.0</v>
      </c>
      <c r="H2585" s="851">
        <v>1.0</v>
      </c>
      <c r="I2585" s="851">
        <v>24.0</v>
      </c>
      <c r="J2585" s="849">
        <v>50.0</v>
      </c>
      <c r="K2585" s="847">
        <v>6.25</v>
      </c>
      <c r="L2585" s="168" t="s">
        <v>100</v>
      </c>
    </row>
    <row r="2586" ht="15.0" customHeight="1">
      <c r="A2586" s="330" t="s">
        <v>4599</v>
      </c>
      <c r="B2586" s="846" t="s">
        <v>4600</v>
      </c>
      <c r="C2586" s="648" t="s">
        <v>101</v>
      </c>
      <c r="D2586" s="854" t="s">
        <v>4621</v>
      </c>
      <c r="E2586" s="847" t="s">
        <v>4622</v>
      </c>
      <c r="F2586" s="847" t="s">
        <v>2508</v>
      </c>
      <c r="G2586" s="851">
        <v>8.0</v>
      </c>
      <c r="H2586" s="851">
        <v>1.0</v>
      </c>
      <c r="I2586" s="851">
        <v>24.0</v>
      </c>
      <c r="J2586" s="849">
        <v>50.0</v>
      </c>
      <c r="K2586" s="847">
        <v>6.25</v>
      </c>
      <c r="L2586" s="168" t="s">
        <v>100</v>
      </c>
    </row>
    <row r="2587" ht="15.0" customHeight="1">
      <c r="A2587" s="330" t="s">
        <v>4623</v>
      </c>
      <c r="B2587" s="846" t="s">
        <v>1203</v>
      </c>
      <c r="C2587" s="648" t="s">
        <v>101</v>
      </c>
      <c r="D2587" s="854" t="s">
        <v>4624</v>
      </c>
      <c r="E2587" s="852" t="s">
        <v>403</v>
      </c>
      <c r="F2587" s="847" t="s">
        <v>2508</v>
      </c>
      <c r="G2587" s="851">
        <v>5.0</v>
      </c>
      <c r="H2587" s="851">
        <v>5.0</v>
      </c>
      <c r="I2587" s="851">
        <v>5.0</v>
      </c>
      <c r="J2587" s="849">
        <v>50.0</v>
      </c>
      <c r="K2587" s="847">
        <v>10.0</v>
      </c>
      <c r="L2587" s="168" t="s">
        <v>100</v>
      </c>
    </row>
    <row r="2588" ht="15.0" customHeight="1">
      <c r="A2588" s="330" t="s">
        <v>4623</v>
      </c>
      <c r="B2588" s="850" t="s">
        <v>1203</v>
      </c>
      <c r="C2588" s="648" t="s">
        <v>101</v>
      </c>
      <c r="D2588" s="854" t="s">
        <v>3701</v>
      </c>
      <c r="E2588" s="852" t="s">
        <v>983</v>
      </c>
      <c r="F2588" s="847" t="s">
        <v>2508</v>
      </c>
      <c r="G2588" s="851">
        <v>5.0</v>
      </c>
      <c r="H2588" s="851">
        <v>5.0</v>
      </c>
      <c r="I2588" s="851">
        <v>5.0</v>
      </c>
      <c r="J2588" s="849">
        <v>50.0</v>
      </c>
      <c r="K2588" s="847">
        <v>10.0</v>
      </c>
      <c r="L2588" s="168" t="s">
        <v>100</v>
      </c>
    </row>
    <row r="2589" ht="15.0" customHeight="1">
      <c r="A2589" s="330" t="s">
        <v>4623</v>
      </c>
      <c r="B2589" s="850" t="s">
        <v>1203</v>
      </c>
      <c r="C2589" s="648" t="s">
        <v>101</v>
      </c>
      <c r="D2589" s="854" t="s">
        <v>4625</v>
      </c>
      <c r="E2589" s="847" t="s">
        <v>509</v>
      </c>
      <c r="F2589" s="847" t="s">
        <v>2508</v>
      </c>
      <c r="G2589" s="851">
        <v>5.0</v>
      </c>
      <c r="H2589" s="851">
        <v>5.0</v>
      </c>
      <c r="I2589" s="851">
        <v>5.0</v>
      </c>
      <c r="J2589" s="849">
        <v>50.0</v>
      </c>
      <c r="K2589" s="847">
        <v>10.0</v>
      </c>
      <c r="L2589" s="168" t="s">
        <v>100</v>
      </c>
    </row>
    <row r="2590" ht="15.0" customHeight="1">
      <c r="A2590" s="330" t="s">
        <v>4623</v>
      </c>
      <c r="B2590" s="850" t="s">
        <v>1203</v>
      </c>
      <c r="C2590" s="648" t="s">
        <v>101</v>
      </c>
      <c r="D2590" s="854" t="s">
        <v>4626</v>
      </c>
      <c r="E2590" s="847" t="s">
        <v>4627</v>
      </c>
      <c r="F2590" s="847" t="s">
        <v>2508</v>
      </c>
      <c r="G2590" s="851">
        <v>5.0</v>
      </c>
      <c r="H2590" s="851">
        <v>5.0</v>
      </c>
      <c r="I2590" s="851">
        <v>5.0</v>
      </c>
      <c r="J2590" s="849">
        <v>50.0</v>
      </c>
      <c r="K2590" s="847">
        <v>10.0</v>
      </c>
      <c r="L2590" s="168" t="s">
        <v>100</v>
      </c>
    </row>
    <row r="2591" ht="15.0" customHeight="1">
      <c r="A2591" s="330" t="s">
        <v>4623</v>
      </c>
      <c r="B2591" s="850" t="s">
        <v>1203</v>
      </c>
      <c r="C2591" s="648" t="s">
        <v>101</v>
      </c>
      <c r="D2591" s="854" t="s">
        <v>4628</v>
      </c>
      <c r="E2591" s="852" t="s">
        <v>503</v>
      </c>
      <c r="F2591" s="847" t="s">
        <v>2508</v>
      </c>
      <c r="G2591" s="851">
        <v>5.0</v>
      </c>
      <c r="H2591" s="851">
        <v>5.0</v>
      </c>
      <c r="I2591" s="851">
        <v>5.0</v>
      </c>
      <c r="J2591" s="849">
        <v>50.0</v>
      </c>
      <c r="K2591" s="847">
        <v>10.0</v>
      </c>
      <c r="L2591" s="168" t="s">
        <v>100</v>
      </c>
    </row>
    <row r="2592" ht="15.0" customHeight="1">
      <c r="A2592" s="330" t="s">
        <v>4623</v>
      </c>
      <c r="B2592" s="850" t="s">
        <v>1203</v>
      </c>
      <c r="C2592" s="648" t="s">
        <v>101</v>
      </c>
      <c r="D2592" s="854" t="s">
        <v>4629</v>
      </c>
      <c r="E2592" s="852" t="s">
        <v>4630</v>
      </c>
      <c r="F2592" s="847" t="s">
        <v>2508</v>
      </c>
      <c r="G2592" s="851">
        <v>5.0</v>
      </c>
      <c r="H2592" s="851">
        <v>5.0</v>
      </c>
      <c r="I2592" s="851">
        <v>5.0</v>
      </c>
      <c r="J2592" s="849">
        <v>50.0</v>
      </c>
      <c r="K2592" s="847">
        <v>10.0</v>
      </c>
      <c r="L2592" s="168" t="s">
        <v>100</v>
      </c>
    </row>
    <row r="2593" ht="15.0" customHeight="1">
      <c r="A2593" s="330" t="s">
        <v>4631</v>
      </c>
      <c r="B2593" s="846" t="s">
        <v>3386</v>
      </c>
      <c r="C2593" s="648" t="s">
        <v>101</v>
      </c>
      <c r="D2593" s="854" t="s">
        <v>4624</v>
      </c>
      <c r="E2593" s="847" t="s">
        <v>403</v>
      </c>
      <c r="F2593" s="847" t="s">
        <v>2508</v>
      </c>
      <c r="G2593" s="851">
        <v>7.0</v>
      </c>
      <c r="H2593" s="851">
        <v>5.0</v>
      </c>
      <c r="I2593" s="851">
        <v>8.0</v>
      </c>
      <c r="J2593" s="849">
        <v>50.0</v>
      </c>
      <c r="K2593" s="847">
        <v>7.14</v>
      </c>
      <c r="L2593" s="168" t="s">
        <v>100</v>
      </c>
    </row>
    <row r="2594" ht="15.0" customHeight="1">
      <c r="A2594" s="330" t="s">
        <v>4631</v>
      </c>
      <c r="B2594" s="850" t="s">
        <v>3386</v>
      </c>
      <c r="C2594" s="648" t="s">
        <v>101</v>
      </c>
      <c r="D2594" s="854" t="s">
        <v>4632</v>
      </c>
      <c r="E2594" s="852" t="s">
        <v>4633</v>
      </c>
      <c r="F2594" s="847" t="s">
        <v>2508</v>
      </c>
      <c r="G2594" s="851">
        <v>7.0</v>
      </c>
      <c r="H2594" s="851">
        <v>5.0</v>
      </c>
      <c r="I2594" s="851">
        <v>8.0</v>
      </c>
      <c r="J2594" s="849">
        <v>50.0</v>
      </c>
      <c r="K2594" s="847">
        <v>7.14</v>
      </c>
      <c r="L2594" s="168" t="s">
        <v>100</v>
      </c>
    </row>
    <row r="2595" ht="15.0" customHeight="1">
      <c r="A2595" s="330" t="s">
        <v>4631</v>
      </c>
      <c r="B2595" s="850" t="s">
        <v>3386</v>
      </c>
      <c r="C2595" s="648" t="s">
        <v>101</v>
      </c>
      <c r="D2595" s="854" t="s">
        <v>4634</v>
      </c>
      <c r="E2595" s="847" t="s">
        <v>4635</v>
      </c>
      <c r="F2595" s="847" t="s">
        <v>2508</v>
      </c>
      <c r="G2595" s="851">
        <v>7.0</v>
      </c>
      <c r="H2595" s="851">
        <v>5.0</v>
      </c>
      <c r="I2595" s="851">
        <v>8.0</v>
      </c>
      <c r="J2595" s="849">
        <v>50.0</v>
      </c>
      <c r="K2595" s="847">
        <v>7.14</v>
      </c>
      <c r="L2595" s="168" t="s">
        <v>100</v>
      </c>
    </row>
    <row r="2596" ht="15.0" customHeight="1">
      <c r="A2596" s="330" t="s">
        <v>4631</v>
      </c>
      <c r="B2596" s="850" t="s">
        <v>3386</v>
      </c>
      <c r="C2596" s="648" t="s">
        <v>101</v>
      </c>
      <c r="D2596" s="854" t="s">
        <v>4636</v>
      </c>
      <c r="E2596" s="847" t="s">
        <v>4637</v>
      </c>
      <c r="F2596" s="847" t="s">
        <v>2508</v>
      </c>
      <c r="G2596" s="851">
        <v>7.0</v>
      </c>
      <c r="H2596" s="851">
        <v>5.0</v>
      </c>
      <c r="I2596" s="851">
        <v>8.0</v>
      </c>
      <c r="J2596" s="849">
        <v>50.0</v>
      </c>
      <c r="K2596" s="847">
        <v>7.14</v>
      </c>
      <c r="L2596" s="168" t="s">
        <v>100</v>
      </c>
    </row>
    <row r="2597" ht="15.0" customHeight="1">
      <c r="A2597" s="330" t="s">
        <v>4638</v>
      </c>
      <c r="B2597" s="846" t="s">
        <v>4639</v>
      </c>
      <c r="C2597" s="648" t="s">
        <v>101</v>
      </c>
      <c r="D2597" s="854" t="s">
        <v>4640</v>
      </c>
      <c r="E2597" s="852" t="s">
        <v>2147</v>
      </c>
      <c r="F2597" s="847" t="s">
        <v>2508</v>
      </c>
      <c r="G2597" s="851">
        <v>3.0</v>
      </c>
      <c r="H2597" s="851">
        <v>3.0</v>
      </c>
      <c r="I2597" s="851">
        <v>3.0</v>
      </c>
      <c r="J2597" s="849">
        <v>50.0</v>
      </c>
      <c r="K2597" s="847">
        <v>16.66</v>
      </c>
      <c r="L2597" s="168" t="s">
        <v>100</v>
      </c>
    </row>
    <row r="2598" ht="15.0" customHeight="1">
      <c r="A2598" s="330" t="s">
        <v>4638</v>
      </c>
      <c r="B2598" s="850" t="s">
        <v>4639</v>
      </c>
      <c r="C2598" s="648" t="s">
        <v>101</v>
      </c>
      <c r="D2598" s="854" t="s">
        <v>4641</v>
      </c>
      <c r="E2598" s="852" t="s">
        <v>4642</v>
      </c>
      <c r="F2598" s="847" t="s">
        <v>2508</v>
      </c>
      <c r="G2598" s="851">
        <v>3.0</v>
      </c>
      <c r="H2598" s="851">
        <v>3.0</v>
      </c>
      <c r="I2598" s="851">
        <v>3.0</v>
      </c>
      <c r="J2598" s="849">
        <v>50.0</v>
      </c>
      <c r="K2598" s="847">
        <v>16.66</v>
      </c>
      <c r="L2598" s="168" t="s">
        <v>100</v>
      </c>
    </row>
    <row r="2599" ht="15.0" customHeight="1">
      <c r="A2599" s="330" t="s">
        <v>4643</v>
      </c>
      <c r="B2599" s="846" t="s">
        <v>4644</v>
      </c>
      <c r="C2599" s="648" t="s">
        <v>101</v>
      </c>
      <c r="D2599" s="854" t="s">
        <v>4645</v>
      </c>
      <c r="E2599" s="847" t="s">
        <v>4646</v>
      </c>
      <c r="F2599" s="847" t="s">
        <v>2508</v>
      </c>
      <c r="G2599" s="851">
        <v>8.0</v>
      </c>
      <c r="H2599" s="851">
        <v>8.0</v>
      </c>
      <c r="I2599" s="851">
        <v>8.0</v>
      </c>
      <c r="J2599" s="849">
        <v>50.0</v>
      </c>
      <c r="K2599" s="847">
        <v>6.25</v>
      </c>
      <c r="L2599" s="168" t="s">
        <v>100</v>
      </c>
    </row>
    <row r="2600" ht="15.0" customHeight="1">
      <c r="A2600" s="330" t="s">
        <v>4643</v>
      </c>
      <c r="B2600" s="846" t="s">
        <v>4644</v>
      </c>
      <c r="C2600" s="648" t="s">
        <v>101</v>
      </c>
      <c r="D2600" s="854" t="s">
        <v>4647</v>
      </c>
      <c r="E2600" s="852" t="s">
        <v>4648</v>
      </c>
      <c r="F2600" s="847" t="s">
        <v>2508</v>
      </c>
      <c r="G2600" s="851">
        <v>8.0</v>
      </c>
      <c r="H2600" s="851">
        <v>8.0</v>
      </c>
      <c r="I2600" s="851">
        <v>8.0</v>
      </c>
      <c r="J2600" s="849">
        <v>50.0</v>
      </c>
      <c r="K2600" s="847">
        <v>6.25</v>
      </c>
      <c r="L2600" s="168" t="s">
        <v>100</v>
      </c>
    </row>
    <row r="2601" ht="15.0" customHeight="1">
      <c r="A2601" s="330" t="s">
        <v>4643</v>
      </c>
      <c r="B2601" s="846" t="s">
        <v>4644</v>
      </c>
      <c r="C2601" s="648" t="s">
        <v>101</v>
      </c>
      <c r="D2601" s="854" t="s">
        <v>4649</v>
      </c>
      <c r="E2601" s="847" t="s">
        <v>4650</v>
      </c>
      <c r="F2601" s="847" t="s">
        <v>2362</v>
      </c>
      <c r="G2601" s="851">
        <v>8.0</v>
      </c>
      <c r="H2601" s="851">
        <v>8.0</v>
      </c>
      <c r="I2601" s="851">
        <v>8.0</v>
      </c>
      <c r="J2601" s="849">
        <v>50.0</v>
      </c>
      <c r="K2601" s="847">
        <v>6.25</v>
      </c>
      <c r="L2601" s="168" t="s">
        <v>100</v>
      </c>
    </row>
    <row r="2602" ht="15.0" customHeight="1">
      <c r="A2602" s="330" t="s">
        <v>4651</v>
      </c>
      <c r="B2602" s="846" t="s">
        <v>3364</v>
      </c>
      <c r="C2602" s="648" t="s">
        <v>101</v>
      </c>
      <c r="D2602" s="854" t="s">
        <v>4652</v>
      </c>
      <c r="E2602" s="847" t="s">
        <v>4653</v>
      </c>
      <c r="F2602" s="847" t="s">
        <v>2508</v>
      </c>
      <c r="G2602" s="851">
        <v>5.0</v>
      </c>
      <c r="H2602" s="851">
        <v>4.0</v>
      </c>
      <c r="I2602" s="851">
        <v>5.0</v>
      </c>
      <c r="J2602" s="849">
        <v>50.0</v>
      </c>
      <c r="K2602" s="847">
        <v>10.0</v>
      </c>
      <c r="L2602" s="168" t="s">
        <v>100</v>
      </c>
    </row>
    <row r="2603" ht="15.0" customHeight="1">
      <c r="A2603" s="330" t="s">
        <v>4651</v>
      </c>
      <c r="B2603" s="850" t="s">
        <v>3364</v>
      </c>
      <c r="C2603" s="648" t="s">
        <v>101</v>
      </c>
      <c r="D2603" s="854" t="s">
        <v>4654</v>
      </c>
      <c r="E2603" s="847" t="s">
        <v>4655</v>
      </c>
      <c r="F2603" s="847" t="s">
        <v>2508</v>
      </c>
      <c r="G2603" s="851">
        <v>5.0</v>
      </c>
      <c r="H2603" s="851">
        <v>4.0</v>
      </c>
      <c r="I2603" s="851">
        <v>5.0</v>
      </c>
      <c r="J2603" s="849">
        <v>50.0</v>
      </c>
      <c r="K2603" s="847">
        <v>10.0</v>
      </c>
      <c r="L2603" s="168" t="s">
        <v>100</v>
      </c>
    </row>
    <row r="2604" ht="15.0" customHeight="1">
      <c r="A2604" s="330" t="s">
        <v>4651</v>
      </c>
      <c r="B2604" s="850" t="s">
        <v>3364</v>
      </c>
      <c r="C2604" s="648" t="s">
        <v>101</v>
      </c>
      <c r="D2604" s="854" t="s">
        <v>4656</v>
      </c>
      <c r="E2604" s="847" t="s">
        <v>4657</v>
      </c>
      <c r="F2604" s="847" t="s">
        <v>2508</v>
      </c>
      <c r="G2604" s="851">
        <v>5.0</v>
      </c>
      <c r="H2604" s="851">
        <v>4.0</v>
      </c>
      <c r="I2604" s="851">
        <v>5.0</v>
      </c>
      <c r="J2604" s="849">
        <v>50.0</v>
      </c>
      <c r="K2604" s="847">
        <v>10.0</v>
      </c>
      <c r="L2604" s="168" t="s">
        <v>100</v>
      </c>
    </row>
    <row r="2605" ht="15.0" customHeight="1">
      <c r="A2605" s="330" t="s">
        <v>4658</v>
      </c>
      <c r="B2605" s="846" t="s">
        <v>4659</v>
      </c>
      <c r="C2605" s="648" t="s">
        <v>101</v>
      </c>
      <c r="D2605" s="854" t="s">
        <v>4660</v>
      </c>
      <c r="E2605" s="852" t="s">
        <v>4661</v>
      </c>
      <c r="F2605" s="847" t="s">
        <v>2508</v>
      </c>
      <c r="G2605" s="851">
        <v>2.0</v>
      </c>
      <c r="H2605" s="851">
        <v>2.0</v>
      </c>
      <c r="I2605" s="851">
        <v>2.0</v>
      </c>
      <c r="J2605" s="849">
        <v>50.0</v>
      </c>
      <c r="K2605" s="847">
        <v>25.0</v>
      </c>
      <c r="L2605" s="168" t="s">
        <v>100</v>
      </c>
    </row>
    <row r="2606" ht="15.0" customHeight="1">
      <c r="A2606" s="162" t="s">
        <v>4662</v>
      </c>
      <c r="B2606" s="846" t="s">
        <v>4663</v>
      </c>
      <c r="C2606" s="648" t="s">
        <v>101</v>
      </c>
      <c r="D2606" s="854" t="s">
        <v>4664</v>
      </c>
      <c r="E2606" s="852" t="s">
        <v>4665</v>
      </c>
      <c r="F2606" s="847" t="s">
        <v>2508</v>
      </c>
      <c r="G2606" s="851">
        <v>3.0</v>
      </c>
      <c r="H2606" s="851">
        <v>3.0</v>
      </c>
      <c r="I2606" s="851">
        <v>3.0</v>
      </c>
      <c r="J2606" s="849">
        <v>50.0</v>
      </c>
      <c r="K2606" s="847">
        <v>16.66</v>
      </c>
      <c r="L2606" s="168" t="s">
        <v>100</v>
      </c>
    </row>
    <row r="2607" ht="15.0" customHeight="1">
      <c r="A2607" s="162" t="s">
        <v>4662</v>
      </c>
      <c r="B2607" s="850" t="s">
        <v>4663</v>
      </c>
      <c r="C2607" s="648" t="s">
        <v>101</v>
      </c>
      <c r="D2607" s="854" t="s">
        <v>4666</v>
      </c>
      <c r="E2607" s="852" t="s">
        <v>4667</v>
      </c>
      <c r="F2607" s="847" t="s">
        <v>2508</v>
      </c>
      <c r="G2607" s="851">
        <v>3.0</v>
      </c>
      <c r="H2607" s="851">
        <v>3.0</v>
      </c>
      <c r="I2607" s="851">
        <v>3.0</v>
      </c>
      <c r="J2607" s="849">
        <v>50.0</v>
      </c>
      <c r="K2607" s="847">
        <v>16.66</v>
      </c>
      <c r="L2607" s="168" t="s">
        <v>100</v>
      </c>
    </row>
    <row r="2608" ht="15.0" customHeight="1">
      <c r="A2608" s="330" t="s">
        <v>4668</v>
      </c>
      <c r="B2608" s="846" t="s">
        <v>4669</v>
      </c>
      <c r="C2608" s="648" t="s">
        <v>101</v>
      </c>
      <c r="D2608" s="847" t="s">
        <v>4670</v>
      </c>
      <c r="E2608" s="847" t="s">
        <v>4671</v>
      </c>
      <c r="F2608" s="847" t="s">
        <v>2508</v>
      </c>
      <c r="G2608" s="851">
        <v>6.0</v>
      </c>
      <c r="H2608" s="851">
        <v>6.0</v>
      </c>
      <c r="I2608" s="851">
        <v>7.0</v>
      </c>
      <c r="J2608" s="849">
        <v>50.0</v>
      </c>
      <c r="K2608" s="847">
        <v>8.33</v>
      </c>
      <c r="L2608" s="168" t="s">
        <v>100</v>
      </c>
    </row>
    <row r="2609" ht="15.0" customHeight="1">
      <c r="A2609" s="330" t="s">
        <v>4668</v>
      </c>
      <c r="B2609" s="850" t="s">
        <v>4669</v>
      </c>
      <c r="C2609" s="648" t="s">
        <v>101</v>
      </c>
      <c r="D2609" s="854" t="s">
        <v>4641</v>
      </c>
      <c r="E2609" s="847" t="s">
        <v>4642</v>
      </c>
      <c r="F2609" s="847" t="s">
        <v>2508</v>
      </c>
      <c r="G2609" s="851">
        <v>6.0</v>
      </c>
      <c r="H2609" s="851">
        <v>6.0</v>
      </c>
      <c r="I2609" s="851">
        <v>7.0</v>
      </c>
      <c r="J2609" s="849">
        <v>50.0</v>
      </c>
      <c r="K2609" s="847">
        <v>8.33</v>
      </c>
      <c r="L2609" s="168" t="s">
        <v>100</v>
      </c>
    </row>
    <row r="2610" ht="15.0" customHeight="1">
      <c r="A2610" s="330" t="s">
        <v>4672</v>
      </c>
      <c r="B2610" s="846" t="s">
        <v>4673</v>
      </c>
      <c r="C2610" s="648" t="s">
        <v>101</v>
      </c>
      <c r="D2610" s="854" t="s">
        <v>4641</v>
      </c>
      <c r="E2610" s="847" t="s">
        <v>4642</v>
      </c>
      <c r="F2610" s="847" t="s">
        <v>2508</v>
      </c>
      <c r="G2610" s="851">
        <v>3.0</v>
      </c>
      <c r="H2610" s="851">
        <v>3.0</v>
      </c>
      <c r="I2610" s="851">
        <v>3.0</v>
      </c>
      <c r="J2610" s="849">
        <v>50.0</v>
      </c>
      <c r="K2610" s="847">
        <v>16.66</v>
      </c>
      <c r="L2610" s="168" t="s">
        <v>100</v>
      </c>
    </row>
    <row r="2611" ht="15.0" customHeight="1">
      <c r="A2611" s="330" t="s">
        <v>4672</v>
      </c>
      <c r="B2611" s="846" t="s">
        <v>4673</v>
      </c>
      <c r="C2611" s="648" t="s">
        <v>101</v>
      </c>
      <c r="D2611" s="854" t="s">
        <v>4674</v>
      </c>
      <c r="E2611" s="847" t="s">
        <v>4675</v>
      </c>
      <c r="F2611" s="847" t="s">
        <v>2508</v>
      </c>
      <c r="G2611" s="851">
        <v>3.0</v>
      </c>
      <c r="H2611" s="851">
        <v>3.0</v>
      </c>
      <c r="I2611" s="851">
        <v>3.0</v>
      </c>
      <c r="J2611" s="849">
        <v>50.0</v>
      </c>
      <c r="K2611" s="847">
        <v>16.66</v>
      </c>
      <c r="L2611" s="168" t="s">
        <v>100</v>
      </c>
    </row>
    <row r="2612" ht="15.0" customHeight="1">
      <c r="A2612" s="330" t="s">
        <v>4676</v>
      </c>
      <c r="B2612" s="846" t="s">
        <v>4677</v>
      </c>
      <c r="C2612" s="648" t="s">
        <v>101</v>
      </c>
      <c r="D2612" s="854" t="s">
        <v>4678</v>
      </c>
      <c r="E2612" s="852" t="s">
        <v>4679</v>
      </c>
      <c r="F2612" s="847" t="s">
        <v>2508</v>
      </c>
      <c r="G2612" s="851">
        <v>3.0</v>
      </c>
      <c r="H2612" s="851">
        <v>3.0</v>
      </c>
      <c r="I2612" s="851">
        <v>4.0</v>
      </c>
      <c r="J2612" s="849">
        <v>50.0</v>
      </c>
      <c r="K2612" s="847">
        <v>16.66</v>
      </c>
      <c r="L2612" s="168" t="s">
        <v>100</v>
      </c>
    </row>
    <row r="2613" ht="15.0" customHeight="1">
      <c r="A2613" s="330" t="s">
        <v>4676</v>
      </c>
      <c r="B2613" s="846" t="s">
        <v>4677</v>
      </c>
      <c r="C2613" s="648" t="s">
        <v>101</v>
      </c>
      <c r="D2613" s="854" t="s">
        <v>4680</v>
      </c>
      <c r="E2613" s="852" t="s">
        <v>4681</v>
      </c>
      <c r="F2613" s="847" t="s">
        <v>2508</v>
      </c>
      <c r="G2613" s="851">
        <v>3.0</v>
      </c>
      <c r="H2613" s="851">
        <v>3.0</v>
      </c>
      <c r="I2613" s="851">
        <v>4.0</v>
      </c>
      <c r="J2613" s="849">
        <v>50.0</v>
      </c>
      <c r="K2613" s="847">
        <v>16.66</v>
      </c>
      <c r="L2613" s="168" t="s">
        <v>100</v>
      </c>
    </row>
    <row r="2614" ht="15.0" customHeight="1">
      <c r="A2614" s="330" t="s">
        <v>4676</v>
      </c>
      <c r="B2614" s="846" t="s">
        <v>4677</v>
      </c>
      <c r="C2614" s="648" t="s">
        <v>101</v>
      </c>
      <c r="D2614" s="854" t="s">
        <v>4682</v>
      </c>
      <c r="E2614" s="847" t="s">
        <v>4683</v>
      </c>
      <c r="F2614" s="847" t="s">
        <v>2508</v>
      </c>
      <c r="G2614" s="851">
        <v>3.0</v>
      </c>
      <c r="H2614" s="851">
        <v>3.0</v>
      </c>
      <c r="I2614" s="851">
        <v>4.0</v>
      </c>
      <c r="J2614" s="849">
        <v>50.0</v>
      </c>
      <c r="K2614" s="847">
        <v>16.66</v>
      </c>
      <c r="L2614" s="168" t="s">
        <v>100</v>
      </c>
    </row>
    <row r="2615" ht="15.0" customHeight="1">
      <c r="A2615" s="330" t="s">
        <v>4676</v>
      </c>
      <c r="B2615" s="846" t="s">
        <v>4677</v>
      </c>
      <c r="C2615" s="648" t="s">
        <v>101</v>
      </c>
      <c r="D2615" s="854" t="s">
        <v>4684</v>
      </c>
      <c r="E2615" s="847" t="s">
        <v>4685</v>
      </c>
      <c r="F2615" s="847" t="s">
        <v>2508</v>
      </c>
      <c r="G2615" s="851">
        <v>3.0</v>
      </c>
      <c r="H2615" s="851">
        <v>3.0</v>
      </c>
      <c r="I2615" s="851">
        <v>4.0</v>
      </c>
      <c r="J2615" s="849">
        <v>50.0</v>
      </c>
      <c r="K2615" s="847">
        <v>16.66</v>
      </c>
      <c r="L2615" s="168" t="s">
        <v>100</v>
      </c>
    </row>
    <row r="2616" ht="15.0" customHeight="1">
      <c r="A2616" s="330" t="s">
        <v>4676</v>
      </c>
      <c r="B2616" s="846" t="s">
        <v>4677</v>
      </c>
      <c r="C2616" s="648" t="s">
        <v>101</v>
      </c>
      <c r="D2616" s="854" t="s">
        <v>4686</v>
      </c>
      <c r="E2616" s="852" t="s">
        <v>4687</v>
      </c>
      <c r="F2616" s="847" t="s">
        <v>2508</v>
      </c>
      <c r="G2616" s="851">
        <v>3.0</v>
      </c>
      <c r="H2616" s="851">
        <v>3.0</v>
      </c>
      <c r="I2616" s="851">
        <v>4.0</v>
      </c>
      <c r="J2616" s="849">
        <v>50.0</v>
      </c>
      <c r="K2616" s="847">
        <v>16.66</v>
      </c>
      <c r="L2616" s="168" t="s">
        <v>100</v>
      </c>
    </row>
    <row r="2617" ht="15.0" customHeight="1">
      <c r="A2617" s="161" t="s">
        <v>1189</v>
      </c>
      <c r="B2617" s="863" t="s">
        <v>321</v>
      </c>
      <c r="C2617" s="648" t="s">
        <v>101</v>
      </c>
      <c r="D2617" s="854" t="s">
        <v>4688</v>
      </c>
      <c r="E2617" s="852" t="s">
        <v>4689</v>
      </c>
      <c r="F2617" s="847" t="s">
        <v>2508</v>
      </c>
      <c r="G2617" s="851">
        <v>11.0</v>
      </c>
      <c r="H2617" s="851">
        <v>10.0</v>
      </c>
      <c r="I2617" s="851">
        <v>11.0</v>
      </c>
      <c r="J2617" s="849">
        <v>50.0</v>
      </c>
      <c r="K2617" s="847">
        <v>4.54</v>
      </c>
      <c r="L2617" s="168" t="s">
        <v>100</v>
      </c>
    </row>
    <row r="2618" ht="15.0" customHeight="1">
      <c r="A2618" s="161" t="s">
        <v>1189</v>
      </c>
      <c r="B2618" s="863" t="s">
        <v>321</v>
      </c>
      <c r="C2618" s="648" t="s">
        <v>101</v>
      </c>
      <c r="D2618" s="854" t="s">
        <v>4690</v>
      </c>
      <c r="E2618" s="852" t="s">
        <v>509</v>
      </c>
      <c r="F2618" s="847" t="s">
        <v>2508</v>
      </c>
      <c r="G2618" s="851">
        <v>11.0</v>
      </c>
      <c r="H2618" s="851">
        <v>10.0</v>
      </c>
      <c r="I2618" s="851">
        <v>11.0</v>
      </c>
      <c r="J2618" s="849">
        <v>50.0</v>
      </c>
      <c r="K2618" s="847">
        <v>4.54</v>
      </c>
      <c r="L2618" s="168" t="s">
        <v>100</v>
      </c>
    </row>
    <row r="2619" ht="15.0" customHeight="1">
      <c r="A2619" s="161" t="s">
        <v>1189</v>
      </c>
      <c r="B2619" s="863" t="s">
        <v>321</v>
      </c>
      <c r="C2619" s="648" t="s">
        <v>101</v>
      </c>
      <c r="D2619" s="327" t="s">
        <v>4691</v>
      </c>
      <c r="E2619" s="852" t="s">
        <v>4570</v>
      </c>
      <c r="F2619" s="847" t="s">
        <v>2508</v>
      </c>
      <c r="G2619" s="851">
        <v>11.0</v>
      </c>
      <c r="H2619" s="851">
        <v>10.0</v>
      </c>
      <c r="I2619" s="851">
        <v>11.0</v>
      </c>
      <c r="J2619" s="849">
        <v>50.0</v>
      </c>
      <c r="K2619" s="847">
        <v>4.54</v>
      </c>
      <c r="L2619" s="168" t="s">
        <v>100</v>
      </c>
    </row>
    <row r="2620" ht="15.0" customHeight="1">
      <c r="A2620" s="190" t="s">
        <v>1146</v>
      </c>
      <c r="B2620" s="326" t="s">
        <v>1145</v>
      </c>
      <c r="C2620" s="648" t="s">
        <v>101</v>
      </c>
      <c r="D2620" s="327" t="s">
        <v>4692</v>
      </c>
      <c r="E2620" s="852" t="s">
        <v>4693</v>
      </c>
      <c r="F2620" s="847" t="s">
        <v>2508</v>
      </c>
      <c r="G2620" s="851">
        <v>5.0</v>
      </c>
      <c r="H2620" s="851">
        <v>5.0</v>
      </c>
      <c r="I2620" s="851">
        <v>5.0</v>
      </c>
      <c r="J2620" s="849">
        <v>50.0</v>
      </c>
      <c r="K2620" s="847">
        <v>10.0</v>
      </c>
      <c r="L2620" s="168" t="s">
        <v>100</v>
      </c>
    </row>
    <row r="2621" ht="15.0" customHeight="1">
      <c r="A2621" s="190" t="s">
        <v>1146</v>
      </c>
      <c r="B2621" s="326" t="s">
        <v>1145</v>
      </c>
      <c r="C2621" s="648" t="s">
        <v>101</v>
      </c>
      <c r="D2621" s="327" t="s">
        <v>4694</v>
      </c>
      <c r="E2621" s="852" t="s">
        <v>4695</v>
      </c>
      <c r="F2621" s="847" t="s">
        <v>2508</v>
      </c>
      <c r="G2621" s="851">
        <v>5.0</v>
      </c>
      <c r="H2621" s="851">
        <v>5.0</v>
      </c>
      <c r="I2621" s="851">
        <v>5.0</v>
      </c>
      <c r="J2621" s="849">
        <v>50.0</v>
      </c>
      <c r="K2621" s="847">
        <v>10.0</v>
      </c>
      <c r="L2621" s="168" t="s">
        <v>100</v>
      </c>
    </row>
    <row r="2622" ht="15.0" customHeight="1">
      <c r="A2622" s="181" t="s">
        <v>4696</v>
      </c>
      <c r="B2622" s="333" t="s">
        <v>4697</v>
      </c>
      <c r="C2622" s="648"/>
      <c r="D2622" s="327" t="s">
        <v>4698</v>
      </c>
      <c r="E2622" s="852" t="s">
        <v>4699</v>
      </c>
      <c r="F2622" s="847" t="s">
        <v>2508</v>
      </c>
      <c r="G2622" s="851">
        <v>1.0</v>
      </c>
      <c r="H2622" s="851">
        <v>1.0</v>
      </c>
      <c r="I2622" s="851">
        <v>1.0</v>
      </c>
      <c r="J2622" s="849">
        <v>50.0</v>
      </c>
      <c r="K2622" s="847">
        <v>50.0</v>
      </c>
      <c r="L2622" s="168" t="s">
        <v>100</v>
      </c>
    </row>
    <row r="2623" ht="15.0" customHeight="1">
      <c r="A2623" s="326" t="s">
        <v>295</v>
      </c>
      <c r="B2623" s="190" t="s">
        <v>4700</v>
      </c>
      <c r="C2623" s="191" t="s">
        <v>101</v>
      </c>
      <c r="D2623" s="854" t="s">
        <v>4690</v>
      </c>
      <c r="E2623" s="852" t="s">
        <v>509</v>
      </c>
      <c r="F2623" s="847" t="s">
        <v>2508</v>
      </c>
      <c r="G2623" s="851">
        <v>9.0</v>
      </c>
      <c r="H2623" s="851">
        <v>8.0</v>
      </c>
      <c r="I2623" s="851">
        <v>9.0</v>
      </c>
      <c r="J2623" s="849">
        <v>50.0</v>
      </c>
      <c r="K2623" s="847">
        <v>5.55</v>
      </c>
      <c r="L2623" s="168" t="s">
        <v>100</v>
      </c>
    </row>
    <row r="2624" ht="15.0" customHeight="1">
      <c r="A2624" s="326" t="s">
        <v>295</v>
      </c>
      <c r="B2624" s="190" t="s">
        <v>4700</v>
      </c>
      <c r="C2624" s="191" t="s">
        <v>101</v>
      </c>
      <c r="D2624" s="327" t="s">
        <v>4701</v>
      </c>
      <c r="E2624" s="852" t="s">
        <v>4570</v>
      </c>
      <c r="F2624" s="847" t="s">
        <v>2508</v>
      </c>
      <c r="G2624" s="851">
        <v>9.0</v>
      </c>
      <c r="H2624" s="851">
        <v>8.0</v>
      </c>
      <c r="I2624" s="851">
        <v>9.0</v>
      </c>
      <c r="J2624" s="849">
        <v>50.0</v>
      </c>
      <c r="K2624" s="847">
        <v>5.55</v>
      </c>
      <c r="L2624" s="168" t="s">
        <v>100</v>
      </c>
    </row>
    <row r="2625" ht="15.0" customHeight="1">
      <c r="A2625" s="331" t="s">
        <v>335</v>
      </c>
      <c r="B2625" s="327" t="s">
        <v>1190</v>
      </c>
      <c r="C2625" s="191" t="s">
        <v>101</v>
      </c>
      <c r="D2625" s="327" t="s">
        <v>4702</v>
      </c>
      <c r="E2625" s="852" t="s">
        <v>4703</v>
      </c>
      <c r="F2625" s="847" t="s">
        <v>2508</v>
      </c>
      <c r="G2625" s="851">
        <v>8.0</v>
      </c>
      <c r="H2625" s="851">
        <v>6.0</v>
      </c>
      <c r="I2625" s="851">
        <v>8.0</v>
      </c>
      <c r="J2625" s="849">
        <v>50.0</v>
      </c>
      <c r="K2625" s="847">
        <v>6.25</v>
      </c>
      <c r="L2625" s="168" t="s">
        <v>100</v>
      </c>
    </row>
    <row r="2626" ht="15.0" customHeight="1">
      <c r="A2626" s="331" t="s">
        <v>335</v>
      </c>
      <c r="B2626" s="327" t="s">
        <v>1190</v>
      </c>
      <c r="C2626" s="191" t="s">
        <v>101</v>
      </c>
      <c r="D2626" s="327" t="s">
        <v>4704</v>
      </c>
      <c r="E2626" s="852" t="s">
        <v>4705</v>
      </c>
      <c r="F2626" s="847" t="s">
        <v>2508</v>
      </c>
      <c r="G2626" s="851">
        <v>8.0</v>
      </c>
      <c r="H2626" s="851">
        <v>6.0</v>
      </c>
      <c r="I2626" s="851">
        <v>8.0</v>
      </c>
      <c r="J2626" s="849">
        <v>50.0</v>
      </c>
      <c r="K2626" s="847">
        <v>6.25</v>
      </c>
      <c r="L2626" s="168" t="s">
        <v>100</v>
      </c>
    </row>
    <row r="2627" ht="15.0" customHeight="1">
      <c r="A2627" s="331" t="s">
        <v>335</v>
      </c>
      <c r="B2627" s="327" t="s">
        <v>1190</v>
      </c>
      <c r="C2627" s="191" t="s">
        <v>101</v>
      </c>
      <c r="D2627" s="327" t="s">
        <v>4706</v>
      </c>
      <c r="E2627" s="852" t="s">
        <v>4570</v>
      </c>
      <c r="F2627" s="847" t="s">
        <v>2508</v>
      </c>
      <c r="G2627" s="851">
        <v>8.0</v>
      </c>
      <c r="H2627" s="851">
        <v>6.0</v>
      </c>
      <c r="I2627" s="851">
        <v>8.0</v>
      </c>
      <c r="J2627" s="849">
        <v>50.0</v>
      </c>
      <c r="K2627" s="847">
        <v>6.25</v>
      </c>
      <c r="L2627" s="168" t="s">
        <v>100</v>
      </c>
    </row>
    <row r="2628" ht="15.0" customHeight="1">
      <c r="A2628" s="333" t="s">
        <v>3374</v>
      </c>
      <c r="B2628" s="327" t="s">
        <v>4707</v>
      </c>
      <c r="C2628" s="648" t="s">
        <v>101</v>
      </c>
      <c r="D2628" s="327" t="s">
        <v>4708</v>
      </c>
      <c r="E2628" s="852" t="s">
        <v>4570</v>
      </c>
      <c r="F2628" s="847" t="s">
        <v>2508</v>
      </c>
      <c r="G2628" s="851">
        <v>8.0</v>
      </c>
      <c r="H2628" s="851">
        <v>6.0</v>
      </c>
      <c r="I2628" s="851">
        <v>8.0</v>
      </c>
      <c r="J2628" s="849">
        <v>50.0</v>
      </c>
      <c r="K2628" s="847">
        <v>6.25</v>
      </c>
      <c r="L2628" s="168" t="s">
        <v>100</v>
      </c>
    </row>
    <row r="2629" ht="15.0" customHeight="1">
      <c r="A2629" s="333" t="s">
        <v>4709</v>
      </c>
      <c r="B2629" s="864" t="s">
        <v>4710</v>
      </c>
      <c r="C2629" s="648" t="s">
        <v>101</v>
      </c>
      <c r="D2629" s="327" t="s">
        <v>4711</v>
      </c>
      <c r="E2629" s="852" t="s">
        <v>4712</v>
      </c>
      <c r="F2629" s="847" t="s">
        <v>2508</v>
      </c>
      <c r="G2629" s="851">
        <v>6.0</v>
      </c>
      <c r="H2629" s="851">
        <v>3.0</v>
      </c>
      <c r="I2629" s="851">
        <v>7.0</v>
      </c>
      <c r="J2629" s="849">
        <v>50.0</v>
      </c>
      <c r="K2629" s="847">
        <v>7.14</v>
      </c>
      <c r="L2629" s="168" t="s">
        <v>100</v>
      </c>
    </row>
    <row r="2630" ht="15.0" customHeight="1">
      <c r="A2630" s="333" t="s">
        <v>4713</v>
      </c>
      <c r="B2630" s="374" t="s">
        <v>4714</v>
      </c>
      <c r="C2630" s="648" t="s">
        <v>101</v>
      </c>
      <c r="D2630" s="327" t="s">
        <v>4715</v>
      </c>
      <c r="E2630" s="852" t="s">
        <v>3543</v>
      </c>
      <c r="F2630" s="847" t="s">
        <v>2508</v>
      </c>
      <c r="G2630" s="851">
        <v>4.0</v>
      </c>
      <c r="H2630" s="851">
        <v>4.0</v>
      </c>
      <c r="I2630" s="851">
        <v>5.0</v>
      </c>
      <c r="J2630" s="849">
        <v>50.0</v>
      </c>
      <c r="K2630" s="847">
        <v>12.5</v>
      </c>
      <c r="L2630" s="168" t="s">
        <v>100</v>
      </c>
    </row>
    <row r="2631" ht="15.0" customHeight="1">
      <c r="A2631" s="333" t="s">
        <v>4716</v>
      </c>
      <c r="B2631" s="860" t="s">
        <v>4717</v>
      </c>
      <c r="C2631" s="648" t="s">
        <v>101</v>
      </c>
      <c r="D2631" s="327" t="s">
        <v>4718</v>
      </c>
      <c r="E2631" s="852" t="s">
        <v>4719</v>
      </c>
      <c r="F2631" s="847" t="s">
        <v>2508</v>
      </c>
      <c r="G2631" s="851">
        <v>2.0</v>
      </c>
      <c r="H2631" s="851">
        <v>2.0</v>
      </c>
      <c r="I2631" s="851">
        <v>2.0</v>
      </c>
      <c r="J2631" s="849">
        <v>50.0</v>
      </c>
      <c r="K2631" s="847">
        <v>25.0</v>
      </c>
      <c r="L2631" s="168" t="s">
        <v>100</v>
      </c>
    </row>
    <row r="2632" ht="15.0" customHeight="1">
      <c r="A2632" s="333" t="s">
        <v>4716</v>
      </c>
      <c r="B2632" s="860" t="s">
        <v>4717</v>
      </c>
      <c r="C2632" s="648" t="s">
        <v>101</v>
      </c>
      <c r="D2632" s="327" t="s">
        <v>4720</v>
      </c>
      <c r="E2632" s="852" t="s">
        <v>4721</v>
      </c>
      <c r="F2632" s="847" t="s">
        <v>2508</v>
      </c>
      <c r="G2632" s="851">
        <v>2.0</v>
      </c>
      <c r="H2632" s="851">
        <v>2.0</v>
      </c>
      <c r="I2632" s="851">
        <v>2.0</v>
      </c>
      <c r="J2632" s="849">
        <v>50.0</v>
      </c>
      <c r="K2632" s="847">
        <v>25.0</v>
      </c>
      <c r="L2632" s="168" t="s">
        <v>100</v>
      </c>
    </row>
    <row r="2633" ht="15.0" customHeight="1">
      <c r="A2633" s="326" t="s">
        <v>1175</v>
      </c>
      <c r="B2633" s="161" t="s">
        <v>1176</v>
      </c>
      <c r="C2633" s="161" t="s">
        <v>101</v>
      </c>
      <c r="D2633" s="327" t="s">
        <v>4722</v>
      </c>
      <c r="E2633" s="852" t="s">
        <v>503</v>
      </c>
      <c r="F2633" s="847" t="s">
        <v>2508</v>
      </c>
      <c r="G2633" s="851">
        <v>9.0</v>
      </c>
      <c r="H2633" s="851">
        <v>9.0</v>
      </c>
      <c r="I2633" s="851">
        <v>9.0</v>
      </c>
      <c r="J2633" s="849">
        <v>50.0</v>
      </c>
      <c r="K2633" s="847">
        <v>5.55</v>
      </c>
      <c r="L2633" s="168" t="s">
        <v>100</v>
      </c>
    </row>
    <row r="2634" ht="15.0" customHeight="1">
      <c r="A2634" s="333" t="s">
        <v>4723</v>
      </c>
      <c r="B2634" s="860" t="s">
        <v>4724</v>
      </c>
      <c r="C2634" s="648" t="s">
        <v>101</v>
      </c>
      <c r="D2634" s="327" t="s">
        <v>4725</v>
      </c>
      <c r="E2634" s="852" t="s">
        <v>2147</v>
      </c>
      <c r="F2634" s="847" t="s">
        <v>2508</v>
      </c>
      <c r="G2634" s="851">
        <v>4.0</v>
      </c>
      <c r="H2634" s="851">
        <v>4.0</v>
      </c>
      <c r="I2634" s="851">
        <v>4.0</v>
      </c>
      <c r="J2634" s="849">
        <v>50.0</v>
      </c>
      <c r="K2634" s="847">
        <v>12.5</v>
      </c>
      <c r="L2634" s="168" t="s">
        <v>100</v>
      </c>
    </row>
    <row r="2635" ht="15.0" customHeight="1">
      <c r="A2635" s="333" t="s">
        <v>4723</v>
      </c>
      <c r="B2635" s="860" t="s">
        <v>4724</v>
      </c>
      <c r="C2635" s="648" t="s">
        <v>101</v>
      </c>
      <c r="D2635" s="327" t="s">
        <v>4726</v>
      </c>
      <c r="E2635" s="852" t="s">
        <v>4727</v>
      </c>
      <c r="F2635" s="847" t="s">
        <v>2508</v>
      </c>
      <c r="G2635" s="851">
        <v>4.0</v>
      </c>
      <c r="H2635" s="851">
        <v>4.0</v>
      </c>
      <c r="I2635" s="851">
        <v>4.0</v>
      </c>
      <c r="J2635" s="849">
        <v>50.0</v>
      </c>
      <c r="K2635" s="847">
        <v>12.5</v>
      </c>
      <c r="L2635" s="168" t="s">
        <v>100</v>
      </c>
    </row>
    <row r="2636" ht="15.0" customHeight="1">
      <c r="A2636" s="333" t="s">
        <v>4723</v>
      </c>
      <c r="B2636" s="860" t="s">
        <v>4724</v>
      </c>
      <c r="C2636" s="648" t="s">
        <v>101</v>
      </c>
      <c r="D2636" s="327" t="s">
        <v>4728</v>
      </c>
      <c r="E2636" s="852" t="s">
        <v>4729</v>
      </c>
      <c r="F2636" s="847" t="s">
        <v>2508</v>
      </c>
      <c r="G2636" s="851">
        <v>4.0</v>
      </c>
      <c r="H2636" s="851">
        <v>4.0</v>
      </c>
      <c r="I2636" s="851">
        <v>4.0</v>
      </c>
      <c r="J2636" s="849">
        <v>50.0</v>
      </c>
      <c r="K2636" s="847">
        <v>12.5</v>
      </c>
      <c r="L2636" s="168" t="s">
        <v>100</v>
      </c>
    </row>
    <row r="2637" ht="15.0" customHeight="1">
      <c r="A2637" s="333" t="s">
        <v>4723</v>
      </c>
      <c r="B2637" s="860" t="s">
        <v>4724</v>
      </c>
      <c r="C2637" s="648" t="s">
        <v>101</v>
      </c>
      <c r="D2637" s="327" t="s">
        <v>4730</v>
      </c>
      <c r="E2637" s="852" t="s">
        <v>4731</v>
      </c>
      <c r="F2637" s="847" t="s">
        <v>2508</v>
      </c>
      <c r="G2637" s="851">
        <v>4.0</v>
      </c>
      <c r="H2637" s="851">
        <v>4.0</v>
      </c>
      <c r="I2637" s="851">
        <v>4.0</v>
      </c>
      <c r="J2637" s="849">
        <v>50.0</v>
      </c>
      <c r="K2637" s="847">
        <v>12.5</v>
      </c>
      <c r="L2637" s="168" t="s">
        <v>100</v>
      </c>
    </row>
    <row r="2638" ht="15.0" customHeight="1">
      <c r="A2638" s="333" t="s">
        <v>4732</v>
      </c>
      <c r="B2638" s="327" t="s">
        <v>4733</v>
      </c>
      <c r="C2638" s="648"/>
      <c r="D2638" s="327"/>
      <c r="E2638" s="852"/>
      <c r="F2638" s="847"/>
      <c r="G2638" s="851">
        <v>7.0</v>
      </c>
      <c r="H2638" s="851">
        <v>1.0</v>
      </c>
      <c r="I2638" s="851">
        <v>24.0</v>
      </c>
      <c r="J2638" s="849">
        <v>50.0</v>
      </c>
      <c r="K2638" s="847">
        <v>7.14</v>
      </c>
      <c r="L2638" s="168" t="s">
        <v>100</v>
      </c>
    </row>
    <row r="2639" ht="15.0" customHeight="1">
      <c r="A2639" s="333" t="s">
        <v>4734</v>
      </c>
      <c r="B2639" s="860" t="s">
        <v>4735</v>
      </c>
      <c r="C2639" s="648"/>
      <c r="D2639" s="327" t="s">
        <v>4736</v>
      </c>
      <c r="E2639" s="852" t="s">
        <v>4737</v>
      </c>
      <c r="F2639" s="847" t="s">
        <v>2508</v>
      </c>
      <c r="G2639" s="851">
        <v>3.0</v>
      </c>
      <c r="H2639" s="851">
        <v>3.0</v>
      </c>
      <c r="I2639" s="851">
        <v>4.0</v>
      </c>
      <c r="J2639" s="849">
        <v>50.0</v>
      </c>
      <c r="K2639" s="847">
        <v>16.66</v>
      </c>
      <c r="L2639" s="168" t="s">
        <v>100</v>
      </c>
    </row>
    <row r="2640" ht="15.0" customHeight="1">
      <c r="A2640" s="333" t="s">
        <v>3381</v>
      </c>
      <c r="B2640" s="860" t="s">
        <v>4738</v>
      </c>
      <c r="C2640" s="648" t="s">
        <v>101</v>
      </c>
      <c r="D2640" s="327" t="s">
        <v>4739</v>
      </c>
      <c r="E2640" s="852" t="s">
        <v>4740</v>
      </c>
      <c r="F2640" s="847" t="s">
        <v>2508</v>
      </c>
      <c r="G2640" s="851">
        <v>4.0</v>
      </c>
      <c r="H2640" s="851">
        <v>3.0</v>
      </c>
      <c r="I2640" s="851">
        <v>5.0</v>
      </c>
      <c r="J2640" s="849">
        <v>50.0</v>
      </c>
      <c r="K2640" s="847">
        <v>12.5</v>
      </c>
      <c r="L2640" s="168" t="s">
        <v>100</v>
      </c>
    </row>
    <row r="2641" ht="15.0" customHeight="1">
      <c r="A2641" s="333" t="s">
        <v>3381</v>
      </c>
      <c r="B2641" s="860" t="s">
        <v>4738</v>
      </c>
      <c r="C2641" s="648" t="s">
        <v>101</v>
      </c>
      <c r="D2641" s="327" t="s">
        <v>4741</v>
      </c>
      <c r="E2641" s="852" t="s">
        <v>4570</v>
      </c>
      <c r="F2641" s="847" t="s">
        <v>2508</v>
      </c>
      <c r="G2641" s="851">
        <v>4.0</v>
      </c>
      <c r="H2641" s="851">
        <v>3.0</v>
      </c>
      <c r="I2641" s="851">
        <v>5.0</v>
      </c>
      <c r="J2641" s="849">
        <v>50.0</v>
      </c>
      <c r="K2641" s="847">
        <v>12.5</v>
      </c>
      <c r="L2641" s="168" t="s">
        <v>100</v>
      </c>
    </row>
    <row r="2642" ht="15.0" customHeight="1">
      <c r="A2642" s="333" t="s">
        <v>4105</v>
      </c>
      <c r="B2642" s="327" t="s">
        <v>4742</v>
      </c>
      <c r="C2642" s="648" t="s">
        <v>101</v>
      </c>
      <c r="D2642" s="327" t="s">
        <v>4743</v>
      </c>
      <c r="E2642" s="852" t="s">
        <v>4744</v>
      </c>
      <c r="F2642" s="847" t="s">
        <v>2508</v>
      </c>
      <c r="G2642" s="851">
        <v>4.0</v>
      </c>
      <c r="H2642" s="851">
        <v>4.0</v>
      </c>
      <c r="I2642" s="851">
        <v>4.0</v>
      </c>
      <c r="J2642" s="849">
        <v>50.0</v>
      </c>
      <c r="K2642" s="847">
        <v>12.5</v>
      </c>
      <c r="L2642" s="168" t="s">
        <v>100</v>
      </c>
    </row>
    <row r="2643" ht="15.0" customHeight="1">
      <c r="A2643" s="333" t="s">
        <v>4745</v>
      </c>
      <c r="B2643" s="860" t="s">
        <v>4717</v>
      </c>
      <c r="C2643" s="648"/>
      <c r="D2643" s="327" t="s">
        <v>4746</v>
      </c>
      <c r="E2643" s="852" t="s">
        <v>4747</v>
      </c>
      <c r="F2643" s="847" t="s">
        <v>2508</v>
      </c>
      <c r="G2643" s="851">
        <v>2.0</v>
      </c>
      <c r="H2643" s="851">
        <v>2.0</v>
      </c>
      <c r="I2643" s="851">
        <v>2.0</v>
      </c>
      <c r="J2643" s="849">
        <v>50.0</v>
      </c>
      <c r="K2643" s="847">
        <v>25.0</v>
      </c>
      <c r="L2643" s="168" t="s">
        <v>100</v>
      </c>
    </row>
    <row r="2644" ht="15.0" customHeight="1">
      <c r="A2644" s="333" t="s">
        <v>4748</v>
      </c>
      <c r="B2644" s="327" t="s">
        <v>4749</v>
      </c>
      <c r="C2644" s="648"/>
      <c r="D2644" s="327" t="s">
        <v>4750</v>
      </c>
      <c r="E2644" s="852" t="s">
        <v>4570</v>
      </c>
      <c r="F2644" s="847" t="s">
        <v>2508</v>
      </c>
      <c r="G2644" s="851">
        <v>5.0</v>
      </c>
      <c r="H2644" s="851">
        <v>2.0</v>
      </c>
      <c r="I2644" s="851">
        <v>5.0</v>
      </c>
      <c r="J2644" s="849">
        <v>50.0</v>
      </c>
      <c r="K2644" s="847">
        <v>10.0</v>
      </c>
      <c r="L2644" s="168" t="s">
        <v>100</v>
      </c>
    </row>
    <row r="2645" ht="15.0" customHeight="1">
      <c r="A2645" s="333" t="s">
        <v>4751</v>
      </c>
      <c r="B2645" s="860" t="s">
        <v>4752</v>
      </c>
      <c r="C2645" s="648" t="s">
        <v>101</v>
      </c>
      <c r="D2645" s="327" t="s">
        <v>4753</v>
      </c>
      <c r="E2645" s="852" t="s">
        <v>4754</v>
      </c>
      <c r="F2645" s="847" t="s">
        <v>2508</v>
      </c>
      <c r="G2645" s="851">
        <v>4.0</v>
      </c>
      <c r="H2645" s="851">
        <v>4.0</v>
      </c>
      <c r="I2645" s="851">
        <v>5.0</v>
      </c>
      <c r="J2645" s="849">
        <v>50.0</v>
      </c>
      <c r="K2645" s="847">
        <v>12.5</v>
      </c>
      <c r="L2645" s="168" t="s">
        <v>100</v>
      </c>
    </row>
    <row r="2646" ht="15.0" customHeight="1">
      <c r="A2646" s="333" t="s">
        <v>4755</v>
      </c>
      <c r="B2646" s="327" t="s">
        <v>4756</v>
      </c>
      <c r="C2646" s="648"/>
      <c r="D2646" s="327" t="s">
        <v>4757</v>
      </c>
      <c r="E2646" s="852" t="s">
        <v>4758</v>
      </c>
      <c r="F2646" s="847" t="s">
        <v>2508</v>
      </c>
      <c r="G2646" s="851">
        <v>2.0</v>
      </c>
      <c r="H2646" s="851">
        <v>2.0</v>
      </c>
      <c r="I2646" s="851">
        <v>4.0</v>
      </c>
      <c r="J2646" s="849">
        <v>50.0</v>
      </c>
      <c r="K2646" s="847">
        <v>25.0</v>
      </c>
      <c r="L2646" s="168" t="s">
        <v>100</v>
      </c>
    </row>
    <row r="2647" ht="15.0" customHeight="1">
      <c r="A2647" s="333" t="s">
        <v>1064</v>
      </c>
      <c r="B2647" s="860" t="s">
        <v>4759</v>
      </c>
      <c r="C2647" s="648" t="s">
        <v>101</v>
      </c>
      <c r="D2647" s="327" t="s">
        <v>4760</v>
      </c>
      <c r="E2647" s="852" t="s">
        <v>4761</v>
      </c>
      <c r="F2647" s="847" t="s">
        <v>2362</v>
      </c>
      <c r="G2647" s="851">
        <v>5.0</v>
      </c>
      <c r="H2647" s="851">
        <v>3.0</v>
      </c>
      <c r="I2647" s="851">
        <v>5.0</v>
      </c>
      <c r="J2647" s="849">
        <v>50.0</v>
      </c>
      <c r="K2647" s="847">
        <v>10.0</v>
      </c>
      <c r="L2647" s="168" t="s">
        <v>100</v>
      </c>
    </row>
    <row r="2648" ht="15.0" customHeight="1">
      <c r="A2648" s="333" t="s">
        <v>4762</v>
      </c>
      <c r="B2648" s="860" t="s">
        <v>4763</v>
      </c>
      <c r="C2648" s="648"/>
      <c r="D2648" s="327" t="s">
        <v>4764</v>
      </c>
      <c r="E2648" s="847" t="s">
        <v>2147</v>
      </c>
      <c r="F2648" s="847" t="s">
        <v>2508</v>
      </c>
      <c r="G2648" s="851">
        <v>1.0</v>
      </c>
      <c r="H2648" s="851">
        <v>1.0</v>
      </c>
      <c r="I2648" s="851">
        <v>2.0</v>
      </c>
      <c r="J2648" s="849">
        <v>50.0</v>
      </c>
      <c r="K2648" s="847">
        <v>50.0</v>
      </c>
      <c r="L2648" s="168" t="s">
        <v>100</v>
      </c>
    </row>
    <row r="2649" ht="15.0" customHeight="1">
      <c r="A2649" s="162" t="s">
        <v>4765</v>
      </c>
      <c r="B2649" s="190" t="s">
        <v>4766</v>
      </c>
      <c r="C2649" s="348" t="s">
        <v>101</v>
      </c>
      <c r="D2649" s="162" t="s">
        <v>4767</v>
      </c>
      <c r="E2649" s="97" t="s">
        <v>4768</v>
      </c>
      <c r="F2649" s="162" t="s">
        <v>2508</v>
      </c>
      <c r="G2649" s="865">
        <v>7.0</v>
      </c>
      <c r="H2649" s="802">
        <v>4.0</v>
      </c>
      <c r="I2649" s="802">
        <v>7.0</v>
      </c>
      <c r="J2649" s="809">
        <v>50.0</v>
      </c>
      <c r="K2649" s="210">
        <v>7.14</v>
      </c>
      <c r="L2649" s="168" t="s">
        <v>133</v>
      </c>
    </row>
    <row r="2650" ht="15.0" customHeight="1">
      <c r="A2650" s="162" t="s">
        <v>4765</v>
      </c>
      <c r="B2650" s="190" t="s">
        <v>4766</v>
      </c>
      <c r="C2650" s="348" t="s">
        <v>101</v>
      </c>
      <c r="D2650" s="162" t="s">
        <v>4769</v>
      </c>
      <c r="E2650" s="161" t="s">
        <v>4770</v>
      </c>
      <c r="F2650" s="163" t="s">
        <v>2508</v>
      </c>
      <c r="G2650" s="193">
        <v>7.0</v>
      </c>
      <c r="H2650" s="193">
        <v>4.0</v>
      </c>
      <c r="I2650" s="193">
        <v>7.0</v>
      </c>
      <c r="J2650" s="801">
        <v>50.0</v>
      </c>
      <c r="K2650" s="166">
        <v>7.14</v>
      </c>
      <c r="L2650" s="168" t="s">
        <v>133</v>
      </c>
    </row>
    <row r="2651" ht="15.0" customHeight="1">
      <c r="A2651" s="162" t="s">
        <v>4771</v>
      </c>
      <c r="B2651" s="162" t="s">
        <v>4772</v>
      </c>
      <c r="C2651" s="348" t="s">
        <v>101</v>
      </c>
      <c r="D2651" s="162" t="s">
        <v>4773</v>
      </c>
      <c r="E2651" s="145" t="s">
        <v>4774</v>
      </c>
      <c r="F2651" s="163" t="s">
        <v>701</v>
      </c>
      <c r="G2651" s="161">
        <v>5.0</v>
      </c>
      <c r="H2651" s="161">
        <v>5.0</v>
      </c>
      <c r="I2651" s="161">
        <v>5.0</v>
      </c>
      <c r="J2651" s="801">
        <v>50.0</v>
      </c>
      <c r="K2651" s="166">
        <v>0.0</v>
      </c>
      <c r="L2651" s="168" t="s">
        <v>133</v>
      </c>
    </row>
    <row r="2652" ht="15.0" customHeight="1">
      <c r="A2652" s="162" t="s">
        <v>4771</v>
      </c>
      <c r="B2652" s="162" t="s">
        <v>4772</v>
      </c>
      <c r="C2652" s="161" t="s">
        <v>101</v>
      </c>
      <c r="D2652" s="162" t="s">
        <v>4775</v>
      </c>
      <c r="E2652" s="145" t="s">
        <v>4776</v>
      </c>
      <c r="F2652" s="163" t="s">
        <v>701</v>
      </c>
      <c r="G2652" s="161">
        <v>5.0</v>
      </c>
      <c r="H2652" s="161">
        <v>5.0</v>
      </c>
      <c r="I2652" s="161">
        <v>5.0</v>
      </c>
      <c r="J2652" s="801">
        <v>50.0</v>
      </c>
      <c r="K2652" s="166">
        <v>10.0</v>
      </c>
      <c r="L2652" s="168" t="s">
        <v>133</v>
      </c>
    </row>
    <row r="2653" ht="15.0" customHeight="1">
      <c r="A2653" s="162" t="s">
        <v>4777</v>
      </c>
      <c r="B2653" s="162" t="s">
        <v>4778</v>
      </c>
      <c r="C2653" s="161" t="s">
        <v>101</v>
      </c>
      <c r="D2653" s="162" t="s">
        <v>4779</v>
      </c>
      <c r="E2653" s="161" t="s">
        <v>4642</v>
      </c>
      <c r="F2653" s="163" t="s">
        <v>2508</v>
      </c>
      <c r="G2653" s="161">
        <v>7.0</v>
      </c>
      <c r="H2653" s="161">
        <v>7.0</v>
      </c>
      <c r="I2653" s="161">
        <v>7.0</v>
      </c>
      <c r="J2653" s="801">
        <v>50.0</v>
      </c>
      <c r="K2653" s="166">
        <v>7.14</v>
      </c>
      <c r="L2653" s="168" t="s">
        <v>133</v>
      </c>
    </row>
    <row r="2654" ht="15.0" customHeight="1">
      <c r="A2654" s="162" t="s">
        <v>4780</v>
      </c>
      <c r="B2654" s="161" t="s">
        <v>3574</v>
      </c>
      <c r="C2654" s="161" t="s">
        <v>101</v>
      </c>
      <c r="D2654" s="348" t="s">
        <v>4781</v>
      </c>
      <c r="E2654" s="570" t="s">
        <v>4782</v>
      </c>
      <c r="F2654" s="348" t="s">
        <v>4783</v>
      </c>
      <c r="G2654" s="348">
        <v>7.0</v>
      </c>
      <c r="H2654" s="866">
        <v>7.0</v>
      </c>
      <c r="I2654" s="867">
        <v>7.0</v>
      </c>
      <c r="J2654" s="867">
        <v>50.0</v>
      </c>
      <c r="K2654" s="867">
        <v>7.14</v>
      </c>
      <c r="L2654" s="168" t="s">
        <v>131</v>
      </c>
    </row>
    <row r="2655" ht="15.0" customHeight="1">
      <c r="A2655" s="648" t="s">
        <v>1229</v>
      </c>
      <c r="B2655" s="648" t="s">
        <v>748</v>
      </c>
      <c r="C2655" s="648" t="s">
        <v>101</v>
      </c>
      <c r="D2655" s="868" t="s">
        <v>4784</v>
      </c>
      <c r="E2655" s="659" t="s">
        <v>4103</v>
      </c>
      <c r="F2655" s="868" t="s">
        <v>4785</v>
      </c>
      <c r="G2655" s="869">
        <v>12.0</v>
      </c>
      <c r="H2655" s="869">
        <v>10.0</v>
      </c>
      <c r="I2655" s="869">
        <v>12.0</v>
      </c>
      <c r="J2655" s="849">
        <v>50.0</v>
      </c>
      <c r="K2655" s="870">
        <v>4.16</v>
      </c>
      <c r="L2655" s="168" t="s">
        <v>111</v>
      </c>
    </row>
    <row r="2656" ht="15.0" customHeight="1">
      <c r="A2656" s="191" t="s">
        <v>1231</v>
      </c>
      <c r="B2656" s="169" t="s">
        <v>926</v>
      </c>
      <c r="C2656" s="191" t="s">
        <v>101</v>
      </c>
      <c r="D2656" s="161" t="s">
        <v>4786</v>
      </c>
      <c r="E2656" s="145" t="s">
        <v>4109</v>
      </c>
      <c r="F2656" s="163" t="s">
        <v>4787</v>
      </c>
      <c r="G2656" s="193">
        <v>10.0</v>
      </c>
      <c r="H2656" s="193">
        <v>9.0</v>
      </c>
      <c r="I2656" s="193">
        <v>10.0</v>
      </c>
      <c r="J2656" s="801">
        <v>50.0</v>
      </c>
      <c r="K2656" s="166">
        <v>5.0</v>
      </c>
      <c r="L2656" s="168" t="s">
        <v>111</v>
      </c>
    </row>
    <row r="2657" ht="15.0" customHeight="1">
      <c r="A2657" s="161" t="s">
        <v>4788</v>
      </c>
      <c r="B2657" s="191" t="s">
        <v>460</v>
      </c>
      <c r="C2657" s="191" t="s">
        <v>101</v>
      </c>
      <c r="D2657" s="161" t="s">
        <v>4789</v>
      </c>
      <c r="E2657" s="145" t="s">
        <v>1205</v>
      </c>
      <c r="F2657" s="163" t="s">
        <v>4790</v>
      </c>
      <c r="G2657" s="193">
        <v>15.0</v>
      </c>
      <c r="H2657" s="193">
        <v>15.0</v>
      </c>
      <c r="I2657" s="193">
        <v>15.0</v>
      </c>
      <c r="J2657" s="801">
        <v>50.0</v>
      </c>
      <c r="K2657" s="166">
        <v>3.33</v>
      </c>
      <c r="L2657" s="168" t="s">
        <v>111</v>
      </c>
    </row>
    <row r="2658" ht="15.0" customHeight="1">
      <c r="A2658" s="161" t="s">
        <v>4788</v>
      </c>
      <c r="B2658" s="191" t="s">
        <v>460</v>
      </c>
      <c r="C2658" s="191" t="s">
        <v>101</v>
      </c>
      <c r="D2658" s="161" t="s">
        <v>4791</v>
      </c>
      <c r="E2658" s="145" t="s">
        <v>403</v>
      </c>
      <c r="F2658" s="163" t="s">
        <v>642</v>
      </c>
      <c r="G2658" s="193">
        <v>15.0</v>
      </c>
      <c r="H2658" s="193">
        <v>15.0</v>
      </c>
      <c r="I2658" s="193">
        <v>15.0</v>
      </c>
      <c r="J2658" s="801">
        <v>50.0</v>
      </c>
      <c r="K2658" s="166">
        <v>3.33</v>
      </c>
      <c r="L2658" s="168" t="s">
        <v>111</v>
      </c>
    </row>
    <row r="2659" ht="15.0" customHeight="1">
      <c r="A2659" s="161" t="s">
        <v>4788</v>
      </c>
      <c r="B2659" s="191" t="s">
        <v>460</v>
      </c>
      <c r="C2659" s="161" t="s">
        <v>101</v>
      </c>
      <c r="D2659" s="161" t="s">
        <v>4792</v>
      </c>
      <c r="E2659" s="145" t="s">
        <v>324</v>
      </c>
      <c r="F2659" s="163" t="s">
        <v>326</v>
      </c>
      <c r="G2659" s="193">
        <v>15.0</v>
      </c>
      <c r="H2659" s="193">
        <v>15.0</v>
      </c>
      <c r="I2659" s="193">
        <v>15.0</v>
      </c>
      <c r="J2659" s="801">
        <v>50.0</v>
      </c>
      <c r="K2659" s="166">
        <v>3.33</v>
      </c>
      <c r="L2659" s="168" t="s">
        <v>111</v>
      </c>
    </row>
    <row r="2660" ht="15.0" customHeight="1">
      <c r="A2660" s="161" t="s">
        <v>4788</v>
      </c>
      <c r="B2660" s="191" t="s">
        <v>460</v>
      </c>
      <c r="C2660" s="161" t="s">
        <v>101</v>
      </c>
      <c r="D2660" s="161" t="s">
        <v>4793</v>
      </c>
      <c r="E2660" s="145" t="s">
        <v>3026</v>
      </c>
      <c r="F2660" s="163" t="s">
        <v>4794</v>
      </c>
      <c r="G2660" s="193">
        <v>15.0</v>
      </c>
      <c r="H2660" s="193">
        <v>15.0</v>
      </c>
      <c r="I2660" s="193">
        <v>15.0</v>
      </c>
      <c r="J2660" s="801">
        <v>50.0</v>
      </c>
      <c r="K2660" s="166">
        <v>3.33</v>
      </c>
      <c r="L2660" s="168" t="s">
        <v>111</v>
      </c>
    </row>
    <row r="2661" ht="15.0" customHeight="1">
      <c r="A2661" s="161" t="s">
        <v>4788</v>
      </c>
      <c r="B2661" s="191" t="s">
        <v>460</v>
      </c>
      <c r="C2661" s="161" t="s">
        <v>101</v>
      </c>
      <c r="D2661" s="161" t="s">
        <v>4795</v>
      </c>
      <c r="E2661" s="145" t="s">
        <v>3006</v>
      </c>
      <c r="F2661" s="163" t="s">
        <v>4796</v>
      </c>
      <c r="G2661" s="193">
        <v>15.0</v>
      </c>
      <c r="H2661" s="193">
        <v>15.0</v>
      </c>
      <c r="I2661" s="193">
        <v>15.0</v>
      </c>
      <c r="J2661" s="801">
        <v>50.0</v>
      </c>
      <c r="K2661" s="166">
        <v>3.33</v>
      </c>
      <c r="L2661" s="168" t="s">
        <v>111</v>
      </c>
    </row>
    <row r="2662" ht="15.0" customHeight="1">
      <c r="A2662" s="161" t="s">
        <v>4788</v>
      </c>
      <c r="B2662" s="191" t="s">
        <v>460</v>
      </c>
      <c r="C2662" s="161" t="s">
        <v>101</v>
      </c>
      <c r="D2662" s="161" t="s">
        <v>4797</v>
      </c>
      <c r="E2662" s="145" t="s">
        <v>4798</v>
      </c>
      <c r="F2662" s="163" t="s">
        <v>4799</v>
      </c>
      <c r="G2662" s="193">
        <v>15.0</v>
      </c>
      <c r="H2662" s="193">
        <v>15.0</v>
      </c>
      <c r="I2662" s="193">
        <v>15.0</v>
      </c>
      <c r="J2662" s="801">
        <v>50.0</v>
      </c>
      <c r="K2662" s="166">
        <v>3.33</v>
      </c>
      <c r="L2662" s="168" t="s">
        <v>111</v>
      </c>
    </row>
    <row r="2663" ht="15.0" customHeight="1">
      <c r="A2663" s="161" t="s">
        <v>4788</v>
      </c>
      <c r="B2663" s="191" t="s">
        <v>460</v>
      </c>
      <c r="C2663" s="161" t="s">
        <v>101</v>
      </c>
      <c r="D2663" s="161" t="s">
        <v>4800</v>
      </c>
      <c r="E2663" s="145" t="s">
        <v>1000</v>
      </c>
      <c r="F2663" s="163" t="s">
        <v>1188</v>
      </c>
      <c r="G2663" s="193">
        <v>15.0</v>
      </c>
      <c r="H2663" s="193">
        <v>15.0</v>
      </c>
      <c r="I2663" s="193">
        <v>15.0</v>
      </c>
      <c r="J2663" s="801">
        <v>50.0</v>
      </c>
      <c r="K2663" s="166">
        <v>3.33</v>
      </c>
      <c r="L2663" s="168" t="s">
        <v>111</v>
      </c>
    </row>
    <row r="2664" ht="15.0" customHeight="1">
      <c r="A2664" s="161" t="s">
        <v>4788</v>
      </c>
      <c r="B2664" s="191" t="s">
        <v>460</v>
      </c>
      <c r="C2664" s="161" t="s">
        <v>101</v>
      </c>
      <c r="D2664" s="161" t="s">
        <v>4801</v>
      </c>
      <c r="E2664" s="145" t="s">
        <v>983</v>
      </c>
      <c r="F2664" s="163" t="s">
        <v>1361</v>
      </c>
      <c r="G2664" s="193">
        <v>15.0</v>
      </c>
      <c r="H2664" s="193">
        <v>15.0</v>
      </c>
      <c r="I2664" s="193">
        <v>15.0</v>
      </c>
      <c r="J2664" s="801">
        <v>50.0</v>
      </c>
      <c r="K2664" s="166">
        <v>3.33</v>
      </c>
      <c r="L2664" s="168" t="s">
        <v>111</v>
      </c>
    </row>
    <row r="2665" ht="15.0" customHeight="1">
      <c r="A2665" s="161" t="s">
        <v>4788</v>
      </c>
      <c r="B2665" s="191" t="s">
        <v>460</v>
      </c>
      <c r="C2665" s="161" t="s">
        <v>101</v>
      </c>
      <c r="D2665" s="161" t="s">
        <v>4802</v>
      </c>
      <c r="E2665" s="145" t="s">
        <v>509</v>
      </c>
      <c r="F2665" s="163" t="s">
        <v>1256</v>
      </c>
      <c r="G2665" s="193">
        <v>15.0</v>
      </c>
      <c r="H2665" s="193">
        <v>15.0</v>
      </c>
      <c r="I2665" s="193">
        <v>15.0</v>
      </c>
      <c r="J2665" s="801">
        <v>50.0</v>
      </c>
      <c r="K2665" s="166">
        <v>3.33</v>
      </c>
      <c r="L2665" s="168" t="s">
        <v>111</v>
      </c>
    </row>
    <row r="2666" ht="15.0" customHeight="1">
      <c r="A2666" s="161" t="s">
        <v>4788</v>
      </c>
      <c r="B2666" s="191" t="s">
        <v>460</v>
      </c>
      <c r="C2666" s="161" t="s">
        <v>101</v>
      </c>
      <c r="D2666" s="161" t="s">
        <v>4803</v>
      </c>
      <c r="E2666" s="145" t="s">
        <v>1375</v>
      </c>
      <c r="F2666" s="163" t="s">
        <v>1101</v>
      </c>
      <c r="G2666" s="193">
        <v>15.0</v>
      </c>
      <c r="H2666" s="193">
        <v>15.0</v>
      </c>
      <c r="I2666" s="193">
        <v>15.0</v>
      </c>
      <c r="J2666" s="801">
        <v>50.0</v>
      </c>
      <c r="K2666" s="166">
        <v>3.33</v>
      </c>
      <c r="L2666" s="168" t="s">
        <v>111</v>
      </c>
    </row>
    <row r="2667" ht="15.0" customHeight="1">
      <c r="A2667" s="161" t="s">
        <v>4788</v>
      </c>
      <c r="B2667" s="191" t="s">
        <v>460</v>
      </c>
      <c r="C2667" s="161" t="s">
        <v>101</v>
      </c>
      <c r="D2667" s="161" t="s">
        <v>4804</v>
      </c>
      <c r="E2667" s="145" t="s">
        <v>503</v>
      </c>
      <c r="F2667" s="163" t="s">
        <v>663</v>
      </c>
      <c r="G2667" s="193">
        <v>15.0</v>
      </c>
      <c r="H2667" s="193">
        <v>15.0</v>
      </c>
      <c r="I2667" s="193">
        <v>15.0</v>
      </c>
      <c r="J2667" s="801">
        <v>50.0</v>
      </c>
      <c r="K2667" s="166">
        <v>3.33</v>
      </c>
      <c r="L2667" s="168" t="s">
        <v>111</v>
      </c>
    </row>
    <row r="2668" ht="15.0" customHeight="1">
      <c r="A2668" s="161" t="s">
        <v>4788</v>
      </c>
      <c r="B2668" s="191" t="s">
        <v>460</v>
      </c>
      <c r="C2668" s="161" t="s">
        <v>101</v>
      </c>
      <c r="D2668" s="161" t="s">
        <v>4805</v>
      </c>
      <c r="E2668" s="871" t="s">
        <v>4806</v>
      </c>
      <c r="F2668" s="163" t="s">
        <v>1094</v>
      </c>
      <c r="G2668" s="193">
        <v>15.0</v>
      </c>
      <c r="H2668" s="193">
        <v>15.0</v>
      </c>
      <c r="I2668" s="193">
        <v>15.0</v>
      </c>
      <c r="J2668" s="801">
        <v>50.0</v>
      </c>
      <c r="K2668" s="166">
        <v>3.33</v>
      </c>
      <c r="L2668" s="168" t="s">
        <v>111</v>
      </c>
    </row>
    <row r="2669" ht="15.0" customHeight="1">
      <c r="A2669" s="161" t="s">
        <v>4807</v>
      </c>
      <c r="B2669" s="191" t="s">
        <v>4808</v>
      </c>
      <c r="C2669" s="161" t="s">
        <v>101</v>
      </c>
      <c r="D2669" s="161" t="s">
        <v>4809</v>
      </c>
      <c r="E2669" s="145" t="s">
        <v>4810</v>
      </c>
      <c r="F2669" s="163" t="s">
        <v>4811</v>
      </c>
      <c r="G2669" s="161">
        <v>7.0</v>
      </c>
      <c r="H2669" s="161">
        <v>4.0</v>
      </c>
      <c r="I2669" s="161">
        <v>7.0</v>
      </c>
      <c r="J2669" s="801">
        <v>50.0</v>
      </c>
      <c r="K2669" s="166">
        <v>7.14</v>
      </c>
      <c r="L2669" s="168" t="s">
        <v>111</v>
      </c>
    </row>
    <row r="2670" ht="15.0" customHeight="1">
      <c r="A2670" s="161" t="s">
        <v>4807</v>
      </c>
      <c r="B2670" s="191" t="s">
        <v>4808</v>
      </c>
      <c r="C2670" s="161" t="s">
        <v>101</v>
      </c>
      <c r="D2670" s="161" t="s">
        <v>4812</v>
      </c>
      <c r="E2670" s="145" t="s">
        <v>4813</v>
      </c>
      <c r="F2670" s="163" t="s">
        <v>4814</v>
      </c>
      <c r="G2670" s="161">
        <v>7.0</v>
      </c>
      <c r="H2670" s="161">
        <v>4.0</v>
      </c>
      <c r="I2670" s="161">
        <v>7.0</v>
      </c>
      <c r="J2670" s="809">
        <v>50.0</v>
      </c>
      <c r="K2670" s="166">
        <v>7.14</v>
      </c>
      <c r="L2670" s="168" t="s">
        <v>111</v>
      </c>
    </row>
    <row r="2671" ht="15.0" customHeight="1">
      <c r="A2671" s="161" t="s">
        <v>4807</v>
      </c>
      <c r="B2671" s="191" t="s">
        <v>4808</v>
      </c>
      <c r="C2671" s="161" t="s">
        <v>101</v>
      </c>
      <c r="D2671" s="161" t="s">
        <v>4815</v>
      </c>
      <c r="E2671" s="145" t="s">
        <v>4816</v>
      </c>
      <c r="F2671" s="163" t="s">
        <v>4817</v>
      </c>
      <c r="G2671" s="161">
        <v>7.0</v>
      </c>
      <c r="H2671" s="161">
        <v>4.0</v>
      </c>
      <c r="I2671" s="161">
        <v>7.0</v>
      </c>
      <c r="J2671" s="801">
        <v>50.0</v>
      </c>
      <c r="K2671" s="166">
        <v>7.14</v>
      </c>
      <c r="L2671" s="168" t="s">
        <v>111</v>
      </c>
    </row>
    <row r="2672" ht="15.0" customHeight="1">
      <c r="A2672" s="161" t="s">
        <v>4807</v>
      </c>
      <c r="B2672" s="191" t="s">
        <v>4808</v>
      </c>
      <c r="C2672" s="161" t="s">
        <v>101</v>
      </c>
      <c r="D2672" s="161" t="s">
        <v>4818</v>
      </c>
      <c r="E2672" s="145" t="s">
        <v>4819</v>
      </c>
      <c r="F2672" s="163" t="s">
        <v>4820</v>
      </c>
      <c r="G2672" s="161">
        <v>7.0</v>
      </c>
      <c r="H2672" s="161">
        <v>4.0</v>
      </c>
      <c r="I2672" s="161">
        <v>7.0</v>
      </c>
      <c r="J2672" s="801">
        <v>50.0</v>
      </c>
      <c r="K2672" s="166">
        <v>7.14</v>
      </c>
      <c r="L2672" s="168" t="s">
        <v>111</v>
      </c>
    </row>
    <row r="2673" ht="15.0" customHeight="1">
      <c r="A2673" s="161" t="s">
        <v>4807</v>
      </c>
      <c r="B2673" s="191" t="s">
        <v>4808</v>
      </c>
      <c r="C2673" s="161" t="s">
        <v>101</v>
      </c>
      <c r="D2673" s="161" t="s">
        <v>4821</v>
      </c>
      <c r="E2673" s="145" t="s">
        <v>4822</v>
      </c>
      <c r="F2673" s="163" t="s">
        <v>4823</v>
      </c>
      <c r="G2673" s="161">
        <v>7.0</v>
      </c>
      <c r="H2673" s="161">
        <v>4.0</v>
      </c>
      <c r="I2673" s="161">
        <v>7.0</v>
      </c>
      <c r="J2673" s="809">
        <v>50.0</v>
      </c>
      <c r="K2673" s="166">
        <v>7.14</v>
      </c>
      <c r="L2673" s="168" t="s">
        <v>111</v>
      </c>
    </row>
    <row r="2674" ht="15.0" customHeight="1">
      <c r="A2674" s="161" t="s">
        <v>4807</v>
      </c>
      <c r="B2674" s="191" t="s">
        <v>4808</v>
      </c>
      <c r="C2674" s="161" t="s">
        <v>101</v>
      </c>
      <c r="D2674" s="161" t="s">
        <v>4824</v>
      </c>
      <c r="E2674" s="145" t="s">
        <v>4825</v>
      </c>
      <c r="F2674" s="163" t="s">
        <v>4826</v>
      </c>
      <c r="G2674" s="161">
        <v>7.0</v>
      </c>
      <c r="H2674" s="161">
        <v>4.0</v>
      </c>
      <c r="I2674" s="161">
        <v>7.0</v>
      </c>
      <c r="J2674" s="801">
        <v>50.0</v>
      </c>
      <c r="K2674" s="166">
        <v>7.14</v>
      </c>
      <c r="L2674" s="168" t="s">
        <v>111</v>
      </c>
    </row>
    <row r="2675" ht="15.0" customHeight="1">
      <c r="A2675" s="161" t="s">
        <v>4807</v>
      </c>
      <c r="B2675" s="191" t="s">
        <v>4808</v>
      </c>
      <c r="C2675" s="161" t="s">
        <v>101</v>
      </c>
      <c r="D2675" s="246" t="s">
        <v>4827</v>
      </c>
      <c r="E2675" s="145" t="s">
        <v>4828</v>
      </c>
      <c r="F2675" s="163" t="s">
        <v>4829</v>
      </c>
      <c r="G2675" s="161">
        <v>7.0</v>
      </c>
      <c r="H2675" s="161">
        <v>4.0</v>
      </c>
      <c r="I2675" s="161">
        <v>7.0</v>
      </c>
      <c r="J2675" s="801">
        <v>50.0</v>
      </c>
      <c r="K2675" s="166">
        <v>7.14</v>
      </c>
      <c r="L2675" s="168" t="s">
        <v>111</v>
      </c>
    </row>
    <row r="2676" ht="15.0" customHeight="1">
      <c r="A2676" s="161" t="s">
        <v>4807</v>
      </c>
      <c r="B2676" s="191" t="s">
        <v>4808</v>
      </c>
      <c r="C2676" s="161" t="s">
        <v>101</v>
      </c>
      <c r="D2676" s="161" t="s">
        <v>4830</v>
      </c>
      <c r="E2676" s="145" t="s">
        <v>4831</v>
      </c>
      <c r="F2676" s="163" t="s">
        <v>4832</v>
      </c>
      <c r="G2676" s="161">
        <v>7.0</v>
      </c>
      <c r="H2676" s="161">
        <v>4.0</v>
      </c>
      <c r="I2676" s="161">
        <v>7.0</v>
      </c>
      <c r="J2676" s="809">
        <v>50.0</v>
      </c>
      <c r="K2676" s="166">
        <v>7.14</v>
      </c>
      <c r="L2676" s="168" t="s">
        <v>111</v>
      </c>
    </row>
    <row r="2677" ht="15.0" customHeight="1">
      <c r="A2677" s="161" t="s">
        <v>4807</v>
      </c>
      <c r="B2677" s="191" t="s">
        <v>4808</v>
      </c>
      <c r="C2677" s="161" t="s">
        <v>101</v>
      </c>
      <c r="D2677" s="161" t="s">
        <v>4833</v>
      </c>
      <c r="E2677" s="145" t="s">
        <v>4834</v>
      </c>
      <c r="F2677" s="163" t="s">
        <v>4835</v>
      </c>
      <c r="G2677" s="161">
        <v>7.0</v>
      </c>
      <c r="H2677" s="161">
        <v>4.0</v>
      </c>
      <c r="I2677" s="161">
        <v>7.0</v>
      </c>
      <c r="J2677" s="801">
        <v>50.0</v>
      </c>
      <c r="K2677" s="166">
        <v>7.14</v>
      </c>
      <c r="L2677" s="168" t="s">
        <v>111</v>
      </c>
    </row>
    <row r="2678" ht="15.0" customHeight="1">
      <c r="A2678" s="161" t="s">
        <v>4807</v>
      </c>
      <c r="B2678" s="191" t="s">
        <v>4808</v>
      </c>
      <c r="C2678" s="161" t="s">
        <v>101</v>
      </c>
      <c r="D2678" s="161" t="s">
        <v>4836</v>
      </c>
      <c r="E2678" s="145" t="s">
        <v>4837</v>
      </c>
      <c r="F2678" s="163" t="s">
        <v>4838</v>
      </c>
      <c r="G2678" s="161">
        <v>7.0</v>
      </c>
      <c r="H2678" s="161">
        <v>4.0</v>
      </c>
      <c r="I2678" s="161">
        <v>7.0</v>
      </c>
      <c r="J2678" s="809">
        <v>50.0</v>
      </c>
      <c r="K2678" s="166">
        <v>7.14</v>
      </c>
      <c r="L2678" s="168" t="s">
        <v>111</v>
      </c>
    </row>
    <row r="2679" ht="15.0" customHeight="1">
      <c r="A2679" s="161" t="s">
        <v>4807</v>
      </c>
      <c r="B2679" s="191" t="s">
        <v>4808</v>
      </c>
      <c r="C2679" s="161" t="s">
        <v>101</v>
      </c>
      <c r="D2679" s="161" t="s">
        <v>4839</v>
      </c>
      <c r="E2679" s="145" t="s">
        <v>4840</v>
      </c>
      <c r="F2679" s="163" t="s">
        <v>4841</v>
      </c>
      <c r="G2679" s="161">
        <v>7.0</v>
      </c>
      <c r="H2679" s="161">
        <v>4.0</v>
      </c>
      <c r="I2679" s="161">
        <v>7.0</v>
      </c>
      <c r="J2679" s="801">
        <v>50.0</v>
      </c>
      <c r="K2679" s="166">
        <v>7.14</v>
      </c>
      <c r="L2679" s="168" t="s">
        <v>111</v>
      </c>
    </row>
    <row r="2680" ht="15.0" customHeight="1">
      <c r="A2680" s="161" t="s">
        <v>4807</v>
      </c>
      <c r="B2680" s="191" t="s">
        <v>4808</v>
      </c>
      <c r="C2680" s="161" t="s">
        <v>101</v>
      </c>
      <c r="D2680" s="161" t="s">
        <v>4842</v>
      </c>
      <c r="E2680" s="145" t="s">
        <v>4843</v>
      </c>
      <c r="F2680" s="163" t="s">
        <v>4844</v>
      </c>
      <c r="G2680" s="161">
        <v>7.0</v>
      </c>
      <c r="H2680" s="161">
        <v>4.0</v>
      </c>
      <c r="I2680" s="161">
        <v>7.0</v>
      </c>
      <c r="J2680" s="809">
        <v>50.0</v>
      </c>
      <c r="K2680" s="166">
        <v>7.14</v>
      </c>
      <c r="L2680" s="168" t="s">
        <v>111</v>
      </c>
    </row>
    <row r="2681" ht="15.0" customHeight="1">
      <c r="A2681" s="161" t="s">
        <v>4807</v>
      </c>
      <c r="B2681" s="191" t="s">
        <v>4808</v>
      </c>
      <c r="C2681" s="161" t="s">
        <v>101</v>
      </c>
      <c r="D2681" s="161" t="s">
        <v>4845</v>
      </c>
      <c r="E2681" s="145" t="s">
        <v>4846</v>
      </c>
      <c r="F2681" s="163" t="s">
        <v>4847</v>
      </c>
      <c r="G2681" s="161">
        <v>7.0</v>
      </c>
      <c r="H2681" s="161">
        <v>4.0</v>
      </c>
      <c r="I2681" s="161">
        <v>7.0</v>
      </c>
      <c r="J2681" s="801">
        <v>50.0</v>
      </c>
      <c r="K2681" s="166">
        <v>7.14</v>
      </c>
      <c r="L2681" s="168" t="s">
        <v>111</v>
      </c>
    </row>
    <row r="2682" ht="15.0" customHeight="1">
      <c r="A2682" s="161" t="s">
        <v>4807</v>
      </c>
      <c r="B2682" s="191" t="s">
        <v>4808</v>
      </c>
      <c r="C2682" s="161" t="s">
        <v>101</v>
      </c>
      <c r="D2682" s="161" t="s">
        <v>4848</v>
      </c>
      <c r="E2682" s="145" t="s">
        <v>4849</v>
      </c>
      <c r="F2682" s="163" t="s">
        <v>4850</v>
      </c>
      <c r="G2682" s="161">
        <v>7.0</v>
      </c>
      <c r="H2682" s="161">
        <v>4.0</v>
      </c>
      <c r="I2682" s="161">
        <v>7.0</v>
      </c>
      <c r="J2682" s="801">
        <v>50.0</v>
      </c>
      <c r="K2682" s="166">
        <v>7.14</v>
      </c>
      <c r="L2682" s="168" t="s">
        <v>111</v>
      </c>
    </row>
    <row r="2683" ht="15.0" customHeight="1">
      <c r="A2683" s="161" t="s">
        <v>4807</v>
      </c>
      <c r="B2683" s="191" t="s">
        <v>4808</v>
      </c>
      <c r="C2683" s="161" t="s">
        <v>101</v>
      </c>
      <c r="D2683" s="161" t="s">
        <v>4851</v>
      </c>
      <c r="E2683" s="145" t="s">
        <v>3924</v>
      </c>
      <c r="F2683" s="163" t="s">
        <v>4852</v>
      </c>
      <c r="G2683" s="161">
        <v>7.0</v>
      </c>
      <c r="H2683" s="161">
        <v>4.0</v>
      </c>
      <c r="I2683" s="161">
        <v>7.0</v>
      </c>
      <c r="J2683" s="809">
        <v>50.0</v>
      </c>
      <c r="K2683" s="166">
        <v>7.14</v>
      </c>
      <c r="L2683" s="168" t="s">
        <v>111</v>
      </c>
    </row>
    <row r="2684" ht="15.0" customHeight="1">
      <c r="A2684" s="161" t="s">
        <v>4807</v>
      </c>
      <c r="B2684" s="191" t="s">
        <v>4808</v>
      </c>
      <c r="C2684" s="161" t="s">
        <v>101</v>
      </c>
      <c r="D2684" s="161" t="s">
        <v>4853</v>
      </c>
      <c r="E2684" s="145" t="s">
        <v>4854</v>
      </c>
      <c r="F2684" s="163" t="s">
        <v>4855</v>
      </c>
      <c r="G2684" s="161">
        <v>7.0</v>
      </c>
      <c r="H2684" s="161">
        <v>4.0</v>
      </c>
      <c r="I2684" s="161">
        <v>7.0</v>
      </c>
      <c r="J2684" s="801">
        <v>50.0</v>
      </c>
      <c r="K2684" s="166">
        <v>7.14</v>
      </c>
      <c r="L2684" s="168" t="s">
        <v>111</v>
      </c>
    </row>
    <row r="2685" ht="15.0" customHeight="1">
      <c r="A2685" s="161" t="s">
        <v>4807</v>
      </c>
      <c r="B2685" s="191" t="s">
        <v>4808</v>
      </c>
      <c r="C2685" s="161" t="s">
        <v>101</v>
      </c>
      <c r="D2685" s="161" t="s">
        <v>4856</v>
      </c>
      <c r="E2685" s="145" t="s">
        <v>4857</v>
      </c>
      <c r="F2685" s="163" t="s">
        <v>4858</v>
      </c>
      <c r="G2685" s="161">
        <v>7.0</v>
      </c>
      <c r="H2685" s="161">
        <v>4.0</v>
      </c>
      <c r="I2685" s="161">
        <v>7.0</v>
      </c>
      <c r="J2685" s="801">
        <v>50.0</v>
      </c>
      <c r="K2685" s="166">
        <v>7.14</v>
      </c>
      <c r="L2685" s="168" t="s">
        <v>111</v>
      </c>
    </row>
    <row r="2686" ht="15.0" customHeight="1">
      <c r="A2686" s="161" t="s">
        <v>4807</v>
      </c>
      <c r="B2686" s="191" t="s">
        <v>4808</v>
      </c>
      <c r="C2686" s="161" t="s">
        <v>101</v>
      </c>
      <c r="D2686" s="161" t="s">
        <v>4859</v>
      </c>
      <c r="E2686" s="145" t="s">
        <v>4860</v>
      </c>
      <c r="F2686" s="163" t="s">
        <v>4861</v>
      </c>
      <c r="G2686" s="161">
        <v>7.0</v>
      </c>
      <c r="H2686" s="161">
        <v>4.0</v>
      </c>
      <c r="I2686" s="161">
        <v>7.0</v>
      </c>
      <c r="J2686" s="801">
        <v>50.0</v>
      </c>
      <c r="K2686" s="166">
        <v>7.14</v>
      </c>
      <c r="L2686" s="168" t="s">
        <v>111</v>
      </c>
    </row>
    <row r="2687" ht="15.0" customHeight="1">
      <c r="A2687" s="161" t="s">
        <v>4807</v>
      </c>
      <c r="B2687" s="191" t="s">
        <v>4808</v>
      </c>
      <c r="C2687" s="161" t="s">
        <v>101</v>
      </c>
      <c r="D2687" s="161" t="s">
        <v>4862</v>
      </c>
      <c r="E2687" s="145" t="s">
        <v>4863</v>
      </c>
      <c r="F2687" s="163"/>
      <c r="G2687" s="161">
        <v>7.0</v>
      </c>
      <c r="H2687" s="161">
        <v>4.0</v>
      </c>
      <c r="I2687" s="161">
        <v>7.0</v>
      </c>
      <c r="J2687" s="809">
        <v>50.0</v>
      </c>
      <c r="K2687" s="166">
        <v>7.14</v>
      </c>
      <c r="L2687" s="168" t="s">
        <v>111</v>
      </c>
    </row>
    <row r="2688" ht="15.0" customHeight="1">
      <c r="A2688" s="161" t="s">
        <v>4807</v>
      </c>
      <c r="B2688" s="191" t="s">
        <v>4808</v>
      </c>
      <c r="C2688" s="161" t="s">
        <v>101</v>
      </c>
      <c r="D2688" s="161" t="s">
        <v>4827</v>
      </c>
      <c r="E2688" s="145" t="s">
        <v>4864</v>
      </c>
      <c r="F2688" s="163" t="s">
        <v>4829</v>
      </c>
      <c r="G2688" s="161">
        <v>7.0</v>
      </c>
      <c r="H2688" s="161">
        <v>4.0</v>
      </c>
      <c r="I2688" s="161">
        <v>7.0</v>
      </c>
      <c r="J2688" s="801">
        <v>50.0</v>
      </c>
      <c r="K2688" s="166">
        <v>7.14</v>
      </c>
      <c r="L2688" s="168" t="s">
        <v>111</v>
      </c>
    </row>
    <row r="2689" ht="15.0" customHeight="1">
      <c r="A2689" s="161" t="s">
        <v>4807</v>
      </c>
      <c r="B2689" s="191" t="s">
        <v>4808</v>
      </c>
      <c r="C2689" s="161" t="s">
        <v>101</v>
      </c>
      <c r="D2689" s="161" t="s">
        <v>4865</v>
      </c>
      <c r="E2689" s="145" t="s">
        <v>4866</v>
      </c>
      <c r="F2689" s="163"/>
      <c r="G2689" s="161">
        <v>7.0</v>
      </c>
      <c r="H2689" s="161">
        <v>4.0</v>
      </c>
      <c r="I2689" s="161">
        <v>7.0</v>
      </c>
      <c r="J2689" s="809">
        <v>50.0</v>
      </c>
      <c r="K2689" s="166">
        <v>7.14</v>
      </c>
      <c r="L2689" s="168" t="s">
        <v>111</v>
      </c>
    </row>
    <row r="2690" ht="15.0" customHeight="1">
      <c r="A2690" s="161" t="s">
        <v>4807</v>
      </c>
      <c r="B2690" s="191" t="s">
        <v>4808</v>
      </c>
      <c r="C2690" s="342" t="s">
        <v>101</v>
      </c>
      <c r="D2690" s="872" t="s">
        <v>4867</v>
      </c>
      <c r="E2690" s="145" t="s">
        <v>4868</v>
      </c>
      <c r="F2690" s="873" t="s">
        <v>4820</v>
      </c>
      <c r="G2690" s="161">
        <v>7.0</v>
      </c>
      <c r="H2690" s="161">
        <v>4.0</v>
      </c>
      <c r="I2690" s="161">
        <v>7.0</v>
      </c>
      <c r="J2690" s="801">
        <v>50.0</v>
      </c>
      <c r="K2690" s="166">
        <v>7.14</v>
      </c>
      <c r="L2690" s="168" t="s">
        <v>111</v>
      </c>
    </row>
    <row r="2691" ht="15.0" customHeight="1">
      <c r="A2691" s="161" t="s">
        <v>4869</v>
      </c>
      <c r="B2691" s="161" t="s">
        <v>4870</v>
      </c>
      <c r="C2691" s="342" t="s">
        <v>101</v>
      </c>
      <c r="D2691" s="874" t="s">
        <v>4871</v>
      </c>
      <c r="E2691" s="875" t="s">
        <v>4098</v>
      </c>
      <c r="F2691" s="163" t="s">
        <v>4872</v>
      </c>
      <c r="G2691" s="161">
        <v>11.0</v>
      </c>
      <c r="H2691" s="161">
        <v>5.0</v>
      </c>
      <c r="I2691" s="161">
        <v>11.0</v>
      </c>
      <c r="J2691" s="809">
        <v>50.0</v>
      </c>
      <c r="K2691" s="166">
        <v>4.54</v>
      </c>
      <c r="L2691" s="168" t="s">
        <v>111</v>
      </c>
    </row>
    <row r="2692" ht="15.0" customHeight="1">
      <c r="A2692" s="162" t="s">
        <v>4869</v>
      </c>
      <c r="B2692" s="162" t="s">
        <v>4870</v>
      </c>
      <c r="C2692" s="342" t="s">
        <v>101</v>
      </c>
      <c r="D2692" s="874" t="s">
        <v>4873</v>
      </c>
      <c r="E2692" s="875" t="s">
        <v>4100</v>
      </c>
      <c r="F2692" s="163" t="s">
        <v>4874</v>
      </c>
      <c r="G2692" s="161">
        <v>11.0</v>
      </c>
      <c r="H2692" s="161">
        <v>5.0</v>
      </c>
      <c r="I2692" s="161">
        <v>11.0</v>
      </c>
      <c r="J2692" s="809">
        <v>50.0</v>
      </c>
      <c r="K2692" s="166">
        <v>4.54</v>
      </c>
      <c r="L2692" s="168" t="s">
        <v>111</v>
      </c>
    </row>
    <row r="2693" ht="15.0" customHeight="1">
      <c r="A2693" s="161" t="s">
        <v>4869</v>
      </c>
      <c r="B2693" s="161" t="s">
        <v>4870</v>
      </c>
      <c r="C2693" s="342" t="s">
        <v>101</v>
      </c>
      <c r="D2693" s="874" t="s">
        <v>4851</v>
      </c>
      <c r="E2693" s="875" t="s">
        <v>3924</v>
      </c>
      <c r="F2693" s="163" t="s">
        <v>4852</v>
      </c>
      <c r="G2693" s="161">
        <v>11.0</v>
      </c>
      <c r="H2693" s="161">
        <v>5.0</v>
      </c>
      <c r="I2693" s="161">
        <v>11.0</v>
      </c>
      <c r="J2693" s="809">
        <v>50.0</v>
      </c>
      <c r="K2693" s="166">
        <v>4.54</v>
      </c>
      <c r="L2693" s="168" t="s">
        <v>111</v>
      </c>
    </row>
    <row r="2694" ht="15.0" customHeight="1">
      <c r="A2694" s="161" t="s">
        <v>4875</v>
      </c>
      <c r="B2694" s="161" t="s">
        <v>4876</v>
      </c>
      <c r="C2694" s="342" t="s">
        <v>101</v>
      </c>
      <c r="D2694" s="874" t="s">
        <v>4877</v>
      </c>
      <c r="E2694" s="875" t="s">
        <v>4113</v>
      </c>
      <c r="F2694" s="163" t="s">
        <v>4878</v>
      </c>
      <c r="G2694" s="161">
        <v>6.0</v>
      </c>
      <c r="H2694" s="161">
        <v>4.0</v>
      </c>
      <c r="I2694" s="161">
        <v>6.0</v>
      </c>
      <c r="J2694" s="801">
        <v>50.0</v>
      </c>
      <c r="K2694" s="166">
        <v>8.33</v>
      </c>
      <c r="L2694" s="168" t="s">
        <v>111</v>
      </c>
    </row>
    <row r="2695" ht="15.0" customHeight="1">
      <c r="A2695" s="161" t="s">
        <v>4875</v>
      </c>
      <c r="B2695" s="161" t="s">
        <v>4876</v>
      </c>
      <c r="C2695" s="342" t="s">
        <v>101</v>
      </c>
      <c r="D2695" s="872" t="s">
        <v>4879</v>
      </c>
      <c r="E2695" s="876" t="s">
        <v>4115</v>
      </c>
      <c r="F2695" s="163" t="s">
        <v>4880</v>
      </c>
      <c r="G2695" s="161">
        <v>6.0</v>
      </c>
      <c r="H2695" s="161">
        <v>4.0</v>
      </c>
      <c r="I2695" s="161">
        <v>6.0</v>
      </c>
      <c r="J2695" s="801">
        <v>50.0</v>
      </c>
      <c r="K2695" s="166">
        <v>8.33</v>
      </c>
      <c r="L2695" s="168" t="s">
        <v>111</v>
      </c>
    </row>
    <row r="2696" ht="15.0" customHeight="1">
      <c r="A2696" s="161" t="s">
        <v>4881</v>
      </c>
      <c r="B2696" s="161" t="s">
        <v>3386</v>
      </c>
      <c r="C2696" s="342" t="s">
        <v>101</v>
      </c>
      <c r="D2696" s="872" t="s">
        <v>4789</v>
      </c>
      <c r="E2696" s="876" t="s">
        <v>1205</v>
      </c>
      <c r="F2696" s="163" t="s">
        <v>4790</v>
      </c>
      <c r="G2696" s="161">
        <v>8.0</v>
      </c>
      <c r="H2696" s="161">
        <v>6.0</v>
      </c>
      <c r="I2696" s="161">
        <v>8.0</v>
      </c>
      <c r="J2696" s="801">
        <v>50.0</v>
      </c>
      <c r="K2696" s="166">
        <v>8.33</v>
      </c>
      <c r="L2696" s="168" t="s">
        <v>111</v>
      </c>
    </row>
    <row r="2697" ht="15.0" customHeight="1">
      <c r="A2697" s="161" t="s">
        <v>4881</v>
      </c>
      <c r="B2697" s="161" t="s">
        <v>3386</v>
      </c>
      <c r="C2697" s="342" t="s">
        <v>101</v>
      </c>
      <c r="D2697" s="872" t="s">
        <v>4882</v>
      </c>
      <c r="E2697" s="876" t="s">
        <v>403</v>
      </c>
      <c r="F2697" s="163" t="s">
        <v>642</v>
      </c>
      <c r="G2697" s="161">
        <v>8.0</v>
      </c>
      <c r="H2697" s="161">
        <v>6.0</v>
      </c>
      <c r="I2697" s="161">
        <v>8.0</v>
      </c>
      <c r="J2697" s="801">
        <v>50.0</v>
      </c>
      <c r="K2697" s="166">
        <v>8.33</v>
      </c>
      <c r="L2697" s="168" t="s">
        <v>111</v>
      </c>
    </row>
    <row r="2698" ht="15.0" customHeight="1">
      <c r="A2698" s="161" t="s">
        <v>4881</v>
      </c>
      <c r="B2698" s="161" t="s">
        <v>3386</v>
      </c>
      <c r="C2698" s="342" t="s">
        <v>101</v>
      </c>
      <c r="D2698" s="872" t="s">
        <v>4883</v>
      </c>
      <c r="E2698" s="876" t="s">
        <v>4633</v>
      </c>
      <c r="F2698" s="163" t="s">
        <v>4884</v>
      </c>
      <c r="G2698" s="161">
        <v>8.0</v>
      </c>
      <c r="H2698" s="161">
        <v>6.0</v>
      </c>
      <c r="I2698" s="161">
        <v>8.0</v>
      </c>
      <c r="J2698" s="801">
        <v>50.0</v>
      </c>
      <c r="K2698" s="166">
        <v>8.33</v>
      </c>
      <c r="L2698" s="168" t="s">
        <v>111</v>
      </c>
    </row>
    <row r="2699" ht="15.0" customHeight="1">
      <c r="A2699" s="161" t="s">
        <v>4881</v>
      </c>
      <c r="B2699" s="161" t="s">
        <v>3386</v>
      </c>
      <c r="C2699" s="342" t="s">
        <v>101</v>
      </c>
      <c r="D2699" s="872" t="s">
        <v>4885</v>
      </c>
      <c r="E2699" s="876" t="s">
        <v>324</v>
      </c>
      <c r="F2699" s="163" t="s">
        <v>326</v>
      </c>
      <c r="G2699" s="161">
        <v>8.0</v>
      </c>
      <c r="H2699" s="161">
        <v>6.0</v>
      </c>
      <c r="I2699" s="161">
        <v>8.0</v>
      </c>
      <c r="J2699" s="801">
        <v>50.0</v>
      </c>
      <c r="K2699" s="166">
        <v>8.33</v>
      </c>
      <c r="L2699" s="168" t="s">
        <v>111</v>
      </c>
    </row>
    <row r="2700" ht="15.0" customHeight="1">
      <c r="A2700" s="161" t="s">
        <v>4881</v>
      </c>
      <c r="B2700" s="161" t="s">
        <v>3386</v>
      </c>
      <c r="C2700" s="342" t="s">
        <v>101</v>
      </c>
      <c r="D2700" s="872" t="s">
        <v>4886</v>
      </c>
      <c r="E2700" s="876" t="s">
        <v>1000</v>
      </c>
      <c r="F2700" s="163" t="s">
        <v>1188</v>
      </c>
      <c r="G2700" s="161">
        <v>8.0</v>
      </c>
      <c r="H2700" s="161">
        <v>6.0</v>
      </c>
      <c r="I2700" s="161">
        <v>8.0</v>
      </c>
      <c r="J2700" s="801">
        <v>50.0</v>
      </c>
      <c r="K2700" s="166">
        <v>8.33</v>
      </c>
      <c r="L2700" s="168" t="s">
        <v>111</v>
      </c>
    </row>
    <row r="2701" ht="15.0" customHeight="1">
      <c r="A2701" s="161" t="s">
        <v>4881</v>
      </c>
      <c r="B2701" s="161" t="s">
        <v>3386</v>
      </c>
      <c r="C2701" s="342" t="s">
        <v>101</v>
      </c>
      <c r="D2701" s="872" t="s">
        <v>4887</v>
      </c>
      <c r="E2701" s="876" t="s">
        <v>4635</v>
      </c>
      <c r="F2701" s="163" t="s">
        <v>4888</v>
      </c>
      <c r="G2701" s="161">
        <v>8.0</v>
      </c>
      <c r="H2701" s="161">
        <v>6.0</v>
      </c>
      <c r="I2701" s="161">
        <v>8.0</v>
      </c>
      <c r="J2701" s="801">
        <v>50.0</v>
      </c>
      <c r="K2701" s="166">
        <v>8.33</v>
      </c>
      <c r="L2701" s="168" t="s">
        <v>111</v>
      </c>
    </row>
    <row r="2702" ht="15.0" customHeight="1">
      <c r="A2702" s="161" t="s">
        <v>4881</v>
      </c>
      <c r="B2702" s="161" t="s">
        <v>3386</v>
      </c>
      <c r="C2702" s="342" t="s">
        <v>101</v>
      </c>
      <c r="D2702" s="872" t="s">
        <v>4889</v>
      </c>
      <c r="E2702" s="876" t="s">
        <v>4637</v>
      </c>
      <c r="F2702" s="163" t="s">
        <v>4890</v>
      </c>
      <c r="G2702" s="161">
        <v>8.0</v>
      </c>
      <c r="H2702" s="161">
        <v>6.0</v>
      </c>
      <c r="I2702" s="161">
        <v>8.0</v>
      </c>
      <c r="J2702" s="801">
        <v>50.0</v>
      </c>
      <c r="K2702" s="166">
        <v>8.33</v>
      </c>
      <c r="L2702" s="168" t="s">
        <v>111</v>
      </c>
    </row>
    <row r="2703" ht="15.0" customHeight="1">
      <c r="A2703" s="161" t="s">
        <v>4891</v>
      </c>
      <c r="B2703" s="161" t="s">
        <v>4892</v>
      </c>
      <c r="C2703" s="342" t="s">
        <v>101</v>
      </c>
      <c r="D2703" s="872" t="s">
        <v>4893</v>
      </c>
      <c r="E2703" s="876" t="s">
        <v>4894</v>
      </c>
      <c r="F2703" s="163" t="s">
        <v>4895</v>
      </c>
      <c r="G2703" s="161">
        <v>8.0</v>
      </c>
      <c r="H2703" s="161">
        <v>7.0</v>
      </c>
      <c r="I2703" s="161">
        <v>8.0</v>
      </c>
      <c r="J2703" s="801">
        <v>50.0</v>
      </c>
      <c r="K2703" s="166">
        <v>8.33</v>
      </c>
      <c r="L2703" s="168" t="s">
        <v>111</v>
      </c>
    </row>
    <row r="2704" ht="15.0" customHeight="1">
      <c r="A2704" s="161" t="s">
        <v>4891</v>
      </c>
      <c r="B2704" s="161" t="s">
        <v>4892</v>
      </c>
      <c r="C2704" s="342" t="s">
        <v>101</v>
      </c>
      <c r="D2704" s="872" t="s">
        <v>4896</v>
      </c>
      <c r="E2704" s="876" t="s">
        <v>4897</v>
      </c>
      <c r="F2704" s="163" t="s">
        <v>4898</v>
      </c>
      <c r="G2704" s="161">
        <v>8.0</v>
      </c>
      <c r="H2704" s="161">
        <v>7.0</v>
      </c>
      <c r="I2704" s="161">
        <v>8.0</v>
      </c>
      <c r="J2704" s="801">
        <v>50.0</v>
      </c>
      <c r="K2704" s="166">
        <v>8.33</v>
      </c>
      <c r="L2704" s="168" t="s">
        <v>111</v>
      </c>
    </row>
    <row r="2705" ht="15.0" customHeight="1">
      <c r="A2705" s="161" t="s">
        <v>4891</v>
      </c>
      <c r="B2705" s="161" t="s">
        <v>4892</v>
      </c>
      <c r="C2705" s="342" t="s">
        <v>101</v>
      </c>
      <c r="D2705" s="872" t="s">
        <v>4899</v>
      </c>
      <c r="E2705" s="876" t="s">
        <v>4900</v>
      </c>
      <c r="F2705" s="163" t="s">
        <v>4901</v>
      </c>
      <c r="G2705" s="161">
        <v>8.0</v>
      </c>
      <c r="H2705" s="161">
        <v>7.0</v>
      </c>
      <c r="I2705" s="161">
        <v>8.0</v>
      </c>
      <c r="J2705" s="801">
        <v>50.0</v>
      </c>
      <c r="K2705" s="166">
        <v>8.33</v>
      </c>
      <c r="L2705" s="168" t="s">
        <v>111</v>
      </c>
    </row>
    <row r="2706" ht="15.0" customHeight="1">
      <c r="A2706" s="161" t="s">
        <v>4891</v>
      </c>
      <c r="B2706" s="161" t="s">
        <v>4892</v>
      </c>
      <c r="C2706" s="342" t="s">
        <v>101</v>
      </c>
      <c r="D2706" s="872" t="s">
        <v>4902</v>
      </c>
      <c r="E2706" s="876" t="s">
        <v>4903</v>
      </c>
      <c r="F2706" s="163" t="s">
        <v>4904</v>
      </c>
      <c r="G2706" s="161">
        <v>8.0</v>
      </c>
      <c r="H2706" s="161">
        <v>7.0</v>
      </c>
      <c r="I2706" s="161">
        <v>8.0</v>
      </c>
      <c r="J2706" s="801">
        <v>50.0</v>
      </c>
      <c r="K2706" s="166">
        <v>8.33</v>
      </c>
      <c r="L2706" s="168" t="s">
        <v>111</v>
      </c>
    </row>
    <row r="2707" ht="15.0" customHeight="1">
      <c r="A2707" s="161" t="s">
        <v>2914</v>
      </c>
      <c r="B2707" s="161" t="s">
        <v>2915</v>
      </c>
      <c r="C2707" s="342" t="s">
        <v>101</v>
      </c>
      <c r="D2707" s="872" t="s">
        <v>4905</v>
      </c>
      <c r="E2707" s="876" t="s">
        <v>1845</v>
      </c>
      <c r="F2707" s="163" t="s">
        <v>1754</v>
      </c>
      <c r="G2707" s="161">
        <v>7.0</v>
      </c>
      <c r="H2707" s="161">
        <v>7.0</v>
      </c>
      <c r="I2707" s="161">
        <v>7.0</v>
      </c>
      <c r="J2707" s="809">
        <v>50.0</v>
      </c>
      <c r="K2707" s="166">
        <v>7.14</v>
      </c>
      <c r="L2707" s="168" t="s">
        <v>111</v>
      </c>
    </row>
    <row r="2708" ht="15.0" customHeight="1">
      <c r="A2708" s="161" t="s">
        <v>2914</v>
      </c>
      <c r="B2708" s="161" t="s">
        <v>2915</v>
      </c>
      <c r="C2708" s="342" t="s">
        <v>101</v>
      </c>
      <c r="D2708" s="872" t="s">
        <v>4906</v>
      </c>
      <c r="E2708" s="876" t="s">
        <v>3580</v>
      </c>
      <c r="F2708" s="163" t="s">
        <v>4907</v>
      </c>
      <c r="G2708" s="161">
        <v>7.0</v>
      </c>
      <c r="H2708" s="161">
        <v>7.0</v>
      </c>
      <c r="I2708" s="161">
        <v>7.0</v>
      </c>
      <c r="J2708" s="801">
        <v>50.0</v>
      </c>
      <c r="K2708" s="166">
        <v>7.14</v>
      </c>
      <c r="L2708" s="168" t="s">
        <v>111</v>
      </c>
    </row>
    <row r="2709" ht="15.0" customHeight="1">
      <c r="A2709" s="161" t="s">
        <v>2914</v>
      </c>
      <c r="B2709" s="161" t="s">
        <v>2915</v>
      </c>
      <c r="C2709" s="342" t="s">
        <v>101</v>
      </c>
      <c r="D2709" s="872" t="s">
        <v>4908</v>
      </c>
      <c r="E2709" s="876" t="s">
        <v>2921</v>
      </c>
      <c r="F2709" s="163" t="s">
        <v>4909</v>
      </c>
      <c r="G2709" s="161">
        <v>7.0</v>
      </c>
      <c r="H2709" s="161">
        <v>7.0</v>
      </c>
      <c r="I2709" s="161">
        <v>7.0</v>
      </c>
      <c r="J2709" s="801">
        <v>50.0</v>
      </c>
      <c r="K2709" s="166">
        <v>7.14</v>
      </c>
      <c r="L2709" s="168" t="s">
        <v>111</v>
      </c>
    </row>
    <row r="2710" ht="15.0" customHeight="1">
      <c r="A2710" s="161" t="s">
        <v>4910</v>
      </c>
      <c r="B2710" s="161" t="s">
        <v>4911</v>
      </c>
      <c r="C2710" s="342" t="s">
        <v>101</v>
      </c>
      <c r="D2710" s="872" t="s">
        <v>4912</v>
      </c>
      <c r="E2710" s="876" t="s">
        <v>4913</v>
      </c>
      <c r="F2710" s="163" t="s">
        <v>4914</v>
      </c>
      <c r="G2710" s="161">
        <v>5.0</v>
      </c>
      <c r="H2710" s="161">
        <v>3.0</v>
      </c>
      <c r="I2710" s="161">
        <v>5.0</v>
      </c>
      <c r="J2710" s="801">
        <v>50.0</v>
      </c>
      <c r="K2710" s="166">
        <v>10.0</v>
      </c>
      <c r="L2710" s="168" t="s">
        <v>111</v>
      </c>
    </row>
    <row r="2711" ht="15.0" customHeight="1">
      <c r="A2711" s="161" t="s">
        <v>4910</v>
      </c>
      <c r="B2711" s="161" t="s">
        <v>4911</v>
      </c>
      <c r="C2711" s="342" t="s">
        <v>101</v>
      </c>
      <c r="D2711" s="872" t="s">
        <v>4915</v>
      </c>
      <c r="E2711" s="876" t="s">
        <v>4916</v>
      </c>
      <c r="F2711" s="163" t="s">
        <v>4917</v>
      </c>
      <c r="G2711" s="161">
        <v>5.0</v>
      </c>
      <c r="H2711" s="161">
        <v>3.0</v>
      </c>
      <c r="I2711" s="161">
        <v>5.0</v>
      </c>
      <c r="J2711" s="801">
        <v>50.0</v>
      </c>
      <c r="K2711" s="166">
        <v>10.0</v>
      </c>
      <c r="L2711" s="168" t="s">
        <v>111</v>
      </c>
    </row>
    <row r="2712" ht="15.0" customHeight="1">
      <c r="A2712" s="161" t="s">
        <v>4910</v>
      </c>
      <c r="B2712" s="161" t="s">
        <v>4911</v>
      </c>
      <c r="C2712" s="342" t="s">
        <v>101</v>
      </c>
      <c r="D2712" s="872" t="s">
        <v>4918</v>
      </c>
      <c r="E2712" s="876" t="s">
        <v>4919</v>
      </c>
      <c r="F2712" s="163" t="s">
        <v>4920</v>
      </c>
      <c r="G2712" s="161">
        <v>5.0</v>
      </c>
      <c r="H2712" s="161">
        <v>3.0</v>
      </c>
      <c r="I2712" s="161">
        <v>5.0</v>
      </c>
      <c r="J2712" s="809">
        <v>50.0</v>
      </c>
      <c r="K2712" s="166">
        <v>10.0</v>
      </c>
      <c r="L2712" s="168" t="s">
        <v>111</v>
      </c>
    </row>
    <row r="2713" ht="15.0" customHeight="1">
      <c r="A2713" s="161" t="s">
        <v>4910</v>
      </c>
      <c r="B2713" s="161" t="s">
        <v>4911</v>
      </c>
      <c r="C2713" s="342" t="s">
        <v>101</v>
      </c>
      <c r="D2713" s="872" t="s">
        <v>4921</v>
      </c>
      <c r="E2713" s="876" t="s">
        <v>4922</v>
      </c>
      <c r="F2713" s="163" t="s">
        <v>4923</v>
      </c>
      <c r="G2713" s="161">
        <v>5.0</v>
      </c>
      <c r="H2713" s="161">
        <v>3.0</v>
      </c>
      <c r="I2713" s="161">
        <v>5.0</v>
      </c>
      <c r="J2713" s="801">
        <v>50.0</v>
      </c>
      <c r="K2713" s="166">
        <v>10.0</v>
      </c>
      <c r="L2713" s="168" t="s">
        <v>111</v>
      </c>
    </row>
    <row r="2714" ht="15.0" customHeight="1">
      <c r="A2714" s="161" t="s">
        <v>4910</v>
      </c>
      <c r="B2714" s="161" t="s">
        <v>4911</v>
      </c>
      <c r="C2714" s="342" t="s">
        <v>101</v>
      </c>
      <c r="D2714" s="872" t="s">
        <v>4924</v>
      </c>
      <c r="E2714" s="876" t="s">
        <v>4925</v>
      </c>
      <c r="F2714" s="163" t="s">
        <v>4926</v>
      </c>
      <c r="G2714" s="161">
        <v>5.0</v>
      </c>
      <c r="H2714" s="161">
        <v>3.0</v>
      </c>
      <c r="I2714" s="161">
        <v>5.0</v>
      </c>
      <c r="J2714" s="801">
        <v>50.0</v>
      </c>
      <c r="K2714" s="166">
        <v>10.0</v>
      </c>
      <c r="L2714" s="168" t="s">
        <v>111</v>
      </c>
    </row>
    <row r="2715" ht="15.0" customHeight="1">
      <c r="A2715" s="161" t="s">
        <v>4910</v>
      </c>
      <c r="B2715" s="161" t="s">
        <v>4911</v>
      </c>
      <c r="C2715" s="342" t="s">
        <v>101</v>
      </c>
      <c r="D2715" s="872" t="s">
        <v>4927</v>
      </c>
      <c r="E2715" s="876" t="s">
        <v>4928</v>
      </c>
      <c r="F2715" s="163" t="s">
        <v>4929</v>
      </c>
      <c r="G2715" s="161">
        <v>5.0</v>
      </c>
      <c r="H2715" s="161">
        <v>3.0</v>
      </c>
      <c r="I2715" s="161">
        <v>5.0</v>
      </c>
      <c r="J2715" s="809">
        <v>50.0</v>
      </c>
      <c r="K2715" s="166">
        <v>10.0</v>
      </c>
      <c r="L2715" s="168" t="s">
        <v>111</v>
      </c>
    </row>
    <row r="2716" ht="15.0" customHeight="1">
      <c r="A2716" s="161" t="s">
        <v>4910</v>
      </c>
      <c r="B2716" s="161" t="s">
        <v>4911</v>
      </c>
      <c r="C2716" s="342" t="s">
        <v>101</v>
      </c>
      <c r="D2716" s="872" t="s">
        <v>4930</v>
      </c>
      <c r="E2716" s="876" t="s">
        <v>4931</v>
      </c>
      <c r="F2716" s="163" t="s">
        <v>4826</v>
      </c>
      <c r="G2716" s="161">
        <v>5.0</v>
      </c>
      <c r="H2716" s="161">
        <v>3.0</v>
      </c>
      <c r="I2716" s="161">
        <v>5.0</v>
      </c>
      <c r="J2716" s="801">
        <v>50.0</v>
      </c>
      <c r="K2716" s="166">
        <v>10.0</v>
      </c>
      <c r="L2716" s="168" t="s">
        <v>111</v>
      </c>
    </row>
    <row r="2717" ht="15.0" customHeight="1">
      <c r="A2717" s="161" t="s">
        <v>4910</v>
      </c>
      <c r="B2717" s="161" t="s">
        <v>4911</v>
      </c>
      <c r="C2717" s="342" t="s">
        <v>101</v>
      </c>
      <c r="D2717" s="872" t="s">
        <v>4932</v>
      </c>
      <c r="E2717" s="876" t="s">
        <v>4933</v>
      </c>
      <c r="F2717" s="163" t="s">
        <v>4934</v>
      </c>
      <c r="G2717" s="161">
        <v>5.0</v>
      </c>
      <c r="H2717" s="161">
        <v>3.0</v>
      </c>
      <c r="I2717" s="161">
        <v>5.0</v>
      </c>
      <c r="J2717" s="801">
        <v>50.0</v>
      </c>
      <c r="K2717" s="166">
        <v>10.0</v>
      </c>
      <c r="L2717" s="168" t="s">
        <v>111</v>
      </c>
    </row>
    <row r="2718" ht="15.0" customHeight="1">
      <c r="A2718" s="161" t="s">
        <v>4910</v>
      </c>
      <c r="B2718" s="161" t="s">
        <v>4911</v>
      </c>
      <c r="C2718" s="342" t="s">
        <v>101</v>
      </c>
      <c r="D2718" s="872" t="s">
        <v>4935</v>
      </c>
      <c r="E2718" s="876" t="s">
        <v>4936</v>
      </c>
      <c r="F2718" s="163" t="s">
        <v>4937</v>
      </c>
      <c r="G2718" s="161">
        <v>5.0</v>
      </c>
      <c r="H2718" s="161">
        <v>3.0</v>
      </c>
      <c r="I2718" s="161">
        <v>5.0</v>
      </c>
      <c r="J2718" s="809">
        <v>50.0</v>
      </c>
      <c r="K2718" s="166">
        <v>10.0</v>
      </c>
      <c r="L2718" s="168" t="s">
        <v>111</v>
      </c>
    </row>
    <row r="2719" ht="15.0" customHeight="1">
      <c r="A2719" s="161" t="s">
        <v>4910</v>
      </c>
      <c r="B2719" s="161" t="s">
        <v>4911</v>
      </c>
      <c r="C2719" s="342" t="s">
        <v>101</v>
      </c>
      <c r="D2719" s="872" t="s">
        <v>4938</v>
      </c>
      <c r="E2719" s="876" t="s">
        <v>4939</v>
      </c>
      <c r="F2719" s="163" t="s">
        <v>4940</v>
      </c>
      <c r="G2719" s="161">
        <v>5.0</v>
      </c>
      <c r="H2719" s="161">
        <v>3.0</v>
      </c>
      <c r="I2719" s="161">
        <v>5.0</v>
      </c>
      <c r="J2719" s="801">
        <v>50.0</v>
      </c>
      <c r="K2719" s="166">
        <v>10.0</v>
      </c>
      <c r="L2719" s="168" t="s">
        <v>111</v>
      </c>
    </row>
    <row r="2720" ht="15.0" customHeight="1">
      <c r="A2720" s="161" t="s">
        <v>4910</v>
      </c>
      <c r="B2720" s="161" t="s">
        <v>4911</v>
      </c>
      <c r="C2720" s="342" t="s">
        <v>101</v>
      </c>
      <c r="D2720" s="872" t="s">
        <v>4941</v>
      </c>
      <c r="E2720" s="876" t="s">
        <v>4942</v>
      </c>
      <c r="F2720" s="163"/>
      <c r="G2720" s="161">
        <v>5.0</v>
      </c>
      <c r="H2720" s="161">
        <v>3.0</v>
      </c>
      <c r="I2720" s="161">
        <v>5.0</v>
      </c>
      <c r="J2720" s="801">
        <v>50.0</v>
      </c>
      <c r="K2720" s="166">
        <v>10.0</v>
      </c>
      <c r="L2720" s="168" t="s">
        <v>111</v>
      </c>
    </row>
    <row r="2721" ht="15.0" customHeight="1">
      <c r="A2721" s="161" t="s">
        <v>4910</v>
      </c>
      <c r="B2721" s="161" t="s">
        <v>4911</v>
      </c>
      <c r="C2721" s="342" t="s">
        <v>101</v>
      </c>
      <c r="D2721" s="872" t="s">
        <v>4943</v>
      </c>
      <c r="E2721" s="876" t="s">
        <v>4944</v>
      </c>
      <c r="F2721" s="163" t="s">
        <v>4945</v>
      </c>
      <c r="G2721" s="161">
        <v>5.0</v>
      </c>
      <c r="H2721" s="161">
        <v>3.0</v>
      </c>
      <c r="I2721" s="161">
        <v>5.0</v>
      </c>
      <c r="J2721" s="801">
        <v>50.0</v>
      </c>
      <c r="K2721" s="166">
        <v>10.0</v>
      </c>
      <c r="L2721" s="168" t="s">
        <v>111</v>
      </c>
    </row>
    <row r="2722" ht="15.0" customHeight="1">
      <c r="A2722" s="161" t="s">
        <v>4910</v>
      </c>
      <c r="B2722" s="161" t="s">
        <v>4911</v>
      </c>
      <c r="C2722" s="342" t="s">
        <v>101</v>
      </c>
      <c r="D2722" s="872" t="s">
        <v>4946</v>
      </c>
      <c r="E2722" s="876" t="s">
        <v>4947</v>
      </c>
      <c r="F2722" s="163" t="s">
        <v>2443</v>
      </c>
      <c r="G2722" s="161">
        <v>5.0</v>
      </c>
      <c r="H2722" s="161">
        <v>3.0</v>
      </c>
      <c r="I2722" s="161">
        <v>5.0</v>
      </c>
      <c r="J2722" s="809">
        <v>50.0</v>
      </c>
      <c r="K2722" s="166">
        <v>10.0</v>
      </c>
      <c r="L2722" s="168" t="s">
        <v>111</v>
      </c>
    </row>
    <row r="2723" ht="15.0" customHeight="1">
      <c r="A2723" s="161" t="s">
        <v>4910</v>
      </c>
      <c r="B2723" s="161" t="s">
        <v>4911</v>
      </c>
      <c r="C2723" s="342" t="s">
        <v>101</v>
      </c>
      <c r="D2723" s="872" t="s">
        <v>4948</v>
      </c>
      <c r="E2723" s="876" t="s">
        <v>4949</v>
      </c>
      <c r="F2723" s="163" t="s">
        <v>4950</v>
      </c>
      <c r="G2723" s="161">
        <v>5.0</v>
      </c>
      <c r="H2723" s="161">
        <v>3.0</v>
      </c>
      <c r="I2723" s="161">
        <v>5.0</v>
      </c>
      <c r="J2723" s="801">
        <v>50.0</v>
      </c>
      <c r="K2723" s="166">
        <v>10.0</v>
      </c>
      <c r="L2723" s="168" t="s">
        <v>111</v>
      </c>
    </row>
    <row r="2724" ht="15.0" customHeight="1">
      <c r="A2724" s="161" t="s">
        <v>4910</v>
      </c>
      <c r="B2724" s="161" t="s">
        <v>4911</v>
      </c>
      <c r="C2724" s="342" t="s">
        <v>101</v>
      </c>
      <c r="D2724" s="872" t="s">
        <v>4951</v>
      </c>
      <c r="E2724" s="876" t="s">
        <v>4952</v>
      </c>
      <c r="F2724" s="163" t="s">
        <v>4953</v>
      </c>
      <c r="G2724" s="161">
        <v>5.0</v>
      </c>
      <c r="H2724" s="161">
        <v>3.0</v>
      </c>
      <c r="I2724" s="161">
        <v>5.0</v>
      </c>
      <c r="J2724" s="801">
        <v>50.0</v>
      </c>
      <c r="K2724" s="166">
        <v>10.0</v>
      </c>
      <c r="L2724" s="168" t="s">
        <v>111</v>
      </c>
    </row>
    <row r="2725" ht="15.0" customHeight="1">
      <c r="A2725" s="161" t="s">
        <v>4910</v>
      </c>
      <c r="B2725" s="161" t="s">
        <v>4911</v>
      </c>
      <c r="C2725" s="342" t="s">
        <v>101</v>
      </c>
      <c r="D2725" s="872" t="s">
        <v>4954</v>
      </c>
      <c r="E2725" s="876" t="s">
        <v>4955</v>
      </c>
      <c r="F2725" s="163" t="s">
        <v>4956</v>
      </c>
      <c r="G2725" s="161">
        <v>5.0</v>
      </c>
      <c r="H2725" s="161">
        <v>3.0</v>
      </c>
      <c r="I2725" s="161">
        <v>5.0</v>
      </c>
      <c r="J2725" s="809">
        <v>50.0</v>
      </c>
      <c r="K2725" s="166">
        <v>10.0</v>
      </c>
      <c r="L2725" s="168" t="s">
        <v>111</v>
      </c>
    </row>
    <row r="2726" ht="15.0" customHeight="1">
      <c r="A2726" s="161" t="s">
        <v>4910</v>
      </c>
      <c r="B2726" s="161" t="s">
        <v>4911</v>
      </c>
      <c r="C2726" s="342" t="s">
        <v>101</v>
      </c>
      <c r="D2726" s="872" t="s">
        <v>4836</v>
      </c>
      <c r="E2726" s="876" t="s">
        <v>4837</v>
      </c>
      <c r="F2726" s="163" t="s">
        <v>4838</v>
      </c>
      <c r="G2726" s="161">
        <v>5.0</v>
      </c>
      <c r="H2726" s="161">
        <v>3.0</v>
      </c>
      <c r="I2726" s="161">
        <v>5.0</v>
      </c>
      <c r="J2726" s="801">
        <v>50.0</v>
      </c>
      <c r="K2726" s="166">
        <v>10.0</v>
      </c>
      <c r="L2726" s="168" t="s">
        <v>111</v>
      </c>
    </row>
    <row r="2727" ht="15.0" customHeight="1">
      <c r="A2727" s="161" t="s">
        <v>4910</v>
      </c>
      <c r="B2727" s="161" t="s">
        <v>4911</v>
      </c>
      <c r="C2727" s="342" t="s">
        <v>101</v>
      </c>
      <c r="D2727" s="872" t="s">
        <v>4957</v>
      </c>
      <c r="E2727" s="876" t="s">
        <v>4958</v>
      </c>
      <c r="F2727" s="163" t="s">
        <v>2443</v>
      </c>
      <c r="G2727" s="161">
        <v>5.0</v>
      </c>
      <c r="H2727" s="161">
        <v>3.0</v>
      </c>
      <c r="I2727" s="161">
        <v>5.0</v>
      </c>
      <c r="J2727" s="801">
        <v>50.0</v>
      </c>
      <c r="K2727" s="166">
        <v>10.0</v>
      </c>
      <c r="L2727" s="168" t="s">
        <v>111</v>
      </c>
    </row>
    <row r="2728" ht="15.0" customHeight="1">
      <c r="A2728" s="161" t="s">
        <v>4910</v>
      </c>
      <c r="B2728" s="161" t="s">
        <v>4911</v>
      </c>
      <c r="C2728" s="342" t="s">
        <v>101</v>
      </c>
      <c r="D2728" s="872" t="s">
        <v>4959</v>
      </c>
      <c r="E2728" s="876" t="s">
        <v>4960</v>
      </c>
      <c r="F2728" s="163" t="s">
        <v>2443</v>
      </c>
      <c r="G2728" s="161">
        <v>5.0</v>
      </c>
      <c r="H2728" s="161">
        <v>3.0</v>
      </c>
      <c r="I2728" s="161">
        <v>5.0</v>
      </c>
      <c r="J2728" s="809">
        <v>50.0</v>
      </c>
      <c r="K2728" s="166">
        <v>10.0</v>
      </c>
      <c r="L2728" s="168" t="s">
        <v>111</v>
      </c>
    </row>
    <row r="2729" ht="15.0" customHeight="1">
      <c r="A2729" s="161" t="s">
        <v>4910</v>
      </c>
      <c r="B2729" s="161" t="s">
        <v>4911</v>
      </c>
      <c r="C2729" s="342" t="s">
        <v>101</v>
      </c>
      <c r="D2729" s="872" t="s">
        <v>4961</v>
      </c>
      <c r="E2729" s="876" t="s">
        <v>4962</v>
      </c>
      <c r="F2729" s="163" t="s">
        <v>2443</v>
      </c>
      <c r="G2729" s="161">
        <v>5.0</v>
      </c>
      <c r="H2729" s="161">
        <v>3.0</v>
      </c>
      <c r="I2729" s="161">
        <v>5.0</v>
      </c>
      <c r="J2729" s="801">
        <v>50.0</v>
      </c>
      <c r="K2729" s="166">
        <v>10.0</v>
      </c>
      <c r="L2729" s="168" t="s">
        <v>111</v>
      </c>
    </row>
    <row r="2730" ht="15.0" customHeight="1">
      <c r="A2730" s="161" t="s">
        <v>4910</v>
      </c>
      <c r="B2730" s="161" t="s">
        <v>4911</v>
      </c>
      <c r="C2730" s="342" t="s">
        <v>101</v>
      </c>
      <c r="D2730" s="872" t="s">
        <v>4963</v>
      </c>
      <c r="E2730" s="876" t="s">
        <v>4964</v>
      </c>
      <c r="F2730" s="163" t="s">
        <v>4965</v>
      </c>
      <c r="G2730" s="161">
        <v>5.0</v>
      </c>
      <c r="H2730" s="161">
        <v>3.0</v>
      </c>
      <c r="I2730" s="161">
        <v>5.0</v>
      </c>
      <c r="J2730" s="801">
        <v>50.0</v>
      </c>
      <c r="K2730" s="166">
        <v>10.0</v>
      </c>
      <c r="L2730" s="168" t="s">
        <v>111</v>
      </c>
    </row>
    <row r="2731" ht="15.0" customHeight="1">
      <c r="A2731" s="161" t="s">
        <v>4910</v>
      </c>
      <c r="B2731" s="161" t="s">
        <v>4911</v>
      </c>
      <c r="C2731" s="342" t="s">
        <v>101</v>
      </c>
      <c r="D2731" s="872" t="s">
        <v>4966</v>
      </c>
      <c r="E2731" s="876" t="s">
        <v>4967</v>
      </c>
      <c r="F2731" s="163" t="s">
        <v>4968</v>
      </c>
      <c r="G2731" s="161">
        <v>5.0</v>
      </c>
      <c r="H2731" s="161">
        <v>3.0</v>
      </c>
      <c r="I2731" s="161">
        <v>5.0</v>
      </c>
      <c r="J2731" s="809">
        <v>50.0</v>
      </c>
      <c r="K2731" s="166">
        <v>10.0</v>
      </c>
      <c r="L2731" s="168" t="s">
        <v>111</v>
      </c>
    </row>
    <row r="2732" ht="15.0" customHeight="1">
      <c r="A2732" s="161" t="s">
        <v>4910</v>
      </c>
      <c r="B2732" s="161" t="s">
        <v>4911</v>
      </c>
      <c r="C2732" s="342" t="s">
        <v>101</v>
      </c>
      <c r="D2732" s="872" t="s">
        <v>4851</v>
      </c>
      <c r="E2732" s="876" t="s">
        <v>3924</v>
      </c>
      <c r="F2732" s="163" t="s">
        <v>4852</v>
      </c>
      <c r="G2732" s="161">
        <v>5.0</v>
      </c>
      <c r="H2732" s="161">
        <v>3.0</v>
      </c>
      <c r="I2732" s="161">
        <v>5.0</v>
      </c>
      <c r="J2732" s="801">
        <v>50.0</v>
      </c>
      <c r="K2732" s="166">
        <v>10.0</v>
      </c>
      <c r="L2732" s="168" t="s">
        <v>111</v>
      </c>
    </row>
    <row r="2733" ht="15.0" customHeight="1">
      <c r="A2733" s="161" t="s">
        <v>4910</v>
      </c>
      <c r="B2733" s="161" t="s">
        <v>4911</v>
      </c>
      <c r="C2733" s="342" t="s">
        <v>101</v>
      </c>
      <c r="D2733" s="872" t="s">
        <v>4969</v>
      </c>
      <c r="E2733" s="876" t="s">
        <v>4970</v>
      </c>
      <c r="F2733" s="163"/>
      <c r="G2733" s="161">
        <v>5.0</v>
      </c>
      <c r="H2733" s="161">
        <v>3.0</v>
      </c>
      <c r="I2733" s="161">
        <v>5.0</v>
      </c>
      <c r="J2733" s="809">
        <v>50.0</v>
      </c>
      <c r="K2733" s="166">
        <v>10.0</v>
      </c>
      <c r="L2733" s="168" t="s">
        <v>111</v>
      </c>
    </row>
    <row r="2734" ht="15.0" customHeight="1">
      <c r="A2734" s="161" t="s">
        <v>4910</v>
      </c>
      <c r="B2734" s="161" t="s">
        <v>4911</v>
      </c>
      <c r="C2734" s="342" t="s">
        <v>101</v>
      </c>
      <c r="D2734" s="872" t="s">
        <v>4971</v>
      </c>
      <c r="E2734" s="876" t="s">
        <v>4972</v>
      </c>
      <c r="F2734" s="163" t="s">
        <v>4973</v>
      </c>
      <c r="G2734" s="161">
        <v>5.0</v>
      </c>
      <c r="H2734" s="161">
        <v>3.0</v>
      </c>
      <c r="I2734" s="161">
        <v>5.0</v>
      </c>
      <c r="J2734" s="801">
        <v>50.0</v>
      </c>
      <c r="K2734" s="166">
        <v>10.0</v>
      </c>
      <c r="L2734" s="168" t="s">
        <v>111</v>
      </c>
    </row>
    <row r="2735" ht="15.0" customHeight="1">
      <c r="A2735" s="161" t="s">
        <v>4910</v>
      </c>
      <c r="B2735" s="161" t="s">
        <v>4911</v>
      </c>
      <c r="C2735" s="342" t="s">
        <v>101</v>
      </c>
      <c r="D2735" s="872" t="s">
        <v>4974</v>
      </c>
      <c r="E2735" s="876" t="s">
        <v>4975</v>
      </c>
      <c r="F2735" s="163" t="s">
        <v>4976</v>
      </c>
      <c r="G2735" s="161">
        <v>5.0</v>
      </c>
      <c r="H2735" s="161">
        <v>3.0</v>
      </c>
      <c r="I2735" s="161">
        <v>5.0</v>
      </c>
      <c r="J2735" s="801">
        <v>50.0</v>
      </c>
      <c r="K2735" s="166">
        <v>10.0</v>
      </c>
      <c r="L2735" s="168" t="s">
        <v>111</v>
      </c>
    </row>
    <row r="2736" ht="15.0" customHeight="1">
      <c r="A2736" s="161" t="s">
        <v>4910</v>
      </c>
      <c r="B2736" s="161" t="s">
        <v>4911</v>
      </c>
      <c r="C2736" s="342" t="s">
        <v>101</v>
      </c>
      <c r="D2736" s="872" t="s">
        <v>4977</v>
      </c>
      <c r="E2736" s="876" t="s">
        <v>4978</v>
      </c>
      <c r="F2736" s="163"/>
      <c r="G2736" s="161">
        <v>5.0</v>
      </c>
      <c r="H2736" s="161">
        <v>3.0</v>
      </c>
      <c r="I2736" s="161">
        <v>5.0</v>
      </c>
      <c r="J2736" s="801"/>
      <c r="K2736" s="166">
        <v>10.0</v>
      </c>
      <c r="L2736" s="168" t="s">
        <v>111</v>
      </c>
    </row>
    <row r="2737" ht="15.0" customHeight="1">
      <c r="A2737" s="161" t="s">
        <v>4910</v>
      </c>
      <c r="B2737" s="161" t="s">
        <v>4911</v>
      </c>
      <c r="C2737" s="342" t="s">
        <v>101</v>
      </c>
      <c r="D2737" s="872" t="s">
        <v>4979</v>
      </c>
      <c r="E2737" s="876" t="s">
        <v>4980</v>
      </c>
      <c r="F2737" s="163" t="s">
        <v>4981</v>
      </c>
      <c r="G2737" s="161">
        <v>5.0</v>
      </c>
      <c r="H2737" s="161">
        <v>3.0</v>
      </c>
      <c r="I2737" s="161">
        <v>5.0</v>
      </c>
      <c r="J2737" s="809">
        <v>50.0</v>
      </c>
      <c r="K2737" s="166">
        <v>10.0</v>
      </c>
      <c r="L2737" s="168" t="s">
        <v>111</v>
      </c>
    </row>
    <row r="2738" ht="15.0" customHeight="1">
      <c r="A2738" s="161" t="s">
        <v>4910</v>
      </c>
      <c r="B2738" s="161" t="s">
        <v>4911</v>
      </c>
      <c r="C2738" s="342" t="s">
        <v>101</v>
      </c>
      <c r="D2738" s="872" t="s">
        <v>4982</v>
      </c>
      <c r="E2738" s="876" t="s">
        <v>4983</v>
      </c>
      <c r="F2738" s="163"/>
      <c r="G2738" s="161">
        <v>5.0</v>
      </c>
      <c r="H2738" s="161">
        <v>3.0</v>
      </c>
      <c r="I2738" s="161">
        <v>5.0</v>
      </c>
      <c r="J2738" s="801">
        <v>50.0</v>
      </c>
      <c r="K2738" s="166">
        <v>10.0</v>
      </c>
      <c r="L2738" s="168" t="s">
        <v>111</v>
      </c>
    </row>
    <row r="2739" ht="15.0" customHeight="1">
      <c r="A2739" s="161" t="s">
        <v>4910</v>
      </c>
      <c r="B2739" s="161" t="s">
        <v>4911</v>
      </c>
      <c r="C2739" s="342" t="s">
        <v>101</v>
      </c>
      <c r="D2739" s="872" t="s">
        <v>4984</v>
      </c>
      <c r="E2739" s="876" t="s">
        <v>4985</v>
      </c>
      <c r="F2739" s="163"/>
      <c r="G2739" s="161">
        <v>5.0</v>
      </c>
      <c r="H2739" s="161">
        <v>3.0</v>
      </c>
      <c r="I2739" s="161">
        <v>5.0</v>
      </c>
      <c r="J2739" s="801">
        <v>50.0</v>
      </c>
      <c r="K2739" s="166">
        <v>10.0</v>
      </c>
      <c r="L2739" s="168" t="s">
        <v>111</v>
      </c>
    </row>
    <row r="2740" ht="15.0" customHeight="1">
      <c r="A2740" s="161" t="s">
        <v>4910</v>
      </c>
      <c r="B2740" s="161" t="s">
        <v>4911</v>
      </c>
      <c r="C2740" s="342" t="s">
        <v>101</v>
      </c>
      <c r="D2740" s="872" t="s">
        <v>4986</v>
      </c>
      <c r="E2740" s="876" t="s">
        <v>4987</v>
      </c>
      <c r="F2740" s="163"/>
      <c r="G2740" s="161">
        <v>5.0</v>
      </c>
      <c r="H2740" s="161">
        <v>3.0</v>
      </c>
      <c r="I2740" s="161">
        <v>5.0</v>
      </c>
      <c r="J2740" s="809">
        <v>50.0</v>
      </c>
      <c r="K2740" s="166">
        <v>10.0</v>
      </c>
      <c r="L2740" s="168" t="s">
        <v>111</v>
      </c>
    </row>
    <row r="2741" ht="15.0" customHeight="1">
      <c r="A2741" s="161" t="s">
        <v>4988</v>
      </c>
      <c r="B2741" s="161" t="s">
        <v>4989</v>
      </c>
      <c r="C2741" s="342" t="s">
        <v>101</v>
      </c>
      <c r="D2741" s="872" t="s">
        <v>4990</v>
      </c>
      <c r="E2741" s="876" t="s">
        <v>4119</v>
      </c>
      <c r="F2741" s="163" t="s">
        <v>4991</v>
      </c>
      <c r="G2741" s="161">
        <v>10.0</v>
      </c>
      <c r="H2741" s="161">
        <v>7.0</v>
      </c>
      <c r="I2741" s="161">
        <v>10.0</v>
      </c>
      <c r="J2741" s="801">
        <v>50.0</v>
      </c>
      <c r="K2741" s="166">
        <v>5.0</v>
      </c>
      <c r="L2741" s="168" t="s">
        <v>111</v>
      </c>
    </row>
    <row r="2742" ht="15.0" customHeight="1">
      <c r="A2742" s="161" t="s">
        <v>4988</v>
      </c>
      <c r="B2742" s="161" t="s">
        <v>4989</v>
      </c>
      <c r="C2742" s="342" t="s">
        <v>101</v>
      </c>
      <c r="D2742" s="872" t="s">
        <v>4992</v>
      </c>
      <c r="E2742" s="876" t="s">
        <v>4993</v>
      </c>
      <c r="F2742" s="163" t="s">
        <v>4994</v>
      </c>
      <c r="G2742" s="161">
        <v>10.0</v>
      </c>
      <c r="H2742" s="161">
        <v>7.0</v>
      </c>
      <c r="I2742" s="161">
        <v>10.0</v>
      </c>
      <c r="J2742" s="809">
        <v>50.0</v>
      </c>
      <c r="K2742" s="166">
        <v>5.0</v>
      </c>
      <c r="L2742" s="168" t="s">
        <v>111</v>
      </c>
    </row>
    <row r="2743" ht="15.0" customHeight="1">
      <c r="A2743" s="161" t="s">
        <v>4995</v>
      </c>
      <c r="B2743" s="161" t="s">
        <v>4996</v>
      </c>
      <c r="C2743" s="342" t="s">
        <v>101</v>
      </c>
      <c r="D2743" s="872" t="s">
        <v>4997</v>
      </c>
      <c r="E2743" s="876" t="s">
        <v>4998</v>
      </c>
      <c r="F2743" s="163" t="s">
        <v>4999</v>
      </c>
      <c r="G2743" s="161">
        <v>4.0</v>
      </c>
      <c r="H2743" s="161">
        <v>4.0</v>
      </c>
      <c r="I2743" s="161">
        <v>4.0</v>
      </c>
      <c r="J2743" s="809">
        <v>50.0</v>
      </c>
      <c r="K2743" s="166">
        <v>12.5</v>
      </c>
      <c r="L2743" s="168" t="s">
        <v>111</v>
      </c>
    </row>
    <row r="2744" ht="15.0" customHeight="1">
      <c r="A2744" s="161" t="s">
        <v>4995</v>
      </c>
      <c r="B2744" s="161" t="s">
        <v>4996</v>
      </c>
      <c r="C2744" s="342" t="s">
        <v>101</v>
      </c>
      <c r="D2744" s="872" t="s">
        <v>5000</v>
      </c>
      <c r="E2744" s="876" t="s">
        <v>260</v>
      </c>
      <c r="F2744" s="163" t="s">
        <v>262</v>
      </c>
      <c r="G2744" s="161">
        <v>4.0</v>
      </c>
      <c r="H2744" s="161">
        <v>4.0</v>
      </c>
      <c r="I2744" s="161">
        <v>4.0</v>
      </c>
      <c r="J2744" s="801">
        <v>50.0</v>
      </c>
      <c r="K2744" s="166">
        <v>12.5</v>
      </c>
      <c r="L2744" s="168" t="s">
        <v>111</v>
      </c>
    </row>
    <row r="2745" ht="15.0" customHeight="1">
      <c r="A2745" s="161" t="s">
        <v>4995</v>
      </c>
      <c r="B2745" s="161" t="s">
        <v>4996</v>
      </c>
      <c r="C2745" s="342" t="s">
        <v>101</v>
      </c>
      <c r="D2745" s="872" t="s">
        <v>5001</v>
      </c>
      <c r="E2745" s="876" t="s">
        <v>5002</v>
      </c>
      <c r="F2745" s="163" t="s">
        <v>5003</v>
      </c>
      <c r="G2745" s="161">
        <v>4.0</v>
      </c>
      <c r="H2745" s="161">
        <v>4.0</v>
      </c>
      <c r="I2745" s="161">
        <v>4.0</v>
      </c>
      <c r="J2745" s="801">
        <v>50.0</v>
      </c>
      <c r="K2745" s="166">
        <v>12.5</v>
      </c>
      <c r="L2745" s="168" t="s">
        <v>111</v>
      </c>
    </row>
    <row r="2746" ht="15.0" customHeight="1">
      <c r="A2746" s="161" t="s">
        <v>4995</v>
      </c>
      <c r="B2746" s="161" t="s">
        <v>4996</v>
      </c>
      <c r="C2746" s="342" t="s">
        <v>101</v>
      </c>
      <c r="D2746" s="872" t="s">
        <v>5004</v>
      </c>
      <c r="E2746" s="876" t="s">
        <v>5005</v>
      </c>
      <c r="F2746" s="163" t="s">
        <v>5006</v>
      </c>
      <c r="G2746" s="161">
        <v>4.0</v>
      </c>
      <c r="H2746" s="161">
        <v>4.0</v>
      </c>
      <c r="I2746" s="161">
        <v>4.0</v>
      </c>
      <c r="J2746" s="809">
        <v>50.0</v>
      </c>
      <c r="K2746" s="166">
        <v>12.5</v>
      </c>
      <c r="L2746" s="168" t="s">
        <v>111</v>
      </c>
    </row>
    <row r="2747" ht="15.0" customHeight="1">
      <c r="A2747" s="161" t="s">
        <v>4995</v>
      </c>
      <c r="B2747" s="161" t="s">
        <v>4996</v>
      </c>
      <c r="C2747" s="342" t="s">
        <v>101</v>
      </c>
      <c r="D2747" s="872" t="s">
        <v>5007</v>
      </c>
      <c r="E2747" s="876" t="s">
        <v>5008</v>
      </c>
      <c r="F2747" s="163" t="s">
        <v>5009</v>
      </c>
      <c r="G2747" s="161">
        <v>4.0</v>
      </c>
      <c r="H2747" s="161">
        <v>4.0</v>
      </c>
      <c r="I2747" s="161">
        <v>4.0</v>
      </c>
      <c r="J2747" s="801">
        <v>50.0</v>
      </c>
      <c r="K2747" s="166">
        <v>12.5</v>
      </c>
      <c r="L2747" s="168" t="s">
        <v>111</v>
      </c>
    </row>
    <row r="2748" ht="15.0" customHeight="1">
      <c r="A2748" s="161" t="s">
        <v>4995</v>
      </c>
      <c r="B2748" s="161" t="s">
        <v>4996</v>
      </c>
      <c r="C2748" s="342" t="s">
        <v>101</v>
      </c>
      <c r="D2748" s="872" t="s">
        <v>5010</v>
      </c>
      <c r="E2748" s="876" t="s">
        <v>5011</v>
      </c>
      <c r="F2748" s="163" t="s">
        <v>5012</v>
      </c>
      <c r="G2748" s="161">
        <v>4.0</v>
      </c>
      <c r="H2748" s="161">
        <v>4.0</v>
      </c>
      <c r="I2748" s="161">
        <v>4.0</v>
      </c>
      <c r="J2748" s="801">
        <v>50.0</v>
      </c>
      <c r="K2748" s="166">
        <v>12.5</v>
      </c>
      <c r="L2748" s="168" t="s">
        <v>111</v>
      </c>
    </row>
    <row r="2749" ht="15.0" customHeight="1">
      <c r="A2749" s="161" t="s">
        <v>4995</v>
      </c>
      <c r="B2749" s="161" t="s">
        <v>4996</v>
      </c>
      <c r="C2749" s="342" t="s">
        <v>101</v>
      </c>
      <c r="D2749" s="872" t="s">
        <v>5013</v>
      </c>
      <c r="E2749" s="876" t="s">
        <v>5014</v>
      </c>
      <c r="F2749" s="163" t="s">
        <v>5015</v>
      </c>
      <c r="G2749" s="161">
        <v>4.0</v>
      </c>
      <c r="H2749" s="161">
        <v>4.0</v>
      </c>
      <c r="I2749" s="161">
        <v>4.0</v>
      </c>
      <c r="J2749" s="809">
        <v>50.0</v>
      </c>
      <c r="K2749" s="166">
        <v>12.5</v>
      </c>
      <c r="L2749" s="168" t="s">
        <v>111</v>
      </c>
    </row>
    <row r="2750" ht="15.0" customHeight="1">
      <c r="A2750" s="161" t="s">
        <v>4995</v>
      </c>
      <c r="B2750" s="161" t="s">
        <v>4996</v>
      </c>
      <c r="C2750" s="342" t="s">
        <v>101</v>
      </c>
      <c r="D2750" s="872" t="s">
        <v>5016</v>
      </c>
      <c r="E2750" s="876" t="s">
        <v>5017</v>
      </c>
      <c r="F2750" s="163" t="s">
        <v>5018</v>
      </c>
      <c r="G2750" s="161">
        <v>4.0</v>
      </c>
      <c r="H2750" s="161">
        <v>4.0</v>
      </c>
      <c r="I2750" s="161">
        <v>4.0</v>
      </c>
      <c r="J2750" s="801">
        <v>50.0</v>
      </c>
      <c r="K2750" s="166">
        <v>12.5</v>
      </c>
      <c r="L2750" s="168" t="s">
        <v>111</v>
      </c>
    </row>
    <row r="2751" ht="15.0" customHeight="1">
      <c r="A2751" s="161" t="s">
        <v>4995</v>
      </c>
      <c r="B2751" s="161" t="s">
        <v>4996</v>
      </c>
      <c r="C2751" s="342" t="s">
        <v>101</v>
      </c>
      <c r="D2751" s="872" t="s">
        <v>5019</v>
      </c>
      <c r="E2751" s="876" t="s">
        <v>5020</v>
      </c>
      <c r="F2751" s="163"/>
      <c r="G2751" s="161">
        <v>4.0</v>
      </c>
      <c r="H2751" s="161">
        <v>4.0</v>
      </c>
      <c r="I2751" s="161">
        <v>4.0</v>
      </c>
      <c r="J2751" s="801">
        <v>50.0</v>
      </c>
      <c r="K2751" s="166">
        <v>12.5</v>
      </c>
      <c r="L2751" s="168" t="s">
        <v>111</v>
      </c>
    </row>
    <row r="2752" ht="15.0" customHeight="1">
      <c r="A2752" s="161" t="s">
        <v>4995</v>
      </c>
      <c r="B2752" s="161" t="s">
        <v>4996</v>
      </c>
      <c r="C2752" s="342" t="s">
        <v>101</v>
      </c>
      <c r="D2752" s="872" t="s">
        <v>5021</v>
      </c>
      <c r="E2752" s="876" t="s">
        <v>5022</v>
      </c>
      <c r="F2752" s="163"/>
      <c r="G2752" s="161">
        <v>4.0</v>
      </c>
      <c r="H2752" s="161">
        <v>4.0</v>
      </c>
      <c r="I2752" s="161">
        <v>4.0</v>
      </c>
      <c r="J2752" s="809">
        <v>50.0</v>
      </c>
      <c r="K2752" s="166">
        <v>12.5</v>
      </c>
      <c r="L2752" s="168" t="s">
        <v>111</v>
      </c>
    </row>
    <row r="2753" ht="15.0" customHeight="1">
      <c r="A2753" s="161" t="s">
        <v>4995</v>
      </c>
      <c r="B2753" s="161" t="s">
        <v>4996</v>
      </c>
      <c r="C2753" s="342" t="s">
        <v>101</v>
      </c>
      <c r="D2753" s="872" t="s">
        <v>5023</v>
      </c>
      <c r="E2753" s="876" t="s">
        <v>5024</v>
      </c>
      <c r="F2753" s="163"/>
      <c r="G2753" s="161">
        <v>4.0</v>
      </c>
      <c r="H2753" s="161">
        <v>4.0</v>
      </c>
      <c r="I2753" s="161">
        <v>4.0</v>
      </c>
      <c r="J2753" s="801">
        <v>50.0</v>
      </c>
      <c r="K2753" s="166">
        <v>12.5</v>
      </c>
      <c r="L2753" s="168" t="s">
        <v>111</v>
      </c>
    </row>
    <row r="2754" ht="15.0" customHeight="1">
      <c r="A2754" s="161" t="s">
        <v>4995</v>
      </c>
      <c r="B2754" s="161" t="s">
        <v>4996</v>
      </c>
      <c r="C2754" s="342" t="s">
        <v>101</v>
      </c>
      <c r="D2754" s="872" t="s">
        <v>5025</v>
      </c>
      <c r="E2754" s="876" t="s">
        <v>5026</v>
      </c>
      <c r="F2754" s="163" t="s">
        <v>5027</v>
      </c>
      <c r="G2754" s="161">
        <v>4.0</v>
      </c>
      <c r="H2754" s="161">
        <v>4.0</v>
      </c>
      <c r="I2754" s="161">
        <v>4.0</v>
      </c>
      <c r="J2754" s="809">
        <v>50.0</v>
      </c>
      <c r="K2754" s="166">
        <v>12.5</v>
      </c>
      <c r="L2754" s="168" t="s">
        <v>111</v>
      </c>
    </row>
    <row r="2755" ht="15.0" customHeight="1">
      <c r="A2755" s="161" t="s">
        <v>5028</v>
      </c>
      <c r="B2755" s="161" t="s">
        <v>5029</v>
      </c>
      <c r="C2755" s="342" t="s">
        <v>101</v>
      </c>
      <c r="D2755" s="872" t="s">
        <v>5030</v>
      </c>
      <c r="E2755" s="876" t="s">
        <v>5031</v>
      </c>
      <c r="F2755" s="163" t="s">
        <v>5032</v>
      </c>
      <c r="G2755" s="161">
        <v>11.0</v>
      </c>
      <c r="H2755" s="161">
        <v>8.0</v>
      </c>
      <c r="I2755" s="161">
        <v>14.0</v>
      </c>
      <c r="J2755" s="801">
        <v>50.0</v>
      </c>
      <c r="K2755" s="166">
        <v>4.54</v>
      </c>
      <c r="L2755" s="168" t="s">
        <v>111</v>
      </c>
    </row>
    <row r="2756" ht="15.0" customHeight="1">
      <c r="A2756" s="161" t="s">
        <v>5028</v>
      </c>
      <c r="B2756" s="161" t="s">
        <v>5029</v>
      </c>
      <c r="C2756" s="342" t="s">
        <v>101</v>
      </c>
      <c r="D2756" s="872" t="s">
        <v>5033</v>
      </c>
      <c r="E2756" s="876" t="s">
        <v>5034</v>
      </c>
      <c r="F2756" s="163"/>
      <c r="G2756" s="161">
        <v>11.0</v>
      </c>
      <c r="H2756" s="161">
        <v>8.0</v>
      </c>
      <c r="I2756" s="161">
        <v>14.0</v>
      </c>
      <c r="J2756" s="801">
        <v>50.0</v>
      </c>
      <c r="K2756" s="166">
        <v>4.54</v>
      </c>
      <c r="L2756" s="168" t="s">
        <v>111</v>
      </c>
    </row>
    <row r="2757" ht="15.0" customHeight="1">
      <c r="A2757" s="161" t="s">
        <v>5028</v>
      </c>
      <c r="B2757" s="161" t="s">
        <v>5029</v>
      </c>
      <c r="C2757" s="342" t="s">
        <v>101</v>
      </c>
      <c r="D2757" s="872" t="s">
        <v>5035</v>
      </c>
      <c r="E2757" s="876" t="s">
        <v>5036</v>
      </c>
      <c r="F2757" s="163"/>
      <c r="G2757" s="161">
        <v>11.0</v>
      </c>
      <c r="H2757" s="161">
        <v>8.0</v>
      </c>
      <c r="I2757" s="161">
        <v>14.0</v>
      </c>
      <c r="J2757" s="801">
        <v>50.0</v>
      </c>
      <c r="K2757" s="166">
        <v>4.54</v>
      </c>
      <c r="L2757" s="168" t="s">
        <v>111</v>
      </c>
    </row>
    <row r="2758" ht="15.0" customHeight="1">
      <c r="A2758" s="161" t="s">
        <v>5028</v>
      </c>
      <c r="B2758" s="161" t="s">
        <v>5029</v>
      </c>
      <c r="C2758" s="342" t="s">
        <v>101</v>
      </c>
      <c r="D2758" s="872" t="s">
        <v>4851</v>
      </c>
      <c r="E2758" s="876" t="s">
        <v>3924</v>
      </c>
      <c r="F2758" s="163" t="s">
        <v>4852</v>
      </c>
      <c r="G2758" s="161">
        <v>11.0</v>
      </c>
      <c r="H2758" s="161">
        <v>8.0</v>
      </c>
      <c r="I2758" s="161">
        <v>14.0</v>
      </c>
      <c r="J2758" s="801">
        <v>50.0</v>
      </c>
      <c r="K2758" s="166">
        <v>4.54</v>
      </c>
      <c r="L2758" s="168" t="s">
        <v>111</v>
      </c>
    </row>
    <row r="2759" ht="15.0" customHeight="1">
      <c r="A2759" s="161" t="s">
        <v>5028</v>
      </c>
      <c r="B2759" s="161" t="s">
        <v>5029</v>
      </c>
      <c r="C2759" s="342" t="s">
        <v>101</v>
      </c>
      <c r="D2759" s="872" t="s">
        <v>5037</v>
      </c>
      <c r="E2759" s="876" t="s">
        <v>5038</v>
      </c>
      <c r="F2759" s="163"/>
      <c r="G2759" s="161">
        <v>11.0</v>
      </c>
      <c r="H2759" s="161">
        <v>8.0</v>
      </c>
      <c r="I2759" s="161">
        <v>14.0</v>
      </c>
      <c r="J2759" s="801">
        <v>50.0</v>
      </c>
      <c r="K2759" s="166">
        <v>4.54</v>
      </c>
      <c r="L2759" s="168" t="s">
        <v>111</v>
      </c>
    </row>
    <row r="2760" ht="15.0" customHeight="1">
      <c r="A2760" s="161" t="s">
        <v>5039</v>
      </c>
      <c r="B2760" s="161" t="s">
        <v>5040</v>
      </c>
      <c r="C2760" s="342" t="s">
        <v>101</v>
      </c>
      <c r="D2760" s="872" t="s">
        <v>5041</v>
      </c>
      <c r="E2760" s="876" t="s">
        <v>5042</v>
      </c>
      <c r="F2760" s="163" t="s">
        <v>5043</v>
      </c>
      <c r="G2760" s="161">
        <v>3.0</v>
      </c>
      <c r="H2760" s="161">
        <v>3.0</v>
      </c>
      <c r="I2760" s="161">
        <v>6.0</v>
      </c>
      <c r="J2760" s="809">
        <v>50.0</v>
      </c>
      <c r="K2760" s="166">
        <v>16.66</v>
      </c>
      <c r="L2760" s="168" t="s">
        <v>111</v>
      </c>
    </row>
    <row r="2761" ht="15.0" customHeight="1">
      <c r="A2761" s="161" t="s">
        <v>5039</v>
      </c>
      <c r="B2761" s="161" t="s">
        <v>5040</v>
      </c>
      <c r="C2761" s="342" t="s">
        <v>101</v>
      </c>
      <c r="D2761" s="872" t="s">
        <v>5044</v>
      </c>
      <c r="E2761" s="876" t="s">
        <v>5045</v>
      </c>
      <c r="F2761" s="163" t="s">
        <v>5046</v>
      </c>
      <c r="G2761" s="161">
        <v>3.0</v>
      </c>
      <c r="H2761" s="161">
        <v>3.0</v>
      </c>
      <c r="I2761" s="161">
        <v>6.0</v>
      </c>
      <c r="J2761" s="801">
        <v>50.0</v>
      </c>
      <c r="K2761" s="166">
        <v>16.66</v>
      </c>
      <c r="L2761" s="168" t="s">
        <v>111</v>
      </c>
    </row>
    <row r="2762" ht="15.0" customHeight="1">
      <c r="A2762" s="161" t="s">
        <v>5039</v>
      </c>
      <c r="B2762" s="161" t="s">
        <v>5040</v>
      </c>
      <c r="C2762" s="342" t="s">
        <v>101</v>
      </c>
      <c r="D2762" s="872" t="s">
        <v>5047</v>
      </c>
      <c r="E2762" s="876" t="s">
        <v>5048</v>
      </c>
      <c r="F2762" s="163" t="s">
        <v>5049</v>
      </c>
      <c r="G2762" s="161">
        <v>3.0</v>
      </c>
      <c r="H2762" s="161">
        <v>3.0</v>
      </c>
      <c r="I2762" s="161">
        <v>6.0</v>
      </c>
      <c r="J2762" s="809">
        <v>50.0</v>
      </c>
      <c r="K2762" s="166">
        <v>16.66</v>
      </c>
      <c r="L2762" s="168" t="s">
        <v>111</v>
      </c>
    </row>
    <row r="2763" ht="15.0" customHeight="1">
      <c r="A2763" s="161" t="s">
        <v>5039</v>
      </c>
      <c r="B2763" s="161" t="s">
        <v>5040</v>
      </c>
      <c r="C2763" s="342" t="s">
        <v>101</v>
      </c>
      <c r="D2763" s="872" t="s">
        <v>5050</v>
      </c>
      <c r="E2763" s="876" t="s">
        <v>5051</v>
      </c>
      <c r="F2763" s="163" t="s">
        <v>5052</v>
      </c>
      <c r="G2763" s="161">
        <v>3.0</v>
      </c>
      <c r="H2763" s="161">
        <v>3.0</v>
      </c>
      <c r="I2763" s="161">
        <v>6.0</v>
      </c>
      <c r="J2763" s="801">
        <v>50.0</v>
      </c>
      <c r="K2763" s="166">
        <v>16.66</v>
      </c>
      <c r="L2763" s="168" t="s">
        <v>111</v>
      </c>
    </row>
    <row r="2764" ht="15.0" customHeight="1">
      <c r="A2764" s="161" t="s">
        <v>5053</v>
      </c>
      <c r="B2764" s="161" t="s">
        <v>5054</v>
      </c>
      <c r="C2764" s="342" t="s">
        <v>101</v>
      </c>
      <c r="D2764" s="872" t="s">
        <v>5055</v>
      </c>
      <c r="E2764" s="876" t="s">
        <v>5056</v>
      </c>
      <c r="F2764" s="163" t="s">
        <v>5057</v>
      </c>
      <c r="G2764" s="161">
        <v>4.0</v>
      </c>
      <c r="H2764" s="161">
        <v>1.0</v>
      </c>
      <c r="I2764" s="161">
        <v>4.0</v>
      </c>
      <c r="J2764" s="809">
        <v>50.0</v>
      </c>
      <c r="K2764" s="166">
        <v>12.5</v>
      </c>
      <c r="L2764" s="168" t="s">
        <v>111</v>
      </c>
    </row>
    <row r="2765" ht="15.0" customHeight="1">
      <c r="A2765" s="161" t="s">
        <v>5053</v>
      </c>
      <c r="B2765" s="161" t="s">
        <v>5054</v>
      </c>
      <c r="C2765" s="342" t="s">
        <v>101</v>
      </c>
      <c r="D2765" s="872" t="s">
        <v>5058</v>
      </c>
      <c r="E2765" s="876" t="s">
        <v>5059</v>
      </c>
      <c r="F2765" s="163" t="s">
        <v>5060</v>
      </c>
      <c r="G2765" s="161">
        <v>4.0</v>
      </c>
      <c r="H2765" s="161">
        <v>1.0</v>
      </c>
      <c r="I2765" s="161">
        <v>4.0</v>
      </c>
      <c r="J2765" s="809">
        <v>50.0</v>
      </c>
      <c r="K2765" s="166">
        <v>12.5</v>
      </c>
      <c r="L2765" s="168" t="s">
        <v>111</v>
      </c>
    </row>
    <row r="2766" ht="15.0" customHeight="1">
      <c r="A2766" s="161" t="s">
        <v>5053</v>
      </c>
      <c r="B2766" s="161" t="s">
        <v>5054</v>
      </c>
      <c r="C2766" s="342" t="s">
        <v>101</v>
      </c>
      <c r="D2766" s="872" t="s">
        <v>4971</v>
      </c>
      <c r="E2766" s="876" t="s">
        <v>4972</v>
      </c>
      <c r="F2766" s="163" t="s">
        <v>4973</v>
      </c>
      <c r="G2766" s="161">
        <v>4.0</v>
      </c>
      <c r="H2766" s="161">
        <v>1.0</v>
      </c>
      <c r="I2766" s="161">
        <v>4.0</v>
      </c>
      <c r="J2766" s="809">
        <v>50.0</v>
      </c>
      <c r="K2766" s="166">
        <v>12.5</v>
      </c>
      <c r="L2766" s="168" t="s">
        <v>111</v>
      </c>
    </row>
    <row r="2767" ht="15.0" customHeight="1">
      <c r="A2767" s="161" t="s">
        <v>5053</v>
      </c>
      <c r="B2767" s="161" t="s">
        <v>5054</v>
      </c>
      <c r="C2767" s="342" t="s">
        <v>101</v>
      </c>
      <c r="D2767" s="872" t="s">
        <v>5061</v>
      </c>
      <c r="E2767" s="876" t="s">
        <v>4975</v>
      </c>
      <c r="F2767" s="163" t="s">
        <v>4976</v>
      </c>
      <c r="G2767" s="161">
        <v>4.0</v>
      </c>
      <c r="H2767" s="161">
        <v>1.0</v>
      </c>
      <c r="I2767" s="161">
        <v>4.0</v>
      </c>
      <c r="J2767" s="809">
        <v>50.0</v>
      </c>
      <c r="K2767" s="166">
        <v>12.5</v>
      </c>
      <c r="L2767" s="168" t="s">
        <v>111</v>
      </c>
    </row>
    <row r="2768" ht="15.0" customHeight="1">
      <c r="A2768" s="161" t="s">
        <v>5062</v>
      </c>
      <c r="B2768" s="161" t="s">
        <v>5063</v>
      </c>
      <c r="C2768" s="342" t="s">
        <v>101</v>
      </c>
      <c r="D2768" s="872" t="s">
        <v>5064</v>
      </c>
      <c r="E2768" s="876" t="s">
        <v>3921</v>
      </c>
      <c r="F2768" s="163" t="s">
        <v>5065</v>
      </c>
      <c r="G2768" s="161">
        <v>4.0</v>
      </c>
      <c r="H2768" s="161">
        <v>4.0</v>
      </c>
      <c r="I2768" s="161">
        <v>4.0</v>
      </c>
      <c r="J2768" s="809">
        <v>50.0</v>
      </c>
      <c r="K2768" s="166">
        <v>12.5</v>
      </c>
      <c r="L2768" s="168" t="s">
        <v>111</v>
      </c>
    </row>
    <row r="2769" ht="15.0" customHeight="1">
      <c r="A2769" s="161" t="s">
        <v>5062</v>
      </c>
      <c r="B2769" s="161" t="s">
        <v>5063</v>
      </c>
      <c r="C2769" s="342" t="s">
        <v>101</v>
      </c>
      <c r="D2769" s="872" t="s">
        <v>4851</v>
      </c>
      <c r="E2769" s="876" t="s">
        <v>3924</v>
      </c>
      <c r="F2769" s="163" t="s">
        <v>4852</v>
      </c>
      <c r="G2769" s="161">
        <v>4.0</v>
      </c>
      <c r="H2769" s="161">
        <v>4.0</v>
      </c>
      <c r="I2769" s="161">
        <v>4.0</v>
      </c>
      <c r="J2769" s="801">
        <v>50.0</v>
      </c>
      <c r="K2769" s="166">
        <v>12.5</v>
      </c>
      <c r="L2769" s="168" t="s">
        <v>111</v>
      </c>
    </row>
    <row r="2770" ht="15.0" customHeight="1">
      <c r="A2770" s="161" t="s">
        <v>5062</v>
      </c>
      <c r="B2770" s="161" t="s">
        <v>5063</v>
      </c>
      <c r="C2770" s="342" t="s">
        <v>101</v>
      </c>
      <c r="D2770" s="872" t="s">
        <v>5066</v>
      </c>
      <c r="E2770" s="876" t="s">
        <v>3926</v>
      </c>
      <c r="F2770" s="163" t="s">
        <v>5067</v>
      </c>
      <c r="G2770" s="161">
        <v>4.0</v>
      </c>
      <c r="H2770" s="161">
        <v>4.0</v>
      </c>
      <c r="I2770" s="161">
        <v>4.0</v>
      </c>
      <c r="J2770" s="801">
        <v>50.0</v>
      </c>
      <c r="K2770" s="166">
        <v>12.5</v>
      </c>
      <c r="L2770" s="168" t="s">
        <v>111</v>
      </c>
    </row>
    <row r="2771" ht="15.0" customHeight="1">
      <c r="A2771" s="161" t="s">
        <v>5062</v>
      </c>
      <c r="B2771" s="161" t="s">
        <v>5063</v>
      </c>
      <c r="C2771" s="342" t="s">
        <v>101</v>
      </c>
      <c r="D2771" s="872" t="s">
        <v>5068</v>
      </c>
      <c r="E2771" s="876" t="s">
        <v>5069</v>
      </c>
      <c r="F2771" s="163" t="s">
        <v>5070</v>
      </c>
      <c r="G2771" s="161">
        <v>4.0</v>
      </c>
      <c r="H2771" s="161">
        <v>4.0</v>
      </c>
      <c r="I2771" s="161">
        <v>4.0</v>
      </c>
      <c r="J2771" s="809">
        <v>50.0</v>
      </c>
      <c r="K2771" s="166">
        <v>12.5</v>
      </c>
      <c r="L2771" s="168" t="s">
        <v>111</v>
      </c>
    </row>
    <row r="2772" ht="15.0" customHeight="1">
      <c r="A2772" s="161" t="s">
        <v>5062</v>
      </c>
      <c r="B2772" s="161" t="s">
        <v>5063</v>
      </c>
      <c r="C2772" s="342" t="s">
        <v>101</v>
      </c>
      <c r="D2772" s="872" t="s">
        <v>5071</v>
      </c>
      <c r="E2772" s="876" t="s">
        <v>3931</v>
      </c>
      <c r="F2772" s="163" t="s">
        <v>5072</v>
      </c>
      <c r="G2772" s="161">
        <v>4.0</v>
      </c>
      <c r="H2772" s="161">
        <v>4.0</v>
      </c>
      <c r="I2772" s="161">
        <v>4.0</v>
      </c>
      <c r="J2772" s="801">
        <v>50.0</v>
      </c>
      <c r="K2772" s="166">
        <v>12.5</v>
      </c>
      <c r="L2772" s="168" t="s">
        <v>111</v>
      </c>
    </row>
    <row r="2773" ht="15.0" customHeight="1">
      <c r="A2773" s="161" t="s">
        <v>5062</v>
      </c>
      <c r="B2773" s="161" t="s">
        <v>5063</v>
      </c>
      <c r="C2773" s="342" t="s">
        <v>101</v>
      </c>
      <c r="D2773" s="872" t="s">
        <v>5073</v>
      </c>
      <c r="E2773" s="876" t="s">
        <v>5074</v>
      </c>
      <c r="F2773" s="163" t="s">
        <v>5075</v>
      </c>
      <c r="G2773" s="161">
        <v>4.0</v>
      </c>
      <c r="H2773" s="161">
        <v>4.0</v>
      </c>
      <c r="I2773" s="161">
        <v>4.0</v>
      </c>
      <c r="J2773" s="801">
        <v>50.0</v>
      </c>
      <c r="K2773" s="166">
        <v>12.5</v>
      </c>
      <c r="L2773" s="168" t="s">
        <v>111</v>
      </c>
    </row>
    <row r="2774" ht="15.0" customHeight="1">
      <c r="A2774" s="161" t="s">
        <v>5062</v>
      </c>
      <c r="B2774" s="161" t="s">
        <v>5063</v>
      </c>
      <c r="C2774" s="342" t="s">
        <v>101</v>
      </c>
      <c r="D2774" s="872" t="s">
        <v>5076</v>
      </c>
      <c r="E2774" s="876" t="s">
        <v>5026</v>
      </c>
      <c r="F2774" s="163" t="s">
        <v>5027</v>
      </c>
      <c r="G2774" s="161">
        <v>4.0</v>
      </c>
      <c r="H2774" s="161">
        <v>4.0</v>
      </c>
      <c r="I2774" s="161">
        <v>4.0</v>
      </c>
      <c r="J2774" s="809">
        <v>50.0</v>
      </c>
      <c r="K2774" s="166">
        <v>12.5</v>
      </c>
      <c r="L2774" s="168" t="s">
        <v>111</v>
      </c>
    </row>
    <row r="2775" ht="15.0" customHeight="1">
      <c r="A2775" s="161" t="s">
        <v>5077</v>
      </c>
      <c r="B2775" s="161" t="s">
        <v>5078</v>
      </c>
      <c r="C2775" s="342" t="s">
        <v>101</v>
      </c>
      <c r="D2775" s="872" t="s">
        <v>5079</v>
      </c>
      <c r="E2775" s="876" t="s">
        <v>5080</v>
      </c>
      <c r="F2775" s="163"/>
      <c r="G2775" s="161">
        <v>3.0</v>
      </c>
      <c r="H2775" s="161"/>
      <c r="I2775" s="161">
        <v>3.0</v>
      </c>
      <c r="J2775" s="809">
        <v>50.0</v>
      </c>
      <c r="K2775" s="166"/>
      <c r="L2775" s="168" t="s">
        <v>111</v>
      </c>
    </row>
    <row r="2776" ht="15.0" customHeight="1">
      <c r="A2776" s="161" t="s">
        <v>5081</v>
      </c>
      <c r="B2776" s="161" t="s">
        <v>5082</v>
      </c>
      <c r="C2776" s="342" t="s">
        <v>101</v>
      </c>
      <c r="D2776" s="872" t="s">
        <v>5083</v>
      </c>
      <c r="E2776" s="876" t="s">
        <v>5084</v>
      </c>
      <c r="F2776" s="163" t="s">
        <v>5085</v>
      </c>
      <c r="G2776" s="161">
        <v>4.0</v>
      </c>
      <c r="H2776" s="161">
        <v>4.0</v>
      </c>
      <c r="I2776" s="161">
        <v>4.0</v>
      </c>
      <c r="J2776" s="801">
        <v>50.0</v>
      </c>
      <c r="K2776" s="166">
        <v>10.0</v>
      </c>
      <c r="L2776" s="168" t="s">
        <v>111</v>
      </c>
    </row>
    <row r="2777" ht="15.0" customHeight="1">
      <c r="A2777" s="161" t="s">
        <v>5086</v>
      </c>
      <c r="B2777" s="161" t="s">
        <v>5087</v>
      </c>
      <c r="C2777" s="342" t="s">
        <v>101</v>
      </c>
      <c r="D2777" s="872" t="s">
        <v>5088</v>
      </c>
      <c r="E2777" s="876" t="s">
        <v>5089</v>
      </c>
      <c r="F2777" s="163" t="s">
        <v>5090</v>
      </c>
      <c r="G2777" s="161">
        <v>5.0</v>
      </c>
      <c r="H2777" s="161">
        <v>4.0</v>
      </c>
      <c r="I2777" s="161">
        <v>5.0</v>
      </c>
      <c r="J2777" s="809">
        <v>50.0</v>
      </c>
      <c r="K2777" s="166">
        <v>10.0</v>
      </c>
      <c r="L2777" s="168" t="s">
        <v>111</v>
      </c>
    </row>
    <row r="2778" ht="15.0" customHeight="1">
      <c r="A2778" s="161" t="s">
        <v>5086</v>
      </c>
      <c r="B2778" s="161" t="s">
        <v>5087</v>
      </c>
      <c r="C2778" s="342" t="s">
        <v>101</v>
      </c>
      <c r="D2778" s="872" t="s">
        <v>5091</v>
      </c>
      <c r="E2778" s="876" t="s">
        <v>5092</v>
      </c>
      <c r="F2778" s="163" t="s">
        <v>5093</v>
      </c>
      <c r="G2778" s="161">
        <v>5.0</v>
      </c>
      <c r="H2778" s="161">
        <v>4.0</v>
      </c>
      <c r="I2778" s="161">
        <v>5.0</v>
      </c>
      <c r="J2778" s="801">
        <v>50.0</v>
      </c>
      <c r="K2778" s="166">
        <v>10.0</v>
      </c>
      <c r="L2778" s="168" t="s">
        <v>111</v>
      </c>
    </row>
    <row r="2779" ht="15.0" customHeight="1">
      <c r="A2779" s="161" t="s">
        <v>5086</v>
      </c>
      <c r="B2779" s="161" t="s">
        <v>5087</v>
      </c>
      <c r="C2779" s="342" t="s">
        <v>101</v>
      </c>
      <c r="D2779" s="872" t="s">
        <v>5094</v>
      </c>
      <c r="E2779" s="876" t="s">
        <v>5095</v>
      </c>
      <c r="F2779" s="163" t="s">
        <v>5096</v>
      </c>
      <c r="G2779" s="161">
        <v>5.0</v>
      </c>
      <c r="H2779" s="161">
        <v>4.0</v>
      </c>
      <c r="I2779" s="161">
        <v>5.0</v>
      </c>
      <c r="J2779" s="801">
        <v>50.0</v>
      </c>
      <c r="K2779" s="166">
        <v>10.0</v>
      </c>
      <c r="L2779" s="168" t="s">
        <v>111</v>
      </c>
    </row>
    <row r="2780" ht="15.0" customHeight="1">
      <c r="A2780" s="253" t="s">
        <v>5097</v>
      </c>
      <c r="B2780" s="800" t="s">
        <v>4911</v>
      </c>
      <c r="C2780" s="160" t="s">
        <v>101</v>
      </c>
      <c r="D2780" s="253" t="s">
        <v>5098</v>
      </c>
      <c r="E2780" s="261" t="s">
        <v>5099</v>
      </c>
      <c r="F2780" s="160" t="s">
        <v>2508</v>
      </c>
      <c r="G2780" s="160">
        <v>3.0</v>
      </c>
      <c r="H2780" s="160">
        <v>3.0</v>
      </c>
      <c r="I2780" s="160">
        <v>6.0</v>
      </c>
      <c r="J2780" s="809">
        <v>50.0</v>
      </c>
      <c r="K2780" s="809">
        <v>16.67</v>
      </c>
      <c r="L2780" s="168" t="s">
        <v>110</v>
      </c>
    </row>
    <row r="2781" ht="15.0" customHeight="1">
      <c r="A2781" s="253" t="s">
        <v>5097</v>
      </c>
      <c r="B2781" s="800" t="s">
        <v>4911</v>
      </c>
      <c r="C2781" s="830" t="s">
        <v>101</v>
      </c>
      <c r="D2781" s="253" t="s">
        <v>5100</v>
      </c>
      <c r="E2781" s="261" t="s">
        <v>5101</v>
      </c>
      <c r="F2781" s="831" t="s">
        <v>2508</v>
      </c>
      <c r="G2781" s="832">
        <v>3.0</v>
      </c>
      <c r="H2781" s="832">
        <v>3.0</v>
      </c>
      <c r="I2781" s="832">
        <v>6.0</v>
      </c>
      <c r="J2781" s="801">
        <v>50.0</v>
      </c>
      <c r="K2781" s="833">
        <v>16.67</v>
      </c>
      <c r="L2781" s="168" t="s">
        <v>110</v>
      </c>
    </row>
    <row r="2782" ht="15.0" customHeight="1">
      <c r="A2782" s="253" t="s">
        <v>5097</v>
      </c>
      <c r="B2782" s="800" t="s">
        <v>4911</v>
      </c>
      <c r="C2782" s="830" t="s">
        <v>101</v>
      </c>
      <c r="D2782" s="253" t="s">
        <v>5102</v>
      </c>
      <c r="E2782" s="834" t="s">
        <v>5103</v>
      </c>
      <c r="F2782" s="831" t="s">
        <v>2508</v>
      </c>
      <c r="G2782" s="832">
        <v>3.0</v>
      </c>
      <c r="H2782" s="832">
        <v>3.0</v>
      </c>
      <c r="I2782" s="832">
        <v>6.0</v>
      </c>
      <c r="J2782" s="801">
        <v>50.0</v>
      </c>
      <c r="K2782" s="833">
        <v>16.67</v>
      </c>
      <c r="L2782" s="168" t="s">
        <v>110</v>
      </c>
    </row>
    <row r="2783" ht="15.0" customHeight="1">
      <c r="A2783" s="253" t="s">
        <v>5097</v>
      </c>
      <c r="B2783" s="800" t="s">
        <v>4911</v>
      </c>
      <c r="C2783" s="830" t="s">
        <v>101</v>
      </c>
      <c r="D2783" s="253" t="s">
        <v>5104</v>
      </c>
      <c r="E2783" s="834" t="s">
        <v>5105</v>
      </c>
      <c r="F2783" s="831" t="s">
        <v>2508</v>
      </c>
      <c r="G2783" s="160">
        <v>3.0</v>
      </c>
      <c r="H2783" s="160">
        <v>3.0</v>
      </c>
      <c r="I2783" s="160">
        <v>6.0</v>
      </c>
      <c r="J2783" s="801">
        <v>50.0</v>
      </c>
      <c r="K2783" s="833">
        <v>16.67</v>
      </c>
      <c r="L2783" s="168" t="s">
        <v>110</v>
      </c>
    </row>
    <row r="2784" ht="15.0" customHeight="1">
      <c r="A2784" s="253" t="s">
        <v>5097</v>
      </c>
      <c r="B2784" s="800" t="s">
        <v>4911</v>
      </c>
      <c r="C2784" s="160" t="s">
        <v>101</v>
      </c>
      <c r="D2784" s="253" t="s">
        <v>5106</v>
      </c>
      <c r="E2784" s="834" t="s">
        <v>5107</v>
      </c>
      <c r="F2784" s="831" t="s">
        <v>2508</v>
      </c>
      <c r="G2784" s="160">
        <v>3.0</v>
      </c>
      <c r="H2784" s="160">
        <v>3.0</v>
      </c>
      <c r="I2784" s="160">
        <v>6.0</v>
      </c>
      <c r="J2784" s="801">
        <v>50.0</v>
      </c>
      <c r="K2784" s="833">
        <v>16.67</v>
      </c>
      <c r="L2784" s="168" t="s">
        <v>110</v>
      </c>
    </row>
    <row r="2785" ht="15.0" customHeight="1">
      <c r="A2785" s="253" t="s">
        <v>5097</v>
      </c>
      <c r="B2785" s="800" t="s">
        <v>4911</v>
      </c>
      <c r="C2785" s="160" t="s">
        <v>101</v>
      </c>
      <c r="D2785" s="253" t="s">
        <v>5108</v>
      </c>
      <c r="E2785" s="834" t="s">
        <v>5109</v>
      </c>
      <c r="F2785" s="831" t="s">
        <v>2508</v>
      </c>
      <c r="G2785" s="160">
        <v>3.0</v>
      </c>
      <c r="H2785" s="160">
        <v>3.0</v>
      </c>
      <c r="I2785" s="160">
        <v>6.0</v>
      </c>
      <c r="J2785" s="801">
        <v>50.0</v>
      </c>
      <c r="K2785" s="833">
        <v>16.67</v>
      </c>
      <c r="L2785" s="168" t="s">
        <v>110</v>
      </c>
    </row>
    <row r="2786" ht="15.0" customHeight="1">
      <c r="A2786" s="253" t="s">
        <v>5097</v>
      </c>
      <c r="B2786" s="800" t="s">
        <v>4911</v>
      </c>
      <c r="C2786" s="160" t="s">
        <v>101</v>
      </c>
      <c r="D2786" s="253" t="s">
        <v>5110</v>
      </c>
      <c r="E2786" s="834" t="s">
        <v>5111</v>
      </c>
      <c r="F2786" s="831" t="s">
        <v>2508</v>
      </c>
      <c r="G2786" s="160">
        <v>3.0</v>
      </c>
      <c r="H2786" s="160">
        <v>3.0</v>
      </c>
      <c r="I2786" s="160">
        <v>6.0</v>
      </c>
      <c r="J2786" s="801">
        <v>50.0</v>
      </c>
      <c r="K2786" s="833">
        <v>16.67</v>
      </c>
      <c r="L2786" s="168" t="s">
        <v>110</v>
      </c>
    </row>
    <row r="2787" ht="15.0" customHeight="1">
      <c r="A2787" s="253" t="s">
        <v>5097</v>
      </c>
      <c r="B2787" s="800" t="s">
        <v>4911</v>
      </c>
      <c r="C2787" s="160" t="s">
        <v>101</v>
      </c>
      <c r="D2787" s="253" t="s">
        <v>5112</v>
      </c>
      <c r="E2787" s="834" t="s">
        <v>5113</v>
      </c>
      <c r="F2787" s="831" t="s">
        <v>2508</v>
      </c>
      <c r="G2787" s="160">
        <v>3.0</v>
      </c>
      <c r="H2787" s="160">
        <v>3.0</v>
      </c>
      <c r="I2787" s="160">
        <v>6.0</v>
      </c>
      <c r="J2787" s="801">
        <v>50.0</v>
      </c>
      <c r="K2787" s="833">
        <v>16.67</v>
      </c>
      <c r="L2787" s="168" t="s">
        <v>110</v>
      </c>
    </row>
    <row r="2788" ht="15.0" customHeight="1">
      <c r="A2788" s="253" t="s">
        <v>5097</v>
      </c>
      <c r="B2788" s="800" t="s">
        <v>4911</v>
      </c>
      <c r="C2788" s="160" t="s">
        <v>101</v>
      </c>
      <c r="D2788" s="253" t="s">
        <v>5114</v>
      </c>
      <c r="E2788" s="834" t="s">
        <v>4936</v>
      </c>
      <c r="F2788" s="831" t="s">
        <v>2508</v>
      </c>
      <c r="G2788" s="160">
        <v>3.0</v>
      </c>
      <c r="H2788" s="160">
        <v>3.0</v>
      </c>
      <c r="I2788" s="160">
        <v>6.0</v>
      </c>
      <c r="J2788" s="801">
        <v>50.0</v>
      </c>
      <c r="K2788" s="833">
        <v>16.67</v>
      </c>
      <c r="L2788" s="168" t="s">
        <v>110</v>
      </c>
    </row>
    <row r="2789" ht="15.0" customHeight="1">
      <c r="A2789" s="253" t="s">
        <v>5097</v>
      </c>
      <c r="B2789" s="800" t="s">
        <v>4911</v>
      </c>
      <c r="C2789" s="160" t="s">
        <v>101</v>
      </c>
      <c r="D2789" s="253" t="s">
        <v>5115</v>
      </c>
      <c r="E2789" s="834" t="s">
        <v>5116</v>
      </c>
      <c r="F2789" s="831" t="s">
        <v>2508</v>
      </c>
      <c r="G2789" s="160">
        <v>3.0</v>
      </c>
      <c r="H2789" s="160">
        <v>3.0</v>
      </c>
      <c r="I2789" s="160">
        <v>6.0</v>
      </c>
      <c r="J2789" s="801">
        <v>50.0</v>
      </c>
      <c r="K2789" s="833">
        <v>16.67</v>
      </c>
      <c r="L2789" s="168" t="s">
        <v>110</v>
      </c>
    </row>
    <row r="2790" ht="15.0" customHeight="1">
      <c r="A2790" s="253" t="s">
        <v>5097</v>
      </c>
      <c r="B2790" s="800" t="s">
        <v>4911</v>
      </c>
      <c r="C2790" s="160" t="s">
        <v>101</v>
      </c>
      <c r="D2790" s="253" t="s">
        <v>5117</v>
      </c>
      <c r="E2790" s="834" t="s">
        <v>5118</v>
      </c>
      <c r="F2790" s="831" t="s">
        <v>2508</v>
      </c>
      <c r="G2790" s="160">
        <v>3.0</v>
      </c>
      <c r="H2790" s="160">
        <v>3.0</v>
      </c>
      <c r="I2790" s="160">
        <v>6.0</v>
      </c>
      <c r="J2790" s="801">
        <v>50.0</v>
      </c>
      <c r="K2790" s="833">
        <v>16.67</v>
      </c>
      <c r="L2790" s="168" t="s">
        <v>110</v>
      </c>
    </row>
    <row r="2791" ht="15.0" customHeight="1">
      <c r="A2791" s="253" t="s">
        <v>5097</v>
      </c>
      <c r="B2791" s="800" t="s">
        <v>4911</v>
      </c>
      <c r="C2791" s="160" t="s">
        <v>101</v>
      </c>
      <c r="D2791" s="253" t="s">
        <v>5119</v>
      </c>
      <c r="E2791" s="834" t="s">
        <v>5120</v>
      </c>
      <c r="F2791" s="831" t="s">
        <v>2508</v>
      </c>
      <c r="G2791" s="160">
        <v>3.0</v>
      </c>
      <c r="H2791" s="160">
        <v>3.0</v>
      </c>
      <c r="I2791" s="160">
        <v>6.0</v>
      </c>
      <c r="J2791" s="801">
        <v>50.0</v>
      </c>
      <c r="K2791" s="833">
        <v>16.67</v>
      </c>
      <c r="L2791" s="168" t="s">
        <v>110</v>
      </c>
    </row>
    <row r="2792" ht="15.0" customHeight="1">
      <c r="A2792" s="253" t="s">
        <v>5097</v>
      </c>
      <c r="B2792" s="800" t="s">
        <v>4911</v>
      </c>
      <c r="C2792" s="160" t="s">
        <v>101</v>
      </c>
      <c r="D2792" s="253" t="s">
        <v>5121</v>
      </c>
      <c r="E2792" s="834" t="s">
        <v>5122</v>
      </c>
      <c r="F2792" s="831" t="s">
        <v>2508</v>
      </c>
      <c r="G2792" s="160">
        <v>3.0</v>
      </c>
      <c r="H2792" s="160">
        <v>3.0</v>
      </c>
      <c r="I2792" s="160">
        <v>6.0</v>
      </c>
      <c r="J2792" s="801">
        <v>50.0</v>
      </c>
      <c r="K2792" s="833">
        <v>16.67</v>
      </c>
      <c r="L2792" s="168" t="s">
        <v>110</v>
      </c>
    </row>
    <row r="2793" ht="15.0" customHeight="1">
      <c r="A2793" s="253" t="s">
        <v>5097</v>
      </c>
      <c r="B2793" s="800" t="s">
        <v>4911</v>
      </c>
      <c r="C2793" s="160" t="s">
        <v>101</v>
      </c>
      <c r="D2793" s="253" t="s">
        <v>5123</v>
      </c>
      <c r="E2793" s="834" t="s">
        <v>5124</v>
      </c>
      <c r="F2793" s="831" t="s">
        <v>2508</v>
      </c>
      <c r="G2793" s="160">
        <v>3.0</v>
      </c>
      <c r="H2793" s="160">
        <v>3.0</v>
      </c>
      <c r="I2793" s="160">
        <v>6.0</v>
      </c>
      <c r="J2793" s="801">
        <v>50.0</v>
      </c>
      <c r="K2793" s="833">
        <v>16.67</v>
      </c>
      <c r="L2793" s="168" t="s">
        <v>110</v>
      </c>
    </row>
    <row r="2794" ht="15.0" customHeight="1">
      <c r="A2794" s="253" t="s">
        <v>5097</v>
      </c>
      <c r="B2794" s="800" t="s">
        <v>4911</v>
      </c>
      <c r="C2794" s="160" t="s">
        <v>101</v>
      </c>
      <c r="D2794" s="253" t="s">
        <v>5125</v>
      </c>
      <c r="E2794" s="834" t="s">
        <v>4955</v>
      </c>
      <c r="F2794" s="831" t="s">
        <v>2508</v>
      </c>
      <c r="G2794" s="160">
        <v>3.0</v>
      </c>
      <c r="H2794" s="160">
        <v>3.0</v>
      </c>
      <c r="I2794" s="160">
        <v>6.0</v>
      </c>
      <c r="J2794" s="801">
        <v>50.0</v>
      </c>
      <c r="K2794" s="833">
        <v>16.67</v>
      </c>
      <c r="L2794" s="168" t="s">
        <v>110</v>
      </c>
    </row>
    <row r="2795" ht="15.0" customHeight="1">
      <c r="A2795" s="253" t="s">
        <v>5097</v>
      </c>
      <c r="B2795" s="800" t="s">
        <v>4911</v>
      </c>
      <c r="C2795" s="160" t="s">
        <v>101</v>
      </c>
      <c r="D2795" s="253" t="s">
        <v>5126</v>
      </c>
      <c r="E2795" s="834" t="s">
        <v>5127</v>
      </c>
      <c r="F2795" s="831" t="s">
        <v>2508</v>
      </c>
      <c r="G2795" s="160">
        <v>3.0</v>
      </c>
      <c r="H2795" s="160">
        <v>3.0</v>
      </c>
      <c r="I2795" s="160">
        <v>6.0</v>
      </c>
      <c r="J2795" s="801">
        <v>50.0</v>
      </c>
      <c r="K2795" s="833">
        <v>16.67</v>
      </c>
      <c r="L2795" s="168" t="s">
        <v>110</v>
      </c>
    </row>
    <row r="2796" ht="15.0" customHeight="1">
      <c r="A2796" s="253" t="s">
        <v>5097</v>
      </c>
      <c r="B2796" s="800" t="s">
        <v>4911</v>
      </c>
      <c r="C2796" s="160" t="s">
        <v>101</v>
      </c>
      <c r="D2796" s="253" t="s">
        <v>5128</v>
      </c>
      <c r="E2796" s="834" t="s">
        <v>4967</v>
      </c>
      <c r="F2796" s="831" t="s">
        <v>2508</v>
      </c>
      <c r="G2796" s="160">
        <v>3.0</v>
      </c>
      <c r="H2796" s="160">
        <v>3.0</v>
      </c>
      <c r="I2796" s="160">
        <v>6.0</v>
      </c>
      <c r="J2796" s="801">
        <v>50.0</v>
      </c>
      <c r="K2796" s="833">
        <v>16.67</v>
      </c>
      <c r="L2796" s="168" t="s">
        <v>110</v>
      </c>
    </row>
    <row r="2797" ht="15.0" customHeight="1">
      <c r="A2797" s="253" t="s">
        <v>5097</v>
      </c>
      <c r="B2797" s="800" t="s">
        <v>4911</v>
      </c>
      <c r="C2797" s="160" t="s">
        <v>101</v>
      </c>
      <c r="D2797" s="253" t="s">
        <v>5129</v>
      </c>
      <c r="E2797" s="834" t="s">
        <v>5130</v>
      </c>
      <c r="F2797" s="831" t="s">
        <v>2508</v>
      </c>
      <c r="G2797" s="160">
        <v>3.0</v>
      </c>
      <c r="H2797" s="160">
        <v>3.0</v>
      </c>
      <c r="I2797" s="160">
        <v>6.0</v>
      </c>
      <c r="J2797" s="801">
        <v>50.0</v>
      </c>
      <c r="K2797" s="833">
        <v>16.67</v>
      </c>
      <c r="L2797" s="168" t="s">
        <v>110</v>
      </c>
    </row>
    <row r="2798" ht="15.0" customHeight="1">
      <c r="A2798" s="253" t="s">
        <v>5097</v>
      </c>
      <c r="B2798" s="800" t="s">
        <v>4911</v>
      </c>
      <c r="C2798" s="160" t="s">
        <v>101</v>
      </c>
      <c r="D2798" s="253" t="s">
        <v>5131</v>
      </c>
      <c r="E2798" s="834" t="s">
        <v>4949</v>
      </c>
      <c r="F2798" s="831" t="s">
        <v>2508</v>
      </c>
      <c r="G2798" s="160">
        <v>3.0</v>
      </c>
      <c r="H2798" s="160">
        <v>3.0</v>
      </c>
      <c r="I2798" s="160">
        <v>6.0</v>
      </c>
      <c r="J2798" s="801">
        <v>50.0</v>
      </c>
      <c r="K2798" s="833">
        <v>16.67</v>
      </c>
      <c r="L2798" s="168" t="s">
        <v>110</v>
      </c>
    </row>
    <row r="2799" ht="15.0" customHeight="1">
      <c r="A2799" s="253" t="s">
        <v>5097</v>
      </c>
      <c r="B2799" s="800" t="s">
        <v>4911</v>
      </c>
      <c r="C2799" s="160" t="s">
        <v>101</v>
      </c>
      <c r="D2799" s="253" t="s">
        <v>5132</v>
      </c>
      <c r="E2799" s="834" t="s">
        <v>4972</v>
      </c>
      <c r="F2799" s="831" t="s">
        <v>2508</v>
      </c>
      <c r="G2799" s="160">
        <v>3.0</v>
      </c>
      <c r="H2799" s="160">
        <v>3.0</v>
      </c>
      <c r="I2799" s="160">
        <v>6.0</v>
      </c>
      <c r="J2799" s="801">
        <v>50.0</v>
      </c>
      <c r="K2799" s="833">
        <v>16.67</v>
      </c>
      <c r="L2799" s="168" t="s">
        <v>110</v>
      </c>
    </row>
    <row r="2800" ht="15.0" customHeight="1">
      <c r="A2800" s="253" t="s">
        <v>5097</v>
      </c>
      <c r="B2800" s="800" t="s">
        <v>4911</v>
      </c>
      <c r="C2800" s="160" t="s">
        <v>101</v>
      </c>
      <c r="D2800" s="253" t="s">
        <v>5133</v>
      </c>
      <c r="E2800" s="834" t="s">
        <v>5134</v>
      </c>
      <c r="F2800" s="831" t="s">
        <v>2362</v>
      </c>
      <c r="G2800" s="160">
        <v>3.0</v>
      </c>
      <c r="H2800" s="160">
        <v>3.0</v>
      </c>
      <c r="I2800" s="160">
        <v>6.0</v>
      </c>
      <c r="J2800" s="801">
        <v>50.0</v>
      </c>
      <c r="K2800" s="833">
        <v>16.67</v>
      </c>
      <c r="L2800" s="168" t="s">
        <v>110</v>
      </c>
    </row>
    <row r="2801" ht="15.0" customHeight="1">
      <c r="A2801" s="253" t="s">
        <v>5097</v>
      </c>
      <c r="B2801" s="800" t="s">
        <v>4911</v>
      </c>
      <c r="C2801" s="160" t="s">
        <v>101</v>
      </c>
      <c r="D2801" s="253" t="s">
        <v>5135</v>
      </c>
      <c r="E2801" s="834" t="s">
        <v>5136</v>
      </c>
      <c r="F2801" s="831" t="s">
        <v>2362</v>
      </c>
      <c r="G2801" s="160">
        <v>3.0</v>
      </c>
      <c r="H2801" s="160">
        <v>3.0</v>
      </c>
      <c r="I2801" s="160">
        <v>6.0</v>
      </c>
      <c r="J2801" s="801">
        <v>50.0</v>
      </c>
      <c r="K2801" s="833">
        <v>16.67</v>
      </c>
      <c r="L2801" s="168" t="s">
        <v>110</v>
      </c>
    </row>
    <row r="2802" ht="15.0" customHeight="1">
      <c r="A2802" s="253" t="s">
        <v>5097</v>
      </c>
      <c r="B2802" s="800" t="s">
        <v>4911</v>
      </c>
      <c r="C2802" s="160" t="s">
        <v>101</v>
      </c>
      <c r="D2802" s="253" t="s">
        <v>5137</v>
      </c>
      <c r="E2802" s="834" t="s">
        <v>5138</v>
      </c>
      <c r="F2802" s="831" t="s">
        <v>2362</v>
      </c>
      <c r="G2802" s="160">
        <v>3.0</v>
      </c>
      <c r="H2802" s="160">
        <v>3.0</v>
      </c>
      <c r="I2802" s="160">
        <v>6.0</v>
      </c>
      <c r="J2802" s="801">
        <v>50.0</v>
      </c>
      <c r="K2802" s="833">
        <v>16.67</v>
      </c>
      <c r="L2802" s="168" t="s">
        <v>110</v>
      </c>
    </row>
    <row r="2803" ht="15.0" customHeight="1">
      <c r="A2803" s="253" t="s">
        <v>5097</v>
      </c>
      <c r="B2803" s="800" t="s">
        <v>4911</v>
      </c>
      <c r="C2803" s="160" t="s">
        <v>101</v>
      </c>
      <c r="D2803" s="253" t="s">
        <v>5139</v>
      </c>
      <c r="E2803" s="834" t="s">
        <v>4978</v>
      </c>
      <c r="F2803" s="831" t="s">
        <v>2362</v>
      </c>
      <c r="G2803" s="160">
        <v>3.0</v>
      </c>
      <c r="H2803" s="160">
        <v>3.0</v>
      </c>
      <c r="I2803" s="160">
        <v>6.0</v>
      </c>
      <c r="J2803" s="801">
        <v>50.0</v>
      </c>
      <c r="K2803" s="833">
        <v>16.67</v>
      </c>
      <c r="L2803" s="168" t="s">
        <v>110</v>
      </c>
    </row>
    <row r="2804" ht="15.0" customHeight="1">
      <c r="A2804" s="253" t="s">
        <v>5097</v>
      </c>
      <c r="B2804" s="800" t="s">
        <v>4911</v>
      </c>
      <c r="C2804" s="160" t="s">
        <v>101</v>
      </c>
      <c r="D2804" s="253" t="s">
        <v>5140</v>
      </c>
      <c r="E2804" s="834" t="s">
        <v>5141</v>
      </c>
      <c r="F2804" s="831" t="s">
        <v>2362</v>
      </c>
      <c r="G2804" s="160">
        <v>3.0</v>
      </c>
      <c r="H2804" s="160">
        <v>3.0</v>
      </c>
      <c r="I2804" s="160">
        <v>6.0</v>
      </c>
      <c r="J2804" s="801">
        <v>50.0</v>
      </c>
      <c r="K2804" s="833">
        <v>16.67</v>
      </c>
      <c r="L2804" s="168" t="s">
        <v>110</v>
      </c>
    </row>
    <row r="2805" ht="15.0" customHeight="1">
      <c r="A2805" s="253" t="s">
        <v>5097</v>
      </c>
      <c r="B2805" s="800" t="s">
        <v>4911</v>
      </c>
      <c r="C2805" s="160" t="s">
        <v>101</v>
      </c>
      <c r="D2805" s="253" t="s">
        <v>5142</v>
      </c>
      <c r="E2805" s="834" t="s">
        <v>5143</v>
      </c>
      <c r="F2805" s="831" t="s">
        <v>2362</v>
      </c>
      <c r="G2805" s="160">
        <v>3.0</v>
      </c>
      <c r="H2805" s="160">
        <v>3.0</v>
      </c>
      <c r="I2805" s="160">
        <v>6.0</v>
      </c>
      <c r="J2805" s="801">
        <v>50.0</v>
      </c>
      <c r="K2805" s="833">
        <v>16.67</v>
      </c>
      <c r="L2805" s="168" t="s">
        <v>110</v>
      </c>
    </row>
    <row r="2806" ht="15.0" customHeight="1">
      <c r="A2806" s="253" t="s">
        <v>5097</v>
      </c>
      <c r="B2806" s="800" t="s">
        <v>4911</v>
      </c>
      <c r="C2806" s="160" t="s">
        <v>101</v>
      </c>
      <c r="D2806" s="253" t="s">
        <v>5144</v>
      </c>
      <c r="E2806" s="834" t="s">
        <v>5145</v>
      </c>
      <c r="F2806" s="831" t="s">
        <v>2362</v>
      </c>
      <c r="G2806" s="160">
        <v>3.0</v>
      </c>
      <c r="H2806" s="160">
        <v>3.0</v>
      </c>
      <c r="I2806" s="160">
        <v>6.0</v>
      </c>
      <c r="J2806" s="801">
        <v>50.0</v>
      </c>
      <c r="K2806" s="833">
        <v>16.67</v>
      </c>
      <c r="L2806" s="168" t="s">
        <v>110</v>
      </c>
    </row>
    <row r="2807" ht="15.0" customHeight="1">
      <c r="A2807" s="253" t="s">
        <v>5097</v>
      </c>
      <c r="B2807" s="800" t="s">
        <v>4911</v>
      </c>
      <c r="C2807" s="160" t="s">
        <v>101</v>
      </c>
      <c r="D2807" s="253" t="s">
        <v>5146</v>
      </c>
      <c r="E2807" s="834" t="s">
        <v>5147</v>
      </c>
      <c r="F2807" s="831" t="s">
        <v>2362</v>
      </c>
      <c r="G2807" s="160">
        <v>3.0</v>
      </c>
      <c r="H2807" s="160">
        <v>3.0</v>
      </c>
      <c r="I2807" s="160">
        <v>6.0</v>
      </c>
      <c r="J2807" s="801">
        <v>50.0</v>
      </c>
      <c r="K2807" s="833">
        <v>16.67</v>
      </c>
      <c r="L2807" s="168" t="s">
        <v>110</v>
      </c>
    </row>
    <row r="2808" ht="15.0" customHeight="1">
      <c r="A2808" s="253" t="s">
        <v>5097</v>
      </c>
      <c r="B2808" s="800" t="s">
        <v>4911</v>
      </c>
      <c r="C2808" s="160" t="s">
        <v>101</v>
      </c>
      <c r="D2808" s="253" t="s">
        <v>5148</v>
      </c>
      <c r="E2808" s="834" t="s">
        <v>5149</v>
      </c>
      <c r="F2808" s="831" t="s">
        <v>2362</v>
      </c>
      <c r="G2808" s="160">
        <v>3.0</v>
      </c>
      <c r="H2808" s="160">
        <v>3.0</v>
      </c>
      <c r="I2808" s="160">
        <v>6.0</v>
      </c>
      <c r="J2808" s="801">
        <v>50.0</v>
      </c>
      <c r="K2808" s="833">
        <v>16.67</v>
      </c>
      <c r="L2808" s="168" t="s">
        <v>110</v>
      </c>
    </row>
    <row r="2809" ht="15.0" customHeight="1">
      <c r="A2809" s="253" t="s">
        <v>5097</v>
      </c>
      <c r="B2809" s="800" t="s">
        <v>4911</v>
      </c>
      <c r="C2809" s="160" t="s">
        <v>101</v>
      </c>
      <c r="D2809" s="253" t="s">
        <v>5150</v>
      </c>
      <c r="E2809" s="834" t="s">
        <v>5151</v>
      </c>
      <c r="F2809" s="831" t="s">
        <v>2362</v>
      </c>
      <c r="G2809" s="160">
        <v>3.0</v>
      </c>
      <c r="H2809" s="160">
        <v>3.0</v>
      </c>
      <c r="I2809" s="160">
        <v>6.0</v>
      </c>
      <c r="J2809" s="801">
        <v>50.0</v>
      </c>
      <c r="K2809" s="833">
        <v>16.67</v>
      </c>
      <c r="L2809" s="168" t="s">
        <v>110</v>
      </c>
    </row>
    <row r="2810" ht="15.0" customHeight="1">
      <c r="A2810" s="253" t="s">
        <v>5097</v>
      </c>
      <c r="B2810" s="800" t="s">
        <v>4911</v>
      </c>
      <c r="C2810" s="160" t="s">
        <v>101</v>
      </c>
      <c r="D2810" s="253" t="s">
        <v>5152</v>
      </c>
      <c r="E2810" s="834" t="s">
        <v>3924</v>
      </c>
      <c r="F2810" s="831" t="s">
        <v>2362</v>
      </c>
      <c r="G2810" s="160">
        <v>3.0</v>
      </c>
      <c r="H2810" s="160">
        <v>3.0</v>
      </c>
      <c r="I2810" s="160">
        <v>6.0</v>
      </c>
      <c r="J2810" s="801">
        <v>50.0</v>
      </c>
      <c r="K2810" s="833">
        <v>16.67</v>
      </c>
      <c r="L2810" s="168" t="s">
        <v>110</v>
      </c>
    </row>
    <row r="2811" ht="15.0" customHeight="1">
      <c r="A2811" s="253" t="s">
        <v>5153</v>
      </c>
      <c r="B2811" s="800" t="s">
        <v>5154</v>
      </c>
      <c r="C2811" s="160" t="s">
        <v>101</v>
      </c>
      <c r="D2811" s="253" t="s">
        <v>5155</v>
      </c>
      <c r="E2811" s="834" t="s">
        <v>2147</v>
      </c>
      <c r="F2811" s="831" t="s">
        <v>2508</v>
      </c>
      <c r="G2811" s="160">
        <v>3.0</v>
      </c>
      <c r="H2811" s="160">
        <v>3.0</v>
      </c>
      <c r="I2811" s="160">
        <v>3.0</v>
      </c>
      <c r="J2811" s="801">
        <v>50.0</v>
      </c>
      <c r="K2811" s="833">
        <v>16.67</v>
      </c>
      <c r="L2811" s="168" t="s">
        <v>110</v>
      </c>
    </row>
    <row r="2812" ht="15.0" customHeight="1">
      <c r="A2812" s="253" t="s">
        <v>5156</v>
      </c>
      <c r="B2812" s="800" t="s">
        <v>5157</v>
      </c>
      <c r="C2812" s="160" t="s">
        <v>101</v>
      </c>
      <c r="D2812" s="253" t="s">
        <v>5158</v>
      </c>
      <c r="E2812" s="834" t="s">
        <v>5159</v>
      </c>
      <c r="F2812" s="831" t="s">
        <v>2508</v>
      </c>
      <c r="G2812" s="160">
        <v>1.0</v>
      </c>
      <c r="H2812" s="160">
        <v>1.0</v>
      </c>
      <c r="I2812" s="160">
        <v>3.0</v>
      </c>
      <c r="J2812" s="801">
        <v>50.0</v>
      </c>
      <c r="K2812" s="833">
        <v>50.0</v>
      </c>
      <c r="L2812" s="168" t="s">
        <v>110</v>
      </c>
    </row>
    <row r="2813" ht="15.0" customHeight="1">
      <c r="A2813" s="253" t="s">
        <v>5160</v>
      </c>
      <c r="B2813" s="800" t="s">
        <v>5161</v>
      </c>
      <c r="C2813" s="160" t="s">
        <v>101</v>
      </c>
      <c r="D2813" s="253" t="s">
        <v>5162</v>
      </c>
      <c r="E2813" s="834" t="s">
        <v>5163</v>
      </c>
      <c r="F2813" s="831" t="s">
        <v>2508</v>
      </c>
      <c r="G2813" s="160">
        <v>8.0</v>
      </c>
      <c r="H2813" s="160">
        <v>1.0</v>
      </c>
      <c r="I2813" s="160">
        <v>8.0</v>
      </c>
      <c r="J2813" s="801">
        <v>50.0</v>
      </c>
      <c r="K2813" s="833">
        <v>6.25</v>
      </c>
      <c r="L2813" s="168" t="s">
        <v>110</v>
      </c>
    </row>
    <row r="2814" ht="15.0" customHeight="1">
      <c r="A2814" s="253" t="s">
        <v>5160</v>
      </c>
      <c r="B2814" s="800" t="s">
        <v>5161</v>
      </c>
      <c r="C2814" s="160" t="s">
        <v>101</v>
      </c>
      <c r="D2814" s="253" t="s">
        <v>5164</v>
      </c>
      <c r="E2814" s="834" t="s">
        <v>5165</v>
      </c>
      <c r="F2814" s="831" t="s">
        <v>2508</v>
      </c>
      <c r="G2814" s="160">
        <v>8.0</v>
      </c>
      <c r="H2814" s="160">
        <v>1.0</v>
      </c>
      <c r="I2814" s="160">
        <v>8.0</v>
      </c>
      <c r="J2814" s="801">
        <v>50.0</v>
      </c>
      <c r="K2814" s="833">
        <v>6.25</v>
      </c>
      <c r="L2814" s="168" t="s">
        <v>110</v>
      </c>
    </row>
    <row r="2815" ht="15.0" customHeight="1">
      <c r="A2815" s="253" t="s">
        <v>5160</v>
      </c>
      <c r="B2815" s="800" t="s">
        <v>5161</v>
      </c>
      <c r="C2815" s="160" t="s">
        <v>101</v>
      </c>
      <c r="D2815" s="253" t="s">
        <v>5166</v>
      </c>
      <c r="E2815" s="834" t="s">
        <v>5167</v>
      </c>
      <c r="F2815" s="831" t="s">
        <v>2508</v>
      </c>
      <c r="G2815" s="160">
        <v>8.0</v>
      </c>
      <c r="H2815" s="160">
        <v>1.0</v>
      </c>
      <c r="I2815" s="160">
        <v>8.0</v>
      </c>
      <c r="J2815" s="801">
        <v>50.0</v>
      </c>
      <c r="K2815" s="833">
        <v>6.25</v>
      </c>
      <c r="L2815" s="168" t="s">
        <v>110</v>
      </c>
    </row>
    <row r="2816" ht="15.0" customHeight="1">
      <c r="A2816" s="253" t="s">
        <v>5160</v>
      </c>
      <c r="B2816" s="800" t="s">
        <v>5161</v>
      </c>
      <c r="C2816" s="160" t="s">
        <v>101</v>
      </c>
      <c r="D2816" s="253" t="s">
        <v>5168</v>
      </c>
      <c r="E2816" s="834" t="s">
        <v>5169</v>
      </c>
      <c r="F2816" s="831" t="s">
        <v>2508</v>
      </c>
      <c r="G2816" s="160">
        <v>8.0</v>
      </c>
      <c r="H2816" s="160">
        <v>1.0</v>
      </c>
      <c r="I2816" s="160">
        <v>8.0</v>
      </c>
      <c r="J2816" s="801">
        <v>50.0</v>
      </c>
      <c r="K2816" s="833">
        <v>6.25</v>
      </c>
      <c r="L2816" s="168" t="s">
        <v>110</v>
      </c>
    </row>
    <row r="2817" ht="15.0" customHeight="1">
      <c r="A2817" s="253" t="s">
        <v>5160</v>
      </c>
      <c r="B2817" s="800" t="s">
        <v>5161</v>
      </c>
      <c r="C2817" s="160" t="s">
        <v>101</v>
      </c>
      <c r="D2817" s="253" t="s">
        <v>5170</v>
      </c>
      <c r="E2817" s="834" t="s">
        <v>5171</v>
      </c>
      <c r="F2817" s="831" t="s">
        <v>2362</v>
      </c>
      <c r="G2817" s="160">
        <v>8.0</v>
      </c>
      <c r="H2817" s="160">
        <v>1.0</v>
      </c>
      <c r="I2817" s="160">
        <v>8.0</v>
      </c>
      <c r="J2817" s="801">
        <v>50.0</v>
      </c>
      <c r="K2817" s="833">
        <v>6.25</v>
      </c>
      <c r="L2817" s="168" t="s">
        <v>110</v>
      </c>
    </row>
    <row r="2818" ht="15.0" customHeight="1">
      <c r="A2818" s="253" t="s">
        <v>5172</v>
      </c>
      <c r="B2818" s="800" t="s">
        <v>5173</v>
      </c>
      <c r="C2818" s="160" t="s">
        <v>101</v>
      </c>
      <c r="D2818" s="253" t="s">
        <v>5174</v>
      </c>
      <c r="E2818" s="834" t="s">
        <v>5175</v>
      </c>
      <c r="F2818" s="831" t="s">
        <v>2508</v>
      </c>
      <c r="G2818" s="160">
        <v>8.0</v>
      </c>
      <c r="H2818" s="160">
        <v>1.0</v>
      </c>
      <c r="I2818" s="160">
        <v>10.0</v>
      </c>
      <c r="J2818" s="801">
        <v>50.0</v>
      </c>
      <c r="K2818" s="833">
        <v>6.25</v>
      </c>
      <c r="L2818" s="168" t="s">
        <v>110</v>
      </c>
    </row>
    <row r="2819" ht="15.0" customHeight="1">
      <c r="A2819" s="253" t="s">
        <v>5172</v>
      </c>
      <c r="B2819" s="800" t="s">
        <v>5173</v>
      </c>
      <c r="C2819" s="160" t="s">
        <v>101</v>
      </c>
      <c r="D2819" s="253" t="s">
        <v>5176</v>
      </c>
      <c r="E2819" s="834" t="s">
        <v>5177</v>
      </c>
      <c r="F2819" s="831" t="s">
        <v>2508</v>
      </c>
      <c r="G2819" s="160">
        <v>8.0</v>
      </c>
      <c r="H2819" s="160">
        <v>1.0</v>
      </c>
      <c r="I2819" s="160">
        <v>10.0</v>
      </c>
      <c r="J2819" s="801">
        <v>50.0</v>
      </c>
      <c r="K2819" s="833">
        <v>6.25</v>
      </c>
      <c r="L2819" s="168" t="s">
        <v>110</v>
      </c>
    </row>
    <row r="2820" ht="15.0" customHeight="1">
      <c r="A2820" s="253" t="s">
        <v>5172</v>
      </c>
      <c r="B2820" s="800" t="s">
        <v>5173</v>
      </c>
      <c r="C2820" s="160" t="s">
        <v>101</v>
      </c>
      <c r="D2820" s="253" t="s">
        <v>5178</v>
      </c>
      <c r="E2820" s="834" t="s">
        <v>5179</v>
      </c>
      <c r="F2820" s="831" t="s">
        <v>2508</v>
      </c>
      <c r="G2820" s="160">
        <v>8.0</v>
      </c>
      <c r="H2820" s="160">
        <v>1.0</v>
      </c>
      <c r="I2820" s="160">
        <v>10.0</v>
      </c>
      <c r="J2820" s="801">
        <v>50.0</v>
      </c>
      <c r="K2820" s="833">
        <v>6.25</v>
      </c>
      <c r="L2820" s="168" t="s">
        <v>110</v>
      </c>
    </row>
    <row r="2821" ht="15.0" customHeight="1">
      <c r="A2821" s="253" t="s">
        <v>5172</v>
      </c>
      <c r="B2821" s="800" t="s">
        <v>5173</v>
      </c>
      <c r="C2821" s="160" t="s">
        <v>101</v>
      </c>
      <c r="D2821" s="253" t="s">
        <v>5180</v>
      </c>
      <c r="E2821" s="834" t="s">
        <v>5181</v>
      </c>
      <c r="F2821" s="831" t="s">
        <v>2362</v>
      </c>
      <c r="G2821" s="160">
        <v>8.0</v>
      </c>
      <c r="H2821" s="160">
        <v>1.0</v>
      </c>
      <c r="I2821" s="160">
        <v>10.0</v>
      </c>
      <c r="J2821" s="801">
        <v>50.0</v>
      </c>
      <c r="K2821" s="833">
        <v>6.25</v>
      </c>
      <c r="L2821" s="168" t="s">
        <v>110</v>
      </c>
    </row>
    <row r="2822" ht="15.0" customHeight="1">
      <c r="A2822" s="253" t="s">
        <v>5182</v>
      </c>
      <c r="B2822" s="800" t="s">
        <v>5183</v>
      </c>
      <c r="C2822" s="160" t="s">
        <v>101</v>
      </c>
      <c r="D2822" s="253" t="s">
        <v>5184</v>
      </c>
      <c r="E2822" s="834" t="s">
        <v>5185</v>
      </c>
      <c r="F2822" s="831" t="s">
        <v>2508</v>
      </c>
      <c r="G2822" s="160">
        <v>2.0</v>
      </c>
      <c r="H2822" s="160">
        <v>2.0</v>
      </c>
      <c r="I2822" s="160">
        <v>4.0</v>
      </c>
      <c r="J2822" s="801">
        <v>50.0</v>
      </c>
      <c r="K2822" s="833">
        <v>25.0</v>
      </c>
      <c r="L2822" s="168" t="s">
        <v>110</v>
      </c>
    </row>
    <row r="2823" ht="15.0" customHeight="1">
      <c r="A2823" s="253" t="s">
        <v>5182</v>
      </c>
      <c r="B2823" s="800" t="s">
        <v>5183</v>
      </c>
      <c r="C2823" s="160" t="s">
        <v>101</v>
      </c>
      <c r="D2823" s="253" t="s">
        <v>5186</v>
      </c>
      <c r="E2823" s="834" t="s">
        <v>5187</v>
      </c>
      <c r="F2823" s="831" t="s">
        <v>2508</v>
      </c>
      <c r="G2823" s="160">
        <v>2.0</v>
      </c>
      <c r="H2823" s="160">
        <v>2.0</v>
      </c>
      <c r="I2823" s="160">
        <v>4.0</v>
      </c>
      <c r="J2823" s="801">
        <v>50.0</v>
      </c>
      <c r="K2823" s="833">
        <v>25.0</v>
      </c>
      <c r="L2823" s="168" t="s">
        <v>110</v>
      </c>
    </row>
    <row r="2824" ht="15.0" customHeight="1">
      <c r="A2824" s="253" t="s">
        <v>5182</v>
      </c>
      <c r="B2824" s="800" t="s">
        <v>5183</v>
      </c>
      <c r="C2824" s="160" t="s">
        <v>101</v>
      </c>
      <c r="D2824" s="253" t="s">
        <v>5188</v>
      </c>
      <c r="E2824" s="834" t="s">
        <v>5189</v>
      </c>
      <c r="F2824" s="831" t="s">
        <v>2508</v>
      </c>
      <c r="G2824" s="160">
        <v>2.0</v>
      </c>
      <c r="H2824" s="160">
        <v>2.0</v>
      </c>
      <c r="I2824" s="160">
        <v>4.0</v>
      </c>
      <c r="J2824" s="801">
        <v>50.0</v>
      </c>
      <c r="K2824" s="833">
        <v>25.0</v>
      </c>
      <c r="L2824" s="168" t="s">
        <v>110</v>
      </c>
    </row>
    <row r="2825" ht="15.0" customHeight="1">
      <c r="A2825" s="253" t="s">
        <v>5190</v>
      </c>
      <c r="B2825" s="802" t="s">
        <v>1244</v>
      </c>
      <c r="C2825" s="160" t="s">
        <v>101</v>
      </c>
      <c r="D2825" s="253" t="s">
        <v>5191</v>
      </c>
      <c r="E2825" s="834" t="s">
        <v>5192</v>
      </c>
      <c r="F2825" s="831" t="s">
        <v>2508</v>
      </c>
      <c r="G2825" s="160">
        <v>4.0</v>
      </c>
      <c r="H2825" s="160">
        <v>2.0</v>
      </c>
      <c r="I2825" s="160">
        <v>6.0</v>
      </c>
      <c r="J2825" s="801">
        <v>50.0</v>
      </c>
      <c r="K2825" s="833">
        <v>12.5</v>
      </c>
      <c r="L2825" s="168" t="s">
        <v>110</v>
      </c>
    </row>
    <row r="2826" ht="15.0" customHeight="1">
      <c r="A2826" s="253" t="s">
        <v>5193</v>
      </c>
      <c r="B2826" s="802" t="s">
        <v>5194</v>
      </c>
      <c r="C2826" s="160" t="s">
        <v>101</v>
      </c>
      <c r="D2826" s="253" t="s">
        <v>5195</v>
      </c>
      <c r="E2826" s="834" t="s">
        <v>5196</v>
      </c>
      <c r="F2826" s="831" t="s">
        <v>2508</v>
      </c>
      <c r="G2826" s="160">
        <v>1.0</v>
      </c>
      <c r="H2826" s="160">
        <v>1.0</v>
      </c>
      <c r="I2826" s="160">
        <v>2.0</v>
      </c>
      <c r="J2826" s="801">
        <v>50.0</v>
      </c>
      <c r="K2826" s="833">
        <v>50.0</v>
      </c>
      <c r="L2826" s="168" t="s">
        <v>110</v>
      </c>
    </row>
    <row r="2827" ht="15.0" customHeight="1">
      <c r="A2827" s="253" t="s">
        <v>5197</v>
      </c>
      <c r="B2827" s="802" t="s">
        <v>5198</v>
      </c>
      <c r="C2827" s="160" t="s">
        <v>101</v>
      </c>
      <c r="D2827" s="253" t="s">
        <v>5199</v>
      </c>
      <c r="E2827" s="834" t="s">
        <v>5200</v>
      </c>
      <c r="F2827" s="831" t="s">
        <v>2508</v>
      </c>
      <c r="G2827" s="160">
        <v>1.0</v>
      </c>
      <c r="H2827" s="160">
        <v>1.0</v>
      </c>
      <c r="I2827" s="160">
        <v>3.0</v>
      </c>
      <c r="J2827" s="801">
        <v>50.0</v>
      </c>
      <c r="K2827" s="833">
        <v>50.0</v>
      </c>
      <c r="L2827" s="168" t="s">
        <v>110</v>
      </c>
    </row>
    <row r="2828" ht="15.0" customHeight="1">
      <c r="A2828" s="253" t="s">
        <v>5201</v>
      </c>
      <c r="B2828" s="253" t="s">
        <v>4778</v>
      </c>
      <c r="C2828" s="160" t="s">
        <v>101</v>
      </c>
      <c r="D2828" s="253" t="s">
        <v>5202</v>
      </c>
      <c r="E2828" s="834" t="s">
        <v>5203</v>
      </c>
      <c r="F2828" s="831" t="s">
        <v>2362</v>
      </c>
      <c r="G2828" s="160">
        <v>3.0</v>
      </c>
      <c r="H2828" s="160">
        <v>2.0</v>
      </c>
      <c r="I2828" s="160">
        <v>7.0</v>
      </c>
      <c r="J2828" s="801">
        <v>50.0</v>
      </c>
      <c r="K2828" s="833">
        <v>16.67</v>
      </c>
      <c r="L2828" s="168" t="s">
        <v>110</v>
      </c>
    </row>
    <row r="2829" ht="15.0" customHeight="1">
      <c r="A2829" s="253" t="s">
        <v>5204</v>
      </c>
      <c r="B2829" s="253" t="s">
        <v>506</v>
      </c>
      <c r="C2829" s="160" t="s">
        <v>101</v>
      </c>
      <c r="D2829" s="253" t="s">
        <v>5205</v>
      </c>
      <c r="E2829" s="834" t="s">
        <v>5206</v>
      </c>
      <c r="F2829" s="831" t="s">
        <v>2362</v>
      </c>
      <c r="G2829" s="160">
        <v>13.0</v>
      </c>
      <c r="H2829" s="160">
        <v>12.0</v>
      </c>
      <c r="I2829" s="160">
        <v>15.0</v>
      </c>
      <c r="J2829" s="801">
        <v>50.0</v>
      </c>
      <c r="K2829" s="833">
        <v>3.85</v>
      </c>
      <c r="L2829" s="168" t="s">
        <v>110</v>
      </c>
    </row>
    <row r="2830" ht="15.0" customHeight="1">
      <c r="A2830" s="162" t="s">
        <v>5207</v>
      </c>
      <c r="B2830" s="190" t="s">
        <v>748</v>
      </c>
      <c r="C2830" s="348" t="s">
        <v>101</v>
      </c>
      <c r="D2830" s="162" t="s">
        <v>5208</v>
      </c>
      <c r="E2830" s="162" t="s">
        <v>4103</v>
      </c>
      <c r="F2830" s="162" t="s">
        <v>2508</v>
      </c>
      <c r="G2830" s="802">
        <v>12.0</v>
      </c>
      <c r="H2830" s="802">
        <v>12.0</v>
      </c>
      <c r="I2830" s="802">
        <v>12.0</v>
      </c>
      <c r="J2830" s="809">
        <v>50.0</v>
      </c>
      <c r="K2830" s="162">
        <v>4.17</v>
      </c>
      <c r="L2830" s="168" t="s">
        <v>102</v>
      </c>
    </row>
    <row r="2831" ht="15.0" customHeight="1">
      <c r="A2831" s="190" t="s">
        <v>927</v>
      </c>
      <c r="B2831" s="170" t="s">
        <v>926</v>
      </c>
      <c r="C2831" s="348" t="s">
        <v>101</v>
      </c>
      <c r="D2831" s="162" t="s">
        <v>5209</v>
      </c>
      <c r="E2831" s="161" t="s">
        <v>4109</v>
      </c>
      <c r="F2831" s="163" t="s">
        <v>2508</v>
      </c>
      <c r="G2831" s="193">
        <v>10.0</v>
      </c>
      <c r="H2831" s="193">
        <v>10.0</v>
      </c>
      <c r="I2831" s="193">
        <v>10.0</v>
      </c>
      <c r="J2831" s="801">
        <v>50.0</v>
      </c>
      <c r="K2831" s="166">
        <v>5.0</v>
      </c>
      <c r="L2831" s="168" t="s">
        <v>102</v>
      </c>
    </row>
    <row r="2832" ht="15.0" customHeight="1">
      <c r="A2832" s="190" t="s">
        <v>5210</v>
      </c>
      <c r="B2832" s="170" t="s">
        <v>5211</v>
      </c>
      <c r="C2832" s="348" t="s">
        <v>101</v>
      </c>
      <c r="D2832" s="162" t="s">
        <v>5212</v>
      </c>
      <c r="E2832" s="161" t="s">
        <v>4731</v>
      </c>
      <c r="F2832" s="163" t="s">
        <v>2508</v>
      </c>
      <c r="G2832" s="161">
        <v>4.0</v>
      </c>
      <c r="H2832" s="161">
        <v>4.0</v>
      </c>
      <c r="I2832" s="161">
        <v>4.0</v>
      </c>
      <c r="J2832" s="801">
        <v>50.0</v>
      </c>
      <c r="K2832" s="166">
        <v>12.5</v>
      </c>
      <c r="L2832" s="168" t="s">
        <v>102</v>
      </c>
    </row>
    <row r="2833" ht="15.0" customHeight="1">
      <c r="A2833" s="190" t="s">
        <v>5210</v>
      </c>
      <c r="B2833" s="170" t="s">
        <v>5211</v>
      </c>
      <c r="C2833" s="348" t="s">
        <v>101</v>
      </c>
      <c r="D2833" s="162" t="s">
        <v>5213</v>
      </c>
      <c r="E2833" s="161" t="s">
        <v>395</v>
      </c>
      <c r="F2833" s="163" t="s">
        <v>2508</v>
      </c>
      <c r="G2833" s="161">
        <v>4.0</v>
      </c>
      <c r="H2833" s="161">
        <v>4.0</v>
      </c>
      <c r="I2833" s="161">
        <v>4.0</v>
      </c>
      <c r="J2833" s="801">
        <v>4.0</v>
      </c>
      <c r="K2833" s="877">
        <v>12.5</v>
      </c>
      <c r="L2833" s="168" t="s">
        <v>102</v>
      </c>
    </row>
    <row r="2834" ht="15.0" customHeight="1">
      <c r="A2834" s="190" t="s">
        <v>5210</v>
      </c>
      <c r="B2834" s="170" t="s">
        <v>5211</v>
      </c>
      <c r="C2834" s="348" t="s">
        <v>101</v>
      </c>
      <c r="D2834" s="162" t="s">
        <v>5214</v>
      </c>
      <c r="E2834" s="161" t="s">
        <v>2147</v>
      </c>
      <c r="F2834" s="163" t="s">
        <v>2508</v>
      </c>
      <c r="G2834" s="161">
        <v>4.0</v>
      </c>
      <c r="H2834" s="161">
        <v>4.0</v>
      </c>
      <c r="I2834" s="161">
        <v>4.0</v>
      </c>
      <c r="J2834" s="801">
        <v>4.0</v>
      </c>
      <c r="K2834" s="877">
        <v>12.5</v>
      </c>
      <c r="L2834" s="168" t="s">
        <v>102</v>
      </c>
    </row>
    <row r="2835" ht="15.0" customHeight="1">
      <c r="A2835" s="190" t="s">
        <v>5210</v>
      </c>
      <c r="B2835" s="170" t="s">
        <v>5211</v>
      </c>
      <c r="C2835" s="348" t="s">
        <v>101</v>
      </c>
      <c r="D2835" s="162" t="s">
        <v>5215</v>
      </c>
      <c r="E2835" s="161" t="s">
        <v>4727</v>
      </c>
      <c r="F2835" s="163" t="s">
        <v>2508</v>
      </c>
      <c r="G2835" s="161">
        <v>4.0</v>
      </c>
      <c r="H2835" s="161">
        <v>4.0</v>
      </c>
      <c r="I2835" s="161">
        <v>4.0</v>
      </c>
      <c r="J2835" s="801">
        <v>4.0</v>
      </c>
      <c r="K2835" s="166">
        <v>12.5</v>
      </c>
      <c r="L2835" s="168" t="s">
        <v>102</v>
      </c>
    </row>
    <row r="2836" ht="15.0" customHeight="1">
      <c r="A2836" s="190" t="s">
        <v>5210</v>
      </c>
      <c r="B2836" s="170" t="s">
        <v>5211</v>
      </c>
      <c r="C2836" s="348" t="s">
        <v>101</v>
      </c>
      <c r="D2836" s="162" t="s">
        <v>5216</v>
      </c>
      <c r="E2836" s="161" t="s">
        <v>4729</v>
      </c>
      <c r="F2836" s="163" t="s">
        <v>2508</v>
      </c>
      <c r="G2836" s="161">
        <v>4.0</v>
      </c>
      <c r="H2836" s="161">
        <v>4.0</v>
      </c>
      <c r="I2836" s="161">
        <v>4.0</v>
      </c>
      <c r="J2836" s="801">
        <v>4.0</v>
      </c>
      <c r="K2836" s="166">
        <v>12.5</v>
      </c>
      <c r="L2836" s="168" t="s">
        <v>102</v>
      </c>
    </row>
    <row r="2837" ht="15.0" customHeight="1">
      <c r="A2837" s="162" t="s">
        <v>5217</v>
      </c>
      <c r="B2837" s="162" t="s">
        <v>5218</v>
      </c>
      <c r="C2837" s="348" t="s">
        <v>101</v>
      </c>
      <c r="D2837" s="162" t="s">
        <v>5219</v>
      </c>
      <c r="E2837" s="161" t="s">
        <v>5220</v>
      </c>
      <c r="F2837" s="163" t="s">
        <v>2508</v>
      </c>
      <c r="G2837" s="161">
        <v>6.0</v>
      </c>
      <c r="H2837" s="161">
        <v>6.0</v>
      </c>
      <c r="I2837" s="161">
        <v>6.0</v>
      </c>
      <c r="J2837" s="801">
        <v>6.0</v>
      </c>
      <c r="K2837" s="166">
        <v>8.33</v>
      </c>
      <c r="L2837" s="168" t="s">
        <v>102</v>
      </c>
    </row>
    <row r="2838" ht="15.0" customHeight="1">
      <c r="A2838" s="162" t="s">
        <v>5217</v>
      </c>
      <c r="B2838" s="162" t="s">
        <v>5218</v>
      </c>
      <c r="C2838" s="348" t="s">
        <v>101</v>
      </c>
      <c r="D2838" s="162" t="s">
        <v>5221</v>
      </c>
      <c r="E2838" s="161" t="s">
        <v>5222</v>
      </c>
      <c r="F2838" s="163" t="s">
        <v>2508</v>
      </c>
      <c r="G2838" s="161">
        <v>6.0</v>
      </c>
      <c r="H2838" s="161">
        <v>6.0</v>
      </c>
      <c r="I2838" s="161">
        <v>6.0</v>
      </c>
      <c r="J2838" s="801">
        <v>6.0</v>
      </c>
      <c r="K2838" s="166">
        <v>8.33</v>
      </c>
      <c r="L2838" s="168" t="s">
        <v>102</v>
      </c>
    </row>
    <row r="2839" ht="15.0" customHeight="1">
      <c r="A2839" s="162" t="s">
        <v>5217</v>
      </c>
      <c r="B2839" s="162" t="s">
        <v>5218</v>
      </c>
      <c r="C2839" s="348" t="s">
        <v>101</v>
      </c>
      <c r="D2839" s="170" t="s">
        <v>5223</v>
      </c>
      <c r="E2839" s="169" t="s">
        <v>1300</v>
      </c>
      <c r="F2839" s="172" t="s">
        <v>2508</v>
      </c>
      <c r="G2839" s="169">
        <v>6.0</v>
      </c>
      <c r="H2839" s="169">
        <v>6.0</v>
      </c>
      <c r="I2839" s="169">
        <v>6.0</v>
      </c>
      <c r="J2839" s="878">
        <v>6.0</v>
      </c>
      <c r="K2839" s="175">
        <v>8.33</v>
      </c>
      <c r="L2839" s="168" t="s">
        <v>102</v>
      </c>
    </row>
    <row r="2840" ht="15.0" customHeight="1">
      <c r="A2840" s="162" t="s">
        <v>5217</v>
      </c>
      <c r="B2840" s="162" t="s">
        <v>5218</v>
      </c>
      <c r="C2840" s="640" t="s">
        <v>101</v>
      </c>
      <c r="D2840" s="162" t="s">
        <v>5224</v>
      </c>
      <c r="E2840" s="145" t="s">
        <v>5225</v>
      </c>
      <c r="F2840" s="163" t="s">
        <v>2508</v>
      </c>
      <c r="G2840" s="161">
        <v>6.0</v>
      </c>
      <c r="H2840" s="161">
        <v>6.0</v>
      </c>
      <c r="I2840" s="161">
        <v>6.0</v>
      </c>
      <c r="J2840" s="696">
        <v>6.0</v>
      </c>
      <c r="K2840" s="166">
        <v>8.33</v>
      </c>
      <c r="L2840" s="168" t="s">
        <v>102</v>
      </c>
    </row>
    <row r="2841" ht="15.0" customHeight="1">
      <c r="A2841" s="170" t="s">
        <v>5226</v>
      </c>
      <c r="B2841" s="170" t="s">
        <v>5227</v>
      </c>
      <c r="C2841" s="715" t="s">
        <v>101</v>
      </c>
      <c r="D2841" s="170" t="s">
        <v>5228</v>
      </c>
      <c r="E2841" s="169" t="s">
        <v>5229</v>
      </c>
      <c r="F2841" s="172" t="s">
        <v>2508</v>
      </c>
      <c r="G2841" s="169">
        <v>1.0</v>
      </c>
      <c r="H2841" s="169">
        <v>1.0</v>
      </c>
      <c r="I2841" s="169">
        <v>1.0</v>
      </c>
      <c r="J2841" s="878">
        <v>1.0</v>
      </c>
      <c r="K2841" s="175">
        <v>50.0</v>
      </c>
      <c r="L2841" s="168" t="s">
        <v>102</v>
      </c>
    </row>
    <row r="2842" ht="15.0" customHeight="1">
      <c r="A2842" s="162" t="s">
        <v>5230</v>
      </c>
      <c r="B2842" s="162" t="s">
        <v>5231</v>
      </c>
      <c r="C2842" s="348" t="s">
        <v>101</v>
      </c>
      <c r="D2842" s="162" t="s">
        <v>5232</v>
      </c>
      <c r="E2842" s="161" t="s">
        <v>5233</v>
      </c>
      <c r="F2842" s="172" t="s">
        <v>2508</v>
      </c>
      <c r="G2842" s="161">
        <v>6.0</v>
      </c>
      <c r="H2842" s="161">
        <v>3.0</v>
      </c>
      <c r="I2842" s="161">
        <v>6.0</v>
      </c>
      <c r="J2842" s="696">
        <v>6.0</v>
      </c>
      <c r="K2842" s="166">
        <v>6.33</v>
      </c>
      <c r="L2842" s="168" t="s">
        <v>102</v>
      </c>
    </row>
    <row r="2843" ht="15.0" customHeight="1">
      <c r="A2843" s="162" t="s">
        <v>5230</v>
      </c>
      <c r="B2843" s="162" t="s">
        <v>5231</v>
      </c>
      <c r="C2843" s="348" t="s">
        <v>101</v>
      </c>
      <c r="D2843" s="162" t="s">
        <v>5234</v>
      </c>
      <c r="E2843" s="161" t="s">
        <v>1300</v>
      </c>
      <c r="F2843" s="172" t="s">
        <v>2508</v>
      </c>
      <c r="G2843" s="161">
        <v>6.0</v>
      </c>
      <c r="H2843" s="161">
        <v>3.0</v>
      </c>
      <c r="I2843" s="161">
        <v>6.0</v>
      </c>
      <c r="J2843" s="696">
        <v>6.0</v>
      </c>
      <c r="K2843" s="166">
        <v>6.33</v>
      </c>
      <c r="L2843" s="168" t="s">
        <v>102</v>
      </c>
    </row>
    <row r="2844" ht="15.0" customHeight="1">
      <c r="A2844" s="162" t="s">
        <v>5230</v>
      </c>
      <c r="B2844" s="162" t="s">
        <v>5231</v>
      </c>
      <c r="C2844" s="348" t="s">
        <v>101</v>
      </c>
      <c r="D2844" s="162" t="s">
        <v>5235</v>
      </c>
      <c r="E2844" s="161" t="s">
        <v>5236</v>
      </c>
      <c r="F2844" s="172" t="s">
        <v>2508</v>
      </c>
      <c r="G2844" s="161">
        <v>6.0</v>
      </c>
      <c r="H2844" s="161">
        <v>3.0</v>
      </c>
      <c r="I2844" s="161">
        <v>6.0</v>
      </c>
      <c r="J2844" s="696">
        <v>6.0</v>
      </c>
      <c r="K2844" s="166">
        <v>6.33</v>
      </c>
      <c r="L2844" s="168" t="s">
        <v>102</v>
      </c>
    </row>
    <row r="2845" ht="15.0" customHeight="1">
      <c r="A2845" s="162" t="s">
        <v>5230</v>
      </c>
      <c r="B2845" s="162" t="s">
        <v>5231</v>
      </c>
      <c r="C2845" s="348" t="s">
        <v>101</v>
      </c>
      <c r="D2845" s="162" t="s">
        <v>5237</v>
      </c>
      <c r="E2845" s="161" t="s">
        <v>5238</v>
      </c>
      <c r="F2845" s="172" t="s">
        <v>2508</v>
      </c>
      <c r="G2845" s="161">
        <v>6.0</v>
      </c>
      <c r="H2845" s="161">
        <v>3.0</v>
      </c>
      <c r="I2845" s="161">
        <v>6.0</v>
      </c>
      <c r="J2845" s="696">
        <v>6.0</v>
      </c>
      <c r="K2845" s="166">
        <v>6.33</v>
      </c>
      <c r="L2845" s="168" t="s">
        <v>102</v>
      </c>
    </row>
    <row r="2846" ht="15.0" customHeight="1">
      <c r="A2846" s="162" t="s">
        <v>5230</v>
      </c>
      <c r="B2846" s="162" t="s">
        <v>5231</v>
      </c>
      <c r="C2846" s="348" t="s">
        <v>101</v>
      </c>
      <c r="D2846" s="162" t="s">
        <v>5239</v>
      </c>
      <c r="E2846" s="161" t="s">
        <v>5240</v>
      </c>
      <c r="F2846" s="172" t="s">
        <v>2508</v>
      </c>
      <c r="G2846" s="161">
        <v>6.0</v>
      </c>
      <c r="H2846" s="161">
        <v>3.0</v>
      </c>
      <c r="I2846" s="161">
        <v>6.0</v>
      </c>
      <c r="J2846" s="696">
        <v>6.0</v>
      </c>
      <c r="K2846" s="166">
        <v>6.33</v>
      </c>
      <c r="L2846" s="168" t="s">
        <v>102</v>
      </c>
    </row>
    <row r="2847" ht="15.0" customHeight="1">
      <c r="A2847" s="162" t="s">
        <v>5230</v>
      </c>
      <c r="B2847" s="162" t="s">
        <v>5231</v>
      </c>
      <c r="C2847" s="348" t="s">
        <v>101</v>
      </c>
      <c r="D2847" s="162" t="s">
        <v>5241</v>
      </c>
      <c r="E2847" s="161" t="s">
        <v>5242</v>
      </c>
      <c r="F2847" s="172" t="s">
        <v>2508</v>
      </c>
      <c r="G2847" s="161">
        <v>6.0</v>
      </c>
      <c r="H2847" s="161">
        <v>3.0</v>
      </c>
      <c r="I2847" s="161">
        <v>6.0</v>
      </c>
      <c r="J2847" s="696">
        <v>6.0</v>
      </c>
      <c r="K2847" s="166">
        <v>6.33</v>
      </c>
      <c r="L2847" s="168" t="s">
        <v>102</v>
      </c>
    </row>
    <row r="2848" ht="15.0" customHeight="1">
      <c r="A2848" s="162" t="s">
        <v>5230</v>
      </c>
      <c r="B2848" s="162" t="s">
        <v>5231</v>
      </c>
      <c r="C2848" s="348" t="s">
        <v>101</v>
      </c>
      <c r="D2848" s="162" t="s">
        <v>5243</v>
      </c>
      <c r="E2848" s="161" t="s">
        <v>5244</v>
      </c>
      <c r="F2848" s="172" t="s">
        <v>2508</v>
      </c>
      <c r="G2848" s="161">
        <v>6.0</v>
      </c>
      <c r="H2848" s="161">
        <v>3.0</v>
      </c>
      <c r="I2848" s="161">
        <v>6.0</v>
      </c>
      <c r="J2848" s="696">
        <v>6.0</v>
      </c>
      <c r="K2848" s="166">
        <v>6.33</v>
      </c>
      <c r="L2848" s="168" t="s">
        <v>102</v>
      </c>
    </row>
    <row r="2849" ht="15.0" customHeight="1">
      <c r="A2849" s="162" t="s">
        <v>5230</v>
      </c>
      <c r="B2849" s="162" t="s">
        <v>5231</v>
      </c>
      <c r="C2849" s="348" t="s">
        <v>101</v>
      </c>
      <c r="D2849" s="162" t="s">
        <v>5245</v>
      </c>
      <c r="E2849" s="161" t="s">
        <v>5246</v>
      </c>
      <c r="F2849" s="172" t="s">
        <v>2508</v>
      </c>
      <c r="G2849" s="161">
        <v>6.0</v>
      </c>
      <c r="H2849" s="161">
        <v>3.0</v>
      </c>
      <c r="I2849" s="161">
        <v>6.0</v>
      </c>
      <c r="J2849" s="696">
        <v>6.0</v>
      </c>
      <c r="K2849" s="166">
        <v>6.33</v>
      </c>
      <c r="L2849" s="168" t="s">
        <v>102</v>
      </c>
    </row>
    <row r="2850" ht="15.0" customHeight="1">
      <c r="A2850" s="162" t="s">
        <v>5230</v>
      </c>
      <c r="B2850" s="162" t="s">
        <v>5231</v>
      </c>
      <c r="C2850" s="348" t="s">
        <v>101</v>
      </c>
      <c r="D2850" s="162" t="s">
        <v>5247</v>
      </c>
      <c r="E2850" s="161" t="s">
        <v>5248</v>
      </c>
      <c r="F2850" s="172" t="s">
        <v>2508</v>
      </c>
      <c r="G2850" s="161">
        <v>6.0</v>
      </c>
      <c r="H2850" s="161">
        <v>3.0</v>
      </c>
      <c r="I2850" s="161">
        <v>6.0</v>
      </c>
      <c r="J2850" s="696">
        <v>6.0</v>
      </c>
      <c r="K2850" s="166">
        <v>6.33</v>
      </c>
      <c r="L2850" s="168" t="s">
        <v>102</v>
      </c>
    </row>
    <row r="2851" ht="15.0" customHeight="1">
      <c r="A2851" s="162" t="s">
        <v>5230</v>
      </c>
      <c r="B2851" s="162" t="s">
        <v>5231</v>
      </c>
      <c r="C2851" s="348" t="s">
        <v>101</v>
      </c>
      <c r="D2851" s="162" t="s">
        <v>5249</v>
      </c>
      <c r="E2851" s="161" t="s">
        <v>5250</v>
      </c>
      <c r="F2851" s="172" t="s">
        <v>2508</v>
      </c>
      <c r="G2851" s="161">
        <v>6.0</v>
      </c>
      <c r="H2851" s="161">
        <v>3.0</v>
      </c>
      <c r="I2851" s="161">
        <v>6.0</v>
      </c>
      <c r="J2851" s="696">
        <v>6.0</v>
      </c>
      <c r="K2851" s="166">
        <v>6.33</v>
      </c>
      <c r="L2851" s="168" t="s">
        <v>102</v>
      </c>
    </row>
    <row r="2852" ht="15.0" customHeight="1">
      <c r="A2852" s="162" t="s">
        <v>5230</v>
      </c>
      <c r="B2852" s="162" t="s">
        <v>5231</v>
      </c>
      <c r="C2852" s="348" t="s">
        <v>101</v>
      </c>
      <c r="D2852" s="162" t="s">
        <v>5251</v>
      </c>
      <c r="E2852" s="161" t="s">
        <v>5252</v>
      </c>
      <c r="F2852" s="172" t="s">
        <v>2508</v>
      </c>
      <c r="G2852" s="161">
        <v>6.0</v>
      </c>
      <c r="H2852" s="161">
        <v>3.0</v>
      </c>
      <c r="I2852" s="161">
        <v>6.0</v>
      </c>
      <c r="J2852" s="696">
        <v>6.0</v>
      </c>
      <c r="K2852" s="166">
        <v>6.33</v>
      </c>
      <c r="L2852" s="168" t="s">
        <v>102</v>
      </c>
    </row>
    <row r="2853" ht="15.0" customHeight="1">
      <c r="A2853" s="162" t="s">
        <v>5230</v>
      </c>
      <c r="B2853" s="162" t="s">
        <v>5231</v>
      </c>
      <c r="C2853" s="348" t="s">
        <v>101</v>
      </c>
      <c r="D2853" s="162" t="s">
        <v>5253</v>
      </c>
      <c r="E2853" s="161" t="s">
        <v>5254</v>
      </c>
      <c r="F2853" s="172" t="s">
        <v>2508</v>
      </c>
      <c r="G2853" s="161">
        <v>6.0</v>
      </c>
      <c r="H2853" s="161">
        <v>3.0</v>
      </c>
      <c r="I2853" s="161">
        <v>6.0</v>
      </c>
      <c r="J2853" s="696">
        <v>6.0</v>
      </c>
      <c r="K2853" s="166">
        <v>6.33</v>
      </c>
      <c r="L2853" s="168" t="s">
        <v>102</v>
      </c>
    </row>
    <row r="2854" ht="15.0" customHeight="1">
      <c r="A2854" s="162" t="s">
        <v>5255</v>
      </c>
      <c r="B2854" s="162" t="s">
        <v>5256</v>
      </c>
      <c r="C2854" s="348" t="s">
        <v>101</v>
      </c>
      <c r="D2854" s="162" t="s">
        <v>5257</v>
      </c>
      <c r="E2854" s="161" t="s">
        <v>5258</v>
      </c>
      <c r="F2854" s="172" t="s">
        <v>2508</v>
      </c>
      <c r="G2854" s="161">
        <v>2.0</v>
      </c>
      <c r="H2854" s="161">
        <v>1.0</v>
      </c>
      <c r="I2854" s="161">
        <v>2.0</v>
      </c>
      <c r="J2854" s="696">
        <v>2.0</v>
      </c>
      <c r="K2854" s="166">
        <v>25.0</v>
      </c>
      <c r="L2854" s="168" t="s">
        <v>102</v>
      </c>
    </row>
    <row r="2855" ht="15.0" customHeight="1">
      <c r="A2855" s="162" t="s">
        <v>5226</v>
      </c>
      <c r="B2855" s="162" t="s">
        <v>5259</v>
      </c>
      <c r="C2855" s="348" t="s">
        <v>101</v>
      </c>
      <c r="D2855" s="162" t="s">
        <v>5260</v>
      </c>
      <c r="E2855" s="161" t="s">
        <v>5261</v>
      </c>
      <c r="F2855" s="172" t="s">
        <v>2508</v>
      </c>
      <c r="G2855" s="161">
        <v>1.0</v>
      </c>
      <c r="H2855" s="161">
        <v>1.0</v>
      </c>
      <c r="I2855" s="161">
        <v>1.0</v>
      </c>
      <c r="J2855" s="696">
        <v>1.0</v>
      </c>
      <c r="K2855" s="166">
        <v>50.0</v>
      </c>
      <c r="L2855" s="168" t="s">
        <v>102</v>
      </c>
    </row>
    <row r="2856" ht="15.0" customHeight="1">
      <c r="A2856" s="170" t="s">
        <v>5226</v>
      </c>
      <c r="B2856" s="170" t="s">
        <v>5259</v>
      </c>
      <c r="C2856" s="728" t="s">
        <v>101</v>
      </c>
      <c r="D2856" s="170" t="s">
        <v>5262</v>
      </c>
      <c r="E2856" s="169" t="s">
        <v>5263</v>
      </c>
      <c r="F2856" s="172" t="s">
        <v>2508</v>
      </c>
      <c r="G2856" s="169">
        <v>1.0</v>
      </c>
      <c r="H2856" s="169">
        <v>1.0</v>
      </c>
      <c r="I2856" s="169">
        <v>1.0</v>
      </c>
      <c r="J2856" s="878">
        <v>1.0</v>
      </c>
      <c r="K2856" s="175">
        <v>50.0</v>
      </c>
      <c r="L2856" s="168" t="s">
        <v>102</v>
      </c>
    </row>
    <row r="2857" ht="15.0" customHeight="1">
      <c r="A2857" s="162" t="s">
        <v>5264</v>
      </c>
      <c r="B2857" s="162" t="s">
        <v>5265</v>
      </c>
      <c r="C2857" s="348" t="s">
        <v>101</v>
      </c>
      <c r="D2857" s="162" t="s">
        <v>5266</v>
      </c>
      <c r="E2857" s="161" t="s">
        <v>5267</v>
      </c>
      <c r="F2857" s="163" t="s">
        <v>2508</v>
      </c>
      <c r="G2857" s="161">
        <v>2.0</v>
      </c>
      <c r="H2857" s="161">
        <v>1.0</v>
      </c>
      <c r="I2857" s="161">
        <v>2.0</v>
      </c>
      <c r="J2857" s="696">
        <v>2.0</v>
      </c>
      <c r="K2857" s="166">
        <v>25.0</v>
      </c>
      <c r="L2857" s="168" t="s">
        <v>102</v>
      </c>
    </row>
    <row r="2858" ht="15.0" customHeight="1">
      <c r="A2858" s="162" t="s">
        <v>5226</v>
      </c>
      <c r="B2858" s="162" t="s">
        <v>5268</v>
      </c>
      <c r="C2858" s="348" t="s">
        <v>101</v>
      </c>
      <c r="D2858" s="162" t="s">
        <v>5269</v>
      </c>
      <c r="E2858" s="161" t="s">
        <v>5270</v>
      </c>
      <c r="F2858" s="163" t="s">
        <v>2508</v>
      </c>
      <c r="G2858" s="161">
        <v>1.0</v>
      </c>
      <c r="H2858" s="161">
        <v>1.0</v>
      </c>
      <c r="I2858" s="161">
        <v>1.0</v>
      </c>
      <c r="J2858" s="696">
        <v>1.0</v>
      </c>
      <c r="K2858" s="166">
        <v>50.0</v>
      </c>
      <c r="L2858" s="168" t="s">
        <v>102</v>
      </c>
    </row>
    <row r="2859" ht="15.0" customHeight="1">
      <c r="A2859" s="162" t="s">
        <v>5271</v>
      </c>
      <c r="B2859" s="162" t="s">
        <v>5272</v>
      </c>
      <c r="C2859" s="348" t="s">
        <v>101</v>
      </c>
      <c r="D2859" s="162" t="s">
        <v>5273</v>
      </c>
      <c r="E2859" s="161" t="s">
        <v>5274</v>
      </c>
      <c r="F2859" s="163" t="s">
        <v>2508</v>
      </c>
      <c r="G2859" s="161">
        <v>4.0</v>
      </c>
      <c r="H2859" s="161">
        <v>4.0</v>
      </c>
      <c r="I2859" s="161">
        <v>4.0</v>
      </c>
      <c r="J2859" s="696">
        <v>4.0</v>
      </c>
      <c r="K2859" s="166">
        <v>12.5</v>
      </c>
      <c r="L2859" s="168" t="s">
        <v>102</v>
      </c>
    </row>
    <row r="2860" ht="15.0" customHeight="1">
      <c r="A2860" s="162" t="s">
        <v>5226</v>
      </c>
      <c r="B2860" s="162" t="s">
        <v>5275</v>
      </c>
      <c r="C2860" s="348" t="s">
        <v>101</v>
      </c>
      <c r="D2860" s="162" t="s">
        <v>5276</v>
      </c>
      <c r="E2860" s="161" t="s">
        <v>5277</v>
      </c>
      <c r="F2860" s="163" t="s">
        <v>2508</v>
      </c>
      <c r="G2860" s="161">
        <v>1.0</v>
      </c>
      <c r="H2860" s="161">
        <v>1.0</v>
      </c>
      <c r="I2860" s="161">
        <v>1.0</v>
      </c>
      <c r="J2860" s="696">
        <v>1.0</v>
      </c>
      <c r="K2860" s="166">
        <v>50.0</v>
      </c>
      <c r="L2860" s="168" t="s">
        <v>102</v>
      </c>
    </row>
    <row r="2861" ht="15.0" customHeight="1">
      <c r="A2861" s="162" t="s">
        <v>5226</v>
      </c>
      <c r="B2861" s="162" t="s">
        <v>5278</v>
      </c>
      <c r="C2861" s="348" t="s">
        <v>101</v>
      </c>
      <c r="D2861" s="162" t="s">
        <v>5279</v>
      </c>
      <c r="E2861" s="161" t="s">
        <v>5280</v>
      </c>
      <c r="F2861" s="163" t="s">
        <v>2508</v>
      </c>
      <c r="G2861" s="161">
        <v>1.0</v>
      </c>
      <c r="H2861" s="161">
        <v>1.0</v>
      </c>
      <c r="I2861" s="161">
        <v>1.0</v>
      </c>
      <c r="J2861" s="696">
        <v>1.0</v>
      </c>
      <c r="K2861" s="166">
        <v>50.0</v>
      </c>
      <c r="L2861" s="168" t="s">
        <v>102</v>
      </c>
    </row>
    <row r="2862" ht="15.0" customHeight="1">
      <c r="A2862" s="162" t="s">
        <v>5226</v>
      </c>
      <c r="B2862" s="162" t="s">
        <v>5278</v>
      </c>
      <c r="C2862" s="348" t="s">
        <v>101</v>
      </c>
      <c r="D2862" s="162" t="s">
        <v>5281</v>
      </c>
      <c r="E2862" s="161" t="s">
        <v>5282</v>
      </c>
      <c r="F2862" s="163" t="s">
        <v>2508</v>
      </c>
      <c r="G2862" s="161">
        <v>1.0</v>
      </c>
      <c r="H2862" s="161">
        <v>1.0</v>
      </c>
      <c r="I2862" s="161">
        <v>1.0</v>
      </c>
      <c r="J2862" s="696">
        <v>1.0</v>
      </c>
      <c r="K2862" s="166">
        <v>50.0</v>
      </c>
      <c r="L2862" s="168" t="s">
        <v>102</v>
      </c>
    </row>
    <row r="2863" ht="15.0" customHeight="1">
      <c r="A2863" s="162" t="s">
        <v>5226</v>
      </c>
      <c r="B2863" s="162" t="s">
        <v>5283</v>
      </c>
      <c r="C2863" s="348" t="s">
        <v>101</v>
      </c>
      <c r="D2863" s="162" t="s">
        <v>5284</v>
      </c>
      <c r="E2863" s="161" t="s">
        <v>5285</v>
      </c>
      <c r="F2863" s="163" t="s">
        <v>2508</v>
      </c>
      <c r="G2863" s="161">
        <v>1.0</v>
      </c>
      <c r="H2863" s="161">
        <v>1.0</v>
      </c>
      <c r="I2863" s="161">
        <v>1.0</v>
      </c>
      <c r="J2863" s="696">
        <v>1.0</v>
      </c>
      <c r="K2863" s="166">
        <v>50.0</v>
      </c>
      <c r="L2863" s="168" t="s">
        <v>102</v>
      </c>
    </row>
    <row r="2864" ht="15.0" customHeight="1">
      <c r="A2864" s="162" t="s">
        <v>5226</v>
      </c>
      <c r="B2864" s="162" t="s">
        <v>5283</v>
      </c>
      <c r="C2864" s="348" t="s">
        <v>101</v>
      </c>
      <c r="D2864" s="162" t="s">
        <v>5286</v>
      </c>
      <c r="E2864" s="161" t="s">
        <v>5287</v>
      </c>
      <c r="F2864" s="163" t="s">
        <v>2508</v>
      </c>
      <c r="G2864" s="161">
        <v>1.0</v>
      </c>
      <c r="H2864" s="161">
        <v>1.0</v>
      </c>
      <c r="I2864" s="161">
        <v>1.0</v>
      </c>
      <c r="J2864" s="696">
        <v>1.0</v>
      </c>
      <c r="K2864" s="175">
        <v>50.0</v>
      </c>
      <c r="L2864" s="168" t="s">
        <v>102</v>
      </c>
    </row>
    <row r="2865" ht="15.0" customHeight="1">
      <c r="A2865" s="162" t="s">
        <v>5288</v>
      </c>
      <c r="B2865" s="162" t="s">
        <v>5289</v>
      </c>
      <c r="C2865" s="348" t="s">
        <v>101</v>
      </c>
      <c r="D2865" s="162" t="s">
        <v>5290</v>
      </c>
      <c r="E2865" s="161" t="s">
        <v>5291</v>
      </c>
      <c r="F2865" s="163" t="s">
        <v>2508</v>
      </c>
      <c r="G2865" s="161">
        <v>3.0</v>
      </c>
      <c r="H2865" s="161">
        <v>3.0</v>
      </c>
      <c r="I2865" s="161">
        <v>3.0</v>
      </c>
      <c r="J2865" s="696">
        <v>3.0</v>
      </c>
      <c r="K2865" s="166">
        <v>16.66</v>
      </c>
      <c r="L2865" s="168" t="s">
        <v>102</v>
      </c>
    </row>
    <row r="2866" ht="15.0" customHeight="1">
      <c r="A2866" s="162" t="s">
        <v>5288</v>
      </c>
      <c r="B2866" s="162" t="s">
        <v>5289</v>
      </c>
      <c r="C2866" s="348" t="s">
        <v>101</v>
      </c>
      <c r="D2866" s="162" t="s">
        <v>5292</v>
      </c>
      <c r="E2866" s="879" t="s">
        <v>5293</v>
      </c>
      <c r="F2866" s="163" t="s">
        <v>2508</v>
      </c>
      <c r="G2866" s="161">
        <v>3.0</v>
      </c>
      <c r="H2866" s="161">
        <v>3.0</v>
      </c>
      <c r="I2866" s="161">
        <v>3.0</v>
      </c>
      <c r="J2866" s="696">
        <v>3.0</v>
      </c>
      <c r="K2866" s="166">
        <v>16.66</v>
      </c>
      <c r="L2866" s="168" t="s">
        <v>102</v>
      </c>
    </row>
    <row r="2867" ht="15.0" customHeight="1">
      <c r="A2867" s="162" t="s">
        <v>5226</v>
      </c>
      <c r="B2867" s="162" t="s">
        <v>5294</v>
      </c>
      <c r="C2867" s="348" t="s">
        <v>101</v>
      </c>
      <c r="D2867" s="162" t="s">
        <v>5295</v>
      </c>
      <c r="E2867" s="96" t="s">
        <v>5296</v>
      </c>
      <c r="F2867" s="163" t="s">
        <v>2508</v>
      </c>
      <c r="G2867" s="161">
        <v>1.0</v>
      </c>
      <c r="H2867" s="161">
        <v>1.0</v>
      </c>
      <c r="I2867" s="161">
        <v>1.0</v>
      </c>
      <c r="J2867" s="696">
        <v>1.0</v>
      </c>
      <c r="K2867" s="166">
        <v>50.0</v>
      </c>
      <c r="L2867" s="168" t="s">
        <v>102</v>
      </c>
    </row>
    <row r="2868" ht="12.0" customHeight="1">
      <c r="A2868" s="880" t="s">
        <v>5297</v>
      </c>
      <c r="B2868" s="881" t="s">
        <v>3368</v>
      </c>
      <c r="C2868" s="181" t="s">
        <v>139</v>
      </c>
      <c r="D2868" s="882" t="s">
        <v>5298</v>
      </c>
      <c r="E2868" s="181" t="s">
        <v>2197</v>
      </c>
      <c r="F2868" s="163" t="s">
        <v>2508</v>
      </c>
      <c r="G2868" s="161">
        <v>4.0</v>
      </c>
      <c r="H2868" s="161">
        <v>3.0</v>
      </c>
      <c r="I2868" s="161">
        <v>4.0</v>
      </c>
      <c r="J2868" s="696">
        <v>50.0</v>
      </c>
      <c r="K2868" s="696">
        <v>16.6</v>
      </c>
      <c r="L2868" s="374" t="s">
        <v>5299</v>
      </c>
      <c r="M2868" s="374"/>
      <c r="N2868" s="374"/>
      <c r="O2868" s="374"/>
      <c r="P2868" s="374"/>
      <c r="Q2868" s="374"/>
      <c r="R2868" s="374"/>
      <c r="S2868" s="374"/>
      <c r="T2868" s="374"/>
      <c r="U2868" s="374"/>
      <c r="V2868" s="374"/>
      <c r="W2868" s="374"/>
      <c r="X2868" s="374"/>
      <c r="Y2868" s="374"/>
      <c r="Z2868" s="374"/>
    </row>
    <row r="2869" ht="12.0" customHeight="1">
      <c r="A2869" s="880" t="s">
        <v>5300</v>
      </c>
      <c r="B2869" s="883" t="s">
        <v>2135</v>
      </c>
      <c r="C2869" s="181" t="s">
        <v>139</v>
      </c>
      <c r="D2869" s="884" t="s">
        <v>5301</v>
      </c>
      <c r="E2869" s="181" t="s">
        <v>5302</v>
      </c>
      <c r="F2869" s="163" t="s">
        <v>2508</v>
      </c>
      <c r="G2869" s="161">
        <v>6.0</v>
      </c>
      <c r="H2869" s="161">
        <v>4.0</v>
      </c>
      <c r="I2869" s="161">
        <v>6.0</v>
      </c>
      <c r="J2869" s="696">
        <v>50.0</v>
      </c>
      <c r="K2869" s="696">
        <v>8.33</v>
      </c>
      <c r="L2869" s="374" t="s">
        <v>5299</v>
      </c>
      <c r="M2869" s="374"/>
      <c r="N2869" s="374"/>
      <c r="O2869" s="374"/>
      <c r="P2869" s="374"/>
      <c r="Q2869" s="374"/>
      <c r="R2869" s="374"/>
      <c r="S2869" s="374"/>
      <c r="T2869" s="374"/>
      <c r="U2869" s="374"/>
      <c r="V2869" s="374"/>
      <c r="W2869" s="374"/>
      <c r="X2869" s="374"/>
      <c r="Y2869" s="374"/>
      <c r="Z2869" s="374"/>
    </row>
    <row r="2870" ht="12.0" customHeight="1">
      <c r="A2870" s="880" t="s">
        <v>5303</v>
      </c>
      <c r="B2870" s="883" t="s">
        <v>2135</v>
      </c>
      <c r="C2870" s="181" t="s">
        <v>139</v>
      </c>
      <c r="D2870" s="884" t="s">
        <v>5304</v>
      </c>
      <c r="E2870" s="181" t="s">
        <v>5305</v>
      </c>
      <c r="F2870" s="163" t="s">
        <v>2508</v>
      </c>
      <c r="G2870" s="161">
        <v>6.0</v>
      </c>
      <c r="H2870" s="161">
        <v>4.0</v>
      </c>
      <c r="I2870" s="161">
        <v>6.0</v>
      </c>
      <c r="J2870" s="696">
        <v>50.0</v>
      </c>
      <c r="K2870" s="696">
        <v>8.33</v>
      </c>
      <c r="L2870" s="374" t="s">
        <v>5299</v>
      </c>
      <c r="M2870" s="374"/>
      <c r="N2870" s="374"/>
      <c r="O2870" s="374"/>
      <c r="P2870" s="374"/>
      <c r="Q2870" s="374"/>
      <c r="R2870" s="374"/>
      <c r="S2870" s="374"/>
      <c r="T2870" s="374"/>
      <c r="U2870" s="374"/>
      <c r="V2870" s="374"/>
      <c r="W2870" s="374"/>
      <c r="X2870" s="374"/>
      <c r="Y2870" s="374"/>
      <c r="Z2870" s="374"/>
    </row>
    <row r="2871" ht="12.0" customHeight="1">
      <c r="A2871" s="880" t="s">
        <v>5306</v>
      </c>
      <c r="B2871" s="883" t="s">
        <v>2135</v>
      </c>
      <c r="C2871" s="181" t="s">
        <v>139</v>
      </c>
      <c r="D2871" s="882" t="s">
        <v>5307</v>
      </c>
      <c r="E2871" s="181" t="s">
        <v>3801</v>
      </c>
      <c r="F2871" s="163" t="s">
        <v>2508</v>
      </c>
      <c r="G2871" s="161">
        <v>6.0</v>
      </c>
      <c r="H2871" s="161">
        <v>4.0</v>
      </c>
      <c r="I2871" s="161">
        <v>6.0</v>
      </c>
      <c r="J2871" s="696">
        <v>50.0</v>
      </c>
      <c r="K2871" s="696">
        <v>8.33</v>
      </c>
      <c r="L2871" s="374" t="s">
        <v>5299</v>
      </c>
      <c r="M2871" s="374"/>
      <c r="N2871" s="374"/>
      <c r="O2871" s="374"/>
      <c r="P2871" s="374"/>
      <c r="Q2871" s="374"/>
      <c r="R2871" s="374"/>
      <c r="S2871" s="374"/>
      <c r="T2871" s="374"/>
      <c r="U2871" s="374"/>
      <c r="V2871" s="374"/>
      <c r="W2871" s="374"/>
      <c r="X2871" s="374"/>
      <c r="Y2871" s="374"/>
      <c r="Z2871" s="374"/>
    </row>
    <row r="2872" ht="12.0" customHeight="1">
      <c r="A2872" s="880" t="s">
        <v>5308</v>
      </c>
      <c r="B2872" s="883" t="s">
        <v>2135</v>
      </c>
      <c r="C2872" s="181" t="s">
        <v>139</v>
      </c>
      <c r="D2872" s="884" t="s">
        <v>5309</v>
      </c>
      <c r="E2872" s="181" t="s">
        <v>2141</v>
      </c>
      <c r="F2872" s="163" t="s">
        <v>2508</v>
      </c>
      <c r="G2872" s="161">
        <v>6.0</v>
      </c>
      <c r="H2872" s="161">
        <v>4.0</v>
      </c>
      <c r="I2872" s="161">
        <v>6.0</v>
      </c>
      <c r="J2872" s="696">
        <v>50.0</v>
      </c>
      <c r="K2872" s="696">
        <v>8.33</v>
      </c>
      <c r="L2872" s="374" t="s">
        <v>5299</v>
      </c>
      <c r="M2872" s="374"/>
      <c r="N2872" s="374"/>
      <c r="O2872" s="374"/>
      <c r="P2872" s="374"/>
      <c r="Q2872" s="374"/>
      <c r="R2872" s="374"/>
      <c r="S2872" s="374"/>
      <c r="T2872" s="374"/>
      <c r="U2872" s="374"/>
      <c r="V2872" s="374"/>
      <c r="W2872" s="374"/>
      <c r="X2872" s="374"/>
      <c r="Y2872" s="374"/>
      <c r="Z2872" s="374"/>
    </row>
    <row r="2873" ht="12.0" customHeight="1">
      <c r="A2873" s="880" t="s">
        <v>5310</v>
      </c>
      <c r="B2873" s="885" t="s">
        <v>3828</v>
      </c>
      <c r="C2873" s="181" t="s">
        <v>139</v>
      </c>
      <c r="D2873" s="882" t="s">
        <v>5311</v>
      </c>
      <c r="E2873" s="181" t="s">
        <v>3830</v>
      </c>
      <c r="F2873" s="163" t="s">
        <v>2508</v>
      </c>
      <c r="G2873" s="161">
        <v>4.0</v>
      </c>
      <c r="H2873" s="161">
        <v>2.0</v>
      </c>
      <c r="I2873" s="161">
        <v>4.0</v>
      </c>
      <c r="J2873" s="696">
        <v>50.0</v>
      </c>
      <c r="K2873" s="696">
        <v>12.5</v>
      </c>
      <c r="L2873" s="374" t="s">
        <v>5299</v>
      </c>
      <c r="M2873" s="374"/>
      <c r="N2873" s="374"/>
      <c r="O2873" s="374"/>
      <c r="P2873" s="374"/>
      <c r="Q2873" s="374"/>
      <c r="R2873" s="374"/>
      <c r="S2873" s="374"/>
      <c r="T2873" s="374"/>
      <c r="U2873" s="374"/>
      <c r="V2873" s="374"/>
      <c r="W2873" s="374"/>
      <c r="X2873" s="374"/>
      <c r="Y2873" s="374"/>
      <c r="Z2873" s="374"/>
    </row>
    <row r="2874" ht="12.0" customHeight="1">
      <c r="A2874" s="348" t="s">
        <v>1316</v>
      </c>
      <c r="B2874" s="381" t="s">
        <v>5312</v>
      </c>
      <c r="C2874" s="348" t="s">
        <v>139</v>
      </c>
      <c r="D2874" s="886" t="s">
        <v>5313</v>
      </c>
      <c r="E2874" s="162" t="s">
        <v>4570</v>
      </c>
      <c r="F2874" s="162" t="s">
        <v>2443</v>
      </c>
      <c r="G2874" s="802">
        <v>10.0</v>
      </c>
      <c r="H2874" s="802">
        <v>10.0</v>
      </c>
      <c r="I2874" s="802">
        <v>11.0</v>
      </c>
      <c r="J2874" s="809">
        <v>50.0</v>
      </c>
      <c r="K2874" s="887">
        <v>5.0</v>
      </c>
      <c r="L2874" s="374" t="s">
        <v>1308</v>
      </c>
    </row>
    <row r="2875" ht="12.0" customHeight="1">
      <c r="A2875" s="190" t="s">
        <v>1307</v>
      </c>
      <c r="B2875" s="190" t="s">
        <v>1306</v>
      </c>
      <c r="C2875" s="191" t="s">
        <v>139</v>
      </c>
      <c r="D2875" s="886" t="s">
        <v>5314</v>
      </c>
      <c r="E2875" s="161" t="s">
        <v>4695</v>
      </c>
      <c r="F2875" s="163" t="s">
        <v>2443</v>
      </c>
      <c r="G2875" s="193">
        <v>5.0</v>
      </c>
      <c r="H2875" s="193">
        <v>5.0</v>
      </c>
      <c r="I2875" s="193">
        <v>5.0</v>
      </c>
      <c r="J2875" s="801">
        <v>50.0</v>
      </c>
      <c r="K2875" s="696">
        <v>10.0</v>
      </c>
      <c r="L2875" s="374" t="s">
        <v>1308</v>
      </c>
    </row>
    <row r="2876" ht="12.0" customHeight="1">
      <c r="A2876" s="190" t="s">
        <v>1307</v>
      </c>
      <c r="B2876" s="190" t="s">
        <v>1306</v>
      </c>
      <c r="C2876" s="191" t="s">
        <v>139</v>
      </c>
      <c r="D2876" s="886" t="s">
        <v>5315</v>
      </c>
      <c r="E2876" s="161" t="s">
        <v>4693</v>
      </c>
      <c r="F2876" s="163" t="s">
        <v>2443</v>
      </c>
      <c r="G2876" s="161">
        <v>5.0</v>
      </c>
      <c r="H2876" s="161">
        <v>5.0</v>
      </c>
      <c r="I2876" s="161">
        <v>5.0</v>
      </c>
      <c r="J2876" s="801">
        <v>50.0</v>
      </c>
      <c r="K2876" s="696">
        <v>10.0</v>
      </c>
      <c r="L2876" s="374" t="s">
        <v>1308</v>
      </c>
    </row>
    <row r="2877" ht="12.0" customHeight="1">
      <c r="A2877" s="190" t="s">
        <v>1307</v>
      </c>
      <c r="B2877" s="190" t="s">
        <v>1306</v>
      </c>
      <c r="C2877" s="191" t="s">
        <v>139</v>
      </c>
      <c r="D2877" s="886" t="s">
        <v>3418</v>
      </c>
      <c r="E2877" s="162" t="s">
        <v>324</v>
      </c>
      <c r="F2877" s="163" t="s">
        <v>2443</v>
      </c>
      <c r="G2877" s="161">
        <v>5.0</v>
      </c>
      <c r="H2877" s="161">
        <v>5.0</v>
      </c>
      <c r="I2877" s="161">
        <v>5.0</v>
      </c>
      <c r="J2877" s="801">
        <v>50.0</v>
      </c>
      <c r="K2877" s="696">
        <v>10.0</v>
      </c>
      <c r="L2877" s="374" t="s">
        <v>1308</v>
      </c>
    </row>
    <row r="2878" ht="12.0" customHeight="1">
      <c r="A2878" s="162" t="s">
        <v>5316</v>
      </c>
      <c r="B2878" s="190" t="s">
        <v>5317</v>
      </c>
      <c r="C2878" s="348" t="s">
        <v>139</v>
      </c>
      <c r="D2878" s="162" t="s">
        <v>5318</v>
      </c>
      <c r="E2878" s="97" t="s">
        <v>4810</v>
      </c>
      <c r="F2878" s="162" t="s">
        <v>5319</v>
      </c>
      <c r="G2878" s="802">
        <v>7.0</v>
      </c>
      <c r="H2878" s="802">
        <v>4.0</v>
      </c>
      <c r="I2878" s="802">
        <v>7.0</v>
      </c>
      <c r="J2878" s="809">
        <v>50.0</v>
      </c>
      <c r="K2878" s="887">
        <v>7.14</v>
      </c>
      <c r="L2878" s="374" t="s">
        <v>1324</v>
      </c>
    </row>
    <row r="2879" ht="12.0" customHeight="1">
      <c r="A2879" s="190" t="s">
        <v>5316</v>
      </c>
      <c r="B2879" s="170" t="s">
        <v>5317</v>
      </c>
      <c r="C2879" s="191" t="s">
        <v>139</v>
      </c>
      <c r="D2879" s="162" t="s">
        <v>5320</v>
      </c>
      <c r="E2879" s="145" t="s">
        <v>5321</v>
      </c>
      <c r="F2879" s="163" t="s">
        <v>2362</v>
      </c>
      <c r="G2879" s="193">
        <v>7.0</v>
      </c>
      <c r="H2879" s="193">
        <v>4.0</v>
      </c>
      <c r="I2879" s="193">
        <v>7.0</v>
      </c>
      <c r="J2879" s="801">
        <v>50.0</v>
      </c>
      <c r="K2879" s="696">
        <v>7.14</v>
      </c>
      <c r="L2879" s="374" t="s">
        <v>1324</v>
      </c>
    </row>
    <row r="2880" ht="12.0" customHeight="1">
      <c r="A2880" s="162" t="s">
        <v>5316</v>
      </c>
      <c r="B2880" s="190" t="s">
        <v>5317</v>
      </c>
      <c r="C2880" s="191" t="s">
        <v>139</v>
      </c>
      <c r="D2880" s="162" t="s">
        <v>5322</v>
      </c>
      <c r="E2880" s="145" t="s">
        <v>5323</v>
      </c>
      <c r="F2880" s="163" t="s">
        <v>2362</v>
      </c>
      <c r="G2880" s="161">
        <v>7.0</v>
      </c>
      <c r="H2880" s="161">
        <v>4.0</v>
      </c>
      <c r="I2880" s="161">
        <v>7.0</v>
      </c>
      <c r="J2880" s="801">
        <v>50.0</v>
      </c>
      <c r="K2880" s="696">
        <v>7.14</v>
      </c>
      <c r="L2880" s="374" t="s">
        <v>1324</v>
      </c>
    </row>
    <row r="2881" ht="12.0" customHeight="1">
      <c r="A2881" s="162" t="s">
        <v>5316</v>
      </c>
      <c r="B2881" s="162" t="s">
        <v>5317</v>
      </c>
      <c r="C2881" s="161" t="s">
        <v>139</v>
      </c>
      <c r="D2881" s="162" t="s">
        <v>5324</v>
      </c>
      <c r="E2881" s="145" t="s">
        <v>4819</v>
      </c>
      <c r="F2881" s="163" t="s">
        <v>5325</v>
      </c>
      <c r="G2881" s="161">
        <v>7.0</v>
      </c>
      <c r="H2881" s="161">
        <v>4.0</v>
      </c>
      <c r="I2881" s="161">
        <v>7.0</v>
      </c>
      <c r="J2881" s="801">
        <v>50.0</v>
      </c>
      <c r="K2881" s="696">
        <v>7.14</v>
      </c>
      <c r="L2881" s="374" t="s">
        <v>1324</v>
      </c>
    </row>
    <row r="2882" ht="12.0" customHeight="1">
      <c r="A2882" s="162" t="s">
        <v>5316</v>
      </c>
      <c r="B2882" s="162" t="s">
        <v>5317</v>
      </c>
      <c r="C2882" s="161" t="s">
        <v>139</v>
      </c>
      <c r="D2882" s="162" t="s">
        <v>5326</v>
      </c>
      <c r="E2882" s="145" t="s">
        <v>5327</v>
      </c>
      <c r="F2882" s="163" t="s">
        <v>2362</v>
      </c>
      <c r="G2882" s="161">
        <v>7.0</v>
      </c>
      <c r="H2882" s="161">
        <v>4.0</v>
      </c>
      <c r="I2882" s="161">
        <v>7.0</v>
      </c>
      <c r="J2882" s="801">
        <v>50.0</v>
      </c>
      <c r="K2882" s="696">
        <v>7.14</v>
      </c>
      <c r="L2882" s="374" t="s">
        <v>1324</v>
      </c>
    </row>
    <row r="2883" ht="12.0" customHeight="1">
      <c r="A2883" s="162" t="s">
        <v>5316</v>
      </c>
      <c r="B2883" s="162" t="s">
        <v>5317</v>
      </c>
      <c r="C2883" s="161" t="s">
        <v>139</v>
      </c>
      <c r="D2883" s="162" t="s">
        <v>5328</v>
      </c>
      <c r="E2883" s="145" t="s">
        <v>5329</v>
      </c>
      <c r="F2883" s="163" t="s">
        <v>2362</v>
      </c>
      <c r="G2883" s="161">
        <v>7.0</v>
      </c>
      <c r="H2883" s="161">
        <v>4.0</v>
      </c>
      <c r="I2883" s="161">
        <v>7.0</v>
      </c>
      <c r="J2883" s="801">
        <v>50.0</v>
      </c>
      <c r="K2883" s="696">
        <v>7.14</v>
      </c>
      <c r="L2883" s="374" t="s">
        <v>1324</v>
      </c>
    </row>
    <row r="2884" ht="12.0" customHeight="1">
      <c r="A2884" s="162" t="s">
        <v>5316</v>
      </c>
      <c r="B2884" s="162" t="s">
        <v>5317</v>
      </c>
      <c r="C2884" s="161" t="s">
        <v>139</v>
      </c>
      <c r="D2884" s="162" t="s">
        <v>5330</v>
      </c>
      <c r="E2884" s="145" t="s">
        <v>4828</v>
      </c>
      <c r="F2884" s="163" t="s">
        <v>3922</v>
      </c>
      <c r="G2884" s="161">
        <v>7.0</v>
      </c>
      <c r="H2884" s="161">
        <v>4.0</v>
      </c>
      <c r="I2884" s="161">
        <v>7.0</v>
      </c>
      <c r="J2884" s="801">
        <v>50.0</v>
      </c>
      <c r="K2884" s="696">
        <v>7.14</v>
      </c>
      <c r="L2884" s="374" t="s">
        <v>1324</v>
      </c>
    </row>
    <row r="2885" ht="12.0" customHeight="1">
      <c r="A2885" s="162" t="s">
        <v>5316</v>
      </c>
      <c r="B2885" s="162" t="s">
        <v>5317</v>
      </c>
      <c r="C2885" s="161" t="s">
        <v>139</v>
      </c>
      <c r="D2885" s="162" t="s">
        <v>5331</v>
      </c>
      <c r="E2885" s="145" t="s">
        <v>5332</v>
      </c>
      <c r="F2885" s="163" t="s">
        <v>2362</v>
      </c>
      <c r="G2885" s="161">
        <v>7.0</v>
      </c>
      <c r="H2885" s="161">
        <v>4.0</v>
      </c>
      <c r="I2885" s="161">
        <v>7.0</v>
      </c>
      <c r="J2885" s="801">
        <v>50.0</v>
      </c>
      <c r="K2885" s="696">
        <v>7.14</v>
      </c>
      <c r="L2885" s="374" t="s">
        <v>1324</v>
      </c>
    </row>
    <row r="2886" ht="12.0" customHeight="1">
      <c r="A2886" s="162" t="s">
        <v>5316</v>
      </c>
      <c r="B2886" s="162" t="s">
        <v>5317</v>
      </c>
      <c r="C2886" s="161" t="s">
        <v>139</v>
      </c>
      <c r="D2886" s="162" t="s">
        <v>5333</v>
      </c>
      <c r="E2886" s="145" t="s">
        <v>4834</v>
      </c>
      <c r="F2886" s="163" t="s">
        <v>5334</v>
      </c>
      <c r="G2886" s="161">
        <v>7.0</v>
      </c>
      <c r="H2886" s="161">
        <v>4.0</v>
      </c>
      <c r="I2886" s="161">
        <v>7.0</v>
      </c>
      <c r="J2886" s="801">
        <v>50.0</v>
      </c>
      <c r="K2886" s="696">
        <v>7.14</v>
      </c>
      <c r="L2886" s="374" t="s">
        <v>1324</v>
      </c>
    </row>
    <row r="2887" ht="12.0" customHeight="1">
      <c r="A2887" s="162" t="s">
        <v>5316</v>
      </c>
      <c r="B2887" s="162" t="s">
        <v>5317</v>
      </c>
      <c r="C2887" s="161" t="s">
        <v>139</v>
      </c>
      <c r="D2887" s="162" t="s">
        <v>5335</v>
      </c>
      <c r="E2887" s="145" t="s">
        <v>4837</v>
      </c>
      <c r="F2887" s="163" t="s">
        <v>2930</v>
      </c>
      <c r="G2887" s="161">
        <v>7.0</v>
      </c>
      <c r="H2887" s="161">
        <v>4.0</v>
      </c>
      <c r="I2887" s="161">
        <v>7.0</v>
      </c>
      <c r="J2887" s="801">
        <v>50.0</v>
      </c>
      <c r="K2887" s="696">
        <v>7.14</v>
      </c>
      <c r="L2887" s="374" t="s">
        <v>1324</v>
      </c>
    </row>
    <row r="2888" ht="12.0" customHeight="1">
      <c r="A2888" s="162" t="s">
        <v>5316</v>
      </c>
      <c r="B2888" s="162" t="s">
        <v>5317</v>
      </c>
      <c r="C2888" s="161" t="s">
        <v>139</v>
      </c>
      <c r="D2888" s="162" t="s">
        <v>5336</v>
      </c>
      <c r="E2888" s="145" t="s">
        <v>5337</v>
      </c>
      <c r="F2888" s="163" t="s">
        <v>3922</v>
      </c>
      <c r="G2888" s="161">
        <v>7.0</v>
      </c>
      <c r="H2888" s="161">
        <v>4.0</v>
      </c>
      <c r="I2888" s="161">
        <v>7.0</v>
      </c>
      <c r="J2888" s="801">
        <v>50.0</v>
      </c>
      <c r="K2888" s="696">
        <v>7.14</v>
      </c>
      <c r="L2888" s="374" t="s">
        <v>1324</v>
      </c>
    </row>
    <row r="2889" ht="12.0" customHeight="1">
      <c r="A2889" s="162" t="s">
        <v>5316</v>
      </c>
      <c r="B2889" s="162" t="s">
        <v>5317</v>
      </c>
      <c r="C2889" s="161" t="s">
        <v>139</v>
      </c>
      <c r="D2889" s="162" t="s">
        <v>5338</v>
      </c>
      <c r="E2889" s="145" t="s">
        <v>4843</v>
      </c>
      <c r="F2889" s="163" t="s">
        <v>5339</v>
      </c>
      <c r="G2889" s="161">
        <v>7.0</v>
      </c>
      <c r="H2889" s="161">
        <v>4.0</v>
      </c>
      <c r="I2889" s="161">
        <v>7.0</v>
      </c>
      <c r="J2889" s="801">
        <v>50.0</v>
      </c>
      <c r="K2889" s="696">
        <v>7.14</v>
      </c>
      <c r="L2889" s="374" t="s">
        <v>1324</v>
      </c>
    </row>
    <row r="2890" ht="12.0" customHeight="1">
      <c r="A2890" s="162" t="s">
        <v>5316</v>
      </c>
      <c r="B2890" s="162" t="s">
        <v>5317</v>
      </c>
      <c r="C2890" s="161" t="s">
        <v>139</v>
      </c>
      <c r="D2890" s="162" t="s">
        <v>5340</v>
      </c>
      <c r="E2890" s="145" t="s">
        <v>4846</v>
      </c>
      <c r="F2890" s="163" t="s">
        <v>5334</v>
      </c>
      <c r="G2890" s="161">
        <v>7.0</v>
      </c>
      <c r="H2890" s="161">
        <v>4.0</v>
      </c>
      <c r="I2890" s="161">
        <v>7.0</v>
      </c>
      <c r="J2890" s="801">
        <v>50.0</v>
      </c>
      <c r="K2890" s="696">
        <v>7.14</v>
      </c>
      <c r="L2890" s="374" t="s">
        <v>1324</v>
      </c>
    </row>
    <row r="2891" ht="12.0" customHeight="1">
      <c r="A2891" s="162" t="s">
        <v>5316</v>
      </c>
      <c r="B2891" s="162" t="s">
        <v>5317</v>
      </c>
      <c r="C2891" s="161" t="s">
        <v>139</v>
      </c>
      <c r="D2891" s="162" t="s">
        <v>5341</v>
      </c>
      <c r="E2891" s="145" t="s">
        <v>4849</v>
      </c>
      <c r="F2891" s="163" t="s">
        <v>5334</v>
      </c>
      <c r="G2891" s="161">
        <v>7.0</v>
      </c>
      <c r="H2891" s="161">
        <v>4.0</v>
      </c>
      <c r="I2891" s="161">
        <v>7.0</v>
      </c>
      <c r="J2891" s="801">
        <v>50.0</v>
      </c>
      <c r="K2891" s="696">
        <v>7.14</v>
      </c>
      <c r="L2891" s="374" t="s">
        <v>1324</v>
      </c>
    </row>
    <row r="2892" ht="12.0" customHeight="1">
      <c r="A2892" s="162" t="s">
        <v>5316</v>
      </c>
      <c r="B2892" s="162" t="s">
        <v>5317</v>
      </c>
      <c r="C2892" s="161" t="s">
        <v>139</v>
      </c>
      <c r="D2892" s="162" t="s">
        <v>5342</v>
      </c>
      <c r="E2892" s="145" t="s">
        <v>3924</v>
      </c>
      <c r="F2892" s="163" t="s">
        <v>5334</v>
      </c>
      <c r="G2892" s="161">
        <v>7.0</v>
      </c>
      <c r="H2892" s="161">
        <v>4.0</v>
      </c>
      <c r="I2892" s="161">
        <v>7.0</v>
      </c>
      <c r="J2892" s="801">
        <v>50.0</v>
      </c>
      <c r="K2892" s="696">
        <v>7.14</v>
      </c>
      <c r="L2892" s="374" t="s">
        <v>1324</v>
      </c>
    </row>
    <row r="2893" ht="12.0" customHeight="1">
      <c r="A2893" s="162" t="s">
        <v>5316</v>
      </c>
      <c r="B2893" s="162" t="s">
        <v>5317</v>
      </c>
      <c r="C2893" s="161" t="s">
        <v>139</v>
      </c>
      <c r="D2893" s="162" t="s">
        <v>5343</v>
      </c>
      <c r="E2893" s="145" t="s">
        <v>4854</v>
      </c>
      <c r="F2893" s="163" t="s">
        <v>5334</v>
      </c>
      <c r="G2893" s="161">
        <v>7.0</v>
      </c>
      <c r="H2893" s="161">
        <v>4.0</v>
      </c>
      <c r="I2893" s="161">
        <v>7.0</v>
      </c>
      <c r="J2893" s="801">
        <v>50.0</v>
      </c>
      <c r="K2893" s="696">
        <v>7.14</v>
      </c>
      <c r="L2893" s="374" t="s">
        <v>1324</v>
      </c>
    </row>
    <row r="2894" ht="12.0" customHeight="1">
      <c r="A2894" s="162" t="s">
        <v>5316</v>
      </c>
      <c r="B2894" s="162" t="s">
        <v>5317</v>
      </c>
      <c r="C2894" s="161" t="s">
        <v>139</v>
      </c>
      <c r="D2894" s="162" t="s">
        <v>5344</v>
      </c>
      <c r="E2894" s="145" t="s">
        <v>4857</v>
      </c>
      <c r="F2894" s="163" t="s">
        <v>5345</v>
      </c>
      <c r="G2894" s="161">
        <v>7.0</v>
      </c>
      <c r="H2894" s="161">
        <v>4.0</v>
      </c>
      <c r="I2894" s="161">
        <v>7.0</v>
      </c>
      <c r="J2894" s="801">
        <v>50.0</v>
      </c>
      <c r="K2894" s="696">
        <v>7.14</v>
      </c>
      <c r="L2894" s="374" t="s">
        <v>1324</v>
      </c>
    </row>
    <row r="2895" ht="12.0" customHeight="1">
      <c r="A2895" s="162" t="s">
        <v>5316</v>
      </c>
      <c r="B2895" s="162" t="s">
        <v>5317</v>
      </c>
      <c r="C2895" s="161" t="s">
        <v>139</v>
      </c>
      <c r="D2895" s="162" t="s">
        <v>5346</v>
      </c>
      <c r="E2895" s="145" t="s">
        <v>4860</v>
      </c>
      <c r="F2895" s="163" t="s">
        <v>5334</v>
      </c>
      <c r="G2895" s="161">
        <v>7.0</v>
      </c>
      <c r="H2895" s="161">
        <v>4.0</v>
      </c>
      <c r="I2895" s="161">
        <v>7.0</v>
      </c>
      <c r="J2895" s="801">
        <v>50.0</v>
      </c>
      <c r="K2895" s="696">
        <v>7.14</v>
      </c>
      <c r="L2895" s="374" t="s">
        <v>1324</v>
      </c>
    </row>
    <row r="2896" ht="12.0" customHeight="1">
      <c r="A2896" s="162" t="s">
        <v>5316</v>
      </c>
      <c r="B2896" s="162" t="s">
        <v>5317</v>
      </c>
      <c r="C2896" s="161" t="s">
        <v>139</v>
      </c>
      <c r="D2896" s="162" t="s">
        <v>5347</v>
      </c>
      <c r="E2896" s="145" t="s">
        <v>5348</v>
      </c>
      <c r="F2896" s="163" t="s">
        <v>2930</v>
      </c>
      <c r="G2896" s="161">
        <v>7.0</v>
      </c>
      <c r="H2896" s="161">
        <v>4.0</v>
      </c>
      <c r="I2896" s="161">
        <v>7.0</v>
      </c>
      <c r="J2896" s="801">
        <v>50.0</v>
      </c>
      <c r="K2896" s="696">
        <v>7.14</v>
      </c>
      <c r="L2896" s="374" t="s">
        <v>1324</v>
      </c>
    </row>
    <row r="2897" ht="12.0" customHeight="1">
      <c r="A2897" s="162" t="s">
        <v>5316</v>
      </c>
      <c r="B2897" s="162" t="s">
        <v>5317</v>
      </c>
      <c r="C2897" s="161" t="s">
        <v>139</v>
      </c>
      <c r="D2897" s="162" t="s">
        <v>5349</v>
      </c>
      <c r="E2897" s="145" t="s">
        <v>4863</v>
      </c>
      <c r="F2897" s="163" t="s">
        <v>2930</v>
      </c>
      <c r="G2897" s="161">
        <v>7.0</v>
      </c>
      <c r="H2897" s="161">
        <v>4.0</v>
      </c>
      <c r="I2897" s="161">
        <v>7.0</v>
      </c>
      <c r="J2897" s="801">
        <v>50.0</v>
      </c>
      <c r="K2897" s="696">
        <v>7.14</v>
      </c>
      <c r="L2897" s="374" t="s">
        <v>1324</v>
      </c>
    </row>
    <row r="2898" ht="12.0" customHeight="1">
      <c r="A2898" s="162" t="s">
        <v>1318</v>
      </c>
      <c r="B2898" s="162" t="s">
        <v>1317</v>
      </c>
      <c r="C2898" s="161" t="s">
        <v>139</v>
      </c>
      <c r="D2898" s="162" t="s">
        <v>5350</v>
      </c>
      <c r="E2898" s="145" t="s">
        <v>4103</v>
      </c>
      <c r="F2898" s="163" t="s">
        <v>5334</v>
      </c>
      <c r="G2898" s="161">
        <v>12.0</v>
      </c>
      <c r="H2898" s="161">
        <v>11.0</v>
      </c>
      <c r="I2898" s="161">
        <v>12.0</v>
      </c>
      <c r="J2898" s="801">
        <v>50.0</v>
      </c>
      <c r="K2898" s="696">
        <v>4.16</v>
      </c>
      <c r="L2898" s="374" t="s">
        <v>1324</v>
      </c>
    </row>
    <row r="2899" ht="12.0" customHeight="1">
      <c r="A2899" s="162" t="s">
        <v>1326</v>
      </c>
      <c r="B2899" s="162" t="s">
        <v>1325</v>
      </c>
      <c r="C2899" s="161" t="s">
        <v>139</v>
      </c>
      <c r="D2899" s="162" t="s">
        <v>5351</v>
      </c>
      <c r="E2899" s="145" t="s">
        <v>4098</v>
      </c>
      <c r="F2899" s="163" t="s">
        <v>3922</v>
      </c>
      <c r="G2899" s="161">
        <v>12.0</v>
      </c>
      <c r="H2899" s="161">
        <v>11.0</v>
      </c>
      <c r="I2899" s="161">
        <v>12.0</v>
      </c>
      <c r="J2899" s="801">
        <v>50.0</v>
      </c>
      <c r="K2899" s="696">
        <v>4.16</v>
      </c>
      <c r="L2899" s="374" t="s">
        <v>1324</v>
      </c>
    </row>
    <row r="2900" ht="12.0" customHeight="1">
      <c r="A2900" s="162" t="s">
        <v>1326</v>
      </c>
      <c r="B2900" s="162" t="s">
        <v>1325</v>
      </c>
      <c r="C2900" s="161" t="s">
        <v>139</v>
      </c>
      <c r="D2900" s="162" t="s">
        <v>5352</v>
      </c>
      <c r="E2900" s="145" t="s">
        <v>4100</v>
      </c>
      <c r="F2900" s="163" t="s">
        <v>5334</v>
      </c>
      <c r="G2900" s="161">
        <v>12.0</v>
      </c>
      <c r="H2900" s="161">
        <v>11.0</v>
      </c>
      <c r="I2900" s="161">
        <v>12.0</v>
      </c>
      <c r="J2900" s="801">
        <v>50.0</v>
      </c>
      <c r="K2900" s="696">
        <v>4.16</v>
      </c>
      <c r="L2900" s="374" t="s">
        <v>1324</v>
      </c>
    </row>
    <row r="2901" ht="12.0" customHeight="1">
      <c r="A2901" s="162" t="s">
        <v>1326</v>
      </c>
      <c r="B2901" s="162" t="s">
        <v>1325</v>
      </c>
      <c r="C2901" s="161" t="s">
        <v>139</v>
      </c>
      <c r="D2901" s="162" t="s">
        <v>5353</v>
      </c>
      <c r="E2901" s="145" t="s">
        <v>3924</v>
      </c>
      <c r="F2901" s="163" t="s">
        <v>5334</v>
      </c>
      <c r="G2901" s="161">
        <v>12.0</v>
      </c>
      <c r="H2901" s="161">
        <v>11.0</v>
      </c>
      <c r="I2901" s="161">
        <v>12.0</v>
      </c>
      <c r="J2901" s="801">
        <v>50.0</v>
      </c>
      <c r="K2901" s="696">
        <v>4.16</v>
      </c>
      <c r="L2901" s="374" t="s">
        <v>1324</v>
      </c>
    </row>
    <row r="2902" ht="12.0" customHeight="1">
      <c r="A2902" s="888" t="s">
        <v>5354</v>
      </c>
      <c r="B2902" s="889" t="s">
        <v>5355</v>
      </c>
      <c r="C2902" s="348" t="s">
        <v>139</v>
      </c>
      <c r="D2902" s="162" t="s">
        <v>5356</v>
      </c>
      <c r="E2902" s="97" t="s">
        <v>5357</v>
      </c>
      <c r="F2902" s="162" t="s">
        <v>2443</v>
      </c>
      <c r="G2902" s="802">
        <v>7.0</v>
      </c>
      <c r="H2902" s="802">
        <v>7.0</v>
      </c>
      <c r="I2902" s="802">
        <v>7.0</v>
      </c>
      <c r="J2902" s="809">
        <v>50.0</v>
      </c>
      <c r="K2902" s="890">
        <f>50/7</f>
        <v>7.142857143</v>
      </c>
      <c r="L2902" s="374" t="s">
        <v>5358</v>
      </c>
    </row>
    <row r="2903" ht="12.0" customHeight="1">
      <c r="A2903" s="888" t="s">
        <v>5359</v>
      </c>
      <c r="B2903" s="889" t="s">
        <v>5360</v>
      </c>
      <c r="C2903" s="191" t="s">
        <v>139</v>
      </c>
      <c r="D2903" s="162" t="s">
        <v>5361</v>
      </c>
      <c r="E2903" s="161" t="s">
        <v>3558</v>
      </c>
      <c r="F2903" s="163" t="s">
        <v>2443</v>
      </c>
      <c r="G2903" s="193">
        <v>7.0</v>
      </c>
      <c r="H2903" s="193">
        <v>7.0</v>
      </c>
      <c r="I2903" s="193">
        <v>7.0</v>
      </c>
      <c r="J2903" s="801">
        <v>50.0</v>
      </c>
      <c r="K2903" s="696">
        <v>7.14</v>
      </c>
      <c r="L2903" s="374" t="s">
        <v>5358</v>
      </c>
    </row>
    <row r="2904" ht="12.0" customHeight="1">
      <c r="A2904" s="888" t="s">
        <v>5362</v>
      </c>
      <c r="B2904" s="889" t="s">
        <v>5363</v>
      </c>
      <c r="C2904" s="191" t="s">
        <v>139</v>
      </c>
      <c r="D2904" s="162" t="s">
        <v>5364</v>
      </c>
      <c r="E2904" s="161" t="s">
        <v>3555</v>
      </c>
      <c r="F2904" s="163" t="s">
        <v>2443</v>
      </c>
      <c r="G2904" s="161">
        <v>7.0</v>
      </c>
      <c r="H2904" s="161">
        <v>7.0</v>
      </c>
      <c r="I2904" s="161">
        <v>7.0</v>
      </c>
      <c r="J2904" s="801">
        <v>50.0</v>
      </c>
      <c r="K2904" s="696">
        <v>7.14</v>
      </c>
      <c r="L2904" s="374" t="s">
        <v>5358</v>
      </c>
    </row>
    <row r="2905" ht="12.0" customHeight="1">
      <c r="A2905" s="888" t="s">
        <v>5365</v>
      </c>
      <c r="B2905" s="889" t="s">
        <v>5366</v>
      </c>
      <c r="C2905" s="161" t="s">
        <v>139</v>
      </c>
      <c r="D2905" s="162" t="s">
        <v>5367</v>
      </c>
      <c r="E2905" s="161" t="s">
        <v>5368</v>
      </c>
      <c r="F2905" s="163" t="s">
        <v>2443</v>
      </c>
      <c r="G2905" s="161">
        <v>7.0</v>
      </c>
      <c r="H2905" s="161">
        <v>7.0</v>
      </c>
      <c r="I2905" s="161"/>
      <c r="J2905" s="801">
        <v>50.0</v>
      </c>
      <c r="K2905" s="696">
        <v>7.14</v>
      </c>
      <c r="L2905" s="374" t="s">
        <v>5358</v>
      </c>
    </row>
    <row r="2906" ht="12.0" customHeight="1">
      <c r="A2906" s="891" t="s">
        <v>5369</v>
      </c>
      <c r="B2906" s="891" t="s">
        <v>5370</v>
      </c>
      <c r="C2906" s="161" t="s">
        <v>139</v>
      </c>
      <c r="D2906" s="892" t="s">
        <v>5371</v>
      </c>
      <c r="E2906" s="161" t="s">
        <v>5372</v>
      </c>
      <c r="F2906" s="163" t="s">
        <v>2443</v>
      </c>
      <c r="G2906" s="161">
        <v>6.0</v>
      </c>
      <c r="H2906" s="161">
        <v>4.0</v>
      </c>
      <c r="I2906" s="161">
        <v>6.0</v>
      </c>
      <c r="J2906" s="801">
        <v>50.0</v>
      </c>
      <c r="K2906" s="696">
        <v>12.5</v>
      </c>
      <c r="L2906" s="374" t="s">
        <v>5358</v>
      </c>
    </row>
    <row r="2907" ht="12.0" customHeight="1">
      <c r="A2907" s="891" t="s">
        <v>5369</v>
      </c>
      <c r="B2907" s="891" t="s">
        <v>5370</v>
      </c>
      <c r="C2907" s="161" t="s">
        <v>139</v>
      </c>
      <c r="D2907" s="162" t="s">
        <v>5373</v>
      </c>
      <c r="E2907" s="161" t="s">
        <v>5374</v>
      </c>
      <c r="F2907" s="163" t="s">
        <v>2443</v>
      </c>
      <c r="G2907" s="161">
        <v>6.0</v>
      </c>
      <c r="H2907" s="161">
        <v>4.0</v>
      </c>
      <c r="I2907" s="161">
        <v>6.0</v>
      </c>
      <c r="J2907" s="801">
        <v>50.0</v>
      </c>
      <c r="K2907" s="696">
        <v>12.5</v>
      </c>
      <c r="L2907" s="374" t="s">
        <v>5358</v>
      </c>
    </row>
    <row r="2908" ht="12.0" customHeight="1">
      <c r="A2908" s="891" t="s">
        <v>5369</v>
      </c>
      <c r="B2908" s="891" t="s">
        <v>5370</v>
      </c>
      <c r="C2908" s="161" t="s">
        <v>139</v>
      </c>
      <c r="D2908" s="162" t="s">
        <v>5375</v>
      </c>
      <c r="E2908" s="161" t="s">
        <v>5376</v>
      </c>
      <c r="F2908" s="163" t="s">
        <v>2443</v>
      </c>
      <c r="G2908" s="161">
        <v>6.0</v>
      </c>
      <c r="H2908" s="161">
        <v>4.0</v>
      </c>
      <c r="I2908" s="161">
        <v>6.0</v>
      </c>
      <c r="J2908" s="801">
        <v>50.0</v>
      </c>
      <c r="K2908" s="696">
        <v>12.5</v>
      </c>
      <c r="L2908" s="374" t="s">
        <v>5358</v>
      </c>
    </row>
    <row r="2909" ht="12.0" customHeight="1">
      <c r="A2909" s="891" t="s">
        <v>5377</v>
      </c>
      <c r="B2909" s="891" t="s">
        <v>5378</v>
      </c>
      <c r="C2909" s="161" t="s">
        <v>139</v>
      </c>
      <c r="D2909" s="162" t="s">
        <v>5379</v>
      </c>
      <c r="E2909" s="161" t="s">
        <v>3417</v>
      </c>
      <c r="F2909" s="163" t="s">
        <v>2443</v>
      </c>
      <c r="G2909" s="161">
        <v>15.0</v>
      </c>
      <c r="H2909" s="161">
        <v>15.0</v>
      </c>
      <c r="I2909" s="161">
        <v>15.0</v>
      </c>
      <c r="J2909" s="801">
        <v>50.0</v>
      </c>
      <c r="K2909" s="696">
        <v>3.33</v>
      </c>
      <c r="L2909" s="374" t="s">
        <v>5358</v>
      </c>
    </row>
    <row r="2910" ht="12.0" customHeight="1">
      <c r="A2910" s="891" t="s">
        <v>5377</v>
      </c>
      <c r="B2910" s="891" t="s">
        <v>5380</v>
      </c>
      <c r="C2910" s="161" t="s">
        <v>139</v>
      </c>
      <c r="D2910" s="162" t="s">
        <v>5381</v>
      </c>
      <c r="E2910" s="145" t="s">
        <v>3420</v>
      </c>
      <c r="F2910" s="163" t="s">
        <v>2443</v>
      </c>
      <c r="G2910" s="161">
        <v>15.0</v>
      </c>
      <c r="H2910" s="161">
        <v>15.0</v>
      </c>
      <c r="I2910" s="161">
        <v>15.0</v>
      </c>
      <c r="J2910" s="801">
        <v>50.0</v>
      </c>
      <c r="K2910" s="696">
        <v>3.33</v>
      </c>
      <c r="L2910" s="374" t="s">
        <v>5358</v>
      </c>
    </row>
    <row r="2911" ht="12.0" customHeight="1">
      <c r="A2911" s="893" t="s">
        <v>5382</v>
      </c>
      <c r="B2911" s="893" t="s">
        <v>5383</v>
      </c>
      <c r="C2911" s="161" t="s">
        <v>139</v>
      </c>
      <c r="D2911" s="162" t="s">
        <v>5384</v>
      </c>
      <c r="E2911" s="145" t="s">
        <v>5385</v>
      </c>
      <c r="F2911" s="163" t="s">
        <v>2443</v>
      </c>
      <c r="G2911" s="161">
        <v>7.0</v>
      </c>
      <c r="H2911" s="161">
        <v>5.0</v>
      </c>
      <c r="I2911" s="161">
        <v>7.0</v>
      </c>
      <c r="J2911" s="801">
        <v>50.0</v>
      </c>
      <c r="K2911" s="696">
        <v>7.14</v>
      </c>
      <c r="L2911" s="374" t="s">
        <v>5358</v>
      </c>
    </row>
    <row r="2912" ht="12.0" customHeight="1">
      <c r="A2912" s="893" t="s">
        <v>5382</v>
      </c>
      <c r="B2912" s="893" t="s">
        <v>5383</v>
      </c>
      <c r="C2912" s="161" t="s">
        <v>139</v>
      </c>
      <c r="D2912" s="162" t="s">
        <v>5386</v>
      </c>
      <c r="E2912" s="145" t="s">
        <v>5387</v>
      </c>
      <c r="F2912" s="163" t="s">
        <v>2443</v>
      </c>
      <c r="G2912" s="161">
        <v>7.0</v>
      </c>
      <c r="H2912" s="161">
        <v>5.0</v>
      </c>
      <c r="I2912" s="161">
        <v>7.0</v>
      </c>
      <c r="J2912" s="801">
        <v>50.0</v>
      </c>
      <c r="K2912" s="696">
        <v>7.14</v>
      </c>
      <c r="L2912" s="374" t="s">
        <v>5358</v>
      </c>
      <c r="N2912" s="894"/>
    </row>
    <row r="2913" ht="12.0" customHeight="1">
      <c r="A2913" s="895" t="s">
        <v>5388</v>
      </c>
      <c r="B2913" s="896" t="s">
        <v>5389</v>
      </c>
      <c r="C2913" s="161" t="s">
        <v>139</v>
      </c>
      <c r="D2913" s="897" t="s">
        <v>5390</v>
      </c>
      <c r="E2913" s="161" t="s">
        <v>5391</v>
      </c>
      <c r="F2913" s="163" t="s">
        <v>2443</v>
      </c>
      <c r="G2913" s="161">
        <v>6.0</v>
      </c>
      <c r="H2913" s="161">
        <v>4.0</v>
      </c>
      <c r="I2913" s="161">
        <v>6.0</v>
      </c>
      <c r="J2913" s="801">
        <v>50.0</v>
      </c>
      <c r="K2913" s="696">
        <v>8.33</v>
      </c>
      <c r="L2913" s="374" t="s">
        <v>5358</v>
      </c>
    </row>
    <row r="2914" ht="12.0" customHeight="1">
      <c r="A2914" s="895" t="s">
        <v>5388</v>
      </c>
      <c r="B2914" s="896" t="s">
        <v>5389</v>
      </c>
      <c r="C2914" s="161" t="s">
        <v>139</v>
      </c>
      <c r="D2914" s="162" t="s">
        <v>5392</v>
      </c>
      <c r="E2914" s="161" t="s">
        <v>5393</v>
      </c>
      <c r="F2914" s="163" t="s">
        <v>2443</v>
      </c>
      <c r="G2914" s="161">
        <v>6.0</v>
      </c>
      <c r="H2914" s="161">
        <v>4.0</v>
      </c>
      <c r="I2914" s="161">
        <v>6.0</v>
      </c>
      <c r="J2914" s="801">
        <v>50.0</v>
      </c>
      <c r="K2914" s="696">
        <v>8.33</v>
      </c>
      <c r="L2914" s="374" t="s">
        <v>5358</v>
      </c>
    </row>
    <row r="2915" ht="12.0" customHeight="1">
      <c r="A2915" s="898" t="s">
        <v>5394</v>
      </c>
      <c r="B2915" s="898" t="s">
        <v>5395</v>
      </c>
      <c r="C2915" s="161" t="s">
        <v>139</v>
      </c>
      <c r="D2915" s="162" t="s">
        <v>5396</v>
      </c>
      <c r="E2915" s="161" t="s">
        <v>5397</v>
      </c>
      <c r="F2915" s="163" t="s">
        <v>2443</v>
      </c>
      <c r="G2915" s="161">
        <v>6.0</v>
      </c>
      <c r="H2915" s="161">
        <v>4.0</v>
      </c>
      <c r="I2915" s="161">
        <v>6.0</v>
      </c>
      <c r="J2915" s="801">
        <v>50.0</v>
      </c>
      <c r="K2915" s="696">
        <v>8.33</v>
      </c>
      <c r="L2915" s="374" t="s">
        <v>5358</v>
      </c>
    </row>
    <row r="2916" ht="12.0" customHeight="1">
      <c r="A2916" s="898" t="s">
        <v>5394</v>
      </c>
      <c r="B2916" s="898" t="s">
        <v>5395</v>
      </c>
      <c r="C2916" s="161" t="s">
        <v>139</v>
      </c>
      <c r="D2916" s="162" t="s">
        <v>5398</v>
      </c>
      <c r="E2916" s="161" t="s">
        <v>5399</v>
      </c>
      <c r="F2916" s="163" t="s">
        <v>2443</v>
      </c>
      <c r="G2916" s="161">
        <v>6.0</v>
      </c>
      <c r="H2916" s="161">
        <v>4.0</v>
      </c>
      <c r="I2916" s="161">
        <v>6.0</v>
      </c>
      <c r="J2916" s="801">
        <v>50.0</v>
      </c>
      <c r="K2916" s="696">
        <v>8.33</v>
      </c>
      <c r="L2916" s="374" t="s">
        <v>5358</v>
      </c>
    </row>
    <row r="2917" ht="12.0" customHeight="1">
      <c r="A2917" s="898" t="s">
        <v>5394</v>
      </c>
      <c r="B2917" s="898" t="s">
        <v>5395</v>
      </c>
      <c r="C2917" s="161" t="s">
        <v>139</v>
      </c>
      <c r="D2917" s="162" t="s">
        <v>5400</v>
      </c>
      <c r="E2917" s="161" t="s">
        <v>5401</v>
      </c>
      <c r="F2917" s="163" t="s">
        <v>2443</v>
      </c>
      <c r="G2917" s="161">
        <v>6.0</v>
      </c>
      <c r="H2917" s="161">
        <v>4.0</v>
      </c>
      <c r="I2917" s="161">
        <v>6.0</v>
      </c>
      <c r="J2917" s="801">
        <v>50.0</v>
      </c>
      <c r="K2917" s="696">
        <v>8.33</v>
      </c>
      <c r="L2917" s="374" t="s">
        <v>5358</v>
      </c>
    </row>
    <row r="2918" ht="12.0" customHeight="1">
      <c r="A2918" s="898" t="s">
        <v>5394</v>
      </c>
      <c r="B2918" s="898" t="s">
        <v>5395</v>
      </c>
      <c r="C2918" s="161"/>
      <c r="D2918" s="899" t="s">
        <v>5402</v>
      </c>
      <c r="E2918" s="161" t="s">
        <v>5403</v>
      </c>
      <c r="F2918" s="163" t="s">
        <v>2443</v>
      </c>
      <c r="G2918" s="161">
        <v>6.0</v>
      </c>
      <c r="H2918" s="161">
        <v>4.0</v>
      </c>
      <c r="I2918" s="161">
        <v>6.0</v>
      </c>
      <c r="J2918" s="696">
        <v>50.0</v>
      </c>
      <c r="K2918" s="696">
        <v>8.33</v>
      </c>
      <c r="L2918" s="374" t="s">
        <v>5358</v>
      </c>
    </row>
    <row r="2919" ht="12.0" customHeight="1">
      <c r="A2919" s="864" t="s">
        <v>5404</v>
      </c>
      <c r="B2919" s="900" t="s">
        <v>5405</v>
      </c>
      <c r="C2919" s="181" t="s">
        <v>139</v>
      </c>
      <c r="D2919" s="901" t="s">
        <v>5406</v>
      </c>
      <c r="E2919" s="181" t="s">
        <v>5407</v>
      </c>
      <c r="F2919" s="184" t="s">
        <v>2443</v>
      </c>
      <c r="G2919" s="181">
        <v>7.0</v>
      </c>
      <c r="H2919" s="181">
        <v>7.0</v>
      </c>
      <c r="I2919" s="181">
        <v>7.0</v>
      </c>
      <c r="J2919" s="817">
        <v>50.0</v>
      </c>
      <c r="K2919" s="817">
        <v>7.14</v>
      </c>
      <c r="L2919" s="374" t="s">
        <v>5358</v>
      </c>
    </row>
    <row r="2920" ht="12.0" customHeight="1">
      <c r="A2920" s="902" t="s">
        <v>5408</v>
      </c>
      <c r="B2920" s="903" t="s">
        <v>5409</v>
      </c>
      <c r="C2920" s="181" t="s">
        <v>139</v>
      </c>
      <c r="D2920" s="901" t="s">
        <v>5410</v>
      </c>
      <c r="E2920" s="181" t="s">
        <v>4527</v>
      </c>
      <c r="F2920" s="184" t="s">
        <v>2443</v>
      </c>
      <c r="G2920" s="181">
        <v>13.0</v>
      </c>
      <c r="H2920" s="181">
        <v>1.0</v>
      </c>
      <c r="I2920" s="181">
        <v>13.0</v>
      </c>
      <c r="J2920" s="817">
        <v>50.0</v>
      </c>
      <c r="K2920" s="817">
        <v>3.84</v>
      </c>
      <c r="L2920" s="374" t="s">
        <v>5358</v>
      </c>
    </row>
    <row r="2921" ht="12.0" customHeight="1">
      <c r="A2921" s="898" t="s">
        <v>5408</v>
      </c>
      <c r="B2921" s="904" t="s">
        <v>5409</v>
      </c>
      <c r="C2921" s="181"/>
      <c r="D2921" s="905" t="s">
        <v>5411</v>
      </c>
      <c r="E2921" s="181" t="s">
        <v>4529</v>
      </c>
      <c r="F2921" s="184" t="s">
        <v>2443</v>
      </c>
      <c r="G2921" s="181">
        <v>13.0</v>
      </c>
      <c r="H2921" s="181">
        <v>1.0</v>
      </c>
      <c r="I2921" s="181">
        <v>13.0</v>
      </c>
      <c r="J2921" s="817">
        <v>50.0</v>
      </c>
      <c r="K2921" s="817">
        <v>3.84</v>
      </c>
      <c r="L2921" s="374" t="s">
        <v>5358</v>
      </c>
    </row>
    <row r="2922" ht="12.0" customHeight="1">
      <c r="A2922" s="162" t="s">
        <v>5412</v>
      </c>
      <c r="B2922" s="161" t="s">
        <v>5413</v>
      </c>
      <c r="C2922" s="181" t="s">
        <v>139</v>
      </c>
      <c r="D2922" s="348" t="s">
        <v>5414</v>
      </c>
      <c r="E2922" s="348" t="s">
        <v>5415</v>
      </c>
      <c r="F2922" s="184" t="s">
        <v>2443</v>
      </c>
      <c r="G2922" s="181">
        <v>4.0</v>
      </c>
      <c r="H2922" s="181">
        <v>3.0</v>
      </c>
      <c r="I2922" s="181">
        <v>4.0</v>
      </c>
      <c r="J2922" s="817">
        <v>50.0</v>
      </c>
      <c r="K2922" s="817">
        <v>12.5</v>
      </c>
      <c r="L2922" s="374" t="s">
        <v>5358</v>
      </c>
    </row>
    <row r="2923" ht="12.0" customHeight="1">
      <c r="A2923" s="162" t="s">
        <v>5412</v>
      </c>
      <c r="B2923" s="181" t="s">
        <v>5413</v>
      </c>
      <c r="C2923" s="181" t="s">
        <v>139</v>
      </c>
      <c r="D2923" s="365" t="s">
        <v>5416</v>
      </c>
      <c r="E2923" s="365" t="s">
        <v>5417</v>
      </c>
      <c r="F2923" s="184" t="s">
        <v>2443</v>
      </c>
      <c r="G2923" s="181">
        <v>4.0</v>
      </c>
      <c r="H2923" s="181">
        <v>3.0</v>
      </c>
      <c r="I2923" s="181">
        <v>4.0</v>
      </c>
      <c r="J2923" s="817">
        <v>50.0</v>
      </c>
      <c r="K2923" s="817">
        <v>12.5</v>
      </c>
      <c r="L2923" s="374" t="s">
        <v>5358</v>
      </c>
    </row>
    <row r="2924" ht="12.0" customHeight="1">
      <c r="A2924" s="162" t="s">
        <v>5412</v>
      </c>
      <c r="B2924" s="181" t="s">
        <v>5413</v>
      </c>
      <c r="C2924" s="181" t="s">
        <v>139</v>
      </c>
      <c r="D2924" s="365" t="s">
        <v>5418</v>
      </c>
      <c r="E2924" s="365" t="s">
        <v>5419</v>
      </c>
      <c r="F2924" s="184" t="s">
        <v>2443</v>
      </c>
      <c r="G2924" s="181">
        <v>4.0</v>
      </c>
      <c r="H2924" s="181">
        <v>3.0</v>
      </c>
      <c r="I2924" s="181">
        <v>4.0</v>
      </c>
      <c r="J2924" s="817">
        <v>50.0</v>
      </c>
      <c r="K2924" s="817">
        <v>12.5</v>
      </c>
      <c r="L2924" s="374" t="s">
        <v>5358</v>
      </c>
    </row>
    <row r="2925" ht="12.0" customHeight="1">
      <c r="A2925" s="906" t="s">
        <v>5420</v>
      </c>
      <c r="B2925" s="904" t="s">
        <v>1366</v>
      </c>
      <c r="C2925" s="181" t="s">
        <v>139</v>
      </c>
      <c r="D2925" s="365" t="s">
        <v>5421</v>
      </c>
      <c r="E2925" s="365" t="s">
        <v>5422</v>
      </c>
      <c r="F2925" s="184" t="s">
        <v>2443</v>
      </c>
      <c r="G2925" s="181">
        <v>15.0</v>
      </c>
      <c r="H2925" s="181">
        <v>2.0</v>
      </c>
      <c r="I2925" s="181">
        <v>15.0</v>
      </c>
      <c r="J2925" s="817">
        <v>50.0</v>
      </c>
      <c r="K2925" s="817">
        <v>3.33</v>
      </c>
      <c r="L2925" s="374" t="s">
        <v>5358</v>
      </c>
    </row>
    <row r="2926" ht="12.0" customHeight="1">
      <c r="A2926" s="891" t="s">
        <v>5423</v>
      </c>
      <c r="B2926" s="904" t="s">
        <v>5424</v>
      </c>
      <c r="C2926" s="181" t="s">
        <v>139</v>
      </c>
      <c r="D2926" s="365" t="s">
        <v>5425</v>
      </c>
      <c r="E2926" s="365" t="s">
        <v>5426</v>
      </c>
      <c r="F2926" s="184" t="s">
        <v>2443</v>
      </c>
      <c r="G2926" s="181">
        <v>12.0</v>
      </c>
      <c r="H2926" s="181">
        <v>11.0</v>
      </c>
      <c r="I2926" s="181">
        <v>12.0</v>
      </c>
      <c r="J2926" s="817">
        <v>50.0</v>
      </c>
      <c r="K2926" s="817">
        <v>4.16</v>
      </c>
      <c r="L2926" s="374" t="s">
        <v>5358</v>
      </c>
    </row>
    <row r="2927" ht="12.0" customHeight="1">
      <c r="A2927" s="891" t="s">
        <v>5423</v>
      </c>
      <c r="B2927" s="904" t="s">
        <v>5424</v>
      </c>
      <c r="C2927" s="181"/>
      <c r="D2927" s="365" t="s">
        <v>5427</v>
      </c>
      <c r="E2927" s="365" t="s">
        <v>5428</v>
      </c>
      <c r="F2927" s="184" t="s">
        <v>2443</v>
      </c>
      <c r="G2927" s="181">
        <v>12.0</v>
      </c>
      <c r="H2927" s="181">
        <v>11.0</v>
      </c>
      <c r="I2927" s="181">
        <v>12.0</v>
      </c>
      <c r="J2927" s="817">
        <v>50.0</v>
      </c>
      <c r="K2927" s="817">
        <v>4.16</v>
      </c>
      <c r="L2927" s="374" t="s">
        <v>5358</v>
      </c>
    </row>
    <row r="2928" ht="12.0" customHeight="1">
      <c r="A2928" s="906" t="s">
        <v>5429</v>
      </c>
      <c r="B2928" s="340" t="s">
        <v>5430</v>
      </c>
      <c r="C2928" s="181" t="s">
        <v>139</v>
      </c>
      <c r="D2928" s="895" t="s">
        <v>5431</v>
      </c>
      <c r="E2928" s="365" t="s">
        <v>5432</v>
      </c>
      <c r="F2928" s="184" t="s">
        <v>2443</v>
      </c>
      <c r="G2928" s="181">
        <v>14.0</v>
      </c>
      <c r="H2928" s="181">
        <v>2.0</v>
      </c>
      <c r="I2928" s="181">
        <v>14.0</v>
      </c>
      <c r="J2928" s="817">
        <v>50.0</v>
      </c>
      <c r="K2928" s="817">
        <v>3.57</v>
      </c>
      <c r="L2928" s="374" t="s">
        <v>5358</v>
      </c>
    </row>
    <row r="2929" ht="12.0" customHeight="1">
      <c r="A2929" s="387" t="s">
        <v>5433</v>
      </c>
      <c r="B2929" s="904" t="s">
        <v>5434</v>
      </c>
      <c r="C2929" s="181" t="s">
        <v>139</v>
      </c>
      <c r="D2929" s="895" t="s">
        <v>5435</v>
      </c>
      <c r="E2929" s="907" t="s">
        <v>5436</v>
      </c>
      <c r="F2929" s="184" t="s">
        <v>2443</v>
      </c>
      <c r="G2929" s="181">
        <v>7.0</v>
      </c>
      <c r="H2929" s="181">
        <v>2.0</v>
      </c>
      <c r="I2929" s="181">
        <v>7.0</v>
      </c>
      <c r="J2929" s="817">
        <v>50.0</v>
      </c>
      <c r="K2929" s="817">
        <v>7.14</v>
      </c>
      <c r="L2929" s="374" t="s">
        <v>5358</v>
      </c>
    </row>
    <row r="2930" ht="12.0" customHeight="1">
      <c r="A2930" s="162" t="s">
        <v>5437</v>
      </c>
      <c r="B2930" s="190" t="s">
        <v>5438</v>
      </c>
      <c r="C2930" s="348" t="s">
        <v>139</v>
      </c>
      <c r="D2930" s="162" t="s">
        <v>5439</v>
      </c>
      <c r="E2930" s="97" t="s">
        <v>5440</v>
      </c>
      <c r="F2930" s="161" t="s">
        <v>2930</v>
      </c>
      <c r="G2930" s="160">
        <v>6.0</v>
      </c>
      <c r="H2930" s="802">
        <v>4.0</v>
      </c>
      <c r="I2930" s="802">
        <v>6.0</v>
      </c>
      <c r="J2930" s="809">
        <v>50.0</v>
      </c>
      <c r="K2930" s="890">
        <v>8.33</v>
      </c>
      <c r="L2930" s="374" t="s">
        <v>1428</v>
      </c>
    </row>
    <row r="2931" ht="12.0" customHeight="1">
      <c r="A2931" s="190" t="s">
        <v>5437</v>
      </c>
      <c r="B2931" s="170" t="s">
        <v>5438</v>
      </c>
      <c r="C2931" s="191" t="s">
        <v>139</v>
      </c>
      <c r="D2931" s="162" t="s">
        <v>5441</v>
      </c>
      <c r="E2931" s="145" t="s">
        <v>5442</v>
      </c>
      <c r="F2931" s="163" t="s">
        <v>5334</v>
      </c>
      <c r="G2931" s="193">
        <v>6.0</v>
      </c>
      <c r="H2931" s="193">
        <v>4.0</v>
      </c>
      <c r="I2931" s="193">
        <v>6.0</v>
      </c>
      <c r="J2931" s="801">
        <v>50.0</v>
      </c>
      <c r="K2931" s="696">
        <v>8.33</v>
      </c>
      <c r="L2931" s="374" t="s">
        <v>1428</v>
      </c>
    </row>
    <row r="2932" ht="12.0" customHeight="1">
      <c r="A2932" s="162" t="s">
        <v>5437</v>
      </c>
      <c r="B2932" s="190" t="s">
        <v>5438</v>
      </c>
      <c r="C2932" s="191" t="s">
        <v>139</v>
      </c>
      <c r="D2932" s="162" t="s">
        <v>5443</v>
      </c>
      <c r="E2932" s="145" t="s">
        <v>5444</v>
      </c>
      <c r="F2932" s="163" t="s">
        <v>5445</v>
      </c>
      <c r="G2932" s="161">
        <v>6.0</v>
      </c>
      <c r="H2932" s="161">
        <v>4.0</v>
      </c>
      <c r="I2932" s="161">
        <v>6.0</v>
      </c>
      <c r="J2932" s="801">
        <v>50.0</v>
      </c>
      <c r="K2932" s="696">
        <v>8.33</v>
      </c>
      <c r="L2932" s="374" t="s">
        <v>1428</v>
      </c>
    </row>
    <row r="2933" ht="12.0" customHeight="1">
      <c r="A2933" s="162" t="s">
        <v>5446</v>
      </c>
      <c r="B2933" s="162" t="s">
        <v>5447</v>
      </c>
      <c r="C2933" s="161" t="s">
        <v>139</v>
      </c>
      <c r="D2933" s="162" t="s">
        <v>5448</v>
      </c>
      <c r="E2933" s="145" t="s">
        <v>5449</v>
      </c>
      <c r="F2933" s="163" t="s">
        <v>5450</v>
      </c>
      <c r="G2933" s="161">
        <v>6.0</v>
      </c>
      <c r="H2933" s="161">
        <v>2.0</v>
      </c>
      <c r="I2933" s="161">
        <v>6.0</v>
      </c>
      <c r="J2933" s="801">
        <v>50.0</v>
      </c>
      <c r="K2933" s="696">
        <v>8.33</v>
      </c>
      <c r="L2933" s="374" t="s">
        <v>1428</v>
      </c>
    </row>
    <row r="2934" ht="12.0" customHeight="1">
      <c r="A2934" s="162" t="s">
        <v>5446</v>
      </c>
      <c r="B2934" s="162" t="s">
        <v>5447</v>
      </c>
      <c r="C2934" s="161" t="s">
        <v>139</v>
      </c>
      <c r="D2934" s="162" t="s">
        <v>5451</v>
      </c>
      <c r="E2934" s="145" t="s">
        <v>5452</v>
      </c>
      <c r="F2934" s="163" t="s">
        <v>5453</v>
      </c>
      <c r="G2934" s="161">
        <v>6.0</v>
      </c>
      <c r="H2934" s="161">
        <v>2.0</v>
      </c>
      <c r="I2934" s="161">
        <v>6.0</v>
      </c>
      <c r="J2934" s="801">
        <v>50.0</v>
      </c>
      <c r="K2934" s="696">
        <v>8.33</v>
      </c>
      <c r="L2934" s="374" t="s">
        <v>1428</v>
      </c>
    </row>
    <row r="2935" ht="12.0" customHeight="1">
      <c r="A2935" s="162" t="s">
        <v>5437</v>
      </c>
      <c r="B2935" s="162" t="s">
        <v>5438</v>
      </c>
      <c r="C2935" s="161" t="s">
        <v>139</v>
      </c>
      <c r="D2935" s="162" t="s">
        <v>5454</v>
      </c>
      <c r="E2935" s="145" t="s">
        <v>5455</v>
      </c>
      <c r="F2935" s="163" t="s">
        <v>5456</v>
      </c>
      <c r="G2935" s="161">
        <v>6.0</v>
      </c>
      <c r="H2935" s="161">
        <v>4.0</v>
      </c>
      <c r="I2935" s="161">
        <v>6.0</v>
      </c>
      <c r="J2935" s="801">
        <v>50.0</v>
      </c>
      <c r="K2935" s="696">
        <v>8.33</v>
      </c>
      <c r="L2935" s="374" t="s">
        <v>1428</v>
      </c>
    </row>
    <row r="2936" ht="12.0" customHeight="1">
      <c r="A2936" s="162" t="s">
        <v>5457</v>
      </c>
      <c r="B2936" s="162" t="s">
        <v>5458</v>
      </c>
      <c r="C2936" s="161" t="s">
        <v>139</v>
      </c>
      <c r="D2936" s="162" t="s">
        <v>5459</v>
      </c>
      <c r="E2936" s="145" t="s">
        <v>3996</v>
      </c>
      <c r="F2936" s="163" t="s">
        <v>5460</v>
      </c>
      <c r="G2936" s="161">
        <v>4.0</v>
      </c>
      <c r="H2936" s="161">
        <v>4.0</v>
      </c>
      <c r="I2936" s="161">
        <v>4.0</v>
      </c>
      <c r="J2936" s="801">
        <v>50.0</v>
      </c>
      <c r="K2936" s="696">
        <v>12.5</v>
      </c>
      <c r="L2936" s="374" t="s">
        <v>1428</v>
      </c>
    </row>
    <row r="2937" ht="12.0" customHeight="1">
      <c r="A2937" s="162" t="s">
        <v>5461</v>
      </c>
      <c r="B2937" s="162" t="s">
        <v>5462</v>
      </c>
      <c r="C2937" s="161" t="s">
        <v>139</v>
      </c>
      <c r="D2937" s="162" t="s">
        <v>5463</v>
      </c>
      <c r="E2937" s="145" t="s">
        <v>1000</v>
      </c>
      <c r="F2937" s="163" t="s">
        <v>1188</v>
      </c>
      <c r="G2937" s="161">
        <v>15.0</v>
      </c>
      <c r="H2937" s="161">
        <v>13.0</v>
      </c>
      <c r="I2937" s="161">
        <v>15.0</v>
      </c>
      <c r="J2937" s="801">
        <v>50.0</v>
      </c>
      <c r="K2937" s="696">
        <v>3.33</v>
      </c>
      <c r="L2937" s="374" t="s">
        <v>1428</v>
      </c>
    </row>
    <row r="2938" ht="12.0" customHeight="1">
      <c r="A2938" s="162" t="s">
        <v>5461</v>
      </c>
      <c r="B2938" s="162" t="s">
        <v>5462</v>
      </c>
      <c r="C2938" s="161" t="s">
        <v>139</v>
      </c>
      <c r="D2938" s="162" t="s">
        <v>5464</v>
      </c>
      <c r="E2938" s="145" t="s">
        <v>983</v>
      </c>
      <c r="F2938" s="163" t="s">
        <v>5465</v>
      </c>
      <c r="G2938" s="161">
        <v>15.0</v>
      </c>
      <c r="H2938" s="161">
        <v>13.0</v>
      </c>
      <c r="I2938" s="161">
        <v>15.0</v>
      </c>
      <c r="J2938" s="801">
        <v>50.0</v>
      </c>
      <c r="K2938" s="696">
        <v>3.33</v>
      </c>
      <c r="L2938" s="374" t="s">
        <v>1428</v>
      </c>
    </row>
    <row r="2939" ht="12.0" customHeight="1">
      <c r="A2939" s="162" t="s">
        <v>5461</v>
      </c>
      <c r="B2939" s="162" t="s">
        <v>5462</v>
      </c>
      <c r="C2939" s="161" t="s">
        <v>139</v>
      </c>
      <c r="D2939" s="162" t="s">
        <v>5466</v>
      </c>
      <c r="E2939" s="145" t="s">
        <v>503</v>
      </c>
      <c r="F2939" s="163" t="s">
        <v>5467</v>
      </c>
      <c r="G2939" s="161">
        <v>15.0</v>
      </c>
      <c r="H2939" s="161">
        <v>13.0</v>
      </c>
      <c r="I2939" s="161">
        <v>15.0</v>
      </c>
      <c r="J2939" s="801">
        <v>50.0</v>
      </c>
      <c r="K2939" s="696">
        <v>3.33</v>
      </c>
      <c r="L2939" s="374" t="s">
        <v>1428</v>
      </c>
    </row>
    <row r="2940" ht="12.0" customHeight="1">
      <c r="A2940" s="162" t="s">
        <v>5461</v>
      </c>
      <c r="B2940" s="162" t="s">
        <v>5462</v>
      </c>
      <c r="C2940" s="161" t="s">
        <v>139</v>
      </c>
      <c r="D2940" s="162" t="s">
        <v>5468</v>
      </c>
      <c r="E2940" s="145" t="s">
        <v>509</v>
      </c>
      <c r="F2940" s="163" t="s">
        <v>5469</v>
      </c>
      <c r="G2940" s="161">
        <v>15.0</v>
      </c>
      <c r="H2940" s="161">
        <v>13.0</v>
      </c>
      <c r="I2940" s="161">
        <v>15.0</v>
      </c>
      <c r="J2940" s="801">
        <v>50.0</v>
      </c>
      <c r="K2940" s="696">
        <v>3.33</v>
      </c>
      <c r="L2940" s="374" t="s">
        <v>1428</v>
      </c>
    </row>
    <row r="2941" ht="12.0" customHeight="1">
      <c r="A2941" s="162" t="s">
        <v>5470</v>
      </c>
      <c r="B2941" s="162" t="s">
        <v>5471</v>
      </c>
      <c r="C2941" s="161" t="s">
        <v>139</v>
      </c>
      <c r="D2941" s="162" t="s">
        <v>5472</v>
      </c>
      <c r="E2941" s="145" t="s">
        <v>5473</v>
      </c>
      <c r="F2941" s="163" t="s">
        <v>5474</v>
      </c>
      <c r="G2941" s="161">
        <v>3.0</v>
      </c>
      <c r="H2941" s="161">
        <v>1.0</v>
      </c>
      <c r="I2941" s="161">
        <v>3.0</v>
      </c>
      <c r="J2941" s="801">
        <v>50.0</v>
      </c>
      <c r="K2941" s="696">
        <v>16.66</v>
      </c>
      <c r="L2941" s="374" t="s">
        <v>1428</v>
      </c>
    </row>
    <row r="2942" ht="12.0" customHeight="1">
      <c r="A2942" s="162" t="s">
        <v>5470</v>
      </c>
      <c r="B2942" s="162" t="s">
        <v>5471</v>
      </c>
      <c r="C2942" s="161" t="s">
        <v>139</v>
      </c>
      <c r="D2942" s="162" t="s">
        <v>5475</v>
      </c>
      <c r="E2942" s="145" t="s">
        <v>5476</v>
      </c>
      <c r="F2942" s="163" t="s">
        <v>5477</v>
      </c>
      <c r="G2942" s="161">
        <v>3.0</v>
      </c>
      <c r="H2942" s="161">
        <v>1.0</v>
      </c>
      <c r="I2942" s="161">
        <v>3.0</v>
      </c>
      <c r="J2942" s="801">
        <v>50.0</v>
      </c>
      <c r="K2942" s="696">
        <v>16.66</v>
      </c>
      <c r="L2942" s="374" t="s">
        <v>1428</v>
      </c>
    </row>
    <row r="2943" ht="12.0" customHeight="1">
      <c r="A2943" s="162" t="s">
        <v>5478</v>
      </c>
      <c r="B2943" s="162" t="s">
        <v>5479</v>
      </c>
      <c r="C2943" s="161" t="s">
        <v>139</v>
      </c>
      <c r="D2943" s="162" t="s">
        <v>5480</v>
      </c>
      <c r="E2943" s="145" t="s">
        <v>5481</v>
      </c>
      <c r="F2943" s="163" t="s">
        <v>5482</v>
      </c>
      <c r="G2943" s="161">
        <v>4.0</v>
      </c>
      <c r="H2943" s="161">
        <v>1.0</v>
      </c>
      <c r="I2943" s="161">
        <v>4.0</v>
      </c>
      <c r="J2943" s="801">
        <v>50.0</v>
      </c>
      <c r="K2943" s="696">
        <v>12.5</v>
      </c>
      <c r="L2943" s="374" t="s">
        <v>1428</v>
      </c>
    </row>
    <row r="2944" ht="12.0" customHeight="1">
      <c r="A2944" s="162" t="s">
        <v>5478</v>
      </c>
      <c r="B2944" s="162" t="s">
        <v>5479</v>
      </c>
      <c r="C2944" s="161" t="s">
        <v>139</v>
      </c>
      <c r="D2944" s="162" t="s">
        <v>5483</v>
      </c>
      <c r="E2944" s="145" t="s">
        <v>5484</v>
      </c>
      <c r="F2944" s="163" t="s">
        <v>5485</v>
      </c>
      <c r="G2944" s="161">
        <v>4.0</v>
      </c>
      <c r="H2944" s="161">
        <v>1.0</v>
      </c>
      <c r="I2944" s="161">
        <v>4.0</v>
      </c>
      <c r="J2944" s="801">
        <v>50.0</v>
      </c>
      <c r="K2944" s="696">
        <v>12.5</v>
      </c>
      <c r="L2944" s="374" t="s">
        <v>1428</v>
      </c>
    </row>
    <row r="2945" ht="12.0" customHeight="1">
      <c r="A2945" s="162" t="s">
        <v>5478</v>
      </c>
      <c r="B2945" s="162" t="s">
        <v>5479</v>
      </c>
      <c r="C2945" s="161" t="s">
        <v>139</v>
      </c>
      <c r="D2945" s="162" t="s">
        <v>5486</v>
      </c>
      <c r="E2945" s="145" t="s">
        <v>5487</v>
      </c>
      <c r="F2945" s="163" t="s">
        <v>5488</v>
      </c>
      <c r="G2945" s="161">
        <v>4.0</v>
      </c>
      <c r="H2945" s="161">
        <v>1.0</v>
      </c>
      <c r="I2945" s="161">
        <v>4.0</v>
      </c>
      <c r="J2945" s="801">
        <v>50.0</v>
      </c>
      <c r="K2945" s="696">
        <v>12.5</v>
      </c>
      <c r="L2945" s="374" t="s">
        <v>1428</v>
      </c>
    </row>
    <row r="2946" ht="12.0" customHeight="1">
      <c r="A2946" s="162" t="s">
        <v>5478</v>
      </c>
      <c r="B2946" s="162" t="s">
        <v>5479</v>
      </c>
      <c r="C2946" s="161" t="s">
        <v>139</v>
      </c>
      <c r="D2946" s="162" t="s">
        <v>5489</v>
      </c>
      <c r="E2946" s="145" t="s">
        <v>5490</v>
      </c>
      <c r="F2946" s="163" t="s">
        <v>5491</v>
      </c>
      <c r="G2946" s="161">
        <v>4.0</v>
      </c>
      <c r="H2946" s="161">
        <v>1.0</v>
      </c>
      <c r="I2946" s="161">
        <v>4.0</v>
      </c>
      <c r="J2946" s="801">
        <v>50.0</v>
      </c>
      <c r="K2946" s="696">
        <v>12.5</v>
      </c>
      <c r="L2946" s="374" t="s">
        <v>1428</v>
      </c>
    </row>
    <row r="2947" ht="12.0" customHeight="1">
      <c r="A2947" s="162" t="s">
        <v>5492</v>
      </c>
      <c r="B2947" s="162" t="s">
        <v>5493</v>
      </c>
      <c r="C2947" s="161" t="s">
        <v>139</v>
      </c>
      <c r="D2947" s="162" t="s">
        <v>5494</v>
      </c>
      <c r="E2947" s="145" t="s">
        <v>5495</v>
      </c>
      <c r="F2947" s="163" t="s">
        <v>5496</v>
      </c>
      <c r="G2947" s="161">
        <v>5.0</v>
      </c>
      <c r="H2947" s="161">
        <v>1.0</v>
      </c>
      <c r="I2947" s="161">
        <v>10.0</v>
      </c>
      <c r="J2947" s="801">
        <v>50.0</v>
      </c>
      <c r="K2947" s="696">
        <v>10.0</v>
      </c>
      <c r="L2947" s="374" t="s">
        <v>1428</v>
      </c>
    </row>
    <row r="2948" ht="12.0" customHeight="1">
      <c r="A2948" s="162" t="s">
        <v>5492</v>
      </c>
      <c r="B2948" s="162" t="s">
        <v>5493</v>
      </c>
      <c r="C2948" s="161" t="s">
        <v>139</v>
      </c>
      <c r="D2948" s="162" t="s">
        <v>5497</v>
      </c>
      <c r="E2948" s="145" t="s">
        <v>5498</v>
      </c>
      <c r="F2948" s="163" t="s">
        <v>5499</v>
      </c>
      <c r="G2948" s="161">
        <v>5.0</v>
      </c>
      <c r="H2948" s="161">
        <v>1.0</v>
      </c>
      <c r="I2948" s="161">
        <v>10.0</v>
      </c>
      <c r="J2948" s="801">
        <v>50.0</v>
      </c>
      <c r="K2948" s="696">
        <v>10.0</v>
      </c>
      <c r="L2948" s="374" t="s">
        <v>1428</v>
      </c>
    </row>
    <row r="2949" ht="12.0" customHeight="1">
      <c r="A2949" s="162" t="s">
        <v>5492</v>
      </c>
      <c r="B2949" s="162" t="s">
        <v>5493</v>
      </c>
      <c r="C2949" s="161" t="s">
        <v>139</v>
      </c>
      <c r="D2949" s="162" t="s">
        <v>5500</v>
      </c>
      <c r="E2949" s="145" t="s">
        <v>5501</v>
      </c>
      <c r="F2949" s="163" t="s">
        <v>5502</v>
      </c>
      <c r="G2949" s="161">
        <v>5.0</v>
      </c>
      <c r="H2949" s="161">
        <v>1.0</v>
      </c>
      <c r="I2949" s="161">
        <v>10.0</v>
      </c>
      <c r="J2949" s="801">
        <v>50.0</v>
      </c>
      <c r="K2949" s="696">
        <v>10.0</v>
      </c>
      <c r="L2949" s="374" t="s">
        <v>1428</v>
      </c>
    </row>
    <row r="2950" ht="12.0" customHeight="1">
      <c r="A2950" s="162" t="s">
        <v>5492</v>
      </c>
      <c r="B2950" s="162" t="s">
        <v>5493</v>
      </c>
      <c r="C2950" s="161" t="s">
        <v>139</v>
      </c>
      <c r="D2950" s="162" t="s">
        <v>5503</v>
      </c>
      <c r="E2950" s="145" t="s">
        <v>5504</v>
      </c>
      <c r="F2950" s="163" t="s">
        <v>5505</v>
      </c>
      <c r="G2950" s="161">
        <v>5.0</v>
      </c>
      <c r="H2950" s="161">
        <v>1.0</v>
      </c>
      <c r="I2950" s="161">
        <v>10.0</v>
      </c>
      <c r="J2950" s="801">
        <v>50.0</v>
      </c>
      <c r="K2950" s="696">
        <v>10.0</v>
      </c>
      <c r="L2950" s="374" t="s">
        <v>1428</v>
      </c>
    </row>
    <row r="2951" ht="12.0" customHeight="1">
      <c r="A2951" s="162" t="s">
        <v>5492</v>
      </c>
      <c r="B2951" s="162" t="s">
        <v>5493</v>
      </c>
      <c r="C2951" s="161" t="s">
        <v>139</v>
      </c>
      <c r="D2951" s="162" t="s">
        <v>5506</v>
      </c>
      <c r="E2951" s="145" t="s">
        <v>5507</v>
      </c>
      <c r="F2951" s="163" t="s">
        <v>5508</v>
      </c>
      <c r="G2951" s="161">
        <v>5.0</v>
      </c>
      <c r="H2951" s="161">
        <v>1.0</v>
      </c>
      <c r="I2951" s="161">
        <v>10.0</v>
      </c>
      <c r="J2951" s="801">
        <v>50.0</v>
      </c>
      <c r="K2951" s="696">
        <v>10.0</v>
      </c>
      <c r="L2951" s="374" t="s">
        <v>1428</v>
      </c>
    </row>
    <row r="2952" ht="12.0" customHeight="1">
      <c r="A2952" s="162" t="s">
        <v>5492</v>
      </c>
      <c r="B2952" s="162" t="s">
        <v>5493</v>
      </c>
      <c r="C2952" s="161" t="s">
        <v>139</v>
      </c>
      <c r="D2952" s="162" t="s">
        <v>5509</v>
      </c>
      <c r="E2952" s="145" t="s">
        <v>5510</v>
      </c>
      <c r="F2952" s="163" t="s">
        <v>5511</v>
      </c>
      <c r="G2952" s="161">
        <v>5.0</v>
      </c>
      <c r="H2952" s="161">
        <v>1.0</v>
      </c>
      <c r="I2952" s="161">
        <v>10.0</v>
      </c>
      <c r="J2952" s="801">
        <v>50.0</v>
      </c>
      <c r="K2952" s="696">
        <v>10.0</v>
      </c>
      <c r="L2952" s="374" t="s">
        <v>1428</v>
      </c>
    </row>
    <row r="2953" ht="12.0" customHeight="1">
      <c r="A2953" s="162" t="s">
        <v>5492</v>
      </c>
      <c r="B2953" s="162" t="s">
        <v>5493</v>
      </c>
      <c r="C2953" s="161" t="s">
        <v>139</v>
      </c>
      <c r="D2953" s="162" t="s">
        <v>5512</v>
      </c>
      <c r="E2953" s="145" t="s">
        <v>5513</v>
      </c>
      <c r="F2953" s="163" t="s">
        <v>5514</v>
      </c>
      <c r="G2953" s="161">
        <v>5.0</v>
      </c>
      <c r="H2953" s="161">
        <v>1.0</v>
      </c>
      <c r="I2953" s="161">
        <v>10.0</v>
      </c>
      <c r="J2953" s="801">
        <v>50.0</v>
      </c>
      <c r="K2953" s="696">
        <v>10.0</v>
      </c>
      <c r="L2953" s="374" t="s">
        <v>1428</v>
      </c>
    </row>
    <row r="2954" ht="12.0" customHeight="1">
      <c r="A2954" s="162" t="s">
        <v>5492</v>
      </c>
      <c r="B2954" s="162" t="s">
        <v>5493</v>
      </c>
      <c r="C2954" s="161" t="s">
        <v>139</v>
      </c>
      <c r="D2954" s="162" t="s">
        <v>5515</v>
      </c>
      <c r="E2954" s="145" t="s">
        <v>5516</v>
      </c>
      <c r="F2954" s="163" t="s">
        <v>5517</v>
      </c>
      <c r="G2954" s="161">
        <v>5.0</v>
      </c>
      <c r="H2954" s="161">
        <v>1.0</v>
      </c>
      <c r="I2954" s="161">
        <v>10.0</v>
      </c>
      <c r="J2954" s="801">
        <v>50.0</v>
      </c>
      <c r="K2954" s="696">
        <v>10.0</v>
      </c>
      <c r="L2954" s="374" t="s">
        <v>1428</v>
      </c>
    </row>
    <row r="2955" ht="12.0" customHeight="1">
      <c r="A2955" s="162" t="s">
        <v>5492</v>
      </c>
      <c r="B2955" s="162" t="s">
        <v>5493</v>
      </c>
      <c r="C2955" s="161" t="s">
        <v>139</v>
      </c>
      <c r="D2955" s="162" t="s">
        <v>5518</v>
      </c>
      <c r="E2955" s="145" t="s">
        <v>5519</v>
      </c>
      <c r="F2955" s="163" t="s">
        <v>5520</v>
      </c>
      <c r="G2955" s="161">
        <v>5.0</v>
      </c>
      <c r="H2955" s="161">
        <v>1.0</v>
      </c>
      <c r="I2955" s="161">
        <v>10.0</v>
      </c>
      <c r="J2955" s="801">
        <v>50.0</v>
      </c>
      <c r="K2955" s="696">
        <v>10.0</v>
      </c>
      <c r="L2955" s="374" t="s">
        <v>1428</v>
      </c>
    </row>
    <row r="2956" ht="12.0" customHeight="1">
      <c r="A2956" s="162" t="s">
        <v>5492</v>
      </c>
      <c r="B2956" s="162" t="s">
        <v>5493</v>
      </c>
      <c r="C2956" s="161" t="s">
        <v>139</v>
      </c>
      <c r="D2956" s="162" t="s">
        <v>5521</v>
      </c>
      <c r="E2956" s="145" t="s">
        <v>5522</v>
      </c>
      <c r="F2956" s="163" t="s">
        <v>5523</v>
      </c>
      <c r="G2956" s="161">
        <v>5.0</v>
      </c>
      <c r="H2956" s="161">
        <v>1.0</v>
      </c>
      <c r="I2956" s="161">
        <v>10.0</v>
      </c>
      <c r="J2956" s="801">
        <v>50.0</v>
      </c>
      <c r="K2956" s="696">
        <v>10.0</v>
      </c>
      <c r="L2956" s="374" t="s">
        <v>1428</v>
      </c>
    </row>
    <row r="2957" ht="12.0" customHeight="1">
      <c r="A2957" s="162" t="s">
        <v>5524</v>
      </c>
      <c r="B2957" s="162" t="s">
        <v>5525</v>
      </c>
      <c r="C2957" s="161" t="s">
        <v>139</v>
      </c>
      <c r="D2957" s="162" t="s">
        <v>5526</v>
      </c>
      <c r="E2957" s="145" t="s">
        <v>5527</v>
      </c>
      <c r="F2957" s="163" t="s">
        <v>5528</v>
      </c>
      <c r="G2957" s="161">
        <v>4.0</v>
      </c>
      <c r="H2957" s="161">
        <v>1.0</v>
      </c>
      <c r="I2957" s="161">
        <v>8.0</v>
      </c>
      <c r="J2957" s="801">
        <v>50.0</v>
      </c>
      <c r="K2957" s="696">
        <v>12.5</v>
      </c>
      <c r="L2957" s="374" t="s">
        <v>1428</v>
      </c>
    </row>
    <row r="2958" ht="12.0" customHeight="1">
      <c r="A2958" s="162" t="s">
        <v>5524</v>
      </c>
      <c r="B2958" s="162" t="s">
        <v>5525</v>
      </c>
      <c r="C2958" s="161" t="s">
        <v>139</v>
      </c>
      <c r="D2958" s="162" t="s">
        <v>5529</v>
      </c>
      <c r="E2958" s="145" t="s">
        <v>5530</v>
      </c>
      <c r="F2958" s="163" t="s">
        <v>5531</v>
      </c>
      <c r="G2958" s="161">
        <v>4.0</v>
      </c>
      <c r="H2958" s="161">
        <v>1.0</v>
      </c>
      <c r="I2958" s="161">
        <v>8.0</v>
      </c>
      <c r="J2958" s="801">
        <v>50.0</v>
      </c>
      <c r="K2958" s="696">
        <v>12.5</v>
      </c>
      <c r="L2958" s="374" t="s">
        <v>1428</v>
      </c>
    </row>
    <row r="2959" ht="12.0" customHeight="1">
      <c r="A2959" s="162" t="s">
        <v>5524</v>
      </c>
      <c r="B2959" s="162" t="s">
        <v>5525</v>
      </c>
      <c r="C2959" s="161" t="s">
        <v>139</v>
      </c>
      <c r="D2959" s="162" t="s">
        <v>5532</v>
      </c>
      <c r="E2959" s="145" t="s">
        <v>4064</v>
      </c>
      <c r="F2959" s="163" t="s">
        <v>5533</v>
      </c>
      <c r="G2959" s="161">
        <v>4.0</v>
      </c>
      <c r="H2959" s="161">
        <v>1.0</v>
      </c>
      <c r="I2959" s="161">
        <v>8.0</v>
      </c>
      <c r="J2959" s="801">
        <v>50.0</v>
      </c>
      <c r="K2959" s="696">
        <v>12.5</v>
      </c>
      <c r="L2959" s="374" t="s">
        <v>1428</v>
      </c>
    </row>
    <row r="2960" ht="12.0" customHeight="1">
      <c r="A2960" s="162" t="s">
        <v>5524</v>
      </c>
      <c r="B2960" s="162" t="s">
        <v>5525</v>
      </c>
      <c r="C2960" s="161" t="s">
        <v>139</v>
      </c>
      <c r="D2960" s="162" t="s">
        <v>5534</v>
      </c>
      <c r="E2960" s="145" t="s">
        <v>5535</v>
      </c>
      <c r="F2960" s="163" t="s">
        <v>5536</v>
      </c>
      <c r="G2960" s="161">
        <v>4.0</v>
      </c>
      <c r="H2960" s="161">
        <v>1.0</v>
      </c>
      <c r="I2960" s="161">
        <v>8.0</v>
      </c>
      <c r="J2960" s="801">
        <v>50.0</v>
      </c>
      <c r="K2960" s="696">
        <v>12.5</v>
      </c>
      <c r="L2960" s="374" t="s">
        <v>1428</v>
      </c>
    </row>
    <row r="2961" ht="12.0" customHeight="1">
      <c r="A2961" s="162" t="s">
        <v>5524</v>
      </c>
      <c r="B2961" s="162" t="s">
        <v>5525</v>
      </c>
      <c r="C2961" s="161" t="s">
        <v>139</v>
      </c>
      <c r="D2961" s="162" t="s">
        <v>5537</v>
      </c>
      <c r="E2961" s="145" t="s">
        <v>5538</v>
      </c>
      <c r="F2961" s="163" t="s">
        <v>5539</v>
      </c>
      <c r="G2961" s="161">
        <v>4.0</v>
      </c>
      <c r="H2961" s="161">
        <v>1.0</v>
      </c>
      <c r="I2961" s="161">
        <v>8.0</v>
      </c>
      <c r="J2961" s="801">
        <v>50.0</v>
      </c>
      <c r="K2961" s="696">
        <v>12.5</v>
      </c>
      <c r="L2961" s="374" t="s">
        <v>1428</v>
      </c>
    </row>
    <row r="2962" ht="12.0" customHeight="1">
      <c r="A2962" s="162" t="s">
        <v>5540</v>
      </c>
      <c r="B2962" s="162" t="s">
        <v>5541</v>
      </c>
      <c r="C2962" s="161" t="s">
        <v>139</v>
      </c>
      <c r="D2962" s="162" t="s">
        <v>5542</v>
      </c>
      <c r="E2962" s="145" t="s">
        <v>5543</v>
      </c>
      <c r="F2962" s="163" t="s">
        <v>5544</v>
      </c>
      <c r="G2962" s="161">
        <v>7.0</v>
      </c>
      <c r="H2962" s="161">
        <v>7.0</v>
      </c>
      <c r="I2962" s="161">
        <v>7.0</v>
      </c>
      <c r="J2962" s="801">
        <v>50.0</v>
      </c>
      <c r="K2962" s="696">
        <v>7.14</v>
      </c>
      <c r="L2962" s="374" t="s">
        <v>1428</v>
      </c>
    </row>
    <row r="2963" ht="12.0" customHeight="1">
      <c r="A2963" s="162" t="s">
        <v>5540</v>
      </c>
      <c r="B2963" s="162" t="s">
        <v>5541</v>
      </c>
      <c r="C2963" s="161" t="s">
        <v>139</v>
      </c>
      <c r="D2963" s="162" t="s">
        <v>5545</v>
      </c>
      <c r="E2963" s="145" t="s">
        <v>5546</v>
      </c>
      <c r="F2963" s="163" t="s">
        <v>5547</v>
      </c>
      <c r="G2963" s="161">
        <v>7.0</v>
      </c>
      <c r="H2963" s="161">
        <v>7.0</v>
      </c>
      <c r="I2963" s="161">
        <v>7.0</v>
      </c>
      <c r="J2963" s="801">
        <v>50.0</v>
      </c>
      <c r="K2963" s="696">
        <v>7.14</v>
      </c>
      <c r="L2963" s="374" t="s">
        <v>1428</v>
      </c>
    </row>
    <row r="2964" ht="12.0" customHeight="1">
      <c r="A2964" s="162" t="s">
        <v>5548</v>
      </c>
      <c r="B2964" s="162" t="s">
        <v>5549</v>
      </c>
      <c r="C2964" s="161" t="s">
        <v>139</v>
      </c>
      <c r="D2964" s="162" t="s">
        <v>5550</v>
      </c>
      <c r="E2964" s="145" t="s">
        <v>1343</v>
      </c>
      <c r="F2964" s="163" t="s">
        <v>5551</v>
      </c>
      <c r="G2964" s="161">
        <v>7.0</v>
      </c>
      <c r="H2964" s="161">
        <v>7.0</v>
      </c>
      <c r="I2964" s="161">
        <v>7.0</v>
      </c>
      <c r="J2964" s="801">
        <v>50.0</v>
      </c>
      <c r="K2964" s="696">
        <v>7.14</v>
      </c>
      <c r="L2964" s="374" t="s">
        <v>1428</v>
      </c>
    </row>
    <row r="2965" ht="12.0" customHeight="1">
      <c r="A2965" s="162" t="s">
        <v>5548</v>
      </c>
      <c r="B2965" s="162" t="s">
        <v>5549</v>
      </c>
      <c r="C2965" s="161" t="s">
        <v>139</v>
      </c>
      <c r="D2965" s="162" t="s">
        <v>5552</v>
      </c>
      <c r="E2965" s="145" t="s">
        <v>4806</v>
      </c>
      <c r="F2965" s="163" t="s">
        <v>1094</v>
      </c>
      <c r="G2965" s="161">
        <v>7.0</v>
      </c>
      <c r="H2965" s="161">
        <v>7.0</v>
      </c>
      <c r="I2965" s="161">
        <v>7.0</v>
      </c>
      <c r="J2965" s="801">
        <v>50.0</v>
      </c>
      <c r="K2965" s="696">
        <v>7.14</v>
      </c>
      <c r="L2965" s="374" t="s">
        <v>1428</v>
      </c>
    </row>
    <row r="2966" ht="12.0" customHeight="1">
      <c r="A2966" s="162" t="s">
        <v>5548</v>
      </c>
      <c r="B2966" s="162" t="s">
        <v>5549</v>
      </c>
      <c r="C2966" s="161" t="s">
        <v>139</v>
      </c>
      <c r="D2966" s="162" t="s">
        <v>5553</v>
      </c>
      <c r="E2966" s="145" t="s">
        <v>1375</v>
      </c>
      <c r="F2966" s="163" t="s">
        <v>1101</v>
      </c>
      <c r="G2966" s="161">
        <v>7.0</v>
      </c>
      <c r="H2966" s="161">
        <v>7.0</v>
      </c>
      <c r="I2966" s="161">
        <v>7.0</v>
      </c>
      <c r="J2966" s="801">
        <v>50.0</v>
      </c>
      <c r="K2966" s="696">
        <v>7.14</v>
      </c>
      <c r="L2966" s="374" t="s">
        <v>1428</v>
      </c>
    </row>
    <row r="2967" ht="12.0" customHeight="1">
      <c r="A2967" s="162" t="s">
        <v>5554</v>
      </c>
      <c r="B2967" s="162" t="s">
        <v>5555</v>
      </c>
      <c r="C2967" s="161" t="s">
        <v>139</v>
      </c>
      <c r="D2967" s="162" t="s">
        <v>5556</v>
      </c>
      <c r="E2967" s="145" t="s">
        <v>324</v>
      </c>
      <c r="F2967" s="163" t="s">
        <v>326</v>
      </c>
      <c r="G2967" s="161">
        <v>7.0</v>
      </c>
      <c r="H2967" s="161">
        <v>7.0</v>
      </c>
      <c r="I2967" s="161">
        <v>7.0</v>
      </c>
      <c r="J2967" s="801">
        <v>50.0</v>
      </c>
      <c r="K2967" s="696">
        <v>7.14</v>
      </c>
      <c r="L2967" s="374" t="s">
        <v>1428</v>
      </c>
    </row>
    <row r="2968" ht="12.0" customHeight="1">
      <c r="A2968" s="162" t="s">
        <v>5557</v>
      </c>
      <c r="B2968" s="162" t="s">
        <v>3067</v>
      </c>
      <c r="C2968" s="161" t="s">
        <v>139</v>
      </c>
      <c r="D2968" s="162" t="s">
        <v>5558</v>
      </c>
      <c r="E2968" s="145" t="s">
        <v>5559</v>
      </c>
      <c r="F2968" s="163" t="s">
        <v>5560</v>
      </c>
      <c r="G2968" s="161">
        <v>7.0</v>
      </c>
      <c r="H2968" s="161">
        <v>7.0</v>
      </c>
      <c r="I2968" s="161">
        <v>7.0</v>
      </c>
      <c r="J2968" s="801">
        <v>50.0</v>
      </c>
      <c r="K2968" s="696">
        <v>7.14</v>
      </c>
      <c r="L2968" s="374" t="s">
        <v>1428</v>
      </c>
    </row>
    <row r="2969" ht="12.0" customHeight="1">
      <c r="A2969" s="162" t="s">
        <v>5557</v>
      </c>
      <c r="B2969" s="162" t="s">
        <v>3067</v>
      </c>
      <c r="C2969" s="161" t="s">
        <v>139</v>
      </c>
      <c r="D2969" s="162" t="s">
        <v>5561</v>
      </c>
      <c r="E2969" s="145" t="s">
        <v>3078</v>
      </c>
      <c r="F2969" s="163" t="s">
        <v>5562</v>
      </c>
      <c r="G2969" s="161">
        <v>7.0</v>
      </c>
      <c r="H2969" s="161">
        <v>7.0</v>
      </c>
      <c r="I2969" s="161">
        <v>7.0</v>
      </c>
      <c r="J2969" s="801">
        <v>50.0</v>
      </c>
      <c r="K2969" s="696">
        <v>7.14</v>
      </c>
      <c r="L2969" s="374" t="s">
        <v>1428</v>
      </c>
    </row>
    <row r="2970" ht="12.0" customHeight="1">
      <c r="A2970" s="162" t="s">
        <v>5557</v>
      </c>
      <c r="B2970" s="162" t="s">
        <v>3067</v>
      </c>
      <c r="C2970" s="161" t="s">
        <v>139</v>
      </c>
      <c r="D2970" s="162" t="s">
        <v>5563</v>
      </c>
      <c r="E2970" s="145" t="s">
        <v>5564</v>
      </c>
      <c r="F2970" s="163" t="s">
        <v>5565</v>
      </c>
      <c r="G2970" s="161">
        <v>7.0</v>
      </c>
      <c r="H2970" s="161">
        <v>7.0</v>
      </c>
      <c r="I2970" s="161">
        <v>7.0</v>
      </c>
      <c r="J2970" s="801">
        <v>50.0</v>
      </c>
      <c r="K2970" s="696">
        <v>7.14</v>
      </c>
      <c r="L2970" s="374" t="s">
        <v>1428</v>
      </c>
    </row>
    <row r="2971" ht="12.0" customHeight="1">
      <c r="A2971" s="162" t="s">
        <v>5557</v>
      </c>
      <c r="B2971" s="162" t="s">
        <v>3067</v>
      </c>
      <c r="C2971" s="161" t="s">
        <v>139</v>
      </c>
      <c r="D2971" s="162" t="s">
        <v>5566</v>
      </c>
      <c r="E2971" s="145" t="s">
        <v>5567</v>
      </c>
      <c r="F2971" s="163" t="s">
        <v>5568</v>
      </c>
      <c r="G2971" s="161">
        <v>7.0</v>
      </c>
      <c r="H2971" s="161">
        <v>7.0</v>
      </c>
      <c r="I2971" s="161">
        <v>7.0</v>
      </c>
      <c r="J2971" s="801">
        <v>50.0</v>
      </c>
      <c r="K2971" s="696">
        <v>7.14</v>
      </c>
      <c r="L2971" s="374" t="s">
        <v>1428</v>
      </c>
    </row>
    <row r="2972" ht="12.0" customHeight="1">
      <c r="A2972" s="162" t="s">
        <v>5569</v>
      </c>
      <c r="B2972" s="162" t="s">
        <v>5570</v>
      </c>
      <c r="C2972" s="161" t="s">
        <v>139</v>
      </c>
      <c r="D2972" s="162" t="s">
        <v>5571</v>
      </c>
      <c r="E2972" s="145" t="s">
        <v>5572</v>
      </c>
      <c r="F2972" s="163" t="s">
        <v>5573</v>
      </c>
      <c r="G2972" s="161">
        <v>10.0</v>
      </c>
      <c r="H2972" s="161">
        <v>8.0</v>
      </c>
      <c r="I2972" s="161">
        <v>10.0</v>
      </c>
      <c r="J2972" s="801">
        <v>50.0</v>
      </c>
      <c r="K2972" s="696">
        <v>5.0</v>
      </c>
      <c r="L2972" s="374" t="s">
        <v>1428</v>
      </c>
    </row>
    <row r="2973" ht="12.0" customHeight="1">
      <c r="A2973" s="162" t="s">
        <v>5569</v>
      </c>
      <c r="B2973" s="162" t="s">
        <v>5570</v>
      </c>
      <c r="C2973" s="161" t="s">
        <v>139</v>
      </c>
      <c r="D2973" s="162" t="s">
        <v>5574</v>
      </c>
      <c r="E2973" s="145" t="s">
        <v>1404</v>
      </c>
      <c r="F2973" s="163" t="s">
        <v>1406</v>
      </c>
      <c r="G2973" s="161">
        <v>10.0</v>
      </c>
      <c r="H2973" s="161">
        <v>8.0</v>
      </c>
      <c r="I2973" s="161">
        <v>10.0</v>
      </c>
      <c r="J2973" s="801">
        <v>50.0</v>
      </c>
      <c r="K2973" s="696">
        <v>5.0</v>
      </c>
      <c r="L2973" s="374" t="s">
        <v>1428</v>
      </c>
    </row>
    <row r="2974" ht="12.0" customHeight="1">
      <c r="A2974" s="162" t="s">
        <v>5575</v>
      </c>
      <c r="B2974" s="162" t="s">
        <v>5576</v>
      </c>
      <c r="C2974" s="161" t="s">
        <v>139</v>
      </c>
      <c r="D2974" s="162" t="s">
        <v>5577</v>
      </c>
      <c r="E2974" s="145" t="s">
        <v>5578</v>
      </c>
      <c r="F2974" s="163" t="s">
        <v>5579</v>
      </c>
      <c r="G2974" s="161">
        <v>6.0</v>
      </c>
      <c r="H2974" s="161">
        <v>4.0</v>
      </c>
      <c r="I2974" s="161">
        <v>6.0</v>
      </c>
      <c r="J2974" s="801">
        <v>50.0</v>
      </c>
      <c r="K2974" s="696">
        <v>8.33</v>
      </c>
      <c r="L2974" s="374" t="s">
        <v>1428</v>
      </c>
    </row>
    <row r="2975" ht="12.0" customHeight="1">
      <c r="A2975" s="162" t="s">
        <v>5575</v>
      </c>
      <c r="B2975" s="162" t="s">
        <v>5576</v>
      </c>
      <c r="C2975" s="161" t="s">
        <v>139</v>
      </c>
      <c r="D2975" s="162" t="s">
        <v>5580</v>
      </c>
      <c r="E2975" s="145" t="s">
        <v>5581</v>
      </c>
      <c r="F2975" s="163" t="s">
        <v>5582</v>
      </c>
      <c r="G2975" s="161">
        <v>6.0</v>
      </c>
      <c r="H2975" s="161">
        <v>4.0</v>
      </c>
      <c r="I2975" s="161">
        <v>6.0</v>
      </c>
      <c r="J2975" s="801">
        <v>50.0</v>
      </c>
      <c r="K2975" s="696">
        <v>8.33</v>
      </c>
      <c r="L2975" s="374" t="s">
        <v>1428</v>
      </c>
    </row>
    <row r="2976" ht="12.0" customHeight="1">
      <c r="A2976" s="162" t="s">
        <v>5575</v>
      </c>
      <c r="B2976" s="162" t="s">
        <v>5576</v>
      </c>
      <c r="C2976" s="161" t="s">
        <v>139</v>
      </c>
      <c r="D2976" s="162" t="s">
        <v>5583</v>
      </c>
      <c r="E2976" s="145" t="s">
        <v>5584</v>
      </c>
      <c r="F2976" s="163" t="s">
        <v>5585</v>
      </c>
      <c r="G2976" s="161">
        <v>6.0</v>
      </c>
      <c r="H2976" s="161">
        <v>4.0</v>
      </c>
      <c r="I2976" s="161">
        <v>6.0</v>
      </c>
      <c r="J2976" s="801">
        <v>50.0</v>
      </c>
      <c r="K2976" s="696">
        <v>8.33</v>
      </c>
      <c r="L2976" s="374" t="s">
        <v>1428</v>
      </c>
    </row>
    <row r="2977" ht="12.0" customHeight="1">
      <c r="A2977" s="162" t="s">
        <v>5575</v>
      </c>
      <c r="B2977" s="162" t="s">
        <v>5576</v>
      </c>
      <c r="C2977" s="161" t="s">
        <v>139</v>
      </c>
      <c r="D2977" s="162" t="s">
        <v>5586</v>
      </c>
      <c r="E2977" s="145" t="s">
        <v>5587</v>
      </c>
      <c r="F2977" s="163" t="s">
        <v>5588</v>
      </c>
      <c r="G2977" s="161">
        <v>6.0</v>
      </c>
      <c r="H2977" s="161">
        <v>4.0</v>
      </c>
      <c r="I2977" s="161">
        <v>6.0</v>
      </c>
      <c r="J2977" s="696">
        <v>50.0</v>
      </c>
      <c r="K2977" s="696">
        <v>8.33</v>
      </c>
      <c r="L2977" s="374" t="s">
        <v>1428</v>
      </c>
    </row>
    <row r="2978" ht="12.0" customHeight="1">
      <c r="A2978" s="182" t="s">
        <v>5589</v>
      </c>
      <c r="B2978" s="182" t="s">
        <v>5590</v>
      </c>
      <c r="C2978" s="181" t="s">
        <v>139</v>
      </c>
      <c r="D2978" s="182" t="s">
        <v>5591</v>
      </c>
      <c r="E2978" s="816" t="s">
        <v>5592</v>
      </c>
      <c r="F2978" s="184" t="s">
        <v>5593</v>
      </c>
      <c r="G2978" s="181">
        <v>5.0</v>
      </c>
      <c r="H2978" s="181">
        <v>1.0</v>
      </c>
      <c r="I2978" s="181">
        <v>6.0</v>
      </c>
      <c r="J2978" s="817">
        <v>50.0</v>
      </c>
      <c r="K2978" s="817">
        <v>10.0</v>
      </c>
      <c r="L2978" s="374" t="s">
        <v>1428</v>
      </c>
    </row>
    <row r="2979" ht="12.0" customHeight="1">
      <c r="A2979" s="182" t="s">
        <v>5589</v>
      </c>
      <c r="B2979" s="182" t="s">
        <v>5590</v>
      </c>
      <c r="C2979" s="181" t="s">
        <v>139</v>
      </c>
      <c r="D2979" s="182" t="s">
        <v>5594</v>
      </c>
      <c r="E2979" s="816" t="s">
        <v>5595</v>
      </c>
      <c r="F2979" s="184" t="s">
        <v>5596</v>
      </c>
      <c r="G2979" s="181">
        <v>5.0</v>
      </c>
      <c r="H2979" s="181">
        <v>1.0</v>
      </c>
      <c r="I2979" s="181">
        <v>6.0</v>
      </c>
      <c r="J2979" s="817">
        <v>50.0</v>
      </c>
      <c r="K2979" s="817">
        <v>10.0</v>
      </c>
      <c r="L2979" s="374" t="s">
        <v>1428</v>
      </c>
    </row>
    <row r="2980" ht="12.0" customHeight="1">
      <c r="A2980" s="182" t="s">
        <v>5589</v>
      </c>
      <c r="B2980" s="182" t="s">
        <v>5590</v>
      </c>
      <c r="C2980" s="181" t="s">
        <v>139</v>
      </c>
      <c r="D2980" s="182" t="s">
        <v>5597</v>
      </c>
      <c r="E2980" s="816" t="s">
        <v>5598</v>
      </c>
      <c r="F2980" s="184" t="s">
        <v>5599</v>
      </c>
      <c r="G2980" s="181">
        <v>5.0</v>
      </c>
      <c r="H2980" s="181">
        <v>1.0</v>
      </c>
      <c r="I2980" s="181">
        <v>6.0</v>
      </c>
      <c r="J2980" s="817">
        <v>50.0</v>
      </c>
      <c r="K2980" s="817">
        <v>10.0</v>
      </c>
      <c r="L2980" s="374" t="s">
        <v>1428</v>
      </c>
    </row>
    <row r="2981" ht="12.0" customHeight="1">
      <c r="A2981" s="182" t="s">
        <v>5600</v>
      </c>
      <c r="B2981" s="182" t="s">
        <v>5601</v>
      </c>
      <c r="C2981" s="181" t="s">
        <v>139</v>
      </c>
      <c r="D2981" s="182" t="s">
        <v>5602</v>
      </c>
      <c r="E2981" s="816" t="s">
        <v>5603</v>
      </c>
      <c r="F2981" s="184" t="s">
        <v>5604</v>
      </c>
      <c r="G2981" s="181">
        <v>7.0</v>
      </c>
      <c r="H2981" s="181">
        <v>1.0</v>
      </c>
      <c r="I2981" s="181">
        <v>8.0</v>
      </c>
      <c r="J2981" s="817">
        <v>50.0</v>
      </c>
      <c r="K2981" s="817">
        <v>7.14</v>
      </c>
      <c r="L2981" s="374" t="s">
        <v>1428</v>
      </c>
    </row>
    <row r="2982" ht="12.0" customHeight="1">
      <c r="A2982" s="182" t="s">
        <v>5605</v>
      </c>
      <c r="B2982" s="182" t="s">
        <v>5606</v>
      </c>
      <c r="C2982" s="181" t="s">
        <v>139</v>
      </c>
      <c r="D2982" s="182" t="s">
        <v>5607</v>
      </c>
      <c r="E2982" s="816" t="s">
        <v>5608</v>
      </c>
      <c r="F2982" s="184" t="s">
        <v>5609</v>
      </c>
      <c r="G2982" s="181">
        <v>5.0</v>
      </c>
      <c r="H2982" s="181">
        <v>1.0</v>
      </c>
      <c r="I2982" s="181">
        <v>6.0</v>
      </c>
      <c r="J2982" s="817">
        <v>50.0</v>
      </c>
      <c r="K2982" s="817">
        <v>10.0</v>
      </c>
      <c r="L2982" s="374" t="s">
        <v>1428</v>
      </c>
    </row>
    <row r="2983" ht="12.0" customHeight="1">
      <c r="A2983" s="182" t="s">
        <v>5605</v>
      </c>
      <c r="B2983" s="182" t="s">
        <v>5606</v>
      </c>
      <c r="C2983" s="181" t="s">
        <v>139</v>
      </c>
      <c r="D2983" s="182" t="s">
        <v>5610</v>
      </c>
      <c r="E2983" s="816" t="s">
        <v>5611</v>
      </c>
      <c r="F2983" s="184" t="s">
        <v>5612</v>
      </c>
      <c r="G2983" s="181">
        <v>5.0</v>
      </c>
      <c r="H2983" s="181">
        <v>1.0</v>
      </c>
      <c r="I2983" s="181">
        <v>6.0</v>
      </c>
      <c r="J2983" s="817">
        <v>50.0</v>
      </c>
      <c r="K2983" s="817">
        <v>10.0</v>
      </c>
      <c r="L2983" s="374" t="s">
        <v>1428</v>
      </c>
    </row>
    <row r="2984" ht="12.0" customHeight="1">
      <c r="A2984" s="182" t="s">
        <v>5613</v>
      </c>
      <c r="B2984" s="182" t="s">
        <v>3093</v>
      </c>
      <c r="C2984" s="181" t="s">
        <v>139</v>
      </c>
      <c r="D2984" s="182" t="s">
        <v>5614</v>
      </c>
      <c r="E2984" s="816" t="s">
        <v>5615</v>
      </c>
      <c r="F2984" s="184" t="s">
        <v>5616</v>
      </c>
      <c r="G2984" s="181">
        <v>14.0</v>
      </c>
      <c r="H2984" s="181">
        <v>14.0</v>
      </c>
      <c r="I2984" s="181">
        <v>14.0</v>
      </c>
      <c r="J2984" s="817">
        <v>50.0</v>
      </c>
      <c r="K2984" s="817">
        <v>3.57</v>
      </c>
      <c r="L2984" s="374" t="s">
        <v>1428</v>
      </c>
    </row>
    <row r="2985" ht="12.0" customHeight="1">
      <c r="A2985" s="182" t="s">
        <v>5617</v>
      </c>
      <c r="B2985" s="70" t="s">
        <v>5618</v>
      </c>
      <c r="C2985" s="181" t="s">
        <v>139</v>
      </c>
      <c r="D2985" s="182" t="s">
        <v>5619</v>
      </c>
      <c r="E2985" s="816" t="s">
        <v>5620</v>
      </c>
      <c r="F2985" s="184" t="s">
        <v>5621</v>
      </c>
      <c r="G2985" s="181">
        <v>5.0</v>
      </c>
      <c r="H2985" s="181">
        <v>1.0</v>
      </c>
      <c r="I2985" s="181">
        <v>6.0</v>
      </c>
      <c r="J2985" s="817">
        <v>50.0</v>
      </c>
      <c r="K2985" s="817">
        <v>10.0</v>
      </c>
      <c r="L2985" s="374" t="s">
        <v>1428</v>
      </c>
    </row>
    <row r="2986" ht="12.0" customHeight="1">
      <c r="A2986" s="182" t="s">
        <v>5617</v>
      </c>
      <c r="B2986" s="182" t="s">
        <v>5618</v>
      </c>
      <c r="C2986" s="181" t="s">
        <v>139</v>
      </c>
      <c r="D2986" s="182" t="s">
        <v>5622</v>
      </c>
      <c r="E2986" s="816" t="s">
        <v>5623</v>
      </c>
      <c r="F2986" s="184" t="s">
        <v>5624</v>
      </c>
      <c r="G2986" s="181">
        <v>5.0</v>
      </c>
      <c r="H2986" s="181">
        <v>1.0</v>
      </c>
      <c r="I2986" s="181">
        <v>6.0</v>
      </c>
      <c r="J2986" s="817">
        <v>50.0</v>
      </c>
      <c r="K2986" s="817">
        <v>10.0</v>
      </c>
      <c r="L2986" s="374" t="s">
        <v>1428</v>
      </c>
    </row>
    <row r="2987" ht="12.0" customHeight="1">
      <c r="A2987" s="182" t="s">
        <v>5625</v>
      </c>
      <c r="B2987" s="182" t="s">
        <v>5626</v>
      </c>
      <c r="C2987" s="181" t="s">
        <v>139</v>
      </c>
      <c r="D2987" s="182" t="s">
        <v>5627</v>
      </c>
      <c r="E2987" s="816" t="s">
        <v>5628</v>
      </c>
      <c r="F2987" s="184" t="s">
        <v>5629</v>
      </c>
      <c r="G2987" s="181">
        <v>10.0</v>
      </c>
      <c r="H2987" s="181">
        <v>1.0</v>
      </c>
      <c r="I2987" s="181">
        <v>10.0</v>
      </c>
      <c r="J2987" s="817">
        <v>50.0</v>
      </c>
      <c r="K2987" s="817">
        <v>5.0</v>
      </c>
      <c r="L2987" s="374" t="s">
        <v>1428</v>
      </c>
    </row>
    <row r="2988" ht="12.0" customHeight="1">
      <c r="A2988" s="162" t="s">
        <v>5630</v>
      </c>
      <c r="B2988" s="162" t="s">
        <v>460</v>
      </c>
      <c r="C2988" s="161" t="s">
        <v>139</v>
      </c>
      <c r="D2988" s="162" t="s">
        <v>5631</v>
      </c>
      <c r="E2988" s="145" t="s">
        <v>508</v>
      </c>
      <c r="F2988" s="163" t="s">
        <v>2508</v>
      </c>
      <c r="G2988" s="161">
        <v>15.0</v>
      </c>
      <c r="H2988" s="161">
        <v>15.0</v>
      </c>
      <c r="I2988" s="161">
        <v>15.0</v>
      </c>
      <c r="J2988" s="801">
        <v>50.0</v>
      </c>
      <c r="K2988" s="696">
        <f t="shared" ref="K2988:K2989" si="29">50/15</f>
        <v>3.333333333</v>
      </c>
      <c r="L2988" s="374" t="s">
        <v>1449</v>
      </c>
    </row>
    <row r="2989" ht="12.0" customHeight="1">
      <c r="A2989" s="162" t="s">
        <v>5630</v>
      </c>
      <c r="B2989" s="162" t="s">
        <v>460</v>
      </c>
      <c r="C2989" s="161" t="s">
        <v>139</v>
      </c>
      <c r="D2989" s="162" t="s">
        <v>5632</v>
      </c>
      <c r="E2989" s="145" t="s">
        <v>502</v>
      </c>
      <c r="F2989" s="163" t="s">
        <v>2508</v>
      </c>
      <c r="G2989" s="161">
        <v>15.0</v>
      </c>
      <c r="H2989" s="161">
        <v>15.0</v>
      </c>
      <c r="I2989" s="161">
        <v>15.0</v>
      </c>
      <c r="J2989" s="801">
        <v>50.0</v>
      </c>
      <c r="K2989" s="696">
        <f t="shared" si="29"/>
        <v>3.333333333</v>
      </c>
      <c r="L2989" s="374" t="s">
        <v>1449</v>
      </c>
    </row>
    <row r="2990" ht="12.0" customHeight="1">
      <c r="A2990" s="162" t="s">
        <v>5633</v>
      </c>
      <c r="B2990" s="190" t="s">
        <v>389</v>
      </c>
      <c r="C2990" s="511" t="s">
        <v>139</v>
      </c>
      <c r="D2990" s="162" t="s">
        <v>5634</v>
      </c>
      <c r="E2990" s="97" t="s">
        <v>503</v>
      </c>
      <c r="F2990" s="908" t="s">
        <v>2508</v>
      </c>
      <c r="G2990" s="909">
        <v>9.0</v>
      </c>
      <c r="H2990" s="909">
        <v>9.0</v>
      </c>
      <c r="I2990" s="909">
        <v>9.0</v>
      </c>
      <c r="J2990" s="809">
        <v>50.0</v>
      </c>
      <c r="K2990" s="890">
        <f>50/9</f>
        <v>5.555555556</v>
      </c>
      <c r="L2990" s="374" t="s">
        <v>1449</v>
      </c>
    </row>
    <row r="2991" ht="12.0" customHeight="1">
      <c r="A2991" s="162" t="s">
        <v>5635</v>
      </c>
      <c r="B2991" s="190" t="s">
        <v>467</v>
      </c>
      <c r="C2991" s="161" t="s">
        <v>139</v>
      </c>
      <c r="D2991" s="162" t="s">
        <v>5631</v>
      </c>
      <c r="E2991" s="145" t="s">
        <v>508</v>
      </c>
      <c r="F2991" s="163" t="s">
        <v>2508</v>
      </c>
      <c r="G2991" s="161">
        <v>15.0</v>
      </c>
      <c r="H2991" s="161">
        <v>13.0</v>
      </c>
      <c r="I2991" s="161">
        <v>15.0</v>
      </c>
      <c r="J2991" s="801">
        <v>50.0</v>
      </c>
      <c r="K2991" s="696">
        <f t="shared" ref="K2991:K2992" si="30">50/15</f>
        <v>3.333333333</v>
      </c>
      <c r="L2991" s="374" t="s">
        <v>1449</v>
      </c>
    </row>
    <row r="2992" ht="12.0" customHeight="1">
      <c r="A2992" s="162" t="s">
        <v>5635</v>
      </c>
      <c r="B2992" s="190" t="s">
        <v>467</v>
      </c>
      <c r="C2992" s="161" t="s">
        <v>139</v>
      </c>
      <c r="D2992" s="162" t="s">
        <v>5632</v>
      </c>
      <c r="E2992" s="145" t="s">
        <v>502</v>
      </c>
      <c r="F2992" s="163" t="s">
        <v>2508</v>
      </c>
      <c r="G2992" s="161">
        <v>15.0</v>
      </c>
      <c r="H2992" s="161">
        <v>13.0</v>
      </c>
      <c r="I2992" s="161">
        <v>15.0</v>
      </c>
      <c r="J2992" s="801">
        <v>50.0</v>
      </c>
      <c r="K2992" s="696">
        <f t="shared" si="30"/>
        <v>3.333333333</v>
      </c>
      <c r="L2992" s="374" t="s">
        <v>1449</v>
      </c>
    </row>
    <row r="2993" ht="12.0" customHeight="1">
      <c r="A2993" s="162" t="s">
        <v>5636</v>
      </c>
      <c r="B2993" s="162" t="s">
        <v>3606</v>
      </c>
      <c r="C2993" s="161" t="s">
        <v>139</v>
      </c>
      <c r="D2993" s="162" t="s">
        <v>5632</v>
      </c>
      <c r="E2993" s="145" t="s">
        <v>502</v>
      </c>
      <c r="F2993" s="163" t="s">
        <v>2508</v>
      </c>
      <c r="G2993" s="161">
        <v>8.0</v>
      </c>
      <c r="H2993" s="161">
        <v>4.0</v>
      </c>
      <c r="I2993" s="161">
        <v>8.0</v>
      </c>
      <c r="J2993" s="801">
        <v>50.0</v>
      </c>
      <c r="K2993" s="696">
        <f t="shared" ref="K2993:K2994" si="31">50/8</f>
        <v>6.25</v>
      </c>
      <c r="L2993" s="374" t="s">
        <v>1449</v>
      </c>
    </row>
    <row r="2994" ht="12.0" customHeight="1">
      <c r="A2994" s="162" t="s">
        <v>5636</v>
      </c>
      <c r="B2994" s="162" t="s">
        <v>3606</v>
      </c>
      <c r="C2994" s="161" t="s">
        <v>139</v>
      </c>
      <c r="D2994" s="162" t="s">
        <v>5637</v>
      </c>
      <c r="E2994" s="145" t="s">
        <v>5638</v>
      </c>
      <c r="F2994" s="163" t="s">
        <v>2508</v>
      </c>
      <c r="G2994" s="161">
        <v>8.0</v>
      </c>
      <c r="H2994" s="161">
        <v>4.0</v>
      </c>
      <c r="I2994" s="161">
        <v>8.0</v>
      </c>
      <c r="J2994" s="801">
        <v>50.0</v>
      </c>
      <c r="K2994" s="696">
        <f t="shared" si="31"/>
        <v>6.25</v>
      </c>
      <c r="L2994" s="374" t="s">
        <v>1449</v>
      </c>
      <c r="N2994" s="894"/>
    </row>
    <row r="2995" ht="12.0" customHeight="1">
      <c r="A2995" s="162" t="s">
        <v>5639</v>
      </c>
      <c r="B2995" s="162" t="s">
        <v>5640</v>
      </c>
      <c r="C2995" s="161" t="s">
        <v>139</v>
      </c>
      <c r="D2995" s="162" t="s">
        <v>5641</v>
      </c>
      <c r="E2995" s="145" t="s">
        <v>508</v>
      </c>
      <c r="F2995" s="163" t="s">
        <v>2508</v>
      </c>
      <c r="G2995" s="161">
        <v>12.0</v>
      </c>
      <c r="H2995" s="161">
        <v>8.0</v>
      </c>
      <c r="I2995" s="161">
        <v>12.0</v>
      </c>
      <c r="J2995" s="801">
        <v>50.0</v>
      </c>
      <c r="K2995" s="696">
        <f>50/12</f>
        <v>4.166666667</v>
      </c>
      <c r="L2995" s="374" t="s">
        <v>1449</v>
      </c>
    </row>
    <row r="2996" ht="12.0" customHeight="1">
      <c r="A2996" s="162" t="s">
        <v>5642</v>
      </c>
      <c r="B2996" s="162" t="s">
        <v>3610</v>
      </c>
      <c r="C2996" s="161" t="s">
        <v>139</v>
      </c>
      <c r="D2996" s="162" t="s">
        <v>5643</v>
      </c>
      <c r="E2996" s="145" t="s">
        <v>345</v>
      </c>
      <c r="F2996" s="163" t="s">
        <v>2508</v>
      </c>
      <c r="G2996" s="161">
        <v>8.0</v>
      </c>
      <c r="H2996" s="161">
        <v>8.0</v>
      </c>
      <c r="I2996" s="161">
        <v>8.0</v>
      </c>
      <c r="J2996" s="801">
        <v>50.0</v>
      </c>
      <c r="K2996" s="696">
        <f>50/8</f>
        <v>6.25</v>
      </c>
      <c r="L2996" s="374" t="s">
        <v>1449</v>
      </c>
    </row>
    <row r="2997" ht="12.0" customHeight="1">
      <c r="A2997" s="162" t="s">
        <v>5644</v>
      </c>
      <c r="B2997" s="162" t="s">
        <v>5645</v>
      </c>
      <c r="C2997" s="161" t="s">
        <v>139</v>
      </c>
      <c r="D2997" s="162" t="s">
        <v>5631</v>
      </c>
      <c r="E2997" s="145" t="s">
        <v>508</v>
      </c>
      <c r="F2997" s="163" t="s">
        <v>2508</v>
      </c>
      <c r="G2997" s="161">
        <v>6.0</v>
      </c>
      <c r="H2997" s="161">
        <v>6.0</v>
      </c>
      <c r="I2997" s="161">
        <v>6.0</v>
      </c>
      <c r="J2997" s="801">
        <v>50.0</v>
      </c>
      <c r="K2997" s="696">
        <f>50/6</f>
        <v>8.333333333</v>
      </c>
      <c r="L2997" s="374" t="s">
        <v>1449</v>
      </c>
    </row>
    <row r="2998" ht="12.0" customHeight="1">
      <c r="A2998" s="162" t="s">
        <v>5633</v>
      </c>
      <c r="B2998" s="190" t="s">
        <v>389</v>
      </c>
      <c r="C2998" s="348" t="s">
        <v>139</v>
      </c>
      <c r="D2998" s="162" t="s">
        <v>5634</v>
      </c>
      <c r="E2998" s="97" t="s">
        <v>503</v>
      </c>
      <c r="F2998" s="161" t="s">
        <v>2508</v>
      </c>
      <c r="G2998" s="802">
        <v>9.0</v>
      </c>
      <c r="H2998" s="802">
        <v>9.0</v>
      </c>
      <c r="I2998" s="802">
        <v>9.0</v>
      </c>
      <c r="J2998" s="809">
        <v>50.0</v>
      </c>
      <c r="K2998" s="890">
        <f>50/9</f>
        <v>5.555555556</v>
      </c>
      <c r="L2998" s="374" t="s">
        <v>1454</v>
      </c>
    </row>
    <row r="2999" ht="12.0" customHeight="1">
      <c r="A2999" s="190" t="s">
        <v>5646</v>
      </c>
      <c r="B2999" s="170" t="s">
        <v>980</v>
      </c>
      <c r="C2999" s="191" t="s">
        <v>139</v>
      </c>
      <c r="D2999" s="162" t="s">
        <v>5647</v>
      </c>
      <c r="E2999" s="145" t="s">
        <v>5648</v>
      </c>
      <c r="F2999" s="163" t="s">
        <v>2508</v>
      </c>
      <c r="G2999" s="193">
        <v>8.0</v>
      </c>
      <c r="H2999" s="193">
        <v>6.0</v>
      </c>
      <c r="I2999" s="193">
        <v>8.0</v>
      </c>
      <c r="J2999" s="801">
        <v>50.0</v>
      </c>
      <c r="K2999" s="696">
        <f>50/8</f>
        <v>6.25</v>
      </c>
      <c r="L2999" s="374" t="s">
        <v>1454</v>
      </c>
    </row>
    <row r="3000" ht="12.0" customHeight="1">
      <c r="A3000" s="162" t="s">
        <v>5635</v>
      </c>
      <c r="B3000" s="190" t="s">
        <v>467</v>
      </c>
      <c r="C3000" s="191" t="s">
        <v>139</v>
      </c>
      <c r="D3000" s="162" t="s">
        <v>5649</v>
      </c>
      <c r="E3000" s="145" t="s">
        <v>999</v>
      </c>
      <c r="F3000" s="163" t="s">
        <v>2508</v>
      </c>
      <c r="G3000" s="161">
        <v>15.0</v>
      </c>
      <c r="H3000" s="161">
        <v>13.0</v>
      </c>
      <c r="I3000" s="161">
        <v>5.0</v>
      </c>
      <c r="J3000" s="801">
        <v>50.0</v>
      </c>
      <c r="K3000" s="696">
        <f t="shared" ref="K3000:K3003" si="32">50/15</f>
        <v>3.333333333</v>
      </c>
      <c r="L3000" s="374" t="s">
        <v>1454</v>
      </c>
    </row>
    <row r="3001" ht="12.0" customHeight="1">
      <c r="A3001" s="162" t="s">
        <v>5635</v>
      </c>
      <c r="B3001" s="190" t="s">
        <v>467</v>
      </c>
      <c r="C3001" s="161" t="s">
        <v>139</v>
      </c>
      <c r="D3001" s="162" t="s">
        <v>5631</v>
      </c>
      <c r="E3001" s="145" t="s">
        <v>508</v>
      </c>
      <c r="F3001" s="163" t="s">
        <v>2508</v>
      </c>
      <c r="G3001" s="161">
        <v>15.0</v>
      </c>
      <c r="H3001" s="161">
        <v>13.0</v>
      </c>
      <c r="I3001" s="161">
        <v>15.0</v>
      </c>
      <c r="J3001" s="801">
        <v>50.0</v>
      </c>
      <c r="K3001" s="696">
        <f t="shared" si="32"/>
        <v>3.333333333</v>
      </c>
      <c r="L3001" s="374" t="s">
        <v>1454</v>
      </c>
    </row>
    <row r="3002" ht="12.0" customHeight="1">
      <c r="A3002" s="162" t="s">
        <v>5635</v>
      </c>
      <c r="B3002" s="190" t="s">
        <v>467</v>
      </c>
      <c r="C3002" s="161" t="s">
        <v>139</v>
      </c>
      <c r="D3002" s="162" t="s">
        <v>5632</v>
      </c>
      <c r="E3002" s="145" t="s">
        <v>502</v>
      </c>
      <c r="F3002" s="163" t="s">
        <v>2508</v>
      </c>
      <c r="G3002" s="161">
        <v>15.0</v>
      </c>
      <c r="H3002" s="161">
        <v>13.0</v>
      </c>
      <c r="I3002" s="161">
        <v>15.0</v>
      </c>
      <c r="J3002" s="801">
        <v>50.0</v>
      </c>
      <c r="K3002" s="696">
        <f t="shared" si="32"/>
        <v>3.333333333</v>
      </c>
      <c r="L3002" s="374" t="s">
        <v>1454</v>
      </c>
    </row>
    <row r="3003" ht="12.0" customHeight="1">
      <c r="A3003" s="162" t="s">
        <v>5635</v>
      </c>
      <c r="B3003" s="190" t="s">
        <v>467</v>
      </c>
      <c r="C3003" s="161" t="s">
        <v>139</v>
      </c>
      <c r="D3003" s="162" t="s">
        <v>5650</v>
      </c>
      <c r="E3003" s="145" t="s">
        <v>982</v>
      </c>
      <c r="F3003" s="163" t="s">
        <v>2508</v>
      </c>
      <c r="G3003" s="161">
        <v>15.0</v>
      </c>
      <c r="H3003" s="161">
        <v>13.0</v>
      </c>
      <c r="I3003" s="161">
        <v>15.0</v>
      </c>
      <c r="J3003" s="801">
        <v>50.0</v>
      </c>
      <c r="K3003" s="696">
        <f t="shared" si="32"/>
        <v>3.333333333</v>
      </c>
      <c r="L3003" s="374" t="s">
        <v>1454</v>
      </c>
    </row>
    <row r="3004" ht="12.0" customHeight="1">
      <c r="A3004" s="162" t="s">
        <v>5651</v>
      </c>
      <c r="B3004" s="162" t="s">
        <v>628</v>
      </c>
      <c r="C3004" s="161" t="s">
        <v>139</v>
      </c>
      <c r="D3004" s="162" t="s">
        <v>5652</v>
      </c>
      <c r="E3004" s="145" t="s">
        <v>5653</v>
      </c>
      <c r="F3004" s="163" t="s">
        <v>2508</v>
      </c>
      <c r="G3004" s="161">
        <v>12.0</v>
      </c>
      <c r="H3004" s="161">
        <v>6.0</v>
      </c>
      <c r="I3004" s="161">
        <v>12.0</v>
      </c>
      <c r="J3004" s="801">
        <v>50.0</v>
      </c>
      <c r="K3004" s="696">
        <f>50/12</f>
        <v>4.166666667</v>
      </c>
      <c r="L3004" s="374" t="s">
        <v>1454</v>
      </c>
    </row>
    <row r="3005" ht="12.0" customHeight="1">
      <c r="A3005" s="162" t="s">
        <v>5654</v>
      </c>
      <c r="B3005" s="162" t="s">
        <v>621</v>
      </c>
      <c r="C3005" s="161" t="s">
        <v>139</v>
      </c>
      <c r="D3005" s="162" t="s">
        <v>5655</v>
      </c>
      <c r="E3005" s="145" t="s">
        <v>630</v>
      </c>
      <c r="F3005" s="163" t="s">
        <v>2508</v>
      </c>
      <c r="G3005" s="161">
        <v>10.0</v>
      </c>
      <c r="H3005" s="161">
        <v>5.0</v>
      </c>
      <c r="I3005" s="161">
        <v>10.0</v>
      </c>
      <c r="J3005" s="801">
        <v>50.0</v>
      </c>
      <c r="K3005" s="696">
        <f>50/10</f>
        <v>5</v>
      </c>
      <c r="L3005" s="374" t="s">
        <v>1454</v>
      </c>
    </row>
    <row r="3006" ht="12.0" customHeight="1">
      <c r="A3006" s="162" t="s">
        <v>5630</v>
      </c>
      <c r="B3006" s="162" t="s">
        <v>460</v>
      </c>
      <c r="C3006" s="161" t="s">
        <v>139</v>
      </c>
      <c r="D3006" s="162" t="s">
        <v>5656</v>
      </c>
      <c r="E3006" s="145" t="s">
        <v>3417</v>
      </c>
      <c r="F3006" s="163" t="s">
        <v>2508</v>
      </c>
      <c r="G3006" s="161">
        <v>15.0</v>
      </c>
      <c r="H3006" s="161">
        <v>15.0</v>
      </c>
      <c r="I3006" s="161">
        <v>15.0</v>
      </c>
      <c r="J3006" s="801">
        <v>50.0</v>
      </c>
      <c r="K3006" s="696">
        <f t="shared" ref="K3006:K3016" si="33">50/15</f>
        <v>3.333333333</v>
      </c>
      <c r="L3006" s="374" t="s">
        <v>1454</v>
      </c>
    </row>
    <row r="3007" ht="12.0" customHeight="1">
      <c r="A3007" s="162" t="s">
        <v>5630</v>
      </c>
      <c r="B3007" s="162" t="s">
        <v>460</v>
      </c>
      <c r="C3007" s="161" t="s">
        <v>139</v>
      </c>
      <c r="D3007" s="162" t="s">
        <v>5657</v>
      </c>
      <c r="E3007" s="145" t="s">
        <v>1091</v>
      </c>
      <c r="F3007" s="163" t="s">
        <v>2508</v>
      </c>
      <c r="G3007" s="161">
        <v>15.0</v>
      </c>
      <c r="H3007" s="161">
        <v>15.0</v>
      </c>
      <c r="I3007" s="161">
        <v>15.0</v>
      </c>
      <c r="J3007" s="801">
        <v>50.0</v>
      </c>
      <c r="K3007" s="696">
        <f t="shared" si="33"/>
        <v>3.333333333</v>
      </c>
      <c r="L3007" s="374" t="s">
        <v>1454</v>
      </c>
      <c r="N3007" s="894"/>
    </row>
    <row r="3008" ht="12.0" customHeight="1">
      <c r="A3008" s="162" t="s">
        <v>5630</v>
      </c>
      <c r="B3008" s="162" t="s">
        <v>460</v>
      </c>
      <c r="C3008" s="161" t="s">
        <v>139</v>
      </c>
      <c r="D3008" s="162" t="s">
        <v>5643</v>
      </c>
      <c r="E3008" s="145" t="s">
        <v>345</v>
      </c>
      <c r="F3008" s="163" t="s">
        <v>2508</v>
      </c>
      <c r="G3008" s="161">
        <v>15.0</v>
      </c>
      <c r="H3008" s="161">
        <v>15.0</v>
      </c>
      <c r="I3008" s="161">
        <v>15.0</v>
      </c>
      <c r="J3008" s="801">
        <v>50.0</v>
      </c>
      <c r="K3008" s="696">
        <f t="shared" si="33"/>
        <v>3.333333333</v>
      </c>
      <c r="L3008" s="374" t="s">
        <v>1454</v>
      </c>
    </row>
    <row r="3009" ht="12.0" customHeight="1">
      <c r="A3009" s="162" t="s">
        <v>5630</v>
      </c>
      <c r="B3009" s="162" t="s">
        <v>460</v>
      </c>
      <c r="C3009" s="161" t="s">
        <v>139</v>
      </c>
      <c r="D3009" s="162" t="s">
        <v>5658</v>
      </c>
      <c r="E3009" s="145" t="s">
        <v>1098</v>
      </c>
      <c r="F3009" s="163" t="s">
        <v>2508</v>
      </c>
      <c r="G3009" s="161">
        <v>15.0</v>
      </c>
      <c r="H3009" s="161">
        <v>15.0</v>
      </c>
      <c r="I3009" s="161">
        <v>15.0</v>
      </c>
      <c r="J3009" s="801">
        <v>50.0</v>
      </c>
      <c r="K3009" s="696">
        <f t="shared" si="33"/>
        <v>3.333333333</v>
      </c>
      <c r="L3009" s="374" t="s">
        <v>1454</v>
      </c>
    </row>
    <row r="3010" ht="12.0" customHeight="1">
      <c r="A3010" s="162" t="s">
        <v>5630</v>
      </c>
      <c r="B3010" s="162" t="s">
        <v>460</v>
      </c>
      <c r="C3010" s="161" t="s">
        <v>139</v>
      </c>
      <c r="D3010" s="162" t="s">
        <v>5658</v>
      </c>
      <c r="E3010" s="145" t="s">
        <v>1098</v>
      </c>
      <c r="F3010" s="163" t="s">
        <v>2508</v>
      </c>
      <c r="G3010" s="161">
        <v>15.0</v>
      </c>
      <c r="H3010" s="161">
        <v>15.0</v>
      </c>
      <c r="I3010" s="161">
        <v>15.0</v>
      </c>
      <c r="J3010" s="801">
        <v>50.0</v>
      </c>
      <c r="K3010" s="696">
        <f t="shared" si="33"/>
        <v>3.333333333</v>
      </c>
      <c r="L3010" s="374" t="s">
        <v>1454</v>
      </c>
    </row>
    <row r="3011" ht="12.0" customHeight="1">
      <c r="A3011" s="162" t="s">
        <v>5630</v>
      </c>
      <c r="B3011" s="162" t="s">
        <v>460</v>
      </c>
      <c r="C3011" s="161" t="s">
        <v>139</v>
      </c>
      <c r="D3011" s="162" t="s">
        <v>5631</v>
      </c>
      <c r="E3011" s="145" t="s">
        <v>508</v>
      </c>
      <c r="F3011" s="163" t="s">
        <v>2508</v>
      </c>
      <c r="G3011" s="161">
        <v>15.0</v>
      </c>
      <c r="H3011" s="161">
        <v>15.0</v>
      </c>
      <c r="I3011" s="161">
        <v>15.0</v>
      </c>
      <c r="J3011" s="801">
        <v>50.0</v>
      </c>
      <c r="K3011" s="696">
        <f t="shared" si="33"/>
        <v>3.333333333</v>
      </c>
      <c r="L3011" s="374" t="s">
        <v>1454</v>
      </c>
    </row>
    <row r="3012" ht="12.0" customHeight="1">
      <c r="A3012" s="162" t="s">
        <v>5630</v>
      </c>
      <c r="B3012" s="162" t="s">
        <v>460</v>
      </c>
      <c r="C3012" s="161" t="s">
        <v>139</v>
      </c>
      <c r="D3012" s="162" t="s">
        <v>5632</v>
      </c>
      <c r="E3012" s="145" t="s">
        <v>502</v>
      </c>
      <c r="F3012" s="163" t="s">
        <v>2508</v>
      </c>
      <c r="G3012" s="161">
        <v>15.0</v>
      </c>
      <c r="H3012" s="161">
        <v>15.0</v>
      </c>
      <c r="I3012" s="161">
        <v>15.0</v>
      </c>
      <c r="J3012" s="801">
        <v>50.0</v>
      </c>
      <c r="K3012" s="696">
        <f t="shared" si="33"/>
        <v>3.333333333</v>
      </c>
      <c r="L3012" s="374" t="s">
        <v>1454</v>
      </c>
    </row>
    <row r="3013" ht="12.0" customHeight="1">
      <c r="A3013" s="162" t="s">
        <v>5630</v>
      </c>
      <c r="B3013" s="162" t="s">
        <v>460</v>
      </c>
      <c r="C3013" s="161" t="s">
        <v>139</v>
      </c>
      <c r="D3013" s="162" t="s">
        <v>5650</v>
      </c>
      <c r="E3013" s="145" t="s">
        <v>982</v>
      </c>
      <c r="F3013" s="163" t="s">
        <v>2508</v>
      </c>
      <c r="G3013" s="161">
        <v>15.0</v>
      </c>
      <c r="H3013" s="161">
        <v>15.0</v>
      </c>
      <c r="I3013" s="161">
        <v>15.0</v>
      </c>
      <c r="J3013" s="801">
        <v>50.0</v>
      </c>
      <c r="K3013" s="696">
        <f t="shared" si="33"/>
        <v>3.333333333</v>
      </c>
      <c r="L3013" s="374" t="s">
        <v>1454</v>
      </c>
    </row>
    <row r="3014" ht="12.0" customHeight="1">
      <c r="A3014" s="162" t="s">
        <v>5630</v>
      </c>
      <c r="B3014" s="162" t="s">
        <v>460</v>
      </c>
      <c r="C3014" s="161" t="s">
        <v>139</v>
      </c>
      <c r="D3014" s="162" t="s">
        <v>5659</v>
      </c>
      <c r="E3014" s="145" t="s">
        <v>471</v>
      </c>
      <c r="F3014" s="163" t="s">
        <v>2508</v>
      </c>
      <c r="G3014" s="161">
        <v>15.0</v>
      </c>
      <c r="H3014" s="161">
        <v>15.0</v>
      </c>
      <c r="I3014" s="161">
        <v>15.0</v>
      </c>
      <c r="J3014" s="801">
        <v>50.0</v>
      </c>
      <c r="K3014" s="696">
        <f t="shared" si="33"/>
        <v>3.333333333</v>
      </c>
      <c r="L3014" s="374" t="s">
        <v>1454</v>
      </c>
    </row>
    <row r="3015" ht="12.0" customHeight="1">
      <c r="A3015" s="162" t="s">
        <v>5630</v>
      </c>
      <c r="B3015" s="162" t="s">
        <v>460</v>
      </c>
      <c r="C3015" s="161" t="s">
        <v>139</v>
      </c>
      <c r="D3015" s="162" t="s">
        <v>5660</v>
      </c>
      <c r="E3015" s="145" t="s">
        <v>966</v>
      </c>
      <c r="F3015" s="163" t="s">
        <v>2508</v>
      </c>
      <c r="G3015" s="161">
        <v>15.0</v>
      </c>
      <c r="H3015" s="161">
        <v>15.0</v>
      </c>
      <c r="I3015" s="161">
        <v>15.0</v>
      </c>
      <c r="J3015" s="801">
        <v>50.0</v>
      </c>
      <c r="K3015" s="696">
        <f t="shared" si="33"/>
        <v>3.333333333</v>
      </c>
      <c r="L3015" s="374" t="s">
        <v>1454</v>
      </c>
    </row>
    <row r="3016" ht="12.0" customHeight="1">
      <c r="A3016" s="162" t="s">
        <v>5630</v>
      </c>
      <c r="B3016" s="162" t="s">
        <v>460</v>
      </c>
      <c r="C3016" s="161" t="s">
        <v>139</v>
      </c>
      <c r="D3016" s="162" t="s">
        <v>5661</v>
      </c>
      <c r="E3016" s="145" t="s">
        <v>3420</v>
      </c>
      <c r="F3016" s="163" t="s">
        <v>2508</v>
      </c>
      <c r="G3016" s="161">
        <v>15.0</v>
      </c>
      <c r="H3016" s="161">
        <v>15.0</v>
      </c>
      <c r="I3016" s="161">
        <v>15.0</v>
      </c>
      <c r="J3016" s="801">
        <v>50.0</v>
      </c>
      <c r="K3016" s="696">
        <f t="shared" si="33"/>
        <v>3.333333333</v>
      </c>
      <c r="L3016" s="374" t="s">
        <v>1454</v>
      </c>
    </row>
    <row r="3017" ht="12.0" customHeight="1">
      <c r="A3017" s="162" t="s">
        <v>5662</v>
      </c>
      <c r="B3017" s="162" t="s">
        <v>5663</v>
      </c>
      <c r="C3017" s="161" t="s">
        <v>139</v>
      </c>
      <c r="D3017" s="162" t="s">
        <v>5664</v>
      </c>
      <c r="E3017" s="145" t="s">
        <v>5665</v>
      </c>
      <c r="F3017" s="163" t="s">
        <v>2508</v>
      </c>
      <c r="G3017" s="161">
        <v>8.0</v>
      </c>
      <c r="H3017" s="161">
        <v>3.0</v>
      </c>
      <c r="I3017" s="161">
        <v>8.0</v>
      </c>
      <c r="J3017" s="801">
        <v>50.0</v>
      </c>
      <c r="K3017" s="696">
        <f t="shared" ref="K3017:K3019" si="34">50/8</f>
        <v>6.25</v>
      </c>
      <c r="L3017" s="374" t="s">
        <v>1454</v>
      </c>
    </row>
    <row r="3018" ht="12.0" customHeight="1">
      <c r="A3018" s="162" t="s">
        <v>5636</v>
      </c>
      <c r="B3018" s="162" t="s">
        <v>3606</v>
      </c>
      <c r="C3018" s="161" t="s">
        <v>139</v>
      </c>
      <c r="D3018" s="162" t="s">
        <v>5632</v>
      </c>
      <c r="E3018" s="145" t="s">
        <v>502</v>
      </c>
      <c r="F3018" s="163" t="s">
        <v>2508</v>
      </c>
      <c r="G3018" s="161">
        <v>8.0</v>
      </c>
      <c r="H3018" s="161">
        <v>4.0</v>
      </c>
      <c r="I3018" s="161">
        <v>8.0</v>
      </c>
      <c r="J3018" s="801">
        <v>50.0</v>
      </c>
      <c r="K3018" s="696">
        <f t="shared" si="34"/>
        <v>6.25</v>
      </c>
      <c r="L3018" s="374" t="s">
        <v>1454</v>
      </c>
    </row>
    <row r="3019" ht="12.0" customHeight="1">
      <c r="A3019" s="162" t="s">
        <v>5636</v>
      </c>
      <c r="B3019" s="162" t="s">
        <v>3606</v>
      </c>
      <c r="C3019" s="161" t="s">
        <v>139</v>
      </c>
      <c r="D3019" s="162" t="s">
        <v>5637</v>
      </c>
      <c r="E3019" s="145" t="s">
        <v>5638</v>
      </c>
      <c r="F3019" s="163" t="s">
        <v>2508</v>
      </c>
      <c r="G3019" s="161">
        <v>8.0</v>
      </c>
      <c r="H3019" s="161">
        <v>4.0</v>
      </c>
      <c r="I3019" s="161">
        <v>8.0</v>
      </c>
      <c r="J3019" s="801">
        <v>50.0</v>
      </c>
      <c r="K3019" s="696">
        <f t="shared" si="34"/>
        <v>6.25</v>
      </c>
      <c r="L3019" s="374" t="s">
        <v>1454</v>
      </c>
    </row>
    <row r="3020" ht="12.0" customHeight="1">
      <c r="A3020" s="162" t="s">
        <v>5639</v>
      </c>
      <c r="B3020" s="162" t="s">
        <v>5640</v>
      </c>
      <c r="C3020" s="161" t="s">
        <v>139</v>
      </c>
      <c r="D3020" s="162" t="s">
        <v>5641</v>
      </c>
      <c r="E3020" s="145" t="s">
        <v>508</v>
      </c>
      <c r="F3020" s="163" t="s">
        <v>2508</v>
      </c>
      <c r="G3020" s="161">
        <v>12.0</v>
      </c>
      <c r="H3020" s="161">
        <v>8.0</v>
      </c>
      <c r="I3020" s="161">
        <v>12.0</v>
      </c>
      <c r="J3020" s="801">
        <v>50.0</v>
      </c>
      <c r="K3020" s="696">
        <f>50/12</f>
        <v>4.166666667</v>
      </c>
      <c r="L3020" s="374" t="s">
        <v>1454</v>
      </c>
    </row>
    <row r="3021" ht="12.0" customHeight="1">
      <c r="A3021" s="162" t="s">
        <v>5642</v>
      </c>
      <c r="B3021" s="162" t="s">
        <v>3610</v>
      </c>
      <c r="C3021" s="161" t="s">
        <v>139</v>
      </c>
      <c r="D3021" s="162" t="s">
        <v>5643</v>
      </c>
      <c r="E3021" s="145" t="s">
        <v>345</v>
      </c>
      <c r="F3021" s="163" t="s">
        <v>2508</v>
      </c>
      <c r="G3021" s="161">
        <v>8.0</v>
      </c>
      <c r="H3021" s="161">
        <v>8.0</v>
      </c>
      <c r="I3021" s="161">
        <v>8.0</v>
      </c>
      <c r="J3021" s="801">
        <v>50.0</v>
      </c>
      <c r="K3021" s="696">
        <f>50/8</f>
        <v>6.25</v>
      </c>
      <c r="L3021" s="374" t="s">
        <v>1454</v>
      </c>
    </row>
    <row r="3022" ht="12.0" customHeight="1">
      <c r="A3022" s="162" t="s">
        <v>5644</v>
      </c>
      <c r="B3022" s="162" t="s">
        <v>5645</v>
      </c>
      <c r="C3022" s="161" t="s">
        <v>139</v>
      </c>
      <c r="D3022" s="162" t="s">
        <v>5631</v>
      </c>
      <c r="E3022" s="145" t="s">
        <v>508</v>
      </c>
      <c r="F3022" s="163" t="s">
        <v>2508</v>
      </c>
      <c r="G3022" s="161">
        <v>6.0</v>
      </c>
      <c r="H3022" s="161">
        <v>6.0</v>
      </c>
      <c r="I3022" s="161">
        <v>6.0</v>
      </c>
      <c r="J3022" s="801">
        <v>50.0</v>
      </c>
      <c r="K3022" s="696">
        <f>50/6</f>
        <v>8.333333333</v>
      </c>
      <c r="L3022" s="374" t="s">
        <v>1454</v>
      </c>
    </row>
    <row r="3023" ht="12.0" customHeight="1">
      <c r="A3023" s="162" t="s">
        <v>5666</v>
      </c>
      <c r="B3023" s="190" t="s">
        <v>5317</v>
      </c>
      <c r="C3023" s="348" t="s">
        <v>139</v>
      </c>
      <c r="D3023" s="162" t="s">
        <v>5667</v>
      </c>
      <c r="E3023" s="97" t="s">
        <v>4860</v>
      </c>
      <c r="F3023" s="162" t="s">
        <v>2508</v>
      </c>
      <c r="G3023" s="802">
        <v>7.0</v>
      </c>
      <c r="H3023" s="802">
        <v>3.0</v>
      </c>
      <c r="I3023" s="802">
        <v>7.0</v>
      </c>
      <c r="J3023" s="809">
        <v>50.0</v>
      </c>
      <c r="K3023" s="887">
        <f t="shared" ref="K3023:K3037" si="35">50/3</f>
        <v>16.66666667</v>
      </c>
      <c r="L3023" s="374" t="s">
        <v>5668</v>
      </c>
    </row>
    <row r="3024" ht="12.0" customHeight="1">
      <c r="A3024" s="162" t="s">
        <v>5666</v>
      </c>
      <c r="B3024" s="190" t="s">
        <v>5317</v>
      </c>
      <c r="C3024" s="348" t="s">
        <v>139</v>
      </c>
      <c r="D3024" s="162" t="s">
        <v>5669</v>
      </c>
      <c r="E3024" s="145" t="s">
        <v>4846</v>
      </c>
      <c r="F3024" s="162" t="s">
        <v>2508</v>
      </c>
      <c r="G3024" s="802">
        <v>7.0</v>
      </c>
      <c r="H3024" s="802">
        <v>3.0</v>
      </c>
      <c r="I3024" s="802">
        <v>7.0</v>
      </c>
      <c r="J3024" s="809">
        <v>50.0</v>
      </c>
      <c r="K3024" s="887">
        <f t="shared" si="35"/>
        <v>16.66666667</v>
      </c>
      <c r="L3024" s="374" t="s">
        <v>5668</v>
      </c>
    </row>
    <row r="3025" ht="12.0" customHeight="1">
      <c r="A3025" s="162" t="s">
        <v>5666</v>
      </c>
      <c r="B3025" s="190" t="s">
        <v>5317</v>
      </c>
      <c r="C3025" s="348" t="s">
        <v>139</v>
      </c>
      <c r="D3025" s="162" t="s">
        <v>5670</v>
      </c>
      <c r="E3025" s="145" t="s">
        <v>4834</v>
      </c>
      <c r="F3025" s="162" t="s">
        <v>2508</v>
      </c>
      <c r="G3025" s="802">
        <v>7.0</v>
      </c>
      <c r="H3025" s="802">
        <v>3.0</v>
      </c>
      <c r="I3025" s="802">
        <v>7.0</v>
      </c>
      <c r="J3025" s="809">
        <v>50.0</v>
      </c>
      <c r="K3025" s="887">
        <f t="shared" si="35"/>
        <v>16.66666667</v>
      </c>
      <c r="L3025" s="374" t="s">
        <v>5668</v>
      </c>
    </row>
    <row r="3026" ht="12.0" customHeight="1">
      <c r="A3026" s="162" t="s">
        <v>5666</v>
      </c>
      <c r="B3026" s="190" t="s">
        <v>5317</v>
      </c>
      <c r="C3026" s="348" t="s">
        <v>139</v>
      </c>
      <c r="D3026" s="162" t="s">
        <v>5671</v>
      </c>
      <c r="E3026" s="145" t="s">
        <v>4849</v>
      </c>
      <c r="F3026" s="162" t="s">
        <v>2508</v>
      </c>
      <c r="G3026" s="802">
        <v>7.0</v>
      </c>
      <c r="H3026" s="802">
        <v>3.0</v>
      </c>
      <c r="I3026" s="802">
        <v>7.0</v>
      </c>
      <c r="J3026" s="809">
        <v>50.0</v>
      </c>
      <c r="K3026" s="887">
        <f t="shared" si="35"/>
        <v>16.66666667</v>
      </c>
      <c r="L3026" s="374" t="s">
        <v>5668</v>
      </c>
    </row>
    <row r="3027" ht="12.0" customHeight="1">
      <c r="A3027" s="162" t="s">
        <v>5666</v>
      </c>
      <c r="B3027" s="190" t="s">
        <v>5317</v>
      </c>
      <c r="C3027" s="348" t="s">
        <v>139</v>
      </c>
      <c r="D3027" s="162" t="s">
        <v>5672</v>
      </c>
      <c r="E3027" s="145" t="s">
        <v>3924</v>
      </c>
      <c r="F3027" s="162" t="s">
        <v>2508</v>
      </c>
      <c r="G3027" s="802">
        <v>7.0</v>
      </c>
      <c r="H3027" s="802">
        <v>3.0</v>
      </c>
      <c r="I3027" s="802">
        <v>7.0</v>
      </c>
      <c r="J3027" s="809">
        <v>50.0</v>
      </c>
      <c r="K3027" s="887">
        <f t="shared" si="35"/>
        <v>16.66666667</v>
      </c>
      <c r="L3027" s="374" t="s">
        <v>5668</v>
      </c>
    </row>
    <row r="3028" ht="12.0" customHeight="1">
      <c r="A3028" s="162" t="s">
        <v>5666</v>
      </c>
      <c r="B3028" s="190" t="s">
        <v>5317</v>
      </c>
      <c r="C3028" s="348" t="s">
        <v>139</v>
      </c>
      <c r="D3028" s="162" t="s">
        <v>5673</v>
      </c>
      <c r="E3028" s="145" t="s">
        <v>5674</v>
      </c>
      <c r="F3028" s="162" t="s">
        <v>2508</v>
      </c>
      <c r="G3028" s="802">
        <v>7.0</v>
      </c>
      <c r="H3028" s="802">
        <v>3.0</v>
      </c>
      <c r="I3028" s="802">
        <v>7.0</v>
      </c>
      <c r="J3028" s="809">
        <v>50.0</v>
      </c>
      <c r="K3028" s="887">
        <f t="shared" si="35"/>
        <v>16.66666667</v>
      </c>
      <c r="L3028" s="374" t="s">
        <v>5668</v>
      </c>
    </row>
    <row r="3029" ht="12.0" customHeight="1">
      <c r="A3029" s="162" t="s">
        <v>5666</v>
      </c>
      <c r="B3029" s="190" t="s">
        <v>5317</v>
      </c>
      <c r="C3029" s="348" t="s">
        <v>139</v>
      </c>
      <c r="D3029" s="162" t="s">
        <v>5675</v>
      </c>
      <c r="E3029" s="145" t="s">
        <v>4840</v>
      </c>
      <c r="F3029" s="162" t="s">
        <v>2508</v>
      </c>
      <c r="G3029" s="802">
        <v>7.0</v>
      </c>
      <c r="H3029" s="802">
        <v>3.0</v>
      </c>
      <c r="I3029" s="802">
        <v>7.0</v>
      </c>
      <c r="J3029" s="809">
        <v>50.0</v>
      </c>
      <c r="K3029" s="887">
        <f t="shared" si="35"/>
        <v>16.66666667</v>
      </c>
      <c r="L3029" s="374" t="s">
        <v>5668</v>
      </c>
    </row>
    <row r="3030" ht="12.0" customHeight="1">
      <c r="A3030" s="162" t="s">
        <v>5666</v>
      </c>
      <c r="B3030" s="190" t="s">
        <v>5317</v>
      </c>
      <c r="C3030" s="348" t="s">
        <v>139</v>
      </c>
      <c r="D3030" s="162" t="s">
        <v>5676</v>
      </c>
      <c r="E3030" s="145" t="s">
        <v>5677</v>
      </c>
      <c r="F3030" s="162" t="s">
        <v>2508</v>
      </c>
      <c r="G3030" s="802">
        <v>7.0</v>
      </c>
      <c r="H3030" s="802">
        <v>3.0</v>
      </c>
      <c r="I3030" s="802">
        <v>7.0</v>
      </c>
      <c r="J3030" s="809">
        <v>50.0</v>
      </c>
      <c r="K3030" s="887">
        <f t="shared" si="35"/>
        <v>16.66666667</v>
      </c>
      <c r="L3030" s="374" t="s">
        <v>5668</v>
      </c>
    </row>
    <row r="3031" ht="12.0" customHeight="1">
      <c r="A3031" s="162" t="s">
        <v>5666</v>
      </c>
      <c r="B3031" s="190" t="s">
        <v>5317</v>
      </c>
      <c r="C3031" s="348" t="s">
        <v>139</v>
      </c>
      <c r="D3031" s="162" t="s">
        <v>5678</v>
      </c>
      <c r="E3031" s="145" t="s">
        <v>5679</v>
      </c>
      <c r="F3031" s="162" t="s">
        <v>2508</v>
      </c>
      <c r="G3031" s="802">
        <v>7.0</v>
      </c>
      <c r="H3031" s="802">
        <v>3.0</v>
      </c>
      <c r="I3031" s="802">
        <v>7.0</v>
      </c>
      <c r="J3031" s="809">
        <v>50.0</v>
      </c>
      <c r="K3031" s="887">
        <f t="shared" si="35"/>
        <v>16.66666667</v>
      </c>
      <c r="L3031" s="374" t="s">
        <v>5668</v>
      </c>
    </row>
    <row r="3032" ht="12.0" customHeight="1">
      <c r="A3032" s="162" t="s">
        <v>5666</v>
      </c>
      <c r="B3032" s="190" t="s">
        <v>5317</v>
      </c>
      <c r="C3032" s="348" t="s">
        <v>139</v>
      </c>
      <c r="D3032" s="162" t="s">
        <v>5680</v>
      </c>
      <c r="E3032" s="145" t="s">
        <v>4828</v>
      </c>
      <c r="F3032" s="162" t="s">
        <v>2508</v>
      </c>
      <c r="G3032" s="802">
        <v>7.0</v>
      </c>
      <c r="H3032" s="802">
        <v>3.0</v>
      </c>
      <c r="I3032" s="802">
        <v>7.0</v>
      </c>
      <c r="J3032" s="809">
        <v>50.0</v>
      </c>
      <c r="K3032" s="887">
        <f t="shared" si="35"/>
        <v>16.66666667</v>
      </c>
      <c r="L3032" s="374" t="s">
        <v>5668</v>
      </c>
    </row>
    <row r="3033" ht="12.0" customHeight="1">
      <c r="A3033" s="162" t="s">
        <v>5666</v>
      </c>
      <c r="B3033" s="190" t="s">
        <v>5317</v>
      </c>
      <c r="C3033" s="348" t="s">
        <v>139</v>
      </c>
      <c r="D3033" s="162" t="s">
        <v>5681</v>
      </c>
      <c r="E3033" s="145" t="s">
        <v>5682</v>
      </c>
      <c r="F3033" s="162" t="s">
        <v>2508</v>
      </c>
      <c r="G3033" s="802">
        <v>7.0</v>
      </c>
      <c r="H3033" s="802">
        <v>3.0</v>
      </c>
      <c r="I3033" s="802">
        <v>7.0</v>
      </c>
      <c r="J3033" s="809">
        <v>50.0</v>
      </c>
      <c r="K3033" s="887">
        <f t="shared" si="35"/>
        <v>16.66666667</v>
      </c>
      <c r="L3033" s="374" t="s">
        <v>5668</v>
      </c>
    </row>
    <row r="3034" ht="12.0" customHeight="1">
      <c r="A3034" s="162" t="s">
        <v>5666</v>
      </c>
      <c r="B3034" s="190" t="s">
        <v>5317</v>
      </c>
      <c r="C3034" s="348" t="s">
        <v>139</v>
      </c>
      <c r="D3034" s="162" t="s">
        <v>5683</v>
      </c>
      <c r="E3034" s="145" t="s">
        <v>4810</v>
      </c>
      <c r="F3034" s="162" t="s">
        <v>2508</v>
      </c>
      <c r="G3034" s="802">
        <v>7.0</v>
      </c>
      <c r="H3034" s="802">
        <v>3.0</v>
      </c>
      <c r="I3034" s="802">
        <v>7.0</v>
      </c>
      <c r="J3034" s="809">
        <v>50.0</v>
      </c>
      <c r="K3034" s="887">
        <f t="shared" si="35"/>
        <v>16.66666667</v>
      </c>
      <c r="L3034" s="374" t="s">
        <v>5668</v>
      </c>
    </row>
    <row r="3035" ht="12.0" customHeight="1">
      <c r="A3035" s="162" t="s">
        <v>5666</v>
      </c>
      <c r="B3035" s="190" t="s">
        <v>5317</v>
      </c>
      <c r="C3035" s="348" t="s">
        <v>139</v>
      </c>
      <c r="D3035" s="162" t="s">
        <v>5684</v>
      </c>
      <c r="E3035" s="145" t="s">
        <v>5685</v>
      </c>
      <c r="F3035" s="162" t="s">
        <v>2508</v>
      </c>
      <c r="G3035" s="802">
        <v>7.0</v>
      </c>
      <c r="H3035" s="802">
        <v>3.0</v>
      </c>
      <c r="I3035" s="802">
        <v>7.0</v>
      </c>
      <c r="J3035" s="809">
        <v>50.0</v>
      </c>
      <c r="K3035" s="887">
        <f t="shared" si="35"/>
        <v>16.66666667</v>
      </c>
      <c r="L3035" s="374" t="s">
        <v>5668</v>
      </c>
    </row>
    <row r="3036" ht="12.0" customHeight="1">
      <c r="A3036" s="162" t="s">
        <v>5666</v>
      </c>
      <c r="B3036" s="190" t="s">
        <v>5317</v>
      </c>
      <c r="C3036" s="348" t="s">
        <v>139</v>
      </c>
      <c r="D3036" s="162" t="s">
        <v>5686</v>
      </c>
      <c r="E3036" s="145" t="s">
        <v>4854</v>
      </c>
      <c r="F3036" s="162" t="s">
        <v>2508</v>
      </c>
      <c r="G3036" s="802">
        <v>7.0</v>
      </c>
      <c r="H3036" s="802">
        <v>3.0</v>
      </c>
      <c r="I3036" s="802">
        <v>7.0</v>
      </c>
      <c r="J3036" s="809">
        <v>50.0</v>
      </c>
      <c r="K3036" s="887">
        <f t="shared" si="35"/>
        <v>16.66666667</v>
      </c>
      <c r="L3036" s="374" t="s">
        <v>5668</v>
      </c>
    </row>
    <row r="3037" ht="12.0" customHeight="1">
      <c r="A3037" s="162" t="s">
        <v>5666</v>
      </c>
      <c r="B3037" s="190" t="s">
        <v>5317</v>
      </c>
      <c r="C3037" s="348" t="s">
        <v>139</v>
      </c>
      <c r="D3037" s="162" t="s">
        <v>5687</v>
      </c>
      <c r="E3037" s="145" t="s">
        <v>5688</v>
      </c>
      <c r="F3037" s="162" t="s">
        <v>2508</v>
      </c>
      <c r="G3037" s="802">
        <v>7.0</v>
      </c>
      <c r="H3037" s="802">
        <v>3.0</v>
      </c>
      <c r="I3037" s="802">
        <v>7.0</v>
      </c>
      <c r="J3037" s="809">
        <v>50.0</v>
      </c>
      <c r="K3037" s="887">
        <f t="shared" si="35"/>
        <v>16.66666667</v>
      </c>
      <c r="L3037" s="374" t="s">
        <v>5668</v>
      </c>
    </row>
    <row r="3038" ht="12.0" customHeight="1">
      <c r="A3038" s="910" t="s">
        <v>5689</v>
      </c>
      <c r="B3038" s="386" t="s">
        <v>1532</v>
      </c>
      <c r="C3038" s="421" t="s">
        <v>139</v>
      </c>
      <c r="D3038" s="882" t="s">
        <v>5690</v>
      </c>
      <c r="E3038" s="911" t="s">
        <v>5691</v>
      </c>
      <c r="F3038" s="200" t="s">
        <v>2508</v>
      </c>
      <c r="G3038" s="201">
        <v>2.0</v>
      </c>
      <c r="H3038" s="201">
        <v>2.0</v>
      </c>
      <c r="I3038" s="201">
        <v>5.0</v>
      </c>
      <c r="J3038" s="844">
        <v>50.0</v>
      </c>
      <c r="K3038" s="912">
        <v>25.0</v>
      </c>
      <c r="L3038" s="374" t="s">
        <v>1500</v>
      </c>
    </row>
    <row r="3039" ht="12.0" customHeight="1">
      <c r="A3039" s="910" t="s">
        <v>5692</v>
      </c>
      <c r="B3039" s="386" t="s">
        <v>1532</v>
      </c>
      <c r="C3039" s="421" t="s">
        <v>139</v>
      </c>
      <c r="D3039" s="882" t="s">
        <v>5693</v>
      </c>
      <c r="E3039" s="911" t="s">
        <v>5694</v>
      </c>
      <c r="F3039" s="200" t="s">
        <v>2508</v>
      </c>
      <c r="G3039" s="913">
        <v>2.0</v>
      </c>
      <c r="H3039" s="913">
        <v>2.0</v>
      </c>
      <c r="I3039" s="913">
        <v>6.0</v>
      </c>
      <c r="J3039" s="844">
        <v>50.0</v>
      </c>
      <c r="K3039" s="912">
        <v>25.0</v>
      </c>
      <c r="L3039" s="374" t="s">
        <v>1500</v>
      </c>
    </row>
    <row r="3040" ht="12.0" customHeight="1">
      <c r="A3040" s="910" t="s">
        <v>5695</v>
      </c>
      <c r="B3040" s="386" t="s">
        <v>1532</v>
      </c>
      <c r="C3040" s="421" t="s">
        <v>139</v>
      </c>
      <c r="D3040" s="882" t="s">
        <v>5696</v>
      </c>
      <c r="E3040" s="911" t="s">
        <v>5697</v>
      </c>
      <c r="F3040" s="200" t="s">
        <v>2508</v>
      </c>
      <c r="G3040" s="913">
        <v>2.0</v>
      </c>
      <c r="H3040" s="913">
        <v>2.0</v>
      </c>
      <c r="I3040" s="913">
        <v>6.0</v>
      </c>
      <c r="J3040" s="844">
        <v>50.0</v>
      </c>
      <c r="K3040" s="912">
        <v>25.0</v>
      </c>
      <c r="L3040" s="374" t="s">
        <v>1500</v>
      </c>
    </row>
    <row r="3041" ht="12.0" customHeight="1">
      <c r="A3041" s="910" t="s">
        <v>5698</v>
      </c>
      <c r="B3041" s="386" t="s">
        <v>1532</v>
      </c>
      <c r="C3041" s="421" t="s">
        <v>139</v>
      </c>
      <c r="D3041" s="882" t="s">
        <v>5699</v>
      </c>
      <c r="E3041" s="911" t="s">
        <v>5700</v>
      </c>
      <c r="F3041" s="200" t="s">
        <v>2508</v>
      </c>
      <c r="G3041" s="913">
        <v>2.0</v>
      </c>
      <c r="H3041" s="913">
        <v>2.0</v>
      </c>
      <c r="I3041" s="913">
        <v>6.0</v>
      </c>
      <c r="J3041" s="844">
        <v>50.0</v>
      </c>
      <c r="K3041" s="912">
        <v>25.0</v>
      </c>
      <c r="L3041" s="374" t="s">
        <v>1500</v>
      </c>
    </row>
    <row r="3042" ht="12.0" customHeight="1">
      <c r="A3042" s="910" t="s">
        <v>5701</v>
      </c>
      <c r="B3042" s="386" t="s">
        <v>1532</v>
      </c>
      <c r="C3042" s="421" t="s">
        <v>139</v>
      </c>
      <c r="D3042" s="884" t="s">
        <v>5702</v>
      </c>
      <c r="E3042" s="911" t="s">
        <v>5703</v>
      </c>
      <c r="F3042" s="200" t="s">
        <v>2508</v>
      </c>
      <c r="G3042" s="913">
        <v>2.0</v>
      </c>
      <c r="H3042" s="913">
        <v>2.0</v>
      </c>
      <c r="I3042" s="913">
        <v>6.0</v>
      </c>
      <c r="J3042" s="844">
        <v>50.0</v>
      </c>
      <c r="K3042" s="912">
        <v>25.0</v>
      </c>
      <c r="L3042" s="374" t="s">
        <v>1500</v>
      </c>
    </row>
    <row r="3043" ht="12.0" customHeight="1">
      <c r="A3043" s="910" t="s">
        <v>5704</v>
      </c>
      <c r="B3043" s="386" t="s">
        <v>1532</v>
      </c>
      <c r="C3043" s="421" t="s">
        <v>139</v>
      </c>
      <c r="D3043" s="884" t="s">
        <v>5705</v>
      </c>
      <c r="E3043" s="911" t="s">
        <v>5706</v>
      </c>
      <c r="F3043" s="200" t="s">
        <v>2508</v>
      </c>
      <c r="G3043" s="913">
        <v>2.0</v>
      </c>
      <c r="H3043" s="913">
        <v>2.0</v>
      </c>
      <c r="I3043" s="913">
        <v>6.0</v>
      </c>
      <c r="J3043" s="844">
        <v>50.0</v>
      </c>
      <c r="K3043" s="912">
        <v>25.0</v>
      </c>
      <c r="L3043" s="374" t="s">
        <v>1500</v>
      </c>
    </row>
    <row r="3044" ht="12.0" customHeight="1">
      <c r="A3044" s="910" t="s">
        <v>5707</v>
      </c>
      <c r="B3044" s="386" t="s">
        <v>1532</v>
      </c>
      <c r="C3044" s="421" t="s">
        <v>139</v>
      </c>
      <c r="D3044" s="914" t="s">
        <v>5708</v>
      </c>
      <c r="E3044" s="911" t="s">
        <v>5709</v>
      </c>
      <c r="F3044" s="200" t="s">
        <v>2508</v>
      </c>
      <c r="G3044" s="913">
        <v>2.0</v>
      </c>
      <c r="H3044" s="913">
        <v>2.0</v>
      </c>
      <c r="I3044" s="913">
        <v>6.0</v>
      </c>
      <c r="J3044" s="844">
        <v>50.0</v>
      </c>
      <c r="K3044" s="912">
        <v>25.0</v>
      </c>
      <c r="L3044" s="374" t="s">
        <v>1500</v>
      </c>
    </row>
    <row r="3045" ht="12.0" customHeight="1">
      <c r="A3045" s="910" t="s">
        <v>5710</v>
      </c>
      <c r="B3045" s="386" t="s">
        <v>1532</v>
      </c>
      <c r="C3045" s="421" t="s">
        <v>139</v>
      </c>
      <c r="D3045" s="882" t="s">
        <v>5711</v>
      </c>
      <c r="E3045" s="911" t="s">
        <v>5712</v>
      </c>
      <c r="F3045" s="200" t="s">
        <v>2508</v>
      </c>
      <c r="G3045" s="913">
        <v>2.0</v>
      </c>
      <c r="H3045" s="913">
        <v>2.0</v>
      </c>
      <c r="I3045" s="913">
        <v>6.0</v>
      </c>
      <c r="J3045" s="844">
        <v>50.0</v>
      </c>
      <c r="K3045" s="912">
        <v>25.0</v>
      </c>
      <c r="L3045" s="374" t="s">
        <v>1500</v>
      </c>
    </row>
    <row r="3046" ht="12.0" customHeight="1">
      <c r="A3046" s="910" t="s">
        <v>5713</v>
      </c>
      <c r="B3046" s="386" t="s">
        <v>1532</v>
      </c>
      <c r="C3046" s="421" t="s">
        <v>139</v>
      </c>
      <c r="D3046" s="882" t="s">
        <v>5714</v>
      </c>
      <c r="E3046" s="911" t="s">
        <v>5715</v>
      </c>
      <c r="F3046" s="200" t="s">
        <v>2508</v>
      </c>
      <c r="G3046" s="913">
        <v>2.0</v>
      </c>
      <c r="H3046" s="913">
        <v>2.0</v>
      </c>
      <c r="I3046" s="913">
        <v>6.0</v>
      </c>
      <c r="J3046" s="844">
        <v>50.0</v>
      </c>
      <c r="K3046" s="912">
        <v>25.0</v>
      </c>
      <c r="L3046" s="374" t="s">
        <v>1500</v>
      </c>
    </row>
    <row r="3047" ht="12.0" customHeight="1">
      <c r="A3047" s="910" t="s">
        <v>5716</v>
      </c>
      <c r="B3047" s="386" t="s">
        <v>1532</v>
      </c>
      <c r="C3047" s="421" t="s">
        <v>139</v>
      </c>
      <c r="D3047" s="882" t="s">
        <v>5717</v>
      </c>
      <c r="E3047" s="911" t="s">
        <v>5718</v>
      </c>
      <c r="F3047" s="200" t="s">
        <v>2508</v>
      </c>
      <c r="G3047" s="913">
        <v>2.0</v>
      </c>
      <c r="H3047" s="913">
        <v>2.0</v>
      </c>
      <c r="I3047" s="913">
        <v>6.0</v>
      </c>
      <c r="J3047" s="844">
        <v>50.0</v>
      </c>
      <c r="K3047" s="912">
        <v>25.0</v>
      </c>
      <c r="L3047" s="374" t="s">
        <v>1500</v>
      </c>
    </row>
    <row r="3048" ht="12.0" customHeight="1">
      <c r="A3048" s="910" t="s">
        <v>5719</v>
      </c>
      <c r="B3048" s="386" t="s">
        <v>1532</v>
      </c>
      <c r="C3048" s="421" t="s">
        <v>139</v>
      </c>
      <c r="D3048" s="884" t="s">
        <v>5720</v>
      </c>
      <c r="E3048" s="911" t="s">
        <v>5721</v>
      </c>
      <c r="F3048" s="200" t="s">
        <v>2508</v>
      </c>
      <c r="G3048" s="913">
        <v>2.0</v>
      </c>
      <c r="H3048" s="913">
        <v>2.0</v>
      </c>
      <c r="I3048" s="913">
        <v>6.0</v>
      </c>
      <c r="J3048" s="844">
        <v>50.0</v>
      </c>
      <c r="K3048" s="912">
        <v>25.0</v>
      </c>
      <c r="L3048" s="374" t="s">
        <v>1500</v>
      </c>
    </row>
    <row r="3049" ht="12.0" customHeight="1">
      <c r="A3049" s="910" t="s">
        <v>5722</v>
      </c>
      <c r="B3049" s="386" t="s">
        <v>1532</v>
      </c>
      <c r="C3049" s="421" t="s">
        <v>139</v>
      </c>
      <c r="D3049" s="882" t="s">
        <v>5723</v>
      </c>
      <c r="E3049" s="911" t="s">
        <v>5724</v>
      </c>
      <c r="F3049" s="200" t="s">
        <v>2508</v>
      </c>
      <c r="G3049" s="913">
        <v>2.0</v>
      </c>
      <c r="H3049" s="913">
        <v>2.0</v>
      </c>
      <c r="I3049" s="913">
        <v>6.0</v>
      </c>
      <c r="J3049" s="844">
        <v>50.0</v>
      </c>
      <c r="K3049" s="912">
        <v>25.0</v>
      </c>
      <c r="L3049" s="374" t="s">
        <v>1500</v>
      </c>
    </row>
    <row r="3050" ht="12.0" customHeight="1">
      <c r="A3050" s="910" t="s">
        <v>5725</v>
      </c>
      <c r="B3050" s="386" t="s">
        <v>1532</v>
      </c>
      <c r="C3050" s="421" t="s">
        <v>139</v>
      </c>
      <c r="D3050" s="882" t="s">
        <v>5726</v>
      </c>
      <c r="E3050" s="911" t="s">
        <v>5727</v>
      </c>
      <c r="F3050" s="200" t="s">
        <v>2508</v>
      </c>
      <c r="G3050" s="913">
        <v>2.0</v>
      </c>
      <c r="H3050" s="913">
        <v>2.0</v>
      </c>
      <c r="I3050" s="913">
        <v>6.0</v>
      </c>
      <c r="J3050" s="844">
        <v>50.0</v>
      </c>
      <c r="K3050" s="912">
        <v>25.0</v>
      </c>
      <c r="L3050" s="374" t="s">
        <v>1500</v>
      </c>
    </row>
    <row r="3051" ht="12.0" customHeight="1">
      <c r="A3051" s="910" t="s">
        <v>5728</v>
      </c>
      <c r="B3051" s="386" t="s">
        <v>1532</v>
      </c>
      <c r="C3051" s="421" t="s">
        <v>139</v>
      </c>
      <c r="D3051" s="882" t="s">
        <v>5729</v>
      </c>
      <c r="E3051" s="911" t="s">
        <v>5730</v>
      </c>
      <c r="F3051" s="200" t="s">
        <v>2508</v>
      </c>
      <c r="G3051" s="913">
        <v>2.0</v>
      </c>
      <c r="H3051" s="913">
        <v>2.0</v>
      </c>
      <c r="I3051" s="913">
        <v>6.0</v>
      </c>
      <c r="J3051" s="844">
        <v>50.0</v>
      </c>
      <c r="K3051" s="912">
        <v>25.0</v>
      </c>
      <c r="L3051" s="374" t="s">
        <v>1500</v>
      </c>
    </row>
    <row r="3052" ht="12.0" customHeight="1">
      <c r="A3052" s="910" t="s">
        <v>5731</v>
      </c>
      <c r="B3052" s="386" t="s">
        <v>1532</v>
      </c>
      <c r="C3052" s="421" t="s">
        <v>139</v>
      </c>
      <c r="D3052" s="882" t="s">
        <v>5732</v>
      </c>
      <c r="E3052" s="911" t="s">
        <v>5733</v>
      </c>
      <c r="F3052" s="200" t="s">
        <v>2508</v>
      </c>
      <c r="G3052" s="913">
        <v>2.0</v>
      </c>
      <c r="H3052" s="913">
        <v>2.0</v>
      </c>
      <c r="I3052" s="913">
        <v>6.0</v>
      </c>
      <c r="J3052" s="844">
        <v>50.0</v>
      </c>
      <c r="K3052" s="912">
        <v>25.0</v>
      </c>
      <c r="L3052" s="374" t="s">
        <v>1500</v>
      </c>
    </row>
    <row r="3053" ht="12.0" customHeight="1">
      <c r="A3053" s="910" t="s">
        <v>5734</v>
      </c>
      <c r="B3053" s="386" t="s">
        <v>1532</v>
      </c>
      <c r="C3053" s="421" t="s">
        <v>139</v>
      </c>
      <c r="D3053" s="882" t="s">
        <v>5735</v>
      </c>
      <c r="E3053" s="129" t="s">
        <v>5736</v>
      </c>
      <c r="F3053" s="200" t="s">
        <v>2508</v>
      </c>
      <c r="G3053" s="913">
        <v>2.0</v>
      </c>
      <c r="H3053" s="913">
        <v>2.0</v>
      </c>
      <c r="I3053" s="913">
        <v>6.0</v>
      </c>
      <c r="J3053" s="844">
        <v>50.0</v>
      </c>
      <c r="K3053" s="912">
        <v>25.0</v>
      </c>
      <c r="L3053" s="374" t="s">
        <v>1500</v>
      </c>
    </row>
    <row r="3054" ht="12.0" customHeight="1">
      <c r="A3054" s="910" t="s">
        <v>5737</v>
      </c>
      <c r="B3054" s="386" t="s">
        <v>1532</v>
      </c>
      <c r="C3054" s="421" t="s">
        <v>139</v>
      </c>
      <c r="D3054" s="882" t="s">
        <v>5738</v>
      </c>
      <c r="E3054" s="911" t="s">
        <v>5739</v>
      </c>
      <c r="F3054" s="200" t="s">
        <v>2508</v>
      </c>
      <c r="G3054" s="913">
        <v>2.0</v>
      </c>
      <c r="H3054" s="913">
        <v>2.0</v>
      </c>
      <c r="I3054" s="913">
        <v>6.0</v>
      </c>
      <c r="J3054" s="844">
        <v>50.0</v>
      </c>
      <c r="K3054" s="912">
        <v>25.0</v>
      </c>
      <c r="L3054" s="374" t="s">
        <v>1500</v>
      </c>
    </row>
    <row r="3055" ht="12.0" customHeight="1">
      <c r="A3055" s="910" t="s">
        <v>5740</v>
      </c>
      <c r="B3055" s="386" t="s">
        <v>1532</v>
      </c>
      <c r="C3055" s="421" t="s">
        <v>139</v>
      </c>
      <c r="D3055" s="882" t="s">
        <v>5741</v>
      </c>
      <c r="E3055" s="911" t="s">
        <v>5742</v>
      </c>
      <c r="F3055" s="200" t="s">
        <v>2508</v>
      </c>
      <c r="G3055" s="913">
        <v>2.0</v>
      </c>
      <c r="H3055" s="913">
        <v>2.0</v>
      </c>
      <c r="I3055" s="913">
        <v>6.0</v>
      </c>
      <c r="J3055" s="844">
        <v>50.0</v>
      </c>
      <c r="K3055" s="912">
        <v>25.0</v>
      </c>
      <c r="L3055" s="374" t="s">
        <v>1500</v>
      </c>
    </row>
    <row r="3056" ht="12.0" customHeight="1">
      <c r="A3056" s="910" t="s">
        <v>5743</v>
      </c>
      <c r="B3056" s="386" t="s">
        <v>1532</v>
      </c>
      <c r="C3056" s="421" t="s">
        <v>139</v>
      </c>
      <c r="D3056" s="882" t="s">
        <v>5744</v>
      </c>
      <c r="E3056" s="911" t="s">
        <v>5745</v>
      </c>
      <c r="F3056" s="200" t="s">
        <v>2508</v>
      </c>
      <c r="G3056" s="913">
        <v>2.0</v>
      </c>
      <c r="H3056" s="913">
        <v>2.0</v>
      </c>
      <c r="I3056" s="913">
        <v>6.0</v>
      </c>
      <c r="J3056" s="844">
        <v>50.0</v>
      </c>
      <c r="K3056" s="912">
        <v>25.0</v>
      </c>
      <c r="L3056" s="374" t="s">
        <v>1500</v>
      </c>
    </row>
    <row r="3057" ht="12.0" customHeight="1">
      <c r="A3057" s="910" t="s">
        <v>5746</v>
      </c>
      <c r="B3057" s="386" t="s">
        <v>1532</v>
      </c>
      <c r="C3057" s="421" t="s">
        <v>139</v>
      </c>
      <c r="D3057" s="882" t="s">
        <v>5747</v>
      </c>
      <c r="E3057" s="911" t="s">
        <v>5748</v>
      </c>
      <c r="F3057" s="200" t="s">
        <v>2508</v>
      </c>
      <c r="G3057" s="913">
        <v>2.0</v>
      </c>
      <c r="H3057" s="913">
        <v>2.0</v>
      </c>
      <c r="I3057" s="913">
        <v>6.0</v>
      </c>
      <c r="J3057" s="844">
        <v>50.0</v>
      </c>
      <c r="K3057" s="912">
        <v>25.0</v>
      </c>
      <c r="L3057" s="374" t="s">
        <v>1500</v>
      </c>
    </row>
    <row r="3058" ht="12.0" customHeight="1">
      <c r="A3058" s="910" t="s">
        <v>5749</v>
      </c>
      <c r="B3058" s="386" t="s">
        <v>1532</v>
      </c>
      <c r="C3058" s="421" t="s">
        <v>139</v>
      </c>
      <c r="D3058" s="882" t="s">
        <v>5750</v>
      </c>
      <c r="E3058" s="911" t="s">
        <v>5751</v>
      </c>
      <c r="F3058" s="200" t="s">
        <v>2508</v>
      </c>
      <c r="G3058" s="913">
        <v>2.0</v>
      </c>
      <c r="H3058" s="913">
        <v>2.0</v>
      </c>
      <c r="I3058" s="913">
        <v>6.0</v>
      </c>
      <c r="J3058" s="844">
        <v>50.0</v>
      </c>
      <c r="K3058" s="912">
        <v>25.0</v>
      </c>
      <c r="L3058" s="374" t="s">
        <v>1500</v>
      </c>
    </row>
    <row r="3059" ht="12.0" customHeight="1">
      <c r="A3059" s="910" t="s">
        <v>5752</v>
      </c>
      <c r="B3059" s="386" t="s">
        <v>1532</v>
      </c>
      <c r="C3059" s="421" t="s">
        <v>139</v>
      </c>
      <c r="D3059" s="882" t="s">
        <v>5753</v>
      </c>
      <c r="E3059" s="911" t="s">
        <v>5754</v>
      </c>
      <c r="F3059" s="200" t="s">
        <v>2508</v>
      </c>
      <c r="G3059" s="913">
        <v>2.0</v>
      </c>
      <c r="H3059" s="913">
        <v>2.0</v>
      </c>
      <c r="I3059" s="913">
        <v>6.0</v>
      </c>
      <c r="J3059" s="844">
        <v>50.0</v>
      </c>
      <c r="K3059" s="912">
        <v>25.0</v>
      </c>
      <c r="L3059" s="374" t="s">
        <v>1500</v>
      </c>
    </row>
    <row r="3060" ht="12.0" customHeight="1">
      <c r="A3060" s="910" t="s">
        <v>5755</v>
      </c>
      <c r="B3060" s="386" t="s">
        <v>1532</v>
      </c>
      <c r="C3060" s="421" t="s">
        <v>139</v>
      </c>
      <c r="D3060" s="882" t="s">
        <v>5756</v>
      </c>
      <c r="E3060" s="911" t="s">
        <v>5757</v>
      </c>
      <c r="F3060" s="200" t="s">
        <v>2508</v>
      </c>
      <c r="G3060" s="913">
        <v>2.0</v>
      </c>
      <c r="H3060" s="913">
        <v>2.0</v>
      </c>
      <c r="I3060" s="913">
        <v>6.0</v>
      </c>
      <c r="J3060" s="844">
        <v>50.0</v>
      </c>
      <c r="K3060" s="912">
        <v>25.0</v>
      </c>
      <c r="L3060" s="374" t="s">
        <v>1500</v>
      </c>
    </row>
    <row r="3061" ht="12.0" customHeight="1">
      <c r="A3061" s="910" t="s">
        <v>5758</v>
      </c>
      <c r="B3061" s="386" t="s">
        <v>1532</v>
      </c>
      <c r="C3061" s="421" t="s">
        <v>139</v>
      </c>
      <c r="D3061" s="884" t="s">
        <v>5759</v>
      </c>
      <c r="E3061" s="911" t="s">
        <v>5760</v>
      </c>
      <c r="F3061" s="200" t="s">
        <v>2508</v>
      </c>
      <c r="G3061" s="913">
        <v>2.0</v>
      </c>
      <c r="H3061" s="913">
        <v>2.0</v>
      </c>
      <c r="I3061" s="913">
        <v>6.0</v>
      </c>
      <c r="J3061" s="844">
        <v>50.0</v>
      </c>
      <c r="K3061" s="912">
        <v>25.0</v>
      </c>
      <c r="L3061" s="374" t="s">
        <v>1500</v>
      </c>
    </row>
    <row r="3062" ht="12.0" customHeight="1">
      <c r="A3062" s="910" t="s">
        <v>5761</v>
      </c>
      <c r="B3062" s="386" t="s">
        <v>1532</v>
      </c>
      <c r="C3062" s="421" t="s">
        <v>139</v>
      </c>
      <c r="D3062" s="882" t="s">
        <v>5762</v>
      </c>
      <c r="E3062" s="911" t="s">
        <v>5763</v>
      </c>
      <c r="F3062" s="200" t="s">
        <v>2508</v>
      </c>
      <c r="G3062" s="913">
        <v>2.0</v>
      </c>
      <c r="H3062" s="913">
        <v>2.0</v>
      </c>
      <c r="I3062" s="913">
        <v>6.0</v>
      </c>
      <c r="J3062" s="844">
        <v>50.0</v>
      </c>
      <c r="K3062" s="912">
        <v>25.0</v>
      </c>
      <c r="L3062" s="374" t="s">
        <v>1500</v>
      </c>
    </row>
    <row r="3063" ht="12.0" customHeight="1">
      <c r="A3063" s="910" t="s">
        <v>5764</v>
      </c>
      <c r="B3063" s="386" t="s">
        <v>1532</v>
      </c>
      <c r="C3063" s="421" t="s">
        <v>139</v>
      </c>
      <c r="D3063" s="884" t="s">
        <v>5765</v>
      </c>
      <c r="E3063" s="911" t="s">
        <v>5766</v>
      </c>
      <c r="F3063" s="200" t="s">
        <v>2508</v>
      </c>
      <c r="G3063" s="913">
        <v>2.0</v>
      </c>
      <c r="H3063" s="913">
        <v>2.0</v>
      </c>
      <c r="I3063" s="913">
        <v>6.0</v>
      </c>
      <c r="J3063" s="844">
        <v>50.0</v>
      </c>
      <c r="K3063" s="912">
        <v>25.0</v>
      </c>
      <c r="L3063" s="374" t="s">
        <v>1500</v>
      </c>
    </row>
    <row r="3064" ht="12.0" customHeight="1">
      <c r="A3064" s="880" t="s">
        <v>5767</v>
      </c>
      <c r="B3064" s="910" t="s">
        <v>5768</v>
      </c>
      <c r="C3064" s="421" t="s">
        <v>139</v>
      </c>
      <c r="D3064" s="882" t="s">
        <v>5769</v>
      </c>
      <c r="E3064" s="911" t="s">
        <v>5770</v>
      </c>
      <c r="F3064" s="322" t="s">
        <v>2508</v>
      </c>
      <c r="G3064" s="311">
        <v>2.0</v>
      </c>
      <c r="H3064" s="311">
        <v>2.0</v>
      </c>
      <c r="I3064" s="311">
        <v>5.0</v>
      </c>
      <c r="J3064" s="845">
        <v>50.0</v>
      </c>
      <c r="K3064" s="915">
        <v>25.0</v>
      </c>
      <c r="L3064" s="374" t="s">
        <v>1500</v>
      </c>
    </row>
    <row r="3065" ht="12.0" customHeight="1">
      <c r="A3065" s="880" t="s">
        <v>5771</v>
      </c>
      <c r="B3065" s="910" t="s">
        <v>5768</v>
      </c>
      <c r="C3065" s="421" t="s">
        <v>139</v>
      </c>
      <c r="D3065" s="882" t="s">
        <v>5772</v>
      </c>
      <c r="E3065" s="911" t="s">
        <v>5773</v>
      </c>
      <c r="F3065" s="322" t="s">
        <v>2508</v>
      </c>
      <c r="G3065" s="311">
        <v>2.0</v>
      </c>
      <c r="H3065" s="311">
        <v>2.0</v>
      </c>
      <c r="I3065" s="311">
        <v>5.0</v>
      </c>
      <c r="J3065" s="845">
        <v>50.0</v>
      </c>
      <c r="K3065" s="915">
        <v>25.0</v>
      </c>
      <c r="L3065" s="374" t="s">
        <v>1500</v>
      </c>
    </row>
    <row r="3066" ht="12.0" customHeight="1">
      <c r="A3066" s="880" t="s">
        <v>5774</v>
      </c>
      <c r="B3066" s="910" t="s">
        <v>5768</v>
      </c>
      <c r="C3066" s="421" t="s">
        <v>139</v>
      </c>
      <c r="D3066" s="882" t="s">
        <v>5775</v>
      </c>
      <c r="E3066" s="911" t="s">
        <v>5776</v>
      </c>
      <c r="F3066" s="322" t="s">
        <v>2508</v>
      </c>
      <c r="G3066" s="311">
        <v>2.0</v>
      </c>
      <c r="H3066" s="311">
        <v>2.0</v>
      </c>
      <c r="I3066" s="311">
        <v>5.0</v>
      </c>
      <c r="J3066" s="845">
        <v>50.0</v>
      </c>
      <c r="K3066" s="915">
        <v>25.0</v>
      </c>
      <c r="L3066" s="374" t="s">
        <v>1500</v>
      </c>
    </row>
    <row r="3067" ht="12.0" customHeight="1">
      <c r="A3067" s="880" t="s">
        <v>5777</v>
      </c>
      <c r="B3067" s="910" t="s">
        <v>5768</v>
      </c>
      <c r="C3067" s="421" t="s">
        <v>139</v>
      </c>
      <c r="D3067" s="882" t="s">
        <v>5778</v>
      </c>
      <c r="E3067" s="911" t="s">
        <v>5779</v>
      </c>
      <c r="F3067" s="322" t="s">
        <v>2508</v>
      </c>
      <c r="G3067" s="311">
        <v>2.0</v>
      </c>
      <c r="H3067" s="311">
        <v>2.0</v>
      </c>
      <c r="I3067" s="311">
        <v>5.0</v>
      </c>
      <c r="J3067" s="845">
        <v>50.0</v>
      </c>
      <c r="K3067" s="915">
        <v>25.0</v>
      </c>
      <c r="L3067" s="374" t="s">
        <v>1500</v>
      </c>
    </row>
    <row r="3068" ht="12.0" customHeight="1">
      <c r="A3068" s="880" t="s">
        <v>5780</v>
      </c>
      <c r="B3068" s="910" t="s">
        <v>5768</v>
      </c>
      <c r="C3068" s="421" t="s">
        <v>139</v>
      </c>
      <c r="D3068" s="882" t="s">
        <v>5781</v>
      </c>
      <c r="E3068" s="879" t="s">
        <v>5782</v>
      </c>
      <c r="F3068" s="322" t="s">
        <v>2508</v>
      </c>
      <c r="G3068" s="311">
        <v>2.0</v>
      </c>
      <c r="H3068" s="311">
        <v>2.0</v>
      </c>
      <c r="I3068" s="311">
        <v>5.0</v>
      </c>
      <c r="J3068" s="845">
        <v>50.0</v>
      </c>
      <c r="K3068" s="915">
        <v>25.0</v>
      </c>
      <c r="L3068" s="374" t="s">
        <v>1500</v>
      </c>
    </row>
    <row r="3069" ht="12.0" customHeight="1">
      <c r="A3069" s="880" t="s">
        <v>5783</v>
      </c>
      <c r="B3069" s="916" t="s">
        <v>1492</v>
      </c>
      <c r="C3069" s="421" t="s">
        <v>139</v>
      </c>
      <c r="D3069" s="882" t="s">
        <v>5784</v>
      </c>
      <c r="E3069" s="879" t="s">
        <v>5785</v>
      </c>
      <c r="F3069" s="322" t="s">
        <v>2508</v>
      </c>
      <c r="G3069" s="311">
        <v>2.0</v>
      </c>
      <c r="H3069" s="311">
        <v>2.0</v>
      </c>
      <c r="I3069" s="311">
        <v>5.0</v>
      </c>
      <c r="J3069" s="845">
        <v>50.0</v>
      </c>
      <c r="K3069" s="915">
        <v>25.0</v>
      </c>
      <c r="L3069" s="374" t="s">
        <v>1500</v>
      </c>
    </row>
    <row r="3070" ht="12.0" customHeight="1">
      <c r="A3070" s="880" t="s">
        <v>5783</v>
      </c>
      <c r="B3070" s="916" t="s">
        <v>1492</v>
      </c>
      <c r="C3070" s="421" t="s">
        <v>139</v>
      </c>
      <c r="D3070" s="882" t="s">
        <v>5786</v>
      </c>
      <c r="E3070" s="879" t="s">
        <v>5787</v>
      </c>
      <c r="F3070" s="322" t="s">
        <v>2508</v>
      </c>
      <c r="G3070" s="311">
        <v>2.0</v>
      </c>
      <c r="H3070" s="311">
        <v>2.0</v>
      </c>
      <c r="I3070" s="311">
        <v>5.0</v>
      </c>
      <c r="J3070" s="845">
        <v>50.0</v>
      </c>
      <c r="K3070" s="915">
        <v>25.0</v>
      </c>
      <c r="L3070" s="374" t="s">
        <v>1500</v>
      </c>
    </row>
    <row r="3071" ht="12.0" customHeight="1">
      <c r="A3071" s="917" t="s">
        <v>5788</v>
      </c>
      <c r="B3071" s="881" t="s">
        <v>1524</v>
      </c>
      <c r="C3071" s="421" t="s">
        <v>139</v>
      </c>
      <c r="D3071" s="882" t="s">
        <v>5789</v>
      </c>
      <c r="E3071" s="879" t="s">
        <v>5790</v>
      </c>
      <c r="F3071" s="322" t="s">
        <v>2508</v>
      </c>
      <c r="G3071" s="314">
        <v>2.0</v>
      </c>
      <c r="H3071" s="314">
        <v>2.0</v>
      </c>
      <c r="I3071" s="314">
        <v>7.0</v>
      </c>
      <c r="J3071" s="845">
        <v>50.0</v>
      </c>
      <c r="K3071" s="915">
        <v>25.0</v>
      </c>
      <c r="L3071" s="374" t="s">
        <v>1500</v>
      </c>
    </row>
    <row r="3072" ht="12.0" customHeight="1">
      <c r="A3072" s="917" t="s">
        <v>5788</v>
      </c>
      <c r="B3072" s="881" t="s">
        <v>1524</v>
      </c>
      <c r="C3072" s="421" t="s">
        <v>139</v>
      </c>
      <c r="D3072" s="882" t="s">
        <v>5791</v>
      </c>
      <c r="E3072" s="879" t="s">
        <v>5792</v>
      </c>
      <c r="F3072" s="322" t="s">
        <v>2508</v>
      </c>
      <c r="G3072" s="314">
        <v>2.0</v>
      </c>
      <c r="H3072" s="314">
        <v>2.0</v>
      </c>
      <c r="I3072" s="314">
        <v>7.0</v>
      </c>
      <c r="J3072" s="845">
        <v>50.0</v>
      </c>
      <c r="K3072" s="915">
        <v>25.0</v>
      </c>
      <c r="L3072" s="374" t="s">
        <v>1500</v>
      </c>
    </row>
    <row r="3073" ht="12.0" customHeight="1">
      <c r="A3073" s="880" t="s">
        <v>5793</v>
      </c>
      <c r="B3073" s="881" t="s">
        <v>5794</v>
      </c>
      <c r="C3073" s="314" t="s">
        <v>139</v>
      </c>
      <c r="D3073" s="882" t="s">
        <v>5795</v>
      </c>
      <c r="E3073" s="314" t="s">
        <v>5770</v>
      </c>
      <c r="F3073" s="322" t="s">
        <v>2508</v>
      </c>
      <c r="G3073" s="314">
        <v>2.0</v>
      </c>
      <c r="H3073" s="314">
        <v>2.0</v>
      </c>
      <c r="I3073" s="314">
        <v>6.0</v>
      </c>
      <c r="J3073" s="915">
        <v>50.0</v>
      </c>
      <c r="K3073" s="915">
        <v>25.0</v>
      </c>
      <c r="L3073" s="374" t="s">
        <v>1500</v>
      </c>
    </row>
    <row r="3074" ht="12.0" customHeight="1">
      <c r="A3074" s="880" t="s">
        <v>5796</v>
      </c>
      <c r="B3074" s="881" t="s">
        <v>5794</v>
      </c>
      <c r="C3074" s="314" t="s">
        <v>139</v>
      </c>
      <c r="D3074" s="882" t="s">
        <v>5797</v>
      </c>
      <c r="E3074" s="314" t="s">
        <v>5773</v>
      </c>
      <c r="F3074" s="322" t="s">
        <v>2508</v>
      </c>
      <c r="G3074" s="314">
        <v>2.0</v>
      </c>
      <c r="H3074" s="314">
        <v>2.0</v>
      </c>
      <c r="I3074" s="314">
        <v>6.0</v>
      </c>
      <c r="J3074" s="915">
        <v>50.0</v>
      </c>
      <c r="K3074" s="915">
        <v>25.0</v>
      </c>
      <c r="L3074" s="374" t="s">
        <v>1500</v>
      </c>
    </row>
    <row r="3075" ht="12.0" customHeight="1">
      <c r="A3075" s="880" t="s">
        <v>5798</v>
      </c>
      <c r="B3075" s="881" t="s">
        <v>3368</v>
      </c>
      <c r="C3075" s="918" t="s">
        <v>139</v>
      </c>
      <c r="D3075" s="882" t="s">
        <v>5799</v>
      </c>
      <c r="E3075" s="918" t="s">
        <v>2197</v>
      </c>
      <c r="F3075" s="322" t="s">
        <v>2508</v>
      </c>
      <c r="G3075" s="314">
        <v>4.0</v>
      </c>
      <c r="H3075" s="314">
        <v>3.0</v>
      </c>
      <c r="I3075" s="314">
        <v>4.0</v>
      </c>
      <c r="J3075" s="915">
        <v>50.0</v>
      </c>
      <c r="K3075" s="915">
        <v>16.6</v>
      </c>
      <c r="L3075" s="374" t="s">
        <v>1500</v>
      </c>
    </row>
    <row r="3076" ht="12.0" customHeight="1">
      <c r="A3076" s="910" t="s">
        <v>5800</v>
      </c>
      <c r="B3076" s="881" t="s">
        <v>5640</v>
      </c>
      <c r="C3076" s="918" t="s">
        <v>139</v>
      </c>
      <c r="D3076" s="882" t="s">
        <v>5801</v>
      </c>
      <c r="E3076" s="918" t="s">
        <v>509</v>
      </c>
      <c r="F3076" s="322" t="s">
        <v>2508</v>
      </c>
      <c r="G3076" s="314">
        <v>10.0</v>
      </c>
      <c r="H3076" s="314">
        <v>10.0</v>
      </c>
      <c r="I3076" s="314">
        <v>12.0</v>
      </c>
      <c r="J3076" s="915">
        <v>50.0</v>
      </c>
      <c r="K3076" s="915">
        <v>5.0</v>
      </c>
      <c r="L3076" s="374" t="s">
        <v>1500</v>
      </c>
    </row>
    <row r="3077" ht="12.0" customHeight="1">
      <c r="A3077" s="162" t="s">
        <v>5802</v>
      </c>
      <c r="B3077" s="190" t="s">
        <v>5803</v>
      </c>
      <c r="C3077" s="348" t="s">
        <v>139</v>
      </c>
      <c r="D3077" s="162" t="s">
        <v>5804</v>
      </c>
      <c r="E3077" s="97" t="s">
        <v>5805</v>
      </c>
      <c r="F3077" s="162" t="s">
        <v>2443</v>
      </c>
      <c r="G3077" s="802">
        <v>15.0</v>
      </c>
      <c r="H3077" s="802">
        <v>2.0</v>
      </c>
      <c r="I3077" s="802">
        <v>15.0</v>
      </c>
      <c r="J3077" s="809">
        <v>50.0</v>
      </c>
      <c r="K3077" s="887">
        <v>3.33</v>
      </c>
      <c r="L3077" s="374" t="s">
        <v>1559</v>
      </c>
    </row>
    <row r="3078" ht="12.0" customHeight="1">
      <c r="A3078" s="162" t="s">
        <v>5802</v>
      </c>
      <c r="B3078" s="190" t="s">
        <v>5803</v>
      </c>
      <c r="C3078" s="348" t="s">
        <v>139</v>
      </c>
      <c r="D3078" s="162" t="s">
        <v>5806</v>
      </c>
      <c r="E3078" s="161" t="s">
        <v>5807</v>
      </c>
      <c r="F3078" s="162" t="s">
        <v>2443</v>
      </c>
      <c r="G3078" s="802">
        <v>15.0</v>
      </c>
      <c r="H3078" s="802">
        <v>2.0</v>
      </c>
      <c r="I3078" s="802">
        <v>15.0</v>
      </c>
      <c r="J3078" s="809">
        <v>50.0</v>
      </c>
      <c r="K3078" s="887">
        <v>3.33</v>
      </c>
      <c r="L3078" s="374" t="s">
        <v>1559</v>
      </c>
    </row>
    <row r="3079" ht="12.0" customHeight="1">
      <c r="A3079" s="162" t="s">
        <v>5802</v>
      </c>
      <c r="B3079" s="190" t="s">
        <v>5803</v>
      </c>
      <c r="C3079" s="348" t="s">
        <v>139</v>
      </c>
      <c r="D3079" s="162" t="s">
        <v>5808</v>
      </c>
      <c r="E3079" s="145" t="s">
        <v>1098</v>
      </c>
      <c r="F3079" s="162" t="s">
        <v>2443</v>
      </c>
      <c r="G3079" s="802">
        <v>15.0</v>
      </c>
      <c r="H3079" s="802">
        <v>2.0</v>
      </c>
      <c r="I3079" s="802">
        <v>15.0</v>
      </c>
      <c r="J3079" s="809">
        <v>50.0</v>
      </c>
      <c r="K3079" s="887">
        <v>3.33</v>
      </c>
      <c r="L3079" s="374" t="s">
        <v>1559</v>
      </c>
    </row>
    <row r="3080" ht="12.0" customHeight="1">
      <c r="A3080" s="162" t="s">
        <v>5802</v>
      </c>
      <c r="B3080" s="190" t="s">
        <v>5803</v>
      </c>
      <c r="C3080" s="348" t="s">
        <v>139</v>
      </c>
      <c r="D3080" s="162" t="s">
        <v>5809</v>
      </c>
      <c r="E3080" s="145" t="s">
        <v>5810</v>
      </c>
      <c r="F3080" s="162" t="s">
        <v>2443</v>
      </c>
      <c r="G3080" s="802">
        <v>15.0</v>
      </c>
      <c r="H3080" s="802">
        <v>2.0</v>
      </c>
      <c r="I3080" s="802">
        <v>15.0</v>
      </c>
      <c r="J3080" s="809">
        <v>50.0</v>
      </c>
      <c r="K3080" s="887">
        <v>3.33</v>
      </c>
      <c r="L3080" s="374" t="s">
        <v>1559</v>
      </c>
    </row>
    <row r="3081" ht="12.0" customHeight="1">
      <c r="A3081" s="162" t="s">
        <v>5802</v>
      </c>
      <c r="B3081" s="190" t="s">
        <v>5803</v>
      </c>
      <c r="C3081" s="348" t="s">
        <v>139</v>
      </c>
      <c r="D3081" s="919" t="s">
        <v>5811</v>
      </c>
      <c r="E3081" s="145" t="s">
        <v>5812</v>
      </c>
      <c r="F3081" s="162" t="s">
        <v>2443</v>
      </c>
      <c r="G3081" s="802">
        <v>15.0</v>
      </c>
      <c r="H3081" s="802">
        <v>2.0</v>
      </c>
      <c r="I3081" s="802">
        <v>15.0</v>
      </c>
      <c r="J3081" s="809">
        <v>50.0</v>
      </c>
      <c r="K3081" s="887">
        <v>3.33</v>
      </c>
      <c r="L3081" s="374" t="s">
        <v>1559</v>
      </c>
    </row>
    <row r="3082" ht="12.0" customHeight="1">
      <c r="A3082" s="162" t="s">
        <v>5802</v>
      </c>
      <c r="B3082" s="190" t="s">
        <v>5803</v>
      </c>
      <c r="C3082" s="348" t="s">
        <v>139</v>
      </c>
      <c r="D3082" s="920" t="s">
        <v>5813</v>
      </c>
      <c r="E3082" s="145" t="s">
        <v>5814</v>
      </c>
      <c r="F3082" s="162" t="s">
        <v>2443</v>
      </c>
      <c r="G3082" s="802">
        <v>15.0</v>
      </c>
      <c r="H3082" s="802">
        <v>2.0</v>
      </c>
      <c r="I3082" s="802">
        <v>15.0</v>
      </c>
      <c r="J3082" s="809">
        <v>50.0</v>
      </c>
      <c r="K3082" s="887">
        <v>3.33</v>
      </c>
      <c r="L3082" s="374" t="s">
        <v>1559</v>
      </c>
    </row>
    <row r="3083" ht="12.0" customHeight="1">
      <c r="A3083" s="162" t="s">
        <v>5802</v>
      </c>
      <c r="B3083" s="190" t="s">
        <v>5803</v>
      </c>
      <c r="C3083" s="348" t="s">
        <v>139</v>
      </c>
      <c r="D3083" s="920" t="s">
        <v>5815</v>
      </c>
      <c r="E3083" s="161" t="s">
        <v>1342</v>
      </c>
      <c r="F3083" s="162" t="s">
        <v>2443</v>
      </c>
      <c r="G3083" s="802">
        <v>15.0</v>
      </c>
      <c r="H3083" s="802">
        <v>2.0</v>
      </c>
      <c r="I3083" s="802">
        <v>15.0</v>
      </c>
      <c r="J3083" s="809">
        <v>50.0</v>
      </c>
      <c r="K3083" s="887">
        <v>3.33</v>
      </c>
      <c r="L3083" s="374" t="s">
        <v>1559</v>
      </c>
    </row>
    <row r="3084" ht="12.0" customHeight="1">
      <c r="A3084" s="162" t="s">
        <v>5802</v>
      </c>
      <c r="B3084" s="190" t="s">
        <v>5803</v>
      </c>
      <c r="C3084" s="348" t="s">
        <v>139</v>
      </c>
      <c r="D3084" s="920" t="s">
        <v>5816</v>
      </c>
      <c r="E3084" s="161" t="s">
        <v>5817</v>
      </c>
      <c r="F3084" s="162" t="s">
        <v>2443</v>
      </c>
      <c r="G3084" s="802">
        <v>15.0</v>
      </c>
      <c r="H3084" s="802">
        <v>2.0</v>
      </c>
      <c r="I3084" s="802">
        <v>15.0</v>
      </c>
      <c r="J3084" s="809">
        <v>50.0</v>
      </c>
      <c r="K3084" s="887">
        <v>3.33</v>
      </c>
      <c r="L3084" s="374" t="s">
        <v>1559</v>
      </c>
    </row>
    <row r="3085" ht="12.0" customHeight="1">
      <c r="A3085" s="162" t="s">
        <v>5802</v>
      </c>
      <c r="B3085" s="190" t="s">
        <v>5803</v>
      </c>
      <c r="C3085" s="348" t="s">
        <v>139</v>
      </c>
      <c r="D3085" s="920" t="s">
        <v>5818</v>
      </c>
      <c r="E3085" s="161" t="s">
        <v>5819</v>
      </c>
      <c r="F3085" s="162" t="s">
        <v>2443</v>
      </c>
      <c r="G3085" s="802">
        <v>15.0</v>
      </c>
      <c r="H3085" s="802">
        <v>2.0</v>
      </c>
      <c r="I3085" s="802">
        <v>15.0</v>
      </c>
      <c r="J3085" s="809">
        <v>50.0</v>
      </c>
      <c r="K3085" s="887">
        <v>3.33</v>
      </c>
      <c r="L3085" s="374" t="s">
        <v>1559</v>
      </c>
    </row>
    <row r="3086" ht="12.0" customHeight="1">
      <c r="A3086" s="162" t="s">
        <v>5802</v>
      </c>
      <c r="B3086" s="190" t="s">
        <v>5803</v>
      </c>
      <c r="C3086" s="348" t="s">
        <v>139</v>
      </c>
      <c r="D3086" s="920" t="s">
        <v>5820</v>
      </c>
      <c r="E3086" s="145" t="s">
        <v>5821</v>
      </c>
      <c r="F3086" s="162" t="s">
        <v>2443</v>
      </c>
      <c r="G3086" s="802">
        <v>15.0</v>
      </c>
      <c r="H3086" s="802">
        <v>2.0</v>
      </c>
      <c r="I3086" s="802">
        <v>15.0</v>
      </c>
      <c r="J3086" s="809">
        <v>50.0</v>
      </c>
      <c r="K3086" s="887">
        <v>3.33</v>
      </c>
      <c r="L3086" s="374" t="s">
        <v>1559</v>
      </c>
    </row>
    <row r="3087" ht="12.0" customHeight="1">
      <c r="A3087" s="162" t="s">
        <v>5802</v>
      </c>
      <c r="B3087" s="190" t="s">
        <v>5803</v>
      </c>
      <c r="C3087" s="348" t="s">
        <v>139</v>
      </c>
      <c r="D3087" s="920" t="s">
        <v>5822</v>
      </c>
      <c r="E3087" s="161" t="s">
        <v>5823</v>
      </c>
      <c r="F3087" s="162" t="s">
        <v>2443</v>
      </c>
      <c r="G3087" s="802">
        <v>15.0</v>
      </c>
      <c r="H3087" s="802">
        <v>2.0</v>
      </c>
      <c r="I3087" s="802">
        <v>15.0</v>
      </c>
      <c r="J3087" s="809">
        <v>50.0</v>
      </c>
      <c r="K3087" s="887">
        <v>3.33</v>
      </c>
      <c r="L3087" s="374" t="s">
        <v>1559</v>
      </c>
    </row>
    <row r="3088" ht="12.0" customHeight="1">
      <c r="A3088" s="162" t="s">
        <v>5802</v>
      </c>
      <c r="B3088" s="190" t="s">
        <v>5803</v>
      </c>
      <c r="C3088" s="348" t="s">
        <v>139</v>
      </c>
      <c r="D3088" s="920" t="s">
        <v>5824</v>
      </c>
      <c r="E3088" s="161" t="s">
        <v>5825</v>
      </c>
      <c r="F3088" s="162" t="s">
        <v>2443</v>
      </c>
      <c r="G3088" s="802">
        <v>15.0</v>
      </c>
      <c r="H3088" s="802">
        <v>2.0</v>
      </c>
      <c r="I3088" s="802">
        <v>15.0</v>
      </c>
      <c r="J3088" s="809">
        <v>50.0</v>
      </c>
      <c r="K3088" s="887">
        <v>3.33</v>
      </c>
      <c r="L3088" s="374" t="s">
        <v>1559</v>
      </c>
    </row>
    <row r="3089" ht="12.0" customHeight="1">
      <c r="A3089" s="162" t="s">
        <v>5802</v>
      </c>
      <c r="B3089" s="190" t="s">
        <v>5803</v>
      </c>
      <c r="C3089" s="348" t="s">
        <v>139</v>
      </c>
      <c r="D3089" s="920" t="s">
        <v>5826</v>
      </c>
      <c r="E3089" s="161" t="s">
        <v>5827</v>
      </c>
      <c r="F3089" s="162" t="s">
        <v>2443</v>
      </c>
      <c r="G3089" s="802">
        <v>15.0</v>
      </c>
      <c r="H3089" s="802">
        <v>2.0</v>
      </c>
      <c r="I3089" s="802">
        <v>15.0</v>
      </c>
      <c r="J3089" s="809">
        <v>50.0</v>
      </c>
      <c r="K3089" s="887">
        <v>3.33</v>
      </c>
      <c r="L3089" s="374" t="s">
        <v>1559</v>
      </c>
    </row>
    <row r="3090" ht="12.0" customHeight="1">
      <c r="A3090" s="162" t="s">
        <v>5802</v>
      </c>
      <c r="B3090" s="190" t="s">
        <v>5803</v>
      </c>
      <c r="C3090" s="348" t="s">
        <v>139</v>
      </c>
      <c r="D3090" s="920" t="s">
        <v>5828</v>
      </c>
      <c r="E3090" s="161" t="s">
        <v>5829</v>
      </c>
      <c r="F3090" s="162" t="s">
        <v>2443</v>
      </c>
      <c r="G3090" s="802">
        <v>15.0</v>
      </c>
      <c r="H3090" s="802">
        <v>2.0</v>
      </c>
      <c r="I3090" s="802">
        <v>15.0</v>
      </c>
      <c r="J3090" s="809">
        <v>50.0</v>
      </c>
      <c r="K3090" s="887">
        <v>3.33</v>
      </c>
      <c r="L3090" s="374" t="s">
        <v>1559</v>
      </c>
    </row>
    <row r="3091" ht="12.0" customHeight="1">
      <c r="A3091" s="162" t="s">
        <v>5802</v>
      </c>
      <c r="B3091" s="190" t="s">
        <v>5803</v>
      </c>
      <c r="C3091" s="348" t="s">
        <v>139</v>
      </c>
      <c r="D3091" s="920" t="s">
        <v>5830</v>
      </c>
      <c r="E3091" s="161" t="s">
        <v>852</v>
      </c>
      <c r="F3091" s="162" t="s">
        <v>2443</v>
      </c>
      <c r="G3091" s="802">
        <v>15.0</v>
      </c>
      <c r="H3091" s="802">
        <v>2.0</v>
      </c>
      <c r="I3091" s="802">
        <v>15.0</v>
      </c>
      <c r="J3091" s="809">
        <v>50.0</v>
      </c>
      <c r="K3091" s="887">
        <v>3.33</v>
      </c>
      <c r="L3091" s="374" t="s">
        <v>1559</v>
      </c>
    </row>
    <row r="3092" ht="12.0" customHeight="1">
      <c r="A3092" s="162" t="s">
        <v>5802</v>
      </c>
      <c r="B3092" s="190" t="s">
        <v>5803</v>
      </c>
      <c r="C3092" s="348" t="s">
        <v>139</v>
      </c>
      <c r="D3092" s="920" t="s">
        <v>5831</v>
      </c>
      <c r="E3092" s="161" t="s">
        <v>5832</v>
      </c>
      <c r="F3092" s="162" t="s">
        <v>2443</v>
      </c>
      <c r="G3092" s="802">
        <v>15.0</v>
      </c>
      <c r="H3092" s="802">
        <v>2.0</v>
      </c>
      <c r="I3092" s="802">
        <v>15.0</v>
      </c>
      <c r="J3092" s="809">
        <v>50.0</v>
      </c>
      <c r="K3092" s="887">
        <v>3.33</v>
      </c>
      <c r="L3092" s="374" t="s">
        <v>1559</v>
      </c>
    </row>
    <row r="3093" ht="12.0" customHeight="1">
      <c r="A3093" s="920" t="s">
        <v>5833</v>
      </c>
      <c r="B3093" s="881" t="s">
        <v>1796</v>
      </c>
      <c r="C3093" s="348" t="s">
        <v>139</v>
      </c>
      <c r="D3093" s="920" t="s">
        <v>5834</v>
      </c>
      <c r="E3093" s="161" t="s">
        <v>5835</v>
      </c>
      <c r="F3093" s="162" t="s">
        <v>2443</v>
      </c>
      <c r="G3093" s="802">
        <v>4.0</v>
      </c>
      <c r="H3093" s="802">
        <v>4.0</v>
      </c>
      <c r="I3093" s="802">
        <v>4.0</v>
      </c>
      <c r="J3093" s="809">
        <v>50.0</v>
      </c>
      <c r="K3093" s="887">
        <v>12.5</v>
      </c>
      <c r="L3093" s="374" t="s">
        <v>1559</v>
      </c>
    </row>
    <row r="3094" ht="12.0" customHeight="1">
      <c r="A3094" s="920" t="s">
        <v>5833</v>
      </c>
      <c r="B3094" s="881" t="s">
        <v>1796</v>
      </c>
      <c r="C3094" s="348" t="s">
        <v>139</v>
      </c>
      <c r="D3094" s="920" t="s">
        <v>5836</v>
      </c>
      <c r="E3094" s="161" t="s">
        <v>4491</v>
      </c>
      <c r="F3094" s="162" t="s">
        <v>2443</v>
      </c>
      <c r="G3094" s="802">
        <v>4.0</v>
      </c>
      <c r="H3094" s="802">
        <v>4.0</v>
      </c>
      <c r="I3094" s="802">
        <v>4.0</v>
      </c>
      <c r="J3094" s="809">
        <v>50.0</v>
      </c>
      <c r="K3094" s="887">
        <v>12.5</v>
      </c>
      <c r="L3094" s="374" t="s">
        <v>1559</v>
      </c>
    </row>
    <row r="3095" ht="12.0" customHeight="1">
      <c r="A3095" s="920" t="s">
        <v>5833</v>
      </c>
      <c r="B3095" s="881" t="s">
        <v>1796</v>
      </c>
      <c r="C3095" s="348" t="s">
        <v>139</v>
      </c>
      <c r="D3095" s="920" t="s">
        <v>5837</v>
      </c>
      <c r="E3095" s="145" t="s">
        <v>4536</v>
      </c>
      <c r="F3095" s="162" t="s">
        <v>2443</v>
      </c>
      <c r="G3095" s="802">
        <v>4.0</v>
      </c>
      <c r="H3095" s="802">
        <v>4.0</v>
      </c>
      <c r="I3095" s="802">
        <v>4.0</v>
      </c>
      <c r="J3095" s="809">
        <v>50.0</v>
      </c>
      <c r="K3095" s="887">
        <v>12.5</v>
      </c>
      <c r="L3095" s="374" t="s">
        <v>1559</v>
      </c>
    </row>
    <row r="3096" ht="12.0" customHeight="1">
      <c r="A3096" s="920" t="s">
        <v>5838</v>
      </c>
      <c r="B3096" s="881" t="s">
        <v>5839</v>
      </c>
      <c r="C3096" s="348" t="s">
        <v>139</v>
      </c>
      <c r="D3096" s="920" t="s">
        <v>5840</v>
      </c>
      <c r="E3096" s="161" t="s">
        <v>5841</v>
      </c>
      <c r="F3096" s="162" t="s">
        <v>2443</v>
      </c>
      <c r="G3096" s="802">
        <v>15.0</v>
      </c>
      <c r="H3096" s="802">
        <v>5.0</v>
      </c>
      <c r="I3096" s="802">
        <v>15.0</v>
      </c>
      <c r="J3096" s="809">
        <v>50.0</v>
      </c>
      <c r="K3096" s="887">
        <v>3.33</v>
      </c>
      <c r="L3096" s="374" t="s">
        <v>1559</v>
      </c>
    </row>
    <row r="3097" ht="12.0" customHeight="1">
      <c r="A3097" s="162" t="s">
        <v>5802</v>
      </c>
      <c r="B3097" s="190" t="s">
        <v>5803</v>
      </c>
      <c r="C3097" s="348" t="s">
        <v>139</v>
      </c>
      <c r="D3097" s="920" t="s">
        <v>5842</v>
      </c>
      <c r="E3097" s="161" t="s">
        <v>5843</v>
      </c>
      <c r="F3097" s="162" t="s">
        <v>2443</v>
      </c>
      <c r="G3097" s="802">
        <v>15.0</v>
      </c>
      <c r="H3097" s="802">
        <v>2.0</v>
      </c>
      <c r="I3097" s="802">
        <v>15.0</v>
      </c>
      <c r="J3097" s="809">
        <v>50.0</v>
      </c>
      <c r="K3097" s="887">
        <v>3.33</v>
      </c>
      <c r="L3097" s="374" t="s">
        <v>1559</v>
      </c>
    </row>
    <row r="3098" ht="12.0" customHeight="1">
      <c r="A3098" s="920" t="s">
        <v>5844</v>
      </c>
      <c r="B3098" s="881" t="s">
        <v>5845</v>
      </c>
      <c r="C3098" s="348" t="s">
        <v>139</v>
      </c>
      <c r="D3098" s="920" t="s">
        <v>5846</v>
      </c>
      <c r="E3098" s="181" t="s">
        <v>5847</v>
      </c>
      <c r="F3098" s="162" t="s">
        <v>2443</v>
      </c>
      <c r="G3098" s="802">
        <v>15.0</v>
      </c>
      <c r="H3098" s="802">
        <v>2.0</v>
      </c>
      <c r="I3098" s="802">
        <v>15.0</v>
      </c>
      <c r="J3098" s="809">
        <v>50.0</v>
      </c>
      <c r="K3098" s="887">
        <v>3.33</v>
      </c>
      <c r="L3098" s="374" t="s">
        <v>1559</v>
      </c>
    </row>
    <row r="3099" ht="12.0" customHeight="1">
      <c r="A3099" s="920" t="s">
        <v>5848</v>
      </c>
      <c r="B3099" s="881" t="s">
        <v>4511</v>
      </c>
      <c r="C3099" s="348" t="s">
        <v>139</v>
      </c>
      <c r="D3099" s="920" t="s">
        <v>5849</v>
      </c>
      <c r="E3099" s="181" t="s">
        <v>4455</v>
      </c>
      <c r="F3099" s="162" t="s">
        <v>2443</v>
      </c>
      <c r="G3099" s="802">
        <v>13.0</v>
      </c>
      <c r="H3099" s="802">
        <v>2.0</v>
      </c>
      <c r="I3099" s="802">
        <v>13.0</v>
      </c>
      <c r="J3099" s="809">
        <v>50.0</v>
      </c>
      <c r="K3099" s="887">
        <v>3.84</v>
      </c>
      <c r="L3099" s="374" t="s">
        <v>1559</v>
      </c>
    </row>
    <row r="3100" ht="12.0" customHeight="1">
      <c r="A3100" s="920" t="s">
        <v>5848</v>
      </c>
      <c r="B3100" s="881" t="s">
        <v>4511</v>
      </c>
      <c r="C3100" s="348" t="s">
        <v>139</v>
      </c>
      <c r="D3100" s="920" t="s">
        <v>5850</v>
      </c>
      <c r="E3100" s="181" t="s">
        <v>4513</v>
      </c>
      <c r="F3100" s="162" t="s">
        <v>2443</v>
      </c>
      <c r="G3100" s="802">
        <v>13.0</v>
      </c>
      <c r="H3100" s="802">
        <v>2.0</v>
      </c>
      <c r="I3100" s="802">
        <v>13.0</v>
      </c>
      <c r="J3100" s="809">
        <v>50.0</v>
      </c>
      <c r="K3100" s="887">
        <v>3.84</v>
      </c>
      <c r="L3100" s="374" t="s">
        <v>1559</v>
      </c>
    </row>
    <row r="3101" ht="12.0" customHeight="1">
      <c r="A3101" s="920" t="s">
        <v>5848</v>
      </c>
      <c r="B3101" s="881" t="s">
        <v>4511</v>
      </c>
      <c r="C3101" s="348" t="s">
        <v>139</v>
      </c>
      <c r="D3101" s="920" t="s">
        <v>5851</v>
      </c>
      <c r="E3101" s="181" t="s">
        <v>4515</v>
      </c>
      <c r="F3101" s="162" t="s">
        <v>2443</v>
      </c>
      <c r="G3101" s="802">
        <v>13.0</v>
      </c>
      <c r="H3101" s="802">
        <v>2.0</v>
      </c>
      <c r="I3101" s="802">
        <v>13.0</v>
      </c>
      <c r="J3101" s="809">
        <v>50.0</v>
      </c>
      <c r="K3101" s="887">
        <v>3.84</v>
      </c>
      <c r="L3101" s="374" t="s">
        <v>1559</v>
      </c>
    </row>
    <row r="3102" ht="12.0" customHeight="1">
      <c r="A3102" s="920" t="s">
        <v>5852</v>
      </c>
      <c r="B3102" s="881" t="s">
        <v>5853</v>
      </c>
      <c r="C3102" s="348" t="s">
        <v>139</v>
      </c>
      <c r="D3102" s="920" t="s">
        <v>5854</v>
      </c>
      <c r="E3102" s="816" t="s">
        <v>5855</v>
      </c>
      <c r="F3102" s="162" t="s">
        <v>2443</v>
      </c>
      <c r="G3102" s="802">
        <v>13.0</v>
      </c>
      <c r="H3102" s="802">
        <v>2.0</v>
      </c>
      <c r="I3102" s="802">
        <v>13.0</v>
      </c>
      <c r="J3102" s="809">
        <v>50.0</v>
      </c>
      <c r="K3102" s="887">
        <v>3.84</v>
      </c>
      <c r="L3102" s="374" t="s">
        <v>1559</v>
      </c>
    </row>
    <row r="3103" ht="12.0" customHeight="1">
      <c r="A3103" s="920" t="s">
        <v>5852</v>
      </c>
      <c r="B3103" s="881" t="s">
        <v>5856</v>
      </c>
      <c r="C3103" s="348" t="s">
        <v>139</v>
      </c>
      <c r="D3103" s="920" t="s">
        <v>5857</v>
      </c>
      <c r="E3103" s="816" t="s">
        <v>5855</v>
      </c>
      <c r="F3103" s="162" t="s">
        <v>2443</v>
      </c>
      <c r="G3103" s="802">
        <v>13.0</v>
      </c>
      <c r="H3103" s="802">
        <v>2.0</v>
      </c>
      <c r="I3103" s="802">
        <v>13.0</v>
      </c>
      <c r="J3103" s="809">
        <v>50.0</v>
      </c>
      <c r="K3103" s="887">
        <v>3.84</v>
      </c>
      <c r="L3103" s="374" t="s">
        <v>1559</v>
      </c>
    </row>
    <row r="3104" ht="12.0" customHeight="1">
      <c r="A3104" s="920" t="s">
        <v>5852</v>
      </c>
      <c r="B3104" s="881" t="s">
        <v>5858</v>
      </c>
      <c r="C3104" s="348" t="s">
        <v>139</v>
      </c>
      <c r="D3104" s="920" t="s">
        <v>5859</v>
      </c>
      <c r="E3104" s="816" t="s">
        <v>5855</v>
      </c>
      <c r="F3104" s="162" t="s">
        <v>2443</v>
      </c>
      <c r="G3104" s="802">
        <v>13.0</v>
      </c>
      <c r="H3104" s="802">
        <v>2.0</v>
      </c>
      <c r="I3104" s="802">
        <v>13.0</v>
      </c>
      <c r="J3104" s="809">
        <v>50.0</v>
      </c>
      <c r="K3104" s="887">
        <v>3.84</v>
      </c>
      <c r="L3104" s="374" t="s">
        <v>1559</v>
      </c>
    </row>
    <row r="3105" ht="12.0" customHeight="1">
      <c r="A3105" s="920" t="s">
        <v>5852</v>
      </c>
      <c r="B3105" s="881" t="s">
        <v>5860</v>
      </c>
      <c r="C3105" s="348" t="s">
        <v>139</v>
      </c>
      <c r="D3105" s="920" t="s">
        <v>5861</v>
      </c>
      <c r="E3105" s="816" t="s">
        <v>5855</v>
      </c>
      <c r="F3105" s="162" t="s">
        <v>2443</v>
      </c>
      <c r="G3105" s="802">
        <v>13.0</v>
      </c>
      <c r="H3105" s="802">
        <v>2.0</v>
      </c>
      <c r="I3105" s="802">
        <v>13.0</v>
      </c>
      <c r="J3105" s="809">
        <v>50.0</v>
      </c>
      <c r="K3105" s="887">
        <v>3.84</v>
      </c>
      <c r="L3105" s="374" t="s">
        <v>1559</v>
      </c>
    </row>
    <row r="3106" ht="12.0" customHeight="1">
      <c r="A3106" s="920" t="s">
        <v>5852</v>
      </c>
      <c r="B3106" s="881" t="s">
        <v>5862</v>
      </c>
      <c r="C3106" s="348" t="s">
        <v>139</v>
      </c>
      <c r="D3106" s="920" t="s">
        <v>5863</v>
      </c>
      <c r="E3106" s="816" t="s">
        <v>5855</v>
      </c>
      <c r="F3106" s="162" t="s">
        <v>2443</v>
      </c>
      <c r="G3106" s="802">
        <v>13.0</v>
      </c>
      <c r="H3106" s="802">
        <v>2.0</v>
      </c>
      <c r="I3106" s="802">
        <v>13.0</v>
      </c>
      <c r="J3106" s="809">
        <v>50.0</v>
      </c>
      <c r="K3106" s="887">
        <v>3.84</v>
      </c>
      <c r="L3106" s="374" t="s">
        <v>1559</v>
      </c>
    </row>
    <row r="3107" ht="12.0" customHeight="1">
      <c r="A3107" s="920" t="s">
        <v>5852</v>
      </c>
      <c r="B3107" s="881" t="s">
        <v>5864</v>
      </c>
      <c r="C3107" s="348" t="s">
        <v>139</v>
      </c>
      <c r="D3107" s="920" t="s">
        <v>5865</v>
      </c>
      <c r="E3107" s="816" t="s">
        <v>5855</v>
      </c>
      <c r="F3107" s="162" t="s">
        <v>2443</v>
      </c>
      <c r="G3107" s="802">
        <v>13.0</v>
      </c>
      <c r="H3107" s="802">
        <v>2.0</v>
      </c>
      <c r="I3107" s="802">
        <v>13.0</v>
      </c>
      <c r="J3107" s="809">
        <v>50.0</v>
      </c>
      <c r="K3107" s="887">
        <v>3.84</v>
      </c>
      <c r="L3107" s="374" t="s">
        <v>1559</v>
      </c>
    </row>
    <row r="3108" ht="12.0" customHeight="1">
      <c r="A3108" s="920" t="s">
        <v>5852</v>
      </c>
      <c r="B3108" s="881" t="s">
        <v>5866</v>
      </c>
      <c r="C3108" s="348" t="s">
        <v>139</v>
      </c>
      <c r="D3108" s="920" t="s">
        <v>5867</v>
      </c>
      <c r="E3108" s="816" t="s">
        <v>5855</v>
      </c>
      <c r="F3108" s="162" t="s">
        <v>2443</v>
      </c>
      <c r="G3108" s="802">
        <v>13.0</v>
      </c>
      <c r="H3108" s="802">
        <v>2.0</v>
      </c>
      <c r="I3108" s="802">
        <v>13.0</v>
      </c>
      <c r="J3108" s="809">
        <v>50.0</v>
      </c>
      <c r="K3108" s="887">
        <v>3.84</v>
      </c>
      <c r="L3108" s="374" t="s">
        <v>1559</v>
      </c>
    </row>
    <row r="3109" ht="12.0" customHeight="1">
      <c r="A3109" s="920" t="s">
        <v>5852</v>
      </c>
      <c r="B3109" s="881" t="s">
        <v>5868</v>
      </c>
      <c r="C3109" s="348" t="s">
        <v>139</v>
      </c>
      <c r="D3109" s="920" t="s">
        <v>5869</v>
      </c>
      <c r="E3109" s="816" t="s">
        <v>5855</v>
      </c>
      <c r="F3109" s="162" t="s">
        <v>2443</v>
      </c>
      <c r="G3109" s="802">
        <v>13.0</v>
      </c>
      <c r="H3109" s="802">
        <v>2.0</v>
      </c>
      <c r="I3109" s="802">
        <v>13.0</v>
      </c>
      <c r="J3109" s="809">
        <v>50.0</v>
      </c>
      <c r="K3109" s="887">
        <v>3.84</v>
      </c>
      <c r="L3109" s="374" t="s">
        <v>1559</v>
      </c>
    </row>
    <row r="3110" ht="12.0" customHeight="1">
      <c r="A3110" s="920" t="s">
        <v>5852</v>
      </c>
      <c r="B3110" s="881" t="s">
        <v>5870</v>
      </c>
      <c r="C3110" s="348" t="s">
        <v>139</v>
      </c>
      <c r="D3110" s="920" t="s">
        <v>5871</v>
      </c>
      <c r="E3110" s="816" t="s">
        <v>5855</v>
      </c>
      <c r="F3110" s="162" t="s">
        <v>2443</v>
      </c>
      <c r="G3110" s="802">
        <v>13.0</v>
      </c>
      <c r="H3110" s="802">
        <v>2.0</v>
      </c>
      <c r="I3110" s="802">
        <v>13.0</v>
      </c>
      <c r="J3110" s="809">
        <v>50.0</v>
      </c>
      <c r="K3110" s="887">
        <v>3.84</v>
      </c>
      <c r="L3110" s="374" t="s">
        <v>1559</v>
      </c>
    </row>
    <row r="3111" ht="12.0" customHeight="1">
      <c r="A3111" s="920" t="s">
        <v>5852</v>
      </c>
      <c r="B3111" s="881" t="s">
        <v>5872</v>
      </c>
      <c r="C3111" s="348" t="s">
        <v>139</v>
      </c>
      <c r="D3111" s="920" t="s">
        <v>5873</v>
      </c>
      <c r="E3111" s="816" t="s">
        <v>5855</v>
      </c>
      <c r="F3111" s="162" t="s">
        <v>2443</v>
      </c>
      <c r="G3111" s="802">
        <v>13.0</v>
      </c>
      <c r="H3111" s="802">
        <v>2.0</v>
      </c>
      <c r="I3111" s="802">
        <v>13.0</v>
      </c>
      <c r="J3111" s="809">
        <v>50.0</v>
      </c>
      <c r="K3111" s="887">
        <v>3.84</v>
      </c>
      <c r="L3111" s="374" t="s">
        <v>1559</v>
      </c>
    </row>
    <row r="3112" ht="12.0" customHeight="1">
      <c r="A3112" s="920" t="s">
        <v>5852</v>
      </c>
      <c r="B3112" s="881" t="s">
        <v>5874</v>
      </c>
      <c r="C3112" s="348" t="s">
        <v>139</v>
      </c>
      <c r="D3112" s="920" t="s">
        <v>5875</v>
      </c>
      <c r="E3112" s="816" t="s">
        <v>5855</v>
      </c>
      <c r="F3112" s="162" t="s">
        <v>2443</v>
      </c>
      <c r="G3112" s="802">
        <v>13.0</v>
      </c>
      <c r="H3112" s="802">
        <v>2.0</v>
      </c>
      <c r="I3112" s="802">
        <v>13.0</v>
      </c>
      <c r="J3112" s="809">
        <v>50.0</v>
      </c>
      <c r="K3112" s="887">
        <v>3.84</v>
      </c>
      <c r="L3112" s="374" t="s">
        <v>1559</v>
      </c>
    </row>
    <row r="3113" ht="12.0" customHeight="1">
      <c r="A3113" s="920" t="s">
        <v>5852</v>
      </c>
      <c r="B3113" s="881" t="s">
        <v>5876</v>
      </c>
      <c r="C3113" s="348" t="s">
        <v>139</v>
      </c>
      <c r="D3113" s="920" t="s">
        <v>5877</v>
      </c>
      <c r="E3113" s="816" t="s">
        <v>5855</v>
      </c>
      <c r="F3113" s="162" t="s">
        <v>2443</v>
      </c>
      <c r="G3113" s="802">
        <v>13.0</v>
      </c>
      <c r="H3113" s="802">
        <v>2.0</v>
      </c>
      <c r="I3113" s="802">
        <v>13.0</v>
      </c>
      <c r="J3113" s="809">
        <v>50.0</v>
      </c>
      <c r="K3113" s="887">
        <v>3.84</v>
      </c>
      <c r="L3113" s="374" t="s">
        <v>1559</v>
      </c>
    </row>
    <row r="3114" ht="12.0" customHeight="1">
      <c r="A3114" s="920" t="s">
        <v>5852</v>
      </c>
      <c r="B3114" s="881" t="s">
        <v>5878</v>
      </c>
      <c r="C3114" s="348" t="s">
        <v>139</v>
      </c>
      <c r="D3114" s="920" t="s">
        <v>5879</v>
      </c>
      <c r="E3114" s="816" t="s">
        <v>5855</v>
      </c>
      <c r="F3114" s="162" t="s">
        <v>2443</v>
      </c>
      <c r="G3114" s="802">
        <v>13.0</v>
      </c>
      <c r="H3114" s="802">
        <v>2.0</v>
      </c>
      <c r="I3114" s="802">
        <v>13.0</v>
      </c>
      <c r="J3114" s="809">
        <v>50.0</v>
      </c>
      <c r="K3114" s="887">
        <v>3.84</v>
      </c>
      <c r="L3114" s="374" t="s">
        <v>1559</v>
      </c>
    </row>
    <row r="3115" ht="12.0" customHeight="1">
      <c r="A3115" s="920" t="s">
        <v>5852</v>
      </c>
      <c r="B3115" s="881" t="s">
        <v>5880</v>
      </c>
      <c r="C3115" s="348" t="s">
        <v>139</v>
      </c>
      <c r="D3115" s="920" t="s">
        <v>5881</v>
      </c>
      <c r="E3115" s="816" t="s">
        <v>5855</v>
      </c>
      <c r="F3115" s="162" t="s">
        <v>2443</v>
      </c>
      <c r="G3115" s="802">
        <v>13.0</v>
      </c>
      <c r="H3115" s="802">
        <v>2.0</v>
      </c>
      <c r="I3115" s="802">
        <v>13.0</v>
      </c>
      <c r="J3115" s="809">
        <v>50.0</v>
      </c>
      <c r="K3115" s="887">
        <v>3.84</v>
      </c>
      <c r="L3115" s="374" t="s">
        <v>1559</v>
      </c>
    </row>
    <row r="3116" ht="12.0" customHeight="1">
      <c r="A3116" s="920" t="s">
        <v>5852</v>
      </c>
      <c r="B3116" s="881" t="s">
        <v>5882</v>
      </c>
      <c r="C3116" s="348" t="s">
        <v>139</v>
      </c>
      <c r="D3116" s="920" t="s">
        <v>5883</v>
      </c>
      <c r="E3116" s="816" t="s">
        <v>5855</v>
      </c>
      <c r="F3116" s="162" t="s">
        <v>2443</v>
      </c>
      <c r="G3116" s="802">
        <v>13.0</v>
      </c>
      <c r="H3116" s="802">
        <v>2.0</v>
      </c>
      <c r="I3116" s="802">
        <v>13.0</v>
      </c>
      <c r="J3116" s="809">
        <v>50.0</v>
      </c>
      <c r="K3116" s="887">
        <v>3.84</v>
      </c>
      <c r="L3116" s="374" t="s">
        <v>1559</v>
      </c>
    </row>
    <row r="3117" ht="12.0" customHeight="1">
      <c r="A3117" s="920" t="s">
        <v>5852</v>
      </c>
      <c r="B3117" s="881" t="s">
        <v>5884</v>
      </c>
      <c r="C3117" s="348" t="s">
        <v>139</v>
      </c>
      <c r="D3117" s="920" t="s">
        <v>5885</v>
      </c>
      <c r="E3117" s="816" t="s">
        <v>5855</v>
      </c>
      <c r="F3117" s="162" t="s">
        <v>2443</v>
      </c>
      <c r="G3117" s="802">
        <v>13.0</v>
      </c>
      <c r="H3117" s="802">
        <v>2.0</v>
      </c>
      <c r="I3117" s="802">
        <v>13.0</v>
      </c>
      <c r="J3117" s="809">
        <v>50.0</v>
      </c>
      <c r="K3117" s="887">
        <v>3.84</v>
      </c>
      <c r="L3117" s="374" t="s">
        <v>1559</v>
      </c>
    </row>
    <row r="3118" ht="12.0" customHeight="1">
      <c r="A3118" s="920" t="s">
        <v>5886</v>
      </c>
      <c r="B3118" s="921" t="s">
        <v>5887</v>
      </c>
      <c r="C3118" s="348" t="s">
        <v>139</v>
      </c>
      <c r="D3118" s="920" t="s">
        <v>5888</v>
      </c>
      <c r="E3118" s="181" t="s">
        <v>5889</v>
      </c>
      <c r="F3118" s="162" t="s">
        <v>2443</v>
      </c>
      <c r="G3118" s="802">
        <v>11.0</v>
      </c>
      <c r="H3118" s="802">
        <v>2.0</v>
      </c>
      <c r="I3118" s="802">
        <v>11.0</v>
      </c>
      <c r="J3118" s="809">
        <v>50.0</v>
      </c>
      <c r="K3118" s="887">
        <v>4.54</v>
      </c>
      <c r="L3118" s="374" t="s">
        <v>1559</v>
      </c>
    </row>
    <row r="3119" ht="12.0" customHeight="1">
      <c r="A3119" s="920" t="s">
        <v>5886</v>
      </c>
      <c r="B3119" s="921" t="s">
        <v>5887</v>
      </c>
      <c r="C3119" s="348" t="s">
        <v>139</v>
      </c>
      <c r="D3119" s="920" t="s">
        <v>5890</v>
      </c>
      <c r="E3119" s="181" t="s">
        <v>5889</v>
      </c>
      <c r="F3119" s="162" t="s">
        <v>2443</v>
      </c>
      <c r="G3119" s="802">
        <v>11.0</v>
      </c>
      <c r="H3119" s="802">
        <v>2.0</v>
      </c>
      <c r="I3119" s="802">
        <v>11.0</v>
      </c>
      <c r="J3119" s="809">
        <v>50.0</v>
      </c>
      <c r="K3119" s="887">
        <v>4.54</v>
      </c>
      <c r="L3119" s="374" t="s">
        <v>1559</v>
      </c>
    </row>
    <row r="3120" ht="12.0" customHeight="1">
      <c r="A3120" s="920" t="s">
        <v>5886</v>
      </c>
      <c r="B3120" s="921" t="s">
        <v>5887</v>
      </c>
      <c r="C3120" s="348" t="s">
        <v>139</v>
      </c>
      <c r="D3120" s="920" t="s">
        <v>5891</v>
      </c>
      <c r="E3120" s="181" t="s">
        <v>5889</v>
      </c>
      <c r="F3120" s="162" t="s">
        <v>2443</v>
      </c>
      <c r="G3120" s="802">
        <v>11.0</v>
      </c>
      <c r="H3120" s="802">
        <v>2.0</v>
      </c>
      <c r="I3120" s="802">
        <v>11.0</v>
      </c>
      <c r="J3120" s="809">
        <v>50.0</v>
      </c>
      <c r="K3120" s="887">
        <v>4.54</v>
      </c>
      <c r="L3120" s="374" t="s">
        <v>1559</v>
      </c>
    </row>
    <row r="3121" ht="12.0" customHeight="1">
      <c r="A3121" s="920" t="s">
        <v>5886</v>
      </c>
      <c r="B3121" s="921" t="s">
        <v>5887</v>
      </c>
      <c r="C3121" s="348" t="s">
        <v>139</v>
      </c>
      <c r="D3121" s="920" t="s">
        <v>5892</v>
      </c>
      <c r="E3121" s="181" t="s">
        <v>5889</v>
      </c>
      <c r="F3121" s="162" t="s">
        <v>2443</v>
      </c>
      <c r="G3121" s="802">
        <v>11.0</v>
      </c>
      <c r="H3121" s="802">
        <v>2.0</v>
      </c>
      <c r="I3121" s="802">
        <v>11.0</v>
      </c>
      <c r="J3121" s="809">
        <v>50.0</v>
      </c>
      <c r="K3121" s="887">
        <v>4.54</v>
      </c>
      <c r="L3121" s="374" t="s">
        <v>1559</v>
      </c>
    </row>
    <row r="3122" ht="12.0" customHeight="1">
      <c r="A3122" s="920" t="s">
        <v>5886</v>
      </c>
      <c r="B3122" s="921" t="s">
        <v>5887</v>
      </c>
      <c r="C3122" s="348" t="s">
        <v>139</v>
      </c>
      <c r="D3122" s="920" t="s">
        <v>5893</v>
      </c>
      <c r="E3122" s="181" t="s">
        <v>5889</v>
      </c>
      <c r="F3122" s="162" t="s">
        <v>2443</v>
      </c>
      <c r="G3122" s="802">
        <v>11.0</v>
      </c>
      <c r="H3122" s="802">
        <v>2.0</v>
      </c>
      <c r="I3122" s="802">
        <v>11.0</v>
      </c>
      <c r="J3122" s="809">
        <v>50.0</v>
      </c>
      <c r="K3122" s="887">
        <v>4.54</v>
      </c>
      <c r="L3122" s="374" t="s">
        <v>1559</v>
      </c>
    </row>
    <row r="3123" ht="12.0" customHeight="1">
      <c r="A3123" s="920" t="s">
        <v>5886</v>
      </c>
      <c r="B3123" s="921" t="s">
        <v>5887</v>
      </c>
      <c r="C3123" s="348" t="s">
        <v>139</v>
      </c>
      <c r="D3123" s="246" t="s">
        <v>5894</v>
      </c>
      <c r="E3123" s="181" t="s">
        <v>5889</v>
      </c>
      <c r="F3123" s="162" t="s">
        <v>2443</v>
      </c>
      <c r="G3123" s="802">
        <v>11.0</v>
      </c>
      <c r="H3123" s="802">
        <v>2.0</v>
      </c>
      <c r="I3123" s="802">
        <v>11.0</v>
      </c>
      <c r="J3123" s="809">
        <v>50.0</v>
      </c>
      <c r="K3123" s="887">
        <v>4.54</v>
      </c>
      <c r="L3123" s="374" t="s">
        <v>1559</v>
      </c>
    </row>
    <row r="3124" ht="12.0" customHeight="1">
      <c r="A3124" s="920" t="s">
        <v>5886</v>
      </c>
      <c r="B3124" s="921" t="s">
        <v>5887</v>
      </c>
      <c r="C3124" s="348" t="s">
        <v>139</v>
      </c>
      <c r="D3124" s="920" t="s">
        <v>5895</v>
      </c>
      <c r="E3124" s="181" t="s">
        <v>5889</v>
      </c>
      <c r="F3124" s="162" t="s">
        <v>2443</v>
      </c>
      <c r="G3124" s="802">
        <v>11.0</v>
      </c>
      <c r="H3124" s="802">
        <v>2.0</v>
      </c>
      <c r="I3124" s="802">
        <v>11.0</v>
      </c>
      <c r="J3124" s="809">
        <v>50.0</v>
      </c>
      <c r="K3124" s="887">
        <v>4.54</v>
      </c>
      <c r="L3124" s="374" t="s">
        <v>1559</v>
      </c>
    </row>
    <row r="3125" ht="12.0" customHeight="1">
      <c r="A3125" s="920" t="s">
        <v>5886</v>
      </c>
      <c r="B3125" s="921" t="s">
        <v>5887</v>
      </c>
      <c r="C3125" s="348" t="s">
        <v>139</v>
      </c>
      <c r="D3125" s="920" t="s">
        <v>5896</v>
      </c>
      <c r="E3125" s="181" t="s">
        <v>5889</v>
      </c>
      <c r="F3125" s="162" t="s">
        <v>2443</v>
      </c>
      <c r="G3125" s="802">
        <v>11.0</v>
      </c>
      <c r="H3125" s="802">
        <v>2.0</v>
      </c>
      <c r="I3125" s="802">
        <v>11.0</v>
      </c>
      <c r="J3125" s="809">
        <v>50.0</v>
      </c>
      <c r="K3125" s="887">
        <v>4.54</v>
      </c>
      <c r="L3125" s="374" t="s">
        <v>1559</v>
      </c>
    </row>
    <row r="3126" ht="12.0" customHeight="1">
      <c r="A3126" s="920" t="s">
        <v>5886</v>
      </c>
      <c r="B3126" s="921" t="s">
        <v>5887</v>
      </c>
      <c r="C3126" s="348" t="s">
        <v>139</v>
      </c>
      <c r="D3126" s="920" t="s">
        <v>5897</v>
      </c>
      <c r="E3126" s="181" t="s">
        <v>5889</v>
      </c>
      <c r="F3126" s="162" t="s">
        <v>2443</v>
      </c>
      <c r="G3126" s="802">
        <v>11.0</v>
      </c>
      <c r="H3126" s="802">
        <v>2.0</v>
      </c>
      <c r="I3126" s="802">
        <v>11.0</v>
      </c>
      <c r="J3126" s="809">
        <v>50.0</v>
      </c>
      <c r="K3126" s="887">
        <v>4.54</v>
      </c>
      <c r="L3126" s="374" t="s">
        <v>1559</v>
      </c>
    </row>
    <row r="3127" ht="12.0" customHeight="1">
      <c r="A3127" s="920" t="s">
        <v>5886</v>
      </c>
      <c r="B3127" s="921" t="s">
        <v>5887</v>
      </c>
      <c r="C3127" s="348" t="s">
        <v>139</v>
      </c>
      <c r="D3127" s="920" t="s">
        <v>5898</v>
      </c>
      <c r="E3127" s="181" t="s">
        <v>5889</v>
      </c>
      <c r="F3127" s="162" t="s">
        <v>2443</v>
      </c>
      <c r="G3127" s="802">
        <v>11.0</v>
      </c>
      <c r="H3127" s="802">
        <v>2.0</v>
      </c>
      <c r="I3127" s="802">
        <v>11.0</v>
      </c>
      <c r="J3127" s="809">
        <v>50.0</v>
      </c>
      <c r="K3127" s="887">
        <v>4.54</v>
      </c>
      <c r="L3127" s="374" t="s">
        <v>1559</v>
      </c>
    </row>
    <row r="3128" ht="12.0" customHeight="1">
      <c r="A3128" s="920" t="s">
        <v>5886</v>
      </c>
      <c r="B3128" s="921" t="s">
        <v>5887</v>
      </c>
      <c r="C3128" s="348" t="s">
        <v>139</v>
      </c>
      <c r="D3128" s="920" t="s">
        <v>5899</v>
      </c>
      <c r="E3128" s="181" t="s">
        <v>5889</v>
      </c>
      <c r="F3128" s="162" t="s">
        <v>2443</v>
      </c>
      <c r="G3128" s="802">
        <v>11.0</v>
      </c>
      <c r="H3128" s="802">
        <v>2.0</v>
      </c>
      <c r="I3128" s="802">
        <v>11.0</v>
      </c>
      <c r="J3128" s="809">
        <v>50.0</v>
      </c>
      <c r="K3128" s="887">
        <v>4.54</v>
      </c>
      <c r="L3128" s="374" t="s">
        <v>1559</v>
      </c>
    </row>
    <row r="3129" ht="12.0" customHeight="1">
      <c r="A3129" s="920" t="s">
        <v>5886</v>
      </c>
      <c r="B3129" s="921" t="s">
        <v>5887</v>
      </c>
      <c r="C3129" s="348" t="s">
        <v>139</v>
      </c>
      <c r="D3129" s="920" t="s">
        <v>5900</v>
      </c>
      <c r="E3129" s="181" t="s">
        <v>5889</v>
      </c>
      <c r="F3129" s="162" t="s">
        <v>2443</v>
      </c>
      <c r="G3129" s="802">
        <v>11.0</v>
      </c>
      <c r="H3129" s="802">
        <v>2.0</v>
      </c>
      <c r="I3129" s="802">
        <v>11.0</v>
      </c>
      <c r="J3129" s="809">
        <v>50.0</v>
      </c>
      <c r="K3129" s="887">
        <v>4.54</v>
      </c>
      <c r="L3129" s="374" t="s">
        <v>1559</v>
      </c>
    </row>
    <row r="3130" ht="12.0" customHeight="1">
      <c r="A3130" s="920" t="s">
        <v>5901</v>
      </c>
      <c r="B3130" s="881" t="s">
        <v>5902</v>
      </c>
      <c r="C3130" s="348" t="s">
        <v>139</v>
      </c>
      <c r="D3130" s="920" t="s">
        <v>5903</v>
      </c>
      <c r="E3130" s="181" t="s">
        <v>5904</v>
      </c>
      <c r="F3130" s="162" t="s">
        <v>2443</v>
      </c>
      <c r="G3130" s="802">
        <v>9.0</v>
      </c>
      <c r="H3130" s="802">
        <v>2.0</v>
      </c>
      <c r="I3130" s="802">
        <v>9.0</v>
      </c>
      <c r="J3130" s="809">
        <v>50.0</v>
      </c>
      <c r="K3130" s="887">
        <v>5.55</v>
      </c>
      <c r="L3130" s="374" t="s">
        <v>1559</v>
      </c>
    </row>
    <row r="3131" ht="12.0" customHeight="1">
      <c r="A3131" s="920" t="s">
        <v>5901</v>
      </c>
      <c r="B3131" s="881" t="s">
        <v>5902</v>
      </c>
      <c r="C3131" s="348" t="s">
        <v>139</v>
      </c>
      <c r="D3131" s="920" t="s">
        <v>5905</v>
      </c>
      <c r="E3131" s="181" t="s">
        <v>5904</v>
      </c>
      <c r="F3131" s="162" t="s">
        <v>2443</v>
      </c>
      <c r="G3131" s="802">
        <v>9.0</v>
      </c>
      <c r="H3131" s="802">
        <v>2.0</v>
      </c>
      <c r="I3131" s="802">
        <v>9.0</v>
      </c>
      <c r="J3131" s="809">
        <v>50.0</v>
      </c>
      <c r="K3131" s="887">
        <v>5.55</v>
      </c>
      <c r="L3131" s="374" t="s">
        <v>1559</v>
      </c>
    </row>
    <row r="3132" ht="12.0" customHeight="1">
      <c r="A3132" s="161" t="s">
        <v>1316</v>
      </c>
      <c r="B3132" s="381" t="s">
        <v>5906</v>
      </c>
      <c r="C3132" s="348" t="s">
        <v>139</v>
      </c>
      <c r="D3132" s="182" t="s">
        <v>5313</v>
      </c>
      <c r="E3132" s="162" t="s">
        <v>4570</v>
      </c>
      <c r="F3132" s="162" t="s">
        <v>2443</v>
      </c>
      <c r="G3132" s="162">
        <v>10.0</v>
      </c>
      <c r="H3132" s="162">
        <v>10.0</v>
      </c>
      <c r="I3132" s="162">
        <v>11.0</v>
      </c>
      <c r="J3132" s="337">
        <v>50.0</v>
      </c>
      <c r="K3132" s="887">
        <v>5.0</v>
      </c>
      <c r="L3132" s="374" t="s">
        <v>1560</v>
      </c>
    </row>
    <row r="3133" ht="12.0" customHeight="1">
      <c r="A3133" s="190" t="s">
        <v>1307</v>
      </c>
      <c r="B3133" s="190" t="s">
        <v>1306</v>
      </c>
      <c r="C3133" s="191" t="s">
        <v>139</v>
      </c>
      <c r="D3133" s="182" t="s">
        <v>5314</v>
      </c>
      <c r="E3133" s="161" t="s">
        <v>4695</v>
      </c>
      <c r="F3133" s="163" t="s">
        <v>2443</v>
      </c>
      <c r="G3133" s="193">
        <v>5.0</v>
      </c>
      <c r="H3133" s="193">
        <v>5.0</v>
      </c>
      <c r="I3133" s="193">
        <v>5.0</v>
      </c>
      <c r="J3133" s="696">
        <v>50.0</v>
      </c>
      <c r="K3133" s="696">
        <v>10.0</v>
      </c>
      <c r="L3133" s="374" t="s">
        <v>1560</v>
      </c>
    </row>
    <row r="3134" ht="12.0" customHeight="1">
      <c r="A3134" s="190" t="s">
        <v>1307</v>
      </c>
      <c r="B3134" s="190" t="s">
        <v>1306</v>
      </c>
      <c r="C3134" s="191" t="s">
        <v>139</v>
      </c>
      <c r="D3134" s="182" t="s">
        <v>5315</v>
      </c>
      <c r="E3134" s="161" t="s">
        <v>4693</v>
      </c>
      <c r="F3134" s="163" t="s">
        <v>2443</v>
      </c>
      <c r="G3134" s="161">
        <v>5.0</v>
      </c>
      <c r="H3134" s="161">
        <v>5.0</v>
      </c>
      <c r="I3134" s="161">
        <v>5.0</v>
      </c>
      <c r="J3134" s="696">
        <v>50.0</v>
      </c>
      <c r="K3134" s="696">
        <v>10.0</v>
      </c>
      <c r="L3134" s="374" t="s">
        <v>1560</v>
      </c>
    </row>
    <row r="3135" ht="12.0" customHeight="1">
      <c r="A3135" s="190" t="s">
        <v>1307</v>
      </c>
      <c r="B3135" s="190" t="s">
        <v>1306</v>
      </c>
      <c r="C3135" s="191" t="s">
        <v>139</v>
      </c>
      <c r="D3135" s="182" t="s">
        <v>3418</v>
      </c>
      <c r="E3135" s="162" t="s">
        <v>324</v>
      </c>
      <c r="F3135" s="163" t="s">
        <v>2443</v>
      </c>
      <c r="G3135" s="161">
        <v>5.0</v>
      </c>
      <c r="H3135" s="161">
        <v>5.0</v>
      </c>
      <c r="I3135" s="161">
        <v>5.0</v>
      </c>
      <c r="J3135" s="696">
        <v>50.0</v>
      </c>
      <c r="K3135" s="696">
        <v>10.0</v>
      </c>
      <c r="L3135" s="374" t="s">
        <v>1560</v>
      </c>
    </row>
    <row r="3136" ht="12.0" customHeight="1">
      <c r="A3136" s="161" t="s">
        <v>1562</v>
      </c>
      <c r="B3136" s="922" t="s">
        <v>295</v>
      </c>
      <c r="C3136" s="161" t="s">
        <v>139</v>
      </c>
      <c r="D3136" s="182" t="s">
        <v>506</v>
      </c>
      <c r="E3136" s="161" t="s">
        <v>509</v>
      </c>
      <c r="F3136" s="163" t="s">
        <v>2443</v>
      </c>
      <c r="G3136" s="161">
        <v>9.0</v>
      </c>
      <c r="H3136" s="161">
        <v>8.0</v>
      </c>
      <c r="I3136" s="161">
        <v>9.0</v>
      </c>
      <c r="J3136" s="696">
        <v>50.0</v>
      </c>
      <c r="K3136" s="696">
        <v>5.5</v>
      </c>
      <c r="L3136" s="374" t="s">
        <v>1560</v>
      </c>
    </row>
    <row r="3137" ht="12.0" customHeight="1">
      <c r="A3137" s="161" t="s">
        <v>1562</v>
      </c>
      <c r="B3137" s="922" t="s">
        <v>295</v>
      </c>
      <c r="C3137" s="161" t="s">
        <v>139</v>
      </c>
      <c r="D3137" s="182" t="s">
        <v>997</v>
      </c>
      <c r="E3137" s="161" t="s">
        <v>1000</v>
      </c>
      <c r="F3137" s="163" t="s">
        <v>2443</v>
      </c>
      <c r="G3137" s="161">
        <v>9.0</v>
      </c>
      <c r="H3137" s="161">
        <v>8.0</v>
      </c>
      <c r="I3137" s="161">
        <v>9.0</v>
      </c>
      <c r="J3137" s="696">
        <v>50.0</v>
      </c>
      <c r="K3137" s="696">
        <v>5.5</v>
      </c>
      <c r="L3137" s="374" t="s">
        <v>1560</v>
      </c>
    </row>
    <row r="3138" ht="12.0" customHeight="1">
      <c r="A3138" s="161" t="s">
        <v>1562</v>
      </c>
      <c r="B3138" s="922" t="s">
        <v>295</v>
      </c>
      <c r="C3138" s="161" t="s">
        <v>139</v>
      </c>
      <c r="D3138" s="182" t="s">
        <v>3418</v>
      </c>
      <c r="E3138" s="162" t="s">
        <v>324</v>
      </c>
      <c r="F3138" s="163" t="s">
        <v>2443</v>
      </c>
      <c r="G3138" s="161">
        <v>9.0</v>
      </c>
      <c r="H3138" s="161">
        <v>8.0</v>
      </c>
      <c r="I3138" s="161">
        <v>9.0</v>
      </c>
      <c r="J3138" s="696">
        <v>50.0</v>
      </c>
      <c r="K3138" s="696">
        <v>5.5</v>
      </c>
      <c r="L3138" s="374" t="s">
        <v>1560</v>
      </c>
    </row>
    <row r="3139" ht="12.0" customHeight="1">
      <c r="A3139" s="161" t="s">
        <v>1562</v>
      </c>
      <c r="B3139" s="922" t="s">
        <v>295</v>
      </c>
      <c r="C3139" s="161" t="s">
        <v>139</v>
      </c>
      <c r="D3139" s="182" t="s">
        <v>5907</v>
      </c>
      <c r="E3139" s="162" t="s">
        <v>4570</v>
      </c>
      <c r="F3139" s="163" t="s">
        <v>2443</v>
      </c>
      <c r="G3139" s="161">
        <v>9.0</v>
      </c>
      <c r="H3139" s="161">
        <v>8.0</v>
      </c>
      <c r="I3139" s="161">
        <v>9.0</v>
      </c>
      <c r="J3139" s="696">
        <v>50.0</v>
      </c>
      <c r="K3139" s="696">
        <v>5.5</v>
      </c>
      <c r="L3139" s="374" t="s">
        <v>1560</v>
      </c>
    </row>
    <row r="3140" ht="12.0" customHeight="1">
      <c r="A3140" s="161" t="s">
        <v>1562</v>
      </c>
      <c r="B3140" s="922" t="s">
        <v>295</v>
      </c>
      <c r="C3140" s="161" t="s">
        <v>139</v>
      </c>
      <c r="D3140" s="182" t="s">
        <v>2946</v>
      </c>
      <c r="E3140" s="161" t="s">
        <v>5908</v>
      </c>
      <c r="F3140" s="163" t="s">
        <v>2443</v>
      </c>
      <c r="G3140" s="161">
        <v>9.0</v>
      </c>
      <c r="H3140" s="161">
        <v>8.0</v>
      </c>
      <c r="I3140" s="161">
        <v>9.0</v>
      </c>
      <c r="J3140" s="696">
        <v>50.0</v>
      </c>
      <c r="K3140" s="696">
        <v>5.5</v>
      </c>
      <c r="L3140" s="374" t="s">
        <v>1560</v>
      </c>
    </row>
    <row r="3141" ht="12.0" customHeight="1">
      <c r="A3141" s="162" t="s">
        <v>5909</v>
      </c>
      <c r="B3141" s="190" t="s">
        <v>5910</v>
      </c>
      <c r="C3141" s="348" t="s">
        <v>139</v>
      </c>
      <c r="D3141" s="162" t="s">
        <v>5911</v>
      </c>
      <c r="E3141" s="97" t="s">
        <v>5912</v>
      </c>
      <c r="F3141" s="162" t="s">
        <v>2443</v>
      </c>
      <c r="G3141" s="802">
        <v>3.0</v>
      </c>
      <c r="H3141" s="802">
        <v>3.0</v>
      </c>
      <c r="I3141" s="802">
        <v>4.0</v>
      </c>
      <c r="J3141" s="809">
        <v>50.0</v>
      </c>
      <c r="K3141" s="627">
        <v>16.0</v>
      </c>
      <c r="L3141" s="374" t="s">
        <v>1573</v>
      </c>
    </row>
    <row r="3142" ht="12.0" customHeight="1">
      <c r="A3142" s="190" t="s">
        <v>5913</v>
      </c>
      <c r="B3142" s="170" t="s">
        <v>5914</v>
      </c>
      <c r="C3142" s="191" t="s">
        <v>139</v>
      </c>
      <c r="D3142" s="162" t="s">
        <v>5915</v>
      </c>
      <c r="E3142" s="282" t="s">
        <v>5916</v>
      </c>
      <c r="F3142" s="161" t="s">
        <v>2443</v>
      </c>
      <c r="G3142" s="193">
        <v>2.0</v>
      </c>
      <c r="H3142" s="193">
        <v>2.0</v>
      </c>
      <c r="I3142" s="193">
        <v>50.0</v>
      </c>
      <c r="J3142" s="801">
        <v>50.0</v>
      </c>
      <c r="K3142" s="696">
        <v>25.0</v>
      </c>
      <c r="L3142" s="374" t="s">
        <v>1573</v>
      </c>
    </row>
    <row r="3143" ht="12.0" customHeight="1">
      <c r="A3143" s="162" t="s">
        <v>5913</v>
      </c>
      <c r="B3143" s="190" t="s">
        <v>5914</v>
      </c>
      <c r="C3143" s="191" t="s">
        <v>139</v>
      </c>
      <c r="D3143" s="162" t="s">
        <v>5917</v>
      </c>
      <c r="E3143" s="145" t="s">
        <v>5918</v>
      </c>
      <c r="F3143" s="163" t="s">
        <v>2443</v>
      </c>
      <c r="G3143" s="161">
        <v>2.0</v>
      </c>
      <c r="H3143" s="161">
        <v>2.0</v>
      </c>
      <c r="I3143" s="161">
        <v>50.0</v>
      </c>
      <c r="J3143" s="801">
        <v>50.0</v>
      </c>
      <c r="K3143" s="696">
        <v>25.0</v>
      </c>
      <c r="L3143" s="374" t="s">
        <v>1573</v>
      </c>
    </row>
    <row r="3144" ht="12.0" customHeight="1">
      <c r="A3144" s="162" t="s">
        <v>5913</v>
      </c>
      <c r="B3144" s="162" t="s">
        <v>5914</v>
      </c>
      <c r="C3144" s="161" t="s">
        <v>139</v>
      </c>
      <c r="D3144" s="162" t="s">
        <v>5919</v>
      </c>
      <c r="E3144" s="145" t="s">
        <v>5920</v>
      </c>
      <c r="F3144" s="163" t="s">
        <v>2443</v>
      </c>
      <c r="G3144" s="161">
        <v>2.0</v>
      </c>
      <c r="H3144" s="161">
        <v>2.0</v>
      </c>
      <c r="I3144" s="161">
        <v>50.0</v>
      </c>
      <c r="J3144" s="801">
        <v>50.0</v>
      </c>
      <c r="K3144" s="696">
        <v>25.0</v>
      </c>
      <c r="L3144" s="374" t="s">
        <v>1573</v>
      </c>
    </row>
    <row r="3145" ht="12.0" customHeight="1">
      <c r="A3145" s="161" t="s">
        <v>1316</v>
      </c>
      <c r="B3145" s="381" t="s">
        <v>5921</v>
      </c>
      <c r="C3145" s="348" t="s">
        <v>139</v>
      </c>
      <c r="D3145" s="182" t="s">
        <v>5313</v>
      </c>
      <c r="E3145" s="162" t="s">
        <v>4570</v>
      </c>
      <c r="F3145" s="162" t="s">
        <v>2443</v>
      </c>
      <c r="G3145" s="162">
        <v>10.0</v>
      </c>
      <c r="H3145" s="162">
        <v>10.0</v>
      </c>
      <c r="I3145" s="162">
        <v>11.0</v>
      </c>
      <c r="J3145" s="337">
        <v>50.0</v>
      </c>
      <c r="K3145" s="887">
        <v>5.0</v>
      </c>
      <c r="L3145" s="374" t="s">
        <v>1580</v>
      </c>
    </row>
    <row r="3146" ht="12.0" customHeight="1">
      <c r="A3146" s="190" t="s">
        <v>1307</v>
      </c>
      <c r="B3146" s="190" t="s">
        <v>1306</v>
      </c>
      <c r="C3146" s="191" t="s">
        <v>139</v>
      </c>
      <c r="D3146" s="182" t="s">
        <v>5314</v>
      </c>
      <c r="E3146" s="161" t="s">
        <v>4695</v>
      </c>
      <c r="F3146" s="163" t="s">
        <v>2443</v>
      </c>
      <c r="G3146" s="193">
        <v>5.0</v>
      </c>
      <c r="H3146" s="193">
        <v>5.0</v>
      </c>
      <c r="I3146" s="193">
        <v>5.0</v>
      </c>
      <c r="J3146" s="696">
        <v>50.0</v>
      </c>
      <c r="K3146" s="696">
        <v>10.0</v>
      </c>
      <c r="L3146" s="374" t="s">
        <v>1580</v>
      </c>
    </row>
    <row r="3147" ht="12.0" customHeight="1">
      <c r="A3147" s="190" t="s">
        <v>1307</v>
      </c>
      <c r="B3147" s="190" t="s">
        <v>1306</v>
      </c>
      <c r="C3147" s="191" t="s">
        <v>139</v>
      </c>
      <c r="D3147" s="182" t="s">
        <v>5315</v>
      </c>
      <c r="E3147" s="161" t="s">
        <v>4693</v>
      </c>
      <c r="F3147" s="163" t="s">
        <v>2443</v>
      </c>
      <c r="G3147" s="161">
        <v>5.0</v>
      </c>
      <c r="H3147" s="161">
        <v>5.0</v>
      </c>
      <c r="I3147" s="161">
        <v>5.0</v>
      </c>
      <c r="J3147" s="696">
        <v>50.0</v>
      </c>
      <c r="K3147" s="696">
        <v>10.0</v>
      </c>
      <c r="L3147" s="374" t="s">
        <v>1580</v>
      </c>
    </row>
    <row r="3148" ht="12.0" customHeight="1">
      <c r="A3148" s="190" t="s">
        <v>1307</v>
      </c>
      <c r="B3148" s="190" t="s">
        <v>1306</v>
      </c>
      <c r="C3148" s="191" t="s">
        <v>139</v>
      </c>
      <c r="D3148" s="182" t="s">
        <v>3418</v>
      </c>
      <c r="E3148" s="162" t="s">
        <v>324</v>
      </c>
      <c r="F3148" s="163" t="s">
        <v>2443</v>
      </c>
      <c r="G3148" s="161">
        <v>5.0</v>
      </c>
      <c r="H3148" s="161">
        <v>5.0</v>
      </c>
      <c r="I3148" s="161">
        <v>5.0</v>
      </c>
      <c r="J3148" s="696">
        <v>50.0</v>
      </c>
      <c r="K3148" s="696">
        <v>10.0</v>
      </c>
      <c r="L3148" s="374" t="s">
        <v>1580</v>
      </c>
    </row>
    <row r="3149" ht="12.0" customHeight="1">
      <c r="A3149" s="161" t="s">
        <v>1562</v>
      </c>
      <c r="B3149" s="922" t="s">
        <v>295</v>
      </c>
      <c r="C3149" s="161" t="s">
        <v>139</v>
      </c>
      <c r="D3149" s="182" t="s">
        <v>506</v>
      </c>
      <c r="E3149" s="161" t="s">
        <v>509</v>
      </c>
      <c r="F3149" s="163" t="s">
        <v>2443</v>
      </c>
      <c r="G3149" s="161">
        <v>9.0</v>
      </c>
      <c r="H3149" s="161">
        <v>8.0</v>
      </c>
      <c r="I3149" s="161">
        <v>9.0</v>
      </c>
      <c r="J3149" s="696">
        <v>50.0</v>
      </c>
      <c r="K3149" s="696">
        <v>5.5</v>
      </c>
      <c r="L3149" s="374" t="s">
        <v>1580</v>
      </c>
    </row>
    <row r="3150" ht="12.0" customHeight="1">
      <c r="A3150" s="161" t="s">
        <v>1562</v>
      </c>
      <c r="B3150" s="922" t="s">
        <v>295</v>
      </c>
      <c r="C3150" s="161" t="s">
        <v>139</v>
      </c>
      <c r="D3150" s="182" t="s">
        <v>997</v>
      </c>
      <c r="E3150" s="161" t="s">
        <v>1000</v>
      </c>
      <c r="F3150" s="163" t="s">
        <v>2443</v>
      </c>
      <c r="G3150" s="161">
        <v>9.0</v>
      </c>
      <c r="H3150" s="161">
        <v>8.0</v>
      </c>
      <c r="I3150" s="161">
        <v>9.0</v>
      </c>
      <c r="J3150" s="696">
        <v>50.0</v>
      </c>
      <c r="K3150" s="696">
        <v>5.5</v>
      </c>
      <c r="L3150" s="374" t="s">
        <v>1580</v>
      </c>
    </row>
    <row r="3151" ht="12.0" customHeight="1">
      <c r="A3151" s="161" t="s">
        <v>1562</v>
      </c>
      <c r="B3151" s="922" t="s">
        <v>295</v>
      </c>
      <c r="C3151" s="161" t="s">
        <v>139</v>
      </c>
      <c r="D3151" s="182" t="s">
        <v>3418</v>
      </c>
      <c r="E3151" s="162" t="s">
        <v>324</v>
      </c>
      <c r="F3151" s="163" t="s">
        <v>2443</v>
      </c>
      <c r="G3151" s="161">
        <v>9.0</v>
      </c>
      <c r="H3151" s="161">
        <v>8.0</v>
      </c>
      <c r="I3151" s="161">
        <v>9.0</v>
      </c>
      <c r="J3151" s="696">
        <v>50.0</v>
      </c>
      <c r="K3151" s="696">
        <v>5.5</v>
      </c>
      <c r="L3151" s="374" t="s">
        <v>1580</v>
      </c>
    </row>
    <row r="3152" ht="12.0" customHeight="1">
      <c r="A3152" s="161" t="s">
        <v>1562</v>
      </c>
      <c r="B3152" s="922" t="s">
        <v>295</v>
      </c>
      <c r="C3152" s="161" t="s">
        <v>139</v>
      </c>
      <c r="D3152" s="182" t="s">
        <v>5922</v>
      </c>
      <c r="E3152" s="162" t="s">
        <v>4570</v>
      </c>
      <c r="F3152" s="163" t="s">
        <v>2443</v>
      </c>
      <c r="G3152" s="161">
        <v>9.0</v>
      </c>
      <c r="H3152" s="161">
        <v>8.0</v>
      </c>
      <c r="I3152" s="161">
        <v>9.0</v>
      </c>
      <c r="J3152" s="696">
        <v>50.0</v>
      </c>
      <c r="K3152" s="696">
        <v>5.5</v>
      </c>
      <c r="L3152" s="374" t="s">
        <v>1580</v>
      </c>
    </row>
    <row r="3153" ht="12.0" customHeight="1">
      <c r="A3153" s="161" t="s">
        <v>1562</v>
      </c>
      <c r="B3153" s="922" t="s">
        <v>295</v>
      </c>
      <c r="C3153" s="161" t="s">
        <v>139</v>
      </c>
      <c r="D3153" s="182" t="s">
        <v>2946</v>
      </c>
      <c r="E3153" s="161" t="s">
        <v>5908</v>
      </c>
      <c r="F3153" s="163" t="s">
        <v>2443</v>
      </c>
      <c r="G3153" s="161">
        <v>9.0</v>
      </c>
      <c r="H3153" s="161">
        <v>8.0</v>
      </c>
      <c r="I3153" s="161">
        <v>9.0</v>
      </c>
      <c r="J3153" s="696">
        <v>50.0</v>
      </c>
      <c r="K3153" s="696">
        <v>5.5</v>
      </c>
      <c r="L3153" s="374" t="s">
        <v>1580</v>
      </c>
    </row>
    <row r="3154" ht="12.0" customHeight="1">
      <c r="A3154" s="200" t="s">
        <v>5923</v>
      </c>
      <c r="B3154" s="309" t="s">
        <v>5887</v>
      </c>
      <c r="C3154" s="421" t="s">
        <v>139</v>
      </c>
      <c r="D3154" s="200" t="s">
        <v>5924</v>
      </c>
      <c r="E3154" s="200" t="s">
        <v>5925</v>
      </c>
      <c r="F3154" s="200" t="s">
        <v>2443</v>
      </c>
      <c r="G3154" s="201">
        <v>10.0</v>
      </c>
      <c r="H3154" s="201">
        <v>3.0</v>
      </c>
      <c r="I3154" s="201">
        <v>10.0</v>
      </c>
      <c r="J3154" s="844">
        <v>50.0</v>
      </c>
      <c r="K3154" s="912">
        <v>5.0</v>
      </c>
      <c r="L3154" s="374" t="s">
        <v>1586</v>
      </c>
    </row>
    <row r="3155" ht="12.0" customHeight="1">
      <c r="A3155" s="309" t="s">
        <v>5923</v>
      </c>
      <c r="B3155" s="484" t="s">
        <v>5887</v>
      </c>
      <c r="C3155" s="308" t="s">
        <v>139</v>
      </c>
      <c r="D3155" s="200" t="s">
        <v>5926</v>
      </c>
      <c r="E3155" s="762" t="s">
        <v>5927</v>
      </c>
      <c r="F3155" s="322" t="s">
        <v>2443</v>
      </c>
      <c r="G3155" s="311">
        <v>10.0</v>
      </c>
      <c r="H3155" s="311">
        <v>3.0</v>
      </c>
      <c r="I3155" s="311">
        <v>10.0</v>
      </c>
      <c r="J3155" s="845">
        <v>50.0</v>
      </c>
      <c r="K3155" s="915">
        <v>5.0</v>
      </c>
      <c r="L3155" s="374" t="s">
        <v>1586</v>
      </c>
    </row>
    <row r="3156" ht="12.0" customHeight="1">
      <c r="A3156" s="200" t="s">
        <v>5923</v>
      </c>
      <c r="B3156" s="309" t="s">
        <v>5887</v>
      </c>
      <c r="C3156" s="308" t="s">
        <v>139</v>
      </c>
      <c r="D3156" s="200" t="s">
        <v>5928</v>
      </c>
      <c r="E3156" s="762" t="s">
        <v>5929</v>
      </c>
      <c r="F3156" s="322" t="s">
        <v>2443</v>
      </c>
      <c r="G3156" s="314">
        <v>10.0</v>
      </c>
      <c r="H3156" s="314">
        <v>3.0</v>
      </c>
      <c r="I3156" s="314">
        <v>10.0</v>
      </c>
      <c r="J3156" s="845">
        <v>50.0</v>
      </c>
      <c r="K3156" s="915">
        <v>5.0</v>
      </c>
      <c r="L3156" s="374" t="s">
        <v>1586</v>
      </c>
    </row>
    <row r="3157" ht="12.0" customHeight="1">
      <c r="A3157" s="200" t="s">
        <v>5923</v>
      </c>
      <c r="B3157" s="200" t="s">
        <v>5887</v>
      </c>
      <c r="C3157" s="314" t="s">
        <v>139</v>
      </c>
      <c r="D3157" s="200" t="s">
        <v>5930</v>
      </c>
      <c r="E3157" s="314" t="s">
        <v>5931</v>
      </c>
      <c r="F3157" s="322" t="s">
        <v>2443</v>
      </c>
      <c r="G3157" s="314">
        <v>10.0</v>
      </c>
      <c r="H3157" s="314">
        <v>3.0</v>
      </c>
      <c r="I3157" s="314">
        <v>10.0</v>
      </c>
      <c r="J3157" s="845">
        <v>50.0</v>
      </c>
      <c r="K3157" s="915">
        <v>5.0</v>
      </c>
      <c r="L3157" s="374" t="s">
        <v>1586</v>
      </c>
    </row>
    <row r="3158" ht="12.0" customHeight="1">
      <c r="A3158" s="200" t="s">
        <v>5923</v>
      </c>
      <c r="B3158" s="200" t="s">
        <v>5887</v>
      </c>
      <c r="C3158" s="314" t="s">
        <v>139</v>
      </c>
      <c r="D3158" s="200" t="s">
        <v>5932</v>
      </c>
      <c r="E3158" s="314" t="s">
        <v>5933</v>
      </c>
      <c r="F3158" s="322" t="s">
        <v>2443</v>
      </c>
      <c r="G3158" s="314">
        <v>10.0</v>
      </c>
      <c r="H3158" s="314">
        <v>3.0</v>
      </c>
      <c r="I3158" s="314">
        <v>10.0</v>
      </c>
      <c r="J3158" s="845">
        <v>50.0</v>
      </c>
      <c r="K3158" s="915">
        <v>5.0</v>
      </c>
      <c r="L3158" s="374" t="s">
        <v>1586</v>
      </c>
    </row>
    <row r="3159" ht="12.0" customHeight="1">
      <c r="A3159" s="200" t="s">
        <v>5923</v>
      </c>
      <c r="B3159" s="200" t="s">
        <v>5887</v>
      </c>
      <c r="C3159" s="314" t="s">
        <v>139</v>
      </c>
      <c r="D3159" s="200" t="s">
        <v>5934</v>
      </c>
      <c r="E3159" s="762" t="s">
        <v>5935</v>
      </c>
      <c r="F3159" s="322" t="s">
        <v>2443</v>
      </c>
      <c r="G3159" s="314">
        <v>10.0</v>
      </c>
      <c r="H3159" s="314">
        <v>3.0</v>
      </c>
      <c r="I3159" s="314">
        <v>10.0</v>
      </c>
      <c r="J3159" s="845">
        <v>50.0</v>
      </c>
      <c r="K3159" s="915">
        <v>5.0</v>
      </c>
      <c r="L3159" s="374" t="s">
        <v>1586</v>
      </c>
    </row>
    <row r="3160" ht="12.0" customHeight="1">
      <c r="A3160" s="200" t="s">
        <v>5923</v>
      </c>
      <c r="B3160" s="200" t="s">
        <v>5887</v>
      </c>
      <c r="C3160" s="314" t="s">
        <v>139</v>
      </c>
      <c r="D3160" s="200" t="s">
        <v>5936</v>
      </c>
      <c r="E3160" s="314" t="s">
        <v>5937</v>
      </c>
      <c r="F3160" s="322" t="s">
        <v>2443</v>
      </c>
      <c r="G3160" s="314">
        <v>10.0</v>
      </c>
      <c r="H3160" s="314">
        <v>3.0</v>
      </c>
      <c r="I3160" s="314">
        <v>10.0</v>
      </c>
      <c r="J3160" s="845">
        <v>50.0</v>
      </c>
      <c r="K3160" s="915">
        <v>5.0</v>
      </c>
      <c r="L3160" s="374" t="s">
        <v>1586</v>
      </c>
    </row>
    <row r="3161" ht="12.0" customHeight="1">
      <c r="A3161" s="200" t="s">
        <v>5923</v>
      </c>
      <c r="B3161" s="200" t="s">
        <v>5887</v>
      </c>
      <c r="C3161" s="314" t="s">
        <v>139</v>
      </c>
      <c r="D3161" s="200" t="s">
        <v>5938</v>
      </c>
      <c r="E3161" s="314" t="s">
        <v>5939</v>
      </c>
      <c r="F3161" s="322" t="s">
        <v>2443</v>
      </c>
      <c r="G3161" s="314">
        <v>10.0</v>
      </c>
      <c r="H3161" s="314">
        <v>3.0</v>
      </c>
      <c r="I3161" s="314">
        <v>10.0</v>
      </c>
      <c r="J3161" s="845">
        <v>50.0</v>
      </c>
      <c r="K3161" s="915">
        <v>5.0</v>
      </c>
      <c r="L3161" s="374" t="s">
        <v>1586</v>
      </c>
    </row>
    <row r="3162" ht="12.0" customHeight="1">
      <c r="A3162" s="200" t="s">
        <v>5923</v>
      </c>
      <c r="B3162" s="200" t="s">
        <v>5887</v>
      </c>
      <c r="C3162" s="314" t="s">
        <v>139</v>
      </c>
      <c r="D3162" s="200" t="s">
        <v>5940</v>
      </c>
      <c r="E3162" s="314" t="s">
        <v>5941</v>
      </c>
      <c r="F3162" s="322" t="s">
        <v>2443</v>
      </c>
      <c r="G3162" s="314">
        <v>10.0</v>
      </c>
      <c r="H3162" s="314">
        <v>3.0</v>
      </c>
      <c r="I3162" s="314">
        <v>10.0</v>
      </c>
      <c r="J3162" s="845">
        <v>50.0</v>
      </c>
      <c r="K3162" s="915">
        <v>5.0</v>
      </c>
      <c r="L3162" s="374" t="s">
        <v>1586</v>
      </c>
    </row>
    <row r="3163" ht="12.0" customHeight="1">
      <c r="A3163" s="200" t="s">
        <v>5923</v>
      </c>
      <c r="B3163" s="200" t="s">
        <v>5887</v>
      </c>
      <c r="C3163" s="314" t="s">
        <v>139</v>
      </c>
      <c r="D3163" s="200" t="s">
        <v>5942</v>
      </c>
      <c r="E3163" s="314" t="s">
        <v>5943</v>
      </c>
      <c r="F3163" s="322" t="s">
        <v>2443</v>
      </c>
      <c r="G3163" s="314">
        <v>10.0</v>
      </c>
      <c r="H3163" s="314">
        <v>3.0</v>
      </c>
      <c r="I3163" s="314">
        <v>10.0</v>
      </c>
      <c r="J3163" s="845">
        <v>50.0</v>
      </c>
      <c r="K3163" s="915">
        <v>5.0</v>
      </c>
      <c r="L3163" s="374" t="s">
        <v>1586</v>
      </c>
    </row>
    <row r="3164" ht="12.0" customHeight="1">
      <c r="A3164" s="200" t="s">
        <v>5923</v>
      </c>
      <c r="B3164" s="200" t="s">
        <v>5887</v>
      </c>
      <c r="C3164" s="314" t="s">
        <v>139</v>
      </c>
      <c r="D3164" s="200" t="s">
        <v>5944</v>
      </c>
      <c r="E3164" s="314" t="s">
        <v>5945</v>
      </c>
      <c r="F3164" s="322" t="s">
        <v>2443</v>
      </c>
      <c r="G3164" s="314">
        <v>10.0</v>
      </c>
      <c r="H3164" s="314">
        <v>3.0</v>
      </c>
      <c r="I3164" s="314">
        <v>10.0</v>
      </c>
      <c r="J3164" s="845">
        <v>50.0</v>
      </c>
      <c r="K3164" s="915">
        <v>5.0</v>
      </c>
      <c r="L3164" s="374" t="s">
        <v>1586</v>
      </c>
    </row>
    <row r="3165" ht="12.0" customHeight="1">
      <c r="A3165" s="200" t="s">
        <v>5923</v>
      </c>
      <c r="B3165" s="200" t="s">
        <v>5887</v>
      </c>
      <c r="C3165" s="314" t="s">
        <v>139</v>
      </c>
      <c r="D3165" s="200" t="s">
        <v>1540</v>
      </c>
      <c r="E3165" s="762" t="s">
        <v>5946</v>
      </c>
      <c r="F3165" s="322" t="s">
        <v>2443</v>
      </c>
      <c r="G3165" s="314">
        <v>10.0</v>
      </c>
      <c r="H3165" s="314">
        <v>3.0</v>
      </c>
      <c r="I3165" s="314">
        <v>10.0</v>
      </c>
      <c r="J3165" s="845">
        <v>50.0</v>
      </c>
      <c r="K3165" s="915">
        <v>5.0</v>
      </c>
      <c r="L3165" s="374" t="s">
        <v>1586</v>
      </c>
    </row>
    <row r="3166" ht="12.0" customHeight="1">
      <c r="A3166" s="200" t="s">
        <v>5947</v>
      </c>
      <c r="B3166" s="200" t="s">
        <v>5948</v>
      </c>
      <c r="C3166" s="314" t="s">
        <v>139</v>
      </c>
      <c r="D3166" s="200" t="s">
        <v>5949</v>
      </c>
      <c r="E3166" s="762" t="s">
        <v>5950</v>
      </c>
      <c r="F3166" s="322" t="s">
        <v>2443</v>
      </c>
      <c r="G3166" s="314">
        <v>10.0</v>
      </c>
      <c r="H3166" s="314">
        <v>1.0</v>
      </c>
      <c r="I3166" s="314">
        <v>10.0</v>
      </c>
      <c r="J3166" s="845">
        <v>50.0</v>
      </c>
      <c r="K3166" s="915">
        <v>5.0</v>
      </c>
      <c r="L3166" s="374" t="s">
        <v>1586</v>
      </c>
    </row>
    <row r="3167" ht="12.0" customHeight="1">
      <c r="A3167" s="200" t="s">
        <v>5951</v>
      </c>
      <c r="B3167" s="200" t="s">
        <v>5948</v>
      </c>
      <c r="C3167" s="314" t="s">
        <v>139</v>
      </c>
      <c r="D3167" s="200" t="s">
        <v>5952</v>
      </c>
      <c r="E3167" s="314" t="s">
        <v>5953</v>
      </c>
      <c r="F3167" s="322" t="s">
        <v>2443</v>
      </c>
      <c r="G3167" s="314">
        <v>10.0</v>
      </c>
      <c r="H3167" s="314">
        <v>1.0</v>
      </c>
      <c r="I3167" s="314">
        <v>10.0</v>
      </c>
      <c r="J3167" s="845">
        <v>50.0</v>
      </c>
      <c r="K3167" s="915">
        <v>5.0</v>
      </c>
      <c r="L3167" s="374" t="s">
        <v>1586</v>
      </c>
    </row>
    <row r="3168" ht="12.0" customHeight="1">
      <c r="A3168" s="200" t="s">
        <v>5951</v>
      </c>
      <c r="B3168" s="200" t="s">
        <v>5948</v>
      </c>
      <c r="C3168" s="314" t="s">
        <v>139</v>
      </c>
      <c r="D3168" s="200" t="s">
        <v>5954</v>
      </c>
      <c r="E3168" s="314" t="s">
        <v>5955</v>
      </c>
      <c r="F3168" s="322" t="s">
        <v>2443</v>
      </c>
      <c r="G3168" s="314">
        <v>10.0</v>
      </c>
      <c r="H3168" s="314">
        <v>1.0</v>
      </c>
      <c r="I3168" s="314">
        <v>10.0</v>
      </c>
      <c r="J3168" s="845">
        <v>50.0</v>
      </c>
      <c r="K3168" s="915">
        <v>5.0</v>
      </c>
      <c r="L3168" s="374" t="s">
        <v>1586</v>
      </c>
    </row>
    <row r="3169" ht="12.0" customHeight="1">
      <c r="A3169" s="200" t="s">
        <v>5951</v>
      </c>
      <c r="B3169" s="200" t="s">
        <v>5948</v>
      </c>
      <c r="C3169" s="314" t="s">
        <v>139</v>
      </c>
      <c r="D3169" s="200" t="s">
        <v>5956</v>
      </c>
      <c r="E3169" s="762" t="s">
        <v>5957</v>
      </c>
      <c r="F3169" s="322" t="s">
        <v>2443</v>
      </c>
      <c r="G3169" s="314">
        <v>10.0</v>
      </c>
      <c r="H3169" s="314">
        <v>1.0</v>
      </c>
      <c r="I3169" s="314">
        <v>10.0</v>
      </c>
      <c r="J3169" s="845">
        <v>50.0</v>
      </c>
      <c r="K3169" s="915">
        <v>5.0</v>
      </c>
      <c r="L3169" s="374" t="s">
        <v>1586</v>
      </c>
    </row>
    <row r="3170" ht="12.0" customHeight="1">
      <c r="A3170" s="200" t="s">
        <v>5951</v>
      </c>
      <c r="B3170" s="200" t="s">
        <v>5948</v>
      </c>
      <c r="C3170" s="314" t="s">
        <v>139</v>
      </c>
      <c r="D3170" s="200" t="s">
        <v>5958</v>
      </c>
      <c r="E3170" s="762" t="s">
        <v>5959</v>
      </c>
      <c r="F3170" s="322" t="s">
        <v>2443</v>
      </c>
      <c r="G3170" s="314">
        <v>10.0</v>
      </c>
      <c r="H3170" s="314">
        <v>1.0</v>
      </c>
      <c r="I3170" s="314">
        <v>10.0</v>
      </c>
      <c r="J3170" s="845">
        <v>50.0</v>
      </c>
      <c r="K3170" s="915">
        <v>5.0</v>
      </c>
      <c r="L3170" s="374" t="s">
        <v>1586</v>
      </c>
    </row>
    <row r="3171" ht="12.0" customHeight="1">
      <c r="A3171" s="200" t="s">
        <v>5951</v>
      </c>
      <c r="B3171" s="200" t="s">
        <v>5948</v>
      </c>
      <c r="C3171" s="314" t="s">
        <v>139</v>
      </c>
      <c r="D3171" s="200" t="s">
        <v>5960</v>
      </c>
      <c r="E3171" s="314" t="s">
        <v>5961</v>
      </c>
      <c r="F3171" s="322" t="s">
        <v>2443</v>
      </c>
      <c r="G3171" s="314">
        <v>10.0</v>
      </c>
      <c r="H3171" s="314">
        <v>1.0</v>
      </c>
      <c r="I3171" s="314">
        <v>10.0</v>
      </c>
      <c r="J3171" s="845">
        <v>50.0</v>
      </c>
      <c r="K3171" s="915">
        <v>5.0</v>
      </c>
      <c r="L3171" s="374" t="s">
        <v>1586</v>
      </c>
    </row>
    <row r="3172" ht="12.0" customHeight="1">
      <c r="A3172" s="200" t="s">
        <v>5951</v>
      </c>
      <c r="B3172" s="200" t="s">
        <v>5948</v>
      </c>
      <c r="C3172" s="314" t="s">
        <v>139</v>
      </c>
      <c r="D3172" s="200" t="s">
        <v>5962</v>
      </c>
      <c r="E3172" s="314" t="s">
        <v>5963</v>
      </c>
      <c r="F3172" s="322" t="s">
        <v>2443</v>
      </c>
      <c r="G3172" s="314">
        <v>10.0</v>
      </c>
      <c r="H3172" s="314">
        <v>1.0</v>
      </c>
      <c r="I3172" s="314">
        <v>10.0</v>
      </c>
      <c r="J3172" s="845">
        <v>50.0</v>
      </c>
      <c r="K3172" s="915">
        <v>5.0</v>
      </c>
      <c r="L3172" s="374" t="s">
        <v>1586</v>
      </c>
    </row>
    <row r="3173" ht="12.0" customHeight="1">
      <c r="A3173" s="200" t="s">
        <v>5951</v>
      </c>
      <c r="B3173" s="200" t="s">
        <v>5948</v>
      </c>
      <c r="C3173" s="314" t="s">
        <v>139</v>
      </c>
      <c r="D3173" s="200" t="s">
        <v>5964</v>
      </c>
      <c r="E3173" s="314" t="s">
        <v>5965</v>
      </c>
      <c r="F3173" s="322" t="s">
        <v>2443</v>
      </c>
      <c r="G3173" s="314">
        <v>10.0</v>
      </c>
      <c r="H3173" s="314">
        <v>1.0</v>
      </c>
      <c r="I3173" s="314">
        <v>10.0</v>
      </c>
      <c r="J3173" s="845">
        <v>50.0</v>
      </c>
      <c r="K3173" s="915">
        <v>5.0</v>
      </c>
      <c r="L3173" s="374" t="s">
        <v>1586</v>
      </c>
    </row>
    <row r="3174" ht="12.0" customHeight="1">
      <c r="A3174" s="200" t="s">
        <v>5951</v>
      </c>
      <c r="B3174" s="200" t="s">
        <v>5948</v>
      </c>
      <c r="C3174" s="314" t="s">
        <v>139</v>
      </c>
      <c r="D3174" s="200" t="s">
        <v>5966</v>
      </c>
      <c r="E3174" s="762" t="s">
        <v>5967</v>
      </c>
      <c r="F3174" s="322" t="s">
        <v>2443</v>
      </c>
      <c r="G3174" s="314">
        <v>10.0</v>
      </c>
      <c r="H3174" s="314">
        <v>1.0</v>
      </c>
      <c r="I3174" s="314">
        <v>10.0</v>
      </c>
      <c r="J3174" s="845">
        <v>50.0</v>
      </c>
      <c r="K3174" s="915">
        <v>5.0</v>
      </c>
      <c r="L3174" s="374" t="s">
        <v>1586</v>
      </c>
    </row>
    <row r="3175" ht="12.0" customHeight="1">
      <c r="A3175" s="200" t="s">
        <v>5951</v>
      </c>
      <c r="B3175" s="200" t="s">
        <v>5948</v>
      </c>
      <c r="C3175" s="314" t="s">
        <v>139</v>
      </c>
      <c r="D3175" s="200" t="s">
        <v>5968</v>
      </c>
      <c r="E3175" s="314" t="s">
        <v>5969</v>
      </c>
      <c r="F3175" s="322" t="s">
        <v>2443</v>
      </c>
      <c r="G3175" s="314">
        <v>10.0</v>
      </c>
      <c r="H3175" s="314">
        <v>1.0</v>
      </c>
      <c r="I3175" s="314">
        <v>10.0</v>
      </c>
      <c r="J3175" s="845">
        <v>50.0</v>
      </c>
      <c r="K3175" s="915">
        <v>5.0</v>
      </c>
      <c r="L3175" s="374" t="s">
        <v>1586</v>
      </c>
    </row>
    <row r="3176" ht="12.0" customHeight="1">
      <c r="A3176" s="200" t="s">
        <v>5951</v>
      </c>
      <c r="B3176" s="200" t="s">
        <v>5948</v>
      </c>
      <c r="C3176" s="314" t="s">
        <v>139</v>
      </c>
      <c r="D3176" s="200" t="s">
        <v>5970</v>
      </c>
      <c r="E3176" s="314" t="s">
        <v>5971</v>
      </c>
      <c r="F3176" s="322" t="s">
        <v>2443</v>
      </c>
      <c r="G3176" s="314">
        <v>10.0</v>
      </c>
      <c r="H3176" s="314">
        <v>1.0</v>
      </c>
      <c r="I3176" s="314">
        <v>10.0</v>
      </c>
      <c r="J3176" s="845">
        <v>50.0</v>
      </c>
      <c r="K3176" s="915">
        <v>5.0</v>
      </c>
      <c r="L3176" s="374" t="s">
        <v>1586</v>
      </c>
    </row>
    <row r="3177" ht="12.0" customHeight="1">
      <c r="A3177" s="200" t="s">
        <v>5951</v>
      </c>
      <c r="B3177" s="200" t="s">
        <v>5948</v>
      </c>
      <c r="C3177" s="314" t="s">
        <v>139</v>
      </c>
      <c r="D3177" s="200" t="s">
        <v>5972</v>
      </c>
      <c r="E3177" s="314" t="s">
        <v>5973</v>
      </c>
      <c r="F3177" s="322" t="s">
        <v>2443</v>
      </c>
      <c r="G3177" s="314">
        <v>10.0</v>
      </c>
      <c r="H3177" s="314">
        <v>1.0</v>
      </c>
      <c r="I3177" s="314">
        <v>10.0</v>
      </c>
      <c r="J3177" s="845">
        <v>50.0</v>
      </c>
      <c r="K3177" s="915">
        <v>5.0</v>
      </c>
      <c r="L3177" s="374" t="s">
        <v>1586</v>
      </c>
    </row>
    <row r="3178" ht="12.0" customHeight="1">
      <c r="A3178" s="200" t="s">
        <v>5951</v>
      </c>
      <c r="B3178" s="200" t="s">
        <v>5948</v>
      </c>
      <c r="C3178" s="314" t="s">
        <v>139</v>
      </c>
      <c r="D3178" s="200" t="s">
        <v>5974</v>
      </c>
      <c r="E3178" s="762" t="s">
        <v>5975</v>
      </c>
      <c r="F3178" s="322" t="s">
        <v>2443</v>
      </c>
      <c r="G3178" s="314">
        <v>10.0</v>
      </c>
      <c r="H3178" s="314">
        <v>1.0</v>
      </c>
      <c r="I3178" s="314">
        <v>10.0</v>
      </c>
      <c r="J3178" s="845">
        <v>50.0</v>
      </c>
      <c r="K3178" s="915">
        <v>5.0</v>
      </c>
      <c r="L3178" s="374" t="s">
        <v>1586</v>
      </c>
    </row>
    <row r="3179" ht="12.0" customHeight="1">
      <c r="A3179" s="200" t="s">
        <v>5951</v>
      </c>
      <c r="B3179" s="200" t="s">
        <v>5948</v>
      </c>
      <c r="C3179" s="314" t="s">
        <v>139</v>
      </c>
      <c r="D3179" s="200" t="s">
        <v>5976</v>
      </c>
      <c r="E3179" s="314" t="s">
        <v>5977</v>
      </c>
      <c r="F3179" s="322" t="s">
        <v>2443</v>
      </c>
      <c r="G3179" s="314">
        <v>10.0</v>
      </c>
      <c r="H3179" s="314">
        <v>1.0</v>
      </c>
      <c r="I3179" s="314">
        <v>10.0</v>
      </c>
      <c r="J3179" s="845">
        <v>50.0</v>
      </c>
      <c r="K3179" s="915">
        <v>5.0</v>
      </c>
      <c r="L3179" s="374" t="s">
        <v>1586</v>
      </c>
    </row>
    <row r="3180" ht="12.0" customHeight="1">
      <c r="A3180" s="200" t="s">
        <v>5951</v>
      </c>
      <c r="B3180" s="200" t="s">
        <v>5948</v>
      </c>
      <c r="C3180" s="314" t="s">
        <v>139</v>
      </c>
      <c r="D3180" s="200" t="s">
        <v>5978</v>
      </c>
      <c r="E3180" s="314" t="s">
        <v>5979</v>
      </c>
      <c r="F3180" s="322" t="s">
        <v>2443</v>
      </c>
      <c r="G3180" s="314">
        <v>10.0</v>
      </c>
      <c r="H3180" s="314">
        <v>1.0</v>
      </c>
      <c r="I3180" s="314">
        <v>10.0</v>
      </c>
      <c r="J3180" s="845">
        <v>50.0</v>
      </c>
      <c r="K3180" s="915">
        <v>5.0</v>
      </c>
      <c r="L3180" s="374" t="s">
        <v>1586</v>
      </c>
    </row>
    <row r="3181" ht="12.0" customHeight="1">
      <c r="A3181" s="200" t="s">
        <v>5951</v>
      </c>
      <c r="B3181" s="200" t="s">
        <v>5948</v>
      </c>
      <c r="C3181" s="314" t="s">
        <v>139</v>
      </c>
      <c r="D3181" s="200" t="s">
        <v>5980</v>
      </c>
      <c r="E3181" s="314" t="s">
        <v>5981</v>
      </c>
      <c r="F3181" s="322" t="s">
        <v>2443</v>
      </c>
      <c r="G3181" s="314">
        <v>10.0</v>
      </c>
      <c r="H3181" s="314">
        <v>1.0</v>
      </c>
      <c r="I3181" s="314">
        <v>10.0</v>
      </c>
      <c r="J3181" s="845">
        <v>50.0</v>
      </c>
      <c r="K3181" s="915">
        <v>5.0</v>
      </c>
      <c r="L3181" s="374" t="s">
        <v>1586</v>
      </c>
    </row>
    <row r="3182" ht="12.0" customHeight="1">
      <c r="A3182" s="200" t="s">
        <v>5951</v>
      </c>
      <c r="B3182" s="200" t="s">
        <v>5948</v>
      </c>
      <c r="C3182" s="314" t="s">
        <v>139</v>
      </c>
      <c r="D3182" s="200" t="s">
        <v>4520</v>
      </c>
      <c r="E3182" s="762" t="s">
        <v>5982</v>
      </c>
      <c r="F3182" s="322" t="s">
        <v>2443</v>
      </c>
      <c r="G3182" s="314">
        <v>10.0</v>
      </c>
      <c r="H3182" s="314">
        <v>1.0</v>
      </c>
      <c r="I3182" s="314">
        <v>10.0</v>
      </c>
      <c r="J3182" s="845">
        <v>50.0</v>
      </c>
      <c r="K3182" s="915">
        <v>5.0</v>
      </c>
      <c r="L3182" s="374" t="s">
        <v>1586</v>
      </c>
    </row>
    <row r="3183" ht="12.0" customHeight="1">
      <c r="A3183" s="200" t="s">
        <v>5951</v>
      </c>
      <c r="B3183" s="200" t="s">
        <v>5948</v>
      </c>
      <c r="C3183" s="314" t="s">
        <v>139</v>
      </c>
      <c r="D3183" s="200" t="s">
        <v>5983</v>
      </c>
      <c r="E3183" s="762" t="s">
        <v>5984</v>
      </c>
      <c r="F3183" s="322" t="s">
        <v>2443</v>
      </c>
      <c r="G3183" s="314">
        <v>10.0</v>
      </c>
      <c r="H3183" s="314">
        <v>1.0</v>
      </c>
      <c r="I3183" s="314">
        <v>10.0</v>
      </c>
      <c r="J3183" s="845">
        <v>50.0</v>
      </c>
      <c r="K3183" s="915">
        <v>5.0</v>
      </c>
      <c r="L3183" s="374" t="s">
        <v>1586</v>
      </c>
    </row>
    <row r="3184" ht="12.0" customHeight="1">
      <c r="A3184" s="200" t="s">
        <v>5951</v>
      </c>
      <c r="B3184" s="200" t="s">
        <v>5948</v>
      </c>
      <c r="C3184" s="314" t="s">
        <v>139</v>
      </c>
      <c r="D3184" s="200" t="s">
        <v>5985</v>
      </c>
      <c r="E3184" s="314" t="s">
        <v>5986</v>
      </c>
      <c r="F3184" s="322" t="s">
        <v>2443</v>
      </c>
      <c r="G3184" s="314">
        <v>10.0</v>
      </c>
      <c r="H3184" s="314">
        <v>1.0</v>
      </c>
      <c r="I3184" s="314">
        <v>10.0</v>
      </c>
      <c r="J3184" s="845">
        <v>50.0</v>
      </c>
      <c r="K3184" s="915">
        <v>5.0</v>
      </c>
      <c r="L3184" s="374" t="s">
        <v>1586</v>
      </c>
    </row>
    <row r="3185" ht="12.0" customHeight="1">
      <c r="A3185" s="200" t="s">
        <v>5987</v>
      </c>
      <c r="B3185" s="200" t="s">
        <v>5988</v>
      </c>
      <c r="C3185" s="314" t="s">
        <v>139</v>
      </c>
      <c r="D3185" s="200" t="s">
        <v>5989</v>
      </c>
      <c r="E3185" s="762" t="s">
        <v>5990</v>
      </c>
      <c r="F3185" s="322" t="s">
        <v>2443</v>
      </c>
      <c r="G3185" s="314">
        <v>13.0</v>
      </c>
      <c r="H3185" s="314">
        <v>1.0</v>
      </c>
      <c r="I3185" s="314">
        <v>13.0</v>
      </c>
      <c r="J3185" s="845">
        <v>50.0</v>
      </c>
      <c r="K3185" s="915">
        <v>4.0</v>
      </c>
      <c r="L3185" s="374" t="s">
        <v>1586</v>
      </c>
    </row>
    <row r="3186" ht="12.0" customHeight="1">
      <c r="A3186" s="200" t="s">
        <v>5987</v>
      </c>
      <c r="B3186" s="200" t="s">
        <v>5988</v>
      </c>
      <c r="C3186" s="314" t="s">
        <v>139</v>
      </c>
      <c r="D3186" s="200" t="s">
        <v>5991</v>
      </c>
      <c r="E3186" s="762" t="s">
        <v>5992</v>
      </c>
      <c r="F3186" s="322" t="s">
        <v>2443</v>
      </c>
      <c r="G3186" s="314">
        <v>13.0</v>
      </c>
      <c r="H3186" s="314">
        <v>1.0</v>
      </c>
      <c r="I3186" s="314">
        <v>13.0</v>
      </c>
      <c r="J3186" s="845">
        <v>50.0</v>
      </c>
      <c r="K3186" s="915">
        <v>4.0</v>
      </c>
      <c r="L3186" s="374" t="s">
        <v>1586</v>
      </c>
    </row>
    <row r="3187" ht="12.0" customHeight="1">
      <c r="A3187" s="200" t="s">
        <v>5987</v>
      </c>
      <c r="B3187" s="200" t="s">
        <v>5988</v>
      </c>
      <c r="C3187" s="314" t="s">
        <v>139</v>
      </c>
      <c r="D3187" s="200" t="s">
        <v>5993</v>
      </c>
      <c r="E3187" s="762" t="s">
        <v>5994</v>
      </c>
      <c r="F3187" s="322" t="s">
        <v>2443</v>
      </c>
      <c r="G3187" s="314">
        <v>13.0</v>
      </c>
      <c r="H3187" s="314">
        <v>1.0</v>
      </c>
      <c r="I3187" s="314">
        <v>13.0</v>
      </c>
      <c r="J3187" s="845">
        <v>50.0</v>
      </c>
      <c r="K3187" s="915">
        <v>4.0</v>
      </c>
      <c r="L3187" s="374" t="s">
        <v>1586</v>
      </c>
    </row>
    <row r="3188" ht="12.0" customHeight="1">
      <c r="A3188" s="200" t="s">
        <v>5987</v>
      </c>
      <c r="B3188" s="200" t="s">
        <v>5988</v>
      </c>
      <c r="C3188" s="314" t="s">
        <v>139</v>
      </c>
      <c r="D3188" s="200" t="s">
        <v>5995</v>
      </c>
      <c r="E3188" s="314" t="s">
        <v>5996</v>
      </c>
      <c r="F3188" s="322" t="s">
        <v>2443</v>
      </c>
      <c r="G3188" s="314">
        <v>13.0</v>
      </c>
      <c r="H3188" s="314">
        <v>1.0</v>
      </c>
      <c r="I3188" s="314">
        <v>13.0</v>
      </c>
      <c r="J3188" s="845">
        <v>50.0</v>
      </c>
      <c r="K3188" s="915">
        <v>4.0</v>
      </c>
      <c r="L3188" s="374" t="s">
        <v>1586</v>
      </c>
    </row>
    <row r="3189" ht="12.0" customHeight="1">
      <c r="A3189" s="200" t="s">
        <v>5987</v>
      </c>
      <c r="B3189" s="200" t="s">
        <v>5988</v>
      </c>
      <c r="C3189" s="314" t="s">
        <v>139</v>
      </c>
      <c r="D3189" s="200" t="s">
        <v>5997</v>
      </c>
      <c r="E3189" s="762" t="s">
        <v>5998</v>
      </c>
      <c r="F3189" s="322" t="s">
        <v>2443</v>
      </c>
      <c r="G3189" s="314">
        <v>13.0</v>
      </c>
      <c r="H3189" s="314">
        <v>1.0</v>
      </c>
      <c r="I3189" s="314">
        <v>13.0</v>
      </c>
      <c r="J3189" s="845">
        <v>50.0</v>
      </c>
      <c r="K3189" s="915">
        <v>4.0</v>
      </c>
      <c r="L3189" s="374" t="s">
        <v>1586</v>
      </c>
    </row>
    <row r="3190" ht="12.0" customHeight="1">
      <c r="A3190" s="200" t="s">
        <v>5987</v>
      </c>
      <c r="B3190" s="200" t="s">
        <v>5988</v>
      </c>
      <c r="C3190" s="314" t="s">
        <v>139</v>
      </c>
      <c r="D3190" s="200" t="s">
        <v>5999</v>
      </c>
      <c r="E3190" s="314" t="s">
        <v>6000</v>
      </c>
      <c r="F3190" s="322" t="s">
        <v>2443</v>
      </c>
      <c r="G3190" s="314">
        <v>13.0</v>
      </c>
      <c r="H3190" s="314">
        <v>1.0</v>
      </c>
      <c r="I3190" s="314">
        <v>13.0</v>
      </c>
      <c r="J3190" s="845">
        <v>50.0</v>
      </c>
      <c r="K3190" s="915">
        <v>4.0</v>
      </c>
      <c r="L3190" s="374" t="s">
        <v>1586</v>
      </c>
    </row>
    <row r="3191" ht="12.0" customHeight="1">
      <c r="A3191" s="200" t="s">
        <v>5987</v>
      </c>
      <c r="B3191" s="200" t="s">
        <v>5988</v>
      </c>
      <c r="C3191" s="314" t="s">
        <v>139</v>
      </c>
      <c r="D3191" s="200" t="s">
        <v>6001</v>
      </c>
      <c r="E3191" s="314" t="s">
        <v>6002</v>
      </c>
      <c r="F3191" s="322" t="s">
        <v>2443</v>
      </c>
      <c r="G3191" s="314">
        <v>13.0</v>
      </c>
      <c r="H3191" s="314">
        <v>1.0</v>
      </c>
      <c r="I3191" s="314">
        <v>13.0</v>
      </c>
      <c r="J3191" s="845">
        <v>50.0</v>
      </c>
      <c r="K3191" s="915">
        <v>4.0</v>
      </c>
      <c r="L3191" s="374" t="s">
        <v>1586</v>
      </c>
    </row>
    <row r="3192" ht="12.0" customHeight="1">
      <c r="A3192" s="200" t="s">
        <v>5987</v>
      </c>
      <c r="B3192" s="200" t="s">
        <v>5988</v>
      </c>
      <c r="C3192" s="314" t="s">
        <v>139</v>
      </c>
      <c r="D3192" s="200" t="s">
        <v>6003</v>
      </c>
      <c r="E3192" s="314" t="s">
        <v>6004</v>
      </c>
      <c r="F3192" s="322" t="s">
        <v>2443</v>
      </c>
      <c r="G3192" s="314">
        <v>13.0</v>
      </c>
      <c r="H3192" s="314">
        <v>1.0</v>
      </c>
      <c r="I3192" s="314">
        <v>13.0</v>
      </c>
      <c r="J3192" s="845">
        <v>50.0</v>
      </c>
      <c r="K3192" s="915">
        <v>4.0</v>
      </c>
      <c r="L3192" s="374" t="s">
        <v>1586</v>
      </c>
    </row>
    <row r="3193" ht="12.0" customHeight="1">
      <c r="A3193" s="200" t="s">
        <v>5987</v>
      </c>
      <c r="B3193" s="200" t="s">
        <v>5988</v>
      </c>
      <c r="C3193" s="314" t="s">
        <v>139</v>
      </c>
      <c r="D3193" s="200" t="s">
        <v>6005</v>
      </c>
      <c r="E3193" s="762" t="s">
        <v>6006</v>
      </c>
      <c r="F3193" s="322" t="s">
        <v>2443</v>
      </c>
      <c r="G3193" s="314">
        <v>13.0</v>
      </c>
      <c r="H3193" s="314">
        <v>1.0</v>
      </c>
      <c r="I3193" s="314">
        <v>13.0</v>
      </c>
      <c r="J3193" s="845">
        <v>50.0</v>
      </c>
      <c r="K3193" s="915">
        <v>4.0</v>
      </c>
      <c r="L3193" s="374" t="s">
        <v>1586</v>
      </c>
    </row>
    <row r="3194" ht="12.0" customHeight="1">
      <c r="A3194" s="200" t="s">
        <v>5987</v>
      </c>
      <c r="B3194" s="200" t="s">
        <v>5988</v>
      </c>
      <c r="C3194" s="314" t="s">
        <v>139</v>
      </c>
      <c r="D3194" s="200" t="s">
        <v>6007</v>
      </c>
      <c r="E3194" s="762" t="s">
        <v>6008</v>
      </c>
      <c r="F3194" s="322" t="s">
        <v>2443</v>
      </c>
      <c r="G3194" s="314">
        <v>13.0</v>
      </c>
      <c r="H3194" s="314">
        <v>1.0</v>
      </c>
      <c r="I3194" s="314">
        <v>13.0</v>
      </c>
      <c r="J3194" s="845">
        <v>50.0</v>
      </c>
      <c r="K3194" s="915">
        <v>4.0</v>
      </c>
      <c r="L3194" s="374" t="s">
        <v>1586</v>
      </c>
    </row>
    <row r="3195" ht="12.0" customHeight="1">
      <c r="A3195" s="200" t="s">
        <v>5987</v>
      </c>
      <c r="B3195" s="200" t="s">
        <v>5988</v>
      </c>
      <c r="C3195" s="314" t="s">
        <v>139</v>
      </c>
      <c r="D3195" s="200" t="s">
        <v>6005</v>
      </c>
      <c r="E3195" s="762" t="s">
        <v>6006</v>
      </c>
      <c r="F3195" s="322" t="s">
        <v>2443</v>
      </c>
      <c r="G3195" s="314">
        <v>13.0</v>
      </c>
      <c r="H3195" s="314">
        <v>1.0</v>
      </c>
      <c r="I3195" s="314">
        <v>13.0</v>
      </c>
      <c r="J3195" s="845">
        <v>50.0</v>
      </c>
      <c r="K3195" s="915">
        <v>4.0</v>
      </c>
      <c r="L3195" s="374" t="s">
        <v>1586</v>
      </c>
    </row>
    <row r="3196" ht="12.0" customHeight="1">
      <c r="A3196" s="200" t="s">
        <v>5987</v>
      </c>
      <c r="B3196" s="200" t="s">
        <v>5988</v>
      </c>
      <c r="C3196" s="314" t="s">
        <v>139</v>
      </c>
      <c r="D3196" s="200" t="s">
        <v>6009</v>
      </c>
      <c r="E3196" s="314" t="s">
        <v>6010</v>
      </c>
      <c r="F3196" s="322" t="s">
        <v>2443</v>
      </c>
      <c r="G3196" s="314">
        <v>13.0</v>
      </c>
      <c r="H3196" s="314">
        <v>1.0</v>
      </c>
      <c r="I3196" s="314">
        <v>13.0</v>
      </c>
      <c r="J3196" s="845">
        <v>50.0</v>
      </c>
      <c r="K3196" s="915">
        <v>4.0</v>
      </c>
      <c r="L3196" s="374" t="s">
        <v>1586</v>
      </c>
    </row>
    <row r="3197" ht="12.0" customHeight="1">
      <c r="A3197" s="200" t="s">
        <v>5987</v>
      </c>
      <c r="B3197" s="200" t="s">
        <v>5988</v>
      </c>
      <c r="C3197" s="314" t="s">
        <v>139</v>
      </c>
      <c r="D3197" s="200" t="s">
        <v>6011</v>
      </c>
      <c r="E3197" s="314" t="s">
        <v>6012</v>
      </c>
      <c r="F3197" s="322" t="s">
        <v>2443</v>
      </c>
      <c r="G3197" s="314">
        <v>13.0</v>
      </c>
      <c r="H3197" s="314">
        <v>1.0</v>
      </c>
      <c r="I3197" s="314">
        <v>13.0</v>
      </c>
      <c r="J3197" s="845">
        <v>50.0</v>
      </c>
      <c r="K3197" s="915">
        <v>4.0</v>
      </c>
      <c r="L3197" s="374" t="s">
        <v>1586</v>
      </c>
    </row>
    <row r="3198" ht="12.0" customHeight="1">
      <c r="A3198" s="200" t="s">
        <v>5987</v>
      </c>
      <c r="B3198" s="200" t="s">
        <v>5988</v>
      </c>
      <c r="C3198" s="314" t="s">
        <v>139</v>
      </c>
      <c r="D3198" s="200" t="s">
        <v>6013</v>
      </c>
      <c r="E3198" s="314" t="s">
        <v>6014</v>
      </c>
      <c r="F3198" s="322" t="s">
        <v>2443</v>
      </c>
      <c r="G3198" s="314">
        <v>13.0</v>
      </c>
      <c r="H3198" s="314">
        <v>1.0</v>
      </c>
      <c r="I3198" s="314">
        <v>13.0</v>
      </c>
      <c r="J3198" s="845">
        <v>50.0</v>
      </c>
      <c r="K3198" s="915">
        <v>4.0</v>
      </c>
      <c r="L3198" s="374" t="s">
        <v>1586</v>
      </c>
    </row>
    <row r="3199" ht="12.0" customHeight="1">
      <c r="A3199" s="200" t="s">
        <v>5987</v>
      </c>
      <c r="B3199" s="200" t="s">
        <v>5988</v>
      </c>
      <c r="C3199" s="314" t="s">
        <v>139</v>
      </c>
      <c r="D3199" s="200" t="s">
        <v>4490</v>
      </c>
      <c r="E3199" s="314" t="s">
        <v>6015</v>
      </c>
      <c r="F3199" s="322" t="s">
        <v>2443</v>
      </c>
      <c r="G3199" s="314">
        <v>13.0</v>
      </c>
      <c r="H3199" s="314">
        <v>1.0</v>
      </c>
      <c r="I3199" s="314">
        <v>13.0</v>
      </c>
      <c r="J3199" s="845">
        <v>50.0</v>
      </c>
      <c r="K3199" s="915">
        <v>4.0</v>
      </c>
      <c r="L3199" s="374" t="s">
        <v>1586</v>
      </c>
    </row>
    <row r="3200" ht="12.0" customHeight="1">
      <c r="A3200" s="200" t="s">
        <v>5987</v>
      </c>
      <c r="B3200" s="200" t="s">
        <v>5988</v>
      </c>
      <c r="C3200" s="314" t="s">
        <v>139</v>
      </c>
      <c r="D3200" s="200" t="s">
        <v>1540</v>
      </c>
      <c r="E3200" s="314" t="s">
        <v>5946</v>
      </c>
      <c r="F3200" s="322" t="s">
        <v>2443</v>
      </c>
      <c r="G3200" s="314">
        <v>13.0</v>
      </c>
      <c r="H3200" s="314">
        <v>1.0</v>
      </c>
      <c r="I3200" s="314">
        <v>13.0</v>
      </c>
      <c r="J3200" s="845">
        <v>50.0</v>
      </c>
      <c r="K3200" s="915">
        <v>4.0</v>
      </c>
      <c r="L3200" s="374" t="s">
        <v>1586</v>
      </c>
    </row>
    <row r="3201" ht="12.0" customHeight="1">
      <c r="A3201" s="200" t="s">
        <v>6016</v>
      </c>
      <c r="B3201" s="200" t="s">
        <v>6017</v>
      </c>
      <c r="C3201" s="314" t="s">
        <v>139</v>
      </c>
      <c r="D3201" s="200" t="s">
        <v>6018</v>
      </c>
      <c r="E3201" s="762" t="s">
        <v>6019</v>
      </c>
      <c r="F3201" s="322" t="s">
        <v>2443</v>
      </c>
      <c r="G3201" s="314">
        <v>15.0</v>
      </c>
      <c r="H3201" s="314">
        <v>2.0</v>
      </c>
      <c r="I3201" s="314">
        <v>15.0</v>
      </c>
      <c r="J3201" s="845">
        <v>50.0</v>
      </c>
      <c r="K3201" s="915">
        <v>4.0</v>
      </c>
      <c r="L3201" s="374" t="s">
        <v>1586</v>
      </c>
    </row>
    <row r="3202" ht="12.0" customHeight="1">
      <c r="A3202" s="200" t="s">
        <v>6016</v>
      </c>
      <c r="B3202" s="200" t="s">
        <v>5887</v>
      </c>
      <c r="C3202" s="314" t="s">
        <v>139</v>
      </c>
      <c r="D3202" s="200" t="s">
        <v>6020</v>
      </c>
      <c r="E3202" s="314" t="s">
        <v>6021</v>
      </c>
      <c r="F3202" s="322" t="s">
        <v>2443</v>
      </c>
      <c r="G3202" s="314">
        <v>15.0</v>
      </c>
      <c r="H3202" s="314">
        <v>2.0</v>
      </c>
      <c r="I3202" s="314">
        <v>15.0</v>
      </c>
      <c r="J3202" s="845">
        <v>50.0</v>
      </c>
      <c r="K3202" s="915">
        <v>4.0</v>
      </c>
      <c r="L3202" s="374" t="s">
        <v>1586</v>
      </c>
    </row>
    <row r="3203" ht="12.0" customHeight="1">
      <c r="A3203" s="200" t="s">
        <v>6016</v>
      </c>
      <c r="B3203" s="200" t="s">
        <v>5887</v>
      </c>
      <c r="C3203" s="314" t="s">
        <v>139</v>
      </c>
      <c r="D3203" s="200" t="s">
        <v>1095</v>
      </c>
      <c r="E3203" s="314" t="s">
        <v>6022</v>
      </c>
      <c r="F3203" s="322" t="s">
        <v>2443</v>
      </c>
      <c r="G3203" s="314">
        <v>15.0</v>
      </c>
      <c r="H3203" s="314">
        <v>2.0</v>
      </c>
      <c r="I3203" s="314">
        <v>15.0</v>
      </c>
      <c r="J3203" s="845">
        <v>50.0</v>
      </c>
      <c r="K3203" s="915">
        <v>4.0</v>
      </c>
      <c r="L3203" s="374" t="s">
        <v>1586</v>
      </c>
    </row>
    <row r="3204" ht="12.0" customHeight="1">
      <c r="A3204" s="200" t="s">
        <v>6016</v>
      </c>
      <c r="B3204" s="200" t="s">
        <v>5887</v>
      </c>
      <c r="C3204" s="314" t="s">
        <v>139</v>
      </c>
      <c r="D3204" s="200" t="s">
        <v>6023</v>
      </c>
      <c r="E3204" s="314" t="s">
        <v>6024</v>
      </c>
      <c r="F3204" s="322" t="s">
        <v>2443</v>
      </c>
      <c r="G3204" s="314">
        <v>15.0</v>
      </c>
      <c r="H3204" s="314">
        <v>2.0</v>
      </c>
      <c r="I3204" s="314">
        <v>15.0</v>
      </c>
      <c r="J3204" s="845">
        <v>50.0</v>
      </c>
      <c r="K3204" s="915">
        <v>4.0</v>
      </c>
      <c r="L3204" s="374" t="s">
        <v>1586</v>
      </c>
    </row>
    <row r="3205" ht="12.0" customHeight="1">
      <c r="A3205" s="200" t="s">
        <v>6016</v>
      </c>
      <c r="B3205" s="200" t="s">
        <v>5887</v>
      </c>
      <c r="C3205" s="314" t="s">
        <v>139</v>
      </c>
      <c r="D3205" s="200" t="s">
        <v>6025</v>
      </c>
      <c r="E3205" s="762" t="s">
        <v>6026</v>
      </c>
      <c r="F3205" s="322" t="s">
        <v>2443</v>
      </c>
      <c r="G3205" s="314">
        <v>15.0</v>
      </c>
      <c r="H3205" s="314">
        <v>2.0</v>
      </c>
      <c r="I3205" s="314">
        <v>15.0</v>
      </c>
      <c r="J3205" s="845">
        <v>50.0</v>
      </c>
      <c r="K3205" s="915">
        <v>4.0</v>
      </c>
      <c r="L3205" s="374" t="s">
        <v>1586</v>
      </c>
    </row>
    <row r="3206" ht="12.0" customHeight="1">
      <c r="A3206" s="200" t="s">
        <v>6016</v>
      </c>
      <c r="B3206" s="200" t="s">
        <v>5887</v>
      </c>
      <c r="C3206" s="314" t="s">
        <v>139</v>
      </c>
      <c r="D3206" s="200" t="s">
        <v>6027</v>
      </c>
      <c r="E3206" s="314" t="s">
        <v>6028</v>
      </c>
      <c r="F3206" s="322" t="s">
        <v>2443</v>
      </c>
      <c r="G3206" s="314">
        <v>15.0</v>
      </c>
      <c r="H3206" s="314">
        <v>2.0</v>
      </c>
      <c r="I3206" s="314">
        <v>15.0</v>
      </c>
      <c r="J3206" s="845">
        <v>50.0</v>
      </c>
      <c r="K3206" s="915">
        <v>4.0</v>
      </c>
      <c r="L3206" s="374" t="s">
        <v>1586</v>
      </c>
    </row>
    <row r="3207" ht="12.0" customHeight="1">
      <c r="A3207" s="200" t="s">
        <v>6016</v>
      </c>
      <c r="B3207" s="200" t="s">
        <v>5887</v>
      </c>
      <c r="C3207" s="314" t="s">
        <v>139</v>
      </c>
      <c r="D3207" s="200" t="s">
        <v>1339</v>
      </c>
      <c r="E3207" s="314" t="s">
        <v>6029</v>
      </c>
      <c r="F3207" s="322" t="s">
        <v>2443</v>
      </c>
      <c r="G3207" s="314">
        <v>15.0</v>
      </c>
      <c r="H3207" s="314">
        <v>2.0</v>
      </c>
      <c r="I3207" s="314">
        <v>15.0</v>
      </c>
      <c r="J3207" s="845">
        <v>50.0</v>
      </c>
      <c r="K3207" s="915">
        <v>4.0</v>
      </c>
      <c r="L3207" s="374" t="s">
        <v>1586</v>
      </c>
    </row>
    <row r="3208" ht="12.0" customHeight="1">
      <c r="A3208" s="200" t="s">
        <v>6016</v>
      </c>
      <c r="B3208" s="200" t="s">
        <v>5887</v>
      </c>
      <c r="C3208" s="314" t="s">
        <v>139</v>
      </c>
      <c r="D3208" s="200" t="s">
        <v>6030</v>
      </c>
      <c r="E3208" s="314" t="s">
        <v>6031</v>
      </c>
      <c r="F3208" s="322" t="s">
        <v>2443</v>
      </c>
      <c r="G3208" s="314">
        <v>15.0</v>
      </c>
      <c r="H3208" s="314">
        <v>2.0</v>
      </c>
      <c r="I3208" s="314">
        <v>15.0</v>
      </c>
      <c r="J3208" s="845">
        <v>50.0</v>
      </c>
      <c r="K3208" s="915">
        <v>4.0</v>
      </c>
      <c r="L3208" s="374" t="s">
        <v>1586</v>
      </c>
    </row>
    <row r="3209" ht="12.0" customHeight="1">
      <c r="A3209" s="200" t="s">
        <v>6016</v>
      </c>
      <c r="B3209" s="200" t="s">
        <v>5887</v>
      </c>
      <c r="C3209" s="314" t="s">
        <v>139</v>
      </c>
      <c r="D3209" s="200" t="s">
        <v>6032</v>
      </c>
      <c r="E3209" s="314" t="s">
        <v>6033</v>
      </c>
      <c r="F3209" s="322" t="s">
        <v>2443</v>
      </c>
      <c r="G3209" s="314">
        <v>15.0</v>
      </c>
      <c r="H3209" s="314">
        <v>2.0</v>
      </c>
      <c r="I3209" s="314">
        <v>15.0</v>
      </c>
      <c r="J3209" s="845">
        <v>50.0</v>
      </c>
      <c r="K3209" s="915">
        <v>4.0</v>
      </c>
      <c r="L3209" s="374" t="s">
        <v>1586</v>
      </c>
    </row>
    <row r="3210" ht="12.0" customHeight="1">
      <c r="A3210" s="200" t="s">
        <v>6016</v>
      </c>
      <c r="B3210" s="200" t="s">
        <v>5887</v>
      </c>
      <c r="C3210" s="314" t="s">
        <v>139</v>
      </c>
      <c r="D3210" s="200" t="s">
        <v>6034</v>
      </c>
      <c r="E3210" s="314" t="s">
        <v>6035</v>
      </c>
      <c r="F3210" s="322" t="s">
        <v>2443</v>
      </c>
      <c r="G3210" s="314">
        <v>15.0</v>
      </c>
      <c r="H3210" s="314">
        <v>2.0</v>
      </c>
      <c r="I3210" s="314">
        <v>15.0</v>
      </c>
      <c r="J3210" s="845">
        <v>50.0</v>
      </c>
      <c r="K3210" s="915">
        <v>4.0</v>
      </c>
      <c r="L3210" s="374" t="s">
        <v>1586</v>
      </c>
    </row>
    <row r="3211" ht="12.0" customHeight="1">
      <c r="A3211" s="200" t="s">
        <v>6016</v>
      </c>
      <c r="B3211" s="200" t="s">
        <v>5887</v>
      </c>
      <c r="C3211" s="314" t="s">
        <v>139</v>
      </c>
      <c r="D3211" s="200" t="s">
        <v>6036</v>
      </c>
      <c r="E3211" s="314" t="s">
        <v>6037</v>
      </c>
      <c r="F3211" s="322" t="s">
        <v>2443</v>
      </c>
      <c r="G3211" s="314">
        <v>15.0</v>
      </c>
      <c r="H3211" s="314">
        <v>2.0</v>
      </c>
      <c r="I3211" s="314">
        <v>15.0</v>
      </c>
      <c r="J3211" s="845">
        <v>50.0</v>
      </c>
      <c r="K3211" s="915">
        <v>4.0</v>
      </c>
      <c r="L3211" s="374" t="s">
        <v>1586</v>
      </c>
    </row>
    <row r="3212" ht="12.0" customHeight="1">
      <c r="A3212" s="200" t="s">
        <v>6016</v>
      </c>
      <c r="B3212" s="200" t="s">
        <v>5887</v>
      </c>
      <c r="C3212" s="314" t="s">
        <v>139</v>
      </c>
      <c r="D3212" s="200" t="s">
        <v>6038</v>
      </c>
      <c r="E3212" s="314" t="s">
        <v>6039</v>
      </c>
      <c r="F3212" s="322" t="s">
        <v>2443</v>
      </c>
      <c r="G3212" s="314">
        <v>15.0</v>
      </c>
      <c r="H3212" s="314">
        <v>2.0</v>
      </c>
      <c r="I3212" s="314">
        <v>15.0</v>
      </c>
      <c r="J3212" s="845">
        <v>50.0</v>
      </c>
      <c r="K3212" s="915">
        <v>4.0</v>
      </c>
      <c r="L3212" s="374" t="s">
        <v>1586</v>
      </c>
    </row>
    <row r="3213" ht="12.0" customHeight="1">
      <c r="A3213" s="200" t="s">
        <v>6016</v>
      </c>
      <c r="B3213" s="200" t="s">
        <v>5887</v>
      </c>
      <c r="C3213" s="314" t="s">
        <v>139</v>
      </c>
      <c r="D3213" s="200" t="s">
        <v>6040</v>
      </c>
      <c r="E3213" s="314" t="s">
        <v>6041</v>
      </c>
      <c r="F3213" s="322" t="s">
        <v>2443</v>
      </c>
      <c r="G3213" s="314">
        <v>15.0</v>
      </c>
      <c r="H3213" s="314">
        <v>2.0</v>
      </c>
      <c r="I3213" s="314">
        <v>15.0</v>
      </c>
      <c r="J3213" s="845">
        <v>50.0</v>
      </c>
      <c r="K3213" s="915">
        <v>4.0</v>
      </c>
      <c r="L3213" s="374" t="s">
        <v>1586</v>
      </c>
    </row>
    <row r="3214" ht="12.0" customHeight="1">
      <c r="A3214" s="200" t="s">
        <v>6016</v>
      </c>
      <c r="B3214" s="200" t="s">
        <v>5887</v>
      </c>
      <c r="C3214" s="314" t="s">
        <v>139</v>
      </c>
      <c r="D3214" s="200" t="s">
        <v>5980</v>
      </c>
      <c r="E3214" s="762" t="s">
        <v>5981</v>
      </c>
      <c r="F3214" s="322" t="s">
        <v>2443</v>
      </c>
      <c r="G3214" s="314">
        <v>15.0</v>
      </c>
      <c r="H3214" s="314">
        <v>2.0</v>
      </c>
      <c r="I3214" s="314">
        <v>15.0</v>
      </c>
      <c r="J3214" s="845">
        <v>50.0</v>
      </c>
      <c r="K3214" s="915">
        <v>4.0</v>
      </c>
      <c r="L3214" s="374" t="s">
        <v>1586</v>
      </c>
    </row>
    <row r="3215" ht="12.0" customHeight="1">
      <c r="A3215" s="200" t="s">
        <v>6016</v>
      </c>
      <c r="B3215" s="200" t="s">
        <v>5887</v>
      </c>
      <c r="C3215" s="314" t="s">
        <v>139</v>
      </c>
      <c r="D3215" s="200" t="s">
        <v>1540</v>
      </c>
      <c r="E3215" s="314" t="s">
        <v>5946</v>
      </c>
      <c r="F3215" s="322" t="s">
        <v>2443</v>
      </c>
      <c r="G3215" s="314">
        <v>15.0</v>
      </c>
      <c r="H3215" s="314">
        <v>2.0</v>
      </c>
      <c r="I3215" s="314">
        <v>15.0</v>
      </c>
      <c r="J3215" s="845">
        <v>50.0</v>
      </c>
      <c r="K3215" s="915">
        <v>4.0</v>
      </c>
      <c r="L3215" s="374" t="s">
        <v>1586</v>
      </c>
    </row>
    <row r="3216" ht="12.0" customHeight="1">
      <c r="A3216" s="200" t="s">
        <v>6016</v>
      </c>
      <c r="B3216" s="200" t="s">
        <v>5887</v>
      </c>
      <c r="C3216" s="314" t="s">
        <v>139</v>
      </c>
      <c r="D3216" s="200" t="s">
        <v>6042</v>
      </c>
      <c r="E3216" s="314" t="s">
        <v>6043</v>
      </c>
      <c r="F3216" s="322" t="s">
        <v>2443</v>
      </c>
      <c r="G3216" s="314">
        <v>15.0</v>
      </c>
      <c r="H3216" s="314">
        <v>2.0</v>
      </c>
      <c r="I3216" s="314">
        <v>15.0</v>
      </c>
      <c r="J3216" s="845">
        <v>50.0</v>
      </c>
      <c r="K3216" s="915">
        <v>4.0</v>
      </c>
      <c r="L3216" s="374" t="s">
        <v>1586</v>
      </c>
    </row>
    <row r="3217" ht="12.0" customHeight="1">
      <c r="A3217" s="200" t="s">
        <v>6016</v>
      </c>
      <c r="B3217" s="200" t="s">
        <v>5887</v>
      </c>
      <c r="C3217" s="314" t="s">
        <v>139</v>
      </c>
      <c r="D3217" s="200" t="s">
        <v>6044</v>
      </c>
      <c r="E3217" s="314" t="s">
        <v>6045</v>
      </c>
      <c r="F3217" s="322" t="s">
        <v>2443</v>
      </c>
      <c r="G3217" s="314">
        <v>15.0</v>
      </c>
      <c r="H3217" s="314">
        <v>2.0</v>
      </c>
      <c r="I3217" s="314">
        <v>15.0</v>
      </c>
      <c r="J3217" s="845">
        <v>50.0</v>
      </c>
      <c r="K3217" s="915">
        <v>4.0</v>
      </c>
      <c r="L3217" s="374" t="s">
        <v>1586</v>
      </c>
    </row>
    <row r="3218" ht="12.0" customHeight="1">
      <c r="A3218" s="200" t="s">
        <v>6046</v>
      </c>
      <c r="B3218" s="200" t="s">
        <v>5902</v>
      </c>
      <c r="C3218" s="314" t="s">
        <v>139</v>
      </c>
      <c r="D3218" s="200" t="s">
        <v>6047</v>
      </c>
      <c r="E3218" s="314" t="s">
        <v>6048</v>
      </c>
      <c r="F3218" s="322" t="s">
        <v>2443</v>
      </c>
      <c r="G3218" s="314">
        <v>10.0</v>
      </c>
      <c r="H3218" s="314">
        <v>2.0</v>
      </c>
      <c r="I3218" s="314">
        <v>10.0</v>
      </c>
      <c r="J3218" s="845">
        <v>50.0</v>
      </c>
      <c r="K3218" s="915">
        <v>5.0</v>
      </c>
      <c r="L3218" s="374" t="s">
        <v>1586</v>
      </c>
    </row>
    <row r="3219" ht="12.0" customHeight="1">
      <c r="A3219" s="200" t="s">
        <v>6046</v>
      </c>
      <c r="B3219" s="200" t="s">
        <v>5902</v>
      </c>
      <c r="C3219" s="314" t="s">
        <v>139</v>
      </c>
      <c r="D3219" s="200" t="s">
        <v>6020</v>
      </c>
      <c r="E3219" s="314" t="s">
        <v>6049</v>
      </c>
      <c r="F3219" s="322" t="s">
        <v>2443</v>
      </c>
      <c r="G3219" s="314">
        <v>10.0</v>
      </c>
      <c r="H3219" s="314">
        <v>2.0</v>
      </c>
      <c r="I3219" s="314">
        <v>10.0</v>
      </c>
      <c r="J3219" s="845">
        <v>50.0</v>
      </c>
      <c r="K3219" s="915">
        <v>5.0</v>
      </c>
      <c r="L3219" s="374" t="s">
        <v>1586</v>
      </c>
    </row>
    <row r="3220" ht="12.0" customHeight="1">
      <c r="A3220" s="200" t="s">
        <v>6046</v>
      </c>
      <c r="B3220" s="200" t="s">
        <v>5902</v>
      </c>
      <c r="C3220" s="314" t="s">
        <v>139</v>
      </c>
      <c r="D3220" s="200" t="s">
        <v>1095</v>
      </c>
      <c r="E3220" s="314" t="s">
        <v>6050</v>
      </c>
      <c r="F3220" s="322" t="s">
        <v>2443</v>
      </c>
      <c r="G3220" s="314">
        <v>10.0</v>
      </c>
      <c r="H3220" s="314">
        <v>2.0</v>
      </c>
      <c r="I3220" s="314">
        <v>10.0</v>
      </c>
      <c r="J3220" s="845">
        <v>50.0</v>
      </c>
      <c r="K3220" s="915">
        <v>5.0</v>
      </c>
      <c r="L3220" s="374" t="s">
        <v>1586</v>
      </c>
    </row>
    <row r="3221" ht="12.0" customHeight="1">
      <c r="A3221" s="200" t="s">
        <v>6046</v>
      </c>
      <c r="B3221" s="200" t="s">
        <v>5902</v>
      </c>
      <c r="C3221" s="314" t="s">
        <v>139</v>
      </c>
      <c r="D3221" s="200" t="s">
        <v>6023</v>
      </c>
      <c r="E3221" s="314" t="s">
        <v>6051</v>
      </c>
      <c r="F3221" s="322" t="s">
        <v>2443</v>
      </c>
      <c r="G3221" s="314">
        <v>10.0</v>
      </c>
      <c r="H3221" s="314">
        <v>2.0</v>
      </c>
      <c r="I3221" s="314">
        <v>10.0</v>
      </c>
      <c r="J3221" s="845">
        <v>50.0</v>
      </c>
      <c r="K3221" s="915">
        <v>5.0</v>
      </c>
      <c r="L3221" s="374" t="s">
        <v>1586</v>
      </c>
    </row>
    <row r="3222" ht="12.0" customHeight="1">
      <c r="A3222" s="200" t="s">
        <v>6046</v>
      </c>
      <c r="B3222" s="200" t="s">
        <v>5902</v>
      </c>
      <c r="C3222" s="314" t="s">
        <v>139</v>
      </c>
      <c r="D3222" s="200" t="s">
        <v>6025</v>
      </c>
      <c r="E3222" s="762" t="s">
        <v>6052</v>
      </c>
      <c r="F3222" s="322" t="s">
        <v>2443</v>
      </c>
      <c r="G3222" s="314">
        <v>10.0</v>
      </c>
      <c r="H3222" s="314">
        <v>2.0</v>
      </c>
      <c r="I3222" s="314">
        <v>10.0</v>
      </c>
      <c r="J3222" s="845">
        <v>50.0</v>
      </c>
      <c r="K3222" s="915">
        <v>5.0</v>
      </c>
      <c r="L3222" s="374" t="s">
        <v>1586</v>
      </c>
    </row>
    <row r="3223" ht="12.0" customHeight="1">
      <c r="A3223" s="200" t="s">
        <v>6046</v>
      </c>
      <c r="B3223" s="200" t="s">
        <v>5902</v>
      </c>
      <c r="C3223" s="314" t="s">
        <v>139</v>
      </c>
      <c r="D3223" s="200" t="s">
        <v>6027</v>
      </c>
      <c r="E3223" s="314" t="s">
        <v>6053</v>
      </c>
      <c r="F3223" s="322" t="s">
        <v>2443</v>
      </c>
      <c r="G3223" s="314">
        <v>10.0</v>
      </c>
      <c r="H3223" s="314">
        <v>2.0</v>
      </c>
      <c r="I3223" s="314">
        <v>10.0</v>
      </c>
      <c r="J3223" s="845">
        <v>50.0</v>
      </c>
      <c r="K3223" s="915">
        <v>5.0</v>
      </c>
      <c r="L3223" s="374" t="s">
        <v>1586</v>
      </c>
    </row>
    <row r="3224" ht="12.0" customHeight="1">
      <c r="A3224" s="200" t="s">
        <v>6046</v>
      </c>
      <c r="B3224" s="200" t="s">
        <v>5902</v>
      </c>
      <c r="C3224" s="314" t="s">
        <v>139</v>
      </c>
      <c r="D3224" s="200" t="s">
        <v>1339</v>
      </c>
      <c r="E3224" s="314" t="s">
        <v>6054</v>
      </c>
      <c r="F3224" s="322" t="s">
        <v>2443</v>
      </c>
      <c r="G3224" s="314">
        <v>10.0</v>
      </c>
      <c r="H3224" s="314">
        <v>2.0</v>
      </c>
      <c r="I3224" s="314">
        <v>10.0</v>
      </c>
      <c r="J3224" s="845">
        <v>50.0</v>
      </c>
      <c r="K3224" s="915">
        <v>5.0</v>
      </c>
      <c r="L3224" s="374" t="s">
        <v>1586</v>
      </c>
    </row>
    <row r="3225" ht="12.0" customHeight="1">
      <c r="A3225" s="200" t="s">
        <v>6046</v>
      </c>
      <c r="B3225" s="200" t="s">
        <v>5902</v>
      </c>
      <c r="C3225" s="314" t="s">
        <v>139</v>
      </c>
      <c r="D3225" s="200" t="s">
        <v>6030</v>
      </c>
      <c r="E3225" s="762" t="s">
        <v>6055</v>
      </c>
      <c r="F3225" s="322" t="s">
        <v>2443</v>
      </c>
      <c r="G3225" s="314">
        <v>10.0</v>
      </c>
      <c r="H3225" s="314">
        <v>2.0</v>
      </c>
      <c r="I3225" s="314">
        <v>10.0</v>
      </c>
      <c r="J3225" s="845">
        <v>50.0</v>
      </c>
      <c r="K3225" s="915">
        <v>5.0</v>
      </c>
      <c r="L3225" s="374" t="s">
        <v>1586</v>
      </c>
    </row>
    <row r="3226" ht="12.0" customHeight="1">
      <c r="A3226" s="200" t="s">
        <v>6046</v>
      </c>
      <c r="B3226" s="200" t="s">
        <v>5902</v>
      </c>
      <c r="C3226" s="314" t="s">
        <v>139</v>
      </c>
      <c r="D3226" s="200" t="s">
        <v>6032</v>
      </c>
      <c r="E3226" s="762" t="s">
        <v>6056</v>
      </c>
      <c r="F3226" s="322" t="s">
        <v>2443</v>
      </c>
      <c r="G3226" s="314">
        <v>10.0</v>
      </c>
      <c r="H3226" s="314">
        <v>2.0</v>
      </c>
      <c r="I3226" s="314">
        <v>10.0</v>
      </c>
      <c r="J3226" s="845">
        <v>50.0</v>
      </c>
      <c r="K3226" s="915">
        <v>5.0</v>
      </c>
      <c r="L3226" s="374" t="s">
        <v>1586</v>
      </c>
    </row>
    <row r="3227" ht="12.0" customHeight="1">
      <c r="A3227" s="200" t="s">
        <v>6046</v>
      </c>
      <c r="B3227" s="200" t="s">
        <v>5902</v>
      </c>
      <c r="C3227" s="314" t="s">
        <v>139</v>
      </c>
      <c r="D3227" s="200" t="s">
        <v>6034</v>
      </c>
      <c r="E3227" s="314" t="s">
        <v>6057</v>
      </c>
      <c r="F3227" s="322" t="s">
        <v>2443</v>
      </c>
      <c r="G3227" s="314">
        <v>10.0</v>
      </c>
      <c r="H3227" s="314">
        <v>2.0</v>
      </c>
      <c r="I3227" s="314">
        <v>10.0</v>
      </c>
      <c r="J3227" s="845">
        <v>50.0</v>
      </c>
      <c r="K3227" s="915">
        <v>5.0</v>
      </c>
      <c r="L3227" s="374" t="s">
        <v>1586</v>
      </c>
    </row>
    <row r="3228" ht="12.0" customHeight="1">
      <c r="A3228" s="200" t="s">
        <v>6046</v>
      </c>
      <c r="B3228" s="200" t="s">
        <v>5902</v>
      </c>
      <c r="C3228" s="314" t="s">
        <v>139</v>
      </c>
      <c r="D3228" s="200" t="s">
        <v>6036</v>
      </c>
      <c r="E3228" s="314" t="s">
        <v>6058</v>
      </c>
      <c r="F3228" s="322" t="s">
        <v>2443</v>
      </c>
      <c r="G3228" s="314">
        <v>10.0</v>
      </c>
      <c r="H3228" s="314">
        <v>2.0</v>
      </c>
      <c r="I3228" s="314">
        <v>10.0</v>
      </c>
      <c r="J3228" s="845">
        <v>50.0</v>
      </c>
      <c r="K3228" s="915">
        <v>5.0</v>
      </c>
      <c r="L3228" s="374" t="s">
        <v>1586</v>
      </c>
    </row>
    <row r="3229" ht="12.0" customHeight="1">
      <c r="A3229" s="200" t="s">
        <v>6046</v>
      </c>
      <c r="B3229" s="200" t="s">
        <v>5902</v>
      </c>
      <c r="C3229" s="314" t="s">
        <v>139</v>
      </c>
      <c r="D3229" s="200" t="s">
        <v>6038</v>
      </c>
      <c r="E3229" s="314" t="s">
        <v>6059</v>
      </c>
      <c r="F3229" s="322" t="s">
        <v>2443</v>
      </c>
      <c r="G3229" s="314">
        <v>10.0</v>
      </c>
      <c r="H3229" s="314">
        <v>2.0</v>
      </c>
      <c r="I3229" s="314">
        <v>10.0</v>
      </c>
      <c r="J3229" s="845">
        <v>50.0</v>
      </c>
      <c r="K3229" s="915">
        <v>5.0</v>
      </c>
      <c r="L3229" s="374" t="s">
        <v>1586</v>
      </c>
    </row>
    <row r="3230" ht="12.0" customHeight="1">
      <c r="A3230" s="200" t="s">
        <v>6046</v>
      </c>
      <c r="B3230" s="200" t="s">
        <v>5902</v>
      </c>
      <c r="C3230" s="314" t="s">
        <v>139</v>
      </c>
      <c r="D3230" s="200" t="s">
        <v>6040</v>
      </c>
      <c r="E3230" s="314" t="s">
        <v>6060</v>
      </c>
      <c r="F3230" s="322" t="s">
        <v>2443</v>
      </c>
      <c r="G3230" s="314">
        <v>10.0</v>
      </c>
      <c r="H3230" s="314">
        <v>2.0</v>
      </c>
      <c r="I3230" s="314">
        <v>10.0</v>
      </c>
      <c r="J3230" s="845">
        <v>50.0</v>
      </c>
      <c r="K3230" s="915">
        <v>5.0</v>
      </c>
      <c r="L3230" s="374" t="s">
        <v>1586</v>
      </c>
    </row>
    <row r="3231" ht="12.0" customHeight="1">
      <c r="A3231" s="200" t="s">
        <v>6046</v>
      </c>
      <c r="B3231" s="200" t="s">
        <v>5902</v>
      </c>
      <c r="C3231" s="314" t="s">
        <v>139</v>
      </c>
      <c r="D3231" s="200" t="s">
        <v>5980</v>
      </c>
      <c r="E3231" s="762" t="s">
        <v>6061</v>
      </c>
      <c r="F3231" s="322" t="s">
        <v>2443</v>
      </c>
      <c r="G3231" s="314">
        <v>10.0</v>
      </c>
      <c r="H3231" s="314">
        <v>2.0</v>
      </c>
      <c r="I3231" s="314">
        <v>10.0</v>
      </c>
      <c r="J3231" s="845">
        <v>50.0</v>
      </c>
      <c r="K3231" s="915">
        <v>5.0</v>
      </c>
      <c r="L3231" s="374" t="s">
        <v>1586</v>
      </c>
    </row>
    <row r="3232" ht="12.0" customHeight="1">
      <c r="A3232" s="200" t="s">
        <v>6046</v>
      </c>
      <c r="B3232" s="200" t="s">
        <v>5902</v>
      </c>
      <c r="C3232" s="314" t="s">
        <v>139</v>
      </c>
      <c r="D3232" s="200" t="s">
        <v>1540</v>
      </c>
      <c r="E3232" s="314" t="s">
        <v>6062</v>
      </c>
      <c r="F3232" s="322" t="s">
        <v>2443</v>
      </c>
      <c r="G3232" s="314">
        <v>10.0</v>
      </c>
      <c r="H3232" s="314">
        <v>2.0</v>
      </c>
      <c r="I3232" s="314">
        <v>10.0</v>
      </c>
      <c r="J3232" s="845">
        <v>50.0</v>
      </c>
      <c r="K3232" s="915">
        <v>5.0</v>
      </c>
      <c r="L3232" s="374" t="s">
        <v>1586</v>
      </c>
    </row>
    <row r="3233" ht="12.0" customHeight="1">
      <c r="A3233" s="200" t="s">
        <v>6046</v>
      </c>
      <c r="B3233" s="200" t="s">
        <v>5902</v>
      </c>
      <c r="C3233" s="314" t="s">
        <v>139</v>
      </c>
      <c r="D3233" s="200" t="s">
        <v>6042</v>
      </c>
      <c r="E3233" s="314" t="s">
        <v>6063</v>
      </c>
      <c r="F3233" s="322" t="s">
        <v>2443</v>
      </c>
      <c r="G3233" s="314">
        <v>10.0</v>
      </c>
      <c r="H3233" s="314">
        <v>2.0</v>
      </c>
      <c r="I3233" s="314">
        <v>10.0</v>
      </c>
      <c r="J3233" s="845">
        <v>50.0</v>
      </c>
      <c r="K3233" s="915">
        <v>5.0</v>
      </c>
      <c r="L3233" s="374" t="s">
        <v>1586</v>
      </c>
    </row>
    <row r="3234" ht="12.0" customHeight="1">
      <c r="A3234" s="200" t="s">
        <v>6046</v>
      </c>
      <c r="B3234" s="200" t="s">
        <v>5902</v>
      </c>
      <c r="C3234" s="314" t="s">
        <v>139</v>
      </c>
      <c r="D3234" s="200" t="s">
        <v>6044</v>
      </c>
      <c r="E3234" s="314" t="s">
        <v>6064</v>
      </c>
      <c r="F3234" s="322" t="s">
        <v>2443</v>
      </c>
      <c r="G3234" s="314">
        <v>10.0</v>
      </c>
      <c r="H3234" s="314">
        <v>2.0</v>
      </c>
      <c r="I3234" s="314">
        <v>10.0</v>
      </c>
      <c r="J3234" s="845">
        <v>50.0</v>
      </c>
      <c r="K3234" s="915">
        <v>5.0</v>
      </c>
      <c r="L3234" s="374" t="s">
        <v>1586</v>
      </c>
    </row>
    <row r="3235" ht="12.0" customHeight="1">
      <c r="A3235" s="200" t="s">
        <v>6065</v>
      </c>
      <c r="B3235" s="200" t="s">
        <v>6066</v>
      </c>
      <c r="C3235" s="314" t="s">
        <v>139</v>
      </c>
      <c r="D3235" s="200" t="s">
        <v>1339</v>
      </c>
      <c r="E3235" s="314" t="s">
        <v>6054</v>
      </c>
      <c r="F3235" s="322" t="s">
        <v>2443</v>
      </c>
      <c r="G3235" s="314">
        <v>10.0</v>
      </c>
      <c r="H3235" s="314">
        <v>1.0</v>
      </c>
      <c r="I3235" s="314">
        <v>10.0</v>
      </c>
      <c r="J3235" s="845">
        <v>50.0</v>
      </c>
      <c r="K3235" s="915">
        <v>5.0</v>
      </c>
      <c r="L3235" s="374" t="s">
        <v>1586</v>
      </c>
    </row>
    <row r="3236" ht="12.0" customHeight="1">
      <c r="A3236" s="200" t="s">
        <v>6065</v>
      </c>
      <c r="B3236" s="200" t="s">
        <v>6066</v>
      </c>
      <c r="C3236" s="314" t="s">
        <v>139</v>
      </c>
      <c r="D3236" s="200" t="s">
        <v>1366</v>
      </c>
      <c r="E3236" s="762" t="s">
        <v>6067</v>
      </c>
      <c r="F3236" s="322" t="s">
        <v>2443</v>
      </c>
      <c r="G3236" s="314">
        <v>10.0</v>
      </c>
      <c r="H3236" s="314">
        <v>1.0</v>
      </c>
      <c r="I3236" s="314">
        <v>10.0</v>
      </c>
      <c r="J3236" s="845">
        <v>50.0</v>
      </c>
      <c r="K3236" s="915">
        <v>5.0</v>
      </c>
      <c r="L3236" s="374" t="s">
        <v>1586</v>
      </c>
    </row>
    <row r="3237" ht="12.0" customHeight="1">
      <c r="A3237" s="200" t="s">
        <v>6065</v>
      </c>
      <c r="B3237" s="200" t="s">
        <v>6066</v>
      </c>
      <c r="C3237" s="314" t="s">
        <v>139</v>
      </c>
      <c r="D3237" s="200" t="s">
        <v>1417</v>
      </c>
      <c r="E3237" s="762" t="s">
        <v>6068</v>
      </c>
      <c r="F3237" s="322" t="s">
        <v>2443</v>
      </c>
      <c r="G3237" s="314">
        <v>10.0</v>
      </c>
      <c r="H3237" s="314">
        <v>1.0</v>
      </c>
      <c r="I3237" s="314">
        <v>10.0</v>
      </c>
      <c r="J3237" s="845">
        <v>50.0</v>
      </c>
      <c r="K3237" s="915">
        <v>5.0</v>
      </c>
      <c r="L3237" s="374" t="s">
        <v>1586</v>
      </c>
    </row>
    <row r="3238" ht="12.0" customHeight="1">
      <c r="A3238" s="200" t="s">
        <v>6065</v>
      </c>
      <c r="B3238" s="200" t="s">
        <v>6066</v>
      </c>
      <c r="C3238" s="314" t="s">
        <v>139</v>
      </c>
      <c r="D3238" s="200" t="s">
        <v>1540</v>
      </c>
      <c r="E3238" s="314" t="s">
        <v>6062</v>
      </c>
      <c r="F3238" s="322" t="s">
        <v>2443</v>
      </c>
      <c r="G3238" s="314">
        <v>10.0</v>
      </c>
      <c r="H3238" s="314">
        <v>1.0</v>
      </c>
      <c r="I3238" s="314">
        <v>10.0</v>
      </c>
      <c r="J3238" s="845">
        <v>50.0</v>
      </c>
      <c r="K3238" s="915">
        <v>5.0</v>
      </c>
      <c r="L3238" s="374" t="s">
        <v>1586</v>
      </c>
    </row>
    <row r="3239" ht="12.0" customHeight="1">
      <c r="A3239" s="200" t="s">
        <v>6069</v>
      </c>
      <c r="B3239" s="200" t="s">
        <v>6070</v>
      </c>
      <c r="C3239" s="314" t="s">
        <v>139</v>
      </c>
      <c r="D3239" s="200" t="s">
        <v>6071</v>
      </c>
      <c r="E3239" s="314" t="s">
        <v>6072</v>
      </c>
      <c r="F3239" s="322" t="s">
        <v>2443</v>
      </c>
      <c r="G3239" s="314">
        <v>10.0</v>
      </c>
      <c r="H3239" s="314">
        <v>1.0</v>
      </c>
      <c r="I3239" s="314">
        <v>10.0</v>
      </c>
      <c r="J3239" s="845">
        <v>50.0</v>
      </c>
      <c r="K3239" s="915">
        <v>5.0</v>
      </c>
      <c r="L3239" s="374" t="s">
        <v>1586</v>
      </c>
    </row>
    <row r="3240" ht="12.0" customHeight="1">
      <c r="A3240" s="200" t="s">
        <v>6069</v>
      </c>
      <c r="B3240" s="200" t="s">
        <v>6070</v>
      </c>
      <c r="C3240" s="314" t="s">
        <v>139</v>
      </c>
      <c r="D3240" s="200" t="s">
        <v>6073</v>
      </c>
      <c r="E3240" s="762" t="s">
        <v>6074</v>
      </c>
      <c r="F3240" s="322" t="s">
        <v>2443</v>
      </c>
      <c r="G3240" s="314">
        <v>10.0</v>
      </c>
      <c r="H3240" s="314">
        <v>1.0</v>
      </c>
      <c r="I3240" s="314">
        <v>10.0</v>
      </c>
      <c r="J3240" s="845">
        <v>50.0</v>
      </c>
      <c r="K3240" s="915">
        <v>5.0</v>
      </c>
      <c r="L3240" s="374" t="s">
        <v>1586</v>
      </c>
    </row>
    <row r="3241" ht="12.0" customHeight="1">
      <c r="A3241" s="246" t="s">
        <v>6075</v>
      </c>
      <c r="B3241" s="200" t="s">
        <v>6076</v>
      </c>
      <c r="C3241" s="314" t="s">
        <v>139</v>
      </c>
      <c r="D3241" s="200" t="s">
        <v>4496</v>
      </c>
      <c r="E3241" s="314" t="s">
        <v>6077</v>
      </c>
      <c r="F3241" s="322" t="s">
        <v>2443</v>
      </c>
      <c r="G3241" s="314">
        <v>15.0</v>
      </c>
      <c r="H3241" s="314">
        <v>3.0</v>
      </c>
      <c r="I3241" s="314">
        <v>15.0</v>
      </c>
      <c r="J3241" s="845">
        <v>50.0</v>
      </c>
      <c r="K3241" s="915">
        <v>4.0</v>
      </c>
      <c r="L3241" s="374" t="s">
        <v>1586</v>
      </c>
    </row>
    <row r="3242" ht="12.0" customHeight="1">
      <c r="A3242" s="200" t="s">
        <v>6078</v>
      </c>
      <c r="B3242" s="200" t="s">
        <v>6076</v>
      </c>
      <c r="C3242" s="314" t="s">
        <v>139</v>
      </c>
      <c r="D3242" s="200" t="s">
        <v>4498</v>
      </c>
      <c r="E3242" s="314" t="s">
        <v>6079</v>
      </c>
      <c r="F3242" s="322" t="s">
        <v>2443</v>
      </c>
      <c r="G3242" s="314">
        <v>15.0</v>
      </c>
      <c r="H3242" s="314">
        <v>3.0</v>
      </c>
      <c r="I3242" s="314">
        <v>15.0</v>
      </c>
      <c r="J3242" s="845">
        <v>50.0</v>
      </c>
      <c r="K3242" s="915">
        <v>4.0</v>
      </c>
      <c r="L3242" s="374" t="s">
        <v>1586</v>
      </c>
    </row>
    <row r="3243" ht="12.0" customHeight="1">
      <c r="A3243" s="200" t="s">
        <v>6078</v>
      </c>
      <c r="B3243" s="200" t="s">
        <v>6076</v>
      </c>
      <c r="C3243" s="314" t="s">
        <v>139</v>
      </c>
      <c r="D3243" s="200" t="s">
        <v>4500</v>
      </c>
      <c r="E3243" s="314" t="s">
        <v>6080</v>
      </c>
      <c r="F3243" s="322" t="s">
        <v>2443</v>
      </c>
      <c r="G3243" s="314">
        <v>15.0</v>
      </c>
      <c r="H3243" s="314">
        <v>3.0</v>
      </c>
      <c r="I3243" s="314">
        <v>15.0</v>
      </c>
      <c r="J3243" s="845">
        <v>50.0</v>
      </c>
      <c r="K3243" s="915">
        <v>4.0</v>
      </c>
      <c r="L3243" s="374" t="s">
        <v>1586</v>
      </c>
    </row>
    <row r="3244" ht="12.0" customHeight="1">
      <c r="A3244" s="200" t="s">
        <v>6078</v>
      </c>
      <c r="B3244" s="200" t="s">
        <v>6076</v>
      </c>
      <c r="C3244" s="314" t="s">
        <v>139</v>
      </c>
      <c r="D3244" s="200" t="s">
        <v>4502</v>
      </c>
      <c r="E3244" s="314" t="s">
        <v>6081</v>
      </c>
      <c r="F3244" s="322" t="s">
        <v>2443</v>
      </c>
      <c r="G3244" s="314">
        <v>15.0</v>
      </c>
      <c r="H3244" s="314">
        <v>3.0</v>
      </c>
      <c r="I3244" s="314">
        <v>15.0</v>
      </c>
      <c r="J3244" s="845">
        <v>50.0</v>
      </c>
      <c r="K3244" s="915">
        <v>4.0</v>
      </c>
      <c r="L3244" s="374" t="s">
        <v>1586</v>
      </c>
    </row>
    <row r="3245" ht="12.0" customHeight="1">
      <c r="A3245" s="200" t="s">
        <v>6078</v>
      </c>
      <c r="B3245" s="923" t="s">
        <v>6082</v>
      </c>
      <c r="C3245" s="314" t="s">
        <v>139</v>
      </c>
      <c r="D3245" s="200" t="s">
        <v>4504</v>
      </c>
      <c r="E3245" s="314" t="s">
        <v>6083</v>
      </c>
      <c r="F3245" s="322" t="s">
        <v>2443</v>
      </c>
      <c r="G3245" s="314">
        <v>15.0</v>
      </c>
      <c r="H3245" s="314">
        <v>3.0</v>
      </c>
      <c r="I3245" s="314">
        <v>15.0</v>
      </c>
      <c r="J3245" s="845">
        <v>50.0</v>
      </c>
      <c r="K3245" s="915">
        <v>4.0</v>
      </c>
      <c r="L3245" s="374" t="s">
        <v>1586</v>
      </c>
    </row>
    <row r="3246" ht="12.0" customHeight="1">
      <c r="A3246" s="200" t="s">
        <v>6078</v>
      </c>
      <c r="B3246" s="200" t="s">
        <v>6076</v>
      </c>
      <c r="C3246" s="314" t="s">
        <v>139</v>
      </c>
      <c r="D3246" s="200" t="s">
        <v>4506</v>
      </c>
      <c r="E3246" s="314" t="s">
        <v>6084</v>
      </c>
      <c r="F3246" s="322" t="s">
        <v>2443</v>
      </c>
      <c r="G3246" s="314">
        <v>15.0</v>
      </c>
      <c r="H3246" s="314">
        <v>3.0</v>
      </c>
      <c r="I3246" s="314">
        <v>15.0</v>
      </c>
      <c r="J3246" s="845">
        <v>50.0</v>
      </c>
      <c r="K3246" s="915">
        <v>4.0</v>
      </c>
      <c r="L3246" s="374" t="s">
        <v>1586</v>
      </c>
    </row>
    <row r="3247" ht="12.0" customHeight="1">
      <c r="A3247" s="200" t="s">
        <v>6078</v>
      </c>
      <c r="B3247" s="200" t="s">
        <v>6076</v>
      </c>
      <c r="C3247" s="314" t="s">
        <v>139</v>
      </c>
      <c r="D3247" s="200" t="s">
        <v>4508</v>
      </c>
      <c r="E3247" s="314" t="s">
        <v>6085</v>
      </c>
      <c r="F3247" s="322" t="s">
        <v>2443</v>
      </c>
      <c r="G3247" s="314">
        <v>15.0</v>
      </c>
      <c r="H3247" s="314">
        <v>3.0</v>
      </c>
      <c r="I3247" s="314">
        <v>15.0</v>
      </c>
      <c r="J3247" s="845">
        <v>50.0</v>
      </c>
      <c r="K3247" s="915">
        <v>4.0</v>
      </c>
      <c r="L3247" s="374" t="s">
        <v>1586</v>
      </c>
    </row>
    <row r="3248" ht="12.0" customHeight="1">
      <c r="A3248" s="200" t="s">
        <v>6086</v>
      </c>
      <c r="B3248" s="200" t="s">
        <v>460</v>
      </c>
      <c r="C3248" s="314" t="s">
        <v>139</v>
      </c>
      <c r="D3248" s="200" t="s">
        <v>3416</v>
      </c>
      <c r="E3248" s="762" t="s">
        <v>6087</v>
      </c>
      <c r="F3248" s="322" t="s">
        <v>2443</v>
      </c>
      <c r="G3248" s="314">
        <v>15.0</v>
      </c>
      <c r="H3248" s="314">
        <v>13.0</v>
      </c>
      <c r="I3248" s="314">
        <v>15.0</v>
      </c>
      <c r="J3248" s="845">
        <v>50.0</v>
      </c>
      <c r="K3248" s="915">
        <v>4.0</v>
      </c>
      <c r="L3248" s="374" t="s">
        <v>1586</v>
      </c>
    </row>
    <row r="3249" ht="12.0" customHeight="1">
      <c r="A3249" s="200" t="s">
        <v>6086</v>
      </c>
      <c r="B3249" s="200" t="s">
        <v>460</v>
      </c>
      <c r="C3249" s="314" t="s">
        <v>139</v>
      </c>
      <c r="D3249" s="200" t="s">
        <v>6088</v>
      </c>
      <c r="E3249" s="762" t="s">
        <v>6089</v>
      </c>
      <c r="F3249" s="322" t="s">
        <v>2443</v>
      </c>
      <c r="G3249" s="314">
        <v>15.0</v>
      </c>
      <c r="H3249" s="314">
        <v>13.0</v>
      </c>
      <c r="I3249" s="314">
        <v>15.0</v>
      </c>
      <c r="J3249" s="845">
        <v>50.0</v>
      </c>
      <c r="K3249" s="915">
        <v>4.0</v>
      </c>
      <c r="L3249" s="374" t="s">
        <v>1586</v>
      </c>
    </row>
    <row r="3250" ht="12.0" customHeight="1">
      <c r="A3250" s="200" t="s">
        <v>6086</v>
      </c>
      <c r="B3250" s="200" t="s">
        <v>460</v>
      </c>
      <c r="C3250" s="314" t="s">
        <v>139</v>
      </c>
      <c r="D3250" s="200" t="s">
        <v>321</v>
      </c>
      <c r="E3250" s="314" t="s">
        <v>6090</v>
      </c>
      <c r="F3250" s="322" t="s">
        <v>2443</v>
      </c>
      <c r="G3250" s="314">
        <v>15.0</v>
      </c>
      <c r="H3250" s="314">
        <v>13.0</v>
      </c>
      <c r="I3250" s="314">
        <v>15.0</v>
      </c>
      <c r="J3250" s="845">
        <v>50.0</v>
      </c>
      <c r="K3250" s="915">
        <v>4.0</v>
      </c>
      <c r="L3250" s="374" t="s">
        <v>1586</v>
      </c>
    </row>
    <row r="3251" ht="12.0" customHeight="1">
      <c r="A3251" s="200" t="s">
        <v>6086</v>
      </c>
      <c r="B3251" s="200" t="s">
        <v>460</v>
      </c>
      <c r="C3251" s="314" t="s">
        <v>139</v>
      </c>
      <c r="D3251" s="200" t="s">
        <v>1095</v>
      </c>
      <c r="E3251" s="314" t="s">
        <v>6050</v>
      </c>
      <c r="F3251" s="322" t="s">
        <v>2443</v>
      </c>
      <c r="G3251" s="314">
        <v>15.0</v>
      </c>
      <c r="H3251" s="314">
        <v>13.0</v>
      </c>
      <c r="I3251" s="314">
        <v>15.0</v>
      </c>
      <c r="J3251" s="845">
        <v>50.0</v>
      </c>
      <c r="K3251" s="915">
        <v>4.0</v>
      </c>
      <c r="L3251" s="374" t="s">
        <v>1586</v>
      </c>
    </row>
    <row r="3252" ht="12.0" customHeight="1">
      <c r="A3252" s="200" t="s">
        <v>6086</v>
      </c>
      <c r="B3252" s="200" t="s">
        <v>460</v>
      </c>
      <c r="C3252" s="314" t="s">
        <v>139</v>
      </c>
      <c r="D3252" s="200" t="s">
        <v>506</v>
      </c>
      <c r="E3252" s="314" t="s">
        <v>6091</v>
      </c>
      <c r="F3252" s="322" t="s">
        <v>2443</v>
      </c>
      <c r="G3252" s="314">
        <v>15.0</v>
      </c>
      <c r="H3252" s="314">
        <v>13.0</v>
      </c>
      <c r="I3252" s="314">
        <v>15.0</v>
      </c>
      <c r="J3252" s="845">
        <v>50.0</v>
      </c>
      <c r="K3252" s="915">
        <v>4.0</v>
      </c>
      <c r="L3252" s="374" t="s">
        <v>1586</v>
      </c>
    </row>
    <row r="3253" ht="12.0" customHeight="1">
      <c r="A3253" s="200" t="s">
        <v>6086</v>
      </c>
      <c r="B3253" s="200" t="s">
        <v>460</v>
      </c>
      <c r="C3253" s="314" t="s">
        <v>139</v>
      </c>
      <c r="D3253" s="200" t="s">
        <v>498</v>
      </c>
      <c r="E3253" s="762" t="s">
        <v>6092</v>
      </c>
      <c r="F3253" s="322" t="s">
        <v>2443</v>
      </c>
      <c r="G3253" s="314">
        <v>15.0</v>
      </c>
      <c r="H3253" s="314">
        <v>13.0</v>
      </c>
      <c r="I3253" s="314">
        <v>15.0</v>
      </c>
      <c r="J3253" s="845">
        <v>50.0</v>
      </c>
      <c r="K3253" s="915">
        <v>4.0</v>
      </c>
      <c r="L3253" s="374" t="s">
        <v>1586</v>
      </c>
    </row>
    <row r="3254" ht="12.0" customHeight="1">
      <c r="A3254" s="200" t="s">
        <v>6086</v>
      </c>
      <c r="B3254" s="200" t="s">
        <v>460</v>
      </c>
      <c r="C3254" s="314" t="s">
        <v>139</v>
      </c>
      <c r="D3254" s="200" t="s">
        <v>980</v>
      </c>
      <c r="E3254" s="762" t="s">
        <v>6093</v>
      </c>
      <c r="F3254" s="322" t="s">
        <v>2443</v>
      </c>
      <c r="G3254" s="314">
        <v>15.0</v>
      </c>
      <c r="H3254" s="314">
        <v>13.0</v>
      </c>
      <c r="I3254" s="314">
        <v>15.0</v>
      </c>
      <c r="J3254" s="845">
        <v>50.0</v>
      </c>
      <c r="K3254" s="915">
        <v>4.0</v>
      </c>
      <c r="L3254" s="374" t="s">
        <v>1586</v>
      </c>
    </row>
    <row r="3255" ht="12.0" customHeight="1">
      <c r="A3255" s="200" t="s">
        <v>6086</v>
      </c>
      <c r="B3255" s="200" t="s">
        <v>460</v>
      </c>
      <c r="C3255" s="314" t="s">
        <v>139</v>
      </c>
      <c r="D3255" s="200" t="s">
        <v>467</v>
      </c>
      <c r="E3255" s="314" t="s">
        <v>6094</v>
      </c>
      <c r="F3255" s="322" t="s">
        <v>2443</v>
      </c>
      <c r="G3255" s="314">
        <v>15.0</v>
      </c>
      <c r="H3255" s="314">
        <v>13.0</v>
      </c>
      <c r="I3255" s="314">
        <v>15.0</v>
      </c>
      <c r="J3255" s="845">
        <v>50.0</v>
      </c>
      <c r="K3255" s="915">
        <v>4.0</v>
      </c>
      <c r="L3255" s="374" t="s">
        <v>1586</v>
      </c>
    </row>
    <row r="3256" ht="12.0" customHeight="1">
      <c r="A3256" s="200" t="s">
        <v>6086</v>
      </c>
      <c r="B3256" s="200" t="s">
        <v>460</v>
      </c>
      <c r="C3256" s="314" t="s">
        <v>139</v>
      </c>
      <c r="D3256" s="200" t="s">
        <v>963</v>
      </c>
      <c r="E3256" s="314" t="s">
        <v>6095</v>
      </c>
      <c r="F3256" s="322" t="s">
        <v>2443</v>
      </c>
      <c r="G3256" s="314">
        <v>15.0</v>
      </c>
      <c r="H3256" s="314">
        <v>13.0</v>
      </c>
      <c r="I3256" s="314">
        <v>15.0</v>
      </c>
      <c r="J3256" s="845">
        <v>50.0</v>
      </c>
      <c r="K3256" s="915">
        <v>4.0</v>
      </c>
      <c r="L3256" s="374" t="s">
        <v>1586</v>
      </c>
    </row>
    <row r="3257" ht="12.0" customHeight="1">
      <c r="A3257" s="200" t="s">
        <v>6086</v>
      </c>
      <c r="B3257" s="200" t="s">
        <v>460</v>
      </c>
      <c r="C3257" s="314" t="s">
        <v>139</v>
      </c>
      <c r="D3257" s="200" t="s">
        <v>3419</v>
      </c>
      <c r="E3257" s="762" t="s">
        <v>6096</v>
      </c>
      <c r="F3257" s="322" t="s">
        <v>2443</v>
      </c>
      <c r="G3257" s="314">
        <v>15.0</v>
      </c>
      <c r="H3257" s="314">
        <v>13.0</v>
      </c>
      <c r="I3257" s="314">
        <v>15.0</v>
      </c>
      <c r="J3257" s="845">
        <v>50.0</v>
      </c>
      <c r="K3257" s="915">
        <v>4.0</v>
      </c>
      <c r="L3257" s="374" t="s">
        <v>1586</v>
      </c>
    </row>
    <row r="3258" ht="12.0" customHeight="1">
      <c r="A3258" s="200" t="s">
        <v>6097</v>
      </c>
      <c r="B3258" s="200" t="s">
        <v>6098</v>
      </c>
      <c r="C3258" s="314" t="s">
        <v>139</v>
      </c>
      <c r="D3258" s="200" t="s">
        <v>6099</v>
      </c>
      <c r="E3258" s="314" t="s">
        <v>6100</v>
      </c>
      <c r="F3258" s="322" t="s">
        <v>2443</v>
      </c>
      <c r="G3258" s="314">
        <v>5.0</v>
      </c>
      <c r="H3258" s="314">
        <v>5.0</v>
      </c>
      <c r="I3258" s="314">
        <v>7.0</v>
      </c>
      <c r="J3258" s="845">
        <v>50.0</v>
      </c>
      <c r="K3258" s="915">
        <v>10.0</v>
      </c>
      <c r="L3258" s="374" t="s">
        <v>1586</v>
      </c>
    </row>
    <row r="3259" ht="12.0" customHeight="1">
      <c r="A3259" s="200" t="s">
        <v>6097</v>
      </c>
      <c r="B3259" s="200" t="s">
        <v>6098</v>
      </c>
      <c r="C3259" s="314" t="s">
        <v>139</v>
      </c>
      <c r="D3259" s="200" t="s">
        <v>6101</v>
      </c>
      <c r="E3259" s="762" t="s">
        <v>6102</v>
      </c>
      <c r="F3259" s="322" t="s">
        <v>2443</v>
      </c>
      <c r="G3259" s="314">
        <v>5.0</v>
      </c>
      <c r="H3259" s="314">
        <v>5.0</v>
      </c>
      <c r="I3259" s="314">
        <v>7.0</v>
      </c>
      <c r="J3259" s="845">
        <v>50.0</v>
      </c>
      <c r="K3259" s="915">
        <v>10.0</v>
      </c>
      <c r="L3259" s="374" t="s">
        <v>1586</v>
      </c>
    </row>
    <row r="3260" ht="12.0" customHeight="1">
      <c r="A3260" s="200" t="s">
        <v>6103</v>
      </c>
      <c r="B3260" s="200" t="s">
        <v>6104</v>
      </c>
      <c r="C3260" s="314" t="s">
        <v>139</v>
      </c>
      <c r="D3260" s="200" t="s">
        <v>6105</v>
      </c>
      <c r="E3260" s="314" t="s">
        <v>6106</v>
      </c>
      <c r="F3260" s="322" t="s">
        <v>2443</v>
      </c>
      <c r="G3260" s="314">
        <v>3.0</v>
      </c>
      <c r="H3260" s="314">
        <v>1.0</v>
      </c>
      <c r="I3260" s="314">
        <v>3.0</v>
      </c>
      <c r="J3260" s="845">
        <v>50.0</v>
      </c>
      <c r="K3260" s="915">
        <v>17.0</v>
      </c>
      <c r="L3260" s="374" t="s">
        <v>1586</v>
      </c>
    </row>
    <row r="3261" ht="12.0" customHeight="1">
      <c r="A3261" s="200" t="s">
        <v>6103</v>
      </c>
      <c r="B3261" s="200" t="s">
        <v>6104</v>
      </c>
      <c r="C3261" s="314" t="s">
        <v>139</v>
      </c>
      <c r="D3261" s="200" t="s">
        <v>6107</v>
      </c>
      <c r="E3261" s="314" t="s">
        <v>6108</v>
      </c>
      <c r="F3261" s="322" t="s">
        <v>2443</v>
      </c>
      <c r="G3261" s="314">
        <v>3.0</v>
      </c>
      <c r="H3261" s="314">
        <v>1.0</v>
      </c>
      <c r="I3261" s="314">
        <v>3.0</v>
      </c>
      <c r="J3261" s="845">
        <v>50.0</v>
      </c>
      <c r="K3261" s="915">
        <v>17.0</v>
      </c>
      <c r="L3261" s="374" t="s">
        <v>1586</v>
      </c>
    </row>
    <row r="3262" ht="12.0" customHeight="1">
      <c r="A3262" s="200" t="s">
        <v>6109</v>
      </c>
      <c r="B3262" s="246" t="s">
        <v>6110</v>
      </c>
      <c r="C3262" s="314" t="s">
        <v>139</v>
      </c>
      <c r="D3262" s="200" t="s">
        <v>6107</v>
      </c>
      <c r="E3262" s="314" t="s">
        <v>6108</v>
      </c>
      <c r="F3262" s="322" t="s">
        <v>2443</v>
      </c>
      <c r="G3262" s="314">
        <v>5.0</v>
      </c>
      <c r="H3262" s="314">
        <v>1.0</v>
      </c>
      <c r="I3262" s="314">
        <v>5.0</v>
      </c>
      <c r="J3262" s="845">
        <v>50.0</v>
      </c>
      <c r="K3262" s="915">
        <v>10.0</v>
      </c>
      <c r="L3262" s="374" t="s">
        <v>1586</v>
      </c>
    </row>
    <row r="3263" ht="12.0" customHeight="1">
      <c r="A3263" s="200" t="s">
        <v>6109</v>
      </c>
      <c r="B3263" s="246" t="s">
        <v>6110</v>
      </c>
      <c r="C3263" s="314" t="s">
        <v>139</v>
      </c>
      <c r="D3263" s="200" t="s">
        <v>1540</v>
      </c>
      <c r="E3263" s="314" t="s">
        <v>6062</v>
      </c>
      <c r="F3263" s="322" t="s">
        <v>2443</v>
      </c>
      <c r="G3263" s="314">
        <v>5.0</v>
      </c>
      <c r="H3263" s="314">
        <v>1.0</v>
      </c>
      <c r="I3263" s="314">
        <v>5.0</v>
      </c>
      <c r="J3263" s="845">
        <v>50.0</v>
      </c>
      <c r="K3263" s="915">
        <v>10.0</v>
      </c>
      <c r="L3263" s="374" t="s">
        <v>1586</v>
      </c>
    </row>
    <row r="3264" ht="12.0" customHeight="1">
      <c r="A3264" s="200" t="s">
        <v>6111</v>
      </c>
      <c r="B3264" s="246" t="s">
        <v>6112</v>
      </c>
      <c r="C3264" s="314" t="s">
        <v>139</v>
      </c>
      <c r="D3264" s="200" t="s">
        <v>6113</v>
      </c>
      <c r="E3264" s="314" t="s">
        <v>6114</v>
      </c>
      <c r="F3264" s="322" t="s">
        <v>2443</v>
      </c>
      <c r="G3264" s="314">
        <v>7.0</v>
      </c>
      <c r="H3264" s="314">
        <v>7.0</v>
      </c>
      <c r="I3264" s="314">
        <v>13.0</v>
      </c>
      <c r="J3264" s="845">
        <v>50.0</v>
      </c>
      <c r="K3264" s="915">
        <v>7.0</v>
      </c>
      <c r="L3264" s="374" t="s">
        <v>1586</v>
      </c>
    </row>
    <row r="3265" ht="12.0" customHeight="1">
      <c r="A3265" s="200" t="s">
        <v>6115</v>
      </c>
      <c r="B3265" s="246" t="s">
        <v>6116</v>
      </c>
      <c r="C3265" s="314" t="s">
        <v>139</v>
      </c>
      <c r="D3265" s="200" t="s">
        <v>1540</v>
      </c>
      <c r="E3265" s="314" t="s">
        <v>6062</v>
      </c>
      <c r="F3265" s="322" t="s">
        <v>2443</v>
      </c>
      <c r="G3265" s="314">
        <v>7.0</v>
      </c>
      <c r="H3265" s="314">
        <v>7.0</v>
      </c>
      <c r="I3265" s="314">
        <v>9.0</v>
      </c>
      <c r="J3265" s="845">
        <v>50.0</v>
      </c>
      <c r="K3265" s="915">
        <v>7.0</v>
      </c>
      <c r="L3265" s="374" t="s">
        <v>1586</v>
      </c>
    </row>
    <row r="3266" ht="12.0" customHeight="1">
      <c r="A3266" s="200" t="s">
        <v>467</v>
      </c>
      <c r="B3266" s="246" t="s">
        <v>6117</v>
      </c>
      <c r="C3266" s="314" t="s">
        <v>139</v>
      </c>
      <c r="D3266" s="200" t="s">
        <v>997</v>
      </c>
      <c r="E3266" s="314" t="s">
        <v>6118</v>
      </c>
      <c r="F3266" s="322" t="s">
        <v>2443</v>
      </c>
      <c r="G3266" s="314">
        <v>15.0</v>
      </c>
      <c r="H3266" s="314">
        <v>15.0</v>
      </c>
      <c r="I3266" s="314">
        <v>15.0</v>
      </c>
      <c r="J3266" s="845">
        <v>50.0</v>
      </c>
      <c r="K3266" s="915">
        <v>4.0</v>
      </c>
      <c r="L3266" s="374" t="s">
        <v>1586</v>
      </c>
    </row>
    <row r="3267" ht="12.0" customHeight="1">
      <c r="A3267" s="200" t="s">
        <v>467</v>
      </c>
      <c r="B3267" s="246" t="s">
        <v>6117</v>
      </c>
      <c r="C3267" s="314" t="s">
        <v>139</v>
      </c>
      <c r="D3267" s="200" t="s">
        <v>506</v>
      </c>
      <c r="E3267" s="314" t="s">
        <v>6091</v>
      </c>
      <c r="F3267" s="322" t="s">
        <v>2443</v>
      </c>
      <c r="G3267" s="314">
        <v>15.0</v>
      </c>
      <c r="H3267" s="314">
        <v>15.0</v>
      </c>
      <c r="I3267" s="314">
        <v>15.0</v>
      </c>
      <c r="J3267" s="845">
        <v>50.0</v>
      </c>
      <c r="K3267" s="915">
        <v>4.0</v>
      </c>
      <c r="L3267" s="374" t="s">
        <v>1586</v>
      </c>
    </row>
    <row r="3268" ht="12.0" customHeight="1">
      <c r="A3268" s="200" t="s">
        <v>467</v>
      </c>
      <c r="B3268" s="246" t="s">
        <v>6117</v>
      </c>
      <c r="C3268" s="314" t="s">
        <v>139</v>
      </c>
      <c r="D3268" s="200" t="s">
        <v>498</v>
      </c>
      <c r="E3268" s="314" t="s">
        <v>6092</v>
      </c>
      <c r="F3268" s="322" t="s">
        <v>2443</v>
      </c>
      <c r="G3268" s="314">
        <v>15.0</v>
      </c>
      <c r="H3268" s="314">
        <v>15.0</v>
      </c>
      <c r="I3268" s="314">
        <v>15.0</v>
      </c>
      <c r="J3268" s="845">
        <v>50.0</v>
      </c>
      <c r="K3268" s="915">
        <v>4.0</v>
      </c>
      <c r="L3268" s="374" t="s">
        <v>1586</v>
      </c>
    </row>
    <row r="3269" ht="12.0" customHeight="1">
      <c r="A3269" s="200" t="s">
        <v>467</v>
      </c>
      <c r="B3269" s="246" t="s">
        <v>6117</v>
      </c>
      <c r="C3269" s="314" t="s">
        <v>139</v>
      </c>
      <c r="D3269" s="200" t="s">
        <v>980</v>
      </c>
      <c r="E3269" s="314" t="s">
        <v>6093</v>
      </c>
      <c r="F3269" s="322" t="s">
        <v>2443</v>
      </c>
      <c r="G3269" s="314">
        <v>15.0</v>
      </c>
      <c r="H3269" s="314">
        <v>15.0</v>
      </c>
      <c r="I3269" s="314">
        <v>15.0</v>
      </c>
      <c r="J3269" s="845">
        <v>50.0</v>
      </c>
      <c r="K3269" s="915">
        <v>4.0</v>
      </c>
      <c r="L3269" s="374" t="s">
        <v>1586</v>
      </c>
    </row>
    <row r="3270" ht="12.0" customHeight="1">
      <c r="A3270" s="200" t="s">
        <v>6119</v>
      </c>
      <c r="B3270" s="246" t="s">
        <v>5389</v>
      </c>
      <c r="C3270" s="314" t="s">
        <v>139</v>
      </c>
      <c r="D3270" s="200" t="s">
        <v>6120</v>
      </c>
      <c r="E3270" s="314" t="s">
        <v>6121</v>
      </c>
      <c r="F3270" s="322" t="s">
        <v>2443</v>
      </c>
      <c r="G3270" s="314">
        <v>6.0</v>
      </c>
      <c r="H3270" s="314">
        <v>4.0</v>
      </c>
      <c r="I3270" s="314">
        <v>6.0</v>
      </c>
      <c r="J3270" s="845">
        <v>50.0</v>
      </c>
      <c r="K3270" s="915">
        <v>10.0</v>
      </c>
      <c r="L3270" s="374" t="s">
        <v>1586</v>
      </c>
    </row>
    <row r="3271" ht="12.0" customHeight="1">
      <c r="A3271" s="200" t="s">
        <v>6119</v>
      </c>
      <c r="B3271" s="246" t="s">
        <v>5389</v>
      </c>
      <c r="C3271" s="314" t="s">
        <v>139</v>
      </c>
      <c r="D3271" s="200" t="s">
        <v>6122</v>
      </c>
      <c r="E3271" s="314" t="s">
        <v>6123</v>
      </c>
      <c r="F3271" s="322" t="s">
        <v>2443</v>
      </c>
      <c r="G3271" s="314">
        <v>6.0</v>
      </c>
      <c r="H3271" s="314">
        <v>4.0</v>
      </c>
      <c r="I3271" s="314">
        <v>6.0</v>
      </c>
      <c r="J3271" s="845">
        <v>50.0</v>
      </c>
      <c r="K3271" s="915">
        <v>10.0</v>
      </c>
      <c r="L3271" s="374" t="s">
        <v>1586</v>
      </c>
    </row>
    <row r="3272" ht="12.0" customHeight="1">
      <c r="A3272" s="200" t="s">
        <v>6119</v>
      </c>
      <c r="B3272" s="246" t="s">
        <v>5389</v>
      </c>
      <c r="C3272" s="314" t="s">
        <v>139</v>
      </c>
      <c r="D3272" s="200" t="s">
        <v>4539</v>
      </c>
      <c r="E3272" s="314" t="s">
        <v>6124</v>
      </c>
      <c r="F3272" s="322" t="s">
        <v>2443</v>
      </c>
      <c r="G3272" s="314">
        <v>6.0</v>
      </c>
      <c r="H3272" s="314">
        <v>4.0</v>
      </c>
      <c r="I3272" s="314">
        <v>6.0</v>
      </c>
      <c r="J3272" s="845">
        <v>50.0</v>
      </c>
      <c r="K3272" s="915">
        <v>10.0</v>
      </c>
      <c r="L3272" s="374" t="s">
        <v>1586</v>
      </c>
    </row>
    <row r="3273" ht="12.0" customHeight="1">
      <c r="A3273" s="200" t="s">
        <v>6125</v>
      </c>
      <c r="B3273" s="246" t="s">
        <v>6126</v>
      </c>
      <c r="C3273" s="314" t="s">
        <v>139</v>
      </c>
      <c r="D3273" s="200" t="s">
        <v>1540</v>
      </c>
      <c r="E3273" s="314" t="s">
        <v>6062</v>
      </c>
      <c r="F3273" s="322" t="s">
        <v>2443</v>
      </c>
      <c r="G3273" s="314">
        <v>2.0</v>
      </c>
      <c r="H3273" s="314">
        <v>2.0</v>
      </c>
      <c r="I3273" s="314">
        <v>3.0</v>
      </c>
      <c r="J3273" s="845">
        <v>50.0</v>
      </c>
      <c r="K3273" s="915">
        <v>25.0</v>
      </c>
      <c r="L3273" s="374" t="s">
        <v>1586</v>
      </c>
    </row>
    <row r="3274" ht="12.0" customHeight="1">
      <c r="A3274" s="200" t="s">
        <v>4517</v>
      </c>
      <c r="B3274" s="246" t="s">
        <v>6127</v>
      </c>
      <c r="C3274" s="314" t="s">
        <v>139</v>
      </c>
      <c r="D3274" s="200" t="s">
        <v>4518</v>
      </c>
      <c r="E3274" s="762" t="s">
        <v>6128</v>
      </c>
      <c r="F3274" s="322" t="s">
        <v>2443</v>
      </c>
      <c r="G3274" s="314">
        <v>9.0</v>
      </c>
      <c r="H3274" s="314">
        <v>7.0</v>
      </c>
      <c r="I3274" s="314">
        <v>9.0</v>
      </c>
      <c r="J3274" s="845">
        <v>50.0</v>
      </c>
      <c r="K3274" s="915">
        <v>5.0</v>
      </c>
      <c r="L3274" s="374" t="s">
        <v>1586</v>
      </c>
    </row>
    <row r="3275" ht="12.0" customHeight="1">
      <c r="A3275" s="200" t="s">
        <v>4517</v>
      </c>
      <c r="B3275" s="200" t="s">
        <v>6127</v>
      </c>
      <c r="C3275" s="314" t="s">
        <v>139</v>
      </c>
      <c r="D3275" s="200" t="s">
        <v>4520</v>
      </c>
      <c r="E3275" s="314" t="s">
        <v>6129</v>
      </c>
      <c r="F3275" s="322" t="s">
        <v>2443</v>
      </c>
      <c r="G3275" s="314">
        <v>9.0</v>
      </c>
      <c r="H3275" s="314">
        <v>7.0</v>
      </c>
      <c r="I3275" s="314">
        <v>9.0</v>
      </c>
      <c r="J3275" s="845">
        <v>50.0</v>
      </c>
      <c r="K3275" s="915">
        <v>5.0</v>
      </c>
      <c r="L3275" s="374" t="s">
        <v>1586</v>
      </c>
    </row>
    <row r="3276" ht="12.0" customHeight="1">
      <c r="A3276" s="200" t="s">
        <v>4517</v>
      </c>
      <c r="B3276" s="200" t="s">
        <v>6127</v>
      </c>
      <c r="C3276" s="314" t="s">
        <v>139</v>
      </c>
      <c r="D3276" s="200" t="s">
        <v>4522</v>
      </c>
      <c r="E3276" s="314" t="s">
        <v>6130</v>
      </c>
      <c r="F3276" s="322" t="s">
        <v>2443</v>
      </c>
      <c r="G3276" s="314">
        <v>9.0</v>
      </c>
      <c r="H3276" s="314">
        <v>7.0</v>
      </c>
      <c r="I3276" s="314">
        <v>9.0</v>
      </c>
      <c r="J3276" s="845">
        <v>50.0</v>
      </c>
      <c r="K3276" s="915">
        <v>5.0</v>
      </c>
      <c r="L3276" s="374" t="s">
        <v>1586</v>
      </c>
    </row>
    <row r="3277" ht="12.0" customHeight="1">
      <c r="A3277" s="200" t="s">
        <v>4517</v>
      </c>
      <c r="B3277" s="200" t="s">
        <v>6127</v>
      </c>
      <c r="C3277" s="314" t="s">
        <v>139</v>
      </c>
      <c r="D3277" s="200" t="s">
        <v>4524</v>
      </c>
      <c r="E3277" s="314" t="s">
        <v>6131</v>
      </c>
      <c r="F3277" s="322" t="s">
        <v>2443</v>
      </c>
      <c r="G3277" s="314">
        <v>9.0</v>
      </c>
      <c r="H3277" s="314">
        <v>7.0</v>
      </c>
      <c r="I3277" s="314">
        <v>9.0</v>
      </c>
      <c r="J3277" s="845">
        <v>50.0</v>
      </c>
      <c r="K3277" s="915">
        <v>5.0</v>
      </c>
      <c r="L3277" s="374" t="s">
        <v>1586</v>
      </c>
    </row>
    <row r="3278" ht="12.0" customHeight="1">
      <c r="A3278" s="200" t="s">
        <v>3083</v>
      </c>
      <c r="B3278" s="200" t="s">
        <v>6132</v>
      </c>
      <c r="C3278" s="314" t="s">
        <v>139</v>
      </c>
      <c r="D3278" s="200" t="s">
        <v>6133</v>
      </c>
      <c r="E3278" s="762" t="s">
        <v>6134</v>
      </c>
      <c r="F3278" s="322" t="s">
        <v>2443</v>
      </c>
      <c r="G3278" s="314">
        <v>10.0</v>
      </c>
      <c r="H3278" s="314">
        <v>10.0</v>
      </c>
      <c r="I3278" s="314">
        <v>12.0</v>
      </c>
      <c r="J3278" s="845">
        <v>50.0</v>
      </c>
      <c r="K3278" s="915">
        <v>5.0</v>
      </c>
      <c r="L3278" s="374" t="s">
        <v>1586</v>
      </c>
    </row>
    <row r="3279" ht="12.0" customHeight="1">
      <c r="A3279" s="200" t="s">
        <v>3083</v>
      </c>
      <c r="B3279" s="200" t="s">
        <v>6132</v>
      </c>
      <c r="C3279" s="314" t="s">
        <v>139</v>
      </c>
      <c r="D3279" s="200" t="s">
        <v>6135</v>
      </c>
      <c r="E3279" s="314" t="s">
        <v>6136</v>
      </c>
      <c r="F3279" s="322" t="s">
        <v>2443</v>
      </c>
      <c r="G3279" s="314">
        <v>10.0</v>
      </c>
      <c r="H3279" s="314">
        <v>10.0</v>
      </c>
      <c r="I3279" s="314">
        <v>12.0</v>
      </c>
      <c r="J3279" s="845">
        <v>50.0</v>
      </c>
      <c r="K3279" s="915">
        <v>5.0</v>
      </c>
      <c r="L3279" s="374" t="s">
        <v>1586</v>
      </c>
    </row>
    <row r="3280" ht="12.0" customHeight="1">
      <c r="A3280" s="200" t="s">
        <v>3083</v>
      </c>
      <c r="B3280" s="200" t="s">
        <v>6132</v>
      </c>
      <c r="C3280" s="314" t="s">
        <v>139</v>
      </c>
      <c r="D3280" s="200" t="s">
        <v>6133</v>
      </c>
      <c r="E3280" s="762" t="s">
        <v>6134</v>
      </c>
      <c r="F3280" s="322" t="s">
        <v>2443</v>
      </c>
      <c r="G3280" s="314">
        <v>10.0</v>
      </c>
      <c r="H3280" s="314">
        <v>10.0</v>
      </c>
      <c r="I3280" s="314">
        <v>12.0</v>
      </c>
      <c r="J3280" s="845">
        <v>50.0</v>
      </c>
      <c r="K3280" s="915">
        <v>5.0</v>
      </c>
      <c r="L3280" s="374" t="s">
        <v>1586</v>
      </c>
    </row>
    <row r="3281" ht="12.0" customHeight="1">
      <c r="A3281" s="162" t="s">
        <v>6137</v>
      </c>
      <c r="B3281" s="190" t="s">
        <v>1623</v>
      </c>
      <c r="C3281" s="348" t="s">
        <v>139</v>
      </c>
      <c r="D3281" s="162" t="s">
        <v>6138</v>
      </c>
      <c r="E3281" s="97" t="s">
        <v>6139</v>
      </c>
      <c r="F3281" s="511" t="s">
        <v>701</v>
      </c>
      <c r="G3281" s="909">
        <v>6.0</v>
      </c>
      <c r="H3281" s="909">
        <v>1.0</v>
      </c>
      <c r="I3281" s="924">
        <v>6.0</v>
      </c>
      <c r="J3281" s="925">
        <v>50.0</v>
      </c>
      <c r="K3281" s="890">
        <v>8.33</v>
      </c>
      <c r="L3281" s="374" t="s">
        <v>1621</v>
      </c>
    </row>
    <row r="3282" ht="12.0" customHeight="1">
      <c r="A3282" s="190" t="s">
        <v>6137</v>
      </c>
      <c r="B3282" s="170" t="s">
        <v>1623</v>
      </c>
      <c r="C3282" s="191" t="s">
        <v>139</v>
      </c>
      <c r="D3282" s="162" t="s">
        <v>6140</v>
      </c>
      <c r="E3282" s="145" t="s">
        <v>6141</v>
      </c>
      <c r="F3282" s="531" t="s">
        <v>2443</v>
      </c>
      <c r="G3282" s="507">
        <v>6.0</v>
      </c>
      <c r="H3282" s="507">
        <v>1.0</v>
      </c>
      <c r="I3282" s="507">
        <v>6.0</v>
      </c>
      <c r="J3282" s="926">
        <v>50.0</v>
      </c>
      <c r="K3282" s="530">
        <v>8.33</v>
      </c>
      <c r="L3282" s="374" t="s">
        <v>1621</v>
      </c>
    </row>
    <row r="3283" ht="12.0" customHeight="1">
      <c r="A3283" s="190" t="s">
        <v>6142</v>
      </c>
      <c r="B3283" s="190" t="s">
        <v>1629</v>
      </c>
      <c r="C3283" s="191" t="s">
        <v>139</v>
      </c>
      <c r="D3283" s="162" t="s">
        <v>6143</v>
      </c>
      <c r="E3283" s="145" t="s">
        <v>6144</v>
      </c>
      <c r="F3283" s="531" t="s">
        <v>2443</v>
      </c>
      <c r="G3283" s="511">
        <v>9.0</v>
      </c>
      <c r="H3283" s="511">
        <v>1.0</v>
      </c>
      <c r="I3283" s="511">
        <v>9.0</v>
      </c>
      <c r="J3283" s="926">
        <v>50.0</v>
      </c>
      <c r="K3283" s="530">
        <v>5.55</v>
      </c>
      <c r="L3283" s="374" t="s">
        <v>1621</v>
      </c>
    </row>
    <row r="3284" ht="12.0" customHeight="1">
      <c r="A3284" s="456" t="s">
        <v>6145</v>
      </c>
      <c r="B3284" s="322" t="s">
        <v>6146</v>
      </c>
      <c r="C3284" s="322" t="s">
        <v>139</v>
      </c>
      <c r="D3284" s="927" t="s">
        <v>6147</v>
      </c>
      <c r="E3284" s="928" t="s">
        <v>6148</v>
      </c>
      <c r="F3284" s="322" t="s">
        <v>2443</v>
      </c>
      <c r="G3284" s="314">
        <v>8.0</v>
      </c>
      <c r="H3284" s="314">
        <v>5.0</v>
      </c>
      <c r="I3284" s="314">
        <v>8.0</v>
      </c>
      <c r="J3284" s="915">
        <v>50.0</v>
      </c>
      <c r="K3284" s="915">
        <v>6.25</v>
      </c>
      <c r="L3284" s="929" t="s">
        <v>1652</v>
      </c>
      <c r="M3284" s="930"/>
      <c r="N3284" s="930"/>
      <c r="O3284" s="930"/>
      <c r="P3284" s="930"/>
      <c r="Q3284" s="930"/>
      <c r="R3284" s="930"/>
      <c r="S3284" s="930"/>
      <c r="T3284" s="930"/>
      <c r="U3284" s="930"/>
      <c r="V3284" s="930"/>
      <c r="W3284" s="930"/>
      <c r="X3284" s="930"/>
    </row>
    <row r="3285" ht="12.0" customHeight="1">
      <c r="A3285" s="456" t="s">
        <v>6145</v>
      </c>
      <c r="B3285" s="322" t="s">
        <v>6146</v>
      </c>
      <c r="C3285" s="322" t="s">
        <v>139</v>
      </c>
      <c r="D3285" s="931" t="s">
        <v>6149</v>
      </c>
      <c r="E3285" s="928" t="s">
        <v>6150</v>
      </c>
      <c r="F3285" s="322" t="s">
        <v>2443</v>
      </c>
      <c r="G3285" s="314">
        <v>8.0</v>
      </c>
      <c r="H3285" s="314">
        <v>5.0</v>
      </c>
      <c r="I3285" s="314">
        <v>8.0</v>
      </c>
      <c r="J3285" s="915">
        <v>50.0</v>
      </c>
      <c r="K3285" s="915">
        <v>6.25</v>
      </c>
      <c r="L3285" s="929" t="s">
        <v>1652</v>
      </c>
      <c r="M3285" s="930"/>
      <c r="N3285" s="930"/>
      <c r="O3285" s="930"/>
      <c r="P3285" s="930"/>
      <c r="Q3285" s="930"/>
      <c r="R3285" s="930"/>
      <c r="S3285" s="930"/>
      <c r="T3285" s="930"/>
      <c r="U3285" s="930"/>
      <c r="V3285" s="930"/>
      <c r="W3285" s="930"/>
      <c r="X3285" s="930"/>
    </row>
    <row r="3286" ht="12.0" customHeight="1">
      <c r="A3286" s="456" t="s">
        <v>6145</v>
      </c>
      <c r="B3286" s="322" t="s">
        <v>6146</v>
      </c>
      <c r="C3286" s="322" t="s">
        <v>139</v>
      </c>
      <c r="D3286" s="927" t="s">
        <v>6151</v>
      </c>
      <c r="E3286" s="928" t="s">
        <v>6152</v>
      </c>
      <c r="F3286" s="322" t="s">
        <v>2443</v>
      </c>
      <c r="G3286" s="314">
        <v>8.0</v>
      </c>
      <c r="H3286" s="314">
        <v>5.0</v>
      </c>
      <c r="I3286" s="314">
        <v>8.0</v>
      </c>
      <c r="J3286" s="915">
        <v>50.0</v>
      </c>
      <c r="K3286" s="915">
        <v>6.25</v>
      </c>
      <c r="L3286" s="929" t="s">
        <v>1652</v>
      </c>
      <c r="M3286" s="930"/>
      <c r="N3286" s="930"/>
      <c r="O3286" s="930"/>
      <c r="P3286" s="930"/>
      <c r="Q3286" s="930"/>
      <c r="R3286" s="930"/>
      <c r="S3286" s="930"/>
      <c r="T3286" s="930"/>
      <c r="U3286" s="930"/>
      <c r="V3286" s="930"/>
      <c r="W3286" s="930"/>
      <c r="X3286" s="930"/>
    </row>
    <row r="3287" ht="12.0" customHeight="1">
      <c r="A3287" s="456" t="s">
        <v>6145</v>
      </c>
      <c r="B3287" s="322" t="s">
        <v>6146</v>
      </c>
      <c r="C3287" s="322" t="s">
        <v>139</v>
      </c>
      <c r="D3287" s="931" t="s">
        <v>6153</v>
      </c>
      <c r="E3287" s="928" t="s">
        <v>6154</v>
      </c>
      <c r="F3287" s="322" t="s">
        <v>2443</v>
      </c>
      <c r="G3287" s="314">
        <v>8.0</v>
      </c>
      <c r="H3287" s="314">
        <v>5.0</v>
      </c>
      <c r="I3287" s="314">
        <v>8.0</v>
      </c>
      <c r="J3287" s="915">
        <v>50.0</v>
      </c>
      <c r="K3287" s="915">
        <v>6.25</v>
      </c>
      <c r="L3287" s="929" t="s">
        <v>1652</v>
      </c>
      <c r="M3287" s="930"/>
      <c r="N3287" s="930"/>
      <c r="O3287" s="930"/>
      <c r="P3287" s="930"/>
      <c r="Q3287" s="930"/>
      <c r="R3287" s="930"/>
      <c r="S3287" s="930"/>
      <c r="T3287" s="930"/>
      <c r="U3287" s="930"/>
      <c r="V3287" s="930"/>
      <c r="W3287" s="930"/>
      <c r="X3287" s="930"/>
    </row>
    <row r="3288" ht="12.0" customHeight="1">
      <c r="A3288" s="456" t="s">
        <v>6145</v>
      </c>
      <c r="B3288" s="322" t="s">
        <v>6146</v>
      </c>
      <c r="C3288" s="322" t="s">
        <v>139</v>
      </c>
      <c r="D3288" s="927" t="s">
        <v>6155</v>
      </c>
      <c r="E3288" s="928" t="s">
        <v>6156</v>
      </c>
      <c r="F3288" s="322" t="s">
        <v>6157</v>
      </c>
      <c r="G3288" s="314">
        <v>8.0</v>
      </c>
      <c r="H3288" s="314">
        <v>5.0</v>
      </c>
      <c r="I3288" s="314">
        <v>8.0</v>
      </c>
      <c r="J3288" s="915">
        <v>50.0</v>
      </c>
      <c r="K3288" s="915">
        <v>6.25</v>
      </c>
      <c r="L3288" s="929" t="s">
        <v>1652</v>
      </c>
      <c r="M3288" s="932"/>
      <c r="N3288" s="932"/>
      <c r="O3288" s="932"/>
      <c r="P3288" s="932"/>
      <c r="Q3288" s="932"/>
      <c r="R3288" s="932"/>
      <c r="S3288" s="932"/>
      <c r="T3288" s="932"/>
      <c r="U3288" s="932"/>
      <c r="V3288" s="932"/>
      <c r="W3288" s="932"/>
      <c r="X3288" s="932"/>
    </row>
    <row r="3289" ht="12.0" customHeight="1">
      <c r="A3289" s="456" t="s">
        <v>6145</v>
      </c>
      <c r="B3289" s="322" t="s">
        <v>6146</v>
      </c>
      <c r="C3289" s="322" t="s">
        <v>139</v>
      </c>
      <c r="D3289" s="931" t="s">
        <v>6158</v>
      </c>
      <c r="E3289" s="928" t="s">
        <v>6159</v>
      </c>
      <c r="F3289" s="322" t="s">
        <v>2443</v>
      </c>
      <c r="G3289" s="314">
        <v>8.0</v>
      </c>
      <c r="H3289" s="314">
        <v>5.0</v>
      </c>
      <c r="I3289" s="314">
        <v>8.0</v>
      </c>
      <c r="J3289" s="915">
        <v>50.0</v>
      </c>
      <c r="K3289" s="915">
        <v>6.25</v>
      </c>
      <c r="L3289" s="929" t="s">
        <v>1652</v>
      </c>
      <c r="M3289" s="930"/>
      <c r="N3289" s="930"/>
      <c r="O3289" s="930"/>
      <c r="P3289" s="930"/>
      <c r="Q3289" s="930"/>
      <c r="R3289" s="930"/>
      <c r="S3289" s="930"/>
      <c r="T3289" s="930"/>
      <c r="U3289" s="930"/>
      <c r="V3289" s="930"/>
      <c r="W3289" s="930"/>
      <c r="X3289" s="930"/>
    </row>
    <row r="3290" ht="12.0" customHeight="1">
      <c r="A3290" s="456" t="s">
        <v>6145</v>
      </c>
      <c r="B3290" s="322" t="s">
        <v>6146</v>
      </c>
      <c r="C3290" s="322" t="s">
        <v>139</v>
      </c>
      <c r="D3290" s="931" t="s">
        <v>6160</v>
      </c>
      <c r="E3290" s="928" t="s">
        <v>6161</v>
      </c>
      <c r="F3290" s="322" t="s">
        <v>2443</v>
      </c>
      <c r="G3290" s="314">
        <v>8.0</v>
      </c>
      <c r="H3290" s="314">
        <v>5.0</v>
      </c>
      <c r="I3290" s="314">
        <v>8.0</v>
      </c>
      <c r="J3290" s="915">
        <v>50.0</v>
      </c>
      <c r="K3290" s="915">
        <v>6.25</v>
      </c>
      <c r="L3290" s="929" t="s">
        <v>1652</v>
      </c>
      <c r="M3290" s="930"/>
      <c r="N3290" s="930"/>
      <c r="O3290" s="930"/>
      <c r="P3290" s="930"/>
      <c r="Q3290" s="930"/>
      <c r="R3290" s="930"/>
      <c r="S3290" s="930"/>
      <c r="T3290" s="930"/>
      <c r="U3290" s="930"/>
      <c r="V3290" s="930"/>
      <c r="W3290" s="930"/>
      <c r="X3290" s="930"/>
    </row>
    <row r="3291" ht="12.0" customHeight="1">
      <c r="A3291" s="456" t="s">
        <v>6145</v>
      </c>
      <c r="B3291" s="322" t="s">
        <v>6146</v>
      </c>
      <c r="C3291" s="322" t="s">
        <v>139</v>
      </c>
      <c r="D3291" s="927" t="s">
        <v>6162</v>
      </c>
      <c r="E3291" s="928" t="s">
        <v>6163</v>
      </c>
      <c r="F3291" s="322" t="s">
        <v>2362</v>
      </c>
      <c r="G3291" s="314">
        <v>8.0</v>
      </c>
      <c r="H3291" s="314">
        <v>5.0</v>
      </c>
      <c r="I3291" s="314">
        <v>8.0</v>
      </c>
      <c r="J3291" s="915">
        <v>50.0</v>
      </c>
      <c r="K3291" s="915">
        <v>6.25</v>
      </c>
      <c r="L3291" s="929" t="s">
        <v>1652</v>
      </c>
      <c r="M3291" s="930"/>
      <c r="N3291" s="930"/>
      <c r="O3291" s="930"/>
      <c r="P3291" s="930"/>
      <c r="Q3291" s="930"/>
      <c r="R3291" s="930"/>
      <c r="S3291" s="930"/>
      <c r="T3291" s="930"/>
      <c r="U3291" s="930"/>
      <c r="V3291" s="930"/>
      <c r="W3291" s="930"/>
      <c r="X3291" s="930"/>
    </row>
    <row r="3292" ht="12.0" customHeight="1">
      <c r="A3292" s="456" t="s">
        <v>6164</v>
      </c>
      <c r="B3292" s="322" t="s">
        <v>6165</v>
      </c>
      <c r="C3292" s="322" t="s">
        <v>139</v>
      </c>
      <c r="D3292" s="927" t="s">
        <v>6166</v>
      </c>
      <c r="E3292" s="928" t="s">
        <v>6167</v>
      </c>
      <c r="F3292" s="322" t="s">
        <v>2443</v>
      </c>
      <c r="G3292" s="933">
        <v>12.0</v>
      </c>
      <c r="H3292" s="463">
        <v>10.0</v>
      </c>
      <c r="I3292" s="464">
        <v>12.0</v>
      </c>
      <c r="J3292" s="915">
        <v>50.0</v>
      </c>
      <c r="K3292" s="934">
        <v>4.16</v>
      </c>
      <c r="L3292" s="929" t="s">
        <v>1652</v>
      </c>
      <c r="M3292" s="930"/>
      <c r="N3292" s="930"/>
      <c r="O3292" s="930"/>
      <c r="P3292" s="930"/>
      <c r="Q3292" s="930"/>
      <c r="R3292" s="930"/>
      <c r="S3292" s="930"/>
      <c r="T3292" s="930"/>
      <c r="U3292" s="930"/>
      <c r="V3292" s="930"/>
      <c r="W3292" s="930"/>
      <c r="X3292" s="930"/>
    </row>
    <row r="3293" ht="12.0" customHeight="1">
      <c r="A3293" s="456" t="s">
        <v>6164</v>
      </c>
      <c r="B3293" s="322" t="s">
        <v>6168</v>
      </c>
      <c r="C3293" s="322" t="s">
        <v>139</v>
      </c>
      <c r="D3293" s="931" t="s">
        <v>6169</v>
      </c>
      <c r="E3293" s="935" t="s">
        <v>6170</v>
      </c>
      <c r="F3293" s="322" t="s">
        <v>2443</v>
      </c>
      <c r="G3293" s="936">
        <v>12.0</v>
      </c>
      <c r="H3293" s="932">
        <v>10.0</v>
      </c>
      <c r="I3293" s="937">
        <v>12.0</v>
      </c>
      <c r="J3293" s="915">
        <v>50.0</v>
      </c>
      <c r="K3293" s="938">
        <v>4.16</v>
      </c>
      <c r="L3293" s="929" t="s">
        <v>1652</v>
      </c>
      <c r="M3293" s="930"/>
      <c r="N3293" s="930"/>
      <c r="O3293" s="930"/>
      <c r="P3293" s="930"/>
      <c r="Q3293" s="930"/>
      <c r="R3293" s="930"/>
      <c r="S3293" s="930"/>
      <c r="T3293" s="930"/>
      <c r="U3293" s="930"/>
      <c r="V3293" s="930"/>
      <c r="W3293" s="930"/>
      <c r="X3293" s="930"/>
    </row>
    <row r="3294" ht="12.0" customHeight="1">
      <c r="A3294" s="456" t="s">
        <v>6164</v>
      </c>
      <c r="B3294" s="322" t="s">
        <v>6171</v>
      </c>
      <c r="C3294" s="322" t="s">
        <v>139</v>
      </c>
      <c r="D3294" s="931" t="s">
        <v>6172</v>
      </c>
      <c r="E3294" s="928" t="s">
        <v>6173</v>
      </c>
      <c r="F3294" s="322" t="s">
        <v>2443</v>
      </c>
      <c r="G3294" s="936">
        <v>12.0</v>
      </c>
      <c r="H3294" s="932">
        <v>10.0</v>
      </c>
      <c r="I3294" s="937">
        <v>12.0</v>
      </c>
      <c r="J3294" s="915">
        <v>50.0</v>
      </c>
      <c r="K3294" s="938">
        <v>4.16</v>
      </c>
      <c r="L3294" s="929" t="s">
        <v>1652</v>
      </c>
      <c r="M3294" s="930"/>
      <c r="N3294" s="930"/>
      <c r="O3294" s="930"/>
      <c r="P3294" s="930"/>
      <c r="Q3294" s="930"/>
      <c r="R3294" s="930"/>
      <c r="S3294" s="930"/>
      <c r="T3294" s="930"/>
      <c r="U3294" s="930"/>
      <c r="V3294" s="930"/>
      <c r="W3294" s="930"/>
      <c r="X3294" s="930"/>
    </row>
    <row r="3295" ht="12.0" customHeight="1">
      <c r="A3295" s="456" t="s">
        <v>6174</v>
      </c>
      <c r="B3295" s="322" t="s">
        <v>3067</v>
      </c>
      <c r="C3295" s="322" t="s">
        <v>139</v>
      </c>
      <c r="D3295" s="931" t="s">
        <v>6175</v>
      </c>
      <c r="E3295" s="928" t="s">
        <v>6176</v>
      </c>
      <c r="F3295" s="322" t="s">
        <v>2443</v>
      </c>
      <c r="G3295" s="936">
        <v>7.0</v>
      </c>
      <c r="H3295" s="932">
        <v>7.0</v>
      </c>
      <c r="I3295" s="937">
        <v>7.0</v>
      </c>
      <c r="J3295" s="915">
        <v>50.0</v>
      </c>
      <c r="K3295" s="938">
        <v>7.14</v>
      </c>
      <c r="L3295" s="929" t="s">
        <v>1652</v>
      </c>
      <c r="M3295" s="930"/>
      <c r="N3295" s="930"/>
      <c r="O3295" s="930"/>
      <c r="P3295" s="930"/>
      <c r="Q3295" s="930"/>
      <c r="R3295" s="930"/>
      <c r="S3295" s="930"/>
      <c r="T3295" s="930"/>
      <c r="U3295" s="930"/>
      <c r="V3295" s="930"/>
      <c r="W3295" s="930"/>
      <c r="X3295" s="930"/>
    </row>
    <row r="3296" ht="12.0" customHeight="1">
      <c r="A3296" s="456" t="s">
        <v>6174</v>
      </c>
      <c r="B3296" s="322" t="s">
        <v>3067</v>
      </c>
      <c r="C3296" s="322" t="s">
        <v>139</v>
      </c>
      <c r="D3296" s="927" t="s">
        <v>6177</v>
      </c>
      <c r="E3296" s="939" t="s">
        <v>6178</v>
      </c>
      <c r="F3296" s="322" t="s">
        <v>2443</v>
      </c>
      <c r="G3296" s="936">
        <v>7.0</v>
      </c>
      <c r="H3296" s="932">
        <v>7.0</v>
      </c>
      <c r="I3296" s="937">
        <v>7.0</v>
      </c>
      <c r="J3296" s="915">
        <v>50.0</v>
      </c>
      <c r="K3296" s="938">
        <v>7.14</v>
      </c>
      <c r="L3296" s="929" t="s">
        <v>1652</v>
      </c>
      <c r="M3296" s="930"/>
      <c r="N3296" s="930"/>
      <c r="O3296" s="930"/>
      <c r="P3296" s="930"/>
      <c r="Q3296" s="930"/>
      <c r="R3296" s="930"/>
      <c r="S3296" s="930"/>
      <c r="T3296" s="930"/>
      <c r="U3296" s="930"/>
      <c r="V3296" s="930"/>
      <c r="W3296" s="930"/>
      <c r="X3296" s="930"/>
    </row>
    <row r="3297" ht="12.0" customHeight="1">
      <c r="A3297" s="456" t="s">
        <v>6174</v>
      </c>
      <c r="B3297" s="322" t="s">
        <v>3067</v>
      </c>
      <c r="C3297" s="322" t="s">
        <v>139</v>
      </c>
      <c r="D3297" s="931" t="s">
        <v>6153</v>
      </c>
      <c r="E3297" s="928" t="s">
        <v>6179</v>
      </c>
      <c r="F3297" s="322" t="s">
        <v>2443</v>
      </c>
      <c r="G3297" s="936">
        <v>7.0</v>
      </c>
      <c r="H3297" s="932">
        <v>7.0</v>
      </c>
      <c r="I3297" s="937">
        <v>7.0</v>
      </c>
      <c r="J3297" s="915">
        <v>50.0</v>
      </c>
      <c r="K3297" s="938">
        <v>7.14</v>
      </c>
      <c r="L3297" s="929" t="s">
        <v>1652</v>
      </c>
      <c r="M3297" s="930"/>
      <c r="N3297" s="930"/>
      <c r="O3297" s="930"/>
      <c r="P3297" s="930"/>
      <c r="Q3297" s="930"/>
      <c r="R3297" s="930"/>
      <c r="S3297" s="930"/>
      <c r="T3297" s="930"/>
      <c r="U3297" s="930"/>
      <c r="V3297" s="930"/>
      <c r="W3297" s="930"/>
      <c r="X3297" s="930"/>
    </row>
    <row r="3298" ht="12.0" customHeight="1">
      <c r="A3298" s="456" t="s">
        <v>6174</v>
      </c>
      <c r="B3298" s="322" t="s">
        <v>3067</v>
      </c>
      <c r="C3298" s="322" t="s">
        <v>139</v>
      </c>
      <c r="D3298" s="927" t="s">
        <v>6180</v>
      </c>
      <c r="E3298" s="939" t="s">
        <v>6181</v>
      </c>
      <c r="F3298" s="322" t="s">
        <v>2443</v>
      </c>
      <c r="G3298" s="936">
        <v>7.0</v>
      </c>
      <c r="H3298" s="932">
        <v>7.0</v>
      </c>
      <c r="I3298" s="937">
        <v>7.0</v>
      </c>
      <c r="J3298" s="915">
        <v>50.0</v>
      </c>
      <c r="K3298" s="938">
        <v>7.14</v>
      </c>
      <c r="L3298" s="929" t="s">
        <v>1652</v>
      </c>
      <c r="M3298" s="930"/>
      <c r="N3298" s="930"/>
      <c r="O3298" s="930"/>
      <c r="P3298" s="930"/>
      <c r="Q3298" s="930"/>
      <c r="R3298" s="930"/>
      <c r="S3298" s="930"/>
      <c r="T3298" s="930"/>
      <c r="U3298" s="930"/>
      <c r="V3298" s="930"/>
      <c r="W3298" s="930"/>
      <c r="X3298" s="930"/>
    </row>
    <row r="3299" ht="12.0" customHeight="1">
      <c r="A3299" s="456" t="s">
        <v>6182</v>
      </c>
      <c r="B3299" s="456" t="s">
        <v>6183</v>
      </c>
      <c r="C3299" s="322" t="s">
        <v>139</v>
      </c>
      <c r="D3299" s="940" t="s">
        <v>6184</v>
      </c>
      <c r="E3299" s="941" t="s">
        <v>6185</v>
      </c>
      <c r="F3299" s="322" t="s">
        <v>2443</v>
      </c>
      <c r="G3299" s="936">
        <v>7.0</v>
      </c>
      <c r="H3299" s="932">
        <v>6.0</v>
      </c>
      <c r="I3299" s="937">
        <v>8.0</v>
      </c>
      <c r="J3299" s="915">
        <v>50.0</v>
      </c>
      <c r="K3299" s="938">
        <v>7.14</v>
      </c>
      <c r="L3299" s="929" t="s">
        <v>1652</v>
      </c>
      <c r="M3299" s="930"/>
      <c r="N3299" s="930"/>
      <c r="O3299" s="930"/>
      <c r="P3299" s="930"/>
      <c r="Q3299" s="930"/>
      <c r="R3299" s="930"/>
      <c r="S3299" s="930"/>
      <c r="T3299" s="930"/>
      <c r="U3299" s="930"/>
      <c r="V3299" s="930"/>
      <c r="W3299" s="930"/>
      <c r="X3299" s="930"/>
    </row>
    <row r="3300" ht="12.0" customHeight="1">
      <c r="A3300" s="456" t="s">
        <v>6182</v>
      </c>
      <c r="B3300" s="456" t="s">
        <v>6186</v>
      </c>
      <c r="C3300" s="322" t="s">
        <v>139</v>
      </c>
      <c r="D3300" s="940" t="s">
        <v>6187</v>
      </c>
      <c r="E3300" s="941" t="s">
        <v>6188</v>
      </c>
      <c r="F3300" s="322" t="s">
        <v>2443</v>
      </c>
      <c r="G3300" s="936">
        <v>7.0</v>
      </c>
      <c r="H3300" s="932">
        <v>6.0</v>
      </c>
      <c r="I3300" s="937">
        <v>8.0</v>
      </c>
      <c r="J3300" s="915">
        <v>50.0</v>
      </c>
      <c r="K3300" s="938">
        <v>7.14</v>
      </c>
      <c r="L3300" s="929" t="s">
        <v>1652</v>
      </c>
      <c r="M3300" s="930"/>
      <c r="N3300" s="930"/>
      <c r="O3300" s="930"/>
      <c r="P3300" s="930"/>
      <c r="Q3300" s="930"/>
      <c r="R3300" s="930"/>
      <c r="S3300" s="930"/>
      <c r="T3300" s="930"/>
      <c r="U3300" s="930"/>
      <c r="V3300" s="930"/>
      <c r="W3300" s="930"/>
      <c r="X3300" s="930"/>
    </row>
    <row r="3301" ht="12.0" customHeight="1">
      <c r="A3301" s="456" t="s">
        <v>6182</v>
      </c>
      <c r="B3301" s="456" t="s">
        <v>6189</v>
      </c>
      <c r="C3301" s="322" t="s">
        <v>139</v>
      </c>
      <c r="D3301" s="940" t="s">
        <v>6190</v>
      </c>
      <c r="E3301" s="941" t="s">
        <v>6191</v>
      </c>
      <c r="F3301" s="322" t="s">
        <v>2443</v>
      </c>
      <c r="G3301" s="936">
        <v>7.0</v>
      </c>
      <c r="H3301" s="932">
        <v>6.0</v>
      </c>
      <c r="I3301" s="937">
        <v>8.0</v>
      </c>
      <c r="J3301" s="915">
        <v>50.0</v>
      </c>
      <c r="K3301" s="938">
        <v>7.14</v>
      </c>
      <c r="L3301" s="929" t="s">
        <v>1652</v>
      </c>
      <c r="M3301" s="930"/>
      <c r="N3301" s="930"/>
      <c r="O3301" s="930"/>
      <c r="P3301" s="930"/>
      <c r="Q3301" s="930"/>
      <c r="R3301" s="930"/>
      <c r="S3301" s="930"/>
      <c r="T3301" s="930"/>
      <c r="U3301" s="930"/>
      <c r="V3301" s="930"/>
      <c r="W3301" s="930"/>
      <c r="X3301" s="930"/>
    </row>
    <row r="3302" ht="12.0" customHeight="1">
      <c r="A3302" s="456" t="s">
        <v>6182</v>
      </c>
      <c r="B3302" s="456" t="s">
        <v>6192</v>
      </c>
      <c r="C3302" s="322" t="s">
        <v>139</v>
      </c>
      <c r="D3302" s="940" t="s">
        <v>6193</v>
      </c>
      <c r="E3302" s="941" t="s">
        <v>6194</v>
      </c>
      <c r="F3302" s="322" t="s">
        <v>2443</v>
      </c>
      <c r="G3302" s="936">
        <v>7.0</v>
      </c>
      <c r="H3302" s="932">
        <v>6.0</v>
      </c>
      <c r="I3302" s="937">
        <v>8.0</v>
      </c>
      <c r="J3302" s="915">
        <v>50.0</v>
      </c>
      <c r="K3302" s="938">
        <v>7.14</v>
      </c>
      <c r="L3302" s="929" t="s">
        <v>1652</v>
      </c>
      <c r="M3302" s="930"/>
      <c r="N3302" s="930"/>
      <c r="O3302" s="930"/>
      <c r="P3302" s="930"/>
      <c r="Q3302" s="930"/>
      <c r="R3302" s="930"/>
      <c r="S3302" s="930"/>
      <c r="T3302" s="930"/>
      <c r="U3302" s="930"/>
      <c r="V3302" s="930"/>
      <c r="W3302" s="930"/>
      <c r="X3302" s="930"/>
    </row>
    <row r="3303" ht="12.0" customHeight="1">
      <c r="A3303" s="456" t="s">
        <v>6182</v>
      </c>
      <c r="B3303" s="456" t="s">
        <v>6195</v>
      </c>
      <c r="C3303" s="322" t="s">
        <v>139</v>
      </c>
      <c r="D3303" s="940" t="s">
        <v>6196</v>
      </c>
      <c r="E3303" s="941" t="s">
        <v>6197</v>
      </c>
      <c r="F3303" s="322" t="s">
        <v>2443</v>
      </c>
      <c r="G3303" s="936">
        <v>7.0</v>
      </c>
      <c r="H3303" s="932">
        <v>6.0</v>
      </c>
      <c r="I3303" s="937">
        <v>8.0</v>
      </c>
      <c r="J3303" s="915">
        <v>50.0</v>
      </c>
      <c r="K3303" s="938">
        <v>7.14</v>
      </c>
      <c r="L3303" s="929" t="s">
        <v>1652</v>
      </c>
      <c r="M3303" s="930"/>
      <c r="N3303" s="930"/>
      <c r="O3303" s="930"/>
      <c r="P3303" s="930"/>
      <c r="Q3303" s="930"/>
      <c r="R3303" s="930"/>
      <c r="S3303" s="930"/>
      <c r="T3303" s="930"/>
      <c r="U3303" s="930"/>
      <c r="V3303" s="930"/>
      <c r="W3303" s="930"/>
      <c r="X3303" s="930"/>
    </row>
    <row r="3304" ht="12.0" customHeight="1">
      <c r="A3304" s="456" t="s">
        <v>6182</v>
      </c>
      <c r="B3304" s="456" t="s">
        <v>6198</v>
      </c>
      <c r="C3304" s="322" t="s">
        <v>139</v>
      </c>
      <c r="D3304" s="940" t="s">
        <v>6199</v>
      </c>
      <c r="E3304" s="941" t="s">
        <v>6200</v>
      </c>
      <c r="F3304" s="322" t="s">
        <v>2443</v>
      </c>
      <c r="G3304" s="936">
        <v>7.0</v>
      </c>
      <c r="H3304" s="932">
        <v>6.0</v>
      </c>
      <c r="I3304" s="937">
        <v>8.0</v>
      </c>
      <c r="J3304" s="915">
        <v>50.0</v>
      </c>
      <c r="K3304" s="938">
        <v>7.14</v>
      </c>
      <c r="L3304" s="929" t="s">
        <v>1652</v>
      </c>
      <c r="M3304" s="930"/>
      <c r="N3304" s="930"/>
      <c r="O3304" s="930"/>
      <c r="P3304" s="930"/>
      <c r="Q3304" s="930"/>
      <c r="R3304" s="930"/>
      <c r="S3304" s="930"/>
      <c r="T3304" s="930"/>
      <c r="U3304" s="930"/>
      <c r="V3304" s="930"/>
      <c r="W3304" s="930"/>
      <c r="X3304" s="930"/>
    </row>
    <row r="3305" ht="12.0" customHeight="1">
      <c r="A3305" s="456" t="s">
        <v>6201</v>
      </c>
      <c r="B3305" s="456" t="s">
        <v>6202</v>
      </c>
      <c r="C3305" s="322" t="s">
        <v>139</v>
      </c>
      <c r="D3305" s="927" t="s">
        <v>6203</v>
      </c>
      <c r="E3305" s="928" t="s">
        <v>6204</v>
      </c>
      <c r="F3305" s="322" t="s">
        <v>2443</v>
      </c>
      <c r="G3305" s="936">
        <v>5.0</v>
      </c>
      <c r="H3305" s="932">
        <v>5.0</v>
      </c>
      <c r="I3305" s="937">
        <v>5.0</v>
      </c>
      <c r="J3305" s="915">
        <v>50.0</v>
      </c>
      <c r="K3305" s="938">
        <v>10.0</v>
      </c>
      <c r="L3305" s="929" t="s">
        <v>1652</v>
      </c>
      <c r="M3305" s="930"/>
      <c r="N3305" s="930"/>
      <c r="O3305" s="930"/>
      <c r="P3305" s="930"/>
      <c r="Q3305" s="930"/>
      <c r="R3305" s="930"/>
      <c r="S3305" s="930"/>
      <c r="T3305" s="930"/>
      <c r="U3305" s="930"/>
      <c r="V3305" s="930"/>
      <c r="W3305" s="930"/>
      <c r="X3305" s="930"/>
    </row>
    <row r="3306" ht="12.0" customHeight="1">
      <c r="A3306" s="456" t="s">
        <v>6201</v>
      </c>
      <c r="B3306" s="456" t="s">
        <v>6205</v>
      </c>
      <c r="C3306" s="322" t="s">
        <v>139</v>
      </c>
      <c r="D3306" s="465" t="s">
        <v>6206</v>
      </c>
      <c r="E3306" s="928" t="s">
        <v>6207</v>
      </c>
      <c r="F3306" s="322" t="s">
        <v>2443</v>
      </c>
      <c r="G3306" s="936">
        <v>5.0</v>
      </c>
      <c r="H3306" s="932">
        <v>5.0</v>
      </c>
      <c r="I3306" s="937">
        <v>5.0</v>
      </c>
      <c r="J3306" s="915">
        <v>50.0</v>
      </c>
      <c r="K3306" s="938">
        <v>10.0</v>
      </c>
      <c r="L3306" s="929" t="s">
        <v>1652</v>
      </c>
      <c r="M3306" s="930"/>
      <c r="N3306" s="930"/>
      <c r="O3306" s="930"/>
      <c r="P3306" s="930"/>
      <c r="Q3306" s="930"/>
      <c r="R3306" s="930"/>
      <c r="S3306" s="930"/>
      <c r="T3306" s="930"/>
      <c r="U3306" s="930"/>
      <c r="V3306" s="930"/>
      <c r="W3306" s="930"/>
      <c r="X3306" s="930"/>
    </row>
    <row r="3307" ht="12.0" customHeight="1">
      <c r="A3307" s="456" t="s">
        <v>6201</v>
      </c>
      <c r="B3307" s="456" t="s">
        <v>6208</v>
      </c>
      <c r="C3307" s="322" t="s">
        <v>139</v>
      </c>
      <c r="D3307" s="927" t="s">
        <v>6209</v>
      </c>
      <c r="E3307" s="928" t="s">
        <v>6210</v>
      </c>
      <c r="F3307" s="322" t="s">
        <v>6211</v>
      </c>
      <c r="G3307" s="936">
        <v>5.0</v>
      </c>
      <c r="H3307" s="932">
        <v>5.0</v>
      </c>
      <c r="I3307" s="937">
        <v>5.0</v>
      </c>
      <c r="J3307" s="915">
        <v>50.0</v>
      </c>
      <c r="K3307" s="938">
        <v>10.0</v>
      </c>
      <c r="L3307" s="929" t="s">
        <v>1652</v>
      </c>
      <c r="M3307" s="930"/>
      <c r="N3307" s="930"/>
      <c r="O3307" s="930"/>
      <c r="P3307" s="930"/>
      <c r="Q3307" s="930"/>
      <c r="R3307" s="930"/>
      <c r="S3307" s="930"/>
      <c r="T3307" s="930"/>
      <c r="U3307" s="930"/>
      <c r="V3307" s="930"/>
      <c r="W3307" s="930"/>
      <c r="X3307" s="930"/>
    </row>
    <row r="3308" ht="12.0" customHeight="1">
      <c r="A3308" s="456" t="s">
        <v>6212</v>
      </c>
      <c r="B3308" s="456" t="s">
        <v>6213</v>
      </c>
      <c r="C3308" s="322" t="s">
        <v>139</v>
      </c>
      <c r="D3308" s="931" t="s">
        <v>6214</v>
      </c>
      <c r="E3308" s="928" t="s">
        <v>6215</v>
      </c>
      <c r="F3308" s="322" t="s">
        <v>2362</v>
      </c>
      <c r="G3308" s="936">
        <v>5.0</v>
      </c>
      <c r="H3308" s="932">
        <v>5.0</v>
      </c>
      <c r="I3308" s="937">
        <v>5.0</v>
      </c>
      <c r="J3308" s="915">
        <v>50.0</v>
      </c>
      <c r="K3308" s="938">
        <v>10.0</v>
      </c>
      <c r="L3308" s="929" t="s">
        <v>1652</v>
      </c>
      <c r="M3308" s="930"/>
      <c r="N3308" s="930"/>
      <c r="O3308" s="930"/>
      <c r="P3308" s="930"/>
      <c r="Q3308" s="930"/>
      <c r="R3308" s="930"/>
      <c r="S3308" s="930"/>
      <c r="T3308" s="930"/>
      <c r="U3308" s="930"/>
      <c r="V3308" s="930"/>
      <c r="W3308" s="930"/>
      <c r="X3308" s="930"/>
    </row>
    <row r="3309" ht="12.0" customHeight="1">
      <c r="A3309" s="456" t="s">
        <v>6216</v>
      </c>
      <c r="B3309" s="942" t="s">
        <v>6217</v>
      </c>
      <c r="C3309" s="322" t="s">
        <v>139</v>
      </c>
      <c r="D3309" s="942" t="s">
        <v>6218</v>
      </c>
      <c r="E3309" s="940" t="s">
        <v>6219</v>
      </c>
      <c r="F3309" s="322" t="s">
        <v>2443</v>
      </c>
      <c r="G3309" s="936">
        <v>7.0</v>
      </c>
      <c r="H3309" s="932">
        <v>7.0</v>
      </c>
      <c r="I3309" s="937">
        <v>7.0</v>
      </c>
      <c r="J3309" s="915">
        <v>50.0</v>
      </c>
      <c r="K3309" s="938">
        <v>7.14</v>
      </c>
      <c r="L3309" s="929" t="s">
        <v>1652</v>
      </c>
      <c r="M3309" s="930"/>
      <c r="N3309" s="930"/>
      <c r="O3309" s="930"/>
      <c r="P3309" s="930"/>
      <c r="Q3309" s="930"/>
      <c r="R3309" s="930"/>
      <c r="S3309" s="930"/>
      <c r="T3309" s="930"/>
      <c r="U3309" s="930"/>
      <c r="V3309" s="930"/>
      <c r="W3309" s="930"/>
      <c r="X3309" s="930"/>
    </row>
    <row r="3310" ht="12.0" customHeight="1">
      <c r="A3310" s="456" t="s">
        <v>6220</v>
      </c>
      <c r="B3310" s="459" t="s">
        <v>6221</v>
      </c>
      <c r="C3310" s="322" t="s">
        <v>139</v>
      </c>
      <c r="D3310" s="450" t="s">
        <v>6222</v>
      </c>
      <c r="E3310" s="943" t="s">
        <v>6223</v>
      </c>
      <c r="F3310" s="322" t="s">
        <v>2443</v>
      </c>
      <c r="G3310" s="936">
        <v>15.0</v>
      </c>
      <c r="H3310" s="932">
        <v>15.0</v>
      </c>
      <c r="I3310" s="937">
        <v>15.0</v>
      </c>
      <c r="J3310" s="915">
        <v>50.0</v>
      </c>
      <c r="K3310" s="938">
        <v>3.33</v>
      </c>
      <c r="L3310" s="929" t="s">
        <v>1652</v>
      </c>
      <c r="M3310" s="930"/>
      <c r="N3310" s="930"/>
      <c r="O3310" s="930"/>
      <c r="P3310" s="930"/>
      <c r="Q3310" s="930"/>
      <c r="R3310" s="930"/>
      <c r="S3310" s="930"/>
      <c r="T3310" s="930"/>
      <c r="U3310" s="930"/>
      <c r="V3310" s="930"/>
      <c r="W3310" s="930"/>
      <c r="X3310" s="930"/>
    </row>
    <row r="3311" ht="12.0" customHeight="1">
      <c r="A3311" s="456" t="s">
        <v>6220</v>
      </c>
      <c r="B3311" s="459" t="s">
        <v>6224</v>
      </c>
      <c r="C3311" s="322" t="s">
        <v>139</v>
      </c>
      <c r="D3311" s="944" t="s">
        <v>6225</v>
      </c>
      <c r="E3311" s="945" t="s">
        <v>6226</v>
      </c>
      <c r="F3311" s="322" t="s">
        <v>2443</v>
      </c>
      <c r="G3311" s="936">
        <v>15.0</v>
      </c>
      <c r="H3311" s="932">
        <v>15.0</v>
      </c>
      <c r="I3311" s="937">
        <v>15.0</v>
      </c>
      <c r="J3311" s="915">
        <v>50.0</v>
      </c>
      <c r="K3311" s="938">
        <v>3.33</v>
      </c>
      <c r="L3311" s="929" t="s">
        <v>1652</v>
      </c>
      <c r="M3311" s="930"/>
      <c r="N3311" s="930"/>
      <c r="O3311" s="930"/>
      <c r="P3311" s="930"/>
      <c r="Q3311" s="930"/>
      <c r="R3311" s="930"/>
      <c r="S3311" s="930"/>
      <c r="T3311" s="930"/>
      <c r="U3311" s="930"/>
      <c r="V3311" s="930"/>
      <c r="W3311" s="930"/>
      <c r="X3311" s="930"/>
    </row>
    <row r="3312" ht="12.0" customHeight="1">
      <c r="A3312" s="456" t="s">
        <v>6220</v>
      </c>
      <c r="B3312" s="459" t="s">
        <v>6227</v>
      </c>
      <c r="C3312" s="322" t="s">
        <v>139</v>
      </c>
      <c r="D3312" s="944" t="s">
        <v>6228</v>
      </c>
      <c r="E3312" s="945" t="s">
        <v>6229</v>
      </c>
      <c r="F3312" s="322" t="s">
        <v>2443</v>
      </c>
      <c r="G3312" s="936">
        <v>15.0</v>
      </c>
      <c r="H3312" s="932">
        <v>15.0</v>
      </c>
      <c r="I3312" s="937">
        <v>15.0</v>
      </c>
      <c r="J3312" s="915">
        <v>50.0</v>
      </c>
      <c r="K3312" s="938">
        <v>3.33</v>
      </c>
      <c r="L3312" s="929" t="s">
        <v>1652</v>
      </c>
      <c r="M3312" s="930"/>
      <c r="N3312" s="930"/>
      <c r="O3312" s="930"/>
      <c r="P3312" s="930"/>
      <c r="Q3312" s="930"/>
      <c r="R3312" s="930"/>
      <c r="S3312" s="930"/>
      <c r="T3312" s="930"/>
      <c r="U3312" s="930"/>
      <c r="V3312" s="930"/>
      <c r="W3312" s="930"/>
      <c r="X3312" s="930"/>
    </row>
    <row r="3313" ht="12.0" customHeight="1">
      <c r="A3313" s="456" t="s">
        <v>6220</v>
      </c>
      <c r="B3313" s="459" t="s">
        <v>6230</v>
      </c>
      <c r="C3313" s="322" t="s">
        <v>139</v>
      </c>
      <c r="D3313" s="944" t="s">
        <v>6231</v>
      </c>
      <c r="E3313" s="945" t="s">
        <v>6232</v>
      </c>
      <c r="F3313" s="322" t="s">
        <v>2443</v>
      </c>
      <c r="G3313" s="936">
        <v>15.0</v>
      </c>
      <c r="H3313" s="932">
        <v>15.0</v>
      </c>
      <c r="I3313" s="937">
        <v>15.0</v>
      </c>
      <c r="J3313" s="915">
        <v>50.0</v>
      </c>
      <c r="K3313" s="938">
        <v>3.33</v>
      </c>
      <c r="L3313" s="929" t="s">
        <v>1652</v>
      </c>
      <c r="M3313" s="930"/>
      <c r="N3313" s="930"/>
      <c r="O3313" s="930"/>
      <c r="P3313" s="930"/>
      <c r="Q3313" s="930"/>
      <c r="R3313" s="930"/>
      <c r="S3313" s="930"/>
      <c r="T3313" s="930"/>
      <c r="U3313" s="930"/>
      <c r="V3313" s="930"/>
      <c r="W3313" s="930"/>
      <c r="X3313" s="930"/>
    </row>
    <row r="3314" ht="12.0" customHeight="1">
      <c r="A3314" s="456" t="s">
        <v>6220</v>
      </c>
      <c r="B3314" s="459" t="s">
        <v>6233</v>
      </c>
      <c r="C3314" s="322" t="s">
        <v>139</v>
      </c>
      <c r="D3314" s="944" t="s">
        <v>6234</v>
      </c>
      <c r="E3314" s="945" t="s">
        <v>6235</v>
      </c>
      <c r="F3314" s="322" t="s">
        <v>2443</v>
      </c>
      <c r="G3314" s="936">
        <v>15.0</v>
      </c>
      <c r="H3314" s="932">
        <v>15.0</v>
      </c>
      <c r="I3314" s="937">
        <v>15.0</v>
      </c>
      <c r="J3314" s="915">
        <v>50.0</v>
      </c>
      <c r="K3314" s="938">
        <v>3.33</v>
      </c>
      <c r="L3314" s="929" t="s">
        <v>1652</v>
      </c>
      <c r="M3314" s="930"/>
      <c r="N3314" s="930"/>
      <c r="O3314" s="930"/>
      <c r="P3314" s="930"/>
      <c r="Q3314" s="930"/>
      <c r="R3314" s="930"/>
      <c r="S3314" s="930"/>
      <c r="T3314" s="930"/>
      <c r="U3314" s="930"/>
      <c r="V3314" s="930"/>
      <c r="W3314" s="930"/>
      <c r="X3314" s="930"/>
    </row>
    <row r="3315" ht="12.0" customHeight="1">
      <c r="A3315" s="456" t="s">
        <v>6220</v>
      </c>
      <c r="B3315" s="459" t="s">
        <v>6236</v>
      </c>
      <c r="C3315" s="322" t="s">
        <v>139</v>
      </c>
      <c r="D3315" s="944" t="s">
        <v>6237</v>
      </c>
      <c r="E3315" s="945" t="s">
        <v>6238</v>
      </c>
      <c r="F3315" s="322" t="s">
        <v>2443</v>
      </c>
      <c r="G3315" s="936">
        <v>15.0</v>
      </c>
      <c r="H3315" s="932">
        <v>15.0</v>
      </c>
      <c r="I3315" s="937">
        <v>15.0</v>
      </c>
      <c r="J3315" s="915">
        <v>50.0</v>
      </c>
      <c r="K3315" s="938">
        <v>3.33</v>
      </c>
      <c r="L3315" s="929" t="s">
        <v>1652</v>
      </c>
      <c r="M3315" s="930"/>
      <c r="N3315" s="930"/>
      <c r="O3315" s="930"/>
      <c r="P3315" s="930"/>
      <c r="Q3315" s="930"/>
      <c r="R3315" s="930"/>
      <c r="S3315" s="930"/>
      <c r="T3315" s="930"/>
      <c r="U3315" s="930"/>
      <c r="V3315" s="930"/>
      <c r="W3315" s="930"/>
      <c r="X3315" s="930"/>
    </row>
    <row r="3316" ht="12.0" customHeight="1">
      <c r="A3316" s="456" t="s">
        <v>6220</v>
      </c>
      <c r="B3316" s="459" t="s">
        <v>6239</v>
      </c>
      <c r="C3316" s="322" t="s">
        <v>139</v>
      </c>
      <c r="D3316" s="944" t="s">
        <v>6240</v>
      </c>
      <c r="E3316" s="946" t="s">
        <v>1705</v>
      </c>
      <c r="F3316" s="322" t="s">
        <v>2443</v>
      </c>
      <c r="G3316" s="936">
        <v>15.0</v>
      </c>
      <c r="H3316" s="932">
        <v>15.0</v>
      </c>
      <c r="I3316" s="937">
        <v>15.0</v>
      </c>
      <c r="J3316" s="915">
        <v>50.0</v>
      </c>
      <c r="K3316" s="938">
        <v>3.33</v>
      </c>
      <c r="L3316" s="929" t="s">
        <v>1652</v>
      </c>
      <c r="M3316" s="930"/>
      <c r="N3316" s="930"/>
      <c r="O3316" s="930"/>
      <c r="P3316" s="930"/>
      <c r="Q3316" s="930"/>
      <c r="R3316" s="930"/>
      <c r="S3316" s="930"/>
      <c r="T3316" s="930"/>
      <c r="U3316" s="930"/>
      <c r="V3316" s="930"/>
      <c r="W3316" s="930"/>
      <c r="X3316" s="930"/>
    </row>
    <row r="3317" ht="12.0" customHeight="1">
      <c r="A3317" s="456" t="s">
        <v>6220</v>
      </c>
      <c r="B3317" s="459" t="s">
        <v>6241</v>
      </c>
      <c r="C3317" s="322" t="s">
        <v>139</v>
      </c>
      <c r="D3317" s="450" t="s">
        <v>6242</v>
      </c>
      <c r="E3317" s="947" t="s">
        <v>403</v>
      </c>
      <c r="F3317" s="322" t="s">
        <v>2443</v>
      </c>
      <c r="G3317" s="936">
        <v>15.0</v>
      </c>
      <c r="H3317" s="932">
        <v>15.0</v>
      </c>
      <c r="I3317" s="937">
        <v>15.0</v>
      </c>
      <c r="J3317" s="915">
        <v>50.0</v>
      </c>
      <c r="K3317" s="938">
        <v>3.33</v>
      </c>
      <c r="L3317" s="929" t="s">
        <v>1652</v>
      </c>
      <c r="M3317" s="930"/>
      <c r="N3317" s="930"/>
      <c r="O3317" s="930"/>
      <c r="P3317" s="930"/>
      <c r="Q3317" s="930"/>
      <c r="R3317" s="930"/>
      <c r="S3317" s="930"/>
      <c r="T3317" s="930"/>
      <c r="U3317" s="930"/>
      <c r="V3317" s="930"/>
      <c r="W3317" s="930"/>
      <c r="X3317" s="930"/>
    </row>
    <row r="3318" ht="12.0" customHeight="1">
      <c r="A3318" s="456" t="s">
        <v>6220</v>
      </c>
      <c r="B3318" s="459" t="s">
        <v>6243</v>
      </c>
      <c r="C3318" s="322" t="s">
        <v>139</v>
      </c>
      <c r="D3318" s="450" t="s">
        <v>6244</v>
      </c>
      <c r="E3318" s="947" t="s">
        <v>6245</v>
      </c>
      <c r="F3318" s="322" t="s">
        <v>2443</v>
      </c>
      <c r="G3318" s="936">
        <v>15.0</v>
      </c>
      <c r="H3318" s="932">
        <v>15.0</v>
      </c>
      <c r="I3318" s="937">
        <v>15.0</v>
      </c>
      <c r="J3318" s="915">
        <v>50.0</v>
      </c>
      <c r="K3318" s="938">
        <v>3.33</v>
      </c>
      <c r="L3318" s="929" t="s">
        <v>1652</v>
      </c>
      <c r="M3318" s="930"/>
      <c r="N3318" s="930"/>
      <c r="O3318" s="930"/>
      <c r="P3318" s="930"/>
      <c r="Q3318" s="930"/>
      <c r="R3318" s="930"/>
      <c r="S3318" s="930"/>
      <c r="T3318" s="930"/>
      <c r="U3318" s="930"/>
      <c r="V3318" s="930"/>
      <c r="W3318" s="930"/>
      <c r="X3318" s="930"/>
    </row>
    <row r="3319" ht="12.0" customHeight="1">
      <c r="A3319" s="456" t="s">
        <v>6220</v>
      </c>
      <c r="B3319" s="459" t="s">
        <v>6246</v>
      </c>
      <c r="C3319" s="322" t="s">
        <v>139</v>
      </c>
      <c r="D3319" s="944" t="s">
        <v>6247</v>
      </c>
      <c r="E3319" s="945" t="s">
        <v>6248</v>
      </c>
      <c r="F3319" s="322" t="s">
        <v>2443</v>
      </c>
      <c r="G3319" s="936">
        <v>15.0</v>
      </c>
      <c r="H3319" s="932">
        <v>15.0</v>
      </c>
      <c r="I3319" s="937">
        <v>15.0</v>
      </c>
      <c r="J3319" s="915">
        <v>50.0</v>
      </c>
      <c r="K3319" s="938">
        <v>3.33</v>
      </c>
      <c r="L3319" s="929" t="s">
        <v>1652</v>
      </c>
      <c r="M3319" s="930"/>
      <c r="N3319" s="930"/>
      <c r="O3319" s="930"/>
      <c r="P3319" s="930"/>
      <c r="Q3319" s="930"/>
      <c r="R3319" s="930"/>
      <c r="S3319" s="930"/>
      <c r="T3319" s="930"/>
      <c r="U3319" s="930"/>
      <c r="V3319" s="930"/>
      <c r="W3319" s="930"/>
      <c r="X3319" s="930"/>
    </row>
    <row r="3320" ht="12.0" customHeight="1">
      <c r="A3320" s="456" t="s">
        <v>6249</v>
      </c>
      <c r="B3320" s="494" t="s">
        <v>6250</v>
      </c>
      <c r="C3320" s="322" t="s">
        <v>139</v>
      </c>
      <c r="D3320" s="944" t="s">
        <v>6251</v>
      </c>
      <c r="E3320" s="945" t="s">
        <v>6252</v>
      </c>
      <c r="F3320" s="322" t="s">
        <v>2443</v>
      </c>
      <c r="G3320" s="936">
        <v>13.0</v>
      </c>
      <c r="H3320" s="932">
        <v>13.0</v>
      </c>
      <c r="I3320" s="937">
        <v>15.0</v>
      </c>
      <c r="J3320" s="915">
        <v>50.0</v>
      </c>
      <c r="K3320" s="938">
        <v>3.84</v>
      </c>
      <c r="L3320" s="929" t="s">
        <v>1652</v>
      </c>
      <c r="M3320" s="930"/>
      <c r="N3320" s="930"/>
      <c r="O3320" s="930"/>
      <c r="P3320" s="930"/>
      <c r="Q3320" s="930"/>
      <c r="R3320" s="930"/>
      <c r="S3320" s="930"/>
      <c r="T3320" s="930"/>
      <c r="U3320" s="930"/>
      <c r="V3320" s="930"/>
      <c r="W3320" s="930"/>
      <c r="X3320" s="930"/>
    </row>
    <row r="3321" ht="12.0" customHeight="1">
      <c r="A3321" s="456" t="s">
        <v>6253</v>
      </c>
      <c r="B3321" s="453" t="s">
        <v>6254</v>
      </c>
      <c r="C3321" s="322" t="s">
        <v>139</v>
      </c>
      <c r="D3321" s="495" t="s">
        <v>6255</v>
      </c>
      <c r="E3321" s="948" t="s">
        <v>503</v>
      </c>
      <c r="F3321" s="322" t="s">
        <v>2443</v>
      </c>
      <c r="G3321" s="936">
        <v>15.0</v>
      </c>
      <c r="H3321" s="932">
        <v>14.0</v>
      </c>
      <c r="I3321" s="937">
        <v>15.0</v>
      </c>
      <c r="J3321" s="915">
        <v>50.0</v>
      </c>
      <c r="K3321" s="938">
        <v>3.33</v>
      </c>
      <c r="L3321" s="929" t="s">
        <v>1652</v>
      </c>
      <c r="M3321" s="930"/>
      <c r="N3321" s="930"/>
      <c r="O3321" s="930"/>
      <c r="P3321" s="930"/>
      <c r="Q3321" s="930"/>
      <c r="R3321" s="930"/>
      <c r="S3321" s="930"/>
      <c r="T3321" s="930"/>
      <c r="U3321" s="930"/>
      <c r="V3321" s="930"/>
      <c r="W3321" s="930"/>
      <c r="X3321" s="930"/>
    </row>
    <row r="3322" ht="12.0" customHeight="1">
      <c r="A3322" s="456" t="s">
        <v>6249</v>
      </c>
      <c r="B3322" s="453" t="s">
        <v>6256</v>
      </c>
      <c r="C3322" s="322" t="s">
        <v>139</v>
      </c>
      <c r="D3322" s="949" t="s">
        <v>6257</v>
      </c>
      <c r="E3322" s="950" t="s">
        <v>6258</v>
      </c>
      <c r="F3322" s="322" t="s">
        <v>2443</v>
      </c>
      <c r="G3322" s="936">
        <v>13.0</v>
      </c>
      <c r="H3322" s="932">
        <v>13.0</v>
      </c>
      <c r="I3322" s="937">
        <v>15.0</v>
      </c>
      <c r="J3322" s="915">
        <v>50.0</v>
      </c>
      <c r="K3322" s="938">
        <v>3.84</v>
      </c>
      <c r="L3322" s="929" t="s">
        <v>1652</v>
      </c>
      <c r="M3322" s="930"/>
      <c r="N3322" s="930"/>
      <c r="O3322" s="930"/>
      <c r="P3322" s="930"/>
      <c r="Q3322" s="930"/>
      <c r="R3322" s="930"/>
      <c r="S3322" s="930"/>
      <c r="T3322" s="930"/>
      <c r="U3322" s="930"/>
      <c r="V3322" s="930"/>
      <c r="W3322" s="930"/>
      <c r="X3322" s="930"/>
    </row>
    <row r="3323" ht="12.0" customHeight="1">
      <c r="A3323" s="456" t="s">
        <v>6259</v>
      </c>
      <c r="B3323" s="454" t="s">
        <v>6260</v>
      </c>
      <c r="C3323" s="322" t="s">
        <v>139</v>
      </c>
      <c r="D3323" s="940" t="s">
        <v>6261</v>
      </c>
      <c r="E3323" s="928" t="s">
        <v>6262</v>
      </c>
      <c r="F3323" s="322" t="s">
        <v>2443</v>
      </c>
      <c r="G3323" s="936">
        <v>8.0</v>
      </c>
      <c r="H3323" s="932">
        <v>8.0</v>
      </c>
      <c r="I3323" s="937">
        <v>8.0</v>
      </c>
      <c r="J3323" s="915">
        <v>50.0</v>
      </c>
      <c r="K3323" s="938">
        <v>6.25</v>
      </c>
      <c r="L3323" s="929" t="s">
        <v>1652</v>
      </c>
      <c r="M3323" s="930"/>
      <c r="N3323" s="930"/>
      <c r="O3323" s="930"/>
      <c r="P3323" s="930"/>
      <c r="Q3323" s="930"/>
      <c r="R3323" s="930"/>
      <c r="S3323" s="930"/>
      <c r="T3323" s="930"/>
      <c r="U3323" s="930"/>
      <c r="V3323" s="930"/>
      <c r="W3323" s="930"/>
      <c r="X3323" s="930"/>
    </row>
    <row r="3324" ht="12.0" customHeight="1">
      <c r="A3324" s="456" t="s">
        <v>6263</v>
      </c>
      <c r="B3324" s="322" t="s">
        <v>6264</v>
      </c>
      <c r="C3324" s="322" t="s">
        <v>139</v>
      </c>
      <c r="D3324" s="940" t="s">
        <v>6265</v>
      </c>
      <c r="E3324" s="941" t="s">
        <v>6266</v>
      </c>
      <c r="F3324" s="322" t="s">
        <v>2443</v>
      </c>
      <c r="G3324" s="936">
        <v>7.0</v>
      </c>
      <c r="H3324" s="932">
        <v>6.0</v>
      </c>
      <c r="I3324" s="937">
        <v>7.0</v>
      </c>
      <c r="J3324" s="915">
        <v>50.0</v>
      </c>
      <c r="K3324" s="938">
        <v>7.14</v>
      </c>
      <c r="L3324" s="929" t="s">
        <v>1652</v>
      </c>
      <c r="M3324" s="930"/>
      <c r="N3324" s="930"/>
      <c r="O3324" s="930"/>
      <c r="P3324" s="930"/>
      <c r="Q3324" s="930"/>
      <c r="R3324" s="930"/>
      <c r="S3324" s="930"/>
      <c r="T3324" s="930"/>
      <c r="U3324" s="930"/>
      <c r="V3324" s="930"/>
      <c r="W3324" s="930"/>
      <c r="X3324" s="930"/>
    </row>
    <row r="3325" ht="12.0" customHeight="1">
      <c r="A3325" s="456" t="s">
        <v>6267</v>
      </c>
      <c r="B3325" s="322" t="s">
        <v>6264</v>
      </c>
      <c r="C3325" s="322" t="s">
        <v>139</v>
      </c>
      <c r="D3325" s="940" t="s">
        <v>6268</v>
      </c>
      <c r="E3325" s="941" t="s">
        <v>6269</v>
      </c>
      <c r="F3325" s="322" t="s">
        <v>2443</v>
      </c>
      <c r="G3325" s="936">
        <v>7.0</v>
      </c>
      <c r="H3325" s="932">
        <v>6.0</v>
      </c>
      <c r="I3325" s="937">
        <v>7.0</v>
      </c>
      <c r="J3325" s="915">
        <v>50.0</v>
      </c>
      <c r="K3325" s="938">
        <v>7.14</v>
      </c>
      <c r="L3325" s="929" t="s">
        <v>1652</v>
      </c>
      <c r="M3325" s="930"/>
      <c r="N3325" s="930"/>
      <c r="O3325" s="930"/>
      <c r="P3325" s="930"/>
      <c r="Q3325" s="930"/>
      <c r="R3325" s="930"/>
      <c r="S3325" s="930"/>
      <c r="T3325" s="930"/>
      <c r="U3325" s="930"/>
      <c r="V3325" s="930"/>
      <c r="W3325" s="930"/>
      <c r="X3325" s="930"/>
    </row>
    <row r="3326" ht="12.0" customHeight="1">
      <c r="A3326" s="456" t="s">
        <v>6270</v>
      </c>
      <c r="B3326" s="322" t="s">
        <v>6264</v>
      </c>
      <c r="C3326" s="322" t="s">
        <v>139</v>
      </c>
      <c r="D3326" s="951" t="s">
        <v>6271</v>
      </c>
      <c r="E3326" s="928" t="s">
        <v>1192</v>
      </c>
      <c r="F3326" s="322" t="s">
        <v>2443</v>
      </c>
      <c r="G3326" s="936">
        <v>7.0</v>
      </c>
      <c r="H3326" s="932">
        <v>6.0</v>
      </c>
      <c r="I3326" s="937">
        <v>7.0</v>
      </c>
      <c r="J3326" s="915">
        <v>50.0</v>
      </c>
      <c r="K3326" s="938">
        <v>7.14</v>
      </c>
      <c r="L3326" s="929" t="s">
        <v>1652</v>
      </c>
      <c r="M3326" s="930"/>
      <c r="N3326" s="930"/>
      <c r="O3326" s="930"/>
      <c r="P3326" s="930"/>
      <c r="Q3326" s="930"/>
      <c r="R3326" s="930"/>
      <c r="S3326" s="930"/>
      <c r="T3326" s="930"/>
      <c r="U3326" s="930"/>
      <c r="V3326" s="930"/>
      <c r="W3326" s="930"/>
      <c r="X3326" s="930"/>
    </row>
    <row r="3327" ht="12.0" customHeight="1">
      <c r="A3327" s="456" t="s">
        <v>6272</v>
      </c>
      <c r="B3327" s="322" t="s">
        <v>6264</v>
      </c>
      <c r="C3327" s="322" t="s">
        <v>139</v>
      </c>
      <c r="D3327" s="940" t="s">
        <v>6273</v>
      </c>
      <c r="E3327" s="928" t="s">
        <v>6274</v>
      </c>
      <c r="F3327" s="322" t="s">
        <v>2443</v>
      </c>
      <c r="G3327" s="936">
        <v>7.0</v>
      </c>
      <c r="H3327" s="932">
        <v>6.0</v>
      </c>
      <c r="I3327" s="937">
        <v>7.0</v>
      </c>
      <c r="J3327" s="915">
        <v>50.0</v>
      </c>
      <c r="K3327" s="938">
        <v>7.14</v>
      </c>
      <c r="L3327" s="929" t="s">
        <v>1652</v>
      </c>
      <c r="M3327" s="930"/>
      <c r="N3327" s="930"/>
      <c r="O3327" s="930"/>
      <c r="P3327" s="930"/>
      <c r="Q3327" s="930"/>
      <c r="R3327" s="930"/>
      <c r="S3327" s="930"/>
      <c r="T3327" s="930"/>
      <c r="U3327" s="930"/>
      <c r="V3327" s="930"/>
      <c r="W3327" s="930"/>
      <c r="X3327" s="930"/>
    </row>
    <row r="3328" ht="12.0" customHeight="1">
      <c r="A3328" s="479" t="s">
        <v>6275</v>
      </c>
      <c r="B3328" s="322" t="s">
        <v>6276</v>
      </c>
      <c r="C3328" s="322" t="s">
        <v>139</v>
      </c>
      <c r="D3328" s="940" t="s">
        <v>6277</v>
      </c>
      <c r="E3328" s="940" t="s">
        <v>6278</v>
      </c>
      <c r="F3328" s="322" t="s">
        <v>2443</v>
      </c>
      <c r="G3328" s="936">
        <v>8.0</v>
      </c>
      <c r="H3328" s="932">
        <v>8.0</v>
      </c>
      <c r="I3328" s="937">
        <v>8.0</v>
      </c>
      <c r="J3328" s="915">
        <v>50.0</v>
      </c>
      <c r="K3328" s="938">
        <v>6.25</v>
      </c>
      <c r="L3328" s="929" t="s">
        <v>1652</v>
      </c>
      <c r="M3328" s="930"/>
      <c r="N3328" s="930"/>
      <c r="O3328" s="930"/>
      <c r="P3328" s="930"/>
      <c r="Q3328" s="930"/>
      <c r="R3328" s="930"/>
      <c r="S3328" s="930"/>
      <c r="T3328" s="930"/>
      <c r="U3328" s="930"/>
      <c r="V3328" s="930"/>
      <c r="W3328" s="930"/>
      <c r="X3328" s="930"/>
    </row>
    <row r="3329" ht="12.0" customHeight="1">
      <c r="A3329" s="479" t="s">
        <v>6275</v>
      </c>
      <c r="B3329" s="322" t="s">
        <v>6279</v>
      </c>
      <c r="C3329" s="322" t="s">
        <v>139</v>
      </c>
      <c r="D3329" s="940" t="s">
        <v>6280</v>
      </c>
      <c r="E3329" s="940" t="s">
        <v>6281</v>
      </c>
      <c r="F3329" s="322" t="s">
        <v>2443</v>
      </c>
      <c r="G3329" s="936">
        <v>8.0</v>
      </c>
      <c r="H3329" s="932">
        <v>8.0</v>
      </c>
      <c r="I3329" s="937">
        <v>8.0</v>
      </c>
      <c r="J3329" s="915">
        <v>50.0</v>
      </c>
      <c r="K3329" s="938">
        <v>6.25</v>
      </c>
      <c r="L3329" s="929" t="s">
        <v>1652</v>
      </c>
      <c r="M3329" s="930"/>
      <c r="N3329" s="930"/>
      <c r="O3329" s="930"/>
      <c r="P3329" s="930"/>
      <c r="Q3329" s="930"/>
      <c r="R3329" s="930"/>
      <c r="S3329" s="930"/>
      <c r="T3329" s="930"/>
      <c r="U3329" s="930"/>
      <c r="V3329" s="930"/>
      <c r="W3329" s="930"/>
      <c r="X3329" s="930"/>
    </row>
    <row r="3330" ht="12.0" customHeight="1">
      <c r="A3330" s="479" t="s">
        <v>6275</v>
      </c>
      <c r="B3330" s="322" t="s">
        <v>6282</v>
      </c>
      <c r="C3330" s="322" t="s">
        <v>139</v>
      </c>
      <c r="D3330" s="940" t="s">
        <v>6283</v>
      </c>
      <c r="E3330" s="940" t="s">
        <v>6284</v>
      </c>
      <c r="F3330" s="322" t="s">
        <v>2443</v>
      </c>
      <c r="G3330" s="936">
        <v>8.0</v>
      </c>
      <c r="H3330" s="932">
        <v>8.0</v>
      </c>
      <c r="I3330" s="937">
        <v>8.0</v>
      </c>
      <c r="J3330" s="915">
        <v>50.0</v>
      </c>
      <c r="K3330" s="938">
        <v>6.25</v>
      </c>
      <c r="L3330" s="929" t="s">
        <v>1652</v>
      </c>
      <c r="M3330" s="930"/>
      <c r="N3330" s="930"/>
      <c r="O3330" s="930"/>
      <c r="P3330" s="930"/>
      <c r="Q3330" s="930"/>
      <c r="R3330" s="930"/>
      <c r="S3330" s="930"/>
      <c r="T3330" s="930"/>
      <c r="U3330" s="930"/>
      <c r="V3330" s="930"/>
      <c r="W3330" s="930"/>
      <c r="X3330" s="930"/>
    </row>
    <row r="3331" ht="12.0" customHeight="1">
      <c r="A3331" s="479" t="s">
        <v>6275</v>
      </c>
      <c r="B3331" s="322" t="s">
        <v>6285</v>
      </c>
      <c r="C3331" s="322" t="s">
        <v>139</v>
      </c>
      <c r="D3331" s="940" t="s">
        <v>6286</v>
      </c>
      <c r="E3331" s="940" t="s">
        <v>6287</v>
      </c>
      <c r="F3331" s="322" t="s">
        <v>2443</v>
      </c>
      <c r="G3331" s="952">
        <v>8.0</v>
      </c>
      <c r="H3331" s="497">
        <v>8.0</v>
      </c>
      <c r="I3331" s="498">
        <v>8.0</v>
      </c>
      <c r="J3331" s="915">
        <v>50.0</v>
      </c>
      <c r="K3331" s="953">
        <v>6.25</v>
      </c>
      <c r="L3331" s="929" t="s">
        <v>1652</v>
      </c>
      <c r="M3331" s="930"/>
      <c r="N3331" s="930"/>
      <c r="O3331" s="930"/>
      <c r="P3331" s="930"/>
      <c r="Q3331" s="930"/>
      <c r="R3331" s="930"/>
      <c r="S3331" s="930"/>
      <c r="T3331" s="930"/>
      <c r="U3331" s="930"/>
      <c r="V3331" s="930"/>
      <c r="W3331" s="930"/>
      <c r="X3331" s="930"/>
    </row>
    <row r="3332" ht="12.0" customHeight="1">
      <c r="A3332" s="931" t="s">
        <v>6288</v>
      </c>
      <c r="B3332" s="322" t="s">
        <v>6289</v>
      </c>
      <c r="C3332" s="322" t="s">
        <v>139</v>
      </c>
      <c r="D3332" s="927" t="s">
        <v>6290</v>
      </c>
      <c r="E3332" s="927" t="s">
        <v>6291</v>
      </c>
      <c r="F3332" s="954" t="s">
        <v>6292</v>
      </c>
      <c r="G3332" s="315">
        <v>6.0</v>
      </c>
      <c r="H3332" s="725">
        <v>6.0</v>
      </c>
      <c r="I3332" s="314">
        <v>6.0</v>
      </c>
      <c r="J3332" s="314">
        <v>50.0</v>
      </c>
      <c r="K3332" s="604">
        <v>6.25</v>
      </c>
      <c r="L3332" s="929" t="s">
        <v>1652</v>
      </c>
      <c r="M3332" s="932"/>
      <c r="N3332" s="932"/>
      <c r="O3332" s="932"/>
      <c r="P3332" s="932"/>
      <c r="Q3332" s="932"/>
      <c r="R3332" s="932"/>
      <c r="S3332" s="932"/>
      <c r="T3332" s="932"/>
      <c r="U3332" s="932"/>
      <c r="V3332" s="932"/>
      <c r="W3332" s="932"/>
      <c r="X3332" s="932"/>
    </row>
    <row r="3333" ht="12.0" customHeight="1">
      <c r="A3333" s="931" t="s">
        <v>6288</v>
      </c>
      <c r="B3333" s="322" t="s">
        <v>6289</v>
      </c>
      <c r="C3333" s="322" t="s">
        <v>139</v>
      </c>
      <c r="D3333" s="931" t="s">
        <v>6293</v>
      </c>
      <c r="E3333" s="927" t="s">
        <v>6294</v>
      </c>
      <c r="F3333" s="931" t="s">
        <v>6295</v>
      </c>
      <c r="G3333" s="315">
        <v>6.0</v>
      </c>
      <c r="H3333" s="725">
        <v>6.0</v>
      </c>
      <c r="I3333" s="314">
        <v>6.0</v>
      </c>
      <c r="J3333" s="314">
        <v>50.0</v>
      </c>
      <c r="K3333" s="604">
        <v>6.25</v>
      </c>
      <c r="L3333" s="929" t="s">
        <v>1652</v>
      </c>
      <c r="M3333" s="932"/>
      <c r="N3333" s="932"/>
      <c r="O3333" s="932"/>
      <c r="P3333" s="932"/>
      <c r="Q3333" s="932"/>
      <c r="R3333" s="932"/>
      <c r="S3333" s="932"/>
      <c r="T3333" s="932"/>
      <c r="U3333" s="932"/>
      <c r="V3333" s="932"/>
      <c r="W3333" s="932"/>
      <c r="X3333" s="932"/>
    </row>
    <row r="3334" ht="12.0" customHeight="1">
      <c r="A3334" s="931" t="s">
        <v>6288</v>
      </c>
      <c r="B3334" s="322" t="s">
        <v>6289</v>
      </c>
      <c r="C3334" s="322" t="s">
        <v>139</v>
      </c>
      <c r="D3334" s="931" t="s">
        <v>6296</v>
      </c>
      <c r="E3334" s="927" t="s">
        <v>6297</v>
      </c>
      <c r="F3334" s="954" t="s">
        <v>701</v>
      </c>
      <c r="G3334" s="315">
        <v>6.0</v>
      </c>
      <c r="H3334" s="725">
        <v>6.0</v>
      </c>
      <c r="I3334" s="314">
        <v>6.0</v>
      </c>
      <c r="J3334" s="314">
        <v>50.0</v>
      </c>
      <c r="K3334" s="604">
        <v>6.25</v>
      </c>
      <c r="L3334" s="929" t="s">
        <v>1652</v>
      </c>
      <c r="M3334" s="932"/>
      <c r="N3334" s="932"/>
      <c r="O3334" s="932"/>
      <c r="P3334" s="932"/>
      <c r="Q3334" s="932"/>
      <c r="R3334" s="932"/>
      <c r="S3334" s="932"/>
      <c r="T3334" s="932"/>
      <c r="U3334" s="932"/>
      <c r="V3334" s="932"/>
      <c r="W3334" s="932"/>
      <c r="X3334" s="932"/>
    </row>
    <row r="3335" ht="12.0" customHeight="1">
      <c r="A3335" s="931" t="s">
        <v>6288</v>
      </c>
      <c r="B3335" s="322" t="s">
        <v>6289</v>
      </c>
      <c r="C3335" s="322" t="s">
        <v>139</v>
      </c>
      <c r="D3335" s="927" t="s">
        <v>6298</v>
      </c>
      <c r="E3335" s="928" t="s">
        <v>6299</v>
      </c>
      <c r="F3335" s="931" t="s">
        <v>6295</v>
      </c>
      <c r="G3335" s="315">
        <v>6.0</v>
      </c>
      <c r="H3335" s="725">
        <v>6.0</v>
      </c>
      <c r="I3335" s="314">
        <v>6.0</v>
      </c>
      <c r="J3335" s="314">
        <v>50.0</v>
      </c>
      <c r="K3335" s="604">
        <v>6.25</v>
      </c>
      <c r="L3335" s="929" t="s">
        <v>1652</v>
      </c>
      <c r="M3335" s="932"/>
      <c r="N3335" s="932"/>
      <c r="O3335" s="932"/>
      <c r="P3335" s="932"/>
      <c r="Q3335" s="932"/>
      <c r="R3335" s="932"/>
      <c r="S3335" s="932"/>
      <c r="T3335" s="932"/>
      <c r="U3335" s="932"/>
      <c r="V3335" s="932"/>
      <c r="W3335" s="932"/>
      <c r="X3335" s="932"/>
    </row>
    <row r="3336" ht="12.0" customHeight="1">
      <c r="A3336" s="931" t="s">
        <v>6288</v>
      </c>
      <c r="B3336" s="322" t="s">
        <v>6289</v>
      </c>
      <c r="C3336" s="322" t="s">
        <v>139</v>
      </c>
      <c r="D3336" s="927" t="s">
        <v>6300</v>
      </c>
      <c r="E3336" s="928" t="s">
        <v>6301</v>
      </c>
      <c r="F3336" s="931" t="s">
        <v>2362</v>
      </c>
      <c r="G3336" s="315">
        <v>6.0</v>
      </c>
      <c r="H3336" s="725">
        <v>6.0</v>
      </c>
      <c r="I3336" s="314">
        <v>6.0</v>
      </c>
      <c r="J3336" s="314">
        <v>50.0</v>
      </c>
      <c r="K3336" s="604">
        <v>6.25</v>
      </c>
      <c r="L3336" s="929" t="s">
        <v>1652</v>
      </c>
      <c r="M3336" s="932"/>
      <c r="N3336" s="932"/>
      <c r="O3336" s="932"/>
      <c r="P3336" s="932"/>
      <c r="Q3336" s="932"/>
      <c r="R3336" s="932"/>
      <c r="S3336" s="932"/>
      <c r="T3336" s="932"/>
      <c r="U3336" s="932"/>
      <c r="V3336" s="932"/>
      <c r="W3336" s="932"/>
      <c r="X3336" s="932"/>
    </row>
    <row r="3337" ht="12.0" customHeight="1">
      <c r="A3337" s="449" t="s">
        <v>6302</v>
      </c>
      <c r="B3337" s="455" t="s">
        <v>6303</v>
      </c>
      <c r="C3337" s="955" t="s">
        <v>139</v>
      </c>
      <c r="D3337" s="456" t="s">
        <v>6304</v>
      </c>
      <c r="E3337" s="941" t="s">
        <v>6305</v>
      </c>
      <c r="F3337" s="322" t="s">
        <v>2443</v>
      </c>
      <c r="G3337" s="314">
        <v>14.0</v>
      </c>
      <c r="H3337" s="314">
        <v>14.0</v>
      </c>
      <c r="I3337" s="314">
        <v>14.0</v>
      </c>
      <c r="J3337" s="845">
        <v>50.0</v>
      </c>
      <c r="K3337" s="915">
        <v>3.57</v>
      </c>
      <c r="L3337" s="929" t="s">
        <v>1652</v>
      </c>
      <c r="M3337" s="609"/>
      <c r="N3337" s="609"/>
      <c r="O3337" s="609"/>
      <c r="P3337" s="609"/>
      <c r="Q3337" s="609"/>
      <c r="R3337" s="609"/>
      <c r="S3337" s="609"/>
      <c r="T3337" s="609"/>
      <c r="U3337" s="609"/>
      <c r="V3337" s="609"/>
      <c r="W3337" s="609"/>
      <c r="X3337" s="609"/>
    </row>
    <row r="3338" ht="12.0" customHeight="1">
      <c r="A3338" s="483" t="s">
        <v>6306</v>
      </c>
      <c r="B3338" s="956" t="s">
        <v>6307</v>
      </c>
      <c r="C3338" s="957" t="s">
        <v>139</v>
      </c>
      <c r="D3338" s="956" t="s">
        <v>6308</v>
      </c>
      <c r="E3338" s="958" t="s">
        <v>6309</v>
      </c>
      <c r="F3338" s="959" t="s">
        <v>2443</v>
      </c>
      <c r="G3338" s="960">
        <v>8.0</v>
      </c>
      <c r="H3338" s="960">
        <v>8.0</v>
      </c>
      <c r="I3338" s="960">
        <v>8.0</v>
      </c>
      <c r="J3338" s="961">
        <v>50.0</v>
      </c>
      <c r="K3338" s="962">
        <v>6.25</v>
      </c>
      <c r="L3338" s="929" t="s">
        <v>1652</v>
      </c>
      <c r="M3338" s="609"/>
      <c r="N3338" s="609"/>
      <c r="O3338" s="609"/>
      <c r="P3338" s="609"/>
      <c r="Q3338" s="609"/>
      <c r="R3338" s="609"/>
      <c r="S3338" s="609"/>
      <c r="T3338" s="609"/>
      <c r="U3338" s="609"/>
      <c r="V3338" s="609"/>
      <c r="W3338" s="609"/>
      <c r="X3338" s="609"/>
    </row>
    <row r="3339" ht="12.0" customHeight="1">
      <c r="A3339" s="162" t="s">
        <v>1872</v>
      </c>
      <c r="B3339" s="162" t="s">
        <v>980</v>
      </c>
      <c r="C3339" s="231" t="s">
        <v>139</v>
      </c>
      <c r="D3339" s="162" t="s">
        <v>6310</v>
      </c>
      <c r="E3339" s="145" t="s">
        <v>6311</v>
      </c>
      <c r="F3339" s="163" t="s">
        <v>2508</v>
      </c>
      <c r="G3339" s="161">
        <v>6.0</v>
      </c>
      <c r="H3339" s="161">
        <v>6.0</v>
      </c>
      <c r="I3339" s="161">
        <v>8.0</v>
      </c>
      <c r="J3339" s="801">
        <v>50.0</v>
      </c>
      <c r="K3339" s="887">
        <v>8.333333333333334</v>
      </c>
      <c r="L3339" s="929" t="s">
        <v>1652</v>
      </c>
      <c r="M3339" s="609"/>
      <c r="N3339" s="609"/>
      <c r="O3339" s="609"/>
      <c r="P3339" s="609"/>
      <c r="Q3339" s="609"/>
      <c r="R3339" s="609"/>
      <c r="S3339" s="609"/>
      <c r="T3339" s="609"/>
      <c r="U3339" s="609"/>
      <c r="V3339" s="609"/>
      <c r="W3339" s="609"/>
      <c r="X3339" s="609"/>
    </row>
    <row r="3340" ht="12.0" customHeight="1">
      <c r="A3340" s="162" t="s">
        <v>6312</v>
      </c>
      <c r="B3340" s="162" t="s">
        <v>2200</v>
      </c>
      <c r="C3340" s="231" t="s">
        <v>139</v>
      </c>
      <c r="D3340" s="162" t="s">
        <v>6313</v>
      </c>
      <c r="E3340" s="145" t="s">
        <v>6314</v>
      </c>
      <c r="F3340" s="163" t="s">
        <v>2508</v>
      </c>
      <c r="G3340" s="161">
        <v>8.0</v>
      </c>
      <c r="H3340" s="161">
        <v>6.0</v>
      </c>
      <c r="I3340" s="161">
        <v>8.0</v>
      </c>
      <c r="J3340" s="801">
        <v>50.0</v>
      </c>
      <c r="K3340" s="887">
        <f>50/6</f>
        <v>8.333333333</v>
      </c>
      <c r="L3340" s="929" t="s">
        <v>1652</v>
      </c>
      <c r="M3340" s="609"/>
      <c r="N3340" s="609"/>
      <c r="O3340" s="609"/>
      <c r="P3340" s="609"/>
      <c r="Q3340" s="609"/>
      <c r="R3340" s="609"/>
      <c r="S3340" s="609"/>
      <c r="T3340" s="609"/>
      <c r="U3340" s="609"/>
      <c r="V3340" s="609"/>
      <c r="W3340" s="609"/>
      <c r="X3340" s="609"/>
    </row>
    <row r="3341" ht="12.0" customHeight="1">
      <c r="A3341" s="162" t="s">
        <v>6315</v>
      </c>
      <c r="B3341" s="162" t="s">
        <v>6316</v>
      </c>
      <c r="C3341" s="231" t="s">
        <v>139</v>
      </c>
      <c r="D3341" s="162" t="s">
        <v>6317</v>
      </c>
      <c r="E3341" s="145" t="s">
        <v>6318</v>
      </c>
      <c r="F3341" s="163" t="s">
        <v>2508</v>
      </c>
      <c r="G3341" s="161">
        <v>8.0</v>
      </c>
      <c r="H3341" s="161">
        <v>6.0</v>
      </c>
      <c r="I3341" s="161">
        <v>8.0</v>
      </c>
      <c r="J3341" s="801">
        <v>50.0</v>
      </c>
      <c r="K3341" s="887">
        <v>8.33</v>
      </c>
      <c r="L3341" s="929" t="s">
        <v>1652</v>
      </c>
      <c r="M3341" s="609"/>
      <c r="N3341" s="609"/>
      <c r="O3341" s="609"/>
      <c r="P3341" s="609"/>
      <c r="Q3341" s="609"/>
      <c r="R3341" s="609"/>
      <c r="S3341" s="609"/>
      <c r="T3341" s="609"/>
      <c r="U3341" s="609"/>
      <c r="V3341" s="609"/>
      <c r="W3341" s="609"/>
      <c r="X3341" s="609"/>
    </row>
    <row r="3342" ht="12.0" customHeight="1">
      <c r="A3342" s="162" t="s">
        <v>1866</v>
      </c>
      <c r="B3342" s="162" t="s">
        <v>971</v>
      </c>
      <c r="C3342" s="556" t="s">
        <v>139</v>
      </c>
      <c r="D3342" s="162" t="s">
        <v>6319</v>
      </c>
      <c r="E3342" s="145" t="s">
        <v>6320</v>
      </c>
      <c r="F3342" s="163" t="s">
        <v>2508</v>
      </c>
      <c r="G3342" s="161">
        <v>10.0</v>
      </c>
      <c r="H3342" s="161">
        <v>9.0</v>
      </c>
      <c r="I3342" s="161">
        <v>10.0</v>
      </c>
      <c r="J3342" s="801">
        <v>50.0</v>
      </c>
      <c r="K3342" s="887">
        <f t="shared" ref="K3342:K3343" si="36">J3342/G3342</f>
        <v>5</v>
      </c>
      <c r="L3342" s="929" t="s">
        <v>1652</v>
      </c>
    </row>
    <row r="3343" ht="12.0" customHeight="1">
      <c r="A3343" s="162" t="s">
        <v>1857</v>
      </c>
      <c r="B3343" s="162" t="s">
        <v>467</v>
      </c>
      <c r="C3343" s="556" t="s">
        <v>139</v>
      </c>
      <c r="D3343" s="162" t="s">
        <v>6321</v>
      </c>
      <c r="E3343" s="145" t="s">
        <v>509</v>
      </c>
      <c r="F3343" s="163" t="s">
        <v>2508</v>
      </c>
      <c r="G3343" s="161">
        <v>13.0</v>
      </c>
      <c r="H3343" s="161">
        <v>13.0</v>
      </c>
      <c r="I3343" s="161">
        <v>15.0</v>
      </c>
      <c r="J3343" s="801">
        <v>50.0</v>
      </c>
      <c r="K3343" s="887">
        <f t="shared" si="36"/>
        <v>3.846153846</v>
      </c>
      <c r="L3343" s="929" t="s">
        <v>1652</v>
      </c>
    </row>
    <row r="3344" ht="12.0" customHeight="1">
      <c r="A3344" s="200" t="s">
        <v>1130</v>
      </c>
      <c r="B3344" s="200" t="s">
        <v>451</v>
      </c>
      <c r="C3344" s="314" t="s">
        <v>139</v>
      </c>
      <c r="D3344" s="200" t="s">
        <v>6322</v>
      </c>
      <c r="E3344" s="762" t="s">
        <v>4530</v>
      </c>
      <c r="F3344" s="322" t="s">
        <v>3412</v>
      </c>
      <c r="G3344" s="314">
        <v>8.0</v>
      </c>
      <c r="H3344" s="314">
        <v>6.0</v>
      </c>
      <c r="I3344" s="314">
        <v>8.0</v>
      </c>
      <c r="J3344" s="915">
        <v>50.0</v>
      </c>
      <c r="K3344" s="915">
        <v>7.0</v>
      </c>
      <c r="L3344" s="929" t="s">
        <v>1652</v>
      </c>
      <c r="M3344" s="246"/>
      <c r="N3344" s="246"/>
      <c r="O3344" s="246"/>
      <c r="P3344" s="246"/>
      <c r="Q3344" s="246"/>
      <c r="R3344" s="246"/>
      <c r="S3344" s="246"/>
      <c r="T3344" s="246"/>
      <c r="U3344" s="246"/>
      <c r="V3344" s="246"/>
      <c r="W3344" s="246"/>
      <c r="X3344" s="246"/>
      <c r="Y3344" s="246"/>
      <c r="Z3344" s="246"/>
    </row>
    <row r="3345" ht="12.0" customHeight="1">
      <c r="A3345" s="200" t="s">
        <v>1130</v>
      </c>
      <c r="B3345" s="200" t="s">
        <v>451</v>
      </c>
      <c r="C3345" s="314" t="s">
        <v>139</v>
      </c>
      <c r="D3345" s="200" t="s">
        <v>6323</v>
      </c>
      <c r="E3345" s="762" t="s">
        <v>3414</v>
      </c>
      <c r="F3345" s="322" t="s">
        <v>3412</v>
      </c>
      <c r="G3345" s="314">
        <v>8.0</v>
      </c>
      <c r="H3345" s="314">
        <v>6.0</v>
      </c>
      <c r="I3345" s="314">
        <v>8.0</v>
      </c>
      <c r="J3345" s="915">
        <v>50.0</v>
      </c>
      <c r="K3345" s="915">
        <v>7.0</v>
      </c>
      <c r="L3345" s="929" t="s">
        <v>1652</v>
      </c>
      <c r="M3345" s="246"/>
      <c r="N3345" s="246"/>
      <c r="O3345" s="246"/>
      <c r="P3345" s="246"/>
      <c r="Q3345" s="246"/>
      <c r="R3345" s="246"/>
      <c r="S3345" s="246"/>
      <c r="T3345" s="246"/>
      <c r="U3345" s="246"/>
      <c r="V3345" s="246"/>
      <c r="W3345" s="246"/>
      <c r="X3345" s="246"/>
      <c r="Y3345" s="246"/>
      <c r="Z3345" s="246"/>
    </row>
    <row r="3346" ht="12.0" customHeight="1">
      <c r="A3346" s="818" t="s">
        <v>6324</v>
      </c>
      <c r="B3346" s="556" t="s">
        <v>6325</v>
      </c>
      <c r="C3346" s="556" t="s">
        <v>2010</v>
      </c>
      <c r="D3346" s="229" t="s">
        <v>6326</v>
      </c>
      <c r="E3346" s="105" t="s">
        <v>6327</v>
      </c>
      <c r="F3346" s="229" t="s">
        <v>2443</v>
      </c>
      <c r="G3346" s="507">
        <v>14.0</v>
      </c>
      <c r="H3346" s="507">
        <v>8.0</v>
      </c>
      <c r="I3346" s="507">
        <v>14.0</v>
      </c>
      <c r="J3346" s="963">
        <v>50.0</v>
      </c>
      <c r="K3346" s="887">
        <f t="shared" ref="K3346:K3350" si="37">J3346/G3346</f>
        <v>3.571428571</v>
      </c>
      <c r="L3346" s="929" t="s">
        <v>1652</v>
      </c>
    </row>
    <row r="3347" ht="12.0" customHeight="1">
      <c r="A3347" s="818" t="s">
        <v>6328</v>
      </c>
      <c r="B3347" s="556" t="s">
        <v>6329</v>
      </c>
      <c r="C3347" s="314" t="s">
        <v>139</v>
      </c>
      <c r="D3347" s="229" t="s">
        <v>6330</v>
      </c>
      <c r="E3347" s="105" t="s">
        <v>6331</v>
      </c>
      <c r="F3347" s="229" t="s">
        <v>2443</v>
      </c>
      <c r="G3347" s="507">
        <v>7.0</v>
      </c>
      <c r="H3347" s="507">
        <v>5.0</v>
      </c>
      <c r="I3347" s="507">
        <v>9.0</v>
      </c>
      <c r="J3347" s="963">
        <v>50.0</v>
      </c>
      <c r="K3347" s="887">
        <f t="shared" si="37"/>
        <v>7.142857143</v>
      </c>
      <c r="L3347" s="929" t="s">
        <v>1652</v>
      </c>
    </row>
    <row r="3348" ht="12.0" customHeight="1">
      <c r="A3348" s="818" t="s">
        <v>6328</v>
      </c>
      <c r="B3348" s="556" t="s">
        <v>6329</v>
      </c>
      <c r="C3348" s="314" t="s">
        <v>139</v>
      </c>
      <c r="D3348" s="229" t="s">
        <v>6332</v>
      </c>
      <c r="E3348" s="105" t="s">
        <v>6333</v>
      </c>
      <c r="F3348" s="229" t="s">
        <v>2443</v>
      </c>
      <c r="G3348" s="507">
        <v>7.0</v>
      </c>
      <c r="H3348" s="507">
        <v>5.0</v>
      </c>
      <c r="I3348" s="507">
        <v>9.0</v>
      </c>
      <c r="J3348" s="963">
        <v>50.0</v>
      </c>
      <c r="K3348" s="887">
        <f t="shared" si="37"/>
        <v>7.142857143</v>
      </c>
      <c r="L3348" s="929" t="s">
        <v>1652</v>
      </c>
    </row>
    <row r="3349" ht="12.0" customHeight="1">
      <c r="A3349" s="818" t="s">
        <v>6328</v>
      </c>
      <c r="B3349" s="556" t="s">
        <v>6329</v>
      </c>
      <c r="C3349" s="314" t="s">
        <v>139</v>
      </c>
      <c r="D3349" s="229" t="s">
        <v>6334</v>
      </c>
      <c r="E3349" s="105" t="s">
        <v>6335</v>
      </c>
      <c r="F3349" s="229" t="s">
        <v>2443</v>
      </c>
      <c r="G3349" s="507">
        <v>7.0</v>
      </c>
      <c r="H3349" s="507">
        <v>5.0</v>
      </c>
      <c r="I3349" s="507">
        <v>9.0</v>
      </c>
      <c r="J3349" s="963">
        <v>50.0</v>
      </c>
      <c r="K3349" s="964">
        <f t="shared" si="37"/>
        <v>7.142857143</v>
      </c>
      <c r="L3349" s="929" t="s">
        <v>1652</v>
      </c>
      <c r="N3349" s="894"/>
    </row>
    <row r="3350" ht="12.0" customHeight="1">
      <c r="A3350" s="818" t="s">
        <v>6328</v>
      </c>
      <c r="B3350" s="556" t="s">
        <v>6329</v>
      </c>
      <c r="C3350" s="314" t="s">
        <v>139</v>
      </c>
      <c r="D3350" s="229" t="s">
        <v>6336</v>
      </c>
      <c r="E3350" s="105" t="s">
        <v>6337</v>
      </c>
      <c r="F3350" s="965" t="s">
        <v>2443</v>
      </c>
      <c r="G3350" s="511">
        <v>7.0</v>
      </c>
      <c r="H3350" s="511">
        <v>5.0</v>
      </c>
      <c r="I3350" s="511">
        <v>9.0</v>
      </c>
      <c r="J3350" s="710">
        <v>50.0</v>
      </c>
      <c r="K3350" s="887">
        <f t="shared" si="37"/>
        <v>7.142857143</v>
      </c>
      <c r="L3350" s="929" t="s">
        <v>1652</v>
      </c>
    </row>
    <row r="3351" ht="12.0" customHeight="1">
      <c r="A3351" s="402" t="s">
        <v>6338</v>
      </c>
      <c r="B3351" s="402" t="s">
        <v>6339</v>
      </c>
      <c r="C3351" s="314" t="s">
        <v>139</v>
      </c>
      <c r="D3351" s="402" t="s">
        <v>6340</v>
      </c>
      <c r="E3351" s="966" t="s">
        <v>6341</v>
      </c>
      <c r="F3351" s="965" t="s">
        <v>2443</v>
      </c>
      <c r="G3351" s="511">
        <v>6.0</v>
      </c>
      <c r="H3351" s="511">
        <v>5.0</v>
      </c>
      <c r="I3351" s="511">
        <v>7.0</v>
      </c>
      <c r="J3351" s="710">
        <f>50</f>
        <v>50</v>
      </c>
      <c r="K3351" s="887">
        <f>50/6</f>
        <v>8.333333333</v>
      </c>
      <c r="L3351" s="929" t="s">
        <v>1652</v>
      </c>
    </row>
    <row r="3352" ht="12.0" customHeight="1">
      <c r="A3352" s="511" t="s">
        <v>6342</v>
      </c>
      <c r="B3352" s="511" t="s">
        <v>6343</v>
      </c>
      <c r="C3352" s="511" t="s">
        <v>139</v>
      </c>
      <c r="D3352" s="511" t="s">
        <v>6344</v>
      </c>
      <c r="E3352" s="511" t="s">
        <v>2927</v>
      </c>
      <c r="F3352" s="531" t="s">
        <v>2508</v>
      </c>
      <c r="G3352" s="511">
        <v>5.0</v>
      </c>
      <c r="H3352" s="511">
        <v>5.0</v>
      </c>
      <c r="I3352" s="511">
        <v>5.0</v>
      </c>
      <c r="J3352" s="530">
        <v>50.0</v>
      </c>
      <c r="K3352" s="530">
        <v>10.0</v>
      </c>
      <c r="L3352" s="929" t="s">
        <v>1652</v>
      </c>
    </row>
    <row r="3353" ht="12.0" customHeight="1">
      <c r="A3353" s="511" t="s">
        <v>6345</v>
      </c>
      <c r="B3353" s="511" t="s">
        <v>6346</v>
      </c>
      <c r="C3353" s="511" t="s">
        <v>139</v>
      </c>
      <c r="D3353" s="511" t="s">
        <v>6347</v>
      </c>
      <c r="E3353" s="511" t="s">
        <v>6348</v>
      </c>
      <c r="F3353" s="531" t="s">
        <v>2443</v>
      </c>
      <c r="G3353" s="511">
        <v>6.0</v>
      </c>
      <c r="H3353" s="511">
        <v>6.0</v>
      </c>
      <c r="I3353" s="511">
        <v>6.0</v>
      </c>
      <c r="J3353" s="530">
        <v>50.0</v>
      </c>
      <c r="K3353" s="530">
        <f t="shared" ref="K3353:K3355" si="38">50/6</f>
        <v>8.333333333</v>
      </c>
      <c r="L3353" s="929" t="s">
        <v>1652</v>
      </c>
    </row>
    <row r="3354" ht="12.0" customHeight="1">
      <c r="A3354" s="511" t="s">
        <v>6345</v>
      </c>
      <c r="B3354" s="511" t="s">
        <v>6346</v>
      </c>
      <c r="C3354" s="511" t="s">
        <v>139</v>
      </c>
      <c r="D3354" s="511" t="s">
        <v>6349</v>
      </c>
      <c r="E3354" s="511" t="s">
        <v>6350</v>
      </c>
      <c r="F3354" s="531" t="s">
        <v>2443</v>
      </c>
      <c r="G3354" s="511">
        <v>6.0</v>
      </c>
      <c r="H3354" s="511">
        <v>6.0</v>
      </c>
      <c r="I3354" s="511">
        <v>6.0</v>
      </c>
      <c r="J3354" s="530">
        <v>50.0</v>
      </c>
      <c r="K3354" s="530">
        <f t="shared" si="38"/>
        <v>8.333333333</v>
      </c>
      <c r="L3354" s="929" t="s">
        <v>1652</v>
      </c>
    </row>
    <row r="3355" ht="12.0" customHeight="1">
      <c r="A3355" s="511" t="s">
        <v>6345</v>
      </c>
      <c r="B3355" s="511" t="s">
        <v>6346</v>
      </c>
      <c r="C3355" s="511" t="s">
        <v>139</v>
      </c>
      <c r="D3355" s="511" t="s">
        <v>6351</v>
      </c>
      <c r="E3355" s="105" t="s">
        <v>6352</v>
      </c>
      <c r="F3355" s="531" t="s">
        <v>2443</v>
      </c>
      <c r="G3355" s="511">
        <v>6.0</v>
      </c>
      <c r="H3355" s="511">
        <v>6.0</v>
      </c>
      <c r="I3355" s="511">
        <v>6.0</v>
      </c>
      <c r="J3355" s="530">
        <v>50.0</v>
      </c>
      <c r="K3355" s="530">
        <f t="shared" si="38"/>
        <v>8.333333333</v>
      </c>
      <c r="L3355" s="929" t="s">
        <v>1652</v>
      </c>
    </row>
    <row r="3356" ht="12.0" customHeight="1">
      <c r="A3356" s="456" t="s">
        <v>6145</v>
      </c>
      <c r="B3356" s="322" t="s">
        <v>6146</v>
      </c>
      <c r="C3356" s="322" t="s">
        <v>139</v>
      </c>
      <c r="D3356" s="927" t="s">
        <v>6353</v>
      </c>
      <c r="E3356" s="928" t="s">
        <v>6354</v>
      </c>
      <c r="F3356" s="322" t="s">
        <v>2443</v>
      </c>
      <c r="G3356" s="314">
        <v>8.0</v>
      </c>
      <c r="H3356" s="314">
        <v>5.0</v>
      </c>
      <c r="I3356" s="314">
        <v>8.0</v>
      </c>
      <c r="J3356" s="915">
        <v>50.0</v>
      </c>
      <c r="K3356" s="915">
        <v>6.25</v>
      </c>
      <c r="L3356" s="929" t="s">
        <v>1723</v>
      </c>
      <c r="M3356" s="930"/>
      <c r="N3356" s="930"/>
      <c r="O3356" s="930"/>
      <c r="P3356" s="930"/>
      <c r="Q3356" s="930"/>
      <c r="R3356" s="930"/>
      <c r="S3356" s="930"/>
      <c r="T3356" s="930"/>
      <c r="U3356" s="930"/>
      <c r="V3356" s="930"/>
      <c r="W3356" s="930"/>
      <c r="X3356" s="930"/>
    </row>
    <row r="3357" ht="12.0" customHeight="1">
      <c r="A3357" s="456" t="s">
        <v>6145</v>
      </c>
      <c r="B3357" s="322" t="s">
        <v>6146</v>
      </c>
      <c r="C3357" s="322" t="s">
        <v>139</v>
      </c>
      <c r="D3357" s="931" t="s">
        <v>6355</v>
      </c>
      <c r="E3357" s="928" t="s">
        <v>6356</v>
      </c>
      <c r="F3357" s="322" t="s">
        <v>2443</v>
      </c>
      <c r="G3357" s="314">
        <v>8.0</v>
      </c>
      <c r="H3357" s="314">
        <v>5.0</v>
      </c>
      <c r="I3357" s="314">
        <v>8.0</v>
      </c>
      <c r="J3357" s="915">
        <v>50.0</v>
      </c>
      <c r="K3357" s="915">
        <v>6.25</v>
      </c>
      <c r="L3357" s="929" t="s">
        <v>1723</v>
      </c>
      <c r="M3357" s="930"/>
      <c r="N3357" s="930"/>
      <c r="O3357" s="930"/>
      <c r="P3357" s="930"/>
      <c r="Q3357" s="930"/>
      <c r="R3357" s="930"/>
      <c r="S3357" s="930"/>
      <c r="T3357" s="930"/>
      <c r="U3357" s="930"/>
      <c r="V3357" s="930"/>
      <c r="W3357" s="930"/>
      <c r="X3357" s="930"/>
    </row>
    <row r="3358" ht="12.0" customHeight="1">
      <c r="A3358" s="456" t="s">
        <v>6145</v>
      </c>
      <c r="B3358" s="322" t="s">
        <v>6146</v>
      </c>
      <c r="C3358" s="322" t="s">
        <v>139</v>
      </c>
      <c r="D3358" s="927" t="s">
        <v>6357</v>
      </c>
      <c r="E3358" s="928" t="s">
        <v>6358</v>
      </c>
      <c r="F3358" s="322" t="s">
        <v>2443</v>
      </c>
      <c r="G3358" s="314">
        <v>8.0</v>
      </c>
      <c r="H3358" s="314">
        <v>5.0</v>
      </c>
      <c r="I3358" s="314">
        <v>8.0</v>
      </c>
      <c r="J3358" s="915">
        <v>50.0</v>
      </c>
      <c r="K3358" s="915">
        <v>6.25</v>
      </c>
      <c r="L3358" s="929" t="s">
        <v>1723</v>
      </c>
      <c r="M3358" s="930"/>
      <c r="N3358" s="930"/>
      <c r="O3358" s="930"/>
      <c r="P3358" s="930"/>
      <c r="Q3358" s="930"/>
      <c r="R3358" s="930"/>
      <c r="S3358" s="930"/>
      <c r="T3358" s="930"/>
      <c r="U3358" s="930"/>
      <c r="V3358" s="930"/>
      <c r="W3358" s="930"/>
      <c r="X3358" s="930"/>
    </row>
    <row r="3359" ht="12.0" customHeight="1">
      <c r="A3359" s="456" t="s">
        <v>6145</v>
      </c>
      <c r="B3359" s="322" t="s">
        <v>6146</v>
      </c>
      <c r="C3359" s="322" t="s">
        <v>139</v>
      </c>
      <c r="D3359" s="931" t="s">
        <v>6153</v>
      </c>
      <c r="E3359" s="928" t="s">
        <v>6359</v>
      </c>
      <c r="F3359" s="322" t="s">
        <v>2443</v>
      </c>
      <c r="G3359" s="314">
        <v>8.0</v>
      </c>
      <c r="H3359" s="314">
        <v>5.0</v>
      </c>
      <c r="I3359" s="314">
        <v>8.0</v>
      </c>
      <c r="J3359" s="915">
        <v>50.0</v>
      </c>
      <c r="K3359" s="915">
        <v>6.25</v>
      </c>
      <c r="L3359" s="929" t="s">
        <v>1723</v>
      </c>
      <c r="M3359" s="930"/>
      <c r="N3359" s="930"/>
      <c r="O3359" s="930"/>
      <c r="P3359" s="930"/>
      <c r="Q3359" s="930"/>
      <c r="R3359" s="930"/>
      <c r="S3359" s="930"/>
      <c r="T3359" s="930"/>
      <c r="U3359" s="930"/>
      <c r="V3359" s="930"/>
      <c r="W3359" s="930"/>
      <c r="X3359" s="930"/>
    </row>
    <row r="3360" ht="12.0" customHeight="1">
      <c r="A3360" s="456" t="s">
        <v>6145</v>
      </c>
      <c r="B3360" s="322" t="s">
        <v>6146</v>
      </c>
      <c r="C3360" s="322" t="s">
        <v>139</v>
      </c>
      <c r="D3360" s="927" t="s">
        <v>6360</v>
      </c>
      <c r="E3360" s="928" t="s">
        <v>6361</v>
      </c>
      <c r="F3360" s="322" t="s">
        <v>6157</v>
      </c>
      <c r="G3360" s="314">
        <v>8.0</v>
      </c>
      <c r="H3360" s="314">
        <v>5.0</v>
      </c>
      <c r="I3360" s="314">
        <v>8.0</v>
      </c>
      <c r="J3360" s="915">
        <v>50.0</v>
      </c>
      <c r="K3360" s="915">
        <v>6.25</v>
      </c>
      <c r="L3360" s="929" t="s">
        <v>1723</v>
      </c>
      <c r="M3360" s="932"/>
      <c r="N3360" s="932"/>
      <c r="O3360" s="932"/>
      <c r="P3360" s="932"/>
      <c r="Q3360" s="932"/>
      <c r="R3360" s="932"/>
      <c r="S3360" s="932"/>
      <c r="T3360" s="932"/>
      <c r="U3360" s="932"/>
      <c r="V3360" s="932"/>
      <c r="W3360" s="932"/>
      <c r="X3360" s="932"/>
    </row>
    <row r="3361" ht="12.0" customHeight="1">
      <c r="A3361" s="456" t="s">
        <v>6145</v>
      </c>
      <c r="B3361" s="322" t="s">
        <v>6146</v>
      </c>
      <c r="C3361" s="322" t="s">
        <v>139</v>
      </c>
      <c r="D3361" s="931" t="s">
        <v>6362</v>
      </c>
      <c r="E3361" s="928" t="s">
        <v>6363</v>
      </c>
      <c r="F3361" s="322" t="s">
        <v>2443</v>
      </c>
      <c r="G3361" s="314">
        <v>8.0</v>
      </c>
      <c r="H3361" s="314">
        <v>5.0</v>
      </c>
      <c r="I3361" s="314">
        <v>8.0</v>
      </c>
      <c r="J3361" s="915">
        <v>50.0</v>
      </c>
      <c r="K3361" s="915">
        <v>6.25</v>
      </c>
      <c r="L3361" s="929" t="s">
        <v>1723</v>
      </c>
      <c r="M3361" s="930"/>
      <c r="N3361" s="930"/>
      <c r="O3361" s="930"/>
      <c r="P3361" s="930"/>
      <c r="Q3361" s="930"/>
      <c r="R3361" s="930"/>
      <c r="S3361" s="930"/>
      <c r="T3361" s="930"/>
      <c r="U3361" s="930"/>
      <c r="V3361" s="930"/>
      <c r="W3361" s="930"/>
      <c r="X3361" s="930"/>
    </row>
    <row r="3362" ht="12.0" customHeight="1">
      <c r="A3362" s="456" t="s">
        <v>6145</v>
      </c>
      <c r="B3362" s="322" t="s">
        <v>6146</v>
      </c>
      <c r="C3362" s="322" t="s">
        <v>139</v>
      </c>
      <c r="D3362" s="931" t="s">
        <v>6364</v>
      </c>
      <c r="E3362" s="928" t="s">
        <v>6365</v>
      </c>
      <c r="F3362" s="322" t="s">
        <v>2443</v>
      </c>
      <c r="G3362" s="314">
        <v>8.0</v>
      </c>
      <c r="H3362" s="314">
        <v>5.0</v>
      </c>
      <c r="I3362" s="314">
        <v>8.0</v>
      </c>
      <c r="J3362" s="915">
        <v>50.0</v>
      </c>
      <c r="K3362" s="915">
        <v>6.25</v>
      </c>
      <c r="L3362" s="929" t="s">
        <v>1723</v>
      </c>
      <c r="M3362" s="930"/>
      <c r="N3362" s="930"/>
      <c r="O3362" s="930"/>
      <c r="P3362" s="930"/>
      <c r="Q3362" s="930"/>
      <c r="R3362" s="930"/>
      <c r="S3362" s="930"/>
      <c r="T3362" s="930"/>
      <c r="U3362" s="930"/>
      <c r="V3362" s="930"/>
      <c r="W3362" s="930"/>
      <c r="X3362" s="930"/>
    </row>
    <row r="3363" ht="12.0" customHeight="1">
      <c r="A3363" s="456" t="s">
        <v>6145</v>
      </c>
      <c r="B3363" s="322" t="s">
        <v>6146</v>
      </c>
      <c r="C3363" s="322" t="s">
        <v>139</v>
      </c>
      <c r="D3363" s="927" t="s">
        <v>6366</v>
      </c>
      <c r="E3363" s="928" t="s">
        <v>6367</v>
      </c>
      <c r="F3363" s="322" t="s">
        <v>2362</v>
      </c>
      <c r="G3363" s="314">
        <v>8.0</v>
      </c>
      <c r="H3363" s="314">
        <v>5.0</v>
      </c>
      <c r="I3363" s="314">
        <v>8.0</v>
      </c>
      <c r="J3363" s="915">
        <v>50.0</v>
      </c>
      <c r="K3363" s="915">
        <v>6.25</v>
      </c>
      <c r="L3363" s="929" t="s">
        <v>1723</v>
      </c>
      <c r="M3363" s="930"/>
      <c r="N3363" s="930"/>
      <c r="O3363" s="930"/>
      <c r="P3363" s="930"/>
      <c r="Q3363" s="930"/>
      <c r="R3363" s="930"/>
      <c r="S3363" s="930"/>
      <c r="T3363" s="930"/>
      <c r="U3363" s="930"/>
      <c r="V3363" s="930"/>
      <c r="W3363" s="930"/>
      <c r="X3363" s="930"/>
    </row>
    <row r="3364" ht="12.0" customHeight="1">
      <c r="A3364" s="456" t="s">
        <v>6164</v>
      </c>
      <c r="B3364" s="322" t="s">
        <v>6368</v>
      </c>
      <c r="C3364" s="322" t="s">
        <v>139</v>
      </c>
      <c r="D3364" s="927" t="s">
        <v>6369</v>
      </c>
      <c r="E3364" s="928" t="s">
        <v>6370</v>
      </c>
      <c r="F3364" s="322" t="s">
        <v>2443</v>
      </c>
      <c r="G3364" s="933">
        <v>12.0</v>
      </c>
      <c r="H3364" s="463">
        <v>10.0</v>
      </c>
      <c r="I3364" s="464">
        <v>12.0</v>
      </c>
      <c r="J3364" s="915">
        <v>50.0</v>
      </c>
      <c r="K3364" s="934">
        <v>4.16</v>
      </c>
      <c r="L3364" s="929" t="s">
        <v>1723</v>
      </c>
      <c r="M3364" s="930"/>
      <c r="N3364" s="930"/>
      <c r="O3364" s="930"/>
      <c r="P3364" s="930"/>
      <c r="Q3364" s="930"/>
      <c r="R3364" s="930"/>
      <c r="S3364" s="930"/>
      <c r="T3364" s="930"/>
      <c r="U3364" s="930"/>
      <c r="V3364" s="930"/>
      <c r="W3364" s="930"/>
      <c r="X3364" s="930"/>
    </row>
    <row r="3365" ht="12.0" customHeight="1">
      <c r="A3365" s="456" t="s">
        <v>6164</v>
      </c>
      <c r="B3365" s="322" t="s">
        <v>6371</v>
      </c>
      <c r="C3365" s="322" t="s">
        <v>139</v>
      </c>
      <c r="D3365" s="931" t="s">
        <v>6172</v>
      </c>
      <c r="E3365" s="928" t="s">
        <v>6372</v>
      </c>
      <c r="F3365" s="322" t="s">
        <v>2443</v>
      </c>
      <c r="G3365" s="936">
        <v>12.0</v>
      </c>
      <c r="H3365" s="932">
        <v>10.0</v>
      </c>
      <c r="I3365" s="937">
        <v>12.0</v>
      </c>
      <c r="J3365" s="915">
        <v>50.0</v>
      </c>
      <c r="K3365" s="938">
        <v>4.16</v>
      </c>
      <c r="L3365" s="929" t="s">
        <v>1723</v>
      </c>
      <c r="M3365" s="930"/>
      <c r="N3365" s="930"/>
      <c r="O3365" s="930"/>
      <c r="P3365" s="930"/>
      <c r="Q3365" s="930"/>
      <c r="R3365" s="930"/>
      <c r="S3365" s="930"/>
      <c r="T3365" s="930"/>
      <c r="U3365" s="930"/>
      <c r="V3365" s="930"/>
      <c r="W3365" s="930"/>
      <c r="X3365" s="930"/>
    </row>
    <row r="3366" ht="12.0" customHeight="1">
      <c r="A3366" s="456" t="s">
        <v>6174</v>
      </c>
      <c r="B3366" s="322" t="s">
        <v>3067</v>
      </c>
      <c r="C3366" s="322" t="s">
        <v>139</v>
      </c>
      <c r="D3366" s="931" t="s">
        <v>6175</v>
      </c>
      <c r="E3366" s="928" t="s">
        <v>6373</v>
      </c>
      <c r="F3366" s="322" t="s">
        <v>2443</v>
      </c>
      <c r="G3366" s="936">
        <v>7.0</v>
      </c>
      <c r="H3366" s="932">
        <v>7.0</v>
      </c>
      <c r="I3366" s="937">
        <v>7.0</v>
      </c>
      <c r="J3366" s="915">
        <v>50.0</v>
      </c>
      <c r="K3366" s="938">
        <v>7.14</v>
      </c>
      <c r="L3366" s="929" t="s">
        <v>1723</v>
      </c>
      <c r="M3366" s="930"/>
      <c r="N3366" s="930"/>
      <c r="O3366" s="930"/>
      <c r="P3366" s="930"/>
      <c r="Q3366" s="930"/>
      <c r="R3366" s="930"/>
      <c r="S3366" s="930"/>
      <c r="T3366" s="930"/>
      <c r="U3366" s="930"/>
      <c r="V3366" s="930"/>
      <c r="W3366" s="930"/>
      <c r="X3366" s="930"/>
    </row>
    <row r="3367" ht="12.0" customHeight="1">
      <c r="A3367" s="456" t="s">
        <v>6174</v>
      </c>
      <c r="B3367" s="322" t="s">
        <v>3067</v>
      </c>
      <c r="C3367" s="322" t="s">
        <v>139</v>
      </c>
      <c r="D3367" s="927" t="s">
        <v>6374</v>
      </c>
      <c r="E3367" s="939" t="s">
        <v>6375</v>
      </c>
      <c r="F3367" s="322" t="s">
        <v>2443</v>
      </c>
      <c r="G3367" s="936">
        <v>7.0</v>
      </c>
      <c r="H3367" s="932">
        <v>7.0</v>
      </c>
      <c r="I3367" s="937">
        <v>7.0</v>
      </c>
      <c r="J3367" s="915">
        <v>50.0</v>
      </c>
      <c r="K3367" s="938">
        <v>7.14</v>
      </c>
      <c r="L3367" s="929" t="s">
        <v>1723</v>
      </c>
      <c r="M3367" s="930"/>
      <c r="N3367" s="930"/>
      <c r="O3367" s="930"/>
      <c r="P3367" s="930"/>
      <c r="Q3367" s="930"/>
      <c r="R3367" s="930"/>
      <c r="S3367" s="930"/>
      <c r="T3367" s="930"/>
      <c r="U3367" s="930"/>
      <c r="V3367" s="930"/>
      <c r="W3367" s="930"/>
      <c r="X3367" s="930"/>
    </row>
    <row r="3368" ht="12.0" customHeight="1">
      <c r="A3368" s="456" t="s">
        <v>6174</v>
      </c>
      <c r="B3368" s="322" t="s">
        <v>3067</v>
      </c>
      <c r="C3368" s="322" t="s">
        <v>139</v>
      </c>
      <c r="D3368" s="931" t="s">
        <v>6153</v>
      </c>
      <c r="E3368" s="928" t="s">
        <v>6376</v>
      </c>
      <c r="F3368" s="322" t="s">
        <v>2443</v>
      </c>
      <c r="G3368" s="936">
        <v>7.0</v>
      </c>
      <c r="H3368" s="932">
        <v>7.0</v>
      </c>
      <c r="I3368" s="937">
        <v>7.0</v>
      </c>
      <c r="J3368" s="915">
        <v>50.0</v>
      </c>
      <c r="K3368" s="938">
        <v>7.14</v>
      </c>
      <c r="L3368" s="929" t="s">
        <v>1723</v>
      </c>
      <c r="M3368" s="930"/>
      <c r="N3368" s="930"/>
      <c r="O3368" s="930"/>
      <c r="P3368" s="930"/>
      <c r="Q3368" s="930"/>
      <c r="R3368" s="930"/>
      <c r="S3368" s="930"/>
      <c r="T3368" s="930"/>
      <c r="U3368" s="930"/>
      <c r="V3368" s="930"/>
      <c r="W3368" s="930"/>
      <c r="X3368" s="930"/>
    </row>
    <row r="3369" ht="12.0" customHeight="1">
      <c r="A3369" s="456" t="s">
        <v>6174</v>
      </c>
      <c r="B3369" s="322" t="s">
        <v>3067</v>
      </c>
      <c r="C3369" s="322" t="s">
        <v>139</v>
      </c>
      <c r="D3369" s="927" t="s">
        <v>6377</v>
      </c>
      <c r="E3369" s="939" t="s">
        <v>6378</v>
      </c>
      <c r="F3369" s="322" t="s">
        <v>2443</v>
      </c>
      <c r="G3369" s="936">
        <v>7.0</v>
      </c>
      <c r="H3369" s="932">
        <v>7.0</v>
      </c>
      <c r="I3369" s="937">
        <v>7.0</v>
      </c>
      <c r="J3369" s="915">
        <v>50.0</v>
      </c>
      <c r="K3369" s="938">
        <v>7.14</v>
      </c>
      <c r="L3369" s="929" t="s">
        <v>1723</v>
      </c>
      <c r="M3369" s="930"/>
      <c r="N3369" s="930"/>
      <c r="O3369" s="930"/>
      <c r="P3369" s="930"/>
      <c r="Q3369" s="930"/>
      <c r="R3369" s="930"/>
      <c r="S3369" s="930"/>
      <c r="T3369" s="930"/>
      <c r="U3369" s="930"/>
      <c r="V3369" s="930"/>
      <c r="W3369" s="930"/>
      <c r="X3369" s="930"/>
    </row>
    <row r="3370" ht="12.0" customHeight="1">
      <c r="A3370" s="456" t="s">
        <v>6182</v>
      </c>
      <c r="B3370" s="456" t="s">
        <v>6379</v>
      </c>
      <c r="C3370" s="322" t="s">
        <v>139</v>
      </c>
      <c r="D3370" s="940" t="s">
        <v>6380</v>
      </c>
      <c r="E3370" s="941" t="s">
        <v>6381</v>
      </c>
      <c r="F3370" s="322" t="s">
        <v>2443</v>
      </c>
      <c r="G3370" s="936">
        <v>7.0</v>
      </c>
      <c r="H3370" s="932">
        <v>6.0</v>
      </c>
      <c r="I3370" s="937">
        <v>8.0</v>
      </c>
      <c r="J3370" s="915">
        <v>50.0</v>
      </c>
      <c r="K3370" s="938">
        <v>7.14</v>
      </c>
      <c r="L3370" s="929" t="s">
        <v>1723</v>
      </c>
      <c r="M3370" s="930"/>
      <c r="N3370" s="930"/>
      <c r="O3370" s="930"/>
      <c r="P3370" s="930"/>
      <c r="Q3370" s="930"/>
      <c r="R3370" s="930"/>
      <c r="S3370" s="930"/>
      <c r="T3370" s="930"/>
      <c r="U3370" s="930"/>
      <c r="V3370" s="930"/>
      <c r="W3370" s="930"/>
      <c r="X3370" s="930"/>
    </row>
    <row r="3371" ht="12.0" customHeight="1">
      <c r="A3371" s="456" t="s">
        <v>6182</v>
      </c>
      <c r="B3371" s="456" t="s">
        <v>6382</v>
      </c>
      <c r="C3371" s="322" t="s">
        <v>139</v>
      </c>
      <c r="D3371" s="940" t="s">
        <v>6383</v>
      </c>
      <c r="E3371" s="941" t="s">
        <v>6384</v>
      </c>
      <c r="F3371" s="322" t="s">
        <v>2443</v>
      </c>
      <c r="G3371" s="936">
        <v>7.0</v>
      </c>
      <c r="H3371" s="932">
        <v>6.0</v>
      </c>
      <c r="I3371" s="937">
        <v>8.0</v>
      </c>
      <c r="J3371" s="915">
        <v>50.0</v>
      </c>
      <c r="K3371" s="938">
        <v>7.14</v>
      </c>
      <c r="L3371" s="929" t="s">
        <v>1723</v>
      </c>
      <c r="M3371" s="930"/>
      <c r="N3371" s="930"/>
      <c r="O3371" s="930"/>
      <c r="P3371" s="930"/>
      <c r="Q3371" s="930"/>
      <c r="R3371" s="930"/>
      <c r="S3371" s="930"/>
      <c r="T3371" s="930"/>
      <c r="U3371" s="930"/>
      <c r="V3371" s="930"/>
      <c r="W3371" s="930"/>
      <c r="X3371" s="930"/>
    </row>
    <row r="3372" ht="12.0" customHeight="1">
      <c r="A3372" s="456" t="s">
        <v>6182</v>
      </c>
      <c r="B3372" s="456" t="s">
        <v>6385</v>
      </c>
      <c r="C3372" s="322" t="s">
        <v>139</v>
      </c>
      <c r="D3372" s="940" t="s">
        <v>6386</v>
      </c>
      <c r="E3372" s="941" t="s">
        <v>6387</v>
      </c>
      <c r="F3372" s="322" t="s">
        <v>2443</v>
      </c>
      <c r="G3372" s="936">
        <v>7.0</v>
      </c>
      <c r="H3372" s="932">
        <v>6.0</v>
      </c>
      <c r="I3372" s="937">
        <v>8.0</v>
      </c>
      <c r="J3372" s="915">
        <v>50.0</v>
      </c>
      <c r="K3372" s="938">
        <v>7.14</v>
      </c>
      <c r="L3372" s="929" t="s">
        <v>1723</v>
      </c>
      <c r="M3372" s="930"/>
      <c r="N3372" s="930"/>
      <c r="O3372" s="930"/>
      <c r="P3372" s="930"/>
      <c r="Q3372" s="930"/>
      <c r="R3372" s="930"/>
      <c r="S3372" s="930"/>
      <c r="T3372" s="930"/>
      <c r="U3372" s="930"/>
      <c r="V3372" s="930"/>
      <c r="W3372" s="930"/>
      <c r="X3372" s="930"/>
    </row>
    <row r="3373" ht="12.0" customHeight="1">
      <c r="A3373" s="456" t="s">
        <v>6182</v>
      </c>
      <c r="B3373" s="456" t="s">
        <v>6388</v>
      </c>
      <c r="C3373" s="322" t="s">
        <v>139</v>
      </c>
      <c r="D3373" s="940" t="s">
        <v>6389</v>
      </c>
      <c r="E3373" s="941" t="s">
        <v>6390</v>
      </c>
      <c r="F3373" s="322" t="s">
        <v>2443</v>
      </c>
      <c r="G3373" s="936">
        <v>7.0</v>
      </c>
      <c r="H3373" s="932">
        <v>6.0</v>
      </c>
      <c r="I3373" s="937">
        <v>8.0</v>
      </c>
      <c r="J3373" s="915">
        <v>50.0</v>
      </c>
      <c r="K3373" s="938">
        <v>7.14</v>
      </c>
      <c r="L3373" s="929" t="s">
        <v>1723</v>
      </c>
      <c r="M3373" s="930"/>
      <c r="N3373" s="930"/>
      <c r="O3373" s="930"/>
      <c r="P3373" s="930"/>
      <c r="Q3373" s="930"/>
      <c r="R3373" s="930"/>
      <c r="S3373" s="930"/>
      <c r="T3373" s="930"/>
      <c r="U3373" s="930"/>
      <c r="V3373" s="930"/>
      <c r="W3373" s="930"/>
      <c r="X3373" s="930"/>
    </row>
    <row r="3374" ht="12.0" customHeight="1">
      <c r="A3374" s="456" t="s">
        <v>6182</v>
      </c>
      <c r="B3374" s="456" t="s">
        <v>6391</v>
      </c>
      <c r="C3374" s="322" t="s">
        <v>139</v>
      </c>
      <c r="D3374" s="940" t="s">
        <v>6392</v>
      </c>
      <c r="E3374" s="941" t="s">
        <v>6393</v>
      </c>
      <c r="F3374" s="322" t="s">
        <v>2443</v>
      </c>
      <c r="G3374" s="936">
        <v>7.0</v>
      </c>
      <c r="H3374" s="932">
        <v>6.0</v>
      </c>
      <c r="I3374" s="937">
        <v>8.0</v>
      </c>
      <c r="J3374" s="915">
        <v>50.0</v>
      </c>
      <c r="K3374" s="938">
        <v>7.14</v>
      </c>
      <c r="L3374" s="929" t="s">
        <v>1723</v>
      </c>
      <c r="M3374" s="930"/>
      <c r="N3374" s="930"/>
      <c r="O3374" s="930"/>
      <c r="P3374" s="930"/>
      <c r="Q3374" s="930"/>
      <c r="R3374" s="930"/>
      <c r="S3374" s="930"/>
      <c r="T3374" s="930"/>
      <c r="U3374" s="930"/>
      <c r="V3374" s="930"/>
      <c r="W3374" s="930"/>
      <c r="X3374" s="930"/>
    </row>
    <row r="3375" ht="12.0" customHeight="1">
      <c r="A3375" s="456" t="s">
        <v>6182</v>
      </c>
      <c r="B3375" s="456" t="s">
        <v>6394</v>
      </c>
      <c r="C3375" s="322" t="s">
        <v>139</v>
      </c>
      <c r="D3375" s="940" t="s">
        <v>6395</v>
      </c>
      <c r="E3375" s="941" t="s">
        <v>6396</v>
      </c>
      <c r="F3375" s="322" t="s">
        <v>2443</v>
      </c>
      <c r="G3375" s="936">
        <v>7.0</v>
      </c>
      <c r="H3375" s="932">
        <v>6.0</v>
      </c>
      <c r="I3375" s="937">
        <v>8.0</v>
      </c>
      <c r="J3375" s="915">
        <v>50.0</v>
      </c>
      <c r="K3375" s="938">
        <v>7.14</v>
      </c>
      <c r="L3375" s="929" t="s">
        <v>1723</v>
      </c>
      <c r="M3375" s="930"/>
      <c r="N3375" s="930"/>
      <c r="O3375" s="930"/>
      <c r="P3375" s="930"/>
      <c r="Q3375" s="930"/>
      <c r="R3375" s="930"/>
      <c r="S3375" s="930"/>
      <c r="T3375" s="930"/>
      <c r="U3375" s="930"/>
      <c r="V3375" s="930"/>
      <c r="W3375" s="930"/>
      <c r="X3375" s="930"/>
    </row>
    <row r="3376" ht="12.0" customHeight="1">
      <c r="A3376" s="456" t="s">
        <v>6201</v>
      </c>
      <c r="B3376" s="456" t="s">
        <v>6397</v>
      </c>
      <c r="C3376" s="322" t="s">
        <v>139</v>
      </c>
      <c r="D3376" s="927" t="s">
        <v>6398</v>
      </c>
      <c r="E3376" s="928" t="s">
        <v>6399</v>
      </c>
      <c r="F3376" s="322" t="s">
        <v>2443</v>
      </c>
      <c r="G3376" s="936">
        <v>5.0</v>
      </c>
      <c r="H3376" s="932">
        <v>5.0</v>
      </c>
      <c r="I3376" s="937">
        <v>5.0</v>
      </c>
      <c r="J3376" s="915">
        <v>50.0</v>
      </c>
      <c r="K3376" s="938">
        <v>10.0</v>
      </c>
      <c r="L3376" s="929" t="s">
        <v>1723</v>
      </c>
      <c r="M3376" s="930"/>
      <c r="N3376" s="930"/>
      <c r="O3376" s="930"/>
      <c r="P3376" s="930"/>
      <c r="Q3376" s="930"/>
      <c r="R3376" s="930"/>
      <c r="S3376" s="930"/>
      <c r="T3376" s="930"/>
      <c r="U3376" s="930"/>
      <c r="V3376" s="930"/>
      <c r="W3376" s="930"/>
      <c r="X3376" s="930"/>
    </row>
    <row r="3377" ht="12.0" customHeight="1">
      <c r="A3377" s="456" t="s">
        <v>6201</v>
      </c>
      <c r="B3377" s="456" t="s">
        <v>6400</v>
      </c>
      <c r="C3377" s="322" t="s">
        <v>139</v>
      </c>
      <c r="D3377" s="465" t="s">
        <v>6401</v>
      </c>
      <c r="E3377" s="928" t="s">
        <v>6402</v>
      </c>
      <c r="F3377" s="322" t="s">
        <v>2443</v>
      </c>
      <c r="G3377" s="936">
        <v>5.0</v>
      </c>
      <c r="H3377" s="932">
        <v>5.0</v>
      </c>
      <c r="I3377" s="937">
        <v>5.0</v>
      </c>
      <c r="J3377" s="915">
        <v>50.0</v>
      </c>
      <c r="K3377" s="938">
        <v>10.0</v>
      </c>
      <c r="L3377" s="929" t="s">
        <v>1723</v>
      </c>
      <c r="M3377" s="930"/>
      <c r="N3377" s="930"/>
      <c r="O3377" s="930"/>
      <c r="P3377" s="930"/>
      <c r="Q3377" s="930"/>
      <c r="R3377" s="930"/>
      <c r="S3377" s="930"/>
      <c r="T3377" s="930"/>
      <c r="U3377" s="930"/>
      <c r="V3377" s="930"/>
      <c r="W3377" s="930"/>
      <c r="X3377" s="930"/>
    </row>
    <row r="3378" ht="12.0" customHeight="1">
      <c r="A3378" s="456" t="s">
        <v>6201</v>
      </c>
      <c r="B3378" s="456" t="s">
        <v>6403</v>
      </c>
      <c r="C3378" s="322" t="s">
        <v>139</v>
      </c>
      <c r="D3378" s="927" t="s">
        <v>6404</v>
      </c>
      <c r="E3378" s="928" t="s">
        <v>6405</v>
      </c>
      <c r="F3378" s="322" t="s">
        <v>6211</v>
      </c>
      <c r="G3378" s="936">
        <v>5.0</v>
      </c>
      <c r="H3378" s="932">
        <v>5.0</v>
      </c>
      <c r="I3378" s="937">
        <v>5.0</v>
      </c>
      <c r="J3378" s="915">
        <v>50.0</v>
      </c>
      <c r="K3378" s="938">
        <v>10.0</v>
      </c>
      <c r="L3378" s="929" t="s">
        <v>1723</v>
      </c>
      <c r="M3378" s="930"/>
      <c r="N3378" s="930"/>
      <c r="O3378" s="930"/>
      <c r="P3378" s="930"/>
      <c r="Q3378" s="930"/>
      <c r="R3378" s="930"/>
      <c r="S3378" s="930"/>
      <c r="T3378" s="930"/>
      <c r="U3378" s="930"/>
      <c r="V3378" s="930"/>
      <c r="W3378" s="930"/>
      <c r="X3378" s="930"/>
    </row>
    <row r="3379" ht="12.0" customHeight="1">
      <c r="A3379" s="456" t="s">
        <v>6212</v>
      </c>
      <c r="B3379" s="456" t="s">
        <v>6406</v>
      </c>
      <c r="C3379" s="322" t="s">
        <v>139</v>
      </c>
      <c r="D3379" s="931" t="s">
        <v>6214</v>
      </c>
      <c r="E3379" s="928" t="s">
        <v>6407</v>
      </c>
      <c r="F3379" s="322" t="s">
        <v>2362</v>
      </c>
      <c r="G3379" s="936">
        <v>5.0</v>
      </c>
      <c r="H3379" s="932">
        <v>5.0</v>
      </c>
      <c r="I3379" s="937">
        <v>5.0</v>
      </c>
      <c r="J3379" s="915">
        <v>50.0</v>
      </c>
      <c r="K3379" s="938">
        <v>10.0</v>
      </c>
      <c r="L3379" s="929" t="s">
        <v>1723</v>
      </c>
      <c r="M3379" s="930"/>
      <c r="N3379" s="930"/>
      <c r="O3379" s="930"/>
      <c r="P3379" s="930"/>
      <c r="Q3379" s="930"/>
      <c r="R3379" s="930"/>
      <c r="S3379" s="930"/>
      <c r="T3379" s="930"/>
      <c r="U3379" s="930"/>
      <c r="V3379" s="930"/>
      <c r="W3379" s="930"/>
      <c r="X3379" s="930"/>
    </row>
    <row r="3380" ht="12.0" customHeight="1">
      <c r="A3380" s="456" t="s">
        <v>6216</v>
      </c>
      <c r="B3380" s="942" t="s">
        <v>6408</v>
      </c>
      <c r="C3380" s="322" t="s">
        <v>139</v>
      </c>
      <c r="D3380" s="942" t="s">
        <v>6409</v>
      </c>
      <c r="E3380" s="940" t="s">
        <v>6410</v>
      </c>
      <c r="F3380" s="322" t="s">
        <v>2443</v>
      </c>
      <c r="G3380" s="936">
        <v>7.0</v>
      </c>
      <c r="H3380" s="932">
        <v>7.0</v>
      </c>
      <c r="I3380" s="937">
        <v>7.0</v>
      </c>
      <c r="J3380" s="915">
        <v>50.0</v>
      </c>
      <c r="K3380" s="938">
        <v>7.14</v>
      </c>
      <c r="L3380" s="929" t="s">
        <v>1723</v>
      </c>
      <c r="M3380" s="930"/>
      <c r="N3380" s="930"/>
      <c r="O3380" s="930"/>
      <c r="P3380" s="930"/>
      <c r="Q3380" s="930"/>
      <c r="R3380" s="930"/>
      <c r="S3380" s="930"/>
      <c r="T3380" s="930"/>
      <c r="U3380" s="930"/>
      <c r="V3380" s="930"/>
      <c r="W3380" s="930"/>
      <c r="X3380" s="930"/>
    </row>
    <row r="3381" ht="12.0" customHeight="1">
      <c r="A3381" s="456" t="s">
        <v>6220</v>
      </c>
      <c r="B3381" s="459" t="s">
        <v>6411</v>
      </c>
      <c r="C3381" s="322" t="s">
        <v>139</v>
      </c>
      <c r="D3381" s="450" t="s">
        <v>6222</v>
      </c>
      <c r="E3381" s="943" t="s">
        <v>6412</v>
      </c>
      <c r="F3381" s="322" t="s">
        <v>2443</v>
      </c>
      <c r="G3381" s="936">
        <v>15.0</v>
      </c>
      <c r="H3381" s="932">
        <v>15.0</v>
      </c>
      <c r="I3381" s="937">
        <v>15.0</v>
      </c>
      <c r="J3381" s="915">
        <v>50.0</v>
      </c>
      <c r="K3381" s="938">
        <v>3.33</v>
      </c>
      <c r="L3381" s="929" t="s">
        <v>1723</v>
      </c>
      <c r="M3381" s="930"/>
      <c r="N3381" s="930"/>
      <c r="O3381" s="930"/>
      <c r="P3381" s="930"/>
      <c r="Q3381" s="930"/>
      <c r="R3381" s="930"/>
      <c r="S3381" s="930"/>
      <c r="T3381" s="930"/>
      <c r="U3381" s="930"/>
      <c r="V3381" s="930"/>
      <c r="W3381" s="930"/>
      <c r="X3381" s="930"/>
    </row>
    <row r="3382" ht="12.0" customHeight="1">
      <c r="A3382" s="456" t="s">
        <v>6220</v>
      </c>
      <c r="B3382" s="459" t="s">
        <v>6413</v>
      </c>
      <c r="C3382" s="322" t="s">
        <v>139</v>
      </c>
      <c r="D3382" s="944" t="s">
        <v>6414</v>
      </c>
      <c r="E3382" s="945" t="s">
        <v>6415</v>
      </c>
      <c r="F3382" s="322" t="s">
        <v>2443</v>
      </c>
      <c r="G3382" s="936">
        <v>15.0</v>
      </c>
      <c r="H3382" s="932">
        <v>15.0</v>
      </c>
      <c r="I3382" s="937">
        <v>15.0</v>
      </c>
      <c r="J3382" s="915">
        <v>50.0</v>
      </c>
      <c r="K3382" s="938">
        <v>3.33</v>
      </c>
      <c r="L3382" s="929" t="s">
        <v>1723</v>
      </c>
      <c r="M3382" s="930"/>
      <c r="N3382" s="930"/>
      <c r="O3382" s="930"/>
      <c r="P3382" s="930"/>
      <c r="Q3382" s="930"/>
      <c r="R3382" s="930"/>
      <c r="S3382" s="930"/>
      <c r="T3382" s="930"/>
      <c r="U3382" s="930"/>
      <c r="V3382" s="930"/>
      <c r="W3382" s="930"/>
      <c r="X3382" s="930"/>
    </row>
    <row r="3383" ht="12.0" customHeight="1">
      <c r="A3383" s="456" t="s">
        <v>6220</v>
      </c>
      <c r="B3383" s="459" t="s">
        <v>6416</v>
      </c>
      <c r="C3383" s="322" t="s">
        <v>139</v>
      </c>
      <c r="D3383" s="944" t="s">
        <v>6417</v>
      </c>
      <c r="E3383" s="945" t="s">
        <v>6418</v>
      </c>
      <c r="F3383" s="322" t="s">
        <v>2443</v>
      </c>
      <c r="G3383" s="936">
        <v>15.0</v>
      </c>
      <c r="H3383" s="932">
        <v>15.0</v>
      </c>
      <c r="I3383" s="937">
        <v>15.0</v>
      </c>
      <c r="J3383" s="915">
        <v>50.0</v>
      </c>
      <c r="K3383" s="938">
        <v>3.33</v>
      </c>
      <c r="L3383" s="929" t="s">
        <v>1723</v>
      </c>
      <c r="M3383" s="930"/>
      <c r="N3383" s="930"/>
      <c r="O3383" s="930"/>
      <c r="P3383" s="930"/>
      <c r="Q3383" s="930"/>
      <c r="R3383" s="930"/>
      <c r="S3383" s="930"/>
      <c r="T3383" s="930"/>
      <c r="U3383" s="930"/>
      <c r="V3383" s="930"/>
      <c r="W3383" s="930"/>
      <c r="X3383" s="930"/>
    </row>
    <row r="3384" ht="12.0" customHeight="1">
      <c r="A3384" s="456" t="s">
        <v>6220</v>
      </c>
      <c r="B3384" s="459" t="s">
        <v>6419</v>
      </c>
      <c r="C3384" s="322" t="s">
        <v>139</v>
      </c>
      <c r="D3384" s="944" t="s">
        <v>6420</v>
      </c>
      <c r="E3384" s="945" t="s">
        <v>6421</v>
      </c>
      <c r="F3384" s="322" t="s">
        <v>2443</v>
      </c>
      <c r="G3384" s="936">
        <v>15.0</v>
      </c>
      <c r="H3384" s="932">
        <v>15.0</v>
      </c>
      <c r="I3384" s="937">
        <v>15.0</v>
      </c>
      <c r="J3384" s="915">
        <v>50.0</v>
      </c>
      <c r="K3384" s="938">
        <v>3.33</v>
      </c>
      <c r="L3384" s="929" t="s">
        <v>1723</v>
      </c>
      <c r="M3384" s="930"/>
      <c r="N3384" s="930"/>
      <c r="O3384" s="930"/>
      <c r="P3384" s="930"/>
      <c r="Q3384" s="930"/>
      <c r="R3384" s="930"/>
      <c r="S3384" s="930"/>
      <c r="T3384" s="930"/>
      <c r="U3384" s="930"/>
      <c r="V3384" s="930"/>
      <c r="W3384" s="930"/>
      <c r="X3384" s="930"/>
    </row>
    <row r="3385" ht="12.0" customHeight="1">
      <c r="A3385" s="456" t="s">
        <v>6220</v>
      </c>
      <c r="B3385" s="459" t="s">
        <v>6422</v>
      </c>
      <c r="C3385" s="322" t="s">
        <v>139</v>
      </c>
      <c r="D3385" s="944" t="s">
        <v>6423</v>
      </c>
      <c r="E3385" s="945" t="s">
        <v>6424</v>
      </c>
      <c r="F3385" s="322" t="s">
        <v>2443</v>
      </c>
      <c r="G3385" s="936">
        <v>15.0</v>
      </c>
      <c r="H3385" s="932">
        <v>15.0</v>
      </c>
      <c r="I3385" s="937">
        <v>15.0</v>
      </c>
      <c r="J3385" s="915">
        <v>50.0</v>
      </c>
      <c r="K3385" s="938">
        <v>3.33</v>
      </c>
      <c r="L3385" s="929" t="s">
        <v>1723</v>
      </c>
      <c r="M3385" s="930"/>
      <c r="N3385" s="930"/>
      <c r="O3385" s="930"/>
      <c r="P3385" s="930"/>
      <c r="Q3385" s="930"/>
      <c r="R3385" s="930"/>
      <c r="S3385" s="930"/>
      <c r="T3385" s="930"/>
      <c r="U3385" s="930"/>
      <c r="V3385" s="930"/>
      <c r="W3385" s="930"/>
      <c r="X3385" s="930"/>
    </row>
    <row r="3386" ht="12.0" customHeight="1">
      <c r="A3386" s="456" t="s">
        <v>6220</v>
      </c>
      <c r="B3386" s="459" t="s">
        <v>6425</v>
      </c>
      <c r="C3386" s="322" t="s">
        <v>139</v>
      </c>
      <c r="D3386" s="944" t="s">
        <v>6426</v>
      </c>
      <c r="E3386" s="945" t="s">
        <v>6427</v>
      </c>
      <c r="F3386" s="322" t="s">
        <v>2443</v>
      </c>
      <c r="G3386" s="936">
        <v>15.0</v>
      </c>
      <c r="H3386" s="932">
        <v>15.0</v>
      </c>
      <c r="I3386" s="937">
        <v>15.0</v>
      </c>
      <c r="J3386" s="915">
        <v>50.0</v>
      </c>
      <c r="K3386" s="938">
        <v>3.33</v>
      </c>
      <c r="L3386" s="929" t="s">
        <v>1723</v>
      </c>
      <c r="M3386" s="930"/>
      <c r="N3386" s="930"/>
      <c r="O3386" s="930"/>
      <c r="P3386" s="930"/>
      <c r="Q3386" s="930"/>
      <c r="R3386" s="930"/>
      <c r="S3386" s="930"/>
      <c r="T3386" s="930"/>
      <c r="U3386" s="930"/>
      <c r="V3386" s="930"/>
      <c r="W3386" s="930"/>
      <c r="X3386" s="930"/>
    </row>
    <row r="3387" ht="12.0" customHeight="1">
      <c r="A3387" s="456" t="s">
        <v>6220</v>
      </c>
      <c r="B3387" s="459" t="s">
        <v>6428</v>
      </c>
      <c r="C3387" s="322" t="s">
        <v>139</v>
      </c>
      <c r="D3387" s="944" t="s">
        <v>6429</v>
      </c>
      <c r="E3387" s="945" t="s">
        <v>6430</v>
      </c>
      <c r="F3387" s="322" t="s">
        <v>2443</v>
      </c>
      <c r="G3387" s="936">
        <v>15.0</v>
      </c>
      <c r="H3387" s="932">
        <v>15.0</v>
      </c>
      <c r="I3387" s="937">
        <v>15.0</v>
      </c>
      <c r="J3387" s="915">
        <v>50.0</v>
      </c>
      <c r="K3387" s="938">
        <v>3.33</v>
      </c>
      <c r="L3387" s="929" t="s">
        <v>1723</v>
      </c>
      <c r="M3387" s="930"/>
      <c r="N3387" s="930"/>
      <c r="O3387" s="930"/>
      <c r="P3387" s="930"/>
      <c r="Q3387" s="930"/>
      <c r="R3387" s="930"/>
      <c r="S3387" s="930"/>
      <c r="T3387" s="930"/>
      <c r="U3387" s="930"/>
      <c r="V3387" s="930"/>
      <c r="W3387" s="930"/>
      <c r="X3387" s="930"/>
    </row>
    <row r="3388" ht="12.0" customHeight="1">
      <c r="A3388" s="456" t="s">
        <v>6249</v>
      </c>
      <c r="B3388" s="494" t="s">
        <v>6431</v>
      </c>
      <c r="C3388" s="322" t="s">
        <v>139</v>
      </c>
      <c r="D3388" s="944" t="s">
        <v>6432</v>
      </c>
      <c r="E3388" s="945" t="s">
        <v>6433</v>
      </c>
      <c r="F3388" s="322" t="s">
        <v>2443</v>
      </c>
      <c r="G3388" s="936">
        <v>13.0</v>
      </c>
      <c r="H3388" s="932">
        <v>13.0</v>
      </c>
      <c r="I3388" s="937">
        <v>15.0</v>
      </c>
      <c r="J3388" s="915">
        <v>50.0</v>
      </c>
      <c r="K3388" s="938">
        <v>3.84</v>
      </c>
      <c r="L3388" s="929" t="s">
        <v>1723</v>
      </c>
      <c r="M3388" s="930"/>
      <c r="N3388" s="930"/>
      <c r="O3388" s="930"/>
      <c r="P3388" s="930"/>
      <c r="Q3388" s="930"/>
      <c r="R3388" s="930"/>
      <c r="S3388" s="930"/>
      <c r="T3388" s="930"/>
      <c r="U3388" s="930"/>
      <c r="V3388" s="930"/>
      <c r="W3388" s="930"/>
      <c r="X3388" s="930"/>
    </row>
    <row r="3389" ht="12.0" customHeight="1">
      <c r="A3389" s="456" t="s">
        <v>6249</v>
      </c>
      <c r="B3389" s="453" t="s">
        <v>6434</v>
      </c>
      <c r="C3389" s="322" t="s">
        <v>139</v>
      </c>
      <c r="D3389" s="949" t="s">
        <v>6435</v>
      </c>
      <c r="E3389" s="950" t="s">
        <v>6436</v>
      </c>
      <c r="F3389" s="322" t="s">
        <v>2443</v>
      </c>
      <c r="G3389" s="936">
        <v>13.0</v>
      </c>
      <c r="H3389" s="932">
        <v>13.0</v>
      </c>
      <c r="I3389" s="937">
        <v>15.0</v>
      </c>
      <c r="J3389" s="915">
        <v>50.0</v>
      </c>
      <c r="K3389" s="938">
        <v>3.84</v>
      </c>
      <c r="L3389" s="929" t="s">
        <v>1723</v>
      </c>
      <c r="M3389" s="930"/>
      <c r="N3389" s="930"/>
      <c r="O3389" s="930"/>
      <c r="P3389" s="930"/>
      <c r="Q3389" s="930"/>
      <c r="R3389" s="930"/>
      <c r="S3389" s="930"/>
      <c r="T3389" s="930"/>
      <c r="U3389" s="930"/>
      <c r="V3389" s="930"/>
      <c r="W3389" s="930"/>
      <c r="X3389" s="930"/>
    </row>
    <row r="3390" ht="12.0" customHeight="1">
      <c r="A3390" s="456" t="s">
        <v>6259</v>
      </c>
      <c r="B3390" s="454" t="s">
        <v>6437</v>
      </c>
      <c r="C3390" s="322" t="s">
        <v>139</v>
      </c>
      <c r="D3390" s="940" t="s">
        <v>6438</v>
      </c>
      <c r="E3390" s="928" t="s">
        <v>6439</v>
      </c>
      <c r="F3390" s="322" t="s">
        <v>2443</v>
      </c>
      <c r="G3390" s="936">
        <v>8.0</v>
      </c>
      <c r="H3390" s="932">
        <v>8.0</v>
      </c>
      <c r="I3390" s="937">
        <v>8.0</v>
      </c>
      <c r="J3390" s="915">
        <v>50.0</v>
      </c>
      <c r="K3390" s="938">
        <v>6.25</v>
      </c>
      <c r="L3390" s="929" t="s">
        <v>1723</v>
      </c>
      <c r="M3390" s="930"/>
      <c r="N3390" s="930"/>
      <c r="O3390" s="930"/>
      <c r="P3390" s="930"/>
      <c r="Q3390" s="930"/>
      <c r="R3390" s="930"/>
      <c r="S3390" s="930"/>
      <c r="T3390" s="930"/>
      <c r="U3390" s="930"/>
      <c r="V3390" s="930"/>
      <c r="W3390" s="930"/>
      <c r="X3390" s="930"/>
    </row>
    <row r="3391" ht="12.0" customHeight="1">
      <c r="A3391" s="456" t="s">
        <v>6440</v>
      </c>
      <c r="B3391" s="322" t="s">
        <v>6264</v>
      </c>
      <c r="C3391" s="322" t="s">
        <v>139</v>
      </c>
      <c r="D3391" s="940" t="s">
        <v>6441</v>
      </c>
      <c r="E3391" s="941" t="s">
        <v>6442</v>
      </c>
      <c r="F3391" s="322" t="s">
        <v>2443</v>
      </c>
      <c r="G3391" s="936">
        <v>7.0</v>
      </c>
      <c r="H3391" s="932">
        <v>6.0</v>
      </c>
      <c r="I3391" s="937">
        <v>7.0</v>
      </c>
      <c r="J3391" s="915">
        <v>50.0</v>
      </c>
      <c r="K3391" s="938">
        <v>7.14</v>
      </c>
      <c r="L3391" s="929" t="s">
        <v>1723</v>
      </c>
      <c r="M3391" s="930"/>
      <c r="N3391" s="930"/>
      <c r="O3391" s="930"/>
      <c r="P3391" s="930"/>
      <c r="Q3391" s="930"/>
      <c r="R3391" s="930"/>
      <c r="S3391" s="930"/>
      <c r="T3391" s="930"/>
      <c r="U3391" s="930"/>
      <c r="V3391" s="930"/>
      <c r="W3391" s="930"/>
      <c r="X3391" s="930"/>
    </row>
    <row r="3392" ht="12.0" customHeight="1">
      <c r="A3392" s="456" t="s">
        <v>6443</v>
      </c>
      <c r="B3392" s="322" t="s">
        <v>6264</v>
      </c>
      <c r="C3392" s="322" t="s">
        <v>139</v>
      </c>
      <c r="D3392" s="940" t="s">
        <v>6444</v>
      </c>
      <c r="E3392" s="941" t="s">
        <v>6445</v>
      </c>
      <c r="F3392" s="322" t="s">
        <v>2443</v>
      </c>
      <c r="G3392" s="936">
        <v>7.0</v>
      </c>
      <c r="H3392" s="932">
        <v>6.0</v>
      </c>
      <c r="I3392" s="937">
        <v>7.0</v>
      </c>
      <c r="J3392" s="915">
        <v>50.0</v>
      </c>
      <c r="K3392" s="938">
        <v>7.14</v>
      </c>
      <c r="L3392" s="929" t="s">
        <v>1723</v>
      </c>
      <c r="M3392" s="930"/>
      <c r="N3392" s="930"/>
      <c r="O3392" s="930"/>
      <c r="P3392" s="930"/>
      <c r="Q3392" s="930"/>
      <c r="R3392" s="930"/>
      <c r="S3392" s="930"/>
      <c r="T3392" s="930"/>
      <c r="U3392" s="930"/>
      <c r="V3392" s="930"/>
      <c r="W3392" s="930"/>
      <c r="X3392" s="930"/>
    </row>
    <row r="3393" ht="12.0" customHeight="1">
      <c r="A3393" s="456" t="s">
        <v>6446</v>
      </c>
      <c r="B3393" s="322" t="s">
        <v>6264</v>
      </c>
      <c r="C3393" s="322" t="s">
        <v>139</v>
      </c>
      <c r="D3393" s="940" t="s">
        <v>6447</v>
      </c>
      <c r="E3393" s="928" t="s">
        <v>6448</v>
      </c>
      <c r="F3393" s="322" t="s">
        <v>2443</v>
      </c>
      <c r="G3393" s="936">
        <v>7.0</v>
      </c>
      <c r="H3393" s="932">
        <v>6.0</v>
      </c>
      <c r="I3393" s="937">
        <v>7.0</v>
      </c>
      <c r="J3393" s="915">
        <v>50.0</v>
      </c>
      <c r="K3393" s="938">
        <v>7.14</v>
      </c>
      <c r="L3393" s="929" t="s">
        <v>1723</v>
      </c>
      <c r="M3393" s="930"/>
      <c r="N3393" s="930"/>
      <c r="O3393" s="930"/>
      <c r="P3393" s="930"/>
      <c r="Q3393" s="930"/>
      <c r="R3393" s="930"/>
      <c r="S3393" s="930"/>
      <c r="T3393" s="930"/>
      <c r="U3393" s="930"/>
      <c r="V3393" s="930"/>
      <c r="W3393" s="930"/>
      <c r="X3393" s="930"/>
    </row>
    <row r="3394" ht="12.0" customHeight="1">
      <c r="A3394" s="479" t="s">
        <v>6275</v>
      </c>
      <c r="B3394" s="322" t="s">
        <v>6449</v>
      </c>
      <c r="C3394" s="322" t="s">
        <v>139</v>
      </c>
      <c r="D3394" s="940" t="s">
        <v>6450</v>
      </c>
      <c r="E3394" s="940" t="s">
        <v>6451</v>
      </c>
      <c r="F3394" s="322" t="s">
        <v>2443</v>
      </c>
      <c r="G3394" s="936">
        <v>8.0</v>
      </c>
      <c r="H3394" s="932">
        <v>8.0</v>
      </c>
      <c r="I3394" s="937">
        <v>8.0</v>
      </c>
      <c r="J3394" s="915">
        <v>50.0</v>
      </c>
      <c r="K3394" s="938">
        <v>6.25</v>
      </c>
      <c r="L3394" s="929" t="s">
        <v>1723</v>
      </c>
      <c r="M3394" s="930"/>
      <c r="N3394" s="930"/>
      <c r="O3394" s="930"/>
      <c r="P3394" s="930"/>
      <c r="Q3394" s="930"/>
      <c r="R3394" s="930"/>
      <c r="S3394" s="930"/>
      <c r="T3394" s="930"/>
      <c r="U3394" s="930"/>
      <c r="V3394" s="930"/>
      <c r="W3394" s="930"/>
      <c r="X3394" s="930"/>
    </row>
    <row r="3395" ht="12.0" customHeight="1">
      <c r="A3395" s="479" t="s">
        <v>6275</v>
      </c>
      <c r="B3395" s="322" t="s">
        <v>6452</v>
      </c>
      <c r="C3395" s="322" t="s">
        <v>139</v>
      </c>
      <c r="D3395" s="940" t="s">
        <v>6453</v>
      </c>
      <c r="E3395" s="940" t="s">
        <v>6454</v>
      </c>
      <c r="F3395" s="322" t="s">
        <v>2443</v>
      </c>
      <c r="G3395" s="936">
        <v>8.0</v>
      </c>
      <c r="H3395" s="932">
        <v>8.0</v>
      </c>
      <c r="I3395" s="937">
        <v>8.0</v>
      </c>
      <c r="J3395" s="915">
        <v>50.0</v>
      </c>
      <c r="K3395" s="938">
        <v>6.25</v>
      </c>
      <c r="L3395" s="929" t="s">
        <v>1723</v>
      </c>
      <c r="M3395" s="930"/>
      <c r="N3395" s="930"/>
      <c r="O3395" s="930"/>
      <c r="P3395" s="930"/>
      <c r="Q3395" s="930"/>
      <c r="R3395" s="930"/>
      <c r="S3395" s="930"/>
      <c r="T3395" s="930"/>
      <c r="U3395" s="930"/>
      <c r="V3395" s="930"/>
      <c r="W3395" s="930"/>
      <c r="X3395" s="930"/>
    </row>
    <row r="3396" ht="12.0" customHeight="1">
      <c r="A3396" s="479" t="s">
        <v>6275</v>
      </c>
      <c r="B3396" s="322" t="s">
        <v>6455</v>
      </c>
      <c r="C3396" s="322" t="s">
        <v>139</v>
      </c>
      <c r="D3396" s="940" t="s">
        <v>6456</v>
      </c>
      <c r="E3396" s="940" t="s">
        <v>6457</v>
      </c>
      <c r="F3396" s="322" t="s">
        <v>2443</v>
      </c>
      <c r="G3396" s="936">
        <v>8.0</v>
      </c>
      <c r="H3396" s="932">
        <v>8.0</v>
      </c>
      <c r="I3396" s="937">
        <v>8.0</v>
      </c>
      <c r="J3396" s="915">
        <v>50.0</v>
      </c>
      <c r="K3396" s="938">
        <v>6.25</v>
      </c>
      <c r="L3396" s="929" t="s">
        <v>1723</v>
      </c>
      <c r="M3396" s="930"/>
      <c r="N3396" s="930"/>
      <c r="O3396" s="930"/>
      <c r="P3396" s="930"/>
      <c r="Q3396" s="930"/>
      <c r="R3396" s="930"/>
      <c r="S3396" s="930"/>
      <c r="T3396" s="930"/>
      <c r="U3396" s="930"/>
      <c r="V3396" s="930"/>
      <c r="W3396" s="930"/>
      <c r="X3396" s="930"/>
    </row>
    <row r="3397" ht="12.0" customHeight="1">
      <c r="A3397" s="479" t="s">
        <v>6275</v>
      </c>
      <c r="B3397" s="322" t="s">
        <v>6458</v>
      </c>
      <c r="C3397" s="322" t="s">
        <v>139</v>
      </c>
      <c r="D3397" s="940" t="s">
        <v>6459</v>
      </c>
      <c r="E3397" s="940" t="s">
        <v>6460</v>
      </c>
      <c r="F3397" s="322" t="s">
        <v>2443</v>
      </c>
      <c r="G3397" s="952">
        <v>8.0</v>
      </c>
      <c r="H3397" s="497">
        <v>8.0</v>
      </c>
      <c r="I3397" s="498">
        <v>8.0</v>
      </c>
      <c r="J3397" s="915">
        <v>50.0</v>
      </c>
      <c r="K3397" s="953">
        <v>6.25</v>
      </c>
      <c r="L3397" s="929" t="s">
        <v>1723</v>
      </c>
      <c r="M3397" s="930"/>
      <c r="N3397" s="930"/>
      <c r="O3397" s="930"/>
      <c r="P3397" s="930"/>
      <c r="Q3397" s="930"/>
      <c r="R3397" s="930"/>
      <c r="S3397" s="930"/>
      <c r="T3397" s="930"/>
      <c r="U3397" s="930"/>
      <c r="V3397" s="930"/>
      <c r="W3397" s="930"/>
      <c r="X3397" s="930"/>
    </row>
    <row r="3398" ht="12.0" customHeight="1">
      <c r="A3398" s="931" t="s">
        <v>6288</v>
      </c>
      <c r="B3398" s="322" t="s">
        <v>6289</v>
      </c>
      <c r="C3398" s="322" t="s">
        <v>139</v>
      </c>
      <c r="D3398" s="927" t="s">
        <v>6461</v>
      </c>
      <c r="E3398" s="927" t="s">
        <v>6462</v>
      </c>
      <c r="F3398" s="954" t="s">
        <v>6292</v>
      </c>
      <c r="G3398" s="315">
        <v>6.0</v>
      </c>
      <c r="H3398" s="725">
        <v>6.0</v>
      </c>
      <c r="I3398" s="314">
        <v>6.0</v>
      </c>
      <c r="J3398" s="314">
        <v>50.0</v>
      </c>
      <c r="K3398" s="604">
        <v>6.25</v>
      </c>
      <c r="L3398" s="929" t="s">
        <v>1723</v>
      </c>
      <c r="M3398" s="932"/>
      <c r="N3398" s="932"/>
      <c r="O3398" s="932"/>
      <c r="P3398" s="932"/>
      <c r="Q3398" s="932"/>
      <c r="R3398" s="932"/>
      <c r="S3398" s="932"/>
      <c r="T3398" s="932"/>
      <c r="U3398" s="932"/>
      <c r="V3398" s="932"/>
      <c r="W3398" s="932"/>
      <c r="X3398" s="932"/>
    </row>
    <row r="3399" ht="12.0" customHeight="1">
      <c r="A3399" s="931" t="s">
        <v>6288</v>
      </c>
      <c r="B3399" s="322" t="s">
        <v>6289</v>
      </c>
      <c r="C3399" s="322" t="s">
        <v>139</v>
      </c>
      <c r="D3399" s="931" t="s">
        <v>6463</v>
      </c>
      <c r="E3399" s="927" t="s">
        <v>6464</v>
      </c>
      <c r="F3399" s="931" t="s">
        <v>6295</v>
      </c>
      <c r="G3399" s="315">
        <v>6.0</v>
      </c>
      <c r="H3399" s="725">
        <v>6.0</v>
      </c>
      <c r="I3399" s="314">
        <v>6.0</v>
      </c>
      <c r="J3399" s="314">
        <v>50.0</v>
      </c>
      <c r="K3399" s="604">
        <v>6.25</v>
      </c>
      <c r="L3399" s="929" t="s">
        <v>1723</v>
      </c>
      <c r="M3399" s="932"/>
      <c r="N3399" s="932"/>
      <c r="O3399" s="932"/>
      <c r="P3399" s="932"/>
      <c r="Q3399" s="932"/>
      <c r="R3399" s="932"/>
      <c r="S3399" s="932"/>
      <c r="T3399" s="932"/>
      <c r="U3399" s="932"/>
      <c r="V3399" s="932"/>
      <c r="W3399" s="932"/>
      <c r="X3399" s="932"/>
    </row>
    <row r="3400" ht="12.0" customHeight="1">
      <c r="A3400" s="931" t="s">
        <v>6288</v>
      </c>
      <c r="B3400" s="322" t="s">
        <v>6289</v>
      </c>
      <c r="C3400" s="322" t="s">
        <v>139</v>
      </c>
      <c r="D3400" s="931" t="s">
        <v>6465</v>
      </c>
      <c r="E3400" s="927" t="s">
        <v>6466</v>
      </c>
      <c r="F3400" s="954" t="s">
        <v>701</v>
      </c>
      <c r="G3400" s="315">
        <v>6.0</v>
      </c>
      <c r="H3400" s="725">
        <v>6.0</v>
      </c>
      <c r="I3400" s="314">
        <v>6.0</v>
      </c>
      <c r="J3400" s="314">
        <v>50.0</v>
      </c>
      <c r="K3400" s="604">
        <v>6.25</v>
      </c>
      <c r="L3400" s="929" t="s">
        <v>1723</v>
      </c>
      <c r="M3400" s="932"/>
      <c r="N3400" s="932"/>
      <c r="O3400" s="932"/>
      <c r="P3400" s="932"/>
      <c r="Q3400" s="932"/>
      <c r="R3400" s="932"/>
      <c r="S3400" s="932"/>
      <c r="T3400" s="932"/>
      <c r="U3400" s="932"/>
      <c r="V3400" s="932"/>
      <c r="W3400" s="932"/>
      <c r="X3400" s="932"/>
    </row>
    <row r="3401" ht="12.0" customHeight="1">
      <c r="A3401" s="931" t="s">
        <v>6288</v>
      </c>
      <c r="B3401" s="322" t="s">
        <v>6289</v>
      </c>
      <c r="C3401" s="322" t="s">
        <v>139</v>
      </c>
      <c r="D3401" s="927" t="s">
        <v>6467</v>
      </c>
      <c r="E3401" s="928" t="s">
        <v>6468</v>
      </c>
      <c r="F3401" s="931" t="s">
        <v>6295</v>
      </c>
      <c r="G3401" s="315">
        <v>6.0</v>
      </c>
      <c r="H3401" s="725">
        <v>6.0</v>
      </c>
      <c r="I3401" s="314">
        <v>6.0</v>
      </c>
      <c r="J3401" s="314">
        <v>50.0</v>
      </c>
      <c r="K3401" s="604">
        <v>6.25</v>
      </c>
      <c r="L3401" s="929" t="s">
        <v>1723</v>
      </c>
      <c r="M3401" s="932"/>
      <c r="N3401" s="932"/>
      <c r="O3401" s="932"/>
      <c r="P3401" s="932"/>
      <c r="Q3401" s="932"/>
      <c r="R3401" s="932"/>
      <c r="S3401" s="932"/>
      <c r="T3401" s="932"/>
      <c r="U3401" s="932"/>
      <c r="V3401" s="932"/>
      <c r="W3401" s="932"/>
      <c r="X3401" s="932"/>
    </row>
    <row r="3402" ht="12.0" customHeight="1">
      <c r="A3402" s="931" t="s">
        <v>6288</v>
      </c>
      <c r="B3402" s="322" t="s">
        <v>6289</v>
      </c>
      <c r="C3402" s="322" t="s">
        <v>139</v>
      </c>
      <c r="D3402" s="927" t="s">
        <v>6469</v>
      </c>
      <c r="E3402" s="928" t="s">
        <v>6470</v>
      </c>
      <c r="F3402" s="931" t="s">
        <v>2362</v>
      </c>
      <c r="G3402" s="315">
        <v>6.0</v>
      </c>
      <c r="H3402" s="725">
        <v>6.0</v>
      </c>
      <c r="I3402" s="314">
        <v>6.0</v>
      </c>
      <c r="J3402" s="314">
        <v>50.0</v>
      </c>
      <c r="K3402" s="604">
        <v>6.25</v>
      </c>
      <c r="L3402" s="929" t="s">
        <v>1723</v>
      </c>
      <c r="M3402" s="932"/>
      <c r="N3402" s="932"/>
      <c r="O3402" s="932"/>
      <c r="P3402" s="932"/>
      <c r="Q3402" s="932"/>
      <c r="R3402" s="932"/>
      <c r="S3402" s="932"/>
      <c r="T3402" s="932"/>
      <c r="U3402" s="932"/>
      <c r="V3402" s="932"/>
      <c r="W3402" s="932"/>
      <c r="X3402" s="932"/>
    </row>
    <row r="3403" ht="12.0" customHeight="1">
      <c r="A3403" s="967" t="s">
        <v>6471</v>
      </c>
      <c r="B3403" s="967" t="s">
        <v>6472</v>
      </c>
      <c r="C3403" s="955" t="s">
        <v>139</v>
      </c>
      <c r="D3403" s="954" t="s">
        <v>6473</v>
      </c>
      <c r="E3403" s="940" t="s">
        <v>6474</v>
      </c>
      <c r="F3403" s="322" t="s">
        <v>2443</v>
      </c>
      <c r="G3403" s="933">
        <v>8.0</v>
      </c>
      <c r="H3403" s="463">
        <v>7.0</v>
      </c>
      <c r="I3403" s="464">
        <v>8.0</v>
      </c>
      <c r="J3403" s="915">
        <v>50.0</v>
      </c>
      <c r="K3403" s="934">
        <v>6.25</v>
      </c>
      <c r="L3403" s="929" t="s">
        <v>1723</v>
      </c>
      <c r="M3403" s="968"/>
      <c r="N3403" s="968"/>
      <c r="O3403" s="968"/>
      <c r="P3403" s="968"/>
      <c r="Q3403" s="968"/>
      <c r="R3403" s="968"/>
      <c r="S3403" s="968"/>
      <c r="T3403" s="968"/>
      <c r="U3403" s="968"/>
      <c r="V3403" s="968"/>
      <c r="W3403" s="968"/>
      <c r="X3403" s="968"/>
    </row>
    <row r="3404" ht="12.0" customHeight="1">
      <c r="A3404" s="967" t="s">
        <v>6471</v>
      </c>
      <c r="B3404" s="967" t="s">
        <v>6472</v>
      </c>
      <c r="C3404" s="955" t="s">
        <v>139</v>
      </c>
      <c r="D3404" s="954" t="s">
        <v>6475</v>
      </c>
      <c r="E3404" s="940" t="s">
        <v>6476</v>
      </c>
      <c r="F3404" s="322" t="s">
        <v>2443</v>
      </c>
      <c r="G3404" s="936">
        <v>8.0</v>
      </c>
      <c r="H3404" s="932">
        <v>7.0</v>
      </c>
      <c r="I3404" s="937">
        <v>8.0</v>
      </c>
      <c r="J3404" s="915">
        <v>50.0</v>
      </c>
      <c r="K3404" s="938">
        <v>6.25</v>
      </c>
      <c r="L3404" s="929" t="s">
        <v>1723</v>
      </c>
      <c r="M3404" s="968"/>
      <c r="N3404" s="968"/>
      <c r="O3404" s="968"/>
      <c r="P3404" s="968"/>
      <c r="Q3404" s="968"/>
      <c r="R3404" s="968"/>
      <c r="S3404" s="968"/>
      <c r="T3404" s="968"/>
      <c r="U3404" s="968"/>
      <c r="V3404" s="968"/>
      <c r="W3404" s="968"/>
      <c r="X3404" s="968"/>
    </row>
    <row r="3405" ht="12.0" customHeight="1">
      <c r="A3405" s="967" t="s">
        <v>6471</v>
      </c>
      <c r="B3405" s="967" t="s">
        <v>6472</v>
      </c>
      <c r="C3405" s="955" t="s">
        <v>139</v>
      </c>
      <c r="D3405" s="969" t="s">
        <v>6477</v>
      </c>
      <c r="E3405" s="940" t="s">
        <v>6478</v>
      </c>
      <c r="F3405" s="322" t="s">
        <v>2443</v>
      </c>
      <c r="G3405" s="936">
        <v>8.0</v>
      </c>
      <c r="H3405" s="932">
        <v>7.0</v>
      </c>
      <c r="I3405" s="937">
        <v>8.0</v>
      </c>
      <c r="J3405" s="915">
        <v>50.0</v>
      </c>
      <c r="K3405" s="938">
        <v>6.25</v>
      </c>
      <c r="L3405" s="929" t="s">
        <v>1723</v>
      </c>
      <c r="M3405" s="968"/>
      <c r="N3405" s="968"/>
      <c r="O3405" s="968"/>
      <c r="P3405" s="968"/>
      <c r="Q3405" s="968"/>
      <c r="R3405" s="968"/>
      <c r="S3405" s="968"/>
      <c r="T3405" s="968"/>
      <c r="U3405" s="968"/>
      <c r="V3405" s="968"/>
      <c r="W3405" s="968"/>
      <c r="X3405" s="968"/>
    </row>
    <row r="3406" ht="12.0" customHeight="1">
      <c r="A3406" s="967" t="s">
        <v>6471</v>
      </c>
      <c r="B3406" s="967" t="s">
        <v>6472</v>
      </c>
      <c r="C3406" s="955" t="s">
        <v>139</v>
      </c>
      <c r="D3406" s="969" t="s">
        <v>6479</v>
      </c>
      <c r="E3406" s="940" t="s">
        <v>6480</v>
      </c>
      <c r="F3406" s="322" t="s">
        <v>2443</v>
      </c>
      <c r="G3406" s="936">
        <v>8.0</v>
      </c>
      <c r="H3406" s="932">
        <v>7.0</v>
      </c>
      <c r="I3406" s="937">
        <v>8.0</v>
      </c>
      <c r="J3406" s="915">
        <v>50.0</v>
      </c>
      <c r="K3406" s="938">
        <v>6.25</v>
      </c>
      <c r="L3406" s="929" t="s">
        <v>1723</v>
      </c>
      <c r="M3406" s="968"/>
      <c r="N3406" s="968"/>
      <c r="O3406" s="968"/>
      <c r="P3406" s="968"/>
      <c r="Q3406" s="968"/>
      <c r="R3406" s="968"/>
      <c r="S3406" s="968"/>
      <c r="T3406" s="968"/>
      <c r="U3406" s="968"/>
      <c r="V3406" s="968"/>
      <c r="W3406" s="968"/>
      <c r="X3406" s="968"/>
    </row>
    <row r="3407" ht="12.0" customHeight="1">
      <c r="A3407" s="967" t="s">
        <v>6471</v>
      </c>
      <c r="B3407" s="967" t="s">
        <v>6472</v>
      </c>
      <c r="C3407" s="955" t="s">
        <v>139</v>
      </c>
      <c r="D3407" s="970" t="s">
        <v>6481</v>
      </c>
      <c r="E3407" s="971" t="s">
        <v>6482</v>
      </c>
      <c r="F3407" s="322" t="s">
        <v>2443</v>
      </c>
      <c r="G3407" s="936">
        <v>8.0</v>
      </c>
      <c r="H3407" s="932">
        <v>7.0</v>
      </c>
      <c r="I3407" s="937">
        <v>8.0</v>
      </c>
      <c r="J3407" s="915">
        <v>50.0</v>
      </c>
      <c r="K3407" s="938">
        <v>6.25</v>
      </c>
      <c r="L3407" s="929" t="s">
        <v>1723</v>
      </c>
      <c r="M3407" s="968"/>
      <c r="N3407" s="968"/>
      <c r="O3407" s="972"/>
      <c r="P3407" s="968"/>
      <c r="Q3407" s="968"/>
      <c r="R3407" s="968"/>
      <c r="S3407" s="968"/>
      <c r="T3407" s="968"/>
      <c r="U3407" s="968"/>
      <c r="V3407" s="968"/>
      <c r="W3407" s="968"/>
      <c r="X3407" s="968"/>
    </row>
    <row r="3408" ht="12.0" customHeight="1">
      <c r="A3408" s="967" t="s">
        <v>6471</v>
      </c>
      <c r="B3408" s="967" t="s">
        <v>6472</v>
      </c>
      <c r="C3408" s="955" t="s">
        <v>139</v>
      </c>
      <c r="D3408" s="454" t="s">
        <v>6483</v>
      </c>
      <c r="E3408" s="940" t="s">
        <v>6484</v>
      </c>
      <c r="F3408" s="322" t="s">
        <v>2443</v>
      </c>
      <c r="G3408" s="936">
        <v>8.0</v>
      </c>
      <c r="H3408" s="932">
        <v>7.0</v>
      </c>
      <c r="I3408" s="937">
        <v>8.0</v>
      </c>
      <c r="J3408" s="915">
        <v>50.0</v>
      </c>
      <c r="K3408" s="938">
        <v>6.25</v>
      </c>
      <c r="L3408" s="929" t="s">
        <v>1723</v>
      </c>
      <c r="M3408" s="932"/>
      <c r="N3408" s="937"/>
      <c r="O3408" s="915"/>
      <c r="P3408" s="973"/>
      <c r="Q3408" s="968"/>
      <c r="R3408" s="968"/>
      <c r="S3408" s="968"/>
      <c r="T3408" s="968"/>
      <c r="U3408" s="968"/>
      <c r="V3408" s="968"/>
      <c r="W3408" s="968"/>
      <c r="X3408" s="968"/>
    </row>
    <row r="3409" ht="12.0" customHeight="1">
      <c r="A3409" s="967" t="s">
        <v>6471</v>
      </c>
      <c r="B3409" s="967" t="s">
        <v>6472</v>
      </c>
      <c r="C3409" s="955" t="s">
        <v>139</v>
      </c>
      <c r="D3409" s="969" t="s">
        <v>6485</v>
      </c>
      <c r="E3409" s="940" t="s">
        <v>6486</v>
      </c>
      <c r="F3409" s="322" t="s">
        <v>2443</v>
      </c>
      <c r="G3409" s="936">
        <v>8.0</v>
      </c>
      <c r="H3409" s="932">
        <v>7.0</v>
      </c>
      <c r="I3409" s="937">
        <v>8.0</v>
      </c>
      <c r="J3409" s="915">
        <v>50.0</v>
      </c>
      <c r="K3409" s="938">
        <v>6.25</v>
      </c>
      <c r="L3409" s="929" t="s">
        <v>1723</v>
      </c>
      <c r="M3409" s="932"/>
      <c r="N3409" s="937"/>
      <c r="O3409" s="915"/>
      <c r="P3409" s="973"/>
      <c r="Q3409" s="968"/>
      <c r="R3409" s="968"/>
      <c r="S3409" s="968"/>
      <c r="T3409" s="968"/>
      <c r="U3409" s="968"/>
      <c r="V3409" s="968"/>
      <c r="W3409" s="968"/>
      <c r="X3409" s="968"/>
    </row>
    <row r="3410" ht="12.0" customHeight="1">
      <c r="A3410" s="967" t="s">
        <v>6471</v>
      </c>
      <c r="B3410" s="967" t="s">
        <v>6472</v>
      </c>
      <c r="C3410" s="955" t="s">
        <v>139</v>
      </c>
      <c r="D3410" s="456" t="s">
        <v>6487</v>
      </c>
      <c r="E3410" s="940" t="s">
        <v>6488</v>
      </c>
      <c r="F3410" s="322" t="s">
        <v>2362</v>
      </c>
      <c r="G3410" s="936">
        <v>8.0</v>
      </c>
      <c r="H3410" s="932">
        <v>7.0</v>
      </c>
      <c r="I3410" s="937">
        <v>8.0</v>
      </c>
      <c r="J3410" s="915">
        <v>50.0</v>
      </c>
      <c r="K3410" s="938">
        <v>6.25</v>
      </c>
      <c r="L3410" s="929" t="s">
        <v>1723</v>
      </c>
      <c r="M3410" s="932"/>
      <c r="N3410" s="937"/>
      <c r="O3410" s="915"/>
      <c r="P3410" s="973"/>
      <c r="Q3410" s="968"/>
      <c r="R3410" s="968"/>
      <c r="S3410" s="968"/>
      <c r="T3410" s="968"/>
      <c r="U3410" s="968"/>
      <c r="V3410" s="968"/>
      <c r="W3410" s="968"/>
      <c r="X3410" s="968"/>
    </row>
    <row r="3411" ht="12.0" customHeight="1">
      <c r="A3411" s="967" t="s">
        <v>6471</v>
      </c>
      <c r="B3411" s="967" t="s">
        <v>6472</v>
      </c>
      <c r="C3411" s="955" t="s">
        <v>139</v>
      </c>
      <c r="D3411" s="454" t="s">
        <v>6489</v>
      </c>
      <c r="E3411" s="940" t="s">
        <v>6490</v>
      </c>
      <c r="F3411" s="322" t="s">
        <v>2362</v>
      </c>
      <c r="G3411" s="936">
        <v>8.0</v>
      </c>
      <c r="H3411" s="932">
        <v>7.0</v>
      </c>
      <c r="I3411" s="937">
        <v>8.0</v>
      </c>
      <c r="J3411" s="915">
        <v>50.0</v>
      </c>
      <c r="K3411" s="938">
        <v>6.25</v>
      </c>
      <c r="L3411" s="929" t="s">
        <v>1723</v>
      </c>
      <c r="M3411" s="932"/>
      <c r="N3411" s="937"/>
      <c r="O3411" s="915"/>
      <c r="P3411" s="973"/>
      <c r="Q3411" s="968"/>
      <c r="R3411" s="968"/>
      <c r="S3411" s="968"/>
      <c r="T3411" s="968"/>
      <c r="U3411" s="968"/>
      <c r="V3411" s="968"/>
      <c r="W3411" s="968"/>
      <c r="X3411" s="968"/>
    </row>
    <row r="3412" ht="12.0" customHeight="1">
      <c r="A3412" s="967" t="s">
        <v>6471</v>
      </c>
      <c r="B3412" s="967" t="s">
        <v>6472</v>
      </c>
      <c r="C3412" s="955" t="s">
        <v>139</v>
      </c>
      <c r="D3412" s="969" t="s">
        <v>6491</v>
      </c>
      <c r="E3412" s="940" t="s">
        <v>6492</v>
      </c>
      <c r="F3412" s="322" t="s">
        <v>2362</v>
      </c>
      <c r="G3412" s="952">
        <v>8.0</v>
      </c>
      <c r="H3412" s="497">
        <v>7.0</v>
      </c>
      <c r="I3412" s="498">
        <v>8.0</v>
      </c>
      <c r="J3412" s="915">
        <v>50.0</v>
      </c>
      <c r="K3412" s="953">
        <v>6.25</v>
      </c>
      <c r="L3412" s="929" t="s">
        <v>1723</v>
      </c>
      <c r="M3412" s="968"/>
      <c r="N3412" s="968"/>
      <c r="O3412" s="974"/>
      <c r="P3412" s="968"/>
      <c r="Q3412" s="968"/>
      <c r="R3412" s="968"/>
      <c r="S3412" s="968"/>
      <c r="T3412" s="968"/>
      <c r="U3412" s="968"/>
      <c r="V3412" s="968"/>
      <c r="W3412" s="968"/>
      <c r="X3412" s="968"/>
    </row>
    <row r="3413" ht="12.0" customHeight="1">
      <c r="A3413" s="449" t="s">
        <v>6302</v>
      </c>
      <c r="B3413" s="455" t="s">
        <v>6493</v>
      </c>
      <c r="C3413" s="955" t="s">
        <v>139</v>
      </c>
      <c r="D3413" s="456" t="s">
        <v>6304</v>
      </c>
      <c r="E3413" s="941" t="s">
        <v>6494</v>
      </c>
      <c r="F3413" s="322" t="s">
        <v>2443</v>
      </c>
      <c r="G3413" s="314">
        <v>14.0</v>
      </c>
      <c r="H3413" s="314">
        <v>14.0</v>
      </c>
      <c r="I3413" s="314">
        <v>14.0</v>
      </c>
      <c r="J3413" s="845">
        <v>50.0</v>
      </c>
      <c r="K3413" s="915">
        <v>3.57</v>
      </c>
      <c r="L3413" s="929" t="s">
        <v>1723</v>
      </c>
      <c r="M3413" s="609"/>
      <c r="N3413" s="609"/>
      <c r="O3413" s="609"/>
      <c r="P3413" s="609"/>
      <c r="Q3413" s="609"/>
      <c r="R3413" s="609"/>
      <c r="S3413" s="609"/>
      <c r="T3413" s="609"/>
      <c r="U3413" s="609"/>
      <c r="V3413" s="609"/>
      <c r="W3413" s="609"/>
      <c r="X3413" s="609"/>
    </row>
    <row r="3414" ht="12.0" customHeight="1">
      <c r="A3414" s="449" t="s">
        <v>6495</v>
      </c>
      <c r="B3414" s="455" t="s">
        <v>6496</v>
      </c>
      <c r="C3414" s="975" t="s">
        <v>6497</v>
      </c>
      <c r="D3414" s="454" t="s">
        <v>6498</v>
      </c>
      <c r="E3414" s="941" t="s">
        <v>6499</v>
      </c>
      <c r="F3414" s="322" t="s">
        <v>2443</v>
      </c>
      <c r="G3414" s="314">
        <v>10.0</v>
      </c>
      <c r="H3414" s="314">
        <v>6.0</v>
      </c>
      <c r="I3414" s="315">
        <v>12.0</v>
      </c>
      <c r="J3414" s="315">
        <v>50.0</v>
      </c>
      <c r="K3414" s="915">
        <v>5.0</v>
      </c>
      <c r="L3414" s="929" t="s">
        <v>1723</v>
      </c>
      <c r="M3414" s="609"/>
      <c r="N3414" s="609"/>
      <c r="O3414" s="609"/>
      <c r="P3414" s="609"/>
      <c r="Q3414" s="609"/>
      <c r="R3414" s="609"/>
      <c r="S3414" s="609"/>
      <c r="T3414" s="609"/>
      <c r="U3414" s="609"/>
      <c r="V3414" s="609"/>
      <c r="W3414" s="609"/>
      <c r="X3414" s="609"/>
    </row>
    <row r="3415" ht="10.5" customHeight="1">
      <c r="A3415" s="456" t="s">
        <v>6306</v>
      </c>
      <c r="B3415" s="454" t="s">
        <v>6500</v>
      </c>
      <c r="C3415" s="976" t="s">
        <v>6497</v>
      </c>
      <c r="D3415" s="454" t="s">
        <v>6501</v>
      </c>
      <c r="E3415" s="941" t="s">
        <v>6502</v>
      </c>
      <c r="F3415" s="322" t="s">
        <v>2443</v>
      </c>
      <c r="G3415" s="314">
        <v>8.0</v>
      </c>
      <c r="H3415" s="314">
        <v>8.0</v>
      </c>
      <c r="I3415" s="314">
        <v>8.0</v>
      </c>
      <c r="J3415" s="315">
        <v>50.0</v>
      </c>
      <c r="K3415" s="915">
        <v>6.25</v>
      </c>
      <c r="L3415" s="929" t="s">
        <v>1723</v>
      </c>
      <c r="M3415" s="609"/>
      <c r="N3415" s="609"/>
      <c r="O3415" s="609"/>
      <c r="P3415" s="609"/>
      <c r="Q3415" s="609"/>
      <c r="R3415" s="609"/>
      <c r="S3415" s="609"/>
      <c r="T3415" s="609"/>
      <c r="U3415" s="609"/>
      <c r="V3415" s="609"/>
      <c r="W3415" s="609"/>
      <c r="X3415" s="609"/>
    </row>
    <row r="3416" ht="10.5" customHeight="1">
      <c r="A3416" s="162" t="s">
        <v>6503</v>
      </c>
      <c r="B3416" s="190" t="s">
        <v>6113</v>
      </c>
      <c r="C3416" s="348" t="s">
        <v>139</v>
      </c>
      <c r="D3416" s="162" t="s">
        <v>6504</v>
      </c>
      <c r="E3416" s="162" t="s">
        <v>6505</v>
      </c>
      <c r="F3416" s="162" t="s">
        <v>6506</v>
      </c>
      <c r="G3416" s="802">
        <v>8.0</v>
      </c>
      <c r="H3416" s="802">
        <v>6.0</v>
      </c>
      <c r="I3416" s="802">
        <v>13.0</v>
      </c>
      <c r="J3416" s="809">
        <v>50.0</v>
      </c>
      <c r="K3416" s="161">
        <v>6.25</v>
      </c>
      <c r="L3416" s="374" t="s">
        <v>6507</v>
      </c>
    </row>
    <row r="3417" ht="21.75" customHeight="1">
      <c r="A3417" s="818" t="s">
        <v>6324</v>
      </c>
      <c r="B3417" s="556" t="s">
        <v>6325</v>
      </c>
      <c r="C3417" s="556" t="s">
        <v>2010</v>
      </c>
      <c r="D3417" s="977" t="s">
        <v>6326</v>
      </c>
      <c r="E3417" s="105" t="s">
        <v>6327</v>
      </c>
      <c r="F3417" s="229" t="s">
        <v>2443</v>
      </c>
      <c r="G3417" s="507">
        <v>14.0</v>
      </c>
      <c r="H3417" s="507">
        <v>8.0</v>
      </c>
      <c r="I3417" s="507">
        <v>14.0</v>
      </c>
      <c r="J3417" s="963">
        <v>50.0</v>
      </c>
      <c r="K3417" s="978">
        <v>3.57</v>
      </c>
      <c r="L3417" s="503" t="s">
        <v>1841</v>
      </c>
    </row>
    <row r="3418" ht="21.75" customHeight="1">
      <c r="A3418" s="818" t="s">
        <v>6508</v>
      </c>
      <c r="B3418" s="556" t="s">
        <v>6509</v>
      </c>
      <c r="C3418" s="556" t="s">
        <v>2010</v>
      </c>
      <c r="D3418" s="977" t="s">
        <v>6510</v>
      </c>
      <c r="E3418" s="105" t="s">
        <v>6511</v>
      </c>
      <c r="F3418" s="229" t="s">
        <v>2443</v>
      </c>
      <c r="G3418" s="507">
        <v>4.0</v>
      </c>
      <c r="H3418" s="507">
        <v>4.0</v>
      </c>
      <c r="I3418" s="507">
        <v>4.0</v>
      </c>
      <c r="J3418" s="963">
        <v>50.0</v>
      </c>
      <c r="K3418" s="978">
        <f t="shared" ref="K3418:K3419" si="39">J3418/G3418</f>
        <v>12.5</v>
      </c>
      <c r="L3418" s="503" t="s">
        <v>1841</v>
      </c>
    </row>
    <row r="3419" ht="21.75" customHeight="1">
      <c r="A3419" s="818" t="s">
        <v>6512</v>
      </c>
      <c r="B3419" s="556" t="s">
        <v>6513</v>
      </c>
      <c r="C3419" s="556" t="s">
        <v>2010</v>
      </c>
      <c r="D3419" s="977" t="s">
        <v>4118</v>
      </c>
      <c r="E3419" s="105" t="s">
        <v>4119</v>
      </c>
      <c r="F3419" s="229" t="s">
        <v>2443</v>
      </c>
      <c r="G3419" s="507">
        <v>9.0</v>
      </c>
      <c r="H3419" s="507">
        <v>7.0</v>
      </c>
      <c r="I3419" s="507">
        <v>13.0</v>
      </c>
      <c r="J3419" s="963">
        <v>50.0</v>
      </c>
      <c r="K3419" s="978">
        <f t="shared" si="39"/>
        <v>5.555555556</v>
      </c>
      <c r="L3419" s="503" t="s">
        <v>1841</v>
      </c>
    </row>
    <row r="3420" ht="21.75" customHeight="1">
      <c r="A3420" s="818" t="s">
        <v>6514</v>
      </c>
      <c r="B3420" s="556" t="s">
        <v>6515</v>
      </c>
      <c r="C3420" s="556" t="s">
        <v>2010</v>
      </c>
      <c r="D3420" s="977" t="s">
        <v>6304</v>
      </c>
      <c r="E3420" s="105" t="s">
        <v>6516</v>
      </c>
      <c r="F3420" s="229" t="s">
        <v>2443</v>
      </c>
      <c r="G3420" s="507">
        <v>14.0</v>
      </c>
      <c r="H3420" s="507">
        <v>14.0</v>
      </c>
      <c r="I3420" s="507">
        <v>14.0</v>
      </c>
      <c r="J3420" s="963">
        <v>50.0</v>
      </c>
      <c r="K3420" s="978">
        <v>3.57</v>
      </c>
      <c r="L3420" s="503" t="s">
        <v>1841</v>
      </c>
    </row>
    <row r="3421" ht="21.75" customHeight="1">
      <c r="A3421" s="818" t="s">
        <v>6328</v>
      </c>
      <c r="B3421" s="556" t="s">
        <v>6329</v>
      </c>
      <c r="C3421" s="556" t="s">
        <v>2010</v>
      </c>
      <c r="D3421" s="977" t="s">
        <v>6330</v>
      </c>
      <c r="E3421" s="105" t="s">
        <v>6331</v>
      </c>
      <c r="F3421" s="229" t="s">
        <v>2443</v>
      </c>
      <c r="G3421" s="507">
        <v>7.0</v>
      </c>
      <c r="H3421" s="507">
        <v>5.0</v>
      </c>
      <c r="I3421" s="507">
        <v>9.0</v>
      </c>
      <c r="J3421" s="963">
        <v>50.0</v>
      </c>
      <c r="K3421" s="720">
        <v>7.14</v>
      </c>
      <c r="L3421" s="503" t="s">
        <v>1841</v>
      </c>
    </row>
    <row r="3422" ht="21.75" customHeight="1">
      <c r="A3422" s="818" t="s">
        <v>6328</v>
      </c>
      <c r="B3422" s="556" t="s">
        <v>6329</v>
      </c>
      <c r="C3422" s="556" t="s">
        <v>2010</v>
      </c>
      <c r="D3422" s="977" t="s">
        <v>6332</v>
      </c>
      <c r="E3422" s="105" t="s">
        <v>6333</v>
      </c>
      <c r="F3422" s="229" t="s">
        <v>2443</v>
      </c>
      <c r="G3422" s="507">
        <v>7.0</v>
      </c>
      <c r="H3422" s="507">
        <v>5.0</v>
      </c>
      <c r="I3422" s="507">
        <v>9.0</v>
      </c>
      <c r="J3422" s="963">
        <v>50.0</v>
      </c>
      <c r="K3422" s="978">
        <v>7.14</v>
      </c>
      <c r="L3422" s="503" t="s">
        <v>1841</v>
      </c>
    </row>
    <row r="3423" ht="21.75" customHeight="1">
      <c r="A3423" s="818" t="s">
        <v>6328</v>
      </c>
      <c r="B3423" s="556" t="s">
        <v>6329</v>
      </c>
      <c r="C3423" s="556" t="s">
        <v>2010</v>
      </c>
      <c r="D3423" s="977" t="s">
        <v>6334</v>
      </c>
      <c r="E3423" s="105" t="s">
        <v>6335</v>
      </c>
      <c r="F3423" s="229" t="s">
        <v>2443</v>
      </c>
      <c r="G3423" s="507">
        <v>7.0</v>
      </c>
      <c r="H3423" s="507">
        <v>5.0</v>
      </c>
      <c r="I3423" s="507">
        <v>9.0</v>
      </c>
      <c r="J3423" s="963">
        <v>50.0</v>
      </c>
      <c r="K3423" s="978">
        <v>7.14</v>
      </c>
      <c r="L3423" s="503" t="s">
        <v>1841</v>
      </c>
    </row>
    <row r="3424" ht="21.75" customHeight="1">
      <c r="A3424" s="818" t="s">
        <v>6328</v>
      </c>
      <c r="B3424" s="556" t="s">
        <v>6329</v>
      </c>
      <c r="C3424" s="556" t="s">
        <v>2010</v>
      </c>
      <c r="D3424" s="977" t="s">
        <v>6336</v>
      </c>
      <c r="E3424" s="105" t="s">
        <v>6337</v>
      </c>
      <c r="F3424" s="229" t="s">
        <v>2443</v>
      </c>
      <c r="G3424" s="507">
        <v>7.0</v>
      </c>
      <c r="H3424" s="507">
        <v>5.0</v>
      </c>
      <c r="I3424" s="507">
        <v>9.0</v>
      </c>
      <c r="J3424" s="963">
        <v>50.0</v>
      </c>
      <c r="K3424" s="978">
        <v>7.14</v>
      </c>
      <c r="L3424" s="503" t="s">
        <v>1841</v>
      </c>
    </row>
    <row r="3425" ht="21.75" customHeight="1">
      <c r="A3425" s="818" t="s">
        <v>6517</v>
      </c>
      <c r="B3425" s="556" t="s">
        <v>6518</v>
      </c>
      <c r="C3425" s="556" t="s">
        <v>2010</v>
      </c>
      <c r="D3425" s="977" t="s">
        <v>6519</v>
      </c>
      <c r="E3425" s="105" t="s">
        <v>6520</v>
      </c>
      <c r="F3425" s="229" t="s">
        <v>2443</v>
      </c>
      <c r="G3425" s="507">
        <v>7.0</v>
      </c>
      <c r="H3425" s="507">
        <v>7.0</v>
      </c>
      <c r="I3425" s="507">
        <v>7.0</v>
      </c>
      <c r="J3425" s="963">
        <v>50.0</v>
      </c>
      <c r="K3425" s="978">
        <v>7.14</v>
      </c>
      <c r="L3425" s="503" t="s">
        <v>1841</v>
      </c>
    </row>
    <row r="3426" ht="21.75" customHeight="1">
      <c r="A3426" s="818" t="s">
        <v>6517</v>
      </c>
      <c r="B3426" s="556" t="s">
        <v>6518</v>
      </c>
      <c r="C3426" s="556" t="s">
        <v>2010</v>
      </c>
      <c r="D3426" s="977" t="s">
        <v>6521</v>
      </c>
      <c r="E3426" s="105" t="s">
        <v>6522</v>
      </c>
      <c r="F3426" s="229" t="s">
        <v>2443</v>
      </c>
      <c r="G3426" s="507">
        <v>7.0</v>
      </c>
      <c r="H3426" s="507">
        <v>7.0</v>
      </c>
      <c r="I3426" s="507">
        <v>7.0</v>
      </c>
      <c r="J3426" s="963">
        <v>50.0</v>
      </c>
      <c r="K3426" s="978">
        <v>7.14</v>
      </c>
      <c r="L3426" s="503" t="s">
        <v>1841</v>
      </c>
    </row>
    <row r="3427" ht="21.75" customHeight="1">
      <c r="A3427" s="818" t="s">
        <v>6523</v>
      </c>
      <c r="B3427" s="556" t="s">
        <v>6524</v>
      </c>
      <c r="C3427" s="556" t="s">
        <v>2010</v>
      </c>
      <c r="D3427" s="977" t="s">
        <v>6525</v>
      </c>
      <c r="E3427" s="105" t="s">
        <v>3429</v>
      </c>
      <c r="F3427" s="229" t="s">
        <v>2443</v>
      </c>
      <c r="G3427" s="507">
        <v>3.0</v>
      </c>
      <c r="H3427" s="507">
        <v>3.0</v>
      </c>
      <c r="I3427" s="507">
        <v>3.0</v>
      </c>
      <c r="J3427" s="963">
        <v>50.0</v>
      </c>
      <c r="K3427" s="978">
        <v>16.67</v>
      </c>
      <c r="L3427" s="503" t="s">
        <v>1841</v>
      </c>
    </row>
    <row r="3428" ht="21.75" customHeight="1">
      <c r="A3428" s="818" t="s">
        <v>6523</v>
      </c>
      <c r="B3428" s="556" t="s">
        <v>6524</v>
      </c>
      <c r="C3428" s="556" t="s">
        <v>2010</v>
      </c>
      <c r="D3428" s="977" t="s">
        <v>6526</v>
      </c>
      <c r="E3428" s="105" t="s">
        <v>350</v>
      </c>
      <c r="F3428" s="229" t="s">
        <v>2443</v>
      </c>
      <c r="G3428" s="507">
        <v>3.0</v>
      </c>
      <c r="H3428" s="507">
        <v>3.0</v>
      </c>
      <c r="I3428" s="507">
        <v>3.0</v>
      </c>
      <c r="J3428" s="809">
        <v>50.0</v>
      </c>
      <c r="K3428" s="978">
        <v>16.67</v>
      </c>
      <c r="L3428" s="503" t="s">
        <v>1841</v>
      </c>
    </row>
    <row r="3429" ht="21.75" customHeight="1">
      <c r="A3429" s="818" t="s">
        <v>6523</v>
      </c>
      <c r="B3429" s="556" t="s">
        <v>6524</v>
      </c>
      <c r="C3429" s="556" t="s">
        <v>2010</v>
      </c>
      <c r="D3429" s="977" t="s">
        <v>6521</v>
      </c>
      <c r="E3429" s="105" t="s">
        <v>6522</v>
      </c>
      <c r="F3429" s="229"/>
      <c r="G3429" s="507">
        <v>3.0</v>
      </c>
      <c r="H3429" s="507">
        <v>3.0</v>
      </c>
      <c r="I3429" s="507">
        <v>3.0</v>
      </c>
      <c r="J3429" s="809">
        <v>50.0</v>
      </c>
      <c r="K3429" s="978">
        <v>16.67</v>
      </c>
      <c r="L3429" s="503" t="s">
        <v>1841</v>
      </c>
    </row>
    <row r="3430" ht="21.75" customHeight="1">
      <c r="A3430" s="818" t="s">
        <v>6523</v>
      </c>
      <c r="B3430" s="556" t="s">
        <v>6524</v>
      </c>
      <c r="C3430" s="556" t="s">
        <v>2010</v>
      </c>
      <c r="D3430" s="977" t="s">
        <v>6519</v>
      </c>
      <c r="E3430" s="105" t="s">
        <v>6520</v>
      </c>
      <c r="F3430" s="229"/>
      <c r="G3430" s="507">
        <v>3.0</v>
      </c>
      <c r="H3430" s="507">
        <v>3.0</v>
      </c>
      <c r="I3430" s="507">
        <v>3.0</v>
      </c>
      <c r="J3430" s="809">
        <v>50.0</v>
      </c>
      <c r="K3430" s="978">
        <v>16.67</v>
      </c>
      <c r="L3430" s="503" t="s">
        <v>1841</v>
      </c>
    </row>
    <row r="3431" ht="21.75" customHeight="1">
      <c r="A3431" s="511" t="s">
        <v>6527</v>
      </c>
      <c r="B3431" s="979" t="s">
        <v>6528</v>
      </c>
      <c r="C3431" s="556" t="s">
        <v>2010</v>
      </c>
      <c r="D3431" s="540" t="s">
        <v>5128</v>
      </c>
      <c r="E3431" s="97" t="s">
        <v>6529</v>
      </c>
      <c r="F3431" s="162" t="s">
        <v>2443</v>
      </c>
      <c r="G3431" s="980">
        <v>6.0</v>
      </c>
      <c r="H3431" s="980">
        <v>3.0</v>
      </c>
      <c r="I3431" s="980">
        <v>6.0</v>
      </c>
      <c r="J3431" s="809">
        <v>50.0</v>
      </c>
      <c r="K3431" s="978">
        <f t="shared" ref="K3431:K3451" si="40">J3431/G3431</f>
        <v>8.333333333</v>
      </c>
      <c r="L3431" s="503" t="s">
        <v>1841</v>
      </c>
    </row>
    <row r="3432" ht="21.75" customHeight="1">
      <c r="A3432" s="511" t="s">
        <v>6527</v>
      </c>
      <c r="B3432" s="979" t="s">
        <v>6528</v>
      </c>
      <c r="C3432" s="556" t="s">
        <v>2010</v>
      </c>
      <c r="D3432" s="540" t="s">
        <v>6530</v>
      </c>
      <c r="E3432" s="97" t="s">
        <v>6531</v>
      </c>
      <c r="F3432" s="162" t="s">
        <v>2443</v>
      </c>
      <c r="G3432" s="980">
        <v>6.0</v>
      </c>
      <c r="H3432" s="980">
        <v>3.0</v>
      </c>
      <c r="I3432" s="980">
        <v>6.0</v>
      </c>
      <c r="J3432" s="809">
        <v>50.0</v>
      </c>
      <c r="K3432" s="978">
        <f t="shared" si="40"/>
        <v>8.333333333</v>
      </c>
      <c r="L3432" s="503" t="s">
        <v>1841</v>
      </c>
    </row>
    <row r="3433" ht="21.75" customHeight="1">
      <c r="A3433" s="511" t="s">
        <v>6527</v>
      </c>
      <c r="B3433" s="979" t="s">
        <v>6528</v>
      </c>
      <c r="C3433" s="556" t="s">
        <v>2010</v>
      </c>
      <c r="D3433" s="540" t="s">
        <v>5131</v>
      </c>
      <c r="E3433" s="97" t="s">
        <v>6532</v>
      </c>
      <c r="F3433" s="162" t="s">
        <v>2443</v>
      </c>
      <c r="G3433" s="980">
        <v>6.0</v>
      </c>
      <c r="H3433" s="980">
        <v>3.0</v>
      </c>
      <c r="I3433" s="980">
        <v>6.0</v>
      </c>
      <c r="J3433" s="809">
        <v>50.0</v>
      </c>
      <c r="K3433" s="978">
        <f t="shared" si="40"/>
        <v>8.333333333</v>
      </c>
      <c r="L3433" s="503" t="s">
        <v>1841</v>
      </c>
    </row>
    <row r="3434" ht="21.75" customHeight="1">
      <c r="A3434" s="511"/>
      <c r="B3434" s="979" t="s">
        <v>6528</v>
      </c>
      <c r="C3434" s="556" t="s">
        <v>2010</v>
      </c>
      <c r="D3434" s="540" t="s">
        <v>6533</v>
      </c>
      <c r="E3434" s="97" t="s">
        <v>6534</v>
      </c>
      <c r="F3434" s="162" t="s">
        <v>2443</v>
      </c>
      <c r="G3434" s="980">
        <v>6.0</v>
      </c>
      <c r="H3434" s="980">
        <v>3.0</v>
      </c>
      <c r="I3434" s="980">
        <v>6.0</v>
      </c>
      <c r="J3434" s="809">
        <v>50.0</v>
      </c>
      <c r="K3434" s="978">
        <f t="shared" si="40"/>
        <v>8.333333333</v>
      </c>
      <c r="L3434" s="503" t="s">
        <v>1841</v>
      </c>
    </row>
    <row r="3435" ht="21.75" customHeight="1">
      <c r="A3435" s="511" t="s">
        <v>6527</v>
      </c>
      <c r="B3435" s="979" t="s">
        <v>6528</v>
      </c>
      <c r="C3435" s="556" t="s">
        <v>2010</v>
      </c>
      <c r="D3435" s="540" t="s">
        <v>6535</v>
      </c>
      <c r="E3435" s="97" t="s">
        <v>6536</v>
      </c>
      <c r="F3435" s="162" t="s">
        <v>2443</v>
      </c>
      <c r="G3435" s="980">
        <v>6.0</v>
      </c>
      <c r="H3435" s="980">
        <v>3.0</v>
      </c>
      <c r="I3435" s="980">
        <v>6.0</v>
      </c>
      <c r="J3435" s="809">
        <v>50.0</v>
      </c>
      <c r="K3435" s="978">
        <f t="shared" si="40"/>
        <v>8.333333333</v>
      </c>
      <c r="L3435" s="503" t="s">
        <v>1841</v>
      </c>
    </row>
    <row r="3436" ht="21.75" customHeight="1">
      <c r="A3436" s="511" t="s">
        <v>6527</v>
      </c>
      <c r="B3436" s="979" t="s">
        <v>6528</v>
      </c>
      <c r="C3436" s="556" t="s">
        <v>2010</v>
      </c>
      <c r="D3436" s="540" t="s">
        <v>6537</v>
      </c>
      <c r="E3436" s="97" t="s">
        <v>6538</v>
      </c>
      <c r="F3436" s="162" t="s">
        <v>2443</v>
      </c>
      <c r="G3436" s="980">
        <v>6.0</v>
      </c>
      <c r="H3436" s="980">
        <v>3.0</v>
      </c>
      <c r="I3436" s="980">
        <v>6.0</v>
      </c>
      <c r="J3436" s="809">
        <v>50.0</v>
      </c>
      <c r="K3436" s="978">
        <f t="shared" si="40"/>
        <v>8.333333333</v>
      </c>
      <c r="L3436" s="503" t="s">
        <v>1841</v>
      </c>
    </row>
    <row r="3437" ht="21.75" customHeight="1">
      <c r="A3437" s="511" t="s">
        <v>6527</v>
      </c>
      <c r="B3437" s="979" t="s">
        <v>6528</v>
      </c>
      <c r="C3437" s="556" t="s">
        <v>2010</v>
      </c>
      <c r="D3437" s="540" t="s">
        <v>6539</v>
      </c>
      <c r="E3437" s="97" t="s">
        <v>6540</v>
      </c>
      <c r="F3437" s="162" t="s">
        <v>2443</v>
      </c>
      <c r="G3437" s="980">
        <v>6.0</v>
      </c>
      <c r="H3437" s="980">
        <v>3.0</v>
      </c>
      <c r="I3437" s="980">
        <v>6.0</v>
      </c>
      <c r="J3437" s="809">
        <v>50.0</v>
      </c>
      <c r="K3437" s="978">
        <f t="shared" si="40"/>
        <v>8.333333333</v>
      </c>
      <c r="L3437" s="503" t="s">
        <v>1841</v>
      </c>
    </row>
    <row r="3438" ht="21.75" customHeight="1">
      <c r="A3438" s="511" t="s">
        <v>6527</v>
      </c>
      <c r="B3438" s="979" t="s">
        <v>6528</v>
      </c>
      <c r="C3438" s="556" t="s">
        <v>2010</v>
      </c>
      <c r="D3438" s="540" t="s">
        <v>6541</v>
      </c>
      <c r="E3438" s="97" t="s">
        <v>6542</v>
      </c>
      <c r="F3438" s="162" t="s">
        <v>2443</v>
      </c>
      <c r="G3438" s="980">
        <v>6.0</v>
      </c>
      <c r="H3438" s="980">
        <v>3.0</v>
      </c>
      <c r="I3438" s="980">
        <v>6.0</v>
      </c>
      <c r="J3438" s="809">
        <v>50.0</v>
      </c>
      <c r="K3438" s="978">
        <f t="shared" si="40"/>
        <v>8.333333333</v>
      </c>
      <c r="L3438" s="503" t="s">
        <v>1841</v>
      </c>
    </row>
    <row r="3439" ht="21.75" customHeight="1">
      <c r="A3439" s="511" t="s">
        <v>6527</v>
      </c>
      <c r="B3439" s="979" t="s">
        <v>6528</v>
      </c>
      <c r="C3439" s="556" t="s">
        <v>2010</v>
      </c>
      <c r="D3439" s="540" t="s">
        <v>6543</v>
      </c>
      <c r="E3439" s="97" t="s">
        <v>6544</v>
      </c>
      <c r="F3439" s="162" t="s">
        <v>2443</v>
      </c>
      <c r="G3439" s="980">
        <v>6.0</v>
      </c>
      <c r="H3439" s="980">
        <v>3.0</v>
      </c>
      <c r="I3439" s="980">
        <v>6.0</v>
      </c>
      <c r="J3439" s="809">
        <v>50.0</v>
      </c>
      <c r="K3439" s="978">
        <f t="shared" si="40"/>
        <v>8.333333333</v>
      </c>
      <c r="L3439" s="503" t="s">
        <v>1841</v>
      </c>
    </row>
    <row r="3440" ht="21.75" customHeight="1">
      <c r="A3440" s="511" t="s">
        <v>6527</v>
      </c>
      <c r="B3440" s="979" t="s">
        <v>6528</v>
      </c>
      <c r="C3440" s="556" t="s">
        <v>2010</v>
      </c>
      <c r="D3440" s="540" t="s">
        <v>6545</v>
      </c>
      <c r="E3440" s="97" t="s">
        <v>6546</v>
      </c>
      <c r="F3440" s="162" t="s">
        <v>2443</v>
      </c>
      <c r="G3440" s="980">
        <v>6.0</v>
      </c>
      <c r="H3440" s="980">
        <v>3.0</v>
      </c>
      <c r="I3440" s="980">
        <v>6.0</v>
      </c>
      <c r="J3440" s="809">
        <v>50.0</v>
      </c>
      <c r="K3440" s="978">
        <f t="shared" si="40"/>
        <v>8.333333333</v>
      </c>
      <c r="L3440" s="503" t="s">
        <v>1841</v>
      </c>
    </row>
    <row r="3441" ht="21.75" customHeight="1">
      <c r="A3441" s="511" t="s">
        <v>6527</v>
      </c>
      <c r="B3441" s="979" t="s">
        <v>6528</v>
      </c>
      <c r="C3441" s="556" t="s">
        <v>2010</v>
      </c>
      <c r="D3441" s="540" t="s">
        <v>6547</v>
      </c>
      <c r="E3441" s="97" t="s">
        <v>6548</v>
      </c>
      <c r="F3441" s="162" t="s">
        <v>2443</v>
      </c>
      <c r="G3441" s="980">
        <v>6.0</v>
      </c>
      <c r="H3441" s="980">
        <v>3.0</v>
      </c>
      <c r="I3441" s="980">
        <v>6.0</v>
      </c>
      <c r="J3441" s="809">
        <v>50.0</v>
      </c>
      <c r="K3441" s="978">
        <f t="shared" si="40"/>
        <v>8.333333333</v>
      </c>
      <c r="L3441" s="503" t="s">
        <v>1841</v>
      </c>
    </row>
    <row r="3442" ht="21.75" customHeight="1">
      <c r="A3442" s="511" t="s">
        <v>6527</v>
      </c>
      <c r="B3442" s="979" t="s">
        <v>6528</v>
      </c>
      <c r="C3442" s="556" t="s">
        <v>2010</v>
      </c>
      <c r="D3442" s="540" t="s">
        <v>6549</v>
      </c>
      <c r="E3442" s="97" t="s">
        <v>6550</v>
      </c>
      <c r="F3442" s="162" t="s">
        <v>2443</v>
      </c>
      <c r="G3442" s="980">
        <v>6.0</v>
      </c>
      <c r="H3442" s="980">
        <v>3.0</v>
      </c>
      <c r="I3442" s="980">
        <v>6.0</v>
      </c>
      <c r="J3442" s="809">
        <v>50.0</v>
      </c>
      <c r="K3442" s="978">
        <f t="shared" si="40"/>
        <v>8.333333333</v>
      </c>
      <c r="L3442" s="503" t="s">
        <v>1841</v>
      </c>
    </row>
    <row r="3443" ht="21.75" customHeight="1">
      <c r="A3443" s="511" t="s">
        <v>6527</v>
      </c>
      <c r="B3443" s="979" t="s">
        <v>6528</v>
      </c>
      <c r="C3443" s="556" t="s">
        <v>2010</v>
      </c>
      <c r="D3443" s="540" t="s">
        <v>6551</v>
      </c>
      <c r="E3443" s="97" t="s">
        <v>6552</v>
      </c>
      <c r="F3443" s="162" t="s">
        <v>2443</v>
      </c>
      <c r="G3443" s="980">
        <v>6.0</v>
      </c>
      <c r="H3443" s="980">
        <v>3.0</v>
      </c>
      <c r="I3443" s="980">
        <v>6.0</v>
      </c>
      <c r="J3443" s="809">
        <v>50.0</v>
      </c>
      <c r="K3443" s="978">
        <f t="shared" si="40"/>
        <v>8.333333333</v>
      </c>
      <c r="L3443" s="503" t="s">
        <v>1841</v>
      </c>
    </row>
    <row r="3444" ht="21.75" customHeight="1">
      <c r="A3444" s="511" t="s">
        <v>6527</v>
      </c>
      <c r="B3444" s="979" t="s">
        <v>6528</v>
      </c>
      <c r="C3444" s="556" t="s">
        <v>2010</v>
      </c>
      <c r="D3444" s="540" t="s">
        <v>6553</v>
      </c>
      <c r="E3444" s="97" t="s">
        <v>6554</v>
      </c>
      <c r="F3444" s="162" t="s">
        <v>2443</v>
      </c>
      <c r="G3444" s="980">
        <v>6.0</v>
      </c>
      <c r="H3444" s="980">
        <v>3.0</v>
      </c>
      <c r="I3444" s="980">
        <v>6.0</v>
      </c>
      <c r="J3444" s="809">
        <v>50.0</v>
      </c>
      <c r="K3444" s="978">
        <f t="shared" si="40"/>
        <v>8.333333333</v>
      </c>
      <c r="L3444" s="503" t="s">
        <v>1841</v>
      </c>
    </row>
    <row r="3445" ht="21.75" customHeight="1">
      <c r="A3445" s="511" t="s">
        <v>6527</v>
      </c>
      <c r="B3445" s="979" t="s">
        <v>6528</v>
      </c>
      <c r="C3445" s="556" t="s">
        <v>2010</v>
      </c>
      <c r="D3445" s="540" t="s">
        <v>6555</v>
      </c>
      <c r="E3445" s="97" t="s">
        <v>6556</v>
      </c>
      <c r="F3445" s="162" t="s">
        <v>2443</v>
      </c>
      <c r="G3445" s="980">
        <v>6.0</v>
      </c>
      <c r="H3445" s="980">
        <v>3.0</v>
      </c>
      <c r="I3445" s="980">
        <v>6.0</v>
      </c>
      <c r="J3445" s="809">
        <v>50.0</v>
      </c>
      <c r="K3445" s="978">
        <f t="shared" si="40"/>
        <v>8.333333333</v>
      </c>
      <c r="L3445" s="503" t="s">
        <v>1841</v>
      </c>
    </row>
    <row r="3446" ht="21.75" customHeight="1">
      <c r="A3446" s="511" t="s">
        <v>6527</v>
      </c>
      <c r="B3446" s="979" t="s">
        <v>6528</v>
      </c>
      <c r="C3446" s="556" t="s">
        <v>2010</v>
      </c>
      <c r="D3446" s="540" t="s">
        <v>6557</v>
      </c>
      <c r="E3446" s="97" t="s">
        <v>6558</v>
      </c>
      <c r="F3446" s="162" t="s">
        <v>2443</v>
      </c>
      <c r="G3446" s="980">
        <v>6.0</v>
      </c>
      <c r="H3446" s="980">
        <v>3.0</v>
      </c>
      <c r="I3446" s="980">
        <v>6.0</v>
      </c>
      <c r="J3446" s="809">
        <v>50.0</v>
      </c>
      <c r="K3446" s="978">
        <f t="shared" si="40"/>
        <v>8.333333333</v>
      </c>
      <c r="L3446" s="503" t="s">
        <v>1841</v>
      </c>
    </row>
    <row r="3447" ht="21.75" customHeight="1">
      <c r="A3447" s="511" t="s">
        <v>6527</v>
      </c>
      <c r="B3447" s="979" t="s">
        <v>6528</v>
      </c>
      <c r="C3447" s="556" t="s">
        <v>2010</v>
      </c>
      <c r="D3447" s="540" t="s">
        <v>6559</v>
      </c>
      <c r="E3447" s="97" t="s">
        <v>6560</v>
      </c>
      <c r="F3447" s="162" t="s">
        <v>2443</v>
      </c>
      <c r="G3447" s="980">
        <v>6.0</v>
      </c>
      <c r="H3447" s="980">
        <v>3.0</v>
      </c>
      <c r="I3447" s="980">
        <v>6.0</v>
      </c>
      <c r="J3447" s="809">
        <v>50.0</v>
      </c>
      <c r="K3447" s="978">
        <f t="shared" si="40"/>
        <v>8.333333333</v>
      </c>
      <c r="L3447" s="503" t="s">
        <v>1841</v>
      </c>
    </row>
    <row r="3448" ht="21.75" customHeight="1">
      <c r="A3448" s="511" t="s">
        <v>6527</v>
      </c>
      <c r="B3448" s="979" t="s">
        <v>6528</v>
      </c>
      <c r="C3448" s="556" t="s">
        <v>2010</v>
      </c>
      <c r="D3448" s="540" t="s">
        <v>6561</v>
      </c>
      <c r="E3448" s="97" t="s">
        <v>6562</v>
      </c>
      <c r="F3448" s="162" t="s">
        <v>2443</v>
      </c>
      <c r="G3448" s="980">
        <v>6.0</v>
      </c>
      <c r="H3448" s="980">
        <v>3.0</v>
      </c>
      <c r="I3448" s="980">
        <v>6.0</v>
      </c>
      <c r="J3448" s="809">
        <v>50.0</v>
      </c>
      <c r="K3448" s="978">
        <f t="shared" si="40"/>
        <v>8.333333333</v>
      </c>
      <c r="L3448" s="503" t="s">
        <v>1841</v>
      </c>
    </row>
    <row r="3449" ht="21.75" customHeight="1">
      <c r="A3449" s="511" t="s">
        <v>6527</v>
      </c>
      <c r="B3449" s="979" t="s">
        <v>6528</v>
      </c>
      <c r="C3449" s="556" t="s">
        <v>2010</v>
      </c>
      <c r="D3449" s="540" t="s">
        <v>6563</v>
      </c>
      <c r="E3449" s="97" t="s">
        <v>6564</v>
      </c>
      <c r="F3449" s="162" t="s">
        <v>2443</v>
      </c>
      <c r="G3449" s="980">
        <v>6.0</v>
      </c>
      <c r="H3449" s="980">
        <v>3.0</v>
      </c>
      <c r="I3449" s="980">
        <v>6.0</v>
      </c>
      <c r="J3449" s="809">
        <v>50.0</v>
      </c>
      <c r="K3449" s="978">
        <f t="shared" si="40"/>
        <v>8.333333333</v>
      </c>
      <c r="L3449" s="503" t="s">
        <v>1841</v>
      </c>
    </row>
    <row r="3450" ht="21.75" customHeight="1">
      <c r="A3450" s="511" t="s">
        <v>6527</v>
      </c>
      <c r="B3450" s="979" t="s">
        <v>6528</v>
      </c>
      <c r="C3450" s="556" t="s">
        <v>2010</v>
      </c>
      <c r="D3450" s="540" t="s">
        <v>6565</v>
      </c>
      <c r="E3450" s="97" t="s">
        <v>6566</v>
      </c>
      <c r="F3450" s="162" t="s">
        <v>2443</v>
      </c>
      <c r="G3450" s="980">
        <v>6.0</v>
      </c>
      <c r="H3450" s="980">
        <v>3.0</v>
      </c>
      <c r="I3450" s="980">
        <v>6.0</v>
      </c>
      <c r="J3450" s="809">
        <v>50.0</v>
      </c>
      <c r="K3450" s="978">
        <f t="shared" si="40"/>
        <v>8.333333333</v>
      </c>
      <c r="L3450" s="503" t="s">
        <v>1841</v>
      </c>
    </row>
    <row r="3451" ht="21.75" customHeight="1">
      <c r="A3451" s="511" t="s">
        <v>6527</v>
      </c>
      <c r="B3451" s="979" t="s">
        <v>6528</v>
      </c>
      <c r="C3451" s="556" t="s">
        <v>2010</v>
      </c>
      <c r="D3451" s="540" t="s">
        <v>6567</v>
      </c>
      <c r="E3451" s="97" t="s">
        <v>6568</v>
      </c>
      <c r="F3451" s="162" t="s">
        <v>2443</v>
      </c>
      <c r="G3451" s="980">
        <v>6.0</v>
      </c>
      <c r="H3451" s="980">
        <v>3.0</v>
      </c>
      <c r="I3451" s="980">
        <v>6.0</v>
      </c>
      <c r="J3451" s="809">
        <v>50.0</v>
      </c>
      <c r="K3451" s="978">
        <f t="shared" si="40"/>
        <v>8.333333333</v>
      </c>
      <c r="L3451" s="503" t="s">
        <v>1841</v>
      </c>
    </row>
    <row r="3452" ht="21.75" customHeight="1">
      <c r="A3452" s="511" t="s">
        <v>6569</v>
      </c>
      <c r="B3452" s="979" t="s">
        <v>6570</v>
      </c>
      <c r="C3452" s="556" t="s">
        <v>2010</v>
      </c>
      <c r="D3452" s="540" t="s">
        <v>6571</v>
      </c>
      <c r="E3452" s="97" t="s">
        <v>6572</v>
      </c>
      <c r="F3452" s="162" t="s">
        <v>2443</v>
      </c>
      <c r="G3452" s="980">
        <v>3.0</v>
      </c>
      <c r="H3452" s="980">
        <v>3.0</v>
      </c>
      <c r="I3452" s="980">
        <v>6.0</v>
      </c>
      <c r="J3452" s="809">
        <v>50.0</v>
      </c>
      <c r="K3452" s="978">
        <v>16.67</v>
      </c>
      <c r="L3452" s="503" t="s">
        <v>1841</v>
      </c>
    </row>
    <row r="3453" ht="21.75" customHeight="1">
      <c r="A3453" s="511" t="s">
        <v>6569</v>
      </c>
      <c r="B3453" s="979" t="s">
        <v>6570</v>
      </c>
      <c r="C3453" s="556" t="s">
        <v>2010</v>
      </c>
      <c r="D3453" s="540" t="s">
        <v>6573</v>
      </c>
      <c r="E3453" s="97" t="s">
        <v>5045</v>
      </c>
      <c r="F3453" s="162" t="s">
        <v>2443</v>
      </c>
      <c r="G3453" s="980">
        <v>3.0</v>
      </c>
      <c r="H3453" s="980">
        <v>3.0</v>
      </c>
      <c r="I3453" s="980">
        <v>6.0</v>
      </c>
      <c r="J3453" s="809">
        <v>50.0</v>
      </c>
      <c r="K3453" s="978">
        <f t="shared" ref="K3453:K3490" si="41">J3453/G3453</f>
        <v>16.66666667</v>
      </c>
      <c r="L3453" s="503" t="s">
        <v>1841</v>
      </c>
    </row>
    <row r="3454" ht="21.75" customHeight="1">
      <c r="A3454" s="511" t="s">
        <v>6569</v>
      </c>
      <c r="B3454" s="979" t="s">
        <v>6570</v>
      </c>
      <c r="C3454" s="556" t="s">
        <v>2010</v>
      </c>
      <c r="D3454" s="540" t="s">
        <v>6574</v>
      </c>
      <c r="E3454" s="97" t="s">
        <v>6575</v>
      </c>
      <c r="F3454" s="162" t="s">
        <v>2443</v>
      </c>
      <c r="G3454" s="980">
        <v>3.0</v>
      </c>
      <c r="H3454" s="980">
        <v>3.0</v>
      </c>
      <c r="I3454" s="980">
        <v>6.0</v>
      </c>
      <c r="J3454" s="809">
        <v>50.0</v>
      </c>
      <c r="K3454" s="978">
        <f t="shared" si="41"/>
        <v>16.66666667</v>
      </c>
      <c r="L3454" s="503" t="s">
        <v>1841</v>
      </c>
    </row>
    <row r="3455" ht="21.75" customHeight="1">
      <c r="A3455" s="511" t="s">
        <v>6569</v>
      </c>
      <c r="B3455" s="979" t="s">
        <v>6570</v>
      </c>
      <c r="C3455" s="556" t="s">
        <v>2010</v>
      </c>
      <c r="D3455" s="540" t="s">
        <v>6576</v>
      </c>
      <c r="E3455" s="97" t="s">
        <v>6577</v>
      </c>
      <c r="F3455" s="162" t="s">
        <v>2443</v>
      </c>
      <c r="G3455" s="980">
        <v>3.0</v>
      </c>
      <c r="H3455" s="980">
        <v>3.0</v>
      </c>
      <c r="I3455" s="980">
        <v>6.0</v>
      </c>
      <c r="J3455" s="809">
        <v>50.0</v>
      </c>
      <c r="K3455" s="978">
        <f t="shared" si="41"/>
        <v>16.66666667</v>
      </c>
      <c r="L3455" s="503" t="s">
        <v>1841</v>
      </c>
    </row>
    <row r="3456" ht="21.75" customHeight="1">
      <c r="A3456" s="511" t="s">
        <v>6578</v>
      </c>
      <c r="B3456" s="979" t="s">
        <v>6579</v>
      </c>
      <c r="C3456" s="556" t="s">
        <v>2010</v>
      </c>
      <c r="D3456" s="540" t="s">
        <v>6580</v>
      </c>
      <c r="E3456" s="97" t="s">
        <v>5031</v>
      </c>
      <c r="F3456" s="162" t="s">
        <v>2443</v>
      </c>
      <c r="G3456" s="980">
        <v>9.0</v>
      </c>
      <c r="H3456" s="980">
        <v>8.0</v>
      </c>
      <c r="I3456" s="980">
        <v>14.0</v>
      </c>
      <c r="J3456" s="809">
        <v>50.0</v>
      </c>
      <c r="K3456" s="978">
        <f t="shared" si="41"/>
        <v>5.555555556</v>
      </c>
      <c r="L3456" s="503" t="s">
        <v>1841</v>
      </c>
    </row>
    <row r="3457" ht="21.75" customHeight="1">
      <c r="A3457" s="511" t="s">
        <v>6578</v>
      </c>
      <c r="B3457" s="979" t="s">
        <v>6579</v>
      </c>
      <c r="C3457" s="556" t="s">
        <v>2010</v>
      </c>
      <c r="D3457" s="540" t="s">
        <v>6581</v>
      </c>
      <c r="E3457" s="97" t="s">
        <v>930</v>
      </c>
      <c r="F3457" s="162" t="s">
        <v>2443</v>
      </c>
      <c r="G3457" s="980">
        <v>9.0</v>
      </c>
      <c r="H3457" s="980">
        <v>8.0</v>
      </c>
      <c r="I3457" s="980">
        <v>14.0</v>
      </c>
      <c r="J3457" s="809">
        <v>50.0</v>
      </c>
      <c r="K3457" s="978">
        <f t="shared" si="41"/>
        <v>5.555555556</v>
      </c>
      <c r="L3457" s="503" t="s">
        <v>1841</v>
      </c>
    </row>
    <row r="3458" ht="21.75" customHeight="1">
      <c r="A3458" s="511" t="s">
        <v>6578</v>
      </c>
      <c r="B3458" s="979" t="s">
        <v>6579</v>
      </c>
      <c r="C3458" s="556" t="s">
        <v>2010</v>
      </c>
      <c r="D3458" s="540" t="s">
        <v>6582</v>
      </c>
      <c r="E3458" s="97" t="s">
        <v>1164</v>
      </c>
      <c r="F3458" s="162" t="s">
        <v>2443</v>
      </c>
      <c r="G3458" s="980">
        <v>9.0</v>
      </c>
      <c r="H3458" s="980">
        <v>8.0</v>
      </c>
      <c r="I3458" s="980">
        <v>14.0</v>
      </c>
      <c r="J3458" s="809">
        <v>50.0</v>
      </c>
      <c r="K3458" s="978">
        <f t="shared" si="41"/>
        <v>5.555555556</v>
      </c>
      <c r="L3458" s="503" t="s">
        <v>1841</v>
      </c>
    </row>
    <row r="3459" ht="21.75" customHeight="1">
      <c r="A3459" s="511" t="s">
        <v>6578</v>
      </c>
      <c r="B3459" s="506" t="s">
        <v>6579</v>
      </c>
      <c r="C3459" s="556" t="s">
        <v>2010</v>
      </c>
      <c r="D3459" s="540" t="s">
        <v>6537</v>
      </c>
      <c r="E3459" s="97" t="s">
        <v>3924</v>
      </c>
      <c r="F3459" s="162" t="s">
        <v>2443</v>
      </c>
      <c r="G3459" s="980">
        <v>9.0</v>
      </c>
      <c r="H3459" s="980">
        <v>8.0</v>
      </c>
      <c r="I3459" s="980">
        <v>14.0</v>
      </c>
      <c r="J3459" s="809">
        <v>50.0</v>
      </c>
      <c r="K3459" s="978">
        <f t="shared" si="41"/>
        <v>5.555555556</v>
      </c>
      <c r="L3459" s="503" t="s">
        <v>1841</v>
      </c>
    </row>
    <row r="3460" ht="21.75" customHeight="1">
      <c r="A3460" s="162" t="s">
        <v>1853</v>
      </c>
      <c r="B3460" s="162" t="s">
        <v>460</v>
      </c>
      <c r="C3460" s="556" t="s">
        <v>2010</v>
      </c>
      <c r="D3460" s="540" t="s">
        <v>6583</v>
      </c>
      <c r="E3460" s="145" t="s">
        <v>6584</v>
      </c>
      <c r="F3460" s="163" t="s">
        <v>2508</v>
      </c>
      <c r="G3460" s="161">
        <v>15.0</v>
      </c>
      <c r="H3460" s="161">
        <v>15.0</v>
      </c>
      <c r="I3460" s="161">
        <v>15.0</v>
      </c>
      <c r="J3460" s="801">
        <v>50.0</v>
      </c>
      <c r="K3460" s="978">
        <f t="shared" si="41"/>
        <v>3.333333333</v>
      </c>
      <c r="L3460" s="503" t="s">
        <v>1841</v>
      </c>
    </row>
    <row r="3461" ht="21.75" customHeight="1">
      <c r="A3461" s="162" t="s">
        <v>1853</v>
      </c>
      <c r="B3461" s="162" t="s">
        <v>460</v>
      </c>
      <c r="C3461" s="556" t="s">
        <v>2010</v>
      </c>
      <c r="D3461" s="540" t="s">
        <v>6585</v>
      </c>
      <c r="E3461" s="145" t="s">
        <v>1390</v>
      </c>
      <c r="F3461" s="163" t="s">
        <v>2508</v>
      </c>
      <c r="G3461" s="161">
        <v>15.0</v>
      </c>
      <c r="H3461" s="161">
        <v>15.0</v>
      </c>
      <c r="I3461" s="161">
        <v>15.0</v>
      </c>
      <c r="J3461" s="801">
        <v>50.0</v>
      </c>
      <c r="K3461" s="978">
        <f t="shared" si="41"/>
        <v>3.333333333</v>
      </c>
      <c r="L3461" s="503" t="s">
        <v>1841</v>
      </c>
    </row>
    <row r="3462" ht="21.75" customHeight="1">
      <c r="A3462" s="162" t="s">
        <v>1853</v>
      </c>
      <c r="B3462" s="162" t="s">
        <v>460</v>
      </c>
      <c r="C3462" s="556" t="s">
        <v>2010</v>
      </c>
      <c r="D3462" s="540" t="s">
        <v>6586</v>
      </c>
      <c r="E3462" s="145" t="s">
        <v>324</v>
      </c>
      <c r="F3462" s="163" t="s">
        <v>2508</v>
      </c>
      <c r="G3462" s="161">
        <v>15.0</v>
      </c>
      <c r="H3462" s="161">
        <v>15.0</v>
      </c>
      <c r="I3462" s="161">
        <v>15.0</v>
      </c>
      <c r="J3462" s="801">
        <v>50.0</v>
      </c>
      <c r="K3462" s="978">
        <f t="shared" si="41"/>
        <v>3.333333333</v>
      </c>
      <c r="L3462" s="503" t="s">
        <v>1841</v>
      </c>
    </row>
    <row r="3463" ht="21.75" customHeight="1">
      <c r="A3463" s="162" t="s">
        <v>1853</v>
      </c>
      <c r="B3463" s="162" t="s">
        <v>460</v>
      </c>
      <c r="C3463" s="556" t="s">
        <v>2010</v>
      </c>
      <c r="D3463" s="540" t="s">
        <v>6587</v>
      </c>
      <c r="E3463" s="145" t="s">
        <v>1099</v>
      </c>
      <c r="F3463" s="163" t="s">
        <v>2508</v>
      </c>
      <c r="G3463" s="161">
        <v>15.0</v>
      </c>
      <c r="H3463" s="161">
        <v>15.0</v>
      </c>
      <c r="I3463" s="161">
        <v>15.0</v>
      </c>
      <c r="J3463" s="801">
        <v>50.0</v>
      </c>
      <c r="K3463" s="978">
        <f t="shared" si="41"/>
        <v>3.333333333</v>
      </c>
      <c r="L3463" s="503" t="s">
        <v>1841</v>
      </c>
    </row>
    <row r="3464" ht="21.75" customHeight="1">
      <c r="A3464" s="162" t="s">
        <v>1853</v>
      </c>
      <c r="B3464" s="162" t="s">
        <v>460</v>
      </c>
      <c r="C3464" s="556" t="s">
        <v>2010</v>
      </c>
      <c r="D3464" s="540" t="s">
        <v>6588</v>
      </c>
      <c r="E3464" s="145" t="s">
        <v>1205</v>
      </c>
      <c r="F3464" s="163" t="s">
        <v>2508</v>
      </c>
      <c r="G3464" s="161">
        <v>15.0</v>
      </c>
      <c r="H3464" s="161">
        <v>15.0</v>
      </c>
      <c r="I3464" s="161">
        <v>15.0</v>
      </c>
      <c r="J3464" s="801">
        <v>50.0</v>
      </c>
      <c r="K3464" s="978">
        <f t="shared" si="41"/>
        <v>3.333333333</v>
      </c>
      <c r="L3464" s="503" t="s">
        <v>1841</v>
      </c>
    </row>
    <row r="3465" ht="21.75" customHeight="1">
      <c r="A3465" s="162" t="s">
        <v>1853</v>
      </c>
      <c r="B3465" s="162" t="s">
        <v>460</v>
      </c>
      <c r="C3465" s="556" t="s">
        <v>2010</v>
      </c>
      <c r="D3465" s="540" t="s">
        <v>6589</v>
      </c>
      <c r="E3465" s="145" t="s">
        <v>6590</v>
      </c>
      <c r="F3465" s="163" t="s">
        <v>2508</v>
      </c>
      <c r="G3465" s="161">
        <v>15.0</v>
      </c>
      <c r="H3465" s="161">
        <v>15.0</v>
      </c>
      <c r="I3465" s="161">
        <v>15.0</v>
      </c>
      <c r="J3465" s="801">
        <v>50.0</v>
      </c>
      <c r="K3465" s="978">
        <f t="shared" si="41"/>
        <v>3.333333333</v>
      </c>
      <c r="L3465" s="503" t="s">
        <v>1841</v>
      </c>
    </row>
    <row r="3466" ht="21.75" customHeight="1">
      <c r="A3466" s="162" t="s">
        <v>1854</v>
      </c>
      <c r="B3466" s="162" t="s">
        <v>451</v>
      </c>
      <c r="C3466" s="556" t="s">
        <v>2010</v>
      </c>
      <c r="D3466" s="540" t="s">
        <v>6591</v>
      </c>
      <c r="E3466" s="145" t="s">
        <v>3411</v>
      </c>
      <c r="F3466" s="163" t="s">
        <v>2508</v>
      </c>
      <c r="G3466" s="161">
        <v>7.0</v>
      </c>
      <c r="H3466" s="161">
        <v>6.0</v>
      </c>
      <c r="I3466" s="161">
        <v>8.0</v>
      </c>
      <c r="J3466" s="801">
        <v>50.0</v>
      </c>
      <c r="K3466" s="978">
        <f t="shared" si="41"/>
        <v>7.142857143</v>
      </c>
      <c r="L3466" s="503" t="s">
        <v>1841</v>
      </c>
    </row>
    <row r="3467" ht="21.75" customHeight="1">
      <c r="A3467" s="162" t="s">
        <v>1854</v>
      </c>
      <c r="B3467" s="162" t="s">
        <v>451</v>
      </c>
      <c r="C3467" s="556" t="s">
        <v>2010</v>
      </c>
      <c r="D3467" s="540" t="s">
        <v>6592</v>
      </c>
      <c r="E3467" s="145" t="s">
        <v>6593</v>
      </c>
      <c r="F3467" s="163" t="s">
        <v>2508</v>
      </c>
      <c r="G3467" s="161">
        <v>7.0</v>
      </c>
      <c r="H3467" s="161">
        <v>6.0</v>
      </c>
      <c r="I3467" s="161">
        <v>8.0</v>
      </c>
      <c r="J3467" s="801">
        <v>50.0</v>
      </c>
      <c r="K3467" s="978">
        <f t="shared" si="41"/>
        <v>7.142857143</v>
      </c>
      <c r="L3467" s="503" t="s">
        <v>1841</v>
      </c>
    </row>
    <row r="3468" ht="21.75" customHeight="1">
      <c r="A3468" s="162" t="s">
        <v>1857</v>
      </c>
      <c r="B3468" s="162" t="s">
        <v>467</v>
      </c>
      <c r="C3468" s="556" t="s">
        <v>2010</v>
      </c>
      <c r="D3468" s="540" t="s">
        <v>6594</v>
      </c>
      <c r="E3468" s="145" t="s">
        <v>1000</v>
      </c>
      <c r="F3468" s="163" t="s">
        <v>2508</v>
      </c>
      <c r="G3468" s="161">
        <v>13.0</v>
      </c>
      <c r="H3468" s="161">
        <v>13.0</v>
      </c>
      <c r="I3468" s="161">
        <v>15.0</v>
      </c>
      <c r="J3468" s="801">
        <v>50.0</v>
      </c>
      <c r="K3468" s="978">
        <f t="shared" si="41"/>
        <v>3.846153846</v>
      </c>
      <c r="L3468" s="503" t="s">
        <v>1841</v>
      </c>
    </row>
    <row r="3469" ht="21.75" customHeight="1">
      <c r="A3469" s="162" t="s">
        <v>1857</v>
      </c>
      <c r="B3469" s="162" t="s">
        <v>467</v>
      </c>
      <c r="C3469" s="556" t="s">
        <v>2010</v>
      </c>
      <c r="D3469" s="540" t="s">
        <v>6321</v>
      </c>
      <c r="E3469" s="145" t="s">
        <v>509</v>
      </c>
      <c r="F3469" s="163" t="s">
        <v>2508</v>
      </c>
      <c r="G3469" s="161">
        <v>13.0</v>
      </c>
      <c r="H3469" s="161">
        <v>13.0</v>
      </c>
      <c r="I3469" s="161">
        <v>15.0</v>
      </c>
      <c r="J3469" s="801">
        <v>50.0</v>
      </c>
      <c r="K3469" s="978">
        <f t="shared" si="41"/>
        <v>3.846153846</v>
      </c>
      <c r="L3469" s="503" t="s">
        <v>1841</v>
      </c>
    </row>
    <row r="3470" ht="21.75" customHeight="1">
      <c r="A3470" s="162" t="s">
        <v>6595</v>
      </c>
      <c r="B3470" s="162" t="s">
        <v>1859</v>
      </c>
      <c r="C3470" s="556" t="s">
        <v>2010</v>
      </c>
      <c r="D3470" s="540" t="s">
        <v>6596</v>
      </c>
      <c r="E3470" s="145" t="s">
        <v>6597</v>
      </c>
      <c r="F3470" s="163" t="s">
        <v>2508</v>
      </c>
      <c r="G3470" s="161">
        <v>10.0</v>
      </c>
      <c r="H3470" s="161">
        <v>1.0</v>
      </c>
      <c r="I3470" s="161">
        <v>10.0</v>
      </c>
      <c r="J3470" s="801">
        <v>50.0</v>
      </c>
      <c r="K3470" s="978">
        <f t="shared" si="41"/>
        <v>5</v>
      </c>
      <c r="L3470" s="503" t="s">
        <v>1841</v>
      </c>
    </row>
    <row r="3471" ht="21.75" customHeight="1">
      <c r="A3471" s="162" t="s">
        <v>6595</v>
      </c>
      <c r="B3471" s="162" t="s">
        <v>1859</v>
      </c>
      <c r="C3471" s="556" t="s">
        <v>2010</v>
      </c>
      <c r="D3471" s="540" t="s">
        <v>6598</v>
      </c>
      <c r="E3471" s="145" t="s">
        <v>6599</v>
      </c>
      <c r="F3471" s="163" t="s">
        <v>2508</v>
      </c>
      <c r="G3471" s="161">
        <v>10.0</v>
      </c>
      <c r="H3471" s="161">
        <v>1.0</v>
      </c>
      <c r="I3471" s="161">
        <v>10.0</v>
      </c>
      <c r="J3471" s="801">
        <v>50.0</v>
      </c>
      <c r="K3471" s="978">
        <f t="shared" si="41"/>
        <v>5</v>
      </c>
      <c r="L3471" s="503" t="s">
        <v>1841</v>
      </c>
    </row>
    <row r="3472" ht="21.75" customHeight="1">
      <c r="A3472" s="162" t="s">
        <v>6595</v>
      </c>
      <c r="B3472" s="162" t="s">
        <v>1859</v>
      </c>
      <c r="C3472" s="556" t="s">
        <v>2010</v>
      </c>
      <c r="D3472" s="540" t="s">
        <v>6600</v>
      </c>
      <c r="E3472" s="145" t="s">
        <v>6601</v>
      </c>
      <c r="F3472" s="163" t="s">
        <v>2508</v>
      </c>
      <c r="G3472" s="161">
        <v>10.0</v>
      </c>
      <c r="H3472" s="161">
        <v>1.0</v>
      </c>
      <c r="I3472" s="161">
        <v>10.0</v>
      </c>
      <c r="J3472" s="801">
        <v>50.0</v>
      </c>
      <c r="K3472" s="978">
        <f t="shared" si="41"/>
        <v>5</v>
      </c>
      <c r="L3472" s="503" t="s">
        <v>1841</v>
      </c>
    </row>
    <row r="3473" ht="21.75" customHeight="1">
      <c r="A3473" s="162" t="s">
        <v>6602</v>
      </c>
      <c r="B3473" s="162" t="s">
        <v>1859</v>
      </c>
      <c r="C3473" s="556" t="s">
        <v>2010</v>
      </c>
      <c r="D3473" s="540" t="s">
        <v>6603</v>
      </c>
      <c r="E3473" s="145" t="s">
        <v>6604</v>
      </c>
      <c r="F3473" s="163" t="s">
        <v>2508</v>
      </c>
      <c r="G3473" s="161">
        <v>10.0</v>
      </c>
      <c r="H3473" s="161">
        <v>1.0</v>
      </c>
      <c r="I3473" s="161">
        <v>10.0</v>
      </c>
      <c r="J3473" s="801">
        <v>50.0</v>
      </c>
      <c r="K3473" s="978">
        <f t="shared" si="41"/>
        <v>5</v>
      </c>
      <c r="L3473" s="503" t="s">
        <v>1841</v>
      </c>
    </row>
    <row r="3474" ht="21.75" customHeight="1">
      <c r="A3474" s="162" t="s">
        <v>1860</v>
      </c>
      <c r="B3474" s="162" t="s">
        <v>1859</v>
      </c>
      <c r="C3474" s="556" t="s">
        <v>2010</v>
      </c>
      <c r="D3474" s="540" t="s">
        <v>6605</v>
      </c>
      <c r="E3474" s="145" t="s">
        <v>6606</v>
      </c>
      <c r="F3474" s="163" t="s">
        <v>2508</v>
      </c>
      <c r="G3474" s="161">
        <v>10.0</v>
      </c>
      <c r="H3474" s="161">
        <v>1.0</v>
      </c>
      <c r="I3474" s="161">
        <v>10.0</v>
      </c>
      <c r="J3474" s="801">
        <v>50.0</v>
      </c>
      <c r="K3474" s="978">
        <f t="shared" si="41"/>
        <v>5</v>
      </c>
      <c r="L3474" s="503" t="s">
        <v>1841</v>
      </c>
    </row>
    <row r="3475" ht="21.75" customHeight="1">
      <c r="A3475" s="162" t="s">
        <v>1860</v>
      </c>
      <c r="B3475" s="162" t="s">
        <v>1859</v>
      </c>
      <c r="C3475" s="556" t="s">
        <v>2010</v>
      </c>
      <c r="D3475" s="540" t="s">
        <v>6607</v>
      </c>
      <c r="E3475" s="145" t="s">
        <v>6608</v>
      </c>
      <c r="F3475" s="163" t="s">
        <v>2508</v>
      </c>
      <c r="G3475" s="161">
        <v>10.0</v>
      </c>
      <c r="H3475" s="161">
        <v>1.0</v>
      </c>
      <c r="I3475" s="161">
        <v>10.0</v>
      </c>
      <c r="J3475" s="801">
        <v>50.0</v>
      </c>
      <c r="K3475" s="978">
        <f t="shared" si="41"/>
        <v>5</v>
      </c>
      <c r="L3475" s="503" t="s">
        <v>1841</v>
      </c>
    </row>
    <row r="3476" ht="21.75" customHeight="1">
      <c r="A3476" s="162" t="s">
        <v>1866</v>
      </c>
      <c r="B3476" s="162" t="s">
        <v>971</v>
      </c>
      <c r="C3476" s="556" t="s">
        <v>2010</v>
      </c>
      <c r="D3476" s="540" t="s">
        <v>6319</v>
      </c>
      <c r="E3476" s="145" t="s">
        <v>6320</v>
      </c>
      <c r="F3476" s="163" t="s">
        <v>2508</v>
      </c>
      <c r="G3476" s="161">
        <v>10.0</v>
      </c>
      <c r="H3476" s="161">
        <v>9.0</v>
      </c>
      <c r="I3476" s="161">
        <v>10.0</v>
      </c>
      <c r="J3476" s="801">
        <v>50.0</v>
      </c>
      <c r="K3476" s="978">
        <f t="shared" si="41"/>
        <v>5</v>
      </c>
      <c r="L3476" s="503" t="s">
        <v>1841</v>
      </c>
    </row>
    <row r="3477" ht="21.75" customHeight="1">
      <c r="A3477" s="162" t="s">
        <v>1872</v>
      </c>
      <c r="B3477" s="162" t="s">
        <v>980</v>
      </c>
      <c r="C3477" s="556" t="s">
        <v>2010</v>
      </c>
      <c r="D3477" s="540" t="s">
        <v>6310</v>
      </c>
      <c r="E3477" s="145" t="s">
        <v>6311</v>
      </c>
      <c r="F3477" s="163" t="s">
        <v>2508</v>
      </c>
      <c r="G3477" s="161">
        <v>6.0</v>
      </c>
      <c r="H3477" s="161">
        <v>6.0</v>
      </c>
      <c r="I3477" s="161">
        <v>8.0</v>
      </c>
      <c r="J3477" s="801">
        <v>50.0</v>
      </c>
      <c r="K3477" s="978">
        <f t="shared" si="41"/>
        <v>8.333333333</v>
      </c>
      <c r="L3477" s="503" t="s">
        <v>1841</v>
      </c>
    </row>
    <row r="3478" ht="21.75" customHeight="1">
      <c r="A3478" s="981" t="s">
        <v>6609</v>
      </c>
      <c r="B3478" s="981" t="s">
        <v>6610</v>
      </c>
      <c r="C3478" s="104" t="s">
        <v>174</v>
      </c>
      <c r="D3478" s="982" t="s">
        <v>6611</v>
      </c>
      <c r="E3478" s="983" t="s">
        <v>6612</v>
      </c>
      <c r="F3478" s="984" t="s">
        <v>2537</v>
      </c>
      <c r="G3478" s="985">
        <v>11.0</v>
      </c>
      <c r="H3478" s="986">
        <v>8.0</v>
      </c>
      <c r="I3478" s="511">
        <v>13.0</v>
      </c>
      <c r="J3478" s="926">
        <v>50.0</v>
      </c>
      <c r="K3478" s="987">
        <f t="shared" si="41"/>
        <v>4.545454545</v>
      </c>
      <c r="L3478" s="988" t="s">
        <v>6613</v>
      </c>
    </row>
    <row r="3479" ht="21.75" customHeight="1">
      <c r="A3479" s="982" t="s">
        <v>6614</v>
      </c>
      <c r="B3479" s="982" t="s">
        <v>6615</v>
      </c>
      <c r="C3479" s="104" t="s">
        <v>174</v>
      </c>
      <c r="D3479" s="511" t="s">
        <v>6616</v>
      </c>
      <c r="E3479" s="105" t="s">
        <v>6617</v>
      </c>
      <c r="F3479" s="531" t="s">
        <v>2508</v>
      </c>
      <c r="G3479" s="511">
        <v>19.0</v>
      </c>
      <c r="H3479" s="511">
        <v>6.0</v>
      </c>
      <c r="I3479" s="511">
        <v>22.0</v>
      </c>
      <c r="J3479" s="926">
        <v>50.0</v>
      </c>
      <c r="K3479" s="987">
        <f t="shared" si="41"/>
        <v>2.631578947</v>
      </c>
      <c r="L3479" s="988" t="s">
        <v>6613</v>
      </c>
    </row>
    <row r="3480" ht="21.75" customHeight="1">
      <c r="A3480" s="989" t="s">
        <v>6618</v>
      </c>
      <c r="B3480" s="989" t="s">
        <v>6619</v>
      </c>
      <c r="C3480" s="990" t="s">
        <v>174</v>
      </c>
      <c r="D3480" s="991" t="s">
        <v>6620</v>
      </c>
      <c r="E3480" s="992" t="s">
        <v>6621</v>
      </c>
      <c r="F3480" s="989" t="s">
        <v>3412</v>
      </c>
      <c r="G3480" s="989">
        <v>8.0</v>
      </c>
      <c r="H3480" s="989">
        <v>5.0</v>
      </c>
      <c r="I3480" s="993">
        <v>8.0</v>
      </c>
      <c r="J3480" s="993">
        <v>50.0</v>
      </c>
      <c r="K3480" s="994">
        <f t="shared" si="41"/>
        <v>6.25</v>
      </c>
      <c r="L3480" s="988" t="s">
        <v>6613</v>
      </c>
      <c r="M3480" s="246"/>
      <c r="N3480" s="246"/>
      <c r="O3480" s="246"/>
      <c r="P3480" s="246"/>
      <c r="Q3480" s="246"/>
      <c r="R3480" s="246"/>
      <c r="S3480" s="246"/>
      <c r="T3480" s="246"/>
      <c r="U3480" s="246"/>
      <c r="V3480" s="246"/>
      <c r="W3480" s="246"/>
      <c r="X3480" s="246"/>
      <c r="Y3480" s="246"/>
      <c r="Z3480" s="246"/>
    </row>
    <row r="3481" ht="21.75" customHeight="1">
      <c r="A3481" s="989" t="s">
        <v>6618</v>
      </c>
      <c r="B3481" s="989" t="s">
        <v>6619</v>
      </c>
      <c r="C3481" s="990" t="s">
        <v>174</v>
      </c>
      <c r="D3481" s="991" t="s">
        <v>6622</v>
      </c>
      <c r="E3481" s="992" t="s">
        <v>6623</v>
      </c>
      <c r="F3481" s="989" t="s">
        <v>3412</v>
      </c>
      <c r="G3481" s="989">
        <v>8.0</v>
      </c>
      <c r="H3481" s="989">
        <v>5.0</v>
      </c>
      <c r="I3481" s="993">
        <v>8.0</v>
      </c>
      <c r="J3481" s="993">
        <v>50.0</v>
      </c>
      <c r="K3481" s="994">
        <f t="shared" si="41"/>
        <v>6.25</v>
      </c>
      <c r="L3481" s="988" t="s">
        <v>6613</v>
      </c>
      <c r="M3481" s="246"/>
      <c r="N3481" s="246"/>
      <c r="O3481" s="246"/>
      <c r="P3481" s="246"/>
      <c r="Q3481" s="246"/>
      <c r="R3481" s="246"/>
      <c r="S3481" s="246"/>
      <c r="T3481" s="246"/>
      <c r="U3481" s="246"/>
      <c r="V3481" s="246"/>
      <c r="W3481" s="246"/>
      <c r="X3481" s="246"/>
      <c r="Y3481" s="246"/>
      <c r="Z3481" s="246"/>
    </row>
    <row r="3482" ht="21.75" customHeight="1">
      <c r="A3482" s="989" t="s">
        <v>6618</v>
      </c>
      <c r="B3482" s="989" t="s">
        <v>6619</v>
      </c>
      <c r="C3482" s="990" t="s">
        <v>174</v>
      </c>
      <c r="D3482" s="995" t="s">
        <v>6624</v>
      </c>
      <c r="E3482" s="992" t="s">
        <v>6625</v>
      </c>
      <c r="F3482" s="989" t="s">
        <v>3412</v>
      </c>
      <c r="G3482" s="989">
        <v>8.0</v>
      </c>
      <c r="H3482" s="989">
        <v>5.0</v>
      </c>
      <c r="I3482" s="993">
        <v>8.0</v>
      </c>
      <c r="J3482" s="993">
        <v>50.0</v>
      </c>
      <c r="K3482" s="994">
        <f t="shared" si="41"/>
        <v>6.25</v>
      </c>
      <c r="L3482" s="988" t="s">
        <v>6613</v>
      </c>
      <c r="M3482" s="246"/>
      <c r="N3482" s="246"/>
      <c r="O3482" s="246"/>
      <c r="P3482" s="246"/>
      <c r="Q3482" s="246"/>
      <c r="R3482" s="246"/>
      <c r="S3482" s="246"/>
      <c r="T3482" s="246"/>
      <c r="U3482" s="246"/>
      <c r="V3482" s="246"/>
      <c r="W3482" s="246"/>
      <c r="X3482" s="246"/>
      <c r="Y3482" s="246"/>
      <c r="Z3482" s="246"/>
    </row>
    <row r="3483" ht="21.75" customHeight="1">
      <c r="A3483" s="989" t="s">
        <v>6618</v>
      </c>
      <c r="B3483" s="989" t="s">
        <v>6619</v>
      </c>
      <c r="C3483" s="996" t="s">
        <v>174</v>
      </c>
      <c r="D3483" s="991" t="s">
        <v>6626</v>
      </c>
      <c r="E3483" s="992" t="s">
        <v>6627</v>
      </c>
      <c r="F3483" s="989" t="s">
        <v>3412</v>
      </c>
      <c r="G3483" s="989">
        <v>8.0</v>
      </c>
      <c r="H3483" s="989">
        <v>5.0</v>
      </c>
      <c r="I3483" s="993">
        <v>8.0</v>
      </c>
      <c r="J3483" s="993">
        <v>50.0</v>
      </c>
      <c r="K3483" s="994">
        <f t="shared" si="41"/>
        <v>6.25</v>
      </c>
      <c r="L3483" s="988" t="s">
        <v>6613</v>
      </c>
      <c r="M3483" s="246"/>
      <c r="N3483" s="246"/>
      <c r="O3483" s="246"/>
      <c r="P3483" s="246"/>
      <c r="Q3483" s="246"/>
      <c r="R3483" s="246"/>
      <c r="S3483" s="246"/>
      <c r="T3483" s="246"/>
      <c r="U3483" s="246"/>
      <c r="V3483" s="246"/>
      <c r="W3483" s="246"/>
      <c r="X3483" s="246"/>
      <c r="Y3483" s="246"/>
      <c r="Z3483" s="246"/>
    </row>
    <row r="3484" ht="21.75" customHeight="1">
      <c r="A3484" s="989" t="s">
        <v>6618</v>
      </c>
      <c r="B3484" s="989" t="s">
        <v>6619</v>
      </c>
      <c r="C3484" s="990" t="s">
        <v>174</v>
      </c>
      <c r="D3484" s="991" t="s">
        <v>6628</v>
      </c>
      <c r="E3484" s="105" t="s">
        <v>6629</v>
      </c>
      <c r="F3484" s="989" t="s">
        <v>3412</v>
      </c>
      <c r="G3484" s="989">
        <v>8.0</v>
      </c>
      <c r="H3484" s="989">
        <v>5.0</v>
      </c>
      <c r="I3484" s="993">
        <v>8.0</v>
      </c>
      <c r="J3484" s="993">
        <v>50.0</v>
      </c>
      <c r="K3484" s="994">
        <f t="shared" si="41"/>
        <v>6.25</v>
      </c>
      <c r="L3484" s="988" t="s">
        <v>6613</v>
      </c>
      <c r="M3484" s="246"/>
      <c r="N3484" s="246"/>
      <c r="O3484" s="246"/>
      <c r="P3484" s="246"/>
      <c r="Q3484" s="246"/>
      <c r="R3484" s="246"/>
      <c r="S3484" s="246"/>
      <c r="T3484" s="246"/>
      <c r="U3484" s="246"/>
      <c r="V3484" s="246"/>
      <c r="W3484" s="246"/>
      <c r="X3484" s="246"/>
      <c r="Y3484" s="246"/>
      <c r="Z3484" s="246"/>
    </row>
    <row r="3485" ht="21.75" customHeight="1">
      <c r="A3485" s="989" t="s">
        <v>6618</v>
      </c>
      <c r="B3485" s="989" t="s">
        <v>6619</v>
      </c>
      <c r="C3485" s="990" t="s">
        <v>174</v>
      </c>
      <c r="D3485" s="993" t="s">
        <v>6630</v>
      </c>
      <c r="E3485" s="105" t="s">
        <v>6631</v>
      </c>
      <c r="F3485" s="989" t="s">
        <v>701</v>
      </c>
      <c r="G3485" s="989">
        <v>8.0</v>
      </c>
      <c r="H3485" s="989">
        <v>5.0</v>
      </c>
      <c r="I3485" s="993">
        <v>8.0</v>
      </c>
      <c r="J3485" s="993">
        <v>50.0</v>
      </c>
      <c r="K3485" s="994">
        <f t="shared" si="41"/>
        <v>6.25</v>
      </c>
      <c r="L3485" s="988" t="s">
        <v>6613</v>
      </c>
      <c r="M3485" s="246"/>
      <c r="N3485" s="246"/>
      <c r="O3485" s="246"/>
      <c r="P3485" s="246"/>
      <c r="Q3485" s="246"/>
      <c r="R3485" s="246"/>
      <c r="S3485" s="246"/>
      <c r="T3485" s="246"/>
      <c r="U3485" s="246"/>
      <c r="V3485" s="246"/>
      <c r="W3485" s="246"/>
      <c r="X3485" s="246"/>
      <c r="Y3485" s="246"/>
      <c r="Z3485" s="246"/>
    </row>
    <row r="3486" ht="21.75" customHeight="1">
      <c r="A3486" s="989" t="s">
        <v>6618</v>
      </c>
      <c r="B3486" s="989" t="s">
        <v>6619</v>
      </c>
      <c r="C3486" s="990" t="s">
        <v>174</v>
      </c>
      <c r="D3486" s="993" t="s">
        <v>6632</v>
      </c>
      <c r="E3486" s="105" t="s">
        <v>6633</v>
      </c>
      <c r="F3486" s="989" t="s">
        <v>701</v>
      </c>
      <c r="G3486" s="989">
        <v>8.0</v>
      </c>
      <c r="H3486" s="989">
        <v>5.0</v>
      </c>
      <c r="I3486" s="993">
        <v>8.0</v>
      </c>
      <c r="J3486" s="993">
        <v>50.0</v>
      </c>
      <c r="K3486" s="994">
        <f t="shared" si="41"/>
        <v>6.25</v>
      </c>
      <c r="L3486" s="988" t="s">
        <v>6613</v>
      </c>
      <c r="M3486" s="246"/>
      <c r="N3486" s="246"/>
      <c r="O3486" s="246"/>
      <c r="P3486" s="246"/>
      <c r="Q3486" s="246"/>
      <c r="R3486" s="246"/>
      <c r="S3486" s="246"/>
      <c r="T3486" s="246"/>
      <c r="U3486" s="246"/>
      <c r="V3486" s="246"/>
      <c r="W3486" s="246"/>
      <c r="X3486" s="246"/>
      <c r="Y3486" s="246"/>
      <c r="Z3486" s="246"/>
    </row>
    <row r="3487" ht="21.75" customHeight="1">
      <c r="A3487" s="989" t="s">
        <v>6618</v>
      </c>
      <c r="B3487" s="989" t="s">
        <v>6619</v>
      </c>
      <c r="C3487" s="990" t="s">
        <v>174</v>
      </c>
      <c r="D3487" s="993" t="s">
        <v>6634</v>
      </c>
      <c r="E3487" s="105" t="s">
        <v>6635</v>
      </c>
      <c r="F3487" s="989" t="s">
        <v>701</v>
      </c>
      <c r="G3487" s="989">
        <v>8.0</v>
      </c>
      <c r="H3487" s="989">
        <v>5.0</v>
      </c>
      <c r="I3487" s="993">
        <v>8.0</v>
      </c>
      <c r="J3487" s="993">
        <v>50.0</v>
      </c>
      <c r="K3487" s="994">
        <f t="shared" si="41"/>
        <v>6.25</v>
      </c>
      <c r="L3487" s="988" t="s">
        <v>6613</v>
      </c>
      <c r="M3487" s="246"/>
      <c r="N3487" s="246"/>
      <c r="O3487" s="246"/>
      <c r="P3487" s="246"/>
      <c r="Q3487" s="246"/>
      <c r="R3487" s="246"/>
      <c r="S3487" s="246"/>
      <c r="T3487" s="246"/>
      <c r="U3487" s="246"/>
      <c r="V3487" s="246"/>
      <c r="W3487" s="246"/>
      <c r="X3487" s="246"/>
      <c r="Y3487" s="246"/>
      <c r="Z3487" s="246"/>
    </row>
    <row r="3488" ht="21.75" customHeight="1">
      <c r="A3488" s="989" t="s">
        <v>6618</v>
      </c>
      <c r="B3488" s="989" t="s">
        <v>6619</v>
      </c>
      <c r="C3488" s="990" t="s">
        <v>174</v>
      </c>
      <c r="D3488" s="993" t="s">
        <v>6636</v>
      </c>
      <c r="E3488" s="105" t="s">
        <v>6637</v>
      </c>
      <c r="F3488" s="989" t="s">
        <v>701</v>
      </c>
      <c r="G3488" s="989">
        <v>8.0</v>
      </c>
      <c r="H3488" s="989">
        <v>5.0</v>
      </c>
      <c r="I3488" s="993">
        <v>8.0</v>
      </c>
      <c r="J3488" s="993">
        <v>50.0</v>
      </c>
      <c r="K3488" s="994">
        <f t="shared" si="41"/>
        <v>6.25</v>
      </c>
      <c r="L3488" s="988" t="s">
        <v>6613</v>
      </c>
      <c r="M3488" s="246"/>
      <c r="N3488" s="246"/>
      <c r="O3488" s="246"/>
      <c r="P3488" s="246"/>
      <c r="Q3488" s="246"/>
      <c r="R3488" s="246"/>
      <c r="S3488" s="246"/>
      <c r="T3488" s="246"/>
      <c r="U3488" s="246"/>
      <c r="V3488" s="246"/>
      <c r="W3488" s="246"/>
      <c r="X3488" s="246"/>
      <c r="Y3488" s="246"/>
      <c r="Z3488" s="246"/>
    </row>
    <row r="3489" ht="21.75" customHeight="1">
      <c r="A3489" s="989" t="s">
        <v>6618</v>
      </c>
      <c r="B3489" s="989" t="s">
        <v>6619</v>
      </c>
      <c r="C3489" s="990" t="s">
        <v>174</v>
      </c>
      <c r="D3489" s="993" t="s">
        <v>6638</v>
      </c>
      <c r="E3489" s="105" t="s">
        <v>6639</v>
      </c>
      <c r="F3489" s="989" t="s">
        <v>701</v>
      </c>
      <c r="G3489" s="989">
        <v>8.0</v>
      </c>
      <c r="H3489" s="989">
        <v>5.0</v>
      </c>
      <c r="I3489" s="993">
        <v>8.0</v>
      </c>
      <c r="J3489" s="993">
        <v>50.0</v>
      </c>
      <c r="K3489" s="994">
        <f t="shared" si="41"/>
        <v>6.25</v>
      </c>
      <c r="L3489" s="988" t="s">
        <v>6613</v>
      </c>
      <c r="M3489" s="246"/>
      <c r="N3489" s="246"/>
      <c r="O3489" s="246"/>
      <c r="P3489" s="246"/>
      <c r="Q3489" s="246"/>
      <c r="R3489" s="246"/>
      <c r="S3489" s="246"/>
      <c r="T3489" s="246"/>
      <c r="U3489" s="246"/>
      <c r="V3489" s="246"/>
      <c r="W3489" s="246"/>
      <c r="X3489" s="246"/>
      <c r="Y3489" s="246"/>
      <c r="Z3489" s="246"/>
    </row>
    <row r="3490" ht="21.75" customHeight="1">
      <c r="A3490" s="989" t="s">
        <v>6618</v>
      </c>
      <c r="B3490" s="989" t="s">
        <v>6619</v>
      </c>
      <c r="C3490" s="990" t="s">
        <v>174</v>
      </c>
      <c r="D3490" s="993" t="s">
        <v>6640</v>
      </c>
      <c r="E3490" s="105" t="s">
        <v>6641</v>
      </c>
      <c r="F3490" s="989" t="s">
        <v>701</v>
      </c>
      <c r="G3490" s="989">
        <v>8.0</v>
      </c>
      <c r="H3490" s="989">
        <v>5.0</v>
      </c>
      <c r="I3490" s="993">
        <v>8.0</v>
      </c>
      <c r="J3490" s="993">
        <v>50.0</v>
      </c>
      <c r="K3490" s="994">
        <f t="shared" si="41"/>
        <v>6.25</v>
      </c>
      <c r="L3490" s="988" t="s">
        <v>6613</v>
      </c>
      <c r="M3490" s="246"/>
      <c r="N3490" s="246"/>
      <c r="O3490" s="246"/>
      <c r="P3490" s="246"/>
      <c r="Q3490" s="246"/>
      <c r="R3490" s="246"/>
      <c r="S3490" s="246"/>
      <c r="T3490" s="246"/>
      <c r="U3490" s="246"/>
      <c r="V3490" s="246"/>
      <c r="W3490" s="246"/>
      <c r="X3490" s="246"/>
      <c r="Y3490" s="246"/>
      <c r="Z3490" s="246"/>
    </row>
    <row r="3491" ht="21.75" customHeight="1">
      <c r="A3491" s="162" t="s">
        <v>6642</v>
      </c>
      <c r="B3491" s="190" t="s">
        <v>6643</v>
      </c>
      <c r="C3491" s="348" t="s">
        <v>174</v>
      </c>
      <c r="D3491" s="162" t="s">
        <v>6644</v>
      </c>
      <c r="E3491" s="97" t="s">
        <v>2197</v>
      </c>
      <c r="F3491" s="162" t="s">
        <v>3250</v>
      </c>
      <c r="G3491" s="802"/>
      <c r="H3491" s="802">
        <v>6.0</v>
      </c>
      <c r="I3491" s="802">
        <v>10.0</v>
      </c>
      <c r="J3491" s="809">
        <v>50.0</v>
      </c>
      <c r="K3491" s="978">
        <v>5.0</v>
      </c>
      <c r="L3491" s="988" t="s">
        <v>6613</v>
      </c>
    </row>
    <row r="3492" ht="21.75" customHeight="1">
      <c r="A3492" s="511" t="s">
        <v>6645</v>
      </c>
      <c r="B3492" s="511" t="s">
        <v>2110</v>
      </c>
      <c r="C3492" s="511" t="s">
        <v>174</v>
      </c>
      <c r="D3492" s="511" t="s">
        <v>6646</v>
      </c>
      <c r="E3492" s="105" t="s">
        <v>3741</v>
      </c>
      <c r="F3492" s="531" t="s">
        <v>2508</v>
      </c>
      <c r="G3492" s="511">
        <v>8.0</v>
      </c>
      <c r="H3492" s="511">
        <v>7.0</v>
      </c>
      <c r="I3492" s="511">
        <v>8.0</v>
      </c>
      <c r="J3492" s="530">
        <v>50.0</v>
      </c>
      <c r="K3492" s="994">
        <f t="shared" ref="K3492:K3526" si="42">J3492/G3492</f>
        <v>6.25</v>
      </c>
      <c r="L3492" s="988" t="s">
        <v>6647</v>
      </c>
    </row>
    <row r="3493" ht="21.75" customHeight="1">
      <c r="A3493" s="511" t="s">
        <v>6645</v>
      </c>
      <c r="B3493" s="511" t="s">
        <v>2110</v>
      </c>
      <c r="C3493" s="511" t="s">
        <v>174</v>
      </c>
      <c r="D3493" s="511" t="s">
        <v>6648</v>
      </c>
      <c r="E3493" s="511" t="s">
        <v>2117</v>
      </c>
      <c r="F3493" s="531" t="s">
        <v>2508</v>
      </c>
      <c r="G3493" s="511">
        <v>8.0</v>
      </c>
      <c r="H3493" s="511">
        <v>7.0</v>
      </c>
      <c r="I3493" s="511">
        <v>8.0</v>
      </c>
      <c r="J3493" s="530">
        <v>50.0</v>
      </c>
      <c r="K3493" s="994">
        <f t="shared" si="42"/>
        <v>6.25</v>
      </c>
      <c r="L3493" s="988" t="s">
        <v>6647</v>
      </c>
    </row>
    <row r="3494" ht="21.75" customHeight="1">
      <c r="A3494" s="511" t="s">
        <v>6645</v>
      </c>
      <c r="B3494" s="511" t="s">
        <v>2110</v>
      </c>
      <c r="C3494" s="511" t="s">
        <v>174</v>
      </c>
      <c r="D3494" s="511" t="s">
        <v>6649</v>
      </c>
      <c r="E3494" s="511" t="s">
        <v>3783</v>
      </c>
      <c r="F3494" s="531" t="s">
        <v>2508</v>
      </c>
      <c r="G3494" s="511">
        <v>8.0</v>
      </c>
      <c r="H3494" s="511">
        <v>7.0</v>
      </c>
      <c r="I3494" s="511">
        <v>8.0</v>
      </c>
      <c r="J3494" s="530">
        <v>50.0</v>
      </c>
      <c r="K3494" s="994">
        <f t="shared" si="42"/>
        <v>6.25</v>
      </c>
      <c r="L3494" s="988" t="s">
        <v>6647</v>
      </c>
    </row>
    <row r="3495" ht="21.75" customHeight="1">
      <c r="A3495" s="511" t="s">
        <v>6645</v>
      </c>
      <c r="B3495" s="511" t="s">
        <v>2110</v>
      </c>
      <c r="C3495" s="511" t="s">
        <v>174</v>
      </c>
      <c r="D3495" s="511" t="s">
        <v>6650</v>
      </c>
      <c r="E3495" s="511" t="s">
        <v>3744</v>
      </c>
      <c r="F3495" s="531" t="s">
        <v>2508</v>
      </c>
      <c r="G3495" s="511">
        <v>8.0</v>
      </c>
      <c r="H3495" s="511">
        <v>7.0</v>
      </c>
      <c r="I3495" s="511">
        <v>8.0</v>
      </c>
      <c r="J3495" s="530">
        <v>50.0</v>
      </c>
      <c r="K3495" s="994">
        <f t="shared" si="42"/>
        <v>6.25</v>
      </c>
      <c r="L3495" s="988" t="s">
        <v>6647</v>
      </c>
    </row>
    <row r="3496" ht="21.75" customHeight="1">
      <c r="A3496" s="989" t="s">
        <v>6618</v>
      </c>
      <c r="B3496" s="989" t="s">
        <v>6619</v>
      </c>
      <c r="C3496" s="989" t="s">
        <v>174</v>
      </c>
      <c r="D3496" s="993" t="s">
        <v>6620</v>
      </c>
      <c r="E3496" s="992" t="s">
        <v>6621</v>
      </c>
      <c r="F3496" s="989" t="s">
        <v>3412</v>
      </c>
      <c r="G3496" s="989">
        <v>8.0</v>
      </c>
      <c r="H3496" s="989">
        <v>5.0</v>
      </c>
      <c r="I3496" s="993">
        <v>8.0</v>
      </c>
      <c r="J3496" s="993">
        <v>50.0</v>
      </c>
      <c r="K3496" s="994">
        <f t="shared" si="42"/>
        <v>6.25</v>
      </c>
      <c r="L3496" s="988" t="s">
        <v>6647</v>
      </c>
      <c r="M3496" s="246"/>
      <c r="N3496" s="246"/>
      <c r="O3496" s="246"/>
      <c r="P3496" s="246"/>
      <c r="Q3496" s="246"/>
      <c r="R3496" s="246"/>
      <c r="S3496" s="246"/>
      <c r="T3496" s="246"/>
      <c r="U3496" s="246"/>
      <c r="V3496" s="246"/>
      <c r="W3496" s="246"/>
      <c r="X3496" s="246"/>
      <c r="Y3496" s="246"/>
      <c r="Z3496" s="246"/>
    </row>
    <row r="3497" ht="21.75" customHeight="1">
      <c r="A3497" s="989" t="s">
        <v>6618</v>
      </c>
      <c r="B3497" s="989" t="s">
        <v>6619</v>
      </c>
      <c r="C3497" s="989" t="s">
        <v>174</v>
      </c>
      <c r="D3497" s="993" t="s">
        <v>6622</v>
      </c>
      <c r="E3497" s="992" t="s">
        <v>6623</v>
      </c>
      <c r="F3497" s="989" t="s">
        <v>3412</v>
      </c>
      <c r="G3497" s="989">
        <v>8.0</v>
      </c>
      <c r="H3497" s="989">
        <v>5.0</v>
      </c>
      <c r="I3497" s="993">
        <v>8.0</v>
      </c>
      <c r="J3497" s="993">
        <v>50.0</v>
      </c>
      <c r="K3497" s="994">
        <f t="shared" si="42"/>
        <v>6.25</v>
      </c>
      <c r="L3497" s="988" t="s">
        <v>6647</v>
      </c>
      <c r="M3497" s="246"/>
      <c r="N3497" s="246"/>
      <c r="O3497" s="246"/>
      <c r="P3497" s="246"/>
      <c r="Q3497" s="246"/>
      <c r="R3497" s="246"/>
      <c r="S3497" s="246"/>
      <c r="T3497" s="246"/>
      <c r="U3497" s="246"/>
      <c r="V3497" s="246"/>
      <c r="W3497" s="246"/>
      <c r="X3497" s="246"/>
      <c r="Y3497" s="246"/>
      <c r="Z3497" s="246"/>
    </row>
    <row r="3498" ht="21.75" customHeight="1">
      <c r="A3498" s="989" t="s">
        <v>6618</v>
      </c>
      <c r="B3498" s="989" t="s">
        <v>6619</v>
      </c>
      <c r="C3498" s="989" t="s">
        <v>174</v>
      </c>
      <c r="D3498" s="989" t="s">
        <v>6624</v>
      </c>
      <c r="E3498" s="992" t="s">
        <v>6625</v>
      </c>
      <c r="F3498" s="989" t="s">
        <v>3412</v>
      </c>
      <c r="G3498" s="989">
        <v>8.0</v>
      </c>
      <c r="H3498" s="989">
        <v>5.0</v>
      </c>
      <c r="I3498" s="993">
        <v>8.0</v>
      </c>
      <c r="J3498" s="993">
        <v>50.0</v>
      </c>
      <c r="K3498" s="994">
        <f t="shared" si="42"/>
        <v>6.25</v>
      </c>
      <c r="L3498" s="988" t="s">
        <v>6647</v>
      </c>
      <c r="M3498" s="246"/>
      <c r="N3498" s="246"/>
      <c r="O3498" s="246"/>
      <c r="P3498" s="246"/>
      <c r="Q3498" s="246"/>
      <c r="R3498" s="246"/>
      <c r="S3498" s="246"/>
      <c r="T3498" s="246"/>
      <c r="U3498" s="246"/>
      <c r="V3498" s="246"/>
      <c r="W3498" s="246"/>
      <c r="X3498" s="246"/>
      <c r="Y3498" s="246"/>
      <c r="Z3498" s="246"/>
    </row>
    <row r="3499" ht="21.75" customHeight="1">
      <c r="A3499" s="989" t="s">
        <v>6618</v>
      </c>
      <c r="B3499" s="989" t="s">
        <v>6619</v>
      </c>
      <c r="C3499" s="989" t="s">
        <v>174</v>
      </c>
      <c r="D3499" s="993" t="s">
        <v>6626</v>
      </c>
      <c r="E3499" s="992" t="s">
        <v>6627</v>
      </c>
      <c r="F3499" s="989" t="s">
        <v>3412</v>
      </c>
      <c r="G3499" s="989">
        <v>8.0</v>
      </c>
      <c r="H3499" s="989">
        <v>5.0</v>
      </c>
      <c r="I3499" s="993">
        <v>8.0</v>
      </c>
      <c r="J3499" s="993">
        <v>50.0</v>
      </c>
      <c r="K3499" s="994">
        <f t="shared" si="42"/>
        <v>6.25</v>
      </c>
      <c r="L3499" s="988" t="s">
        <v>6647</v>
      </c>
      <c r="M3499" s="246"/>
      <c r="N3499" s="246"/>
      <c r="O3499" s="246"/>
      <c r="P3499" s="246"/>
      <c r="Q3499" s="246"/>
      <c r="R3499" s="246"/>
      <c r="S3499" s="246"/>
      <c r="T3499" s="246"/>
      <c r="U3499" s="246"/>
      <c r="V3499" s="246"/>
      <c r="W3499" s="246"/>
      <c r="X3499" s="246"/>
      <c r="Y3499" s="246"/>
      <c r="Z3499" s="246"/>
    </row>
    <row r="3500" ht="21.75" customHeight="1">
      <c r="A3500" s="989" t="s">
        <v>6618</v>
      </c>
      <c r="B3500" s="989" t="s">
        <v>6619</v>
      </c>
      <c r="C3500" s="989" t="s">
        <v>174</v>
      </c>
      <c r="D3500" s="993" t="s">
        <v>6628</v>
      </c>
      <c r="E3500" s="105" t="s">
        <v>6629</v>
      </c>
      <c r="F3500" s="989" t="s">
        <v>3412</v>
      </c>
      <c r="G3500" s="989">
        <v>8.0</v>
      </c>
      <c r="H3500" s="989">
        <v>5.0</v>
      </c>
      <c r="I3500" s="993">
        <v>8.0</v>
      </c>
      <c r="J3500" s="993">
        <v>50.0</v>
      </c>
      <c r="K3500" s="994">
        <f t="shared" si="42"/>
        <v>6.25</v>
      </c>
      <c r="L3500" s="988" t="s">
        <v>6647</v>
      </c>
      <c r="M3500" s="246"/>
      <c r="N3500" s="246"/>
      <c r="O3500" s="246"/>
      <c r="P3500" s="246"/>
      <c r="Q3500" s="246"/>
      <c r="R3500" s="246"/>
      <c r="S3500" s="246"/>
      <c r="T3500" s="246"/>
      <c r="U3500" s="246"/>
      <c r="V3500" s="246"/>
      <c r="W3500" s="246"/>
      <c r="X3500" s="246"/>
      <c r="Y3500" s="246"/>
      <c r="Z3500" s="246"/>
    </row>
    <row r="3501" ht="21.75" customHeight="1">
      <c r="A3501" s="989" t="s">
        <v>6618</v>
      </c>
      <c r="B3501" s="989" t="s">
        <v>6619</v>
      </c>
      <c r="C3501" s="989" t="s">
        <v>174</v>
      </c>
      <c r="D3501" s="993" t="s">
        <v>6630</v>
      </c>
      <c r="E3501" s="105" t="s">
        <v>6631</v>
      </c>
      <c r="F3501" s="989" t="s">
        <v>701</v>
      </c>
      <c r="G3501" s="989">
        <v>8.0</v>
      </c>
      <c r="H3501" s="989">
        <v>5.0</v>
      </c>
      <c r="I3501" s="993">
        <v>8.0</v>
      </c>
      <c r="J3501" s="993">
        <v>50.0</v>
      </c>
      <c r="K3501" s="994">
        <f t="shared" si="42"/>
        <v>6.25</v>
      </c>
      <c r="L3501" s="988" t="s">
        <v>6647</v>
      </c>
      <c r="M3501" s="246"/>
      <c r="N3501" s="246"/>
      <c r="O3501" s="246"/>
      <c r="P3501" s="246"/>
      <c r="Q3501" s="246"/>
      <c r="R3501" s="246"/>
      <c r="S3501" s="246"/>
      <c r="T3501" s="246"/>
      <c r="U3501" s="246"/>
      <c r="V3501" s="246"/>
      <c r="W3501" s="246"/>
      <c r="X3501" s="246"/>
      <c r="Y3501" s="246"/>
      <c r="Z3501" s="246"/>
    </row>
    <row r="3502" ht="21.75" customHeight="1">
      <c r="A3502" s="989" t="s">
        <v>6618</v>
      </c>
      <c r="B3502" s="989" t="s">
        <v>6619</v>
      </c>
      <c r="C3502" s="989" t="s">
        <v>174</v>
      </c>
      <c r="D3502" s="993" t="s">
        <v>6632</v>
      </c>
      <c r="E3502" s="105" t="s">
        <v>6633</v>
      </c>
      <c r="F3502" s="989" t="s">
        <v>701</v>
      </c>
      <c r="G3502" s="989">
        <v>8.0</v>
      </c>
      <c r="H3502" s="989">
        <v>5.0</v>
      </c>
      <c r="I3502" s="993">
        <v>8.0</v>
      </c>
      <c r="J3502" s="993">
        <v>50.0</v>
      </c>
      <c r="K3502" s="994">
        <f t="shared" si="42"/>
        <v>6.25</v>
      </c>
      <c r="L3502" s="988" t="s">
        <v>6647</v>
      </c>
      <c r="M3502" s="246"/>
      <c r="N3502" s="246"/>
      <c r="O3502" s="246"/>
      <c r="P3502" s="246"/>
      <c r="Q3502" s="246"/>
      <c r="R3502" s="246"/>
      <c r="S3502" s="246"/>
      <c r="T3502" s="246"/>
      <c r="U3502" s="246"/>
      <c r="V3502" s="246"/>
      <c r="W3502" s="246"/>
      <c r="X3502" s="246"/>
      <c r="Y3502" s="246"/>
      <c r="Z3502" s="246"/>
    </row>
    <row r="3503" ht="21.75" customHeight="1">
      <c r="A3503" s="989" t="s">
        <v>6618</v>
      </c>
      <c r="B3503" s="989" t="s">
        <v>6619</v>
      </c>
      <c r="C3503" s="989" t="s">
        <v>174</v>
      </c>
      <c r="D3503" s="993" t="s">
        <v>6634</v>
      </c>
      <c r="E3503" s="105" t="s">
        <v>6635</v>
      </c>
      <c r="F3503" s="989" t="s">
        <v>701</v>
      </c>
      <c r="G3503" s="989">
        <v>8.0</v>
      </c>
      <c r="H3503" s="989">
        <v>5.0</v>
      </c>
      <c r="I3503" s="993">
        <v>8.0</v>
      </c>
      <c r="J3503" s="993">
        <v>50.0</v>
      </c>
      <c r="K3503" s="994">
        <f t="shared" si="42"/>
        <v>6.25</v>
      </c>
      <c r="L3503" s="988" t="s">
        <v>6647</v>
      </c>
      <c r="M3503" s="246"/>
      <c r="N3503" s="246"/>
      <c r="O3503" s="246"/>
      <c r="P3503" s="246"/>
      <c r="Q3503" s="246"/>
      <c r="R3503" s="246"/>
      <c r="S3503" s="246"/>
      <c r="T3503" s="246"/>
      <c r="U3503" s="246"/>
      <c r="V3503" s="246"/>
      <c r="W3503" s="246"/>
      <c r="X3503" s="246"/>
      <c r="Y3503" s="246"/>
      <c r="Z3503" s="246"/>
    </row>
    <row r="3504" ht="21.75" customHeight="1">
      <c r="A3504" s="989" t="s">
        <v>6618</v>
      </c>
      <c r="B3504" s="989" t="s">
        <v>6619</v>
      </c>
      <c r="C3504" s="989" t="s">
        <v>174</v>
      </c>
      <c r="D3504" s="993" t="s">
        <v>6636</v>
      </c>
      <c r="E3504" s="105" t="s">
        <v>6637</v>
      </c>
      <c r="F3504" s="989" t="s">
        <v>701</v>
      </c>
      <c r="G3504" s="989">
        <v>8.0</v>
      </c>
      <c r="H3504" s="989">
        <v>5.0</v>
      </c>
      <c r="I3504" s="993">
        <v>8.0</v>
      </c>
      <c r="J3504" s="993">
        <v>50.0</v>
      </c>
      <c r="K3504" s="994">
        <f t="shared" si="42"/>
        <v>6.25</v>
      </c>
      <c r="L3504" s="988" t="s">
        <v>6647</v>
      </c>
      <c r="M3504" s="246"/>
      <c r="N3504" s="246"/>
      <c r="O3504" s="246"/>
      <c r="P3504" s="246"/>
      <c r="Q3504" s="246"/>
      <c r="R3504" s="246"/>
      <c r="S3504" s="246"/>
      <c r="T3504" s="246"/>
      <c r="U3504" s="246"/>
      <c r="V3504" s="246"/>
      <c r="W3504" s="246"/>
      <c r="X3504" s="246"/>
      <c r="Y3504" s="246"/>
      <c r="Z3504" s="246"/>
    </row>
    <row r="3505" ht="21.75" customHeight="1">
      <c r="A3505" s="989" t="s">
        <v>6618</v>
      </c>
      <c r="B3505" s="989" t="s">
        <v>6619</v>
      </c>
      <c r="C3505" s="989" t="s">
        <v>174</v>
      </c>
      <c r="D3505" s="993" t="s">
        <v>6638</v>
      </c>
      <c r="E3505" s="105" t="s">
        <v>6639</v>
      </c>
      <c r="F3505" s="989" t="s">
        <v>701</v>
      </c>
      <c r="G3505" s="989">
        <v>8.0</v>
      </c>
      <c r="H3505" s="989">
        <v>5.0</v>
      </c>
      <c r="I3505" s="993">
        <v>8.0</v>
      </c>
      <c r="J3505" s="993">
        <v>50.0</v>
      </c>
      <c r="K3505" s="994">
        <f t="shared" si="42"/>
        <v>6.25</v>
      </c>
      <c r="L3505" s="988" t="s">
        <v>6647</v>
      </c>
      <c r="M3505" s="246"/>
      <c r="N3505" s="246"/>
      <c r="O3505" s="246"/>
      <c r="P3505" s="246"/>
      <c r="Q3505" s="246"/>
      <c r="R3505" s="246"/>
      <c r="S3505" s="246"/>
      <c r="T3505" s="246"/>
      <c r="U3505" s="246"/>
      <c r="V3505" s="246"/>
      <c r="W3505" s="246"/>
      <c r="X3505" s="246"/>
      <c r="Y3505" s="246"/>
      <c r="Z3505" s="246"/>
    </row>
    <row r="3506" ht="21.75" customHeight="1">
      <c r="A3506" s="989" t="s">
        <v>6618</v>
      </c>
      <c r="B3506" s="989" t="s">
        <v>6619</v>
      </c>
      <c r="C3506" s="989" t="s">
        <v>174</v>
      </c>
      <c r="D3506" s="993" t="s">
        <v>6640</v>
      </c>
      <c r="E3506" s="105" t="s">
        <v>6641</v>
      </c>
      <c r="F3506" s="989" t="s">
        <v>701</v>
      </c>
      <c r="G3506" s="989">
        <v>8.0</v>
      </c>
      <c r="H3506" s="989">
        <v>5.0</v>
      </c>
      <c r="I3506" s="993">
        <v>8.0</v>
      </c>
      <c r="J3506" s="993">
        <v>50.0</v>
      </c>
      <c r="K3506" s="994">
        <f t="shared" si="42"/>
        <v>6.25</v>
      </c>
      <c r="L3506" s="988" t="s">
        <v>6647</v>
      </c>
      <c r="M3506" s="246"/>
      <c r="N3506" s="246"/>
      <c r="O3506" s="246"/>
      <c r="P3506" s="246"/>
      <c r="Q3506" s="246"/>
      <c r="R3506" s="246"/>
      <c r="S3506" s="246"/>
      <c r="T3506" s="246"/>
      <c r="U3506" s="246"/>
      <c r="V3506" s="246"/>
      <c r="W3506" s="246"/>
      <c r="X3506" s="246"/>
      <c r="Y3506" s="246"/>
      <c r="Z3506" s="246"/>
    </row>
    <row r="3507" ht="21.75" customHeight="1">
      <c r="A3507" s="511" t="s">
        <v>6651</v>
      </c>
      <c r="B3507" s="511" t="s">
        <v>6652</v>
      </c>
      <c r="C3507" s="511" t="s">
        <v>174</v>
      </c>
      <c r="D3507" s="511" t="s">
        <v>6653</v>
      </c>
      <c r="E3507" s="511" t="s">
        <v>2121</v>
      </c>
      <c r="F3507" s="989" t="s">
        <v>3412</v>
      </c>
      <c r="G3507" s="511">
        <v>13.0</v>
      </c>
      <c r="H3507" s="511">
        <v>9.0</v>
      </c>
      <c r="I3507" s="511">
        <v>13.0</v>
      </c>
      <c r="J3507" s="530">
        <v>50.0</v>
      </c>
      <c r="K3507" s="994">
        <f t="shared" si="42"/>
        <v>3.846153846</v>
      </c>
      <c r="L3507" s="988" t="s">
        <v>6647</v>
      </c>
    </row>
    <row r="3508" ht="21.75" customHeight="1">
      <c r="A3508" s="997" t="s">
        <v>6654</v>
      </c>
      <c r="B3508" s="997" t="s">
        <v>6655</v>
      </c>
      <c r="C3508" s="104" t="s">
        <v>174</v>
      </c>
      <c r="D3508" s="982" t="s">
        <v>6656</v>
      </c>
      <c r="E3508" s="105" t="s">
        <v>6657</v>
      </c>
      <c r="F3508" s="982" t="s">
        <v>2537</v>
      </c>
      <c r="G3508" s="998">
        <v>7.0</v>
      </c>
      <c r="H3508" s="528">
        <v>5.0</v>
      </c>
      <c r="I3508" s="577">
        <v>7.0</v>
      </c>
      <c r="J3508" s="577">
        <v>50.0</v>
      </c>
      <c r="K3508" s="987">
        <f t="shared" si="42"/>
        <v>7.142857143</v>
      </c>
      <c r="L3508" s="988" t="s">
        <v>6647</v>
      </c>
    </row>
    <row r="3509" ht="21.75" customHeight="1">
      <c r="A3509" s="997" t="s">
        <v>6658</v>
      </c>
      <c r="B3509" s="997" t="s">
        <v>6659</v>
      </c>
      <c r="C3509" s="104" t="s">
        <v>174</v>
      </c>
      <c r="D3509" s="982" t="s">
        <v>6660</v>
      </c>
      <c r="E3509" s="105" t="s">
        <v>6661</v>
      </c>
      <c r="F3509" s="989" t="s">
        <v>3412</v>
      </c>
      <c r="G3509" s="998">
        <v>4.0</v>
      </c>
      <c r="H3509" s="528">
        <v>2.0</v>
      </c>
      <c r="I3509" s="577">
        <v>4.0</v>
      </c>
      <c r="J3509" s="577">
        <v>50.0</v>
      </c>
      <c r="K3509" s="987">
        <f t="shared" si="42"/>
        <v>12.5</v>
      </c>
      <c r="L3509" s="988" t="s">
        <v>6647</v>
      </c>
    </row>
    <row r="3510" ht="21.75" customHeight="1">
      <c r="A3510" s="997" t="s">
        <v>6662</v>
      </c>
      <c r="B3510" s="997" t="s">
        <v>6663</v>
      </c>
      <c r="C3510" s="104" t="s">
        <v>174</v>
      </c>
      <c r="D3510" s="982" t="s">
        <v>6664</v>
      </c>
      <c r="E3510" s="105" t="s">
        <v>6665</v>
      </c>
      <c r="F3510" s="989"/>
      <c r="G3510" s="998">
        <v>8.0</v>
      </c>
      <c r="H3510" s="528">
        <v>8.0</v>
      </c>
      <c r="I3510" s="577">
        <v>8.0</v>
      </c>
      <c r="J3510" s="577">
        <v>50.0</v>
      </c>
      <c r="K3510" s="987">
        <f t="shared" si="42"/>
        <v>6.25</v>
      </c>
      <c r="L3510" s="988" t="s">
        <v>6647</v>
      </c>
    </row>
    <row r="3511" ht="21.75" customHeight="1">
      <c r="A3511" s="511" t="s">
        <v>6645</v>
      </c>
      <c r="B3511" s="511" t="s">
        <v>2110</v>
      </c>
      <c r="C3511" s="999" t="s">
        <v>174</v>
      </c>
      <c r="D3511" s="517" t="s">
        <v>6646</v>
      </c>
      <c r="E3511" s="105" t="s">
        <v>3741</v>
      </c>
      <c r="F3511" s="531" t="s">
        <v>2508</v>
      </c>
      <c r="G3511" s="511">
        <v>8.0</v>
      </c>
      <c r="H3511" s="511">
        <v>7.0</v>
      </c>
      <c r="I3511" s="511">
        <v>8.0</v>
      </c>
      <c r="J3511" s="530">
        <v>50.0</v>
      </c>
      <c r="K3511" s="994">
        <f t="shared" si="42"/>
        <v>6.25</v>
      </c>
      <c r="L3511" s="988" t="s">
        <v>6666</v>
      </c>
    </row>
    <row r="3512" ht="21.75" customHeight="1">
      <c r="A3512" s="511" t="s">
        <v>6645</v>
      </c>
      <c r="B3512" s="511" t="s">
        <v>2110</v>
      </c>
      <c r="C3512" s="511" t="s">
        <v>174</v>
      </c>
      <c r="D3512" s="517" t="s">
        <v>6648</v>
      </c>
      <c r="E3512" s="511" t="s">
        <v>2117</v>
      </c>
      <c r="F3512" s="531" t="s">
        <v>2508</v>
      </c>
      <c r="G3512" s="511">
        <v>8.0</v>
      </c>
      <c r="H3512" s="511">
        <v>7.0</v>
      </c>
      <c r="I3512" s="511">
        <v>8.0</v>
      </c>
      <c r="J3512" s="530">
        <v>50.0</v>
      </c>
      <c r="K3512" s="994">
        <f t="shared" si="42"/>
        <v>6.25</v>
      </c>
      <c r="L3512" s="988" t="s">
        <v>6666</v>
      </c>
    </row>
    <row r="3513" ht="21.75" customHeight="1">
      <c r="A3513" s="511" t="s">
        <v>6645</v>
      </c>
      <c r="B3513" s="511" t="s">
        <v>2110</v>
      </c>
      <c r="C3513" s="999" t="s">
        <v>174</v>
      </c>
      <c r="D3513" s="511" t="s">
        <v>6649</v>
      </c>
      <c r="E3513" s="511" t="s">
        <v>3783</v>
      </c>
      <c r="F3513" s="531" t="s">
        <v>2508</v>
      </c>
      <c r="G3513" s="511">
        <v>8.0</v>
      </c>
      <c r="H3513" s="511">
        <v>7.0</v>
      </c>
      <c r="I3513" s="511">
        <v>8.0</v>
      </c>
      <c r="J3513" s="530">
        <v>50.0</v>
      </c>
      <c r="K3513" s="994">
        <f t="shared" si="42"/>
        <v>6.25</v>
      </c>
      <c r="L3513" s="988" t="s">
        <v>6666</v>
      </c>
    </row>
    <row r="3514" ht="21.75" customHeight="1">
      <c r="A3514" s="511" t="s">
        <v>6645</v>
      </c>
      <c r="B3514" s="511" t="s">
        <v>2110</v>
      </c>
      <c r="C3514" s="999" t="s">
        <v>174</v>
      </c>
      <c r="D3514" s="517" t="s">
        <v>6650</v>
      </c>
      <c r="E3514" s="511" t="s">
        <v>3744</v>
      </c>
      <c r="F3514" s="531" t="s">
        <v>2508</v>
      </c>
      <c r="G3514" s="511">
        <v>8.0</v>
      </c>
      <c r="H3514" s="511">
        <v>7.0</v>
      </c>
      <c r="I3514" s="511">
        <v>8.0</v>
      </c>
      <c r="J3514" s="530">
        <v>50.0</v>
      </c>
      <c r="K3514" s="994">
        <f t="shared" si="42"/>
        <v>6.25</v>
      </c>
      <c r="L3514" s="988" t="s">
        <v>6666</v>
      </c>
    </row>
    <row r="3515" ht="21.75" customHeight="1">
      <c r="A3515" s="989" t="s">
        <v>6618</v>
      </c>
      <c r="B3515" s="989" t="s">
        <v>6619</v>
      </c>
      <c r="C3515" s="990" t="s">
        <v>174</v>
      </c>
      <c r="D3515" s="991" t="s">
        <v>6620</v>
      </c>
      <c r="E3515" s="992" t="s">
        <v>6621</v>
      </c>
      <c r="F3515" s="989" t="s">
        <v>3412</v>
      </c>
      <c r="G3515" s="989">
        <v>8.0</v>
      </c>
      <c r="H3515" s="989">
        <v>5.0</v>
      </c>
      <c r="I3515" s="993">
        <v>8.0</v>
      </c>
      <c r="J3515" s="993">
        <v>50.0</v>
      </c>
      <c r="K3515" s="994">
        <f t="shared" si="42"/>
        <v>6.25</v>
      </c>
      <c r="L3515" s="988" t="s">
        <v>6666</v>
      </c>
      <c r="M3515" s="246"/>
      <c r="N3515" s="246"/>
      <c r="O3515" s="246"/>
      <c r="P3515" s="246"/>
      <c r="Q3515" s="246"/>
      <c r="R3515" s="246"/>
      <c r="S3515" s="246"/>
      <c r="T3515" s="246"/>
      <c r="U3515" s="246"/>
      <c r="V3515" s="246"/>
      <c r="W3515" s="246"/>
      <c r="X3515" s="246"/>
      <c r="Y3515" s="246"/>
      <c r="Z3515" s="246"/>
    </row>
    <row r="3516" ht="21.75" customHeight="1">
      <c r="A3516" s="989" t="s">
        <v>6618</v>
      </c>
      <c r="B3516" s="989" t="s">
        <v>6619</v>
      </c>
      <c r="C3516" s="990" t="s">
        <v>174</v>
      </c>
      <c r="D3516" s="991" t="s">
        <v>6622</v>
      </c>
      <c r="E3516" s="992" t="s">
        <v>6623</v>
      </c>
      <c r="F3516" s="989" t="s">
        <v>3412</v>
      </c>
      <c r="G3516" s="989">
        <v>8.0</v>
      </c>
      <c r="H3516" s="989">
        <v>5.0</v>
      </c>
      <c r="I3516" s="993">
        <v>8.0</v>
      </c>
      <c r="J3516" s="993">
        <v>50.0</v>
      </c>
      <c r="K3516" s="994">
        <f t="shared" si="42"/>
        <v>6.25</v>
      </c>
      <c r="L3516" s="988" t="s">
        <v>6666</v>
      </c>
      <c r="M3516" s="246"/>
      <c r="N3516" s="246"/>
      <c r="O3516" s="246"/>
      <c r="P3516" s="246"/>
      <c r="Q3516" s="246"/>
      <c r="R3516" s="246"/>
      <c r="S3516" s="246"/>
      <c r="T3516" s="246"/>
      <c r="U3516" s="246"/>
      <c r="V3516" s="246"/>
      <c r="W3516" s="246"/>
      <c r="X3516" s="246"/>
      <c r="Y3516" s="246"/>
      <c r="Z3516" s="246"/>
    </row>
    <row r="3517" ht="21.75" customHeight="1">
      <c r="A3517" s="989" t="s">
        <v>6618</v>
      </c>
      <c r="B3517" s="989" t="s">
        <v>6619</v>
      </c>
      <c r="C3517" s="990" t="s">
        <v>174</v>
      </c>
      <c r="D3517" s="995" t="s">
        <v>6624</v>
      </c>
      <c r="E3517" s="992" t="s">
        <v>6625</v>
      </c>
      <c r="F3517" s="989" t="s">
        <v>3412</v>
      </c>
      <c r="G3517" s="989">
        <v>8.0</v>
      </c>
      <c r="H3517" s="989">
        <v>5.0</v>
      </c>
      <c r="I3517" s="993">
        <v>8.0</v>
      </c>
      <c r="J3517" s="993">
        <v>50.0</v>
      </c>
      <c r="K3517" s="994">
        <f t="shared" si="42"/>
        <v>6.25</v>
      </c>
      <c r="L3517" s="988" t="s">
        <v>6666</v>
      </c>
      <c r="M3517" s="246"/>
      <c r="N3517" s="246"/>
      <c r="O3517" s="246"/>
      <c r="P3517" s="246"/>
      <c r="Q3517" s="246"/>
      <c r="R3517" s="246"/>
      <c r="S3517" s="246"/>
      <c r="T3517" s="246"/>
      <c r="U3517" s="246"/>
      <c r="V3517" s="246"/>
      <c r="W3517" s="246"/>
      <c r="X3517" s="246"/>
      <c r="Y3517" s="246"/>
      <c r="Z3517" s="246"/>
    </row>
    <row r="3518" ht="21.75" customHeight="1">
      <c r="A3518" s="989" t="s">
        <v>6618</v>
      </c>
      <c r="B3518" s="989" t="s">
        <v>6619</v>
      </c>
      <c r="C3518" s="996" t="s">
        <v>174</v>
      </c>
      <c r="D3518" s="991" t="s">
        <v>6626</v>
      </c>
      <c r="E3518" s="992" t="s">
        <v>6627</v>
      </c>
      <c r="F3518" s="989" t="s">
        <v>3412</v>
      </c>
      <c r="G3518" s="989">
        <v>8.0</v>
      </c>
      <c r="H3518" s="989">
        <v>5.0</v>
      </c>
      <c r="I3518" s="993">
        <v>8.0</v>
      </c>
      <c r="J3518" s="993">
        <v>50.0</v>
      </c>
      <c r="K3518" s="994">
        <f t="shared" si="42"/>
        <v>6.25</v>
      </c>
      <c r="L3518" s="988" t="s">
        <v>6666</v>
      </c>
      <c r="M3518" s="246"/>
      <c r="N3518" s="246"/>
      <c r="O3518" s="246"/>
      <c r="P3518" s="246"/>
      <c r="Q3518" s="246"/>
      <c r="R3518" s="246"/>
      <c r="S3518" s="246"/>
      <c r="T3518" s="246"/>
      <c r="U3518" s="246"/>
      <c r="V3518" s="246"/>
      <c r="W3518" s="246"/>
      <c r="X3518" s="246"/>
      <c r="Y3518" s="246"/>
      <c r="Z3518" s="246"/>
    </row>
    <row r="3519" ht="21.75" customHeight="1">
      <c r="A3519" s="989" t="s">
        <v>6618</v>
      </c>
      <c r="B3519" s="989" t="s">
        <v>6619</v>
      </c>
      <c r="C3519" s="990" t="s">
        <v>174</v>
      </c>
      <c r="D3519" s="991" t="s">
        <v>6628</v>
      </c>
      <c r="E3519" s="105" t="s">
        <v>6629</v>
      </c>
      <c r="F3519" s="989" t="s">
        <v>3412</v>
      </c>
      <c r="G3519" s="989">
        <v>8.0</v>
      </c>
      <c r="H3519" s="989">
        <v>5.0</v>
      </c>
      <c r="I3519" s="993">
        <v>8.0</v>
      </c>
      <c r="J3519" s="993">
        <v>50.0</v>
      </c>
      <c r="K3519" s="994">
        <f t="shared" si="42"/>
        <v>6.25</v>
      </c>
      <c r="L3519" s="988" t="s">
        <v>6666</v>
      </c>
      <c r="M3519" s="246"/>
      <c r="N3519" s="246"/>
      <c r="O3519" s="246"/>
      <c r="P3519" s="246"/>
      <c r="Q3519" s="246"/>
      <c r="R3519" s="246"/>
      <c r="S3519" s="246"/>
      <c r="T3519" s="246"/>
      <c r="U3519" s="246"/>
      <c r="V3519" s="246"/>
      <c r="W3519" s="246"/>
      <c r="X3519" s="246"/>
      <c r="Y3519" s="246"/>
      <c r="Z3519" s="246"/>
    </row>
    <row r="3520" ht="21.75" customHeight="1">
      <c r="A3520" s="989" t="s">
        <v>6618</v>
      </c>
      <c r="B3520" s="989" t="s">
        <v>6619</v>
      </c>
      <c r="C3520" s="990" t="s">
        <v>174</v>
      </c>
      <c r="D3520" s="993" t="s">
        <v>6630</v>
      </c>
      <c r="E3520" s="105" t="s">
        <v>6631</v>
      </c>
      <c r="F3520" s="989" t="s">
        <v>701</v>
      </c>
      <c r="G3520" s="989">
        <v>8.0</v>
      </c>
      <c r="H3520" s="989">
        <v>5.0</v>
      </c>
      <c r="I3520" s="993">
        <v>8.0</v>
      </c>
      <c r="J3520" s="993">
        <v>50.0</v>
      </c>
      <c r="K3520" s="994">
        <f t="shared" si="42"/>
        <v>6.25</v>
      </c>
      <c r="L3520" s="988" t="s">
        <v>6666</v>
      </c>
      <c r="M3520" s="246"/>
      <c r="N3520" s="246"/>
      <c r="O3520" s="246"/>
      <c r="P3520" s="246"/>
      <c r="Q3520" s="246"/>
      <c r="R3520" s="246"/>
      <c r="S3520" s="246"/>
      <c r="T3520" s="246"/>
      <c r="U3520" s="246"/>
      <c r="V3520" s="246"/>
      <c r="W3520" s="246"/>
      <c r="X3520" s="246"/>
      <c r="Y3520" s="246"/>
      <c r="Z3520" s="246"/>
    </row>
    <row r="3521" ht="21.75" customHeight="1">
      <c r="A3521" s="989" t="s">
        <v>6618</v>
      </c>
      <c r="B3521" s="989" t="s">
        <v>6619</v>
      </c>
      <c r="C3521" s="990" t="s">
        <v>174</v>
      </c>
      <c r="D3521" s="993" t="s">
        <v>6632</v>
      </c>
      <c r="E3521" s="105" t="s">
        <v>6633</v>
      </c>
      <c r="F3521" s="989" t="s">
        <v>701</v>
      </c>
      <c r="G3521" s="989">
        <v>8.0</v>
      </c>
      <c r="H3521" s="989">
        <v>5.0</v>
      </c>
      <c r="I3521" s="993">
        <v>8.0</v>
      </c>
      <c r="J3521" s="993">
        <v>50.0</v>
      </c>
      <c r="K3521" s="994">
        <f t="shared" si="42"/>
        <v>6.25</v>
      </c>
      <c r="L3521" s="988" t="s">
        <v>6666</v>
      </c>
      <c r="M3521" s="246"/>
      <c r="N3521" s="246"/>
      <c r="O3521" s="246"/>
      <c r="P3521" s="246"/>
      <c r="Q3521" s="246"/>
      <c r="R3521" s="246"/>
      <c r="S3521" s="246"/>
      <c r="T3521" s="246"/>
      <c r="U3521" s="246"/>
      <c r="V3521" s="246"/>
      <c r="W3521" s="246"/>
      <c r="X3521" s="246"/>
      <c r="Y3521" s="246"/>
      <c r="Z3521" s="246"/>
    </row>
    <row r="3522" ht="21.75" customHeight="1">
      <c r="A3522" s="989" t="s">
        <v>6618</v>
      </c>
      <c r="B3522" s="989" t="s">
        <v>6619</v>
      </c>
      <c r="C3522" s="990" t="s">
        <v>174</v>
      </c>
      <c r="D3522" s="993" t="s">
        <v>6634</v>
      </c>
      <c r="E3522" s="105" t="s">
        <v>6635</v>
      </c>
      <c r="F3522" s="989" t="s">
        <v>701</v>
      </c>
      <c r="G3522" s="989">
        <v>8.0</v>
      </c>
      <c r="H3522" s="989">
        <v>5.0</v>
      </c>
      <c r="I3522" s="993">
        <v>8.0</v>
      </c>
      <c r="J3522" s="993">
        <v>50.0</v>
      </c>
      <c r="K3522" s="994">
        <f t="shared" si="42"/>
        <v>6.25</v>
      </c>
      <c r="L3522" s="988" t="s">
        <v>6666</v>
      </c>
      <c r="M3522" s="246"/>
      <c r="N3522" s="246"/>
      <c r="O3522" s="246"/>
      <c r="P3522" s="246"/>
      <c r="Q3522" s="246"/>
      <c r="R3522" s="246"/>
      <c r="S3522" s="246"/>
      <c r="T3522" s="246"/>
      <c r="U3522" s="246"/>
      <c r="V3522" s="246"/>
      <c r="W3522" s="246"/>
      <c r="X3522" s="246"/>
      <c r="Y3522" s="246"/>
      <c r="Z3522" s="246"/>
    </row>
    <row r="3523" ht="21.75" customHeight="1">
      <c r="A3523" s="989" t="s">
        <v>6618</v>
      </c>
      <c r="B3523" s="989" t="s">
        <v>6619</v>
      </c>
      <c r="C3523" s="990" t="s">
        <v>174</v>
      </c>
      <c r="D3523" s="993" t="s">
        <v>6636</v>
      </c>
      <c r="E3523" s="105" t="s">
        <v>6637</v>
      </c>
      <c r="F3523" s="989" t="s">
        <v>701</v>
      </c>
      <c r="G3523" s="989">
        <v>8.0</v>
      </c>
      <c r="H3523" s="989">
        <v>5.0</v>
      </c>
      <c r="I3523" s="993">
        <v>8.0</v>
      </c>
      <c r="J3523" s="993">
        <v>50.0</v>
      </c>
      <c r="K3523" s="994">
        <f t="shared" si="42"/>
        <v>6.25</v>
      </c>
      <c r="L3523" s="988" t="s">
        <v>6666</v>
      </c>
      <c r="M3523" s="246"/>
      <c r="N3523" s="246"/>
      <c r="O3523" s="246"/>
      <c r="P3523" s="246"/>
      <c r="Q3523" s="246"/>
      <c r="R3523" s="246"/>
      <c r="S3523" s="246"/>
      <c r="T3523" s="246"/>
      <c r="U3523" s="246"/>
      <c r="V3523" s="246"/>
      <c r="W3523" s="246"/>
      <c r="X3523" s="246"/>
      <c r="Y3523" s="246"/>
      <c r="Z3523" s="246"/>
    </row>
    <row r="3524" ht="21.75" customHeight="1">
      <c r="A3524" s="989" t="s">
        <v>6618</v>
      </c>
      <c r="B3524" s="989" t="s">
        <v>6619</v>
      </c>
      <c r="C3524" s="990" t="s">
        <v>174</v>
      </c>
      <c r="D3524" s="993" t="s">
        <v>6638</v>
      </c>
      <c r="E3524" s="105" t="s">
        <v>6639</v>
      </c>
      <c r="F3524" s="989" t="s">
        <v>701</v>
      </c>
      <c r="G3524" s="989">
        <v>8.0</v>
      </c>
      <c r="H3524" s="989">
        <v>5.0</v>
      </c>
      <c r="I3524" s="993">
        <v>8.0</v>
      </c>
      <c r="J3524" s="993">
        <v>50.0</v>
      </c>
      <c r="K3524" s="994">
        <f t="shared" si="42"/>
        <v>6.25</v>
      </c>
      <c r="L3524" s="988" t="s">
        <v>6666</v>
      </c>
      <c r="M3524" s="246"/>
      <c r="N3524" s="246"/>
      <c r="O3524" s="246"/>
      <c r="P3524" s="246"/>
      <c r="Q3524" s="246"/>
      <c r="R3524" s="246"/>
      <c r="S3524" s="246"/>
      <c r="T3524" s="246"/>
      <c r="U3524" s="246"/>
      <c r="V3524" s="246"/>
      <c r="W3524" s="246"/>
      <c r="X3524" s="246"/>
      <c r="Y3524" s="246"/>
      <c r="Z3524" s="246"/>
    </row>
    <row r="3525" ht="21.75" customHeight="1">
      <c r="A3525" s="989" t="s">
        <v>6618</v>
      </c>
      <c r="B3525" s="989" t="s">
        <v>6619</v>
      </c>
      <c r="C3525" s="990" t="s">
        <v>174</v>
      </c>
      <c r="D3525" s="993" t="s">
        <v>6640</v>
      </c>
      <c r="E3525" s="105" t="s">
        <v>6641</v>
      </c>
      <c r="F3525" s="989" t="s">
        <v>701</v>
      </c>
      <c r="G3525" s="989">
        <v>8.0</v>
      </c>
      <c r="H3525" s="989">
        <v>5.0</v>
      </c>
      <c r="I3525" s="993">
        <v>8.0</v>
      </c>
      <c r="J3525" s="993">
        <v>50.0</v>
      </c>
      <c r="K3525" s="994">
        <f t="shared" si="42"/>
        <v>6.25</v>
      </c>
      <c r="L3525" s="988" t="s">
        <v>6666</v>
      </c>
      <c r="M3525" s="246"/>
      <c r="N3525" s="246"/>
      <c r="O3525" s="246"/>
      <c r="P3525" s="246"/>
      <c r="Q3525" s="246"/>
      <c r="R3525" s="246"/>
      <c r="S3525" s="246"/>
      <c r="T3525" s="246"/>
      <c r="U3525" s="246"/>
      <c r="V3525" s="246"/>
      <c r="W3525" s="246"/>
      <c r="X3525" s="246"/>
      <c r="Y3525" s="246"/>
      <c r="Z3525" s="246"/>
    </row>
    <row r="3526" ht="21.75" customHeight="1">
      <c r="A3526" s="511" t="s">
        <v>6651</v>
      </c>
      <c r="B3526" s="511" t="s">
        <v>6652</v>
      </c>
      <c r="C3526" s="511" t="s">
        <v>174</v>
      </c>
      <c r="D3526" s="517" t="s">
        <v>6653</v>
      </c>
      <c r="E3526" s="511" t="s">
        <v>2121</v>
      </c>
      <c r="F3526" s="989" t="s">
        <v>3412</v>
      </c>
      <c r="G3526" s="511">
        <v>13.0</v>
      </c>
      <c r="H3526" s="511">
        <v>9.0</v>
      </c>
      <c r="I3526" s="511">
        <v>13.0</v>
      </c>
      <c r="J3526" s="530">
        <v>50.0</v>
      </c>
      <c r="K3526" s="994">
        <f t="shared" si="42"/>
        <v>3.846153846</v>
      </c>
      <c r="L3526" s="988" t="s">
        <v>6666</v>
      </c>
    </row>
    <row r="3527" ht="21.75" customHeight="1">
      <c r="A3527" s="511" t="s">
        <v>6667</v>
      </c>
      <c r="B3527" s="511" t="s">
        <v>6668</v>
      </c>
      <c r="C3527" s="511" t="s">
        <v>174</v>
      </c>
      <c r="D3527" s="511" t="s">
        <v>6669</v>
      </c>
      <c r="E3527" s="511" t="s">
        <v>324</v>
      </c>
      <c r="F3527" s="531" t="s">
        <v>2508</v>
      </c>
      <c r="G3527" s="511">
        <v>7.0</v>
      </c>
      <c r="H3527" s="511">
        <v>7.0</v>
      </c>
      <c r="I3527" s="511">
        <v>7.0</v>
      </c>
      <c r="J3527" s="530">
        <v>50.0</v>
      </c>
      <c r="K3527" s="994">
        <v>7.14</v>
      </c>
      <c r="L3527" s="988" t="s">
        <v>6666</v>
      </c>
    </row>
    <row r="3528" ht="21.75" customHeight="1">
      <c r="A3528" s="511" t="s">
        <v>6342</v>
      </c>
      <c r="B3528" s="511" t="s">
        <v>6343</v>
      </c>
      <c r="C3528" s="511" t="s">
        <v>174</v>
      </c>
      <c r="D3528" s="511" t="s">
        <v>6344</v>
      </c>
      <c r="E3528" s="511" t="s">
        <v>2927</v>
      </c>
      <c r="F3528" s="531" t="s">
        <v>2508</v>
      </c>
      <c r="G3528" s="511">
        <v>5.0</v>
      </c>
      <c r="H3528" s="511">
        <v>5.0</v>
      </c>
      <c r="I3528" s="511">
        <v>5.0</v>
      </c>
      <c r="J3528" s="530">
        <v>50.0</v>
      </c>
      <c r="K3528" s="994">
        <v>10.0</v>
      </c>
      <c r="L3528" s="988" t="s">
        <v>6666</v>
      </c>
    </row>
    <row r="3529" ht="21.75" customHeight="1">
      <c r="A3529" s="162" t="s">
        <v>406</v>
      </c>
      <c r="B3529" s="190" t="s">
        <v>405</v>
      </c>
      <c r="C3529" s="348" t="s">
        <v>174</v>
      </c>
      <c r="D3529" s="162" t="s">
        <v>6670</v>
      </c>
      <c r="E3529" s="97" t="s">
        <v>2753</v>
      </c>
      <c r="F3529" s="161" t="s">
        <v>2443</v>
      </c>
      <c r="G3529" s="160">
        <v>7.0</v>
      </c>
      <c r="H3529" s="160">
        <v>3.0</v>
      </c>
      <c r="I3529" s="160">
        <v>7.0</v>
      </c>
      <c r="J3529" s="809">
        <v>50.0</v>
      </c>
      <c r="K3529" s="1000">
        <f>J3529/G3529</f>
        <v>7.142857143</v>
      </c>
      <c r="L3529" s="555" t="s">
        <v>192</v>
      </c>
    </row>
    <row r="3530" ht="21.75" customHeight="1">
      <c r="A3530" s="190" t="s">
        <v>6671</v>
      </c>
      <c r="B3530" s="170" t="s">
        <v>6672</v>
      </c>
      <c r="C3530" s="191" t="s">
        <v>174</v>
      </c>
      <c r="D3530" s="162" t="s">
        <v>6673</v>
      </c>
      <c r="E3530" s="145" t="s">
        <v>6674</v>
      </c>
      <c r="F3530" s="163" t="s">
        <v>6675</v>
      </c>
      <c r="G3530" s="193">
        <v>4.0</v>
      </c>
      <c r="H3530" s="193">
        <v>2.0</v>
      </c>
      <c r="I3530" s="193">
        <v>4.0</v>
      </c>
      <c r="J3530" s="801">
        <v>50.0</v>
      </c>
      <c r="K3530" s="1001">
        <v>12.5</v>
      </c>
      <c r="L3530" s="555" t="s">
        <v>175</v>
      </c>
    </row>
    <row r="3531" ht="21.75" customHeight="1">
      <c r="A3531" s="190" t="s">
        <v>6671</v>
      </c>
      <c r="B3531" s="170" t="s">
        <v>6672</v>
      </c>
      <c r="C3531" s="191" t="s">
        <v>174</v>
      </c>
      <c r="D3531" s="162" t="s">
        <v>6676</v>
      </c>
      <c r="E3531" s="145" t="s">
        <v>6677</v>
      </c>
      <c r="F3531" s="163" t="s">
        <v>6678</v>
      </c>
      <c r="G3531" s="193">
        <v>4.0</v>
      </c>
      <c r="H3531" s="193">
        <v>2.0</v>
      </c>
      <c r="I3531" s="193">
        <v>4.0</v>
      </c>
      <c r="J3531" s="801">
        <v>50.0</v>
      </c>
      <c r="K3531" s="1001">
        <v>12.5</v>
      </c>
      <c r="L3531" s="555" t="s">
        <v>175</v>
      </c>
    </row>
    <row r="3532" ht="21.75" customHeight="1">
      <c r="A3532" s="162" t="s">
        <v>6679</v>
      </c>
      <c r="B3532" s="170" t="s">
        <v>6672</v>
      </c>
      <c r="C3532" s="191" t="s">
        <v>174</v>
      </c>
      <c r="D3532" s="162" t="s">
        <v>6680</v>
      </c>
      <c r="E3532" s="145" t="s">
        <v>6681</v>
      </c>
      <c r="F3532" s="163" t="s">
        <v>6682</v>
      </c>
      <c r="G3532" s="193">
        <v>4.0</v>
      </c>
      <c r="H3532" s="193">
        <v>2.0</v>
      </c>
      <c r="I3532" s="193">
        <v>4.0</v>
      </c>
      <c r="J3532" s="801">
        <v>50.0</v>
      </c>
      <c r="K3532" s="1001">
        <v>12.5</v>
      </c>
      <c r="L3532" s="555" t="s">
        <v>175</v>
      </c>
    </row>
    <row r="3533" ht="21.75" customHeight="1">
      <c r="A3533" s="162" t="s">
        <v>6679</v>
      </c>
      <c r="B3533" s="170" t="s">
        <v>6672</v>
      </c>
      <c r="C3533" s="191" t="s">
        <v>174</v>
      </c>
      <c r="D3533" s="162" t="s">
        <v>6683</v>
      </c>
      <c r="E3533" s="145" t="s">
        <v>6684</v>
      </c>
      <c r="F3533" s="163" t="s">
        <v>6685</v>
      </c>
      <c r="G3533" s="193">
        <v>4.0</v>
      </c>
      <c r="H3533" s="193">
        <v>2.0</v>
      </c>
      <c r="I3533" s="193">
        <v>4.0</v>
      </c>
      <c r="J3533" s="801">
        <v>50.0</v>
      </c>
      <c r="K3533" s="1001">
        <v>12.5</v>
      </c>
      <c r="L3533" s="555" t="s">
        <v>175</v>
      </c>
    </row>
    <row r="3534" ht="21.75" customHeight="1">
      <c r="A3534" s="162" t="s">
        <v>6679</v>
      </c>
      <c r="B3534" s="170" t="s">
        <v>6672</v>
      </c>
      <c r="C3534" s="191" t="s">
        <v>174</v>
      </c>
      <c r="D3534" s="162" t="s">
        <v>6686</v>
      </c>
      <c r="E3534" s="145" t="s">
        <v>6687</v>
      </c>
      <c r="F3534" s="163" t="s">
        <v>6688</v>
      </c>
      <c r="G3534" s="193">
        <v>4.0</v>
      </c>
      <c r="H3534" s="193">
        <v>2.0</v>
      </c>
      <c r="I3534" s="193">
        <v>4.0</v>
      </c>
      <c r="J3534" s="801">
        <v>50.0</v>
      </c>
      <c r="K3534" s="1001">
        <v>12.5</v>
      </c>
      <c r="L3534" s="555" t="s">
        <v>175</v>
      </c>
    </row>
    <row r="3535" ht="21.75" customHeight="1">
      <c r="A3535" s="162" t="s">
        <v>6679</v>
      </c>
      <c r="B3535" s="170" t="s">
        <v>6672</v>
      </c>
      <c r="C3535" s="191" t="s">
        <v>174</v>
      </c>
      <c r="D3535" s="162" t="s">
        <v>6689</v>
      </c>
      <c r="E3535" s="145" t="s">
        <v>6690</v>
      </c>
      <c r="F3535" s="163" t="s">
        <v>6691</v>
      </c>
      <c r="G3535" s="193">
        <v>4.0</v>
      </c>
      <c r="H3535" s="193">
        <v>2.0</v>
      </c>
      <c r="I3535" s="193">
        <v>4.0</v>
      </c>
      <c r="J3535" s="801">
        <v>50.0</v>
      </c>
      <c r="K3535" s="1001">
        <v>12.5</v>
      </c>
      <c r="L3535" s="555" t="s">
        <v>175</v>
      </c>
    </row>
    <row r="3536" ht="21.75" customHeight="1">
      <c r="A3536" s="162" t="s">
        <v>6692</v>
      </c>
      <c r="B3536" s="170" t="s">
        <v>6693</v>
      </c>
      <c r="C3536" s="191" t="s">
        <v>174</v>
      </c>
      <c r="D3536" s="162" t="s">
        <v>6694</v>
      </c>
      <c r="E3536" s="145" t="s">
        <v>6695</v>
      </c>
      <c r="F3536" s="163" t="s">
        <v>6696</v>
      </c>
      <c r="G3536" s="193">
        <v>4.0</v>
      </c>
      <c r="H3536" s="193">
        <v>1.0</v>
      </c>
      <c r="I3536" s="193">
        <v>5.0</v>
      </c>
      <c r="J3536" s="801" t="s">
        <v>6697</v>
      </c>
      <c r="K3536" s="1001">
        <v>12.5</v>
      </c>
      <c r="L3536" s="555" t="s">
        <v>175</v>
      </c>
    </row>
    <row r="3537" ht="21.75" customHeight="1">
      <c r="A3537" s="162" t="s">
        <v>6698</v>
      </c>
      <c r="B3537" s="170" t="s">
        <v>6699</v>
      </c>
      <c r="C3537" s="191" t="s">
        <v>174</v>
      </c>
      <c r="D3537" s="162" t="s">
        <v>6700</v>
      </c>
      <c r="E3537" s="145" t="s">
        <v>6701</v>
      </c>
      <c r="F3537" s="163" t="s">
        <v>4901</v>
      </c>
      <c r="G3537" s="193">
        <v>8.0</v>
      </c>
      <c r="H3537" s="193">
        <v>8.0</v>
      </c>
      <c r="I3537" s="193">
        <v>8.0</v>
      </c>
      <c r="J3537" s="801">
        <v>50.0</v>
      </c>
      <c r="K3537" s="1001">
        <v>6.25</v>
      </c>
      <c r="L3537" s="555" t="s">
        <v>175</v>
      </c>
    </row>
    <row r="3538" ht="21.75" customHeight="1">
      <c r="A3538" s="162" t="s">
        <v>6698</v>
      </c>
      <c r="B3538" s="170" t="s">
        <v>6699</v>
      </c>
      <c r="C3538" s="191" t="s">
        <v>174</v>
      </c>
      <c r="D3538" s="162" t="s">
        <v>6702</v>
      </c>
      <c r="E3538" s="145" t="s">
        <v>6703</v>
      </c>
      <c r="F3538" s="163" t="s">
        <v>4898</v>
      </c>
      <c r="G3538" s="193">
        <v>8.0</v>
      </c>
      <c r="H3538" s="193">
        <v>8.0</v>
      </c>
      <c r="I3538" s="193">
        <v>8.0</v>
      </c>
      <c r="J3538" s="801">
        <v>50.0</v>
      </c>
      <c r="K3538" s="1001">
        <v>6.25</v>
      </c>
      <c r="L3538" s="555" t="s">
        <v>175</v>
      </c>
    </row>
    <row r="3539" ht="21.75" customHeight="1">
      <c r="A3539" s="162" t="s">
        <v>6698</v>
      </c>
      <c r="B3539" s="170" t="s">
        <v>6699</v>
      </c>
      <c r="C3539" s="191" t="s">
        <v>174</v>
      </c>
      <c r="D3539" s="162" t="s">
        <v>6704</v>
      </c>
      <c r="E3539" s="145" t="s">
        <v>6705</v>
      </c>
      <c r="F3539" s="163" t="s">
        <v>4895</v>
      </c>
      <c r="G3539" s="193">
        <v>8.0</v>
      </c>
      <c r="H3539" s="193">
        <v>8.0</v>
      </c>
      <c r="I3539" s="193">
        <v>8.0</v>
      </c>
      <c r="J3539" s="801">
        <v>50.0</v>
      </c>
      <c r="K3539" s="1001">
        <v>6.25</v>
      </c>
      <c r="L3539" s="555" t="s">
        <v>175</v>
      </c>
    </row>
    <row r="3540" ht="21.75" customHeight="1">
      <c r="A3540" s="162" t="s">
        <v>6698</v>
      </c>
      <c r="B3540" s="170" t="s">
        <v>6699</v>
      </c>
      <c r="C3540" s="191" t="s">
        <v>174</v>
      </c>
      <c r="D3540" s="162" t="s">
        <v>6706</v>
      </c>
      <c r="E3540" s="145" t="s">
        <v>6707</v>
      </c>
      <c r="F3540" s="163" t="s">
        <v>4904</v>
      </c>
      <c r="G3540" s="193">
        <v>8.0</v>
      </c>
      <c r="H3540" s="193">
        <v>8.0</v>
      </c>
      <c r="I3540" s="193">
        <v>8.0</v>
      </c>
      <c r="J3540" s="801">
        <v>50.0</v>
      </c>
      <c r="K3540" s="1001">
        <v>6.25</v>
      </c>
      <c r="L3540" s="555" t="s">
        <v>175</v>
      </c>
    </row>
    <row r="3541" ht="21.75" customHeight="1">
      <c r="A3541" s="162" t="s">
        <v>6708</v>
      </c>
      <c r="B3541" s="162" t="s">
        <v>6709</v>
      </c>
      <c r="C3541" s="161" t="s">
        <v>174</v>
      </c>
      <c r="D3541" s="162" t="s">
        <v>6710</v>
      </c>
      <c r="E3541" s="145" t="s">
        <v>6711</v>
      </c>
      <c r="F3541" s="163" t="s">
        <v>6712</v>
      </c>
      <c r="G3541" s="193">
        <v>10.0</v>
      </c>
      <c r="H3541" s="193">
        <v>1.0</v>
      </c>
      <c r="I3541" s="193">
        <v>10.0</v>
      </c>
      <c r="J3541" s="801">
        <v>50.0</v>
      </c>
      <c r="K3541" s="1001">
        <v>5.0</v>
      </c>
      <c r="L3541" s="555" t="s">
        <v>175</v>
      </c>
    </row>
    <row r="3542" ht="21.75" customHeight="1">
      <c r="A3542" s="162" t="s">
        <v>6708</v>
      </c>
      <c r="B3542" s="162" t="s">
        <v>6709</v>
      </c>
      <c r="C3542" s="161" t="s">
        <v>174</v>
      </c>
      <c r="D3542" s="162" t="s">
        <v>6713</v>
      </c>
      <c r="E3542" s="145" t="s">
        <v>6714</v>
      </c>
      <c r="F3542" s="163" t="s">
        <v>6712</v>
      </c>
      <c r="G3542" s="311">
        <v>10.0</v>
      </c>
      <c r="H3542" s="311">
        <v>1.0</v>
      </c>
      <c r="I3542" s="311">
        <v>10.0</v>
      </c>
      <c r="J3542" s="1002">
        <v>50.0</v>
      </c>
      <c r="K3542" s="1003">
        <v>5.0</v>
      </c>
      <c r="L3542" s="555" t="s">
        <v>175</v>
      </c>
    </row>
    <row r="3543" ht="21.75" customHeight="1">
      <c r="A3543" s="162" t="s">
        <v>6715</v>
      </c>
      <c r="B3543" s="162" t="s">
        <v>6716</v>
      </c>
      <c r="C3543" s="161" t="s">
        <v>174</v>
      </c>
      <c r="D3543" s="162" t="s">
        <v>6717</v>
      </c>
      <c r="E3543" s="145" t="s">
        <v>6718</v>
      </c>
      <c r="F3543" s="163" t="s">
        <v>6719</v>
      </c>
      <c r="G3543" s="193">
        <v>3.0</v>
      </c>
      <c r="H3543" s="193">
        <v>1.0</v>
      </c>
      <c r="I3543" s="193">
        <v>3.0</v>
      </c>
      <c r="J3543" s="801">
        <v>50.0</v>
      </c>
      <c r="K3543" s="1001">
        <v>16.66</v>
      </c>
      <c r="L3543" s="555" t="s">
        <v>175</v>
      </c>
    </row>
    <row r="3544" ht="21.75" customHeight="1">
      <c r="A3544" s="162" t="s">
        <v>6720</v>
      </c>
      <c r="B3544" s="162" t="s">
        <v>6721</v>
      </c>
      <c r="C3544" s="161" t="s">
        <v>174</v>
      </c>
      <c r="D3544" s="162" t="s">
        <v>6722</v>
      </c>
      <c r="E3544" s="145" t="s">
        <v>6723</v>
      </c>
      <c r="F3544" s="163" t="s">
        <v>6724</v>
      </c>
      <c r="G3544" s="193">
        <v>8.0</v>
      </c>
      <c r="H3544" s="193">
        <v>1.0</v>
      </c>
      <c r="I3544" s="193">
        <v>8.0</v>
      </c>
      <c r="J3544" s="801">
        <v>50.0</v>
      </c>
      <c r="K3544" s="1001">
        <v>6.25</v>
      </c>
      <c r="L3544" s="555" t="s">
        <v>175</v>
      </c>
    </row>
    <row r="3545" ht="21.75" customHeight="1">
      <c r="A3545" s="162" t="s">
        <v>6725</v>
      </c>
      <c r="B3545" s="162" t="s">
        <v>6726</v>
      </c>
      <c r="C3545" s="161" t="s">
        <v>174</v>
      </c>
      <c r="D3545" s="162" t="s">
        <v>6727</v>
      </c>
      <c r="E3545" s="145" t="s">
        <v>6728</v>
      </c>
      <c r="F3545" s="163" t="s">
        <v>6729</v>
      </c>
      <c r="G3545" s="193">
        <v>22.0</v>
      </c>
      <c r="H3545" s="193">
        <v>3.0</v>
      </c>
      <c r="I3545" s="193">
        <v>22.0</v>
      </c>
      <c r="J3545" s="801">
        <v>50.0</v>
      </c>
      <c r="K3545" s="1001">
        <v>2.27</v>
      </c>
      <c r="L3545" s="555" t="s">
        <v>175</v>
      </c>
    </row>
    <row r="3546" ht="21.75" customHeight="1">
      <c r="A3546" s="162" t="s">
        <v>6730</v>
      </c>
      <c r="B3546" s="190" t="s">
        <v>6731</v>
      </c>
      <c r="C3546" s="348" t="s">
        <v>174</v>
      </c>
      <c r="D3546" s="162" t="s">
        <v>6732</v>
      </c>
      <c r="E3546" s="162" t="s">
        <v>6733</v>
      </c>
      <c r="F3546" s="162" t="s">
        <v>2508</v>
      </c>
      <c r="G3546" s="802">
        <v>8.0</v>
      </c>
      <c r="H3546" s="802">
        <v>3.0</v>
      </c>
      <c r="I3546" s="802">
        <v>8.0</v>
      </c>
      <c r="J3546" s="809">
        <v>50.0</v>
      </c>
      <c r="K3546" s="978">
        <v>6.25</v>
      </c>
      <c r="L3546" s="988" t="s">
        <v>6734</v>
      </c>
    </row>
    <row r="3547" ht="21.75" customHeight="1">
      <c r="A3547" s="511" t="s">
        <v>6735</v>
      </c>
      <c r="B3547" s="517" t="s">
        <v>6736</v>
      </c>
      <c r="C3547" s="511" t="s">
        <v>174</v>
      </c>
      <c r="D3547" s="511" t="s">
        <v>6737</v>
      </c>
      <c r="E3547" s="551" t="s">
        <v>6738</v>
      </c>
      <c r="F3547" s="517" t="s">
        <v>6295</v>
      </c>
      <c r="G3547" s="511">
        <v>2.0</v>
      </c>
      <c r="H3547" s="511">
        <v>1.0</v>
      </c>
      <c r="I3547" s="511">
        <v>23.0</v>
      </c>
      <c r="J3547" s="710">
        <v>50.0</v>
      </c>
      <c r="K3547" s="987">
        <f t="shared" ref="K3547:K3652" si="43">J3547/G3547</f>
        <v>25</v>
      </c>
      <c r="L3547" s="546" t="s">
        <v>194</v>
      </c>
      <c r="M3547" s="1004"/>
      <c r="N3547" s="1004"/>
      <c r="O3547" s="1004"/>
      <c r="P3547" s="1004"/>
      <c r="Q3547" s="1004"/>
      <c r="R3547" s="1004"/>
      <c r="S3547" s="1004"/>
      <c r="T3547" s="1004"/>
      <c r="U3547" s="1004"/>
      <c r="V3547" s="1004"/>
      <c r="W3547" s="1004"/>
      <c r="X3547" s="1004"/>
      <c r="Y3547" s="1004"/>
      <c r="Z3547" s="1004"/>
    </row>
    <row r="3548" ht="21.75" customHeight="1">
      <c r="A3548" s="511" t="s">
        <v>6735</v>
      </c>
      <c r="B3548" s="517" t="s">
        <v>6736</v>
      </c>
      <c r="C3548" s="511" t="s">
        <v>174</v>
      </c>
      <c r="D3548" s="511" t="s">
        <v>6739</v>
      </c>
      <c r="E3548" s="551" t="s">
        <v>6740</v>
      </c>
      <c r="F3548" s="517" t="s">
        <v>6295</v>
      </c>
      <c r="G3548" s="511">
        <v>2.0</v>
      </c>
      <c r="H3548" s="511">
        <v>1.0</v>
      </c>
      <c r="I3548" s="511">
        <v>23.0</v>
      </c>
      <c r="J3548" s="710">
        <v>50.0</v>
      </c>
      <c r="K3548" s="987">
        <f t="shared" si="43"/>
        <v>25</v>
      </c>
      <c r="L3548" s="546" t="s">
        <v>194</v>
      </c>
      <c r="M3548" s="1005"/>
      <c r="N3548" s="1005"/>
      <c r="O3548" s="1005"/>
      <c r="P3548" s="1005"/>
      <c r="Q3548" s="1005"/>
      <c r="R3548" s="1005"/>
      <c r="S3548" s="1005"/>
      <c r="T3548" s="1005"/>
      <c r="U3548" s="1005"/>
      <c r="V3548" s="1005"/>
      <c r="W3548" s="1005"/>
      <c r="X3548" s="1005"/>
      <c r="Y3548" s="1005"/>
      <c r="Z3548" s="1005"/>
    </row>
    <row r="3549" ht="21.75" customHeight="1">
      <c r="A3549" s="511" t="s">
        <v>6735</v>
      </c>
      <c r="B3549" s="517" t="s">
        <v>6736</v>
      </c>
      <c r="C3549" s="511" t="s">
        <v>174</v>
      </c>
      <c r="D3549" s="511" t="s">
        <v>6741</v>
      </c>
      <c r="E3549" s="551" t="s">
        <v>6742</v>
      </c>
      <c r="F3549" s="517" t="s">
        <v>6295</v>
      </c>
      <c r="G3549" s="511">
        <v>2.0</v>
      </c>
      <c r="H3549" s="511">
        <v>1.0</v>
      </c>
      <c r="I3549" s="511">
        <v>23.0</v>
      </c>
      <c r="J3549" s="710">
        <v>50.0</v>
      </c>
      <c r="K3549" s="987">
        <f t="shared" si="43"/>
        <v>25</v>
      </c>
      <c r="L3549" s="546" t="s">
        <v>194</v>
      </c>
      <c r="M3549" s="1005"/>
      <c r="N3549" s="1005"/>
      <c r="O3549" s="1005"/>
      <c r="P3549" s="1005"/>
      <c r="Q3549" s="1005"/>
      <c r="R3549" s="1005"/>
      <c r="S3549" s="1005"/>
      <c r="T3549" s="1005"/>
      <c r="U3549" s="1005"/>
      <c r="V3549" s="1005"/>
      <c r="W3549" s="1005"/>
      <c r="X3549" s="1005"/>
      <c r="Y3549" s="1005"/>
      <c r="Z3549" s="1005"/>
    </row>
    <row r="3550" ht="21.75" customHeight="1">
      <c r="A3550" s="511" t="s">
        <v>6735</v>
      </c>
      <c r="B3550" s="517" t="s">
        <v>6736</v>
      </c>
      <c r="C3550" s="511" t="s">
        <v>174</v>
      </c>
      <c r="D3550" s="511" t="s">
        <v>6743</v>
      </c>
      <c r="E3550" s="551" t="s">
        <v>6744</v>
      </c>
      <c r="F3550" s="517" t="s">
        <v>6295</v>
      </c>
      <c r="G3550" s="511">
        <v>2.0</v>
      </c>
      <c r="H3550" s="511">
        <v>1.0</v>
      </c>
      <c r="I3550" s="511">
        <v>23.0</v>
      </c>
      <c r="J3550" s="710">
        <v>50.0</v>
      </c>
      <c r="K3550" s="987">
        <f t="shared" si="43"/>
        <v>25</v>
      </c>
      <c r="L3550" s="546" t="s">
        <v>194</v>
      </c>
      <c r="M3550" s="1005"/>
      <c r="N3550" s="1005"/>
      <c r="O3550" s="1005"/>
      <c r="P3550" s="1005"/>
      <c r="Q3550" s="1005"/>
      <c r="R3550" s="1005"/>
      <c r="S3550" s="1005"/>
      <c r="T3550" s="1005"/>
      <c r="U3550" s="1005"/>
      <c r="V3550" s="1005"/>
      <c r="W3550" s="1005"/>
      <c r="X3550" s="1005"/>
      <c r="Y3550" s="1005"/>
      <c r="Z3550" s="1005"/>
    </row>
    <row r="3551" ht="21.75" customHeight="1">
      <c r="A3551" s="511" t="s">
        <v>6735</v>
      </c>
      <c r="B3551" s="517" t="s">
        <v>6736</v>
      </c>
      <c r="C3551" s="511" t="s">
        <v>174</v>
      </c>
      <c r="D3551" s="511" t="s">
        <v>6745</v>
      </c>
      <c r="E3551" s="551" t="s">
        <v>6746</v>
      </c>
      <c r="F3551" s="517" t="s">
        <v>6295</v>
      </c>
      <c r="G3551" s="511">
        <v>2.0</v>
      </c>
      <c r="H3551" s="511">
        <v>1.0</v>
      </c>
      <c r="I3551" s="511">
        <v>23.0</v>
      </c>
      <c r="J3551" s="710">
        <v>50.0</v>
      </c>
      <c r="K3551" s="987">
        <f t="shared" si="43"/>
        <v>25</v>
      </c>
      <c r="L3551" s="546" t="s">
        <v>194</v>
      </c>
      <c r="M3551" s="1005"/>
      <c r="N3551" s="1005"/>
      <c r="O3551" s="1005"/>
      <c r="P3551" s="1005"/>
      <c r="Q3551" s="1005"/>
      <c r="R3551" s="1005"/>
      <c r="S3551" s="1005"/>
      <c r="T3551" s="1005"/>
      <c r="U3551" s="1005"/>
      <c r="V3551" s="1005"/>
      <c r="W3551" s="1005"/>
      <c r="X3551" s="1005"/>
      <c r="Y3551" s="1005"/>
      <c r="Z3551" s="1005"/>
    </row>
    <row r="3552" ht="21.75" customHeight="1">
      <c r="A3552" s="511" t="s">
        <v>6735</v>
      </c>
      <c r="B3552" s="517" t="s">
        <v>6736</v>
      </c>
      <c r="C3552" s="511" t="s">
        <v>174</v>
      </c>
      <c r="D3552" s="511" t="s">
        <v>6747</v>
      </c>
      <c r="E3552" s="551" t="s">
        <v>6748</v>
      </c>
      <c r="F3552" s="517" t="s">
        <v>6295</v>
      </c>
      <c r="G3552" s="511">
        <v>2.0</v>
      </c>
      <c r="H3552" s="511">
        <v>1.0</v>
      </c>
      <c r="I3552" s="511">
        <v>23.0</v>
      </c>
      <c r="J3552" s="710">
        <v>50.0</v>
      </c>
      <c r="K3552" s="987">
        <f t="shared" si="43"/>
        <v>25</v>
      </c>
      <c r="L3552" s="546" t="s">
        <v>194</v>
      </c>
      <c r="M3552" s="1005"/>
      <c r="N3552" s="1005"/>
      <c r="O3552" s="1005"/>
      <c r="P3552" s="1005"/>
      <c r="Q3552" s="1005"/>
      <c r="R3552" s="1005"/>
      <c r="S3552" s="1005"/>
      <c r="T3552" s="1005"/>
      <c r="U3552" s="1005"/>
      <c r="V3552" s="1005"/>
      <c r="W3552" s="1005"/>
      <c r="X3552" s="1005"/>
      <c r="Y3552" s="1005"/>
      <c r="Z3552" s="1005"/>
    </row>
    <row r="3553" ht="21.75" customHeight="1">
      <c r="A3553" s="511" t="s">
        <v>6735</v>
      </c>
      <c r="B3553" s="517" t="s">
        <v>6736</v>
      </c>
      <c r="C3553" s="511" t="s">
        <v>174</v>
      </c>
      <c r="D3553" s="511" t="s">
        <v>6749</v>
      </c>
      <c r="E3553" s="551" t="s">
        <v>6750</v>
      </c>
      <c r="F3553" s="517" t="s">
        <v>6295</v>
      </c>
      <c r="G3553" s="511">
        <v>2.0</v>
      </c>
      <c r="H3553" s="511">
        <v>1.0</v>
      </c>
      <c r="I3553" s="511">
        <v>23.0</v>
      </c>
      <c r="J3553" s="710">
        <v>50.0</v>
      </c>
      <c r="K3553" s="987">
        <f t="shared" si="43"/>
        <v>25</v>
      </c>
      <c r="L3553" s="546" t="s">
        <v>194</v>
      </c>
      <c r="M3553" s="1005"/>
      <c r="N3553" s="1005"/>
      <c r="O3553" s="1005"/>
      <c r="P3553" s="1005"/>
      <c r="Q3553" s="1005"/>
      <c r="R3553" s="1005"/>
      <c r="S3553" s="1005"/>
      <c r="T3553" s="1005"/>
      <c r="U3553" s="1005"/>
      <c r="V3553" s="1005"/>
      <c r="W3553" s="1005"/>
      <c r="X3553" s="1005"/>
      <c r="Y3553" s="1005"/>
      <c r="Z3553" s="1005"/>
    </row>
    <row r="3554" ht="21.75" customHeight="1">
      <c r="A3554" s="511" t="s">
        <v>6735</v>
      </c>
      <c r="B3554" s="517" t="s">
        <v>6736</v>
      </c>
      <c r="C3554" s="511" t="s">
        <v>174</v>
      </c>
      <c r="D3554" s="511" t="s">
        <v>6751</v>
      </c>
      <c r="E3554" s="551" t="s">
        <v>6752</v>
      </c>
      <c r="F3554" s="517" t="s">
        <v>6295</v>
      </c>
      <c r="G3554" s="511">
        <v>2.0</v>
      </c>
      <c r="H3554" s="511">
        <v>1.0</v>
      </c>
      <c r="I3554" s="511">
        <v>23.0</v>
      </c>
      <c r="J3554" s="710">
        <v>50.0</v>
      </c>
      <c r="K3554" s="987">
        <f t="shared" si="43"/>
        <v>25</v>
      </c>
      <c r="L3554" s="546" t="s">
        <v>194</v>
      </c>
      <c r="M3554" s="1004"/>
      <c r="N3554" s="1004"/>
      <c r="O3554" s="1004"/>
      <c r="P3554" s="1004"/>
      <c r="Q3554" s="1004"/>
      <c r="R3554" s="1004"/>
      <c r="S3554" s="1004"/>
      <c r="T3554" s="1004"/>
      <c r="U3554" s="1004"/>
      <c r="V3554" s="1004"/>
      <c r="W3554" s="1004"/>
      <c r="X3554" s="1004"/>
      <c r="Y3554" s="1004"/>
      <c r="Z3554" s="1004"/>
    </row>
    <row r="3555" ht="21.75" customHeight="1">
      <c r="A3555" s="511" t="s">
        <v>6735</v>
      </c>
      <c r="B3555" s="517" t="s">
        <v>6736</v>
      </c>
      <c r="C3555" s="511" t="s">
        <v>174</v>
      </c>
      <c r="D3555" s="511" t="s">
        <v>6739</v>
      </c>
      <c r="E3555" s="551" t="s">
        <v>6740</v>
      </c>
      <c r="F3555" s="517" t="s">
        <v>6295</v>
      </c>
      <c r="G3555" s="511">
        <v>2.0</v>
      </c>
      <c r="H3555" s="511">
        <v>1.0</v>
      </c>
      <c r="I3555" s="511">
        <v>23.0</v>
      </c>
      <c r="J3555" s="710">
        <v>50.0</v>
      </c>
      <c r="K3555" s="987">
        <f t="shared" si="43"/>
        <v>25</v>
      </c>
      <c r="L3555" s="546" t="s">
        <v>194</v>
      </c>
      <c r="M3555" s="1005"/>
      <c r="N3555" s="1005"/>
      <c r="O3555" s="1005"/>
      <c r="P3555" s="1005"/>
      <c r="Q3555" s="1005"/>
      <c r="R3555" s="1005"/>
      <c r="S3555" s="1005"/>
      <c r="T3555" s="1005"/>
      <c r="U3555" s="1005"/>
      <c r="V3555" s="1005"/>
      <c r="W3555" s="1005"/>
      <c r="X3555" s="1005"/>
      <c r="Y3555" s="1005"/>
      <c r="Z3555" s="1005"/>
    </row>
    <row r="3556" ht="21.75" customHeight="1">
      <c r="A3556" s="511" t="s">
        <v>6735</v>
      </c>
      <c r="B3556" s="517" t="s">
        <v>6736</v>
      </c>
      <c r="C3556" s="511" t="s">
        <v>174</v>
      </c>
      <c r="D3556" s="511" t="s">
        <v>6753</v>
      </c>
      <c r="E3556" s="551" t="s">
        <v>6754</v>
      </c>
      <c r="F3556" s="517" t="s">
        <v>6295</v>
      </c>
      <c r="G3556" s="511">
        <v>2.0</v>
      </c>
      <c r="H3556" s="511">
        <v>1.0</v>
      </c>
      <c r="I3556" s="511">
        <v>23.0</v>
      </c>
      <c r="J3556" s="710">
        <v>50.0</v>
      </c>
      <c r="K3556" s="987">
        <f t="shared" si="43"/>
        <v>25</v>
      </c>
      <c r="L3556" s="546" t="s">
        <v>194</v>
      </c>
      <c r="M3556" s="1005"/>
      <c r="N3556" s="1005"/>
      <c r="O3556" s="1005"/>
      <c r="P3556" s="1005"/>
      <c r="Q3556" s="1005"/>
      <c r="R3556" s="1005"/>
      <c r="S3556" s="1005"/>
      <c r="T3556" s="1005"/>
      <c r="U3556" s="1005"/>
      <c r="V3556" s="1005"/>
      <c r="W3556" s="1005"/>
      <c r="X3556" s="1005"/>
      <c r="Y3556" s="1005"/>
      <c r="Z3556" s="1005"/>
    </row>
    <row r="3557" ht="21.75" customHeight="1">
      <c r="A3557" s="511" t="s">
        <v>6735</v>
      </c>
      <c r="B3557" s="517" t="s">
        <v>6736</v>
      </c>
      <c r="C3557" s="511" t="s">
        <v>174</v>
      </c>
      <c r="D3557" s="511" t="s">
        <v>6755</v>
      </c>
      <c r="E3557" s="551" t="s">
        <v>6756</v>
      </c>
      <c r="F3557" s="517" t="s">
        <v>2443</v>
      </c>
      <c r="G3557" s="511">
        <v>2.0</v>
      </c>
      <c r="H3557" s="511">
        <v>1.0</v>
      </c>
      <c r="I3557" s="511">
        <v>23.0</v>
      </c>
      <c r="J3557" s="710">
        <v>50.0</v>
      </c>
      <c r="K3557" s="987">
        <f t="shared" si="43"/>
        <v>25</v>
      </c>
      <c r="L3557" s="546" t="s">
        <v>194</v>
      </c>
      <c r="M3557" s="1005"/>
      <c r="N3557" s="1005"/>
      <c r="O3557" s="1005"/>
      <c r="P3557" s="1005"/>
      <c r="Q3557" s="1005"/>
      <c r="R3557" s="1005"/>
      <c r="S3557" s="1005"/>
      <c r="T3557" s="1005"/>
      <c r="U3557" s="1005"/>
      <c r="V3557" s="1005"/>
      <c r="W3557" s="1005"/>
      <c r="X3557" s="1005"/>
      <c r="Y3557" s="1005"/>
      <c r="Z3557" s="1005"/>
    </row>
    <row r="3558" ht="21.75" customHeight="1">
      <c r="A3558" s="511" t="s">
        <v>6735</v>
      </c>
      <c r="B3558" s="517" t="s">
        <v>6736</v>
      </c>
      <c r="C3558" s="511" t="s">
        <v>174</v>
      </c>
      <c r="D3558" s="511" t="s">
        <v>6757</v>
      </c>
      <c r="E3558" s="551" t="s">
        <v>6758</v>
      </c>
      <c r="F3558" s="517" t="s">
        <v>6295</v>
      </c>
      <c r="G3558" s="511">
        <v>2.0</v>
      </c>
      <c r="H3558" s="511">
        <v>1.0</v>
      </c>
      <c r="I3558" s="511">
        <v>23.0</v>
      </c>
      <c r="J3558" s="710">
        <v>50.0</v>
      </c>
      <c r="K3558" s="987">
        <f t="shared" si="43"/>
        <v>25</v>
      </c>
      <c r="L3558" s="546" t="s">
        <v>194</v>
      </c>
      <c r="M3558" s="1005"/>
      <c r="N3558" s="1005"/>
      <c r="O3558" s="1005"/>
      <c r="P3558" s="1005"/>
      <c r="Q3558" s="1005"/>
      <c r="R3558" s="1005"/>
      <c r="S3558" s="1005"/>
      <c r="T3558" s="1005"/>
      <c r="U3558" s="1005"/>
      <c r="V3558" s="1005"/>
      <c r="W3558" s="1005"/>
      <c r="X3558" s="1005"/>
      <c r="Y3558" s="1005"/>
      <c r="Z3558" s="1005"/>
    </row>
    <row r="3559" ht="21.75" customHeight="1">
      <c r="A3559" s="511" t="s">
        <v>6735</v>
      </c>
      <c r="B3559" s="517" t="s">
        <v>6736</v>
      </c>
      <c r="C3559" s="511" t="s">
        <v>174</v>
      </c>
      <c r="D3559" s="511" t="s">
        <v>6759</v>
      </c>
      <c r="E3559" s="551" t="s">
        <v>6760</v>
      </c>
      <c r="F3559" s="511" t="s">
        <v>6761</v>
      </c>
      <c r="G3559" s="511">
        <v>2.0</v>
      </c>
      <c r="H3559" s="511">
        <v>1.0</v>
      </c>
      <c r="I3559" s="511">
        <v>23.0</v>
      </c>
      <c r="J3559" s="710">
        <v>50.0</v>
      </c>
      <c r="K3559" s="987">
        <f t="shared" si="43"/>
        <v>25</v>
      </c>
      <c r="L3559" s="546" t="s">
        <v>194</v>
      </c>
      <c r="M3559" s="1005"/>
      <c r="N3559" s="1005"/>
      <c r="O3559" s="1005"/>
      <c r="P3559" s="1005"/>
      <c r="Q3559" s="1005"/>
      <c r="R3559" s="1005"/>
      <c r="S3559" s="1005"/>
      <c r="T3559" s="1005"/>
      <c r="U3559" s="1005"/>
      <c r="V3559" s="1005"/>
      <c r="W3559" s="1005"/>
      <c r="X3559" s="1005"/>
      <c r="Y3559" s="1005"/>
      <c r="Z3559" s="1005"/>
    </row>
    <row r="3560" ht="21.75" customHeight="1">
      <c r="A3560" s="511" t="s">
        <v>6735</v>
      </c>
      <c r="B3560" s="511" t="s">
        <v>6736</v>
      </c>
      <c r="C3560" s="511" t="s">
        <v>174</v>
      </c>
      <c r="D3560" s="511" t="s">
        <v>6762</v>
      </c>
      <c r="E3560" s="551" t="s">
        <v>6763</v>
      </c>
      <c r="F3560" s="511" t="s">
        <v>6761</v>
      </c>
      <c r="G3560" s="511">
        <v>2.0</v>
      </c>
      <c r="H3560" s="511">
        <v>1.0</v>
      </c>
      <c r="I3560" s="511">
        <v>23.0</v>
      </c>
      <c r="J3560" s="710">
        <v>50.0</v>
      </c>
      <c r="K3560" s="987">
        <f t="shared" si="43"/>
        <v>25</v>
      </c>
      <c r="L3560" s="546" t="s">
        <v>194</v>
      </c>
      <c r="M3560" s="1005"/>
      <c r="N3560" s="1005"/>
      <c r="O3560" s="1005"/>
      <c r="P3560" s="1005"/>
      <c r="Q3560" s="1005"/>
      <c r="R3560" s="1005"/>
      <c r="S3560" s="1005"/>
      <c r="T3560" s="1005"/>
      <c r="U3560" s="1005"/>
      <c r="V3560" s="1005"/>
      <c r="W3560" s="1005"/>
      <c r="X3560" s="1005"/>
      <c r="Y3560" s="1005"/>
      <c r="Z3560" s="1005"/>
    </row>
    <row r="3561" ht="21.75" customHeight="1">
      <c r="A3561" s="511" t="s">
        <v>6735</v>
      </c>
      <c r="B3561" s="511" t="s">
        <v>6736</v>
      </c>
      <c r="C3561" s="511" t="s">
        <v>174</v>
      </c>
      <c r="D3561" s="511" t="s">
        <v>6764</v>
      </c>
      <c r="E3561" s="551" t="s">
        <v>6765</v>
      </c>
      <c r="F3561" s="511" t="s">
        <v>6761</v>
      </c>
      <c r="G3561" s="511">
        <v>2.0</v>
      </c>
      <c r="H3561" s="511">
        <v>1.0</v>
      </c>
      <c r="I3561" s="511">
        <v>23.0</v>
      </c>
      <c r="J3561" s="710">
        <v>50.0</v>
      </c>
      <c r="K3561" s="987">
        <f t="shared" si="43"/>
        <v>25</v>
      </c>
      <c r="L3561" s="546" t="s">
        <v>194</v>
      </c>
      <c r="M3561" s="1005"/>
      <c r="N3561" s="1005"/>
      <c r="O3561" s="1005"/>
      <c r="P3561" s="1005"/>
      <c r="Q3561" s="1005"/>
      <c r="R3561" s="1005"/>
      <c r="S3561" s="1005"/>
      <c r="T3561" s="1005"/>
      <c r="U3561" s="1005"/>
      <c r="V3561" s="1005"/>
      <c r="W3561" s="1005"/>
      <c r="X3561" s="1005"/>
      <c r="Y3561" s="1005"/>
      <c r="Z3561" s="1005"/>
    </row>
    <row r="3562" ht="21.75" customHeight="1">
      <c r="A3562" s="511" t="s">
        <v>6735</v>
      </c>
      <c r="B3562" s="511" t="s">
        <v>6736</v>
      </c>
      <c r="C3562" s="511" t="s">
        <v>174</v>
      </c>
      <c r="D3562" s="511" t="s">
        <v>6766</v>
      </c>
      <c r="E3562" s="551" t="s">
        <v>6767</v>
      </c>
      <c r="F3562" s="511" t="s">
        <v>6761</v>
      </c>
      <c r="G3562" s="511">
        <v>2.0</v>
      </c>
      <c r="H3562" s="511">
        <v>1.0</v>
      </c>
      <c r="I3562" s="511">
        <v>23.0</v>
      </c>
      <c r="J3562" s="710">
        <v>50.0</v>
      </c>
      <c r="K3562" s="987">
        <f t="shared" si="43"/>
        <v>25</v>
      </c>
      <c r="L3562" s="546" t="s">
        <v>194</v>
      </c>
      <c r="M3562" s="1005"/>
      <c r="N3562" s="1005"/>
      <c r="O3562" s="1005"/>
      <c r="P3562" s="1005"/>
      <c r="Q3562" s="1005"/>
      <c r="R3562" s="1005"/>
      <c r="S3562" s="1005"/>
      <c r="T3562" s="1005"/>
      <c r="U3562" s="1005"/>
      <c r="V3562" s="1005"/>
      <c r="W3562" s="1005"/>
      <c r="X3562" s="1005"/>
      <c r="Y3562" s="1005"/>
      <c r="Z3562" s="1005"/>
    </row>
    <row r="3563" ht="21.75" customHeight="1">
      <c r="A3563" s="511" t="s">
        <v>6735</v>
      </c>
      <c r="B3563" s="511" t="s">
        <v>6736</v>
      </c>
      <c r="C3563" s="511" t="s">
        <v>174</v>
      </c>
      <c r="D3563" s="511" t="s">
        <v>6768</v>
      </c>
      <c r="E3563" s="551" t="s">
        <v>6769</v>
      </c>
      <c r="F3563" s="511" t="s">
        <v>6761</v>
      </c>
      <c r="G3563" s="511">
        <v>2.0</v>
      </c>
      <c r="H3563" s="511">
        <v>1.0</v>
      </c>
      <c r="I3563" s="511">
        <v>23.0</v>
      </c>
      <c r="J3563" s="710">
        <v>50.0</v>
      </c>
      <c r="K3563" s="987">
        <f t="shared" si="43"/>
        <v>25</v>
      </c>
      <c r="L3563" s="546" t="s">
        <v>194</v>
      </c>
      <c r="M3563" s="1005"/>
      <c r="N3563" s="1005"/>
      <c r="O3563" s="1005"/>
      <c r="P3563" s="1005"/>
      <c r="Q3563" s="1005"/>
      <c r="R3563" s="1005"/>
      <c r="S3563" s="1005"/>
      <c r="T3563" s="1005"/>
      <c r="U3563" s="1005"/>
      <c r="V3563" s="1005"/>
      <c r="W3563" s="1005"/>
      <c r="X3563" s="1005"/>
      <c r="Y3563" s="1005"/>
      <c r="Z3563" s="1005"/>
    </row>
    <row r="3564" ht="21.75" customHeight="1">
      <c r="A3564" s="511" t="s">
        <v>6735</v>
      </c>
      <c r="B3564" s="511" t="s">
        <v>6736</v>
      </c>
      <c r="C3564" s="511" t="s">
        <v>174</v>
      </c>
      <c r="D3564" s="511" t="s">
        <v>6770</v>
      </c>
      <c r="E3564" s="551" t="s">
        <v>6771</v>
      </c>
      <c r="F3564" s="511" t="s">
        <v>6761</v>
      </c>
      <c r="G3564" s="511">
        <v>2.0</v>
      </c>
      <c r="H3564" s="511">
        <v>1.0</v>
      </c>
      <c r="I3564" s="511">
        <v>23.0</v>
      </c>
      <c r="J3564" s="710">
        <v>50.0</v>
      </c>
      <c r="K3564" s="987">
        <f t="shared" si="43"/>
        <v>25</v>
      </c>
      <c r="L3564" s="546" t="s">
        <v>194</v>
      </c>
      <c r="M3564" s="1005"/>
      <c r="N3564" s="1005"/>
      <c r="O3564" s="1005"/>
      <c r="P3564" s="1005"/>
      <c r="Q3564" s="1005"/>
      <c r="R3564" s="1005"/>
      <c r="S3564" s="1005"/>
      <c r="T3564" s="1005"/>
      <c r="U3564" s="1005"/>
      <c r="V3564" s="1005"/>
      <c r="W3564" s="1005"/>
      <c r="X3564" s="1005"/>
      <c r="Y3564" s="1005"/>
      <c r="Z3564" s="1005"/>
    </row>
    <row r="3565" ht="21.75" customHeight="1">
      <c r="A3565" s="511" t="s">
        <v>6735</v>
      </c>
      <c r="B3565" s="511" t="s">
        <v>6736</v>
      </c>
      <c r="C3565" s="511" t="s">
        <v>174</v>
      </c>
      <c r="D3565" s="511" t="s">
        <v>6772</v>
      </c>
      <c r="E3565" s="551" t="s">
        <v>6773</v>
      </c>
      <c r="F3565" s="511" t="s">
        <v>6761</v>
      </c>
      <c r="G3565" s="511">
        <v>2.0</v>
      </c>
      <c r="H3565" s="511">
        <v>1.0</v>
      </c>
      <c r="I3565" s="511">
        <v>23.0</v>
      </c>
      <c r="J3565" s="710">
        <v>50.0</v>
      </c>
      <c r="K3565" s="987">
        <f t="shared" si="43"/>
        <v>25</v>
      </c>
      <c r="L3565" s="546" t="s">
        <v>194</v>
      </c>
      <c r="M3565" s="1005"/>
      <c r="N3565" s="1005"/>
      <c r="O3565" s="1005"/>
      <c r="P3565" s="1005"/>
      <c r="Q3565" s="1005"/>
      <c r="R3565" s="1005"/>
      <c r="S3565" s="1005"/>
      <c r="T3565" s="1005"/>
      <c r="U3565" s="1005"/>
      <c r="V3565" s="1005"/>
      <c r="W3565" s="1005"/>
      <c r="X3565" s="1005"/>
      <c r="Y3565" s="1005"/>
      <c r="Z3565" s="1005"/>
    </row>
    <row r="3566" ht="21.75" customHeight="1">
      <c r="A3566" s="511" t="s">
        <v>6735</v>
      </c>
      <c r="B3566" s="511" t="s">
        <v>6736</v>
      </c>
      <c r="C3566" s="511" t="s">
        <v>174</v>
      </c>
      <c r="D3566" s="511" t="s">
        <v>6774</v>
      </c>
      <c r="E3566" s="551" t="s">
        <v>6775</v>
      </c>
      <c r="F3566" s="511" t="s">
        <v>6761</v>
      </c>
      <c r="G3566" s="511">
        <v>2.0</v>
      </c>
      <c r="H3566" s="511">
        <v>1.0</v>
      </c>
      <c r="I3566" s="511">
        <v>23.0</v>
      </c>
      <c r="J3566" s="710">
        <v>50.0</v>
      </c>
      <c r="K3566" s="987">
        <f t="shared" si="43"/>
        <v>25</v>
      </c>
      <c r="L3566" s="546" t="s">
        <v>194</v>
      </c>
      <c r="M3566" s="1005"/>
      <c r="N3566" s="1005"/>
      <c r="O3566" s="1005"/>
      <c r="P3566" s="1005"/>
      <c r="Q3566" s="1005"/>
      <c r="R3566" s="1005"/>
      <c r="S3566" s="1005"/>
      <c r="T3566" s="1005"/>
      <c r="U3566" s="1005"/>
      <c r="V3566" s="1005"/>
      <c r="W3566" s="1005"/>
      <c r="X3566" s="1005"/>
      <c r="Y3566" s="1005"/>
      <c r="Z3566" s="1005"/>
    </row>
    <row r="3567" ht="21.75" customHeight="1">
      <c r="A3567" s="511" t="s">
        <v>6735</v>
      </c>
      <c r="B3567" s="511" t="s">
        <v>6736</v>
      </c>
      <c r="C3567" s="511" t="s">
        <v>174</v>
      </c>
      <c r="D3567" s="511" t="s">
        <v>6776</v>
      </c>
      <c r="E3567" s="551" t="s">
        <v>6777</v>
      </c>
      <c r="F3567" s="511" t="s">
        <v>6761</v>
      </c>
      <c r="G3567" s="511">
        <v>2.0</v>
      </c>
      <c r="H3567" s="511">
        <v>1.0</v>
      </c>
      <c r="I3567" s="511">
        <v>23.0</v>
      </c>
      <c r="J3567" s="710">
        <v>50.0</v>
      </c>
      <c r="K3567" s="987">
        <f t="shared" si="43"/>
        <v>25</v>
      </c>
      <c r="L3567" s="546" t="s">
        <v>194</v>
      </c>
      <c r="M3567" s="1005"/>
      <c r="N3567" s="1005"/>
      <c r="O3567" s="1005"/>
      <c r="P3567" s="1005"/>
      <c r="Q3567" s="1005"/>
      <c r="R3567" s="1005"/>
      <c r="S3567" s="1005"/>
      <c r="T3567" s="1005"/>
      <c r="U3567" s="1005"/>
      <c r="V3567" s="1005"/>
      <c r="W3567" s="1005"/>
      <c r="X3567" s="1005"/>
      <c r="Y3567" s="1005"/>
      <c r="Z3567" s="1005"/>
    </row>
    <row r="3568" ht="21.75" customHeight="1">
      <c r="A3568" s="511" t="s">
        <v>6778</v>
      </c>
      <c r="B3568" s="511" t="s">
        <v>6779</v>
      </c>
      <c r="C3568" s="511" t="s">
        <v>174</v>
      </c>
      <c r="D3568" s="511" t="s">
        <v>6780</v>
      </c>
      <c r="E3568" s="551" t="s">
        <v>6781</v>
      </c>
      <c r="F3568" s="511" t="s">
        <v>6295</v>
      </c>
      <c r="G3568" s="511">
        <v>1.0</v>
      </c>
      <c r="H3568" s="511">
        <v>1.0</v>
      </c>
      <c r="I3568" s="511">
        <v>13.0</v>
      </c>
      <c r="J3568" s="710">
        <v>50.0</v>
      </c>
      <c r="K3568" s="987">
        <f t="shared" si="43"/>
        <v>50</v>
      </c>
      <c r="L3568" s="546" t="s">
        <v>194</v>
      </c>
      <c r="M3568" s="1005"/>
      <c r="N3568" s="1005"/>
      <c r="O3568" s="1005"/>
      <c r="P3568" s="1005"/>
      <c r="Q3568" s="1005"/>
      <c r="R3568" s="1005"/>
      <c r="S3568" s="1005"/>
      <c r="T3568" s="1005"/>
      <c r="U3568" s="1005"/>
      <c r="V3568" s="1005"/>
      <c r="W3568" s="1005"/>
      <c r="X3568" s="1005"/>
      <c r="Y3568" s="1005"/>
      <c r="Z3568" s="1005"/>
    </row>
    <row r="3569" ht="21.75" customHeight="1">
      <c r="A3569" s="511" t="s">
        <v>6778</v>
      </c>
      <c r="B3569" s="511" t="s">
        <v>6779</v>
      </c>
      <c r="C3569" s="511" t="s">
        <v>174</v>
      </c>
      <c r="D3569" s="511" t="s">
        <v>6782</v>
      </c>
      <c r="E3569" s="551" t="s">
        <v>6783</v>
      </c>
      <c r="F3569" s="511" t="s">
        <v>6295</v>
      </c>
      <c r="G3569" s="511">
        <v>1.0</v>
      </c>
      <c r="H3569" s="511">
        <v>1.0</v>
      </c>
      <c r="I3569" s="511">
        <v>13.0</v>
      </c>
      <c r="J3569" s="710">
        <v>50.0</v>
      </c>
      <c r="K3569" s="987">
        <f t="shared" si="43"/>
        <v>50</v>
      </c>
      <c r="L3569" s="546" t="s">
        <v>194</v>
      </c>
      <c r="M3569" s="1005"/>
      <c r="N3569" s="1005"/>
      <c r="O3569" s="1005"/>
      <c r="P3569" s="1005"/>
      <c r="Q3569" s="1005"/>
      <c r="R3569" s="1005"/>
      <c r="S3569" s="1005"/>
      <c r="T3569" s="1005"/>
      <c r="U3569" s="1005"/>
      <c r="V3569" s="1005"/>
      <c r="W3569" s="1005"/>
      <c r="X3569" s="1005"/>
      <c r="Y3569" s="1005"/>
      <c r="Z3569" s="1005"/>
    </row>
    <row r="3570" ht="21.75" customHeight="1">
      <c r="A3570" s="511" t="s">
        <v>6778</v>
      </c>
      <c r="B3570" s="511" t="s">
        <v>6779</v>
      </c>
      <c r="C3570" s="511" t="s">
        <v>174</v>
      </c>
      <c r="D3570" s="511" t="s">
        <v>6784</v>
      </c>
      <c r="E3570" s="551" t="s">
        <v>6785</v>
      </c>
      <c r="F3570" s="511" t="s">
        <v>6295</v>
      </c>
      <c r="G3570" s="511">
        <v>1.0</v>
      </c>
      <c r="H3570" s="511">
        <v>1.0</v>
      </c>
      <c r="I3570" s="511">
        <v>13.0</v>
      </c>
      <c r="J3570" s="710">
        <v>50.0</v>
      </c>
      <c r="K3570" s="987">
        <f t="shared" si="43"/>
        <v>50</v>
      </c>
      <c r="L3570" s="546" t="s">
        <v>194</v>
      </c>
      <c r="M3570" s="1005"/>
      <c r="N3570" s="1005"/>
      <c r="O3570" s="1005"/>
      <c r="P3570" s="1005"/>
      <c r="Q3570" s="1005"/>
      <c r="R3570" s="1005"/>
      <c r="S3570" s="1005"/>
      <c r="T3570" s="1005"/>
      <c r="U3570" s="1005"/>
      <c r="V3570" s="1005"/>
      <c r="W3570" s="1005"/>
      <c r="X3570" s="1005"/>
      <c r="Y3570" s="1005"/>
      <c r="Z3570" s="1005"/>
    </row>
    <row r="3571" ht="21.75" customHeight="1">
      <c r="A3571" s="511" t="s">
        <v>6778</v>
      </c>
      <c r="B3571" s="511" t="s">
        <v>6779</v>
      </c>
      <c r="C3571" s="511" t="s">
        <v>174</v>
      </c>
      <c r="D3571" s="558" t="s">
        <v>6786</v>
      </c>
      <c r="E3571" s="551" t="s">
        <v>6787</v>
      </c>
      <c r="F3571" s="511" t="s">
        <v>6295</v>
      </c>
      <c r="G3571" s="511">
        <v>1.0</v>
      </c>
      <c r="H3571" s="511">
        <v>1.0</v>
      </c>
      <c r="I3571" s="511">
        <v>13.0</v>
      </c>
      <c r="J3571" s="1006">
        <v>0.0</v>
      </c>
      <c r="K3571" s="987">
        <f t="shared" si="43"/>
        <v>0</v>
      </c>
      <c r="L3571" s="546" t="s">
        <v>194</v>
      </c>
      <c r="M3571" s="1005"/>
      <c r="N3571" s="1005"/>
      <c r="O3571" s="1005"/>
      <c r="P3571" s="1005"/>
      <c r="Q3571" s="1005"/>
      <c r="R3571" s="1005"/>
      <c r="S3571" s="1005"/>
      <c r="T3571" s="1005"/>
      <c r="U3571" s="1005"/>
      <c r="V3571" s="1005"/>
      <c r="W3571" s="1005"/>
      <c r="X3571" s="1005"/>
      <c r="Y3571" s="1005"/>
      <c r="Z3571" s="1005"/>
    </row>
    <row r="3572" ht="21.75" customHeight="1">
      <c r="A3572" s="511" t="s">
        <v>6778</v>
      </c>
      <c r="B3572" s="511" t="s">
        <v>6779</v>
      </c>
      <c r="C3572" s="511" t="s">
        <v>174</v>
      </c>
      <c r="D3572" s="511" t="s">
        <v>6788</v>
      </c>
      <c r="E3572" s="551" t="s">
        <v>6789</v>
      </c>
      <c r="F3572" s="511" t="s">
        <v>2362</v>
      </c>
      <c r="G3572" s="511">
        <v>1.0</v>
      </c>
      <c r="H3572" s="511">
        <v>1.0</v>
      </c>
      <c r="I3572" s="511">
        <v>13.0</v>
      </c>
      <c r="J3572" s="710">
        <v>50.0</v>
      </c>
      <c r="K3572" s="987">
        <f t="shared" si="43"/>
        <v>50</v>
      </c>
      <c r="L3572" s="546" t="s">
        <v>194</v>
      </c>
      <c r="M3572" s="1005"/>
      <c r="N3572" s="1005"/>
      <c r="O3572" s="1005"/>
      <c r="P3572" s="1005"/>
      <c r="Q3572" s="1005"/>
      <c r="R3572" s="1005"/>
      <c r="S3572" s="1005"/>
      <c r="T3572" s="1005"/>
      <c r="U3572" s="1005"/>
      <c r="V3572" s="1005"/>
      <c r="W3572" s="1005"/>
      <c r="X3572" s="1005"/>
      <c r="Y3572" s="1005"/>
      <c r="Z3572" s="1005"/>
    </row>
    <row r="3573" ht="21.75" customHeight="1">
      <c r="A3573" s="511" t="s">
        <v>6790</v>
      </c>
      <c r="B3573" s="511" t="s">
        <v>6791</v>
      </c>
      <c r="C3573" s="511" t="s">
        <v>174</v>
      </c>
      <c r="D3573" s="511" t="s">
        <v>6782</v>
      </c>
      <c r="E3573" s="551" t="s">
        <v>6783</v>
      </c>
      <c r="F3573" s="511" t="s">
        <v>6295</v>
      </c>
      <c r="G3573" s="511">
        <v>1.0</v>
      </c>
      <c r="H3573" s="511">
        <v>1.0</v>
      </c>
      <c r="I3573" s="511">
        <v>13.0</v>
      </c>
      <c r="J3573" s="710">
        <v>50.0</v>
      </c>
      <c r="K3573" s="987">
        <f t="shared" si="43"/>
        <v>50</v>
      </c>
      <c r="L3573" s="546" t="s">
        <v>194</v>
      </c>
      <c r="M3573" s="1005"/>
      <c r="N3573" s="1005"/>
      <c r="O3573" s="1005"/>
      <c r="P3573" s="1005"/>
      <c r="Q3573" s="1005"/>
      <c r="R3573" s="1005"/>
      <c r="S3573" s="1005"/>
      <c r="T3573" s="1005"/>
      <c r="U3573" s="1005"/>
      <c r="V3573" s="1005"/>
      <c r="W3573" s="1005"/>
      <c r="X3573" s="1005"/>
      <c r="Y3573" s="1005"/>
      <c r="Z3573" s="1005"/>
    </row>
    <row r="3574" ht="37.5" customHeight="1">
      <c r="A3574" s="231" t="s">
        <v>6792</v>
      </c>
      <c r="B3574" s="231" t="s">
        <v>1936</v>
      </c>
      <c r="C3574" s="231" t="s">
        <v>174</v>
      </c>
      <c r="D3574" s="231" t="s">
        <v>6793</v>
      </c>
      <c r="E3574" s="105" t="s">
        <v>6794</v>
      </c>
      <c r="F3574" s="231" t="s">
        <v>2508</v>
      </c>
      <c r="G3574" s="511">
        <v>5.0</v>
      </c>
      <c r="H3574" s="511">
        <v>5.0</v>
      </c>
      <c r="I3574" s="511">
        <v>6.0</v>
      </c>
      <c r="J3574" s="511">
        <v>50.0</v>
      </c>
      <c r="K3574" s="987">
        <f t="shared" si="43"/>
        <v>10</v>
      </c>
      <c r="L3574" s="555" t="s">
        <v>197</v>
      </c>
    </row>
    <row r="3575" ht="37.5" customHeight="1">
      <c r="A3575" s="231" t="s">
        <v>6792</v>
      </c>
      <c r="B3575" s="231" t="s">
        <v>1936</v>
      </c>
      <c r="C3575" s="231" t="s">
        <v>174</v>
      </c>
      <c r="D3575" s="231" t="s">
        <v>6795</v>
      </c>
      <c r="E3575" s="105" t="s">
        <v>6796</v>
      </c>
      <c r="F3575" s="231" t="s">
        <v>2508</v>
      </c>
      <c r="G3575" s="511">
        <v>5.0</v>
      </c>
      <c r="H3575" s="511">
        <v>5.0</v>
      </c>
      <c r="I3575" s="511">
        <v>6.0</v>
      </c>
      <c r="J3575" s="511">
        <v>50.0</v>
      </c>
      <c r="K3575" s="987">
        <f t="shared" si="43"/>
        <v>10</v>
      </c>
      <c r="L3575" s="555" t="s">
        <v>197</v>
      </c>
    </row>
    <row r="3576" ht="37.5" customHeight="1">
      <c r="A3576" s="231" t="s">
        <v>6792</v>
      </c>
      <c r="B3576" s="231" t="s">
        <v>1936</v>
      </c>
      <c r="C3576" s="231" t="s">
        <v>174</v>
      </c>
      <c r="D3576" s="231" t="s">
        <v>6797</v>
      </c>
      <c r="E3576" s="105" t="s">
        <v>6798</v>
      </c>
      <c r="F3576" s="231" t="s">
        <v>2508</v>
      </c>
      <c r="G3576" s="511">
        <v>5.0</v>
      </c>
      <c r="H3576" s="511">
        <v>5.0</v>
      </c>
      <c r="I3576" s="511">
        <v>6.0</v>
      </c>
      <c r="J3576" s="511">
        <v>50.0</v>
      </c>
      <c r="K3576" s="987">
        <f t="shared" si="43"/>
        <v>10</v>
      </c>
      <c r="L3576" s="555" t="s">
        <v>197</v>
      </c>
    </row>
    <row r="3577" ht="37.5" customHeight="1">
      <c r="A3577" s="162" t="s">
        <v>6799</v>
      </c>
      <c r="B3577" s="162" t="s">
        <v>6800</v>
      </c>
      <c r="C3577" s="161" t="s">
        <v>174</v>
      </c>
      <c r="D3577" s="162" t="s">
        <v>6801</v>
      </c>
      <c r="E3577" s="105" t="s">
        <v>6802</v>
      </c>
      <c r="F3577" s="163" t="s">
        <v>2508</v>
      </c>
      <c r="G3577" s="161">
        <v>6.0</v>
      </c>
      <c r="H3577" s="161">
        <v>6.0</v>
      </c>
      <c r="I3577" s="161">
        <v>6.0</v>
      </c>
      <c r="J3577" s="1007">
        <v>50.0</v>
      </c>
      <c r="K3577" s="987">
        <f t="shared" si="43"/>
        <v>8.333333333</v>
      </c>
      <c r="L3577" s="555" t="s">
        <v>197</v>
      </c>
    </row>
    <row r="3578" ht="37.5" customHeight="1">
      <c r="A3578" s="162" t="s">
        <v>6799</v>
      </c>
      <c r="B3578" s="162" t="s">
        <v>6800</v>
      </c>
      <c r="C3578" s="161" t="s">
        <v>174</v>
      </c>
      <c r="D3578" s="162" t="s">
        <v>6803</v>
      </c>
      <c r="E3578" s="105" t="s">
        <v>6804</v>
      </c>
      <c r="F3578" s="163" t="s">
        <v>2508</v>
      </c>
      <c r="G3578" s="161">
        <v>6.0</v>
      </c>
      <c r="H3578" s="161">
        <v>6.0</v>
      </c>
      <c r="I3578" s="161">
        <v>6.0</v>
      </c>
      <c r="J3578" s="1007">
        <v>50.0</v>
      </c>
      <c r="K3578" s="987">
        <f t="shared" si="43"/>
        <v>8.333333333</v>
      </c>
      <c r="L3578" s="555" t="s">
        <v>197</v>
      </c>
    </row>
    <row r="3579" ht="37.5" customHeight="1">
      <c r="A3579" s="162" t="s">
        <v>6799</v>
      </c>
      <c r="B3579" s="162" t="s">
        <v>6800</v>
      </c>
      <c r="C3579" s="161" t="s">
        <v>174</v>
      </c>
      <c r="D3579" s="162" t="s">
        <v>6805</v>
      </c>
      <c r="E3579" s="105" t="s">
        <v>6806</v>
      </c>
      <c r="F3579" s="163" t="s">
        <v>2508</v>
      </c>
      <c r="G3579" s="161">
        <v>6.0</v>
      </c>
      <c r="H3579" s="161">
        <v>6.0</v>
      </c>
      <c r="I3579" s="161">
        <v>6.0</v>
      </c>
      <c r="J3579" s="1007">
        <v>50.0</v>
      </c>
      <c r="K3579" s="987">
        <f t="shared" si="43"/>
        <v>8.333333333</v>
      </c>
      <c r="L3579" s="555" t="s">
        <v>197</v>
      </c>
    </row>
    <row r="3580" ht="37.5" customHeight="1">
      <c r="A3580" s="162" t="s">
        <v>6799</v>
      </c>
      <c r="B3580" s="162" t="s">
        <v>6800</v>
      </c>
      <c r="C3580" s="161" t="s">
        <v>174</v>
      </c>
      <c r="D3580" s="162" t="s">
        <v>6807</v>
      </c>
      <c r="E3580" s="105" t="s">
        <v>6796</v>
      </c>
      <c r="F3580" s="163" t="s">
        <v>2508</v>
      </c>
      <c r="G3580" s="161">
        <v>6.0</v>
      </c>
      <c r="H3580" s="161">
        <v>6.0</v>
      </c>
      <c r="I3580" s="161">
        <v>6.0</v>
      </c>
      <c r="J3580" s="1007">
        <v>50.0</v>
      </c>
      <c r="K3580" s="987">
        <f t="shared" si="43"/>
        <v>8.333333333</v>
      </c>
      <c r="L3580" s="555" t="s">
        <v>197</v>
      </c>
    </row>
    <row r="3581" ht="37.5" customHeight="1">
      <c r="A3581" s="162" t="s">
        <v>6799</v>
      </c>
      <c r="B3581" s="162" t="s">
        <v>6800</v>
      </c>
      <c r="C3581" s="161" t="s">
        <v>174</v>
      </c>
      <c r="D3581" s="162" t="s">
        <v>6808</v>
      </c>
      <c r="E3581" s="105" t="s">
        <v>6809</v>
      </c>
      <c r="F3581" s="163" t="s">
        <v>2508</v>
      </c>
      <c r="G3581" s="161">
        <v>6.0</v>
      </c>
      <c r="H3581" s="161">
        <v>6.0</v>
      </c>
      <c r="I3581" s="161">
        <v>6.0</v>
      </c>
      <c r="J3581" s="1007">
        <v>50.0</v>
      </c>
      <c r="K3581" s="987">
        <f t="shared" si="43"/>
        <v>8.333333333</v>
      </c>
      <c r="L3581" s="555" t="s">
        <v>197</v>
      </c>
    </row>
    <row r="3582" ht="37.5" customHeight="1">
      <c r="A3582" s="511" t="s">
        <v>6810</v>
      </c>
      <c r="B3582" s="511" t="s">
        <v>4412</v>
      </c>
      <c r="C3582" s="511" t="s">
        <v>174</v>
      </c>
      <c r="D3582" s="511" t="s">
        <v>6811</v>
      </c>
      <c r="E3582" s="551" t="s">
        <v>5031</v>
      </c>
      <c r="F3582" s="531" t="s">
        <v>6295</v>
      </c>
      <c r="G3582" s="511">
        <v>9.0</v>
      </c>
      <c r="H3582" s="511">
        <v>8.0</v>
      </c>
      <c r="I3582" s="511">
        <v>14.0</v>
      </c>
      <c r="J3582" s="890">
        <v>50.0</v>
      </c>
      <c r="K3582" s="987">
        <f t="shared" si="43"/>
        <v>5.555555556</v>
      </c>
      <c r="L3582" s="555" t="s">
        <v>197</v>
      </c>
      <c r="M3582" s="1005"/>
      <c r="N3582" s="1005"/>
      <c r="O3582" s="1005"/>
      <c r="P3582" s="1005"/>
      <c r="Q3582" s="1005"/>
      <c r="R3582" s="1005"/>
      <c r="S3582" s="1005"/>
      <c r="T3582" s="1005"/>
      <c r="U3582" s="1005"/>
      <c r="V3582" s="1005"/>
      <c r="W3582" s="1005"/>
      <c r="X3582" s="1005"/>
      <c r="Y3582" s="1005"/>
      <c r="Z3582" s="1005"/>
    </row>
    <row r="3583" ht="37.5" customHeight="1">
      <c r="A3583" s="511" t="s">
        <v>6810</v>
      </c>
      <c r="B3583" s="511" t="s">
        <v>4412</v>
      </c>
      <c r="C3583" s="511" t="s">
        <v>174</v>
      </c>
      <c r="D3583" s="511" t="s">
        <v>6812</v>
      </c>
      <c r="E3583" s="511" t="s">
        <v>930</v>
      </c>
      <c r="F3583" s="531" t="s">
        <v>6813</v>
      </c>
      <c r="G3583" s="511">
        <v>9.0</v>
      </c>
      <c r="H3583" s="511">
        <v>8.0</v>
      </c>
      <c r="I3583" s="511">
        <v>14.0</v>
      </c>
      <c r="J3583" s="890">
        <v>50.0</v>
      </c>
      <c r="K3583" s="987">
        <f t="shared" si="43"/>
        <v>5.555555556</v>
      </c>
      <c r="L3583" s="555" t="s">
        <v>197</v>
      </c>
      <c r="M3583" s="1005"/>
      <c r="N3583" s="1005"/>
      <c r="O3583" s="1005"/>
      <c r="P3583" s="1005"/>
      <c r="Q3583" s="1005"/>
      <c r="R3583" s="1005"/>
      <c r="S3583" s="1005"/>
      <c r="T3583" s="1005"/>
      <c r="U3583" s="1005"/>
      <c r="V3583" s="1005"/>
      <c r="W3583" s="1005"/>
      <c r="X3583" s="1005"/>
      <c r="Y3583" s="1005"/>
      <c r="Z3583" s="1005"/>
    </row>
    <row r="3584" ht="37.5" customHeight="1">
      <c r="A3584" s="511" t="s">
        <v>6810</v>
      </c>
      <c r="B3584" s="511" t="s">
        <v>4412</v>
      </c>
      <c r="C3584" s="511" t="s">
        <v>174</v>
      </c>
      <c r="D3584" s="511" t="s">
        <v>6582</v>
      </c>
      <c r="E3584" s="105" t="s">
        <v>1164</v>
      </c>
      <c r="F3584" s="511" t="s">
        <v>2917</v>
      </c>
      <c r="G3584" s="1008">
        <v>9.0</v>
      </c>
      <c r="H3584" s="1008">
        <v>8.0</v>
      </c>
      <c r="I3584" s="1008">
        <v>14.0</v>
      </c>
      <c r="J3584" s="909">
        <v>50.0</v>
      </c>
      <c r="K3584" s="987">
        <f t="shared" si="43"/>
        <v>5.555555556</v>
      </c>
      <c r="L3584" s="555" t="s">
        <v>197</v>
      </c>
      <c r="M3584" s="1005"/>
      <c r="N3584" s="1005"/>
      <c r="O3584" s="1005"/>
      <c r="P3584" s="1005"/>
      <c r="Q3584" s="1005"/>
      <c r="R3584" s="1005"/>
      <c r="S3584" s="1005"/>
      <c r="T3584" s="1005"/>
      <c r="U3584" s="1005"/>
      <c r="V3584" s="1005"/>
      <c r="W3584" s="1005"/>
      <c r="X3584" s="1005"/>
      <c r="Y3584" s="1005"/>
      <c r="Z3584" s="1005"/>
    </row>
    <row r="3585" ht="37.5" customHeight="1">
      <c r="A3585" s="511" t="s">
        <v>6810</v>
      </c>
      <c r="B3585" s="511" t="s">
        <v>4412</v>
      </c>
      <c r="C3585" s="511" t="s">
        <v>174</v>
      </c>
      <c r="D3585" s="511" t="s">
        <v>6814</v>
      </c>
      <c r="E3585" s="511" t="s">
        <v>5034</v>
      </c>
      <c r="F3585" s="531" t="s">
        <v>2362</v>
      </c>
      <c r="G3585" s="511">
        <v>9.0</v>
      </c>
      <c r="H3585" s="511">
        <v>8.0</v>
      </c>
      <c r="I3585" s="511">
        <v>14.0</v>
      </c>
      <c r="J3585" s="890">
        <v>50.0</v>
      </c>
      <c r="K3585" s="987">
        <f t="shared" si="43"/>
        <v>5.555555556</v>
      </c>
      <c r="L3585" s="555" t="s">
        <v>197</v>
      </c>
      <c r="M3585" s="1005"/>
      <c r="N3585" s="1005"/>
      <c r="O3585" s="1005"/>
      <c r="P3585" s="1005"/>
      <c r="Q3585" s="1005"/>
      <c r="R3585" s="1005"/>
      <c r="S3585" s="1005"/>
      <c r="T3585" s="1005"/>
      <c r="U3585" s="1005"/>
      <c r="V3585" s="1005"/>
      <c r="W3585" s="1005"/>
      <c r="X3585" s="1005"/>
      <c r="Y3585" s="1005"/>
      <c r="Z3585" s="1005"/>
    </row>
    <row r="3586" ht="37.5" customHeight="1">
      <c r="A3586" s="511" t="s">
        <v>6810</v>
      </c>
      <c r="B3586" s="511" t="s">
        <v>4412</v>
      </c>
      <c r="C3586" s="511" t="s">
        <v>174</v>
      </c>
      <c r="D3586" s="511" t="s">
        <v>6815</v>
      </c>
      <c r="E3586" s="551" t="s">
        <v>5036</v>
      </c>
      <c r="F3586" s="531" t="s">
        <v>2362</v>
      </c>
      <c r="G3586" s="511">
        <v>9.0</v>
      </c>
      <c r="H3586" s="511">
        <v>8.0</v>
      </c>
      <c r="I3586" s="511">
        <v>14.0</v>
      </c>
      <c r="J3586" s="890">
        <v>50.0</v>
      </c>
      <c r="K3586" s="987">
        <f t="shared" si="43"/>
        <v>5.555555556</v>
      </c>
      <c r="L3586" s="555" t="s">
        <v>197</v>
      </c>
      <c r="M3586" s="1005"/>
      <c r="N3586" s="1005"/>
      <c r="O3586" s="1005"/>
      <c r="P3586" s="1005"/>
      <c r="Q3586" s="1005"/>
      <c r="R3586" s="1005"/>
      <c r="S3586" s="1005"/>
      <c r="T3586" s="1005"/>
      <c r="U3586" s="1005"/>
      <c r="V3586" s="1005"/>
      <c r="W3586" s="1005"/>
      <c r="X3586" s="1005"/>
      <c r="Y3586" s="1005"/>
      <c r="Z3586" s="1005"/>
    </row>
    <row r="3587" ht="37.5" customHeight="1">
      <c r="A3587" s="511" t="s">
        <v>6810</v>
      </c>
      <c r="B3587" s="511" t="s">
        <v>4412</v>
      </c>
      <c r="C3587" s="511" t="s">
        <v>174</v>
      </c>
      <c r="D3587" s="511" t="s">
        <v>4096</v>
      </c>
      <c r="E3587" s="551" t="s">
        <v>3924</v>
      </c>
      <c r="F3587" s="531" t="s">
        <v>6813</v>
      </c>
      <c r="G3587" s="511">
        <v>9.0</v>
      </c>
      <c r="H3587" s="511">
        <v>8.0</v>
      </c>
      <c r="I3587" s="511">
        <v>14.0</v>
      </c>
      <c r="J3587" s="890">
        <v>50.0</v>
      </c>
      <c r="K3587" s="987">
        <f t="shared" si="43"/>
        <v>5.555555556</v>
      </c>
      <c r="L3587" s="555" t="s">
        <v>197</v>
      </c>
      <c r="M3587" s="1005"/>
      <c r="N3587" s="1005"/>
      <c r="O3587" s="1005"/>
      <c r="P3587" s="1005"/>
      <c r="Q3587" s="1005"/>
      <c r="R3587" s="1005"/>
      <c r="S3587" s="1005"/>
      <c r="T3587" s="1005"/>
      <c r="U3587" s="1005"/>
      <c r="V3587" s="1005"/>
      <c r="W3587" s="1005"/>
      <c r="X3587" s="1005"/>
      <c r="Y3587" s="1005"/>
      <c r="Z3587" s="1005"/>
    </row>
    <row r="3588" ht="37.5" customHeight="1">
      <c r="A3588" s="511" t="s">
        <v>6810</v>
      </c>
      <c r="B3588" s="511" t="s">
        <v>4412</v>
      </c>
      <c r="C3588" s="511" t="s">
        <v>174</v>
      </c>
      <c r="D3588" s="511" t="s">
        <v>6816</v>
      </c>
      <c r="E3588" s="105" t="s">
        <v>6817</v>
      </c>
      <c r="F3588" s="531" t="s">
        <v>2362</v>
      </c>
      <c r="G3588" s="511">
        <v>4.0</v>
      </c>
      <c r="H3588" s="511">
        <v>2.0</v>
      </c>
      <c r="I3588" s="511">
        <v>4.0</v>
      </c>
      <c r="J3588" s="890">
        <v>50.0</v>
      </c>
      <c r="K3588" s="987">
        <f t="shared" si="43"/>
        <v>12.5</v>
      </c>
      <c r="L3588" s="555" t="s">
        <v>197</v>
      </c>
      <c r="M3588" s="1005"/>
      <c r="N3588" s="1005"/>
      <c r="O3588" s="1005"/>
      <c r="P3588" s="1005"/>
      <c r="Q3588" s="1005"/>
      <c r="R3588" s="1005"/>
      <c r="S3588" s="1005"/>
      <c r="T3588" s="1005"/>
      <c r="U3588" s="1005"/>
      <c r="V3588" s="1005"/>
      <c r="W3588" s="1005"/>
      <c r="X3588" s="1005"/>
      <c r="Y3588" s="1005"/>
      <c r="Z3588" s="1005"/>
    </row>
    <row r="3589" ht="15.75" customHeight="1">
      <c r="A3589" s="162" t="s">
        <v>6818</v>
      </c>
      <c r="B3589" s="190" t="s">
        <v>5640</v>
      </c>
      <c r="C3589" s="348" t="s">
        <v>174</v>
      </c>
      <c r="D3589" s="162" t="s">
        <v>6819</v>
      </c>
      <c r="E3589" s="97" t="s">
        <v>509</v>
      </c>
      <c r="F3589" s="162" t="s">
        <v>2508</v>
      </c>
      <c r="G3589" s="802">
        <v>10.0</v>
      </c>
      <c r="H3589" s="802">
        <v>8.0</v>
      </c>
      <c r="I3589" s="802">
        <v>12.0</v>
      </c>
      <c r="J3589" s="809">
        <v>50.0</v>
      </c>
      <c r="K3589" s="1009">
        <f t="shared" si="43"/>
        <v>5</v>
      </c>
      <c r="L3589" s="555" t="s">
        <v>1970</v>
      </c>
    </row>
    <row r="3590" ht="15.75" customHeight="1">
      <c r="A3590" s="511" t="s">
        <v>6820</v>
      </c>
      <c r="B3590" s="511" t="s">
        <v>6821</v>
      </c>
      <c r="C3590" s="511" t="s">
        <v>174</v>
      </c>
      <c r="D3590" s="511" t="s">
        <v>6822</v>
      </c>
      <c r="E3590" s="551" t="s">
        <v>6823</v>
      </c>
      <c r="F3590" s="511" t="s">
        <v>701</v>
      </c>
      <c r="G3590" s="909">
        <v>3.0</v>
      </c>
      <c r="H3590" s="909">
        <v>1.0</v>
      </c>
      <c r="I3590" s="909">
        <v>3.0</v>
      </c>
      <c r="J3590" s="925">
        <v>50.0</v>
      </c>
      <c r="K3590" s="994">
        <f t="shared" si="43"/>
        <v>16.66666667</v>
      </c>
      <c r="L3590" s="563" t="s">
        <v>199</v>
      </c>
    </row>
    <row r="3591" ht="15.75" customHeight="1">
      <c r="A3591" s="511" t="s">
        <v>6820</v>
      </c>
      <c r="B3591" s="511" t="s">
        <v>6821</v>
      </c>
      <c r="C3591" s="511" t="s">
        <v>174</v>
      </c>
      <c r="D3591" s="559" t="s">
        <v>6824</v>
      </c>
      <c r="E3591" s="551" t="s">
        <v>6825</v>
      </c>
      <c r="F3591" s="511" t="s">
        <v>701</v>
      </c>
      <c r="G3591" s="909">
        <v>3.0</v>
      </c>
      <c r="H3591" s="909">
        <v>1.0</v>
      </c>
      <c r="I3591" s="909">
        <v>3.0</v>
      </c>
      <c r="J3591" s="925">
        <v>50.0</v>
      </c>
      <c r="K3591" s="994">
        <f t="shared" si="43"/>
        <v>16.66666667</v>
      </c>
      <c r="L3591" s="563" t="s">
        <v>199</v>
      </c>
    </row>
    <row r="3592" ht="15.75" customHeight="1">
      <c r="A3592" s="518" t="s">
        <v>6820</v>
      </c>
      <c r="B3592" s="511" t="s">
        <v>6821</v>
      </c>
      <c r="C3592" s="518" t="s">
        <v>174</v>
      </c>
      <c r="D3592" s="511" t="s">
        <v>6826</v>
      </c>
      <c r="E3592" s="561" t="s">
        <v>6827</v>
      </c>
      <c r="F3592" s="531" t="s">
        <v>701</v>
      </c>
      <c r="G3592" s="511">
        <v>3.0</v>
      </c>
      <c r="H3592" s="511">
        <v>1.0</v>
      </c>
      <c r="I3592" s="511">
        <v>3.0</v>
      </c>
      <c r="J3592" s="926">
        <v>50.0</v>
      </c>
      <c r="K3592" s="994">
        <f t="shared" si="43"/>
        <v>16.66666667</v>
      </c>
      <c r="L3592" s="563" t="s">
        <v>199</v>
      </c>
    </row>
    <row r="3593" ht="15.75" customHeight="1">
      <c r="A3593" s="1010" t="s">
        <v>6828</v>
      </c>
      <c r="B3593" s="1010" t="s">
        <v>3386</v>
      </c>
      <c r="C3593" s="1010" t="s">
        <v>174</v>
      </c>
      <c r="D3593" s="1010" t="s">
        <v>6829</v>
      </c>
      <c r="E3593" s="92" t="s">
        <v>464</v>
      </c>
      <c r="F3593" s="1011" t="s">
        <v>6830</v>
      </c>
      <c r="G3593" s="1010">
        <v>8.0</v>
      </c>
      <c r="H3593" s="1010">
        <v>8.0</v>
      </c>
      <c r="I3593" s="1010">
        <v>8.0</v>
      </c>
      <c r="J3593" s="1012">
        <v>50.0</v>
      </c>
      <c r="K3593" s="1013">
        <f t="shared" si="43"/>
        <v>6.25</v>
      </c>
      <c r="L3593" s="563" t="s">
        <v>199</v>
      </c>
    </row>
    <row r="3594" ht="15.75" customHeight="1">
      <c r="A3594" s="518" t="s">
        <v>6828</v>
      </c>
      <c r="B3594" s="511" t="s">
        <v>3386</v>
      </c>
      <c r="C3594" s="518" t="s">
        <v>174</v>
      </c>
      <c r="D3594" s="1014" t="s">
        <v>6831</v>
      </c>
      <c r="E3594" s="561" t="s">
        <v>6832</v>
      </c>
      <c r="F3594" s="531" t="s">
        <v>6830</v>
      </c>
      <c r="G3594" s="511">
        <v>8.0</v>
      </c>
      <c r="H3594" s="511">
        <v>8.0</v>
      </c>
      <c r="I3594" s="511">
        <v>8.0</v>
      </c>
      <c r="J3594" s="926">
        <v>50.0</v>
      </c>
      <c r="K3594" s="994">
        <f t="shared" si="43"/>
        <v>6.25</v>
      </c>
      <c r="L3594" s="563" t="s">
        <v>199</v>
      </c>
    </row>
    <row r="3595" ht="15.75" customHeight="1">
      <c r="A3595" s="511" t="s">
        <v>6828</v>
      </c>
      <c r="B3595" s="511" t="s">
        <v>3386</v>
      </c>
      <c r="C3595" s="518" t="s">
        <v>174</v>
      </c>
      <c r="D3595" s="1014" t="s">
        <v>6833</v>
      </c>
      <c r="E3595" s="105" t="s">
        <v>6834</v>
      </c>
      <c r="F3595" s="531" t="s">
        <v>6830</v>
      </c>
      <c r="G3595" s="511">
        <v>8.0</v>
      </c>
      <c r="H3595" s="511">
        <v>8.0</v>
      </c>
      <c r="I3595" s="511">
        <v>8.0</v>
      </c>
      <c r="J3595" s="926">
        <v>50.0</v>
      </c>
      <c r="K3595" s="994">
        <f t="shared" si="43"/>
        <v>6.25</v>
      </c>
      <c r="L3595" s="563" t="s">
        <v>199</v>
      </c>
    </row>
    <row r="3596" ht="15.75" customHeight="1">
      <c r="A3596" s="511" t="s">
        <v>6828</v>
      </c>
      <c r="B3596" s="511" t="s">
        <v>3386</v>
      </c>
      <c r="C3596" s="518" t="s">
        <v>174</v>
      </c>
      <c r="D3596" s="1015" t="s">
        <v>6835</v>
      </c>
      <c r="E3596" s="551" t="s">
        <v>6836</v>
      </c>
      <c r="F3596" s="531" t="s">
        <v>6830</v>
      </c>
      <c r="G3596" s="511">
        <v>8.0</v>
      </c>
      <c r="H3596" s="511">
        <v>8.0</v>
      </c>
      <c r="I3596" s="511">
        <v>8.0</v>
      </c>
      <c r="J3596" s="926">
        <v>50.0</v>
      </c>
      <c r="K3596" s="994">
        <f t="shared" si="43"/>
        <v>6.25</v>
      </c>
      <c r="L3596" s="563" t="s">
        <v>199</v>
      </c>
    </row>
    <row r="3597" ht="15.75" customHeight="1">
      <c r="A3597" s="511" t="s">
        <v>6828</v>
      </c>
      <c r="B3597" s="511" t="s">
        <v>3386</v>
      </c>
      <c r="C3597" s="518" t="s">
        <v>174</v>
      </c>
      <c r="D3597" s="1015" t="s">
        <v>6837</v>
      </c>
      <c r="E3597" s="551" t="s">
        <v>6838</v>
      </c>
      <c r="F3597" s="531" t="s">
        <v>6830</v>
      </c>
      <c r="G3597" s="511">
        <v>8.0</v>
      </c>
      <c r="H3597" s="511">
        <v>8.0</v>
      </c>
      <c r="I3597" s="511">
        <v>8.0</v>
      </c>
      <c r="J3597" s="926">
        <v>50.0</v>
      </c>
      <c r="K3597" s="994">
        <f t="shared" si="43"/>
        <v>6.25</v>
      </c>
      <c r="L3597" s="563" t="s">
        <v>199</v>
      </c>
    </row>
    <row r="3598" ht="15.75" customHeight="1">
      <c r="A3598" s="511" t="s">
        <v>6828</v>
      </c>
      <c r="B3598" s="511" t="s">
        <v>3386</v>
      </c>
      <c r="C3598" s="518" t="s">
        <v>174</v>
      </c>
      <c r="D3598" s="1014" t="s">
        <v>6839</v>
      </c>
      <c r="E3598" s="551" t="s">
        <v>6840</v>
      </c>
      <c r="F3598" s="531" t="s">
        <v>6830</v>
      </c>
      <c r="G3598" s="511">
        <v>8.0</v>
      </c>
      <c r="H3598" s="511">
        <v>8.0</v>
      </c>
      <c r="I3598" s="511">
        <v>8.0</v>
      </c>
      <c r="J3598" s="926">
        <v>50.0</v>
      </c>
      <c r="K3598" s="994">
        <f t="shared" si="43"/>
        <v>6.25</v>
      </c>
      <c r="L3598" s="563" t="s">
        <v>199</v>
      </c>
    </row>
    <row r="3599" ht="15.75" customHeight="1">
      <c r="A3599" s="511" t="s">
        <v>6828</v>
      </c>
      <c r="B3599" s="511" t="s">
        <v>3386</v>
      </c>
      <c r="C3599" s="518" t="s">
        <v>174</v>
      </c>
      <c r="D3599" s="1014" t="s">
        <v>6841</v>
      </c>
      <c r="E3599" s="561" t="s">
        <v>1336</v>
      </c>
      <c r="F3599" s="531" t="s">
        <v>6830</v>
      </c>
      <c r="G3599" s="511">
        <v>8.0</v>
      </c>
      <c r="H3599" s="511">
        <v>8.0</v>
      </c>
      <c r="I3599" s="511">
        <v>8.0</v>
      </c>
      <c r="J3599" s="926">
        <v>50.0</v>
      </c>
      <c r="K3599" s="994">
        <f t="shared" si="43"/>
        <v>6.25</v>
      </c>
      <c r="L3599" s="563" t="s">
        <v>199</v>
      </c>
    </row>
    <row r="3600" ht="15.75" customHeight="1">
      <c r="A3600" s="511" t="s">
        <v>6828</v>
      </c>
      <c r="B3600" s="511" t="s">
        <v>3386</v>
      </c>
      <c r="C3600" s="511" t="s">
        <v>174</v>
      </c>
      <c r="D3600" s="1016" t="s">
        <v>6842</v>
      </c>
      <c r="E3600" s="561" t="s">
        <v>6843</v>
      </c>
      <c r="F3600" s="531" t="s">
        <v>6830</v>
      </c>
      <c r="G3600" s="511">
        <v>8.0</v>
      </c>
      <c r="H3600" s="511">
        <v>8.0</v>
      </c>
      <c r="I3600" s="511">
        <v>8.0</v>
      </c>
      <c r="J3600" s="926">
        <v>50.0</v>
      </c>
      <c r="K3600" s="994">
        <f t="shared" si="43"/>
        <v>6.25</v>
      </c>
      <c r="L3600" s="563" t="s">
        <v>199</v>
      </c>
    </row>
    <row r="3601" ht="15.75" customHeight="1">
      <c r="A3601" s="511" t="s">
        <v>6844</v>
      </c>
      <c r="B3601" s="511" t="s">
        <v>6845</v>
      </c>
      <c r="C3601" s="511" t="s">
        <v>174</v>
      </c>
      <c r="D3601" s="559" t="s">
        <v>6846</v>
      </c>
      <c r="E3601" s="551" t="s">
        <v>6847</v>
      </c>
      <c r="F3601" s="531" t="s">
        <v>6830</v>
      </c>
      <c r="G3601" s="511">
        <v>2.0</v>
      </c>
      <c r="H3601" s="511">
        <v>2.0</v>
      </c>
      <c r="I3601" s="511">
        <v>5.0</v>
      </c>
      <c r="J3601" s="926">
        <v>50.0</v>
      </c>
      <c r="K3601" s="994">
        <f t="shared" si="43"/>
        <v>25</v>
      </c>
      <c r="L3601" s="563" t="s">
        <v>199</v>
      </c>
    </row>
    <row r="3602" ht="15.75" customHeight="1">
      <c r="A3602" s="511" t="s">
        <v>6844</v>
      </c>
      <c r="B3602" s="511" t="s">
        <v>6845</v>
      </c>
      <c r="C3602" s="511" t="s">
        <v>174</v>
      </c>
      <c r="D3602" s="1016" t="s">
        <v>6848</v>
      </c>
      <c r="E3602" s="561" t="s">
        <v>6849</v>
      </c>
      <c r="F3602" s="531" t="s">
        <v>6830</v>
      </c>
      <c r="G3602" s="511">
        <v>2.0</v>
      </c>
      <c r="H3602" s="511">
        <v>2.0</v>
      </c>
      <c r="I3602" s="511">
        <v>5.0</v>
      </c>
      <c r="J3602" s="926">
        <v>50.0</v>
      </c>
      <c r="K3602" s="994">
        <f t="shared" si="43"/>
        <v>25</v>
      </c>
      <c r="L3602" s="563" t="s">
        <v>199</v>
      </c>
    </row>
    <row r="3603" ht="15.75" customHeight="1">
      <c r="A3603" s="511" t="s">
        <v>6850</v>
      </c>
      <c r="B3603" s="511" t="s">
        <v>6851</v>
      </c>
      <c r="C3603" s="511" t="s">
        <v>174</v>
      </c>
      <c r="D3603" s="1017" t="s">
        <v>6852</v>
      </c>
      <c r="E3603" s="561" t="s">
        <v>6853</v>
      </c>
      <c r="F3603" s="531" t="s">
        <v>701</v>
      </c>
      <c r="G3603" s="511">
        <v>3.0</v>
      </c>
      <c r="H3603" s="511">
        <v>1.0</v>
      </c>
      <c r="I3603" s="511">
        <v>4.0</v>
      </c>
      <c r="J3603" s="926">
        <v>50.0</v>
      </c>
      <c r="K3603" s="994">
        <f t="shared" si="43"/>
        <v>16.66666667</v>
      </c>
      <c r="L3603" s="563" t="s">
        <v>199</v>
      </c>
    </row>
    <row r="3604" ht="15.75" customHeight="1">
      <c r="A3604" s="511" t="s">
        <v>1987</v>
      </c>
      <c r="B3604" s="511" t="s">
        <v>6854</v>
      </c>
      <c r="C3604" s="511" t="s">
        <v>174</v>
      </c>
      <c r="D3604" s="1014" t="s">
        <v>6855</v>
      </c>
      <c r="E3604" s="561" t="s">
        <v>6856</v>
      </c>
      <c r="F3604" s="531" t="s">
        <v>2508</v>
      </c>
      <c r="G3604" s="511">
        <v>15.0</v>
      </c>
      <c r="H3604" s="511">
        <v>2.0</v>
      </c>
      <c r="I3604" s="511">
        <v>15.0</v>
      </c>
      <c r="J3604" s="926">
        <v>50.0</v>
      </c>
      <c r="K3604" s="994">
        <f t="shared" si="43"/>
        <v>3.333333333</v>
      </c>
      <c r="L3604" s="563" t="s">
        <v>199</v>
      </c>
    </row>
    <row r="3605" ht="15.75" customHeight="1">
      <c r="A3605" s="511" t="s">
        <v>1975</v>
      </c>
      <c r="B3605" s="511" t="s">
        <v>1974</v>
      </c>
      <c r="C3605" s="511" t="s">
        <v>174</v>
      </c>
      <c r="D3605" s="1014" t="s">
        <v>6857</v>
      </c>
      <c r="E3605" s="551" t="s">
        <v>6858</v>
      </c>
      <c r="F3605" s="531" t="s">
        <v>701</v>
      </c>
      <c r="G3605" s="511">
        <v>5.0</v>
      </c>
      <c r="H3605" s="511">
        <v>1.0</v>
      </c>
      <c r="I3605" s="511">
        <v>7.0</v>
      </c>
      <c r="J3605" s="926">
        <v>50.0</v>
      </c>
      <c r="K3605" s="994">
        <f t="shared" si="43"/>
        <v>10</v>
      </c>
      <c r="L3605" s="563" t="s">
        <v>199</v>
      </c>
    </row>
    <row r="3606" ht="15.75" customHeight="1">
      <c r="A3606" s="511" t="s">
        <v>1975</v>
      </c>
      <c r="B3606" s="511" t="s">
        <v>1974</v>
      </c>
      <c r="C3606" s="1010" t="s">
        <v>174</v>
      </c>
      <c r="D3606" s="1018" t="s">
        <v>6859</v>
      </c>
      <c r="E3606" s="1019" t="s">
        <v>6860</v>
      </c>
      <c r="F3606" s="1011" t="s">
        <v>701</v>
      </c>
      <c r="G3606" s="1010">
        <v>5.0</v>
      </c>
      <c r="H3606" s="1010">
        <v>1.0</v>
      </c>
      <c r="I3606" s="1010">
        <v>7.0</v>
      </c>
      <c r="J3606" s="1012">
        <v>50.0</v>
      </c>
      <c r="K3606" s="994">
        <f t="shared" si="43"/>
        <v>10</v>
      </c>
      <c r="L3606" s="563" t="s">
        <v>199</v>
      </c>
    </row>
    <row r="3607" ht="15.75" customHeight="1">
      <c r="A3607" s="511" t="s">
        <v>6861</v>
      </c>
      <c r="B3607" s="511" t="s">
        <v>6862</v>
      </c>
      <c r="C3607" s="511" t="s">
        <v>174</v>
      </c>
      <c r="D3607" s="1014" t="s">
        <v>6863</v>
      </c>
      <c r="E3607" s="105"/>
      <c r="F3607" s="531"/>
      <c r="G3607" s="511">
        <v>1.0</v>
      </c>
      <c r="H3607" s="511">
        <v>1.0</v>
      </c>
      <c r="I3607" s="511">
        <v>3.0</v>
      </c>
      <c r="J3607" s="926">
        <v>50.0</v>
      </c>
      <c r="K3607" s="994">
        <f t="shared" si="43"/>
        <v>50</v>
      </c>
      <c r="L3607" s="563" t="s">
        <v>199</v>
      </c>
    </row>
    <row r="3608" ht="15.75" customHeight="1">
      <c r="A3608" s="511" t="s">
        <v>6864</v>
      </c>
      <c r="B3608" s="517" t="s">
        <v>6865</v>
      </c>
      <c r="C3608" s="511" t="s">
        <v>174</v>
      </c>
      <c r="D3608" s="517" t="s">
        <v>6866</v>
      </c>
      <c r="E3608" s="551" t="s">
        <v>6867</v>
      </c>
      <c r="F3608" s="511" t="s">
        <v>6295</v>
      </c>
      <c r="G3608" s="511">
        <v>1.0</v>
      </c>
      <c r="H3608" s="511">
        <v>1.0</v>
      </c>
      <c r="I3608" s="511">
        <v>7.0</v>
      </c>
      <c r="J3608" s="710">
        <v>50.0</v>
      </c>
      <c r="K3608" s="994">
        <f t="shared" si="43"/>
        <v>50</v>
      </c>
      <c r="L3608" s="1020" t="s">
        <v>186</v>
      </c>
      <c r="M3608" s="1005"/>
      <c r="N3608" s="1005"/>
      <c r="O3608" s="1005"/>
      <c r="P3608" s="1005"/>
      <c r="Q3608" s="1005"/>
      <c r="R3608" s="1005"/>
      <c r="S3608" s="1005"/>
      <c r="T3608" s="1005"/>
      <c r="U3608" s="1005"/>
      <c r="V3608" s="1005"/>
      <c r="W3608" s="1005"/>
      <c r="X3608" s="1005"/>
      <c r="Y3608" s="1005"/>
      <c r="Z3608" s="1005"/>
    </row>
    <row r="3609" ht="15.75" customHeight="1">
      <c r="A3609" s="511" t="s">
        <v>6864</v>
      </c>
      <c r="B3609" s="518" t="s">
        <v>6865</v>
      </c>
      <c r="C3609" s="511" t="s">
        <v>174</v>
      </c>
      <c r="D3609" s="511" t="s">
        <v>6868</v>
      </c>
      <c r="E3609" s="551" t="s">
        <v>6869</v>
      </c>
      <c r="F3609" s="1021" t="s">
        <v>2362</v>
      </c>
      <c r="G3609" s="511">
        <v>1.0</v>
      </c>
      <c r="H3609" s="511">
        <v>1.0</v>
      </c>
      <c r="I3609" s="511">
        <v>1.0</v>
      </c>
      <c r="J3609" s="530">
        <v>50.0</v>
      </c>
      <c r="K3609" s="994">
        <f t="shared" si="43"/>
        <v>50</v>
      </c>
      <c r="L3609" s="1020" t="s">
        <v>186</v>
      </c>
      <c r="M3609" s="1005"/>
      <c r="N3609" s="1005"/>
      <c r="O3609" s="1005"/>
      <c r="P3609" s="1005"/>
      <c r="Q3609" s="1005"/>
      <c r="R3609" s="1005"/>
      <c r="S3609" s="1005"/>
      <c r="T3609" s="1005"/>
      <c r="U3609" s="1005"/>
      <c r="V3609" s="1005"/>
      <c r="W3609" s="1005"/>
      <c r="X3609" s="1005"/>
      <c r="Y3609" s="1005"/>
      <c r="Z3609" s="1005"/>
    </row>
    <row r="3610" ht="15.75" customHeight="1">
      <c r="A3610" s="511" t="s">
        <v>6810</v>
      </c>
      <c r="B3610" s="517" t="s">
        <v>4412</v>
      </c>
      <c r="C3610" s="518" t="s">
        <v>174</v>
      </c>
      <c r="D3610" s="517" t="s">
        <v>6811</v>
      </c>
      <c r="E3610" s="551" t="s">
        <v>5031</v>
      </c>
      <c r="F3610" s="531" t="s">
        <v>6295</v>
      </c>
      <c r="G3610" s="511">
        <v>9.0</v>
      </c>
      <c r="H3610" s="511">
        <v>8.0</v>
      </c>
      <c r="I3610" s="511">
        <v>14.0</v>
      </c>
      <c r="J3610" s="530">
        <v>50.0</v>
      </c>
      <c r="K3610" s="994">
        <f t="shared" si="43"/>
        <v>5.555555556</v>
      </c>
      <c r="L3610" s="1020" t="s">
        <v>186</v>
      </c>
      <c r="M3610" s="1005"/>
      <c r="N3610" s="1005"/>
      <c r="O3610" s="1005"/>
      <c r="P3610" s="1005"/>
      <c r="Q3610" s="1005"/>
      <c r="R3610" s="1005"/>
      <c r="S3610" s="1005"/>
      <c r="T3610" s="1005"/>
      <c r="U3610" s="1005"/>
      <c r="V3610" s="1005"/>
      <c r="W3610" s="1005"/>
      <c r="X3610" s="1005"/>
      <c r="Y3610" s="1005"/>
      <c r="Z3610" s="1005"/>
    </row>
    <row r="3611" ht="15.75" customHeight="1">
      <c r="A3611" s="511" t="s">
        <v>6810</v>
      </c>
      <c r="B3611" s="517" t="s">
        <v>4412</v>
      </c>
      <c r="C3611" s="518" t="s">
        <v>174</v>
      </c>
      <c r="D3611" s="517" t="s">
        <v>6812</v>
      </c>
      <c r="E3611" s="511" t="s">
        <v>930</v>
      </c>
      <c r="F3611" s="531" t="s">
        <v>6813</v>
      </c>
      <c r="G3611" s="511">
        <v>9.0</v>
      </c>
      <c r="H3611" s="511">
        <v>8.0</v>
      </c>
      <c r="I3611" s="511">
        <v>14.0</v>
      </c>
      <c r="J3611" s="530">
        <v>50.0</v>
      </c>
      <c r="K3611" s="994">
        <f t="shared" si="43"/>
        <v>5.555555556</v>
      </c>
      <c r="L3611" s="1020" t="s">
        <v>186</v>
      </c>
      <c r="M3611" s="1005"/>
      <c r="N3611" s="1005"/>
      <c r="O3611" s="1005"/>
      <c r="P3611" s="1005"/>
      <c r="Q3611" s="1005"/>
      <c r="R3611" s="1005"/>
      <c r="S3611" s="1005"/>
      <c r="T3611" s="1005"/>
      <c r="U3611" s="1005"/>
      <c r="V3611" s="1005"/>
      <c r="W3611" s="1005"/>
      <c r="X3611" s="1005"/>
      <c r="Y3611" s="1005"/>
      <c r="Z3611" s="1005"/>
    </row>
    <row r="3612" ht="15.75" customHeight="1">
      <c r="A3612" s="511" t="s">
        <v>6810</v>
      </c>
      <c r="B3612" s="517" t="s">
        <v>4412</v>
      </c>
      <c r="C3612" s="518" t="s">
        <v>174</v>
      </c>
      <c r="D3612" s="521" t="s">
        <v>6582</v>
      </c>
      <c r="E3612" s="105" t="s">
        <v>1164</v>
      </c>
      <c r="F3612" s="511" t="s">
        <v>2917</v>
      </c>
      <c r="G3612" s="1008">
        <v>9.0</v>
      </c>
      <c r="H3612" s="1008">
        <v>8.0</v>
      </c>
      <c r="I3612" s="1008">
        <v>14.0</v>
      </c>
      <c r="J3612" s="925">
        <v>50.0</v>
      </c>
      <c r="K3612" s="994">
        <f t="shared" si="43"/>
        <v>5.555555556</v>
      </c>
      <c r="L3612" s="1020" t="s">
        <v>186</v>
      </c>
      <c r="M3612" s="1005"/>
      <c r="N3612" s="1005"/>
      <c r="O3612" s="1005"/>
      <c r="P3612" s="1005"/>
      <c r="Q3612" s="1005"/>
      <c r="R3612" s="1005"/>
      <c r="S3612" s="1005"/>
      <c r="T3612" s="1005"/>
      <c r="U3612" s="1005"/>
      <c r="V3612" s="1005"/>
      <c r="W3612" s="1005"/>
      <c r="X3612" s="1005"/>
      <c r="Y3612" s="1005"/>
      <c r="Z3612" s="1005"/>
    </row>
    <row r="3613" ht="15.75" customHeight="1">
      <c r="A3613" s="511" t="s">
        <v>6810</v>
      </c>
      <c r="B3613" s="518" t="s">
        <v>4412</v>
      </c>
      <c r="C3613" s="518" t="s">
        <v>174</v>
      </c>
      <c r="D3613" s="517" t="s">
        <v>6814</v>
      </c>
      <c r="E3613" s="511" t="s">
        <v>5034</v>
      </c>
      <c r="F3613" s="531" t="s">
        <v>2362</v>
      </c>
      <c r="G3613" s="511">
        <v>9.0</v>
      </c>
      <c r="H3613" s="511">
        <v>8.0</v>
      </c>
      <c r="I3613" s="511">
        <v>14.0</v>
      </c>
      <c r="J3613" s="530">
        <v>50.0</v>
      </c>
      <c r="K3613" s="994">
        <f t="shared" si="43"/>
        <v>5.555555556</v>
      </c>
      <c r="L3613" s="1020" t="s">
        <v>186</v>
      </c>
      <c r="M3613" s="1005"/>
      <c r="N3613" s="1005"/>
      <c r="O3613" s="1005"/>
      <c r="P3613" s="1005"/>
      <c r="Q3613" s="1005"/>
      <c r="R3613" s="1005"/>
      <c r="S3613" s="1005"/>
      <c r="T3613" s="1005"/>
      <c r="U3613" s="1005"/>
      <c r="V3613" s="1005"/>
      <c r="W3613" s="1005"/>
      <c r="X3613" s="1005"/>
      <c r="Y3613" s="1005"/>
      <c r="Z3613" s="1005"/>
    </row>
    <row r="3614" ht="15.75" customHeight="1">
      <c r="A3614" s="511" t="s">
        <v>6810</v>
      </c>
      <c r="B3614" s="518" t="s">
        <v>4412</v>
      </c>
      <c r="C3614" s="518" t="s">
        <v>174</v>
      </c>
      <c r="D3614" s="517" t="s">
        <v>6815</v>
      </c>
      <c r="E3614" s="551" t="s">
        <v>5036</v>
      </c>
      <c r="F3614" s="531" t="s">
        <v>2362</v>
      </c>
      <c r="G3614" s="511">
        <v>9.0</v>
      </c>
      <c r="H3614" s="511">
        <v>8.0</v>
      </c>
      <c r="I3614" s="511">
        <v>14.0</v>
      </c>
      <c r="J3614" s="530">
        <v>50.0</v>
      </c>
      <c r="K3614" s="994">
        <f t="shared" si="43"/>
        <v>5.555555556</v>
      </c>
      <c r="L3614" s="1020" t="s">
        <v>186</v>
      </c>
      <c r="M3614" s="1005"/>
      <c r="N3614" s="1005"/>
      <c r="O3614" s="1005"/>
      <c r="P3614" s="1005"/>
      <c r="Q3614" s="1005"/>
      <c r="R3614" s="1005"/>
      <c r="S3614" s="1005"/>
      <c r="T3614" s="1005"/>
      <c r="U3614" s="1005"/>
      <c r="V3614" s="1005"/>
      <c r="W3614" s="1005"/>
      <c r="X3614" s="1005"/>
      <c r="Y3614" s="1005"/>
      <c r="Z3614" s="1005"/>
    </row>
    <row r="3615" ht="15.75" customHeight="1">
      <c r="A3615" s="511" t="s">
        <v>6810</v>
      </c>
      <c r="B3615" s="517" t="s">
        <v>4412</v>
      </c>
      <c r="C3615" s="518" t="s">
        <v>174</v>
      </c>
      <c r="D3615" s="517" t="s">
        <v>4096</v>
      </c>
      <c r="E3615" s="551" t="s">
        <v>3924</v>
      </c>
      <c r="F3615" s="531" t="s">
        <v>6813</v>
      </c>
      <c r="G3615" s="511">
        <v>9.0</v>
      </c>
      <c r="H3615" s="511">
        <v>8.0</v>
      </c>
      <c r="I3615" s="511">
        <v>14.0</v>
      </c>
      <c r="J3615" s="530">
        <v>50.0</v>
      </c>
      <c r="K3615" s="994">
        <f t="shared" si="43"/>
        <v>5.555555556</v>
      </c>
      <c r="L3615" s="1020" t="s">
        <v>186</v>
      </c>
      <c r="M3615" s="1005"/>
      <c r="N3615" s="1005"/>
      <c r="O3615" s="1005"/>
      <c r="P3615" s="1005"/>
      <c r="Q3615" s="1005"/>
      <c r="R3615" s="1005"/>
      <c r="S3615" s="1005"/>
      <c r="T3615" s="1005"/>
      <c r="U3615" s="1005"/>
      <c r="V3615" s="1005"/>
      <c r="W3615" s="1005"/>
      <c r="X3615" s="1005"/>
      <c r="Y3615" s="1005"/>
      <c r="Z3615" s="1005"/>
    </row>
    <row r="3616" ht="15.75" customHeight="1">
      <c r="A3616" s="511" t="s">
        <v>6810</v>
      </c>
      <c r="B3616" s="511" t="s">
        <v>4412</v>
      </c>
      <c r="C3616" s="518" t="s">
        <v>174</v>
      </c>
      <c r="D3616" s="517" t="s">
        <v>6816</v>
      </c>
      <c r="E3616" s="105" t="s">
        <v>6817</v>
      </c>
      <c r="F3616" s="531" t="s">
        <v>2362</v>
      </c>
      <c r="G3616" s="511">
        <v>4.0</v>
      </c>
      <c r="H3616" s="511">
        <v>2.0</v>
      </c>
      <c r="I3616" s="511">
        <v>4.0</v>
      </c>
      <c r="J3616" s="530">
        <v>50.0</v>
      </c>
      <c r="K3616" s="994">
        <f t="shared" si="43"/>
        <v>12.5</v>
      </c>
      <c r="L3616" s="1020" t="s">
        <v>186</v>
      </c>
      <c r="M3616" s="1005"/>
      <c r="N3616" s="1005"/>
      <c r="O3616" s="1005"/>
      <c r="P3616" s="1005"/>
      <c r="Q3616" s="1005"/>
      <c r="R3616" s="1005"/>
      <c r="S3616" s="1005"/>
      <c r="T3616" s="1005"/>
      <c r="U3616" s="1005"/>
      <c r="V3616" s="1005"/>
      <c r="W3616" s="1005"/>
      <c r="X3616" s="1005"/>
      <c r="Y3616" s="1005"/>
      <c r="Z3616" s="1005"/>
    </row>
    <row r="3617" ht="15.75" customHeight="1">
      <c r="A3617" s="511" t="s">
        <v>6870</v>
      </c>
      <c r="B3617" s="1022" t="s">
        <v>6871</v>
      </c>
      <c r="C3617" s="518"/>
      <c r="D3617" s="1022" t="s">
        <v>6872</v>
      </c>
      <c r="E3617" s="105" t="s">
        <v>6873</v>
      </c>
      <c r="F3617" s="531" t="s">
        <v>3738</v>
      </c>
      <c r="G3617" s="511">
        <v>4.0</v>
      </c>
      <c r="H3617" s="511">
        <v>2.0</v>
      </c>
      <c r="I3617" s="511">
        <v>4.0</v>
      </c>
      <c r="J3617" s="530">
        <v>50.0</v>
      </c>
      <c r="K3617" s="994">
        <f t="shared" si="43"/>
        <v>12.5</v>
      </c>
      <c r="L3617" s="1020" t="s">
        <v>186</v>
      </c>
      <c r="M3617" s="1005"/>
      <c r="N3617" s="1005"/>
      <c r="O3617" s="1005"/>
      <c r="P3617" s="1005"/>
      <c r="Q3617" s="1005"/>
      <c r="R3617" s="1005"/>
      <c r="S3617" s="1005"/>
      <c r="T3617" s="1005"/>
      <c r="U3617" s="1005"/>
      <c r="V3617" s="1005"/>
      <c r="W3617" s="1005"/>
      <c r="X3617" s="1005"/>
      <c r="Y3617" s="1005"/>
      <c r="Z3617" s="1005"/>
    </row>
    <row r="3618" ht="15.75" customHeight="1">
      <c r="A3618" s="543" t="s">
        <v>6874</v>
      </c>
      <c r="B3618" s="517" t="s">
        <v>6875</v>
      </c>
      <c r="C3618" s="518" t="s">
        <v>174</v>
      </c>
      <c r="D3618" s="511" t="s">
        <v>6876</v>
      </c>
      <c r="E3618" s="105" t="s">
        <v>6877</v>
      </c>
      <c r="F3618" s="531" t="s">
        <v>3412</v>
      </c>
      <c r="G3618" s="511">
        <v>7.0</v>
      </c>
      <c r="H3618" s="511">
        <v>1.0</v>
      </c>
      <c r="I3618" s="511">
        <v>10.0</v>
      </c>
      <c r="J3618" s="530">
        <v>50.0</v>
      </c>
      <c r="K3618" s="994">
        <f t="shared" si="43"/>
        <v>7.142857143</v>
      </c>
      <c r="L3618" s="1020" t="s">
        <v>186</v>
      </c>
      <c r="M3618" s="1005"/>
      <c r="N3618" s="1005"/>
      <c r="O3618" s="1005"/>
      <c r="P3618" s="1005"/>
      <c r="Q3618" s="1005"/>
      <c r="R3618" s="1005"/>
      <c r="S3618" s="1005"/>
      <c r="T3618" s="1005"/>
      <c r="U3618" s="1005"/>
      <c r="V3618" s="1005"/>
      <c r="W3618" s="1005"/>
      <c r="X3618" s="1005"/>
      <c r="Y3618" s="1005"/>
      <c r="Z3618" s="1005"/>
    </row>
    <row r="3619" ht="15.75" customHeight="1">
      <c r="A3619" s="543" t="s">
        <v>6874</v>
      </c>
      <c r="B3619" s="518" t="s">
        <v>6875</v>
      </c>
      <c r="C3619" s="518" t="s">
        <v>174</v>
      </c>
      <c r="D3619" s="517" t="s">
        <v>6878</v>
      </c>
      <c r="E3619" s="551" t="s">
        <v>6879</v>
      </c>
      <c r="F3619" s="531" t="s">
        <v>2362</v>
      </c>
      <c r="G3619" s="511">
        <v>7.0</v>
      </c>
      <c r="H3619" s="511">
        <v>1.0</v>
      </c>
      <c r="I3619" s="511">
        <v>10.0</v>
      </c>
      <c r="J3619" s="530">
        <v>50.0</v>
      </c>
      <c r="K3619" s="994">
        <f t="shared" si="43"/>
        <v>7.142857143</v>
      </c>
      <c r="L3619" s="1020" t="s">
        <v>186</v>
      </c>
      <c r="M3619" s="1005"/>
      <c r="N3619" s="1005"/>
      <c r="O3619" s="1005"/>
      <c r="P3619" s="1005"/>
      <c r="Q3619" s="1005"/>
      <c r="R3619" s="1005"/>
      <c r="S3619" s="1005"/>
      <c r="T3619" s="1005"/>
      <c r="U3619" s="1005"/>
      <c r="V3619" s="1005"/>
      <c r="W3619" s="1005"/>
      <c r="X3619" s="1005"/>
      <c r="Y3619" s="1005"/>
      <c r="Z3619" s="1005"/>
    </row>
    <row r="3620" ht="15.75" customHeight="1">
      <c r="A3620" s="543" t="s">
        <v>6880</v>
      </c>
      <c r="B3620" s="543" t="s">
        <v>6881</v>
      </c>
      <c r="C3620" s="518" t="s">
        <v>174</v>
      </c>
      <c r="D3620" s="543" t="s">
        <v>6882</v>
      </c>
      <c r="E3620" s="551" t="s">
        <v>6883</v>
      </c>
      <c r="F3620" s="1021" t="s">
        <v>2362</v>
      </c>
      <c r="G3620" s="511">
        <v>1.0</v>
      </c>
      <c r="H3620" s="511">
        <v>1.0</v>
      </c>
      <c r="I3620" s="511">
        <v>3.0</v>
      </c>
      <c r="J3620" s="530">
        <v>50.0</v>
      </c>
      <c r="K3620" s="994">
        <f t="shared" si="43"/>
        <v>50</v>
      </c>
      <c r="L3620" s="1020" t="s">
        <v>186</v>
      </c>
      <c r="M3620" s="1005"/>
      <c r="N3620" s="1005"/>
      <c r="O3620" s="1005"/>
      <c r="P3620" s="1005"/>
      <c r="Q3620" s="1005"/>
      <c r="R3620" s="1005"/>
      <c r="S3620" s="1005"/>
      <c r="T3620" s="1005"/>
      <c r="U3620" s="1005"/>
      <c r="V3620" s="1005"/>
      <c r="W3620" s="1005"/>
      <c r="X3620" s="1005"/>
      <c r="Y3620" s="1005"/>
      <c r="Z3620" s="1005"/>
    </row>
    <row r="3621" ht="15.75" customHeight="1">
      <c r="A3621" s="543" t="s">
        <v>6880</v>
      </c>
      <c r="B3621" s="543" t="s">
        <v>6881</v>
      </c>
      <c r="C3621" s="518" t="s">
        <v>174</v>
      </c>
      <c r="D3621" s="543" t="s">
        <v>6884</v>
      </c>
      <c r="E3621" s="551" t="s">
        <v>6885</v>
      </c>
      <c r="F3621" s="1021" t="s">
        <v>2362</v>
      </c>
      <c r="G3621" s="511">
        <v>1.0</v>
      </c>
      <c r="H3621" s="511">
        <v>1.0</v>
      </c>
      <c r="I3621" s="511">
        <v>3.0</v>
      </c>
      <c r="J3621" s="530">
        <v>50.0</v>
      </c>
      <c r="K3621" s="994">
        <f t="shared" si="43"/>
        <v>50</v>
      </c>
      <c r="L3621" s="1020" t="s">
        <v>186</v>
      </c>
      <c r="M3621" s="1005"/>
      <c r="N3621" s="1005"/>
      <c r="O3621" s="1005"/>
      <c r="P3621" s="1005"/>
      <c r="Q3621" s="1005"/>
      <c r="R3621" s="1005"/>
      <c r="S3621" s="1005"/>
      <c r="T3621" s="1005"/>
      <c r="U3621" s="1005"/>
      <c r="V3621" s="1005"/>
      <c r="W3621" s="1005"/>
      <c r="X3621" s="1005"/>
      <c r="Y3621" s="1005"/>
      <c r="Z3621" s="1005"/>
    </row>
    <row r="3622" ht="15.75" customHeight="1">
      <c r="A3622" s="511" t="s">
        <v>6886</v>
      </c>
      <c r="B3622" s="543" t="s">
        <v>6887</v>
      </c>
      <c r="C3622" s="518" t="s">
        <v>174</v>
      </c>
      <c r="D3622" s="543" t="s">
        <v>6888</v>
      </c>
      <c r="E3622" s="551" t="s">
        <v>6889</v>
      </c>
      <c r="F3622" s="1021" t="s">
        <v>2362</v>
      </c>
      <c r="G3622" s="511">
        <v>6.0</v>
      </c>
      <c r="H3622" s="511">
        <v>1.0</v>
      </c>
      <c r="I3622" s="511">
        <v>6.0</v>
      </c>
      <c r="J3622" s="530">
        <v>50.0</v>
      </c>
      <c r="K3622" s="994">
        <f t="shared" si="43"/>
        <v>8.333333333</v>
      </c>
      <c r="L3622" s="1020" t="s">
        <v>186</v>
      </c>
      <c r="M3622" s="1005"/>
      <c r="N3622" s="1005"/>
      <c r="O3622" s="1005"/>
      <c r="P3622" s="1005"/>
      <c r="Q3622" s="1005"/>
      <c r="R3622" s="1005"/>
      <c r="S3622" s="1005"/>
      <c r="T3622" s="1005"/>
      <c r="U3622" s="1005"/>
      <c r="V3622" s="1005"/>
      <c r="W3622" s="1005"/>
      <c r="X3622" s="1005"/>
      <c r="Y3622" s="1005"/>
      <c r="Z3622" s="1005"/>
    </row>
    <row r="3623" ht="15.75" customHeight="1">
      <c r="A3623" s="162" t="s">
        <v>6890</v>
      </c>
      <c r="B3623" s="190" t="s">
        <v>6891</v>
      </c>
      <c r="C3623" s="348" t="s">
        <v>174</v>
      </c>
      <c r="D3623" s="162" t="s">
        <v>6892</v>
      </c>
      <c r="E3623" s="97" t="s">
        <v>6893</v>
      </c>
      <c r="F3623" s="161" t="s">
        <v>3250</v>
      </c>
      <c r="G3623" s="802">
        <v>8.0</v>
      </c>
      <c r="H3623" s="802">
        <v>4.0</v>
      </c>
      <c r="I3623" s="802">
        <v>9.0</v>
      </c>
      <c r="J3623" s="809">
        <v>50.0</v>
      </c>
      <c r="K3623" s="978">
        <f t="shared" si="43"/>
        <v>6.25</v>
      </c>
      <c r="L3623" s="1023" t="s">
        <v>201</v>
      </c>
    </row>
    <row r="3624" ht="15.75" customHeight="1">
      <c r="A3624" s="162" t="s">
        <v>6894</v>
      </c>
      <c r="B3624" s="190" t="s">
        <v>6895</v>
      </c>
      <c r="C3624" s="348" t="s">
        <v>174</v>
      </c>
      <c r="D3624" s="203" t="s">
        <v>6896</v>
      </c>
      <c r="E3624" s="97" t="s">
        <v>6897</v>
      </c>
      <c r="F3624" s="162" t="s">
        <v>3412</v>
      </c>
      <c r="G3624" s="802">
        <v>10.0</v>
      </c>
      <c r="H3624" s="802">
        <v>1.0</v>
      </c>
      <c r="I3624" s="802">
        <v>10.0</v>
      </c>
      <c r="J3624" s="809">
        <v>50.0</v>
      </c>
      <c r="K3624" s="1001">
        <f t="shared" si="43"/>
        <v>5</v>
      </c>
      <c r="L3624" s="1023" t="s">
        <v>214</v>
      </c>
    </row>
    <row r="3625" ht="15.75" customHeight="1">
      <c r="A3625" s="162" t="s">
        <v>6894</v>
      </c>
      <c r="B3625" s="190" t="s">
        <v>6895</v>
      </c>
      <c r="C3625" s="348" t="s">
        <v>174</v>
      </c>
      <c r="D3625" s="203" t="s">
        <v>6898</v>
      </c>
      <c r="E3625" s="97" t="s">
        <v>6899</v>
      </c>
      <c r="F3625" s="162" t="s">
        <v>3412</v>
      </c>
      <c r="G3625" s="802">
        <v>10.0</v>
      </c>
      <c r="H3625" s="802">
        <v>1.0</v>
      </c>
      <c r="I3625" s="802">
        <v>10.0</v>
      </c>
      <c r="J3625" s="809">
        <v>50.0</v>
      </c>
      <c r="K3625" s="1001">
        <f t="shared" si="43"/>
        <v>5</v>
      </c>
      <c r="L3625" s="1023" t="s">
        <v>214</v>
      </c>
    </row>
    <row r="3626" ht="15.75" customHeight="1">
      <c r="A3626" s="1024" t="s">
        <v>6900</v>
      </c>
      <c r="B3626" s="506" t="s">
        <v>6901</v>
      </c>
      <c r="C3626" s="979" t="s">
        <v>174</v>
      </c>
      <c r="D3626" s="505" t="s">
        <v>6902</v>
      </c>
      <c r="E3626" s="1025" t="s">
        <v>6903</v>
      </c>
      <c r="F3626" s="506" t="s">
        <v>3412</v>
      </c>
      <c r="G3626" s="506">
        <v>11.0</v>
      </c>
      <c r="H3626" s="506">
        <v>2.0</v>
      </c>
      <c r="I3626" s="506">
        <v>11.0</v>
      </c>
      <c r="J3626" s="1026">
        <v>50.0</v>
      </c>
      <c r="K3626" s="1027">
        <f t="shared" si="43"/>
        <v>4.545454545</v>
      </c>
      <c r="L3626" s="1023" t="s">
        <v>214</v>
      </c>
    </row>
    <row r="3627" ht="15.75" customHeight="1">
      <c r="A3627" s="1024" t="s">
        <v>6904</v>
      </c>
      <c r="B3627" s="506" t="s">
        <v>6901</v>
      </c>
      <c r="C3627" s="979" t="s">
        <v>174</v>
      </c>
      <c r="D3627" s="506" t="s">
        <v>6905</v>
      </c>
      <c r="E3627" s="1025" t="s">
        <v>6906</v>
      </c>
      <c r="F3627" s="506" t="s">
        <v>3412</v>
      </c>
      <c r="G3627" s="506">
        <v>11.0</v>
      </c>
      <c r="H3627" s="506">
        <v>2.0</v>
      </c>
      <c r="I3627" s="506">
        <v>11.0</v>
      </c>
      <c r="J3627" s="1026">
        <v>50.0</v>
      </c>
      <c r="K3627" s="1027">
        <f t="shared" si="43"/>
        <v>4.545454545</v>
      </c>
      <c r="L3627" s="1023" t="s">
        <v>214</v>
      </c>
    </row>
    <row r="3628" ht="15.75" customHeight="1">
      <c r="A3628" s="1024" t="s">
        <v>6907</v>
      </c>
      <c r="B3628" s="506" t="s">
        <v>6901</v>
      </c>
      <c r="C3628" s="979" t="s">
        <v>174</v>
      </c>
      <c r="D3628" s="505" t="s">
        <v>6908</v>
      </c>
      <c r="E3628" s="1025" t="s">
        <v>6909</v>
      </c>
      <c r="F3628" s="506" t="s">
        <v>3412</v>
      </c>
      <c r="G3628" s="506">
        <v>11.0</v>
      </c>
      <c r="H3628" s="506">
        <v>2.0</v>
      </c>
      <c r="I3628" s="506">
        <v>11.0</v>
      </c>
      <c r="J3628" s="1026">
        <v>50.0</v>
      </c>
      <c r="K3628" s="1027">
        <f t="shared" si="43"/>
        <v>4.545454545</v>
      </c>
      <c r="L3628" s="1023" t="s">
        <v>214</v>
      </c>
    </row>
    <row r="3629" ht="15.75" customHeight="1">
      <c r="A3629" s="1024" t="s">
        <v>6910</v>
      </c>
      <c r="B3629" s="506" t="s">
        <v>6901</v>
      </c>
      <c r="C3629" s="979" t="s">
        <v>174</v>
      </c>
      <c r="D3629" s="505" t="s">
        <v>6911</v>
      </c>
      <c r="E3629" s="1025" t="s">
        <v>6912</v>
      </c>
      <c r="F3629" s="506" t="s">
        <v>3412</v>
      </c>
      <c r="G3629" s="506">
        <v>11.0</v>
      </c>
      <c r="H3629" s="506">
        <v>2.0</v>
      </c>
      <c r="I3629" s="506">
        <v>11.0</v>
      </c>
      <c r="J3629" s="1026">
        <v>50.0</v>
      </c>
      <c r="K3629" s="1027">
        <f t="shared" si="43"/>
        <v>4.545454545</v>
      </c>
      <c r="L3629" s="1023" t="s">
        <v>214</v>
      </c>
    </row>
    <row r="3630" ht="15.75" customHeight="1">
      <c r="A3630" s="1024" t="s">
        <v>6913</v>
      </c>
      <c r="B3630" s="506" t="s">
        <v>6901</v>
      </c>
      <c r="C3630" s="979" t="s">
        <v>174</v>
      </c>
      <c r="D3630" s="505" t="s">
        <v>6914</v>
      </c>
      <c r="E3630" s="1025" t="s">
        <v>6915</v>
      </c>
      <c r="F3630" s="506" t="s">
        <v>3412</v>
      </c>
      <c r="G3630" s="506">
        <v>11.0</v>
      </c>
      <c r="H3630" s="506">
        <v>2.0</v>
      </c>
      <c r="I3630" s="506">
        <v>11.0</v>
      </c>
      <c r="J3630" s="1026">
        <v>50.0</v>
      </c>
      <c r="K3630" s="1027">
        <f t="shared" si="43"/>
        <v>4.545454545</v>
      </c>
      <c r="L3630" s="1023" t="s">
        <v>214</v>
      </c>
    </row>
    <row r="3631" ht="15.75" customHeight="1">
      <c r="A3631" s="1024" t="s">
        <v>6916</v>
      </c>
      <c r="B3631" s="506" t="s">
        <v>6901</v>
      </c>
      <c r="C3631" s="979" t="s">
        <v>174</v>
      </c>
      <c r="D3631" s="505" t="s">
        <v>6917</v>
      </c>
      <c r="E3631" s="1025" t="s">
        <v>6918</v>
      </c>
      <c r="F3631" s="506" t="s">
        <v>3412</v>
      </c>
      <c r="G3631" s="506">
        <v>11.0</v>
      </c>
      <c r="H3631" s="506">
        <v>2.0</v>
      </c>
      <c r="I3631" s="506">
        <v>11.0</v>
      </c>
      <c r="J3631" s="1026">
        <v>50.0</v>
      </c>
      <c r="K3631" s="1027">
        <f t="shared" si="43"/>
        <v>4.545454545</v>
      </c>
      <c r="L3631" s="1023" t="s">
        <v>214</v>
      </c>
    </row>
    <row r="3632" ht="15.75" customHeight="1">
      <c r="A3632" s="1024" t="s">
        <v>6919</v>
      </c>
      <c r="B3632" s="506" t="s">
        <v>6901</v>
      </c>
      <c r="C3632" s="979" t="s">
        <v>174</v>
      </c>
      <c r="D3632" s="505" t="s">
        <v>6920</v>
      </c>
      <c r="E3632" s="1025" t="s">
        <v>6921</v>
      </c>
      <c r="F3632" s="506" t="s">
        <v>3412</v>
      </c>
      <c r="G3632" s="506">
        <v>11.0</v>
      </c>
      <c r="H3632" s="506">
        <v>2.0</v>
      </c>
      <c r="I3632" s="506">
        <v>11.0</v>
      </c>
      <c r="J3632" s="1026">
        <v>50.0</v>
      </c>
      <c r="K3632" s="1027">
        <f t="shared" si="43"/>
        <v>4.545454545</v>
      </c>
      <c r="L3632" s="1023" t="s">
        <v>214</v>
      </c>
    </row>
    <row r="3633" ht="15.75" customHeight="1">
      <c r="A3633" s="1024" t="s">
        <v>6922</v>
      </c>
      <c r="B3633" s="506" t="s">
        <v>6901</v>
      </c>
      <c r="C3633" s="979" t="s">
        <v>174</v>
      </c>
      <c r="D3633" s="505" t="s">
        <v>6923</v>
      </c>
      <c r="E3633" s="1025" t="s">
        <v>6924</v>
      </c>
      <c r="F3633" s="506" t="s">
        <v>3412</v>
      </c>
      <c r="G3633" s="506">
        <v>11.0</v>
      </c>
      <c r="H3633" s="506">
        <v>2.0</v>
      </c>
      <c r="I3633" s="506">
        <v>11.0</v>
      </c>
      <c r="J3633" s="1026">
        <v>50.0</v>
      </c>
      <c r="K3633" s="1027">
        <f t="shared" si="43"/>
        <v>4.545454545</v>
      </c>
      <c r="L3633" s="1023" t="s">
        <v>214</v>
      </c>
    </row>
    <row r="3634" ht="15.75" customHeight="1">
      <c r="A3634" s="1024" t="s">
        <v>6925</v>
      </c>
      <c r="B3634" s="506" t="s">
        <v>6901</v>
      </c>
      <c r="C3634" s="979" t="s">
        <v>174</v>
      </c>
      <c r="D3634" s="505" t="s">
        <v>6926</v>
      </c>
      <c r="E3634" s="1025" t="s">
        <v>6927</v>
      </c>
      <c r="F3634" s="506" t="s">
        <v>3412</v>
      </c>
      <c r="G3634" s="506">
        <v>11.0</v>
      </c>
      <c r="H3634" s="506">
        <v>2.0</v>
      </c>
      <c r="I3634" s="506">
        <v>11.0</v>
      </c>
      <c r="J3634" s="1026">
        <v>50.0</v>
      </c>
      <c r="K3634" s="1027">
        <f t="shared" si="43"/>
        <v>4.545454545</v>
      </c>
      <c r="L3634" s="1023" t="s">
        <v>214</v>
      </c>
    </row>
    <row r="3635" ht="15.75" customHeight="1">
      <c r="A3635" s="1028" t="s">
        <v>6928</v>
      </c>
      <c r="B3635" s="506" t="s">
        <v>6901</v>
      </c>
      <c r="C3635" s="979" t="s">
        <v>174</v>
      </c>
      <c r="D3635" s="505" t="s">
        <v>6929</v>
      </c>
      <c r="E3635" s="1025" t="s">
        <v>6930</v>
      </c>
      <c r="F3635" s="506" t="s">
        <v>3412</v>
      </c>
      <c r="G3635" s="506">
        <v>11.0</v>
      </c>
      <c r="H3635" s="506">
        <v>2.0</v>
      </c>
      <c r="I3635" s="506">
        <v>11.0</v>
      </c>
      <c r="J3635" s="1026">
        <v>50.0</v>
      </c>
      <c r="K3635" s="1027">
        <f t="shared" si="43"/>
        <v>4.545454545</v>
      </c>
      <c r="L3635" s="1023" t="s">
        <v>214</v>
      </c>
    </row>
    <row r="3636" ht="15.75" customHeight="1">
      <c r="A3636" s="1024" t="s">
        <v>6931</v>
      </c>
      <c r="B3636" s="511" t="s">
        <v>6901</v>
      </c>
      <c r="C3636" s="518" t="s">
        <v>174</v>
      </c>
      <c r="D3636" s="517" t="s">
        <v>6932</v>
      </c>
      <c r="E3636" s="105" t="s">
        <v>6933</v>
      </c>
      <c r="F3636" s="511" t="s">
        <v>3412</v>
      </c>
      <c r="G3636" s="511">
        <v>11.0</v>
      </c>
      <c r="H3636" s="511">
        <v>2.0</v>
      </c>
      <c r="I3636" s="511">
        <v>11.0</v>
      </c>
      <c r="J3636" s="530">
        <v>50.0</v>
      </c>
      <c r="K3636" s="1001">
        <f t="shared" si="43"/>
        <v>4.545454545</v>
      </c>
      <c r="L3636" s="1023" t="s">
        <v>214</v>
      </c>
    </row>
    <row r="3637" ht="15.75" customHeight="1">
      <c r="A3637" s="190" t="s">
        <v>6934</v>
      </c>
      <c r="B3637" s="190" t="s">
        <v>6935</v>
      </c>
      <c r="C3637" s="191" t="s">
        <v>174</v>
      </c>
      <c r="D3637" s="203" t="s">
        <v>6936</v>
      </c>
      <c r="E3637" s="145" t="s">
        <v>6937</v>
      </c>
      <c r="F3637" s="511" t="s">
        <v>3412</v>
      </c>
      <c r="G3637" s="161">
        <v>9.0</v>
      </c>
      <c r="H3637" s="161">
        <v>1.0</v>
      </c>
      <c r="I3637" s="161">
        <v>9.0</v>
      </c>
      <c r="J3637" s="801">
        <v>50.0</v>
      </c>
      <c r="K3637" s="1001">
        <f t="shared" si="43"/>
        <v>5.555555556</v>
      </c>
      <c r="L3637" s="1023" t="s">
        <v>214</v>
      </c>
    </row>
    <row r="3638" ht="15.75" customHeight="1">
      <c r="A3638" s="190" t="s">
        <v>6938</v>
      </c>
      <c r="B3638" s="190" t="s">
        <v>6935</v>
      </c>
      <c r="C3638" s="191" t="s">
        <v>174</v>
      </c>
      <c r="D3638" s="203" t="s">
        <v>6939</v>
      </c>
      <c r="E3638" s="145" t="s">
        <v>6940</v>
      </c>
      <c r="F3638" s="511" t="s">
        <v>3412</v>
      </c>
      <c r="G3638" s="161">
        <v>9.0</v>
      </c>
      <c r="H3638" s="161">
        <v>1.0</v>
      </c>
      <c r="I3638" s="161">
        <v>9.0</v>
      </c>
      <c r="J3638" s="801">
        <v>50.0</v>
      </c>
      <c r="K3638" s="1001">
        <f t="shared" si="43"/>
        <v>5.555555556</v>
      </c>
      <c r="L3638" s="1023" t="s">
        <v>214</v>
      </c>
    </row>
    <row r="3639" ht="15.75" customHeight="1">
      <c r="A3639" s="190" t="s">
        <v>6941</v>
      </c>
      <c r="B3639" s="190" t="s">
        <v>6935</v>
      </c>
      <c r="C3639" s="191" t="s">
        <v>174</v>
      </c>
      <c r="D3639" s="203" t="s">
        <v>6942</v>
      </c>
      <c r="E3639" s="145" t="s">
        <v>6943</v>
      </c>
      <c r="F3639" s="511" t="s">
        <v>3412</v>
      </c>
      <c r="G3639" s="161">
        <v>9.0</v>
      </c>
      <c r="H3639" s="161">
        <v>1.0</v>
      </c>
      <c r="I3639" s="161">
        <v>9.0</v>
      </c>
      <c r="J3639" s="801">
        <v>50.0</v>
      </c>
      <c r="K3639" s="1001">
        <f t="shared" si="43"/>
        <v>5.555555556</v>
      </c>
      <c r="L3639" s="1023" t="s">
        <v>214</v>
      </c>
    </row>
    <row r="3640" ht="15.75" customHeight="1">
      <c r="A3640" s="190" t="s">
        <v>6944</v>
      </c>
      <c r="B3640" s="190" t="s">
        <v>6935</v>
      </c>
      <c r="C3640" s="191" t="s">
        <v>174</v>
      </c>
      <c r="D3640" s="203" t="s">
        <v>6945</v>
      </c>
      <c r="E3640" s="145" t="s">
        <v>6946</v>
      </c>
      <c r="F3640" s="511" t="s">
        <v>3412</v>
      </c>
      <c r="G3640" s="161">
        <v>9.0</v>
      </c>
      <c r="H3640" s="161">
        <v>1.0</v>
      </c>
      <c r="I3640" s="161">
        <v>9.0</v>
      </c>
      <c r="J3640" s="801">
        <v>50.0</v>
      </c>
      <c r="K3640" s="1001">
        <f t="shared" si="43"/>
        <v>5.555555556</v>
      </c>
      <c r="L3640" s="1023" t="s">
        <v>214</v>
      </c>
    </row>
    <row r="3641" ht="15.75" customHeight="1">
      <c r="A3641" s="190" t="s">
        <v>6947</v>
      </c>
      <c r="B3641" s="190" t="s">
        <v>6935</v>
      </c>
      <c r="C3641" s="191" t="s">
        <v>174</v>
      </c>
      <c r="D3641" s="203" t="s">
        <v>6948</v>
      </c>
      <c r="E3641" s="145" t="s">
        <v>6949</v>
      </c>
      <c r="F3641" s="511" t="s">
        <v>3412</v>
      </c>
      <c r="G3641" s="161">
        <v>9.0</v>
      </c>
      <c r="H3641" s="161">
        <v>1.0</v>
      </c>
      <c r="I3641" s="161">
        <v>9.0</v>
      </c>
      <c r="J3641" s="801">
        <v>50.0</v>
      </c>
      <c r="K3641" s="1001">
        <f t="shared" si="43"/>
        <v>5.555555556</v>
      </c>
      <c r="L3641" s="1023" t="s">
        <v>214</v>
      </c>
    </row>
    <row r="3642" ht="15.75" customHeight="1">
      <c r="A3642" s="190" t="s">
        <v>6950</v>
      </c>
      <c r="B3642" s="190" t="s">
        <v>6935</v>
      </c>
      <c r="C3642" s="191" t="s">
        <v>174</v>
      </c>
      <c r="D3642" s="203" t="s">
        <v>6951</v>
      </c>
      <c r="E3642" s="145" t="s">
        <v>6952</v>
      </c>
      <c r="F3642" s="511" t="s">
        <v>3412</v>
      </c>
      <c r="G3642" s="161">
        <v>9.0</v>
      </c>
      <c r="H3642" s="161">
        <v>1.0</v>
      </c>
      <c r="I3642" s="161">
        <v>9.0</v>
      </c>
      <c r="J3642" s="801">
        <v>50.0</v>
      </c>
      <c r="K3642" s="1001">
        <f t="shared" si="43"/>
        <v>5.555555556</v>
      </c>
      <c r="L3642" s="1023" t="s">
        <v>214</v>
      </c>
    </row>
    <row r="3643" ht="15.75" customHeight="1">
      <c r="A3643" s="190" t="s">
        <v>6953</v>
      </c>
      <c r="B3643" s="190" t="s">
        <v>6935</v>
      </c>
      <c r="C3643" s="191" t="s">
        <v>174</v>
      </c>
      <c r="D3643" s="203" t="s">
        <v>6954</v>
      </c>
      <c r="E3643" s="145" t="s">
        <v>6955</v>
      </c>
      <c r="F3643" s="511" t="s">
        <v>3412</v>
      </c>
      <c r="G3643" s="161">
        <v>9.0</v>
      </c>
      <c r="H3643" s="161">
        <v>1.0</v>
      </c>
      <c r="I3643" s="161">
        <v>9.0</v>
      </c>
      <c r="J3643" s="801">
        <v>50.0</v>
      </c>
      <c r="K3643" s="1001">
        <f t="shared" si="43"/>
        <v>5.555555556</v>
      </c>
      <c r="L3643" s="1023" t="s">
        <v>214</v>
      </c>
    </row>
    <row r="3644" ht="15.75" customHeight="1">
      <c r="A3644" s="1029" t="s">
        <v>6956</v>
      </c>
      <c r="B3644" s="1030" t="s">
        <v>6957</v>
      </c>
      <c r="C3644" s="191" t="s">
        <v>174</v>
      </c>
      <c r="D3644" s="1031" t="s">
        <v>6958</v>
      </c>
      <c r="E3644" s="1032" t="s">
        <v>6959</v>
      </c>
      <c r="F3644" s="511" t="s">
        <v>3412</v>
      </c>
      <c r="G3644" s="1033">
        <v>9.0</v>
      </c>
      <c r="H3644" s="1033">
        <v>1.0</v>
      </c>
      <c r="I3644" s="1033">
        <v>9.0</v>
      </c>
      <c r="J3644" s="1034">
        <v>50.0</v>
      </c>
      <c r="K3644" s="1001">
        <f t="shared" si="43"/>
        <v>5.555555556</v>
      </c>
      <c r="L3644" s="1023" t="s">
        <v>214</v>
      </c>
    </row>
    <row r="3645" ht="15.75" customHeight="1">
      <c r="A3645" s="1029" t="s">
        <v>6956</v>
      </c>
      <c r="B3645" s="1030" t="s">
        <v>6957</v>
      </c>
      <c r="C3645" s="191" t="s">
        <v>174</v>
      </c>
      <c r="D3645" s="1031" t="s">
        <v>6960</v>
      </c>
      <c r="E3645" s="1032" t="s">
        <v>6961</v>
      </c>
      <c r="F3645" s="511" t="s">
        <v>3412</v>
      </c>
      <c r="G3645" s="1033">
        <v>9.0</v>
      </c>
      <c r="H3645" s="1033">
        <v>1.0</v>
      </c>
      <c r="I3645" s="1033">
        <v>9.0</v>
      </c>
      <c r="J3645" s="1034">
        <v>50.0</v>
      </c>
      <c r="K3645" s="1001">
        <f t="shared" si="43"/>
        <v>5.555555556</v>
      </c>
      <c r="L3645" s="1023" t="s">
        <v>214</v>
      </c>
    </row>
    <row r="3646" ht="15.75" customHeight="1">
      <c r="A3646" s="1029" t="s">
        <v>6956</v>
      </c>
      <c r="B3646" s="1030" t="s">
        <v>6957</v>
      </c>
      <c r="C3646" s="191" t="s">
        <v>174</v>
      </c>
      <c r="D3646" s="1031" t="s">
        <v>6962</v>
      </c>
      <c r="E3646" s="1032" t="s">
        <v>6963</v>
      </c>
      <c r="F3646" s="511" t="s">
        <v>3412</v>
      </c>
      <c r="G3646" s="1033">
        <v>9.0</v>
      </c>
      <c r="H3646" s="1033">
        <v>1.0</v>
      </c>
      <c r="I3646" s="1033">
        <v>9.0</v>
      </c>
      <c r="J3646" s="1034">
        <v>50.0</v>
      </c>
      <c r="K3646" s="1001">
        <f t="shared" si="43"/>
        <v>5.555555556</v>
      </c>
      <c r="L3646" s="1023" t="s">
        <v>214</v>
      </c>
    </row>
    <row r="3647" ht="15.75" customHeight="1">
      <c r="A3647" s="1029" t="s">
        <v>6956</v>
      </c>
      <c r="B3647" s="1030" t="s">
        <v>6957</v>
      </c>
      <c r="C3647" s="191" t="s">
        <v>174</v>
      </c>
      <c r="D3647" s="1035" t="s">
        <v>6964</v>
      </c>
      <c r="E3647" s="1032" t="s">
        <v>6965</v>
      </c>
      <c r="F3647" s="511" t="s">
        <v>3412</v>
      </c>
      <c r="G3647" s="1033">
        <v>9.0</v>
      </c>
      <c r="H3647" s="1033">
        <v>1.0</v>
      </c>
      <c r="I3647" s="1033">
        <v>9.0</v>
      </c>
      <c r="J3647" s="1034">
        <v>50.0</v>
      </c>
      <c r="K3647" s="1001">
        <f t="shared" si="43"/>
        <v>5.555555556</v>
      </c>
      <c r="L3647" s="1023" t="s">
        <v>214</v>
      </c>
    </row>
    <row r="3648" ht="126.0" customHeight="1">
      <c r="A3648" s="1024" t="s">
        <v>6966</v>
      </c>
      <c r="B3648" s="518" t="s">
        <v>6967</v>
      </c>
      <c r="C3648" s="518" t="s">
        <v>174</v>
      </c>
      <c r="D3648" s="1036" t="s">
        <v>6968</v>
      </c>
      <c r="E3648" s="105" t="s">
        <v>6969</v>
      </c>
      <c r="F3648" s="511" t="s">
        <v>3412</v>
      </c>
      <c r="G3648" s="511">
        <v>1.0</v>
      </c>
      <c r="H3648" s="511">
        <v>1.0</v>
      </c>
      <c r="I3648" s="511">
        <v>4.0</v>
      </c>
      <c r="J3648" s="710">
        <v>50.0</v>
      </c>
      <c r="K3648" s="1001">
        <f t="shared" si="43"/>
        <v>50</v>
      </c>
      <c r="L3648" s="1023" t="s">
        <v>214</v>
      </c>
    </row>
    <row r="3649" ht="15.75" customHeight="1">
      <c r="A3649" s="1028" t="s">
        <v>6970</v>
      </c>
      <c r="B3649" s="979" t="s">
        <v>6967</v>
      </c>
      <c r="C3649" s="979" t="s">
        <v>174</v>
      </c>
      <c r="D3649" s="1036" t="s">
        <v>6971</v>
      </c>
      <c r="E3649" s="1025" t="s">
        <v>6972</v>
      </c>
      <c r="F3649" s="506" t="s">
        <v>3412</v>
      </c>
      <c r="G3649" s="506">
        <v>1.0</v>
      </c>
      <c r="H3649" s="506">
        <v>1.0</v>
      </c>
      <c r="I3649" s="506">
        <v>4.0</v>
      </c>
      <c r="J3649" s="963">
        <v>50.0</v>
      </c>
      <c r="K3649" s="1027">
        <f t="shared" si="43"/>
        <v>50</v>
      </c>
      <c r="L3649" s="1023" t="s">
        <v>214</v>
      </c>
    </row>
    <row r="3650" ht="15.75" customHeight="1">
      <c r="A3650" s="1024" t="s">
        <v>6973</v>
      </c>
      <c r="B3650" s="518" t="s">
        <v>6974</v>
      </c>
      <c r="C3650" s="518" t="s">
        <v>174</v>
      </c>
      <c r="D3650" s="1036" t="s">
        <v>6975</v>
      </c>
      <c r="E3650" s="105" t="s">
        <v>6976</v>
      </c>
      <c r="F3650" s="511" t="s">
        <v>3412</v>
      </c>
      <c r="G3650" s="511">
        <v>10.0</v>
      </c>
      <c r="H3650" s="511">
        <v>1.0</v>
      </c>
      <c r="I3650" s="511">
        <v>10.0</v>
      </c>
      <c r="J3650" s="710">
        <v>50.0</v>
      </c>
      <c r="K3650" s="1001">
        <f t="shared" si="43"/>
        <v>5</v>
      </c>
      <c r="L3650" s="1023" t="s">
        <v>214</v>
      </c>
    </row>
    <row r="3651" ht="15.75" customHeight="1">
      <c r="A3651" s="623" t="s">
        <v>6977</v>
      </c>
      <c r="B3651" s="1030" t="s">
        <v>6978</v>
      </c>
      <c r="C3651" s="1033" t="s">
        <v>174</v>
      </c>
      <c r="D3651" s="1031" t="s">
        <v>6979</v>
      </c>
      <c r="E3651" s="1032" t="s">
        <v>6980</v>
      </c>
      <c r="F3651" s="511" t="s">
        <v>3412</v>
      </c>
      <c r="G3651" s="1033">
        <v>1.0</v>
      </c>
      <c r="H3651" s="1033">
        <v>1.0</v>
      </c>
      <c r="I3651" s="1033">
        <v>4.0</v>
      </c>
      <c r="J3651" s="1034">
        <v>50.0</v>
      </c>
      <c r="K3651" s="1001">
        <f t="shared" si="43"/>
        <v>50</v>
      </c>
      <c r="L3651" s="1023" t="s">
        <v>214</v>
      </c>
    </row>
    <row r="3652" ht="15.75" customHeight="1">
      <c r="A3652" s="348" t="s">
        <v>6981</v>
      </c>
      <c r="B3652" s="162" t="s">
        <v>6982</v>
      </c>
      <c r="C3652" s="161" t="s">
        <v>174</v>
      </c>
      <c r="D3652" s="203" t="s">
        <v>6983</v>
      </c>
      <c r="E3652" s="145" t="s">
        <v>6984</v>
      </c>
      <c r="F3652" s="511" t="s">
        <v>3412</v>
      </c>
      <c r="G3652" s="161">
        <v>9.0</v>
      </c>
      <c r="H3652" s="161">
        <v>1.0</v>
      </c>
      <c r="I3652" s="161">
        <v>9.0</v>
      </c>
      <c r="J3652" s="801">
        <v>50.0</v>
      </c>
      <c r="K3652" s="1001">
        <f t="shared" si="43"/>
        <v>5.555555556</v>
      </c>
      <c r="L3652" s="1023" t="s">
        <v>214</v>
      </c>
    </row>
    <row r="3653" ht="15.75" customHeight="1">
      <c r="A3653" s="348" t="s">
        <v>6985</v>
      </c>
      <c r="B3653" s="162" t="s">
        <v>6986</v>
      </c>
      <c r="C3653" s="161" t="s">
        <v>174</v>
      </c>
      <c r="D3653" s="203" t="s">
        <v>6987</v>
      </c>
      <c r="E3653" s="145" t="s">
        <v>6988</v>
      </c>
      <c r="F3653" s="511" t="s">
        <v>3412</v>
      </c>
      <c r="G3653" s="161">
        <v>3.0</v>
      </c>
      <c r="H3653" s="161">
        <v>3.0</v>
      </c>
      <c r="I3653" s="161">
        <v>3.0</v>
      </c>
      <c r="J3653" s="801">
        <v>50.0</v>
      </c>
      <c r="K3653" s="1001">
        <v>16.67</v>
      </c>
      <c r="L3653" s="1023" t="s">
        <v>214</v>
      </c>
    </row>
    <row r="3654" ht="15.75" customHeight="1">
      <c r="A3654" s="348" t="s">
        <v>6985</v>
      </c>
      <c r="B3654" s="162" t="s">
        <v>6986</v>
      </c>
      <c r="C3654" s="161" t="s">
        <v>174</v>
      </c>
      <c r="D3654" s="203" t="s">
        <v>6989</v>
      </c>
      <c r="E3654" s="145" t="s">
        <v>6990</v>
      </c>
      <c r="F3654" s="511" t="s">
        <v>3412</v>
      </c>
      <c r="G3654" s="161">
        <v>3.0</v>
      </c>
      <c r="H3654" s="161">
        <v>3.0</v>
      </c>
      <c r="I3654" s="161">
        <v>3.0</v>
      </c>
      <c r="J3654" s="801">
        <v>50.0</v>
      </c>
      <c r="K3654" s="1001">
        <v>16.67</v>
      </c>
      <c r="L3654" s="1023" t="s">
        <v>214</v>
      </c>
    </row>
    <row r="3655" ht="15.75" customHeight="1">
      <c r="A3655" s="511" t="s">
        <v>2020</v>
      </c>
      <c r="B3655" s="511" t="s">
        <v>2019</v>
      </c>
      <c r="C3655" s="161" t="s">
        <v>174</v>
      </c>
      <c r="D3655" s="203" t="s">
        <v>6991</v>
      </c>
      <c r="E3655" s="145" t="s">
        <v>6992</v>
      </c>
      <c r="F3655" s="511" t="s">
        <v>3412</v>
      </c>
      <c r="G3655" s="161">
        <v>3.0</v>
      </c>
      <c r="H3655" s="161">
        <v>1.0</v>
      </c>
      <c r="I3655" s="161">
        <v>4.0</v>
      </c>
      <c r="J3655" s="801">
        <v>50.0</v>
      </c>
      <c r="K3655" s="1001">
        <v>16.67</v>
      </c>
      <c r="L3655" s="1023" t="s">
        <v>214</v>
      </c>
    </row>
    <row r="3656" ht="15.75" customHeight="1">
      <c r="A3656" s="982" t="s">
        <v>6993</v>
      </c>
      <c r="B3656" s="982" t="s">
        <v>6994</v>
      </c>
      <c r="C3656" s="104" t="s">
        <v>2010</v>
      </c>
      <c r="D3656" s="982" t="s">
        <v>6995</v>
      </c>
      <c r="E3656" s="1037" t="s">
        <v>5233</v>
      </c>
      <c r="F3656" s="518" t="s">
        <v>2508</v>
      </c>
      <c r="G3656" s="986">
        <v>6.0</v>
      </c>
      <c r="H3656" s="986">
        <v>3.0</v>
      </c>
      <c r="I3656" s="104">
        <v>6.0</v>
      </c>
      <c r="J3656" s="925">
        <v>50.0</v>
      </c>
      <c r="K3656" s="987">
        <f t="shared" ref="K3656:K3658" si="44">J3656/G3656</f>
        <v>8.333333333</v>
      </c>
      <c r="L3656" s="1038" t="s">
        <v>2031</v>
      </c>
    </row>
    <row r="3657" ht="15.75" customHeight="1">
      <c r="A3657" s="982" t="s">
        <v>6996</v>
      </c>
      <c r="B3657" s="982" t="s">
        <v>6994</v>
      </c>
      <c r="C3657" s="104" t="s">
        <v>2010</v>
      </c>
      <c r="D3657" s="982" t="s">
        <v>6997</v>
      </c>
      <c r="E3657" s="1037" t="s">
        <v>6998</v>
      </c>
      <c r="F3657" s="518" t="s">
        <v>2508</v>
      </c>
      <c r="G3657" s="986">
        <v>6.0</v>
      </c>
      <c r="H3657" s="986">
        <v>3.0</v>
      </c>
      <c r="I3657" s="104">
        <v>6.0</v>
      </c>
      <c r="J3657" s="925">
        <v>50.0</v>
      </c>
      <c r="K3657" s="987">
        <f t="shared" si="44"/>
        <v>8.333333333</v>
      </c>
      <c r="L3657" s="1038" t="s">
        <v>2031</v>
      </c>
    </row>
    <row r="3658" ht="15.75" customHeight="1">
      <c r="A3658" s="982" t="s">
        <v>6999</v>
      </c>
      <c r="B3658" s="982" t="s">
        <v>6994</v>
      </c>
      <c r="C3658" s="104" t="s">
        <v>2010</v>
      </c>
      <c r="D3658" s="982" t="s">
        <v>7000</v>
      </c>
      <c r="E3658" s="1037" t="s">
        <v>7001</v>
      </c>
      <c r="F3658" s="518" t="s">
        <v>2508</v>
      </c>
      <c r="G3658" s="986">
        <v>6.0</v>
      </c>
      <c r="H3658" s="986">
        <v>3.0</v>
      </c>
      <c r="I3658" s="104">
        <v>6.0</v>
      </c>
      <c r="J3658" s="925">
        <v>50.0</v>
      </c>
      <c r="K3658" s="987">
        <f t="shared" si="44"/>
        <v>8.333333333</v>
      </c>
      <c r="L3658" s="1038" t="s">
        <v>2031</v>
      </c>
    </row>
    <row r="3659" ht="15.75" customHeight="1">
      <c r="A3659" s="982" t="s">
        <v>7002</v>
      </c>
      <c r="B3659" s="982" t="s">
        <v>6994</v>
      </c>
      <c r="C3659" s="104" t="s">
        <v>2010</v>
      </c>
      <c r="D3659" s="982" t="s">
        <v>7003</v>
      </c>
      <c r="E3659" s="1037" t="s">
        <v>5240</v>
      </c>
      <c r="F3659" s="518" t="s">
        <v>2508</v>
      </c>
      <c r="G3659" s="986">
        <v>6.0</v>
      </c>
      <c r="H3659" s="986">
        <v>3.0</v>
      </c>
      <c r="I3659" s="104">
        <v>6.0</v>
      </c>
      <c r="J3659" s="925">
        <v>50.0</v>
      </c>
      <c r="K3659" s="987">
        <v>8.33</v>
      </c>
      <c r="L3659" s="1038" t="s">
        <v>2031</v>
      </c>
    </row>
    <row r="3660" ht="15.75" customHeight="1">
      <c r="A3660" s="982" t="s">
        <v>7004</v>
      </c>
      <c r="B3660" s="982" t="s">
        <v>6994</v>
      </c>
      <c r="C3660" s="104" t="s">
        <v>2010</v>
      </c>
      <c r="D3660" s="982" t="s">
        <v>7005</v>
      </c>
      <c r="E3660" s="1037" t="s">
        <v>7006</v>
      </c>
      <c r="F3660" s="518" t="s">
        <v>2508</v>
      </c>
      <c r="G3660" s="986">
        <v>6.0</v>
      </c>
      <c r="H3660" s="986">
        <v>3.0</v>
      </c>
      <c r="I3660" s="104">
        <v>6.0</v>
      </c>
      <c r="J3660" s="925">
        <v>50.0</v>
      </c>
      <c r="K3660" s="987">
        <v>8.33</v>
      </c>
      <c r="L3660" s="1038" t="s">
        <v>2031</v>
      </c>
    </row>
    <row r="3661" ht="15.75" customHeight="1">
      <c r="A3661" s="982" t="s">
        <v>7007</v>
      </c>
      <c r="B3661" s="982" t="s">
        <v>6994</v>
      </c>
      <c r="C3661" s="104" t="s">
        <v>2010</v>
      </c>
      <c r="D3661" s="982" t="s">
        <v>7008</v>
      </c>
      <c r="E3661" s="1037" t="s">
        <v>5244</v>
      </c>
      <c r="F3661" s="518" t="s">
        <v>2508</v>
      </c>
      <c r="G3661" s="986">
        <v>6.0</v>
      </c>
      <c r="H3661" s="986">
        <v>3.0</v>
      </c>
      <c r="I3661" s="104">
        <v>6.0</v>
      </c>
      <c r="J3661" s="925">
        <v>50.0</v>
      </c>
      <c r="K3661" s="987">
        <v>8.338</v>
      </c>
      <c r="L3661" s="1038" t="s">
        <v>2031</v>
      </c>
    </row>
    <row r="3662" ht="15.75" customHeight="1">
      <c r="A3662" s="982" t="s">
        <v>7009</v>
      </c>
      <c r="B3662" s="982" t="s">
        <v>6994</v>
      </c>
      <c r="C3662" s="104" t="s">
        <v>2010</v>
      </c>
      <c r="D3662" s="982" t="s">
        <v>7010</v>
      </c>
      <c r="E3662" s="1037" t="s">
        <v>5246</v>
      </c>
      <c r="F3662" s="518" t="s">
        <v>2508</v>
      </c>
      <c r="G3662" s="986">
        <v>6.0</v>
      </c>
      <c r="H3662" s="986">
        <v>3.0</v>
      </c>
      <c r="I3662" s="104">
        <v>6.0</v>
      </c>
      <c r="J3662" s="925">
        <v>50.0</v>
      </c>
      <c r="K3662" s="987">
        <v>8.33</v>
      </c>
      <c r="L3662" s="1038" t="s">
        <v>2031</v>
      </c>
    </row>
    <row r="3663" ht="15.75" customHeight="1">
      <c r="A3663" s="982" t="s">
        <v>7011</v>
      </c>
      <c r="B3663" s="982" t="s">
        <v>6994</v>
      </c>
      <c r="C3663" s="104" t="s">
        <v>2010</v>
      </c>
      <c r="D3663" s="982" t="s">
        <v>7012</v>
      </c>
      <c r="E3663" s="1037" t="s">
        <v>5248</v>
      </c>
      <c r="F3663" s="518" t="s">
        <v>2508</v>
      </c>
      <c r="G3663" s="986">
        <v>6.0</v>
      </c>
      <c r="H3663" s="986">
        <v>3.0</v>
      </c>
      <c r="I3663" s="104">
        <v>6.0</v>
      </c>
      <c r="J3663" s="925">
        <v>50.0</v>
      </c>
      <c r="K3663" s="987">
        <v>8.33</v>
      </c>
      <c r="L3663" s="1038" t="s">
        <v>2031</v>
      </c>
    </row>
    <row r="3664" ht="15.75" customHeight="1">
      <c r="A3664" s="982" t="s">
        <v>7013</v>
      </c>
      <c r="B3664" s="982" t="s">
        <v>6994</v>
      </c>
      <c r="C3664" s="104" t="s">
        <v>2010</v>
      </c>
      <c r="D3664" s="982" t="s">
        <v>7014</v>
      </c>
      <c r="E3664" s="1037" t="s">
        <v>5250</v>
      </c>
      <c r="F3664" s="518" t="s">
        <v>2508</v>
      </c>
      <c r="G3664" s="986">
        <v>6.0</v>
      </c>
      <c r="H3664" s="986">
        <v>3.0</v>
      </c>
      <c r="I3664" s="104">
        <v>6.0</v>
      </c>
      <c r="J3664" s="925">
        <v>50.0</v>
      </c>
      <c r="K3664" s="987">
        <v>8.3302</v>
      </c>
      <c r="L3664" s="1038" t="s">
        <v>2031</v>
      </c>
    </row>
    <row r="3665" ht="15.75" customHeight="1">
      <c r="A3665" s="982" t="s">
        <v>7015</v>
      </c>
      <c r="B3665" s="982" t="s">
        <v>6994</v>
      </c>
      <c r="C3665" s="104" t="s">
        <v>2010</v>
      </c>
      <c r="D3665" s="982" t="s">
        <v>7016</v>
      </c>
      <c r="E3665" s="1037" t="s">
        <v>5252</v>
      </c>
      <c r="F3665" s="518" t="s">
        <v>2508</v>
      </c>
      <c r="G3665" s="986">
        <v>6.0</v>
      </c>
      <c r="H3665" s="986">
        <v>3.0</v>
      </c>
      <c r="I3665" s="104">
        <v>6.0</v>
      </c>
      <c r="J3665" s="925">
        <v>50.0</v>
      </c>
      <c r="K3665" s="987">
        <v>8.33333</v>
      </c>
      <c r="L3665" s="1038" t="s">
        <v>2031</v>
      </c>
    </row>
    <row r="3666" ht="15.75" customHeight="1">
      <c r="A3666" s="982" t="s">
        <v>7017</v>
      </c>
      <c r="B3666" s="982" t="s">
        <v>6994</v>
      </c>
      <c r="C3666" s="104" t="s">
        <v>2010</v>
      </c>
      <c r="D3666" s="982" t="s">
        <v>7018</v>
      </c>
      <c r="E3666" s="105" t="s">
        <v>5254</v>
      </c>
      <c r="F3666" s="511" t="s">
        <v>2508</v>
      </c>
      <c r="G3666" s="528">
        <v>6.0</v>
      </c>
      <c r="H3666" s="528">
        <v>3.0</v>
      </c>
      <c r="I3666" s="104">
        <v>6.0</v>
      </c>
      <c r="J3666" s="925">
        <v>50.0</v>
      </c>
      <c r="K3666" s="987">
        <f t="shared" ref="K3666:K3670" si="45">J3666/G3666</f>
        <v>8.333333333</v>
      </c>
      <c r="L3666" s="1038" t="s">
        <v>2031</v>
      </c>
    </row>
    <row r="3667" ht="15.75" customHeight="1">
      <c r="A3667" s="982" t="s">
        <v>7019</v>
      </c>
      <c r="B3667" s="982" t="s">
        <v>6994</v>
      </c>
      <c r="C3667" s="104" t="s">
        <v>2010</v>
      </c>
      <c r="D3667" s="982" t="s">
        <v>7020</v>
      </c>
      <c r="E3667" s="105" t="s">
        <v>7021</v>
      </c>
      <c r="F3667" s="511" t="s">
        <v>701</v>
      </c>
      <c r="G3667" s="528">
        <v>6.0</v>
      </c>
      <c r="H3667" s="528">
        <v>3.0</v>
      </c>
      <c r="I3667" s="104">
        <v>6.0</v>
      </c>
      <c r="J3667" s="925">
        <v>50.0</v>
      </c>
      <c r="K3667" s="987">
        <f t="shared" si="45"/>
        <v>8.333333333</v>
      </c>
      <c r="L3667" s="1038" t="s">
        <v>2031</v>
      </c>
    </row>
    <row r="3668" ht="15.75" customHeight="1">
      <c r="A3668" s="997" t="s">
        <v>7022</v>
      </c>
      <c r="B3668" s="997" t="s">
        <v>7023</v>
      </c>
      <c r="C3668" s="104" t="s">
        <v>2010</v>
      </c>
      <c r="D3668" s="982" t="s">
        <v>7024</v>
      </c>
      <c r="E3668" s="105" t="s">
        <v>5220</v>
      </c>
      <c r="F3668" s="511" t="s">
        <v>2508</v>
      </c>
      <c r="G3668" s="528">
        <v>6.0</v>
      </c>
      <c r="H3668" s="528">
        <v>3.0</v>
      </c>
      <c r="I3668" s="104">
        <v>6.0</v>
      </c>
      <c r="J3668" s="925">
        <v>50.0</v>
      </c>
      <c r="K3668" s="987">
        <f t="shared" si="45"/>
        <v>8.333333333</v>
      </c>
      <c r="L3668" s="1038" t="s">
        <v>2031</v>
      </c>
    </row>
    <row r="3669" ht="15.75" customHeight="1">
      <c r="A3669" s="997" t="s">
        <v>7022</v>
      </c>
      <c r="B3669" s="997" t="s">
        <v>7023</v>
      </c>
      <c r="C3669" s="104" t="s">
        <v>2010</v>
      </c>
      <c r="D3669" s="982" t="s">
        <v>7025</v>
      </c>
      <c r="E3669" s="105" t="s">
        <v>7026</v>
      </c>
      <c r="F3669" s="511" t="s">
        <v>2508</v>
      </c>
      <c r="G3669" s="528">
        <v>6.0</v>
      </c>
      <c r="H3669" s="528">
        <v>3.0</v>
      </c>
      <c r="I3669" s="104">
        <v>6.0</v>
      </c>
      <c r="J3669" s="925">
        <v>50.0</v>
      </c>
      <c r="K3669" s="987">
        <f t="shared" si="45"/>
        <v>8.333333333</v>
      </c>
      <c r="L3669" s="1038" t="s">
        <v>2031</v>
      </c>
    </row>
    <row r="3670" ht="15.75" customHeight="1">
      <c r="A3670" s="997" t="s">
        <v>7022</v>
      </c>
      <c r="B3670" s="997" t="s">
        <v>7023</v>
      </c>
      <c r="C3670" s="104" t="s">
        <v>2010</v>
      </c>
      <c r="D3670" s="511" t="s">
        <v>7027</v>
      </c>
      <c r="E3670" s="983" t="s">
        <v>5225</v>
      </c>
      <c r="F3670" s="511" t="s">
        <v>2508</v>
      </c>
      <c r="G3670" s="528">
        <v>6.0</v>
      </c>
      <c r="H3670" s="528">
        <v>3.0</v>
      </c>
      <c r="I3670" s="104">
        <v>6.0</v>
      </c>
      <c r="J3670" s="925">
        <v>50.0</v>
      </c>
      <c r="K3670" s="987">
        <f t="shared" si="45"/>
        <v>8.333333333</v>
      </c>
      <c r="L3670" s="1038" t="s">
        <v>2031</v>
      </c>
    </row>
    <row r="3671" ht="15.75" customHeight="1">
      <c r="A3671" s="982" t="s">
        <v>7028</v>
      </c>
      <c r="B3671" s="982" t="s">
        <v>6615</v>
      </c>
      <c r="C3671" s="104" t="s">
        <v>2010</v>
      </c>
      <c r="D3671" s="511" t="s">
        <v>6616</v>
      </c>
      <c r="E3671" s="105" t="s">
        <v>6617</v>
      </c>
      <c r="F3671" s="531" t="s">
        <v>2508</v>
      </c>
      <c r="G3671" s="511">
        <v>19.0</v>
      </c>
      <c r="H3671" s="511">
        <v>6.0</v>
      </c>
      <c r="I3671" s="511">
        <v>22.0</v>
      </c>
      <c r="J3671" s="926">
        <v>50.0</v>
      </c>
      <c r="K3671" s="1039">
        <v>2.63</v>
      </c>
      <c r="L3671" s="1038" t="s">
        <v>2031</v>
      </c>
    </row>
    <row r="3672" ht="15.75" customHeight="1">
      <c r="A3672" s="1040" t="s">
        <v>7029</v>
      </c>
      <c r="B3672" s="982" t="s">
        <v>7030</v>
      </c>
      <c r="C3672" s="104" t="s">
        <v>174</v>
      </c>
      <c r="D3672" s="982" t="s">
        <v>7031</v>
      </c>
      <c r="E3672" s="1037" t="s">
        <v>7032</v>
      </c>
      <c r="F3672" s="518" t="s">
        <v>2508</v>
      </c>
      <c r="G3672" s="986">
        <v>22.0</v>
      </c>
      <c r="H3672" s="986">
        <v>3.0</v>
      </c>
      <c r="I3672" s="104">
        <v>22.0</v>
      </c>
      <c r="J3672" s="925">
        <v>50.0</v>
      </c>
      <c r="K3672" s="683">
        <f t="shared" ref="K3672:K3675" si="46">J3672/G3672</f>
        <v>2.272727273</v>
      </c>
      <c r="L3672" s="1041" t="s">
        <v>2038</v>
      </c>
    </row>
    <row r="3673" ht="15.75" customHeight="1">
      <c r="A3673" s="997" t="s">
        <v>7033</v>
      </c>
      <c r="B3673" s="997" t="s">
        <v>6655</v>
      </c>
      <c r="C3673" s="104" t="s">
        <v>174</v>
      </c>
      <c r="D3673" s="982" t="s">
        <v>6656</v>
      </c>
      <c r="E3673" s="105" t="s">
        <v>6657</v>
      </c>
      <c r="F3673" s="982" t="s">
        <v>2537</v>
      </c>
      <c r="G3673" s="998">
        <v>7.0</v>
      </c>
      <c r="H3673" s="986">
        <v>5.0</v>
      </c>
      <c r="I3673" s="577">
        <v>7.0</v>
      </c>
      <c r="J3673" s="577">
        <v>50.0</v>
      </c>
      <c r="K3673" s="683">
        <f t="shared" si="46"/>
        <v>7.142857143</v>
      </c>
      <c r="L3673" s="1041" t="s">
        <v>2038</v>
      </c>
    </row>
    <row r="3674" ht="15.75" customHeight="1">
      <c r="A3674" s="981" t="s">
        <v>7034</v>
      </c>
      <c r="B3674" s="981" t="s">
        <v>6610</v>
      </c>
      <c r="C3674" s="104" t="s">
        <v>174</v>
      </c>
      <c r="D3674" s="982" t="s">
        <v>6611</v>
      </c>
      <c r="E3674" s="983" t="s">
        <v>6612</v>
      </c>
      <c r="F3674" s="984" t="s">
        <v>2537</v>
      </c>
      <c r="G3674" s="985">
        <v>11.0</v>
      </c>
      <c r="H3674" s="986">
        <v>8.0</v>
      </c>
      <c r="I3674" s="511">
        <v>13.0</v>
      </c>
      <c r="J3674" s="926">
        <v>50.0</v>
      </c>
      <c r="K3674" s="683">
        <f t="shared" si="46"/>
        <v>4.545454545</v>
      </c>
      <c r="L3674" s="1041" t="s">
        <v>2038</v>
      </c>
    </row>
    <row r="3675" ht="15.75" customHeight="1">
      <c r="A3675" s="982" t="s">
        <v>7035</v>
      </c>
      <c r="B3675" s="982" t="s">
        <v>6615</v>
      </c>
      <c r="C3675" s="104" t="s">
        <v>174</v>
      </c>
      <c r="D3675" s="511" t="s">
        <v>6616</v>
      </c>
      <c r="E3675" s="105" t="s">
        <v>6617</v>
      </c>
      <c r="F3675" s="531" t="s">
        <v>2508</v>
      </c>
      <c r="G3675" s="511">
        <v>19.0</v>
      </c>
      <c r="H3675" s="511">
        <v>6.0</v>
      </c>
      <c r="I3675" s="511">
        <v>22.0</v>
      </c>
      <c r="J3675" s="926">
        <v>50.0</v>
      </c>
      <c r="K3675" s="683">
        <f t="shared" si="46"/>
        <v>2.631578947</v>
      </c>
      <c r="L3675" s="1041" t="s">
        <v>2038</v>
      </c>
    </row>
    <row r="3676" ht="15.75" customHeight="1">
      <c r="A3676" s="981" t="s">
        <v>7036</v>
      </c>
      <c r="B3676" s="982" t="s">
        <v>7037</v>
      </c>
      <c r="C3676" s="104" t="s">
        <v>174</v>
      </c>
      <c r="D3676" s="162" t="s">
        <v>7038</v>
      </c>
      <c r="E3676" s="145" t="s">
        <v>7039</v>
      </c>
      <c r="F3676" s="163" t="s">
        <v>701</v>
      </c>
      <c r="G3676" s="511">
        <v>8.0</v>
      </c>
      <c r="H3676" s="709">
        <v>3.0</v>
      </c>
      <c r="I3676" s="113">
        <v>8.0</v>
      </c>
      <c r="J3676" s="113">
        <v>50.0</v>
      </c>
      <c r="K3676" s="113">
        <f t="shared" ref="K3676:K3677" si="47">ROUNDUP(J3676/G3676,2)</f>
        <v>6.25</v>
      </c>
      <c r="L3676" s="1041" t="s">
        <v>2038</v>
      </c>
    </row>
    <row r="3677" ht="200.25" customHeight="1">
      <c r="A3677" s="981" t="s">
        <v>7040</v>
      </c>
      <c r="B3677" s="982" t="s">
        <v>7037</v>
      </c>
      <c r="C3677" s="104" t="s">
        <v>174</v>
      </c>
      <c r="D3677" s="162" t="s">
        <v>7041</v>
      </c>
      <c r="E3677" s="145" t="s">
        <v>7042</v>
      </c>
      <c r="F3677" s="163" t="s">
        <v>701</v>
      </c>
      <c r="G3677" s="511">
        <v>8.0</v>
      </c>
      <c r="H3677" s="709">
        <v>3.0</v>
      </c>
      <c r="I3677" s="113">
        <v>8.0</v>
      </c>
      <c r="J3677" s="113">
        <v>50.0</v>
      </c>
      <c r="K3677" s="113">
        <f t="shared" si="47"/>
        <v>6.25</v>
      </c>
      <c r="L3677" s="1041" t="s">
        <v>2038</v>
      </c>
    </row>
    <row r="3678" ht="15.75" customHeight="1">
      <c r="A3678" s="162" t="s">
        <v>6642</v>
      </c>
      <c r="B3678" s="190" t="s">
        <v>6643</v>
      </c>
      <c r="C3678" s="348" t="s">
        <v>174</v>
      </c>
      <c r="D3678" s="162" t="s">
        <v>6644</v>
      </c>
      <c r="E3678" s="97" t="s">
        <v>2197</v>
      </c>
      <c r="F3678" s="162"/>
      <c r="G3678" s="802"/>
      <c r="H3678" s="802">
        <v>6.0</v>
      </c>
      <c r="I3678" s="802">
        <v>10.0</v>
      </c>
      <c r="J3678" s="809">
        <v>50.0</v>
      </c>
      <c r="K3678" s="162">
        <v>5.0</v>
      </c>
      <c r="L3678" s="988" t="s">
        <v>7043</v>
      </c>
    </row>
    <row r="3679" ht="15.75" customHeight="1">
      <c r="K3679" s="1042"/>
    </row>
    <row r="3680" ht="15.0" customHeight="1">
      <c r="K3680" s="1042">
        <f>SUM(K16:K3679)</f>
        <v>28007.3837</v>
      </c>
    </row>
  </sheetData>
  <mergeCells count="11">
    <mergeCell ref="A10:K10"/>
    <mergeCell ref="A11:K11"/>
    <mergeCell ref="A12:K12"/>
    <mergeCell ref="A13:K13"/>
    <mergeCell ref="A2:K2"/>
    <mergeCell ref="A4:K4"/>
    <mergeCell ref="A5:K5"/>
    <mergeCell ref="A6:K6"/>
    <mergeCell ref="A7:K7"/>
    <mergeCell ref="A8:K8"/>
    <mergeCell ref="A9:K9"/>
  </mergeCells>
  <hyperlinks>
    <hyperlink r:id="rId1" ref="E16"/>
    <hyperlink r:id="rId2" ref="E17"/>
    <hyperlink r:id="rId3" ref="E18"/>
    <hyperlink r:id="rId4" ref="E19"/>
    <hyperlink r:id="rId5" ref="B20"/>
    <hyperlink r:id="rId6" ref="E21"/>
    <hyperlink r:id="rId7" ref="E22"/>
    <hyperlink r:id="rId8" ref="E23"/>
    <hyperlink r:id="rId9" ref="E25"/>
    <hyperlink r:id="rId10" ref="E26"/>
    <hyperlink r:id="rId11" ref="E27"/>
    <hyperlink r:id="rId12" ref="E28"/>
    <hyperlink r:id="rId13" ref="E29"/>
    <hyperlink r:id="rId14" ref="E30"/>
    <hyperlink r:id="rId15" ref="E31"/>
    <hyperlink r:id="rId16" ref="E32"/>
    <hyperlink r:id="rId17" ref="E33"/>
    <hyperlink r:id="rId18" ref="B44"/>
    <hyperlink r:id="rId19" ref="E44"/>
    <hyperlink r:id="rId20" ref="B45"/>
    <hyperlink r:id="rId21" ref="E45"/>
    <hyperlink r:id="rId22" ref="B46"/>
    <hyperlink r:id="rId23" ref="E46"/>
    <hyperlink r:id="rId24" ref="E47"/>
    <hyperlink r:id="rId25" ref="E48"/>
    <hyperlink r:id="rId26" ref="E49"/>
    <hyperlink r:id="rId27" ref="E50"/>
    <hyperlink r:id="rId28" ref="E52"/>
    <hyperlink r:id="rId29" ref="E53"/>
    <hyperlink r:id="rId30" ref="E55"/>
    <hyperlink r:id="rId31" ref="E56"/>
    <hyperlink r:id="rId32" ref="E122"/>
    <hyperlink r:id="rId33" ref="E130"/>
    <hyperlink r:id="rId34" ref="E134"/>
    <hyperlink r:id="rId35" ref="E135"/>
    <hyperlink r:id="rId36" ref="E139"/>
    <hyperlink r:id="rId37" ref="E140"/>
    <hyperlink r:id="rId38" ref="E141"/>
    <hyperlink r:id="rId39" ref="E147"/>
    <hyperlink r:id="rId40" ref="E152"/>
    <hyperlink r:id="rId41" ref="E153"/>
    <hyperlink r:id="rId42" ref="E154"/>
    <hyperlink r:id="rId43" ref="E155"/>
    <hyperlink r:id="rId44" ref="E156"/>
    <hyperlink r:id="rId45" ref="E157"/>
    <hyperlink r:id="rId46" ref="E158"/>
    <hyperlink r:id="rId47" ref="E159"/>
    <hyperlink r:id="rId48" ref="E160"/>
    <hyperlink r:id="rId49" ref="E161"/>
    <hyperlink r:id="rId50" ref="E162"/>
    <hyperlink r:id="rId51" ref="E163"/>
    <hyperlink r:id="rId52" ref="E164"/>
    <hyperlink r:id="rId53" ref="E165"/>
    <hyperlink r:id="rId54" ref="E166"/>
    <hyperlink r:id="rId55" ref="E167"/>
    <hyperlink r:id="rId56" ref="E168"/>
    <hyperlink r:id="rId57" ref="E169"/>
    <hyperlink r:id="rId58" ref="E170"/>
    <hyperlink r:id="rId59" ref="E171"/>
    <hyperlink r:id="rId60" ref="E172"/>
    <hyperlink r:id="rId61" ref="E173"/>
    <hyperlink r:id="rId62" ref="E174"/>
    <hyperlink r:id="rId63" ref="E175"/>
    <hyperlink r:id="rId64" ref="E176"/>
    <hyperlink r:id="rId65" ref="E177"/>
    <hyperlink r:id="rId66" ref="E178"/>
    <hyperlink r:id="rId67" ref="E179"/>
    <hyperlink r:id="rId68" ref="E180"/>
    <hyperlink r:id="rId69" ref="E181"/>
    <hyperlink r:id="rId70" ref="E182"/>
    <hyperlink r:id="rId71" ref="E183"/>
    <hyperlink r:id="rId72" ref="E184"/>
    <hyperlink r:id="rId73" ref="E185"/>
    <hyperlink r:id="rId74" ref="E186"/>
    <hyperlink r:id="rId75" ref="E187"/>
    <hyperlink r:id="rId76" ref="E188"/>
    <hyperlink r:id="rId77" ref="E189"/>
    <hyperlink r:id="rId78" ref="E190"/>
    <hyperlink r:id="rId79" ref="E191"/>
    <hyperlink r:id="rId80" ref="E192"/>
    <hyperlink r:id="rId81" ref="E193"/>
    <hyperlink r:id="rId82" ref="E194"/>
    <hyperlink r:id="rId83" ref="E195"/>
    <hyperlink r:id="rId84" ref="E196"/>
    <hyperlink r:id="rId85" ref="E197"/>
    <hyperlink r:id="rId86" ref="E198"/>
    <hyperlink r:id="rId87" ref="E199"/>
    <hyperlink r:id="rId88" ref="E200"/>
    <hyperlink r:id="rId89" ref="E201"/>
    <hyperlink r:id="rId90" ref="E202"/>
    <hyperlink r:id="rId91" ref="E203"/>
    <hyperlink r:id="rId92" ref="E204"/>
    <hyperlink r:id="rId93" ref="E205"/>
    <hyperlink r:id="rId94" ref="E206"/>
    <hyperlink r:id="rId95" ref="E207"/>
    <hyperlink r:id="rId96" ref="E208"/>
    <hyperlink r:id="rId97" ref="E209"/>
    <hyperlink r:id="rId98" ref="E210"/>
    <hyperlink r:id="rId99" ref="E211"/>
    <hyperlink r:id="rId100" ref="E212"/>
    <hyperlink r:id="rId101" ref="E213"/>
    <hyperlink r:id="rId102" ref="E214"/>
    <hyperlink r:id="rId103" ref="E215"/>
    <hyperlink r:id="rId104" ref="E216"/>
    <hyperlink r:id="rId105" ref="E217"/>
    <hyperlink r:id="rId106" ref="E218"/>
    <hyperlink r:id="rId107" ref="E219"/>
    <hyperlink r:id="rId108" ref="E284"/>
    <hyperlink r:id="rId109" ref="E295"/>
    <hyperlink r:id="rId110" ref="E298"/>
    <hyperlink r:id="rId111" ref="E299"/>
    <hyperlink r:id="rId112" ref="E303"/>
    <hyperlink r:id="rId113" ref="E305"/>
    <hyperlink r:id="rId114" ref="E306"/>
    <hyperlink r:id="rId115" ref="E310"/>
    <hyperlink r:id="rId116" ref="E312"/>
    <hyperlink r:id="rId117" ref="E313"/>
    <hyperlink r:id="rId118" ref="E314"/>
    <hyperlink r:id="rId119" ref="E315"/>
    <hyperlink r:id="rId120" ref="E316"/>
    <hyperlink r:id="rId121" ref="E317"/>
    <hyperlink r:id="rId122" ref="E318"/>
    <hyperlink r:id="rId123" ref="E319"/>
    <hyperlink r:id="rId124" ref="E320"/>
    <hyperlink r:id="rId125" ref="E321"/>
    <hyperlink r:id="rId126" ref="E322"/>
    <hyperlink r:id="rId127" ref="D323"/>
    <hyperlink r:id="rId128" ref="D324"/>
    <hyperlink r:id="rId129" ref="E325"/>
    <hyperlink r:id="rId130" ref="E326"/>
    <hyperlink r:id="rId131" ref="E327"/>
    <hyperlink r:id="rId132" ref="E328"/>
    <hyperlink r:id="rId133" ref="E329"/>
    <hyperlink r:id="rId134" ref="E330"/>
    <hyperlink r:id="rId135" ref="E332"/>
    <hyperlink r:id="rId136" ref="E333"/>
    <hyperlink r:id="rId137" ref="E335"/>
    <hyperlink r:id="rId138" ref="E336"/>
    <hyperlink r:id="rId139" ref="E401"/>
    <hyperlink r:id="rId140" ref="E403"/>
    <hyperlink r:id="rId141" ref="E404"/>
    <hyperlink r:id="rId142" ref="E405"/>
    <hyperlink r:id="rId143" ref="E407"/>
    <hyperlink r:id="rId144" ref="E408"/>
    <hyperlink r:id="rId145" ref="E423"/>
    <hyperlink r:id="rId146" ref="E424"/>
    <hyperlink r:id="rId147" ref="E425"/>
    <hyperlink r:id="rId148" ref="E434"/>
    <hyperlink r:id="rId149" ref="E435"/>
    <hyperlink r:id="rId150" ref="E437"/>
    <hyperlink r:id="rId151" ref="E438"/>
    <hyperlink r:id="rId152" ref="E439"/>
    <hyperlink r:id="rId153" ref="E440"/>
    <hyperlink r:id="rId154" ref="E441"/>
    <hyperlink r:id="rId155" ref="E442"/>
    <hyperlink r:id="rId156" ref="E443"/>
    <hyperlink r:id="rId157" ref="E444"/>
    <hyperlink r:id="rId158" ref="E445"/>
    <hyperlink r:id="rId159" ref="E446"/>
    <hyperlink r:id="rId160" ref="E447"/>
    <hyperlink r:id="rId161" ref="E500"/>
    <hyperlink r:id="rId162" ref="E517"/>
    <hyperlink r:id="rId163" ref="E518"/>
    <hyperlink r:id="rId164" ref="E519"/>
    <hyperlink r:id="rId165" ref="E520"/>
    <hyperlink r:id="rId166" ref="E521"/>
    <hyperlink r:id="rId167" ref="E522"/>
    <hyperlink r:id="rId168" ref="E524"/>
    <hyperlink r:id="rId169" ref="E525"/>
    <hyperlink r:id="rId170" ref="E527"/>
    <hyperlink r:id="rId171" ref="E528"/>
    <hyperlink r:id="rId172" ref="E593"/>
    <hyperlink r:id="rId173" ref="E595"/>
    <hyperlink r:id="rId174" ref="E596"/>
    <hyperlink r:id="rId175" ref="E597"/>
    <hyperlink r:id="rId176" ref="E599"/>
    <hyperlink r:id="rId177" ref="E600"/>
    <hyperlink r:id="rId178" ref="E612"/>
    <hyperlink r:id="rId179" ref="E613"/>
    <hyperlink r:id="rId180" ref="E614"/>
    <hyperlink r:id="rId181" ref="E617"/>
    <hyperlink r:id="rId182" ref="E618"/>
    <hyperlink r:id="rId183" ref="E627"/>
    <hyperlink r:id="rId184" ref="E628"/>
    <hyperlink r:id="rId185" ref="E630"/>
    <hyperlink r:id="rId186" ref="E631"/>
    <hyperlink r:id="rId187" ref="E632"/>
    <hyperlink r:id="rId188" ref="E633"/>
    <hyperlink r:id="rId189" ref="E634"/>
    <hyperlink r:id="rId190" ref="E635"/>
    <hyperlink r:id="rId191" ref="E638"/>
    <hyperlink r:id="rId192" ref="E644"/>
    <hyperlink r:id="rId193" ref="E645"/>
    <hyperlink r:id="rId194" ref="E646"/>
    <hyperlink r:id="rId195" ref="E686"/>
    <hyperlink r:id="rId196" ref="E707"/>
    <hyperlink r:id="rId197" ref="E713"/>
    <hyperlink r:id="rId198" ref="E716"/>
    <hyperlink r:id="rId199" ref="E718"/>
    <hyperlink r:id="rId200" ref="E791"/>
    <hyperlink r:id="rId201" ref="E792"/>
    <hyperlink r:id="rId202" ref="E793"/>
    <hyperlink r:id="rId203" ref="E795"/>
    <hyperlink r:id="rId204" ref="E796"/>
    <hyperlink r:id="rId205" ref="E798"/>
    <hyperlink r:id="rId206" ref="E799"/>
    <hyperlink r:id="rId207" ref="E864"/>
    <hyperlink r:id="rId208" ref="E866"/>
    <hyperlink r:id="rId209" ref="E867"/>
    <hyperlink r:id="rId210" ref="E868"/>
    <hyperlink r:id="rId211" ref="E870"/>
    <hyperlink r:id="rId212" ref="E871"/>
    <hyperlink r:id="rId213" ref="E883"/>
    <hyperlink r:id="rId214" ref="E884"/>
    <hyperlink r:id="rId215" ref="E885"/>
    <hyperlink r:id="rId216" ref="E894"/>
    <hyperlink r:id="rId217" ref="E895"/>
    <hyperlink r:id="rId218" ref="E897"/>
    <hyperlink r:id="rId219" ref="E898"/>
    <hyperlink r:id="rId220" ref="E899"/>
    <hyperlink r:id="rId221" ref="E900"/>
    <hyperlink r:id="rId222" ref="E901"/>
    <hyperlink r:id="rId223" ref="E902"/>
    <hyperlink r:id="rId224" ref="E903"/>
    <hyperlink r:id="rId225" ref="E904"/>
    <hyperlink r:id="rId226" ref="E905"/>
    <hyperlink r:id="rId227" ref="E906"/>
    <hyperlink r:id="rId228" ref="E907"/>
    <hyperlink r:id="rId229" ref="E1111"/>
    <hyperlink r:id="rId230" ref="E1112"/>
    <hyperlink r:id="rId231" ref="E1113"/>
    <hyperlink r:id="rId232" ref="E1114"/>
    <hyperlink r:id="rId233" ref="E1115"/>
    <hyperlink r:id="rId234" ref="E1116"/>
    <hyperlink r:id="rId235" ref="E1117"/>
    <hyperlink r:id="rId236" ref="E1118"/>
    <hyperlink r:id="rId237" ref="E1119"/>
    <hyperlink r:id="rId238" ref="E1122"/>
    <hyperlink r:id="rId239" ref="E1123"/>
    <hyperlink r:id="rId240" ref="E1124"/>
    <hyperlink r:id="rId241" ref="E1125"/>
    <hyperlink r:id="rId242" ref="E1127"/>
    <hyperlink r:id="rId243" ref="E1137"/>
    <hyperlink r:id="rId244" ref="E1140"/>
    <hyperlink r:id="rId245" ref="E1156"/>
    <hyperlink r:id="rId246" ref="E1157"/>
    <hyperlink r:id="rId247" ref="E1222"/>
    <hyperlink r:id="rId248" ref="E1224"/>
    <hyperlink r:id="rId249" ref="E1225"/>
    <hyperlink r:id="rId250" ref="E1226"/>
    <hyperlink r:id="rId251" ref="E1228"/>
    <hyperlink r:id="rId252" ref="E1229"/>
    <hyperlink r:id="rId253" ref="E1231"/>
    <hyperlink r:id="rId254" ref="E1234"/>
    <hyperlink r:id="rId255" ref="E1237"/>
    <hyperlink r:id="rId256" ref="E1238"/>
    <hyperlink r:id="rId257" ref="E1243"/>
    <hyperlink r:id="rId258" ref="E1244"/>
    <hyperlink r:id="rId259" ref="E1251"/>
    <hyperlink r:id="rId260" ref="E1252"/>
    <hyperlink r:id="rId261" ref="E1253"/>
    <hyperlink r:id="rId262" ref="E1255"/>
    <hyperlink r:id="rId263" ref="E1256"/>
    <hyperlink r:id="rId264" ref="E1257"/>
    <hyperlink r:id="rId265" ref="E1258"/>
    <hyperlink r:id="rId266" ref="E1259"/>
    <hyperlink r:id="rId267" ref="E1260"/>
    <hyperlink r:id="rId268" ref="E1261"/>
    <hyperlink r:id="rId269" ref="E1262"/>
    <hyperlink r:id="rId270" ref="E1263"/>
    <hyperlink r:id="rId271" ref="E1264"/>
    <hyperlink r:id="rId272" ref="E1265"/>
    <hyperlink r:id="rId273" ref="E1332"/>
    <hyperlink r:id="rId274" ref="E1334"/>
    <hyperlink r:id="rId275" ref="E1335"/>
    <hyperlink r:id="rId276" ref="E1338"/>
    <hyperlink r:id="rId277" ref="E1340"/>
    <hyperlink r:id="rId278" ref="E1341"/>
    <hyperlink r:id="rId279" ref="E1343"/>
    <hyperlink r:id="rId280" ref="E1344"/>
    <hyperlink r:id="rId281" ref="E1345"/>
    <hyperlink r:id="rId282" ref="E1346"/>
    <hyperlink r:id="rId283" ref="E1347"/>
    <hyperlink r:id="rId284" ref="E1348"/>
    <hyperlink r:id="rId285" ref="E1349"/>
    <hyperlink r:id="rId286" ref="E1350"/>
    <hyperlink r:id="rId287" ref="E1351"/>
    <hyperlink r:id="rId288" ref="E1352"/>
    <hyperlink r:id="rId289" ref="E1354"/>
    <hyperlink r:id="rId290" ref="E1355"/>
    <hyperlink r:id="rId291" ref="E1357"/>
    <hyperlink r:id="rId292" ref="E1358"/>
    <hyperlink r:id="rId293" ref="E1359"/>
    <hyperlink r:id="rId294" ref="E1362"/>
    <hyperlink r:id="rId295" ref="E1363"/>
    <hyperlink r:id="rId296" ref="E1364"/>
    <hyperlink r:id="rId297" ref="E1365"/>
    <hyperlink r:id="rId298" ref="E1367"/>
    <hyperlink r:id="rId299" ref="E1377"/>
    <hyperlink r:id="rId300" ref="E1380"/>
    <hyperlink r:id="rId301" ref="E1396"/>
    <hyperlink r:id="rId302" ref="E1397"/>
    <hyperlink r:id="rId303" ref="E1462"/>
    <hyperlink r:id="rId304" ref="E1464"/>
    <hyperlink r:id="rId305" ref="E1465"/>
    <hyperlink r:id="rId306" ref="E1466"/>
    <hyperlink r:id="rId307" ref="E1468"/>
    <hyperlink r:id="rId308" ref="E1469"/>
    <hyperlink r:id="rId309" ref="E1471"/>
    <hyperlink r:id="rId310" ref="E1472"/>
    <hyperlink r:id="rId311" ref="E1474"/>
    <hyperlink r:id="rId312" ref="E1477"/>
    <hyperlink r:id="rId313" ref="E1478"/>
    <hyperlink r:id="rId314" ref="E1491"/>
    <hyperlink r:id="rId315" ref="E1492"/>
    <hyperlink r:id="rId316" ref="E1496"/>
    <hyperlink r:id="rId317" ref="E1499"/>
    <hyperlink r:id="rId318" ref="E1500"/>
    <hyperlink r:id="rId319" ref="E1509"/>
    <hyperlink r:id="rId320" ref="E1510"/>
    <hyperlink r:id="rId321" ref="E1517"/>
    <hyperlink r:id="rId322" ref="E1518"/>
    <hyperlink r:id="rId323" ref="E1519"/>
    <hyperlink r:id="rId324" ref="E1520"/>
    <hyperlink r:id="rId325" ref="E1521"/>
    <hyperlink r:id="rId326" ref="E1522"/>
    <hyperlink r:id="rId327" ref="E1523"/>
    <hyperlink r:id="rId328" ref="E1524"/>
    <hyperlink r:id="rId329" ref="E1526"/>
    <hyperlink r:id="rId330" ref="E1527"/>
    <hyperlink r:id="rId331" ref="E1528"/>
    <hyperlink r:id="rId332" ref="E1529"/>
    <hyperlink r:id="rId333" ref="E1530"/>
    <hyperlink r:id="rId334" ref="E1531"/>
    <hyperlink r:id="rId335" ref="E1532"/>
    <hyperlink r:id="rId336" ref="E1533"/>
    <hyperlink r:id="rId337" ref="E1534"/>
    <hyperlink r:id="rId338" ref="E1535"/>
    <hyperlink r:id="rId339" ref="E1536"/>
    <hyperlink r:id="rId340" ref="E1714"/>
    <hyperlink r:id="rId341" ref="E1715"/>
    <hyperlink r:id="rId342" ref="E1716"/>
    <hyperlink r:id="rId343" ref="E1717"/>
    <hyperlink r:id="rId344" ref="E1718"/>
    <hyperlink r:id="rId345" ref="E1719"/>
    <hyperlink r:id="rId346" ref="E1720"/>
    <hyperlink r:id="rId347" ref="E1721"/>
    <hyperlink r:id="rId348" ref="E1722"/>
    <hyperlink r:id="rId349" ref="E1723"/>
    <hyperlink r:id="rId350" ref="E1725"/>
    <hyperlink r:id="rId351" ref="E1726"/>
    <hyperlink r:id="rId352" ref="E1728"/>
    <hyperlink r:id="rId353" ref="E1729"/>
    <hyperlink r:id="rId354" ref="E1730"/>
    <hyperlink r:id="rId355" ref="E1733"/>
    <hyperlink r:id="rId356" ref="E1734"/>
    <hyperlink r:id="rId357" ref="E1735"/>
    <hyperlink r:id="rId358" ref="E1736"/>
    <hyperlink r:id="rId359" ref="E1738"/>
    <hyperlink r:id="rId360" ref="E1748"/>
    <hyperlink r:id="rId361" ref="E1751"/>
    <hyperlink r:id="rId362" ref="E1767"/>
    <hyperlink r:id="rId363" ref="E1768"/>
    <hyperlink r:id="rId364" ref="E1833"/>
    <hyperlink r:id="rId365" ref="E1835"/>
    <hyperlink r:id="rId366" ref="E1836"/>
    <hyperlink r:id="rId367" ref="E1837"/>
    <hyperlink r:id="rId368" ref="E1839"/>
    <hyperlink r:id="rId369" ref="E1840"/>
    <hyperlink r:id="rId370" ref="E1842"/>
    <hyperlink r:id="rId371" ref="E1853"/>
    <hyperlink r:id="rId372" ref="E1856"/>
    <hyperlink r:id="rId373" ref="E1859"/>
    <hyperlink r:id="rId374" ref="E1860"/>
    <hyperlink r:id="rId375" ref="E1870"/>
    <hyperlink r:id="rId376" ref="E1871"/>
    <hyperlink r:id="rId377" ref="E1878"/>
    <hyperlink r:id="rId378" ref="E1879"/>
    <hyperlink r:id="rId379" ref="E1880"/>
    <hyperlink r:id="rId380" ref="E1881"/>
    <hyperlink r:id="rId381" ref="E1883"/>
    <hyperlink r:id="rId382" ref="E1884"/>
    <hyperlink r:id="rId383" ref="E1885"/>
    <hyperlink r:id="rId384" ref="E1886"/>
    <hyperlink r:id="rId385" ref="E1887"/>
    <hyperlink r:id="rId386" ref="E1888"/>
    <hyperlink r:id="rId387" ref="E1889"/>
    <hyperlink r:id="rId388" ref="E1890"/>
    <hyperlink r:id="rId389" ref="E1891"/>
    <hyperlink r:id="rId390" ref="E1892"/>
    <hyperlink r:id="rId391" ref="E1893"/>
    <hyperlink r:id="rId392" ref="E1905"/>
    <hyperlink r:id="rId393" ref="E1909"/>
    <hyperlink r:id="rId394" ref="E1910"/>
    <hyperlink r:id="rId395" ref="E1911"/>
    <hyperlink r:id="rId396" ref="E1912"/>
    <hyperlink r:id="rId397" ref="E1913"/>
    <hyperlink r:id="rId398" ref="E1914"/>
    <hyperlink r:id="rId399" ref="E1916"/>
    <hyperlink r:id="rId400" ref="E1917"/>
    <hyperlink r:id="rId401" ref="E1919"/>
    <hyperlink r:id="rId402" ref="E1975"/>
    <hyperlink r:id="rId403" ref="E1976"/>
    <hyperlink r:id="rId404" ref="E1977"/>
    <hyperlink r:id="rId405" ref="E1978"/>
    <hyperlink r:id="rId406" ref="E1979"/>
    <hyperlink r:id="rId407" ref="E1980"/>
    <hyperlink r:id="rId408" ref="E1981"/>
    <hyperlink r:id="rId409" ref="E1986"/>
    <hyperlink r:id="rId410" ref="E1987"/>
    <hyperlink r:id="rId411" ref="E1988"/>
    <hyperlink r:id="rId412" ref="E1989"/>
    <hyperlink r:id="rId413" ref="E1990"/>
    <hyperlink r:id="rId414" ref="E1991"/>
    <hyperlink r:id="rId415" ref="E1992"/>
    <hyperlink r:id="rId416" ref="E1995"/>
    <hyperlink r:id="rId417" ref="E1996"/>
    <hyperlink r:id="rId418" ref="E1997"/>
    <hyperlink r:id="rId419" ref="E1999"/>
    <hyperlink r:id="rId420" ref="E2000"/>
    <hyperlink r:id="rId421" ref="E2001"/>
    <hyperlink r:id="rId422" ref="E2002"/>
    <hyperlink r:id="rId423" ref="E2003"/>
    <hyperlink r:id="rId424" ref="E2004"/>
    <hyperlink r:id="rId425" ref="E2005"/>
    <hyperlink r:id="rId426" ref="E2006"/>
    <hyperlink r:id="rId427" ref="E2007"/>
    <hyperlink r:id="rId428" ref="E2008"/>
    <hyperlink r:id="rId429" ref="E2009"/>
    <hyperlink r:id="rId430" ref="E2010"/>
    <hyperlink r:id="rId431" ref="E2011"/>
    <hyperlink r:id="rId432" ref="E2012"/>
    <hyperlink r:id="rId433" ref="E2013"/>
    <hyperlink r:id="rId434" ref="E2014"/>
    <hyperlink r:id="rId435" ref="E2015"/>
    <hyperlink r:id="rId436" ref="E2016"/>
    <hyperlink r:id="rId437" ref="E2017"/>
    <hyperlink r:id="rId438" ref="E2018"/>
    <hyperlink r:id="rId439" ref="E2019"/>
    <hyperlink r:id="rId440" ref="E2173"/>
    <hyperlink r:id="rId441" ref="E2174"/>
    <hyperlink r:id="rId442" ref="E2175"/>
    <hyperlink r:id="rId443" ref="E2176"/>
    <hyperlink r:id="rId444" ref="E2177"/>
    <hyperlink r:id="rId445" ref="E2178"/>
    <hyperlink r:id="rId446" ref="E2179"/>
    <hyperlink r:id="rId447" ref="E2180"/>
    <hyperlink r:id="rId448" ref="E2181"/>
    <hyperlink r:id="rId449" ref="E2182"/>
    <hyperlink r:id="rId450" ref="E2183"/>
    <hyperlink r:id="rId451" ref="E2184"/>
    <hyperlink r:id="rId452" ref="E2185"/>
    <hyperlink r:id="rId453" ref="E2186"/>
    <hyperlink r:id="rId454" ref="E2187"/>
    <hyperlink r:id="rId455" ref="E2188"/>
    <hyperlink r:id="rId456" ref="E2189"/>
    <hyperlink r:id="rId457" ref="E2191"/>
    <hyperlink r:id="rId458" ref="E2192"/>
    <hyperlink r:id="rId459" ref="E2193"/>
    <hyperlink r:id="rId460" ref="E2194"/>
    <hyperlink r:id="rId461" ref="E2195"/>
    <hyperlink r:id="rId462" ref="E2196"/>
    <hyperlink r:id="rId463" ref="E2197"/>
    <hyperlink r:id="rId464" ref="E2198"/>
    <hyperlink r:id="rId465" ref="E2199"/>
    <hyperlink r:id="rId466" ref="E2200"/>
    <hyperlink r:id="rId467" ref="E2202"/>
    <hyperlink r:id="rId468" ref="E2203"/>
    <hyperlink r:id="rId469" ref="E2204"/>
    <hyperlink r:id="rId470" ref="E2205"/>
    <hyperlink r:id="rId471" ref="E2208"/>
    <hyperlink r:id="rId472" ref="E2209"/>
    <hyperlink r:id="rId473" ref="E2211"/>
    <hyperlink r:id="rId474" ref="E2214"/>
    <hyperlink r:id="rId475" ref="E2215"/>
    <hyperlink r:id="rId476" ref="E2216"/>
    <hyperlink r:id="rId477" ref="E2217"/>
    <hyperlink r:id="rId478" ref="E2219"/>
    <hyperlink r:id="rId479" ref="E2220"/>
    <hyperlink r:id="rId480" ref="E2223"/>
    <hyperlink r:id="rId481" ref="E2224"/>
    <hyperlink r:id="rId482" ref="E2228"/>
    <hyperlink r:id="rId483" ref="E2229"/>
    <hyperlink r:id="rId484" ref="E2230"/>
    <hyperlink r:id="rId485" ref="E2231"/>
    <hyperlink r:id="rId486" ref="E2232"/>
    <hyperlink r:id="rId487" ref="D2234"/>
    <hyperlink r:id="rId488" ref="E2234"/>
    <hyperlink r:id="rId489" ref="E2235"/>
    <hyperlink r:id="rId490" ref="E2236"/>
    <hyperlink r:id="rId491" ref="E2237"/>
    <hyperlink r:id="rId492" ref="E2238"/>
    <hyperlink r:id="rId493" ref="E2239"/>
    <hyperlink r:id="rId494" ref="E2240"/>
    <hyperlink r:id="rId495" ref="E2241"/>
    <hyperlink r:id="rId496" ref="E2242"/>
    <hyperlink r:id="rId497" ref="E2243"/>
    <hyperlink r:id="rId498" ref="E2244"/>
    <hyperlink r:id="rId499" ref="E2245"/>
    <hyperlink r:id="rId500" ref="E2246"/>
    <hyperlink r:id="rId501" ref="E2247"/>
    <hyperlink r:id="rId502" ref="E2248"/>
    <hyperlink r:id="rId503" ref="E2249"/>
    <hyperlink r:id="rId504" ref="E2250"/>
    <hyperlink r:id="rId505" ref="E2251"/>
    <hyperlink r:id="rId506" ref="E2252"/>
    <hyperlink r:id="rId507" ref="E2253"/>
    <hyperlink r:id="rId508" ref="E2254"/>
    <hyperlink r:id="rId509" ref="E2255"/>
    <hyperlink r:id="rId510" ref="E2256"/>
    <hyperlink r:id="rId511" ref="E2257"/>
    <hyperlink r:id="rId512" ref="E2258"/>
    <hyperlink r:id="rId513" ref="E2259"/>
    <hyperlink r:id="rId514" ref="E2260"/>
    <hyperlink r:id="rId515" ref="E2261"/>
    <hyperlink r:id="rId516" ref="E2262"/>
    <hyperlink r:id="rId517" ref="E2263"/>
    <hyperlink r:id="rId518" ref="E2264"/>
    <hyperlink r:id="rId519" ref="E2265"/>
    <hyperlink r:id="rId520" ref="E2266"/>
    <hyperlink r:id="rId521" ref="E2267"/>
    <hyperlink r:id="rId522" ref="E2268"/>
    <hyperlink r:id="rId523" ref="E2269"/>
    <hyperlink r:id="rId524" ref="E2270"/>
    <hyperlink r:id="rId525" ref="E2271"/>
    <hyperlink r:id="rId526" ref="E2272"/>
    <hyperlink r:id="rId527" ref="E2273"/>
    <hyperlink r:id="rId528" location="!/" ref="E2274"/>
    <hyperlink r:id="rId529" ref="E2275"/>
    <hyperlink r:id="rId530" ref="E2276"/>
    <hyperlink r:id="rId531" ref="E2277"/>
    <hyperlink r:id="rId532" ref="E2278"/>
    <hyperlink r:id="rId533" ref="E2279"/>
    <hyperlink r:id="rId534" ref="E2280"/>
    <hyperlink r:id="rId535" ref="E2281"/>
    <hyperlink r:id="rId536" ref="E2282"/>
    <hyperlink r:id="rId537" ref="E2283"/>
    <hyperlink r:id="rId538" ref="E2284"/>
    <hyperlink r:id="rId539" ref="E2285"/>
    <hyperlink r:id="rId540" ref="E2286"/>
    <hyperlink r:id="rId541" ref="E2287"/>
    <hyperlink r:id="rId542" ref="E2288"/>
    <hyperlink r:id="rId543" ref="E2289"/>
    <hyperlink r:id="rId544" ref="E2290"/>
    <hyperlink r:id="rId545" ref="E2294"/>
    <hyperlink r:id="rId546" ref="E2295"/>
    <hyperlink r:id="rId547" ref="E2296"/>
    <hyperlink r:id="rId548" ref="E2297"/>
    <hyperlink r:id="rId549" ref="E2298"/>
    <hyperlink r:id="rId550" ref="E2299"/>
    <hyperlink r:id="rId551" ref="E2301"/>
    <hyperlink r:id="rId552" ref="B2302"/>
    <hyperlink r:id="rId553" ref="B2303"/>
    <hyperlink r:id="rId554" ref="E2303"/>
    <hyperlink r:id="rId555" ref="B2304"/>
    <hyperlink r:id="rId556" ref="E2304"/>
    <hyperlink r:id="rId557" ref="B2305"/>
    <hyperlink r:id="rId558" ref="E2305"/>
    <hyperlink r:id="rId559" ref="B2306"/>
    <hyperlink r:id="rId560" ref="E2306"/>
    <hyperlink r:id="rId561" ref="B2307"/>
    <hyperlink r:id="rId562" ref="E2307"/>
    <hyperlink r:id="rId563" ref="B2308"/>
    <hyperlink r:id="rId564" ref="E2308"/>
    <hyperlink r:id="rId565" ref="B2309"/>
    <hyperlink r:id="rId566" ref="E2309"/>
    <hyperlink r:id="rId567" ref="B2310"/>
    <hyperlink r:id="rId568" ref="E2310"/>
    <hyperlink r:id="rId569" ref="B2311"/>
    <hyperlink r:id="rId570" ref="E2311"/>
    <hyperlink r:id="rId571" ref="B2312"/>
    <hyperlink r:id="rId572" ref="E2312"/>
    <hyperlink r:id="rId573" ref="B2313"/>
    <hyperlink r:id="rId574" ref="E2313"/>
    <hyperlink r:id="rId575" ref="B2314"/>
    <hyperlink r:id="rId576" ref="E2314"/>
    <hyperlink r:id="rId577" ref="B2315"/>
    <hyperlink r:id="rId578" ref="E2315"/>
    <hyperlink r:id="rId579" ref="B2316"/>
    <hyperlink r:id="rId580" location="!/" ref="E2316"/>
    <hyperlink r:id="rId581" ref="B2317"/>
    <hyperlink r:id="rId582" ref="E2317"/>
    <hyperlink r:id="rId583" ref="B2318"/>
    <hyperlink r:id="rId584" ref="E2318"/>
    <hyperlink r:id="rId585" ref="B2319"/>
    <hyperlink r:id="rId586" ref="E2319"/>
    <hyperlink r:id="rId587" ref="B2320"/>
    <hyperlink r:id="rId588" ref="E2320"/>
    <hyperlink r:id="rId589" ref="B2321"/>
    <hyperlink r:id="rId590" ref="E2321"/>
    <hyperlink r:id="rId591" ref="B2322"/>
    <hyperlink r:id="rId592" ref="E2322"/>
    <hyperlink r:id="rId593" ref="B2323"/>
    <hyperlink r:id="rId594" ref="E2323"/>
    <hyperlink r:id="rId595" ref="B2324"/>
    <hyperlink r:id="rId596" ref="E2324"/>
    <hyperlink r:id="rId597" ref="E2325"/>
    <hyperlink r:id="rId598" ref="E2326"/>
    <hyperlink r:id="rId599" ref="E2327"/>
    <hyperlink r:id="rId600" ref="E2328"/>
    <hyperlink r:id="rId601" ref="E2329"/>
    <hyperlink r:id="rId602" ref="E2330"/>
    <hyperlink r:id="rId603" ref="E2331"/>
    <hyperlink r:id="rId604" ref="E2332"/>
    <hyperlink r:id="rId605" ref="E2333"/>
    <hyperlink r:id="rId606" ref="E2334"/>
    <hyperlink r:id="rId607" ref="E2335"/>
    <hyperlink r:id="rId608" ref="E2336"/>
    <hyperlink r:id="rId609" ref="E2337"/>
    <hyperlink r:id="rId610" ref="E2339"/>
    <hyperlink r:id="rId611" ref="E2340"/>
    <hyperlink r:id="rId612" ref="E2341"/>
    <hyperlink r:id="rId613" ref="E2342"/>
    <hyperlink r:id="rId614" ref="E2350"/>
    <hyperlink r:id="rId615" ref="E2351"/>
    <hyperlink r:id="rId616" ref="E2352"/>
    <hyperlink r:id="rId617" ref="E2353"/>
    <hyperlink r:id="rId618" ref="E2365"/>
    <hyperlink r:id="rId619" ref="E2366"/>
    <hyperlink r:id="rId620" ref="E2367"/>
    <hyperlink r:id="rId621" ref="E2368"/>
    <hyperlink r:id="rId622" ref="E2369"/>
    <hyperlink r:id="rId623" ref="E2370"/>
    <hyperlink r:id="rId624" ref="E2371"/>
    <hyperlink r:id="rId625" ref="E2372"/>
    <hyperlink r:id="rId626" ref="E2373"/>
    <hyperlink r:id="rId627" ref="E2374"/>
    <hyperlink r:id="rId628" ref="E2375"/>
    <hyperlink r:id="rId629" ref="E2376"/>
    <hyperlink r:id="rId630" ref="E2377"/>
    <hyperlink r:id="rId631" ref="E2378"/>
    <hyperlink r:id="rId632" ref="E2379"/>
    <hyperlink r:id="rId633" ref="E2380"/>
    <hyperlink r:id="rId634" ref="E2381"/>
    <hyperlink r:id="rId635" ref="E2382"/>
    <hyperlink r:id="rId636" ref="E2383"/>
    <hyperlink r:id="rId637" ref="E2384"/>
    <hyperlink r:id="rId638" ref="E2385"/>
    <hyperlink r:id="rId639" ref="E2386"/>
    <hyperlink r:id="rId640" ref="E2387"/>
    <hyperlink r:id="rId641" ref="E2388"/>
    <hyperlink r:id="rId642" ref="E2389"/>
    <hyperlink r:id="rId643" ref="E2390"/>
    <hyperlink r:id="rId644" ref="E2391"/>
    <hyperlink r:id="rId645" ref="E2392"/>
    <hyperlink r:id="rId646" ref="E2394"/>
    <hyperlink r:id="rId647" ref="E2395"/>
    <hyperlink r:id="rId648" ref="E2396"/>
    <hyperlink r:id="rId649" ref="E2397"/>
    <hyperlink r:id="rId650" ref="E2398"/>
    <hyperlink r:id="rId651" ref="E2399"/>
    <hyperlink r:id="rId652" ref="E2400"/>
    <hyperlink r:id="rId653" ref="E2401"/>
    <hyperlink r:id="rId654" ref="E2402"/>
    <hyperlink r:id="rId655" ref="E2403"/>
    <hyperlink r:id="rId656" ref="E2404"/>
    <hyperlink r:id="rId657" ref="E2405"/>
    <hyperlink r:id="rId658" ref="E2406"/>
    <hyperlink r:id="rId659" ref="E2407"/>
    <hyperlink r:id="rId660" ref="E2408"/>
    <hyperlink r:id="rId661" ref="E2409"/>
    <hyperlink r:id="rId662" ref="E2410"/>
    <hyperlink r:id="rId663" ref="E2411"/>
    <hyperlink r:id="rId664" ref="E2412"/>
    <hyperlink r:id="rId665" ref="E2413"/>
    <hyperlink r:id="rId666" ref="E2414"/>
    <hyperlink r:id="rId667" ref="E2415"/>
    <hyperlink r:id="rId668" ref="E2416"/>
    <hyperlink r:id="rId669" ref="E2417"/>
    <hyperlink r:id="rId670" ref="E2418"/>
    <hyperlink r:id="rId671" ref="E2419"/>
    <hyperlink r:id="rId672" ref="E2420"/>
    <hyperlink r:id="rId673" ref="E2421"/>
    <hyperlink r:id="rId674" ref="E2422"/>
    <hyperlink r:id="rId675" ref="E2423"/>
    <hyperlink r:id="rId676" ref="E2424"/>
    <hyperlink r:id="rId677" ref="E2425"/>
    <hyperlink r:id="rId678" ref="E2426"/>
    <hyperlink r:id="rId679" ref="E2427"/>
    <hyperlink r:id="rId680" ref="E2428"/>
    <hyperlink r:id="rId681" ref="E2429"/>
    <hyperlink r:id="rId682" ref="E2430"/>
    <hyperlink r:id="rId683" ref="E2431"/>
    <hyperlink r:id="rId684" ref="E2432"/>
    <hyperlink r:id="rId685" ref="E2433"/>
    <hyperlink r:id="rId686" ref="E2434"/>
    <hyperlink r:id="rId687" ref="E2435"/>
    <hyperlink r:id="rId688" ref="E2436"/>
    <hyperlink r:id="rId689" ref="E2438"/>
    <hyperlink r:id="rId690" ref="E2439"/>
    <hyperlink r:id="rId691" ref="E2440"/>
    <hyperlink r:id="rId692" ref="E2441"/>
    <hyperlink r:id="rId693" ref="E2442"/>
    <hyperlink r:id="rId694" ref="E2443"/>
    <hyperlink r:id="rId695" ref="E2444"/>
    <hyperlink r:id="rId696" ref="E2445"/>
    <hyperlink r:id="rId697" ref="E2446"/>
    <hyperlink r:id="rId698" ref="E2447"/>
    <hyperlink r:id="rId699" ref="E2448"/>
    <hyperlink r:id="rId700" ref="E2449"/>
    <hyperlink r:id="rId701" ref="E2450"/>
    <hyperlink r:id="rId702" ref="E2451"/>
    <hyperlink r:id="rId703" ref="E2452"/>
    <hyperlink r:id="rId704" ref="E2453"/>
    <hyperlink r:id="rId705" ref="E2454"/>
    <hyperlink r:id="rId706" ref="E2455"/>
    <hyperlink r:id="rId707" ref="E2456"/>
    <hyperlink r:id="rId708" ref="E2457"/>
    <hyperlink r:id="rId709" ref="E2458"/>
    <hyperlink r:id="rId710" ref="E2459"/>
    <hyperlink r:id="rId711" ref="E2460"/>
    <hyperlink r:id="rId712" ref="E2461"/>
    <hyperlink r:id="rId713" ref="E2462"/>
    <hyperlink r:id="rId714" ref="E2463"/>
    <hyperlink r:id="rId715" ref="E2464"/>
    <hyperlink r:id="rId716" ref="E2465"/>
    <hyperlink r:id="rId717" ref="E2466"/>
    <hyperlink r:id="rId718" ref="E2467"/>
    <hyperlink r:id="rId719" ref="E2468"/>
    <hyperlink r:id="rId720" ref="E2469"/>
    <hyperlink r:id="rId721" ref="E2470"/>
    <hyperlink r:id="rId722" ref="E2471"/>
    <hyperlink r:id="rId723" ref="E2472"/>
    <hyperlink r:id="rId724" ref="E2473"/>
    <hyperlink r:id="rId725" ref="E2474"/>
    <hyperlink r:id="rId726" ref="E2475"/>
    <hyperlink r:id="rId727" ref="E2476"/>
    <hyperlink r:id="rId728" ref="E2477"/>
    <hyperlink r:id="rId729" ref="E2478"/>
    <hyperlink r:id="rId730" ref="E2479"/>
    <hyperlink r:id="rId731" ref="E2481"/>
    <hyperlink r:id="rId732" ref="E2499"/>
    <hyperlink r:id="rId733" ref="E2500"/>
    <hyperlink r:id="rId734" ref="E2501"/>
    <hyperlink r:id="rId735" ref="E2502"/>
    <hyperlink r:id="rId736" ref="E2503"/>
    <hyperlink r:id="rId737" ref="E2504"/>
    <hyperlink r:id="rId738" ref="E2505"/>
    <hyperlink r:id="rId739" ref="E2506"/>
    <hyperlink r:id="rId740" ref="E2507"/>
    <hyperlink r:id="rId741" ref="E2508"/>
    <hyperlink r:id="rId742" ref="E2509"/>
    <hyperlink r:id="rId743" ref="E2510"/>
    <hyperlink r:id="rId744" ref="E2511"/>
    <hyperlink r:id="rId745" ref="E2512"/>
    <hyperlink r:id="rId746" ref="E2513"/>
    <hyperlink r:id="rId747" ref="E2514"/>
    <hyperlink r:id="rId748" ref="E2515"/>
    <hyperlink r:id="rId749" ref="E2516"/>
    <hyperlink r:id="rId750" ref="E2517"/>
    <hyperlink r:id="rId751" ref="E2518"/>
    <hyperlink r:id="rId752" ref="E2519"/>
    <hyperlink r:id="rId753" ref="E2520"/>
    <hyperlink r:id="rId754" ref="E2521"/>
    <hyperlink r:id="rId755" ref="E2522"/>
    <hyperlink r:id="rId756" ref="E2523"/>
    <hyperlink r:id="rId757" ref="E2524"/>
    <hyperlink r:id="rId758" ref="E2525"/>
    <hyperlink r:id="rId759" ref="E2526"/>
    <hyperlink r:id="rId760" ref="E2527"/>
    <hyperlink r:id="rId761" ref="E2528"/>
    <hyperlink r:id="rId762" ref="E2529"/>
    <hyperlink r:id="rId763" ref="E2530"/>
    <hyperlink r:id="rId764" ref="E2531"/>
    <hyperlink r:id="rId765" ref="E2532"/>
    <hyperlink r:id="rId766" ref="E2533"/>
    <hyperlink r:id="rId767" ref="E2534"/>
    <hyperlink r:id="rId768" ref="E2535"/>
    <hyperlink r:id="rId769" ref="E2536"/>
    <hyperlink r:id="rId770" ref="E2537"/>
    <hyperlink r:id="rId771" ref="E2538"/>
    <hyperlink r:id="rId772" ref="E2539"/>
    <hyperlink r:id="rId773" ref="E2540"/>
    <hyperlink r:id="rId774" ref="E2541"/>
    <hyperlink r:id="rId775" ref="E2542"/>
    <hyperlink r:id="rId776" ref="E2543"/>
    <hyperlink r:id="rId777" ref="E2544"/>
    <hyperlink r:id="rId778" ref="E2545"/>
    <hyperlink r:id="rId779" ref="E2546"/>
    <hyperlink r:id="rId780" ref="E2547"/>
    <hyperlink r:id="rId781" ref="E2548"/>
    <hyperlink r:id="rId782" ref="E2549"/>
    <hyperlink r:id="rId783" ref="E2550"/>
    <hyperlink r:id="rId784" ref="E2551"/>
    <hyperlink r:id="rId785" ref="E2552"/>
    <hyperlink r:id="rId786" ref="B2553"/>
    <hyperlink r:id="rId787" ref="B2556"/>
    <hyperlink r:id="rId788" ref="B2565"/>
    <hyperlink r:id="rId789" ref="E2565"/>
    <hyperlink r:id="rId790" ref="B2566"/>
    <hyperlink r:id="rId791" ref="B2567"/>
    <hyperlink r:id="rId792" ref="B2568"/>
    <hyperlink r:id="rId793" ref="B2569"/>
    <hyperlink r:id="rId794" ref="B2570"/>
    <hyperlink r:id="rId795" ref="E2570"/>
    <hyperlink r:id="rId796" ref="B2571"/>
    <hyperlink r:id="rId797" ref="B2572"/>
    <hyperlink r:id="rId798" ref="B2573"/>
    <hyperlink r:id="rId799" ref="B2574"/>
    <hyperlink r:id="rId800" ref="E2574"/>
    <hyperlink r:id="rId801" ref="B2575"/>
    <hyperlink r:id="rId802" ref="E2575"/>
    <hyperlink r:id="rId803" ref="B2576"/>
    <hyperlink r:id="rId804" ref="E2576"/>
    <hyperlink r:id="rId805" ref="B2577"/>
    <hyperlink r:id="rId806" ref="E2577"/>
    <hyperlink r:id="rId807" ref="B2578"/>
    <hyperlink r:id="rId808" ref="B2579"/>
    <hyperlink r:id="rId809" ref="B2580"/>
    <hyperlink r:id="rId810" ref="B2581"/>
    <hyperlink r:id="rId811" ref="B2582"/>
    <hyperlink r:id="rId812" ref="B2583"/>
    <hyperlink r:id="rId813" ref="B2584"/>
    <hyperlink r:id="rId814" ref="B2585"/>
    <hyperlink r:id="rId815" ref="B2586"/>
    <hyperlink r:id="rId816" ref="B2587"/>
    <hyperlink r:id="rId817" ref="E2587"/>
    <hyperlink r:id="rId818" ref="E2588"/>
    <hyperlink r:id="rId819" ref="E2591"/>
    <hyperlink r:id="rId820" ref="E2592"/>
    <hyperlink r:id="rId821" ref="B2593"/>
    <hyperlink r:id="rId822" ref="E2594"/>
    <hyperlink r:id="rId823" ref="B2597"/>
    <hyperlink r:id="rId824" ref="E2597"/>
    <hyperlink r:id="rId825" ref="E2598"/>
    <hyperlink r:id="rId826" ref="B2599"/>
    <hyperlink r:id="rId827" ref="B2600"/>
    <hyperlink r:id="rId828" ref="E2600"/>
    <hyperlink r:id="rId829" ref="B2601"/>
    <hyperlink r:id="rId830" ref="B2602"/>
    <hyperlink r:id="rId831" ref="B2605"/>
    <hyperlink r:id="rId832" ref="E2605"/>
    <hyperlink r:id="rId833" ref="B2606"/>
    <hyperlink r:id="rId834" ref="E2606"/>
    <hyperlink r:id="rId835" ref="E2607"/>
    <hyperlink r:id="rId836" ref="B2608"/>
    <hyperlink r:id="rId837" ref="B2610"/>
    <hyperlink r:id="rId838" ref="B2611"/>
    <hyperlink r:id="rId839" ref="B2612"/>
    <hyperlink r:id="rId840" ref="E2612"/>
    <hyperlink r:id="rId841" ref="B2613"/>
    <hyperlink r:id="rId842" ref="E2613"/>
    <hyperlink r:id="rId843" ref="B2614"/>
    <hyperlink r:id="rId844" ref="B2615"/>
    <hyperlink r:id="rId845" ref="B2616"/>
    <hyperlink r:id="rId846" ref="E2616"/>
    <hyperlink r:id="rId847" ref="B2617"/>
    <hyperlink r:id="rId848" ref="E2617"/>
    <hyperlink r:id="rId849" ref="B2618"/>
    <hyperlink r:id="rId850" ref="B2619"/>
    <hyperlink r:id="rId851" ref="B2620"/>
    <hyperlink r:id="rId852" ref="B2621"/>
    <hyperlink r:id="rId853" ref="B2622"/>
    <hyperlink r:id="rId854" ref="E2622"/>
    <hyperlink r:id="rId855" ref="A2623"/>
    <hyperlink r:id="rId856" ref="A2624"/>
    <hyperlink r:id="rId857" ref="A2628"/>
    <hyperlink r:id="rId858" ref="A2629"/>
    <hyperlink r:id="rId859" ref="A2630"/>
    <hyperlink r:id="rId860" ref="E2630"/>
    <hyperlink r:id="rId861" ref="A2631"/>
    <hyperlink r:id="rId862" ref="A2632"/>
    <hyperlink r:id="rId863" ref="E2632"/>
    <hyperlink r:id="rId864" ref="A2633"/>
    <hyperlink r:id="rId865" ref="A2634"/>
    <hyperlink r:id="rId866" ref="E2634"/>
    <hyperlink r:id="rId867" ref="A2635"/>
    <hyperlink r:id="rId868" ref="E2635"/>
    <hyperlink r:id="rId869" ref="A2636"/>
    <hyperlink r:id="rId870" ref="E2636"/>
    <hyperlink r:id="rId871" ref="A2637"/>
    <hyperlink r:id="rId872" ref="A2638"/>
    <hyperlink r:id="rId873" ref="A2639"/>
    <hyperlink r:id="rId874" ref="E2639"/>
    <hyperlink r:id="rId875" ref="A2640"/>
    <hyperlink r:id="rId876" ref="E2640"/>
    <hyperlink r:id="rId877" ref="A2641"/>
    <hyperlink r:id="rId878" ref="A2642"/>
    <hyperlink r:id="rId879" ref="A2643"/>
    <hyperlink r:id="rId880" ref="A2644"/>
    <hyperlink r:id="rId881" ref="A2645"/>
    <hyperlink r:id="rId882" ref="E2645"/>
    <hyperlink r:id="rId883" ref="A2646"/>
    <hyperlink r:id="rId884" ref="A2647"/>
    <hyperlink r:id="rId885" ref="A2648"/>
    <hyperlink r:id="rId886" ref="E2649"/>
    <hyperlink r:id="rId887" ref="E2651"/>
    <hyperlink r:id="rId888" ref="E2652"/>
    <hyperlink r:id="rId889" ref="E2654"/>
    <hyperlink r:id="rId890" ref="E2655"/>
    <hyperlink r:id="rId891" ref="E2656"/>
    <hyperlink r:id="rId892" ref="E2657"/>
    <hyperlink r:id="rId893" ref="E2658"/>
    <hyperlink r:id="rId894" ref="E2660"/>
    <hyperlink r:id="rId895" ref="E2662"/>
    <hyperlink r:id="rId896" ref="E2664"/>
    <hyperlink r:id="rId897" ref="E2665"/>
    <hyperlink r:id="rId898" ref="E2666"/>
    <hyperlink r:id="rId899" ref="E2668"/>
    <hyperlink r:id="rId900" ref="E2669"/>
    <hyperlink r:id="rId901" ref="E2670"/>
    <hyperlink r:id="rId902" ref="E2671"/>
    <hyperlink r:id="rId903" ref="E2672"/>
    <hyperlink r:id="rId904" ref="E2673"/>
    <hyperlink r:id="rId905" ref="E2674"/>
    <hyperlink r:id="rId906" ref="E2675"/>
    <hyperlink r:id="rId907" ref="E2676"/>
    <hyperlink r:id="rId908" ref="E2677"/>
    <hyperlink r:id="rId909" ref="E2678"/>
    <hyperlink r:id="rId910" ref="E2679"/>
    <hyperlink r:id="rId911" ref="E2680"/>
    <hyperlink r:id="rId912" ref="E2681"/>
    <hyperlink r:id="rId913" ref="E2682"/>
    <hyperlink r:id="rId914" ref="E2683"/>
    <hyperlink r:id="rId915" ref="E2684"/>
    <hyperlink r:id="rId916" ref="E2685"/>
    <hyperlink r:id="rId917" ref="E2686"/>
    <hyperlink r:id="rId918" ref="E2687"/>
    <hyperlink r:id="rId919" ref="E2688"/>
    <hyperlink r:id="rId920" ref="E2689"/>
    <hyperlink r:id="rId921" ref="E2690"/>
    <hyperlink r:id="rId922" ref="E2692"/>
    <hyperlink r:id="rId923" ref="E2693"/>
    <hyperlink r:id="rId924" ref="E2694"/>
    <hyperlink r:id="rId925" ref="E2695"/>
    <hyperlink r:id="rId926" ref="E2697"/>
    <hyperlink r:id="rId927" ref="E2698"/>
    <hyperlink r:id="rId928" ref="E2699"/>
    <hyperlink r:id="rId929" ref="E2700"/>
    <hyperlink r:id="rId930" ref="E2701"/>
    <hyperlink r:id="rId931" ref="E2702"/>
    <hyperlink r:id="rId932" ref="E2703"/>
    <hyperlink r:id="rId933" ref="E2704"/>
    <hyperlink r:id="rId934" ref="E2705"/>
    <hyperlink r:id="rId935" ref="E2706"/>
    <hyperlink r:id="rId936" ref="E2707"/>
    <hyperlink r:id="rId937" ref="E2708"/>
    <hyperlink r:id="rId938" ref="E2709"/>
    <hyperlink r:id="rId939" ref="E2710"/>
    <hyperlink r:id="rId940" ref="E2711"/>
    <hyperlink r:id="rId941" ref="E2712"/>
    <hyperlink r:id="rId942" ref="E2713"/>
    <hyperlink r:id="rId943" ref="E2714"/>
    <hyperlink r:id="rId944" ref="E2715"/>
    <hyperlink r:id="rId945" ref="E2716"/>
    <hyperlink r:id="rId946" ref="E2717"/>
    <hyperlink r:id="rId947" ref="E2718"/>
    <hyperlink r:id="rId948" ref="E2719"/>
    <hyperlink r:id="rId949" ref="E2720"/>
    <hyperlink r:id="rId950" ref="E2721"/>
    <hyperlink r:id="rId951" ref="E2722"/>
    <hyperlink r:id="rId952" ref="E2723"/>
    <hyperlink r:id="rId953" ref="E2724"/>
    <hyperlink r:id="rId954" ref="E2725"/>
    <hyperlink r:id="rId955" ref="E2726"/>
    <hyperlink r:id="rId956" ref="E2727"/>
    <hyperlink r:id="rId957" ref="E2728"/>
    <hyperlink r:id="rId958" ref="E2729"/>
    <hyperlink r:id="rId959" ref="E2731"/>
    <hyperlink r:id="rId960" ref="E2732"/>
    <hyperlink r:id="rId961" ref="E2733"/>
    <hyperlink r:id="rId962" ref="E2734"/>
    <hyperlink r:id="rId963" ref="E2735"/>
    <hyperlink r:id="rId964" ref="E2736"/>
    <hyperlink r:id="rId965" ref="E2737"/>
    <hyperlink r:id="rId966" ref="E2738"/>
    <hyperlink r:id="rId967" ref="E2739"/>
    <hyperlink r:id="rId968" ref="E2740"/>
    <hyperlink r:id="rId969" ref="E2741"/>
    <hyperlink r:id="rId970" ref="E2742"/>
    <hyperlink r:id="rId971" ref="E2743"/>
    <hyperlink r:id="rId972" ref="E2744"/>
    <hyperlink r:id="rId973" ref="E2745"/>
    <hyperlink r:id="rId974" ref="E2746"/>
    <hyperlink r:id="rId975" ref="E2747"/>
    <hyperlink r:id="rId976" ref="E2748"/>
    <hyperlink r:id="rId977" ref="E2749"/>
    <hyperlink r:id="rId978" ref="E2750"/>
    <hyperlink r:id="rId979" ref="E2751"/>
    <hyperlink r:id="rId980" ref="E2752"/>
    <hyperlink r:id="rId981" ref="E2753"/>
    <hyperlink r:id="rId982" ref="E2754"/>
    <hyperlink r:id="rId983" ref="E2755"/>
    <hyperlink r:id="rId984" ref="E2756"/>
    <hyperlink r:id="rId985" ref="E2757"/>
    <hyperlink r:id="rId986" ref="E2758"/>
    <hyperlink r:id="rId987" ref="E2759"/>
    <hyperlink r:id="rId988" ref="E2760"/>
    <hyperlink r:id="rId989" ref="E2761"/>
    <hyperlink r:id="rId990" ref="E2762"/>
    <hyperlink r:id="rId991" ref="E2763"/>
    <hyperlink r:id="rId992" ref="E2764"/>
    <hyperlink r:id="rId993" ref="E2765"/>
    <hyperlink r:id="rId994" ref="E2766"/>
    <hyperlink r:id="rId995" ref="E2767"/>
    <hyperlink r:id="rId996" ref="E2768"/>
    <hyperlink r:id="rId997" ref="E2769"/>
    <hyperlink r:id="rId998" ref="E2770"/>
    <hyperlink r:id="rId999" ref="E2771"/>
    <hyperlink r:id="rId1000" ref="E2772"/>
    <hyperlink r:id="rId1001" ref="E2773"/>
    <hyperlink r:id="rId1002" ref="E2774"/>
    <hyperlink r:id="rId1003" ref="E2775"/>
    <hyperlink r:id="rId1004" ref="E2776"/>
    <hyperlink r:id="rId1005" ref="E2777"/>
    <hyperlink r:id="rId1006" ref="E2778"/>
    <hyperlink r:id="rId1007" ref="E2779"/>
    <hyperlink r:id="rId1008" ref="E2784"/>
    <hyperlink r:id="rId1009" ref="E2785"/>
    <hyperlink r:id="rId1010" ref="E2786"/>
    <hyperlink r:id="rId1011" ref="E2787"/>
    <hyperlink r:id="rId1012" ref="E2788"/>
    <hyperlink r:id="rId1013" ref="E2789"/>
    <hyperlink r:id="rId1014" ref="E2790"/>
    <hyperlink r:id="rId1015" ref="E2791"/>
    <hyperlink r:id="rId1016" ref="E2792"/>
    <hyperlink r:id="rId1017" ref="E2793"/>
    <hyperlink r:id="rId1018" ref="E2794"/>
    <hyperlink r:id="rId1019" ref="E2795"/>
    <hyperlink r:id="rId1020" ref="E2800"/>
    <hyperlink r:id="rId1021" ref="E2801"/>
    <hyperlink r:id="rId1022" ref="E2802"/>
    <hyperlink r:id="rId1023" ref="E2803"/>
    <hyperlink r:id="rId1024" ref="E2804"/>
    <hyperlink r:id="rId1025" ref="E2805"/>
    <hyperlink r:id="rId1026" ref="E2806"/>
    <hyperlink r:id="rId1027" ref="E2807"/>
    <hyperlink r:id="rId1028" ref="E2808"/>
    <hyperlink r:id="rId1029" ref="E2809"/>
    <hyperlink r:id="rId1030" ref="E2810"/>
    <hyperlink r:id="rId1031" ref="E2811"/>
    <hyperlink r:id="rId1032" ref="E2812"/>
    <hyperlink r:id="rId1033" ref="E2813"/>
    <hyperlink r:id="rId1034" ref="E2814"/>
    <hyperlink r:id="rId1035" ref="E2815"/>
    <hyperlink r:id="rId1036" ref="E2816"/>
    <hyperlink r:id="rId1037" location="!/" ref="E2818"/>
    <hyperlink r:id="rId1038" ref="E2819"/>
    <hyperlink r:id="rId1039" ref="E2820"/>
    <hyperlink r:id="rId1040" ref="E2821"/>
    <hyperlink r:id="rId1041" ref="E2822"/>
    <hyperlink r:id="rId1042" ref="E2823"/>
    <hyperlink r:id="rId1043" ref="E2825"/>
    <hyperlink r:id="rId1044" ref="E2826"/>
    <hyperlink r:id="rId1045" ref="E2827"/>
    <hyperlink r:id="rId1046" ref="E2828"/>
    <hyperlink r:id="rId1047" ref="E2840"/>
    <hyperlink r:id="rId1048" ref="E2866"/>
    <hyperlink r:id="rId1049" ref="B2869"/>
    <hyperlink r:id="rId1050" ref="B2870"/>
    <hyperlink r:id="rId1051" ref="B2871"/>
    <hyperlink r:id="rId1052" ref="B2872"/>
    <hyperlink r:id="rId1053" ref="E2878"/>
    <hyperlink r:id="rId1054" ref="E2879"/>
    <hyperlink r:id="rId1055" ref="E2880"/>
    <hyperlink r:id="rId1056" ref="E2881"/>
    <hyperlink r:id="rId1057" ref="E2882"/>
    <hyperlink r:id="rId1058" ref="E2883"/>
    <hyperlink r:id="rId1059" ref="E2884"/>
    <hyperlink r:id="rId1060" ref="E2885"/>
    <hyperlink r:id="rId1061" ref="E2886"/>
    <hyperlink r:id="rId1062" ref="E2887"/>
    <hyperlink r:id="rId1063" ref="E2889"/>
    <hyperlink r:id="rId1064" ref="E2890"/>
    <hyperlink r:id="rId1065" ref="E2891"/>
    <hyperlink r:id="rId1066" ref="E2892"/>
    <hyperlink r:id="rId1067" ref="E2893"/>
    <hyperlink r:id="rId1068" ref="E2894"/>
    <hyperlink r:id="rId1069" ref="E2895"/>
    <hyperlink r:id="rId1070" ref="E2896"/>
    <hyperlink r:id="rId1071" ref="E2897"/>
    <hyperlink r:id="rId1072" ref="E2898"/>
    <hyperlink r:id="rId1073" ref="E2899"/>
    <hyperlink r:id="rId1074" ref="E2900"/>
    <hyperlink r:id="rId1075" ref="E2901"/>
    <hyperlink r:id="rId1076" ref="E2902"/>
    <hyperlink r:id="rId1077" ref="E2910"/>
    <hyperlink r:id="rId1078" ref="E2911"/>
    <hyperlink r:id="rId1079" ref="E2912"/>
    <hyperlink r:id="rId1080" ref="B2913"/>
    <hyperlink r:id="rId1081" ref="B2914"/>
    <hyperlink r:id="rId1082" ref="D2918"/>
    <hyperlink r:id="rId1083" ref="B2919"/>
    <hyperlink r:id="rId1084" ref="E2929"/>
    <hyperlink r:id="rId1085" ref="E2930"/>
    <hyperlink r:id="rId1086" ref="E2931"/>
    <hyperlink r:id="rId1087" ref="E2932"/>
    <hyperlink r:id="rId1088" ref="E2933"/>
    <hyperlink r:id="rId1089" ref="E2934"/>
    <hyperlink r:id="rId1090" ref="E2935"/>
    <hyperlink r:id="rId1091" ref="E2936"/>
    <hyperlink r:id="rId1092" ref="E2937"/>
    <hyperlink r:id="rId1093" ref="E2938"/>
    <hyperlink r:id="rId1094" ref="E2939"/>
    <hyperlink r:id="rId1095" ref="E2940"/>
    <hyperlink r:id="rId1096" ref="E2941"/>
    <hyperlink r:id="rId1097" ref="E2942"/>
    <hyperlink r:id="rId1098" ref="E2943"/>
    <hyperlink r:id="rId1099" ref="E2944"/>
    <hyperlink r:id="rId1100" ref="E2945"/>
    <hyperlink r:id="rId1101" ref="E2946"/>
    <hyperlink r:id="rId1102" ref="E2947"/>
    <hyperlink r:id="rId1103" ref="E2948"/>
    <hyperlink r:id="rId1104" ref="E2949"/>
    <hyperlink r:id="rId1105" ref="E2950"/>
    <hyperlink r:id="rId1106" ref="E2951"/>
    <hyperlink r:id="rId1107" ref="E2952"/>
    <hyperlink r:id="rId1108" ref="E2953"/>
    <hyperlink r:id="rId1109" ref="E2954"/>
    <hyperlink r:id="rId1110" ref="E2955"/>
    <hyperlink r:id="rId1111" ref="E2956"/>
    <hyperlink r:id="rId1112" ref="E2957"/>
    <hyperlink r:id="rId1113" ref="E2958"/>
    <hyperlink r:id="rId1114" ref="E2959"/>
    <hyperlink r:id="rId1115" ref="E2960"/>
    <hyperlink r:id="rId1116" ref="E2961"/>
    <hyperlink r:id="rId1117" ref="E2962"/>
    <hyperlink r:id="rId1118" ref="E2963"/>
    <hyperlink r:id="rId1119" ref="E2964"/>
    <hyperlink r:id="rId1120" ref="E2965"/>
    <hyperlink r:id="rId1121" ref="E2966"/>
    <hyperlink r:id="rId1122" ref="E2967"/>
    <hyperlink r:id="rId1123" ref="E2968"/>
    <hyperlink r:id="rId1124" ref="E2969"/>
    <hyperlink r:id="rId1125" ref="E2970"/>
    <hyperlink r:id="rId1126" location="!/" ref="E2971"/>
    <hyperlink r:id="rId1127" ref="E2972"/>
    <hyperlink r:id="rId1128" ref="E2973"/>
    <hyperlink r:id="rId1129" ref="E2974"/>
    <hyperlink r:id="rId1130" ref="E2975"/>
    <hyperlink r:id="rId1131" ref="E2976"/>
    <hyperlink r:id="rId1132" ref="E2977"/>
    <hyperlink r:id="rId1133" ref="E2978"/>
    <hyperlink r:id="rId1134" ref="E2979"/>
    <hyperlink r:id="rId1135" ref="E2980"/>
    <hyperlink r:id="rId1136" ref="E2981"/>
    <hyperlink r:id="rId1137" ref="E2982"/>
    <hyperlink r:id="rId1138" ref="E2983"/>
    <hyperlink r:id="rId1139" ref="E2984"/>
    <hyperlink r:id="rId1140" ref="E2985"/>
    <hyperlink r:id="rId1141" ref="E2986"/>
    <hyperlink r:id="rId1142" ref="E2987"/>
    <hyperlink r:id="rId1143" ref="E2988"/>
    <hyperlink r:id="rId1144" ref="E2989"/>
    <hyperlink r:id="rId1145" ref="E2990"/>
    <hyperlink r:id="rId1146" ref="E2991"/>
    <hyperlink r:id="rId1147" ref="E2992"/>
    <hyperlink r:id="rId1148" ref="E2993"/>
    <hyperlink r:id="rId1149" ref="E2994"/>
    <hyperlink r:id="rId1150" ref="E2995"/>
    <hyperlink r:id="rId1151" ref="E2996"/>
    <hyperlink r:id="rId1152" ref="E2997"/>
    <hyperlink r:id="rId1153" ref="E2998"/>
    <hyperlink r:id="rId1154" ref="E2999"/>
    <hyperlink r:id="rId1155" ref="E3000"/>
    <hyperlink r:id="rId1156" ref="E3001"/>
    <hyperlink r:id="rId1157" ref="E3002"/>
    <hyperlink r:id="rId1158" ref="E3003"/>
    <hyperlink r:id="rId1159" ref="E3004"/>
    <hyperlink r:id="rId1160" ref="E3005"/>
    <hyperlink r:id="rId1161" ref="E3006"/>
    <hyperlink r:id="rId1162" ref="E3008"/>
    <hyperlink r:id="rId1163" ref="E3009"/>
    <hyperlink r:id="rId1164" ref="E3010"/>
    <hyperlink r:id="rId1165" ref="E3011"/>
    <hyperlink r:id="rId1166" ref="E3012"/>
    <hyperlink r:id="rId1167" ref="E3013"/>
    <hyperlink r:id="rId1168" ref="E3014"/>
    <hyperlink r:id="rId1169" ref="E3015"/>
    <hyperlink r:id="rId1170" ref="E3016"/>
    <hyperlink r:id="rId1171" ref="E3017"/>
    <hyperlink r:id="rId1172" ref="E3018"/>
    <hyperlink r:id="rId1173" ref="E3019"/>
    <hyperlink r:id="rId1174" ref="E3020"/>
    <hyperlink r:id="rId1175" ref="E3021"/>
    <hyperlink r:id="rId1176" ref="E3022"/>
    <hyperlink r:id="rId1177" ref="E3023"/>
    <hyperlink r:id="rId1178" ref="E3024"/>
    <hyperlink r:id="rId1179" ref="E3025"/>
    <hyperlink r:id="rId1180" ref="E3026"/>
    <hyperlink r:id="rId1181" ref="E3027"/>
    <hyperlink r:id="rId1182" ref="E3028"/>
    <hyperlink r:id="rId1183" ref="E3029"/>
    <hyperlink r:id="rId1184" ref="E3031"/>
    <hyperlink r:id="rId1185" ref="E3032"/>
    <hyperlink r:id="rId1186" ref="E3034"/>
    <hyperlink r:id="rId1187" ref="D3044"/>
    <hyperlink r:id="rId1188" ref="E3053"/>
    <hyperlink r:id="rId1189" ref="E3068"/>
    <hyperlink r:id="rId1190" ref="B3069"/>
    <hyperlink r:id="rId1191" ref="E3069"/>
    <hyperlink r:id="rId1192" ref="B3070"/>
    <hyperlink r:id="rId1193" ref="E3070"/>
    <hyperlink r:id="rId1194" ref="E3071"/>
    <hyperlink r:id="rId1195" ref="E3072"/>
    <hyperlink r:id="rId1196" location="!/" ref="E3077"/>
    <hyperlink r:id="rId1197" ref="E3079"/>
    <hyperlink r:id="rId1198" ref="E3080"/>
    <hyperlink r:id="rId1199" ref="E3081"/>
    <hyperlink r:id="rId1200" ref="E3082"/>
    <hyperlink r:id="rId1201" ref="E3086"/>
    <hyperlink r:id="rId1202" ref="E3095"/>
    <hyperlink r:id="rId1203" ref="E3102"/>
    <hyperlink r:id="rId1204" ref="E3103"/>
    <hyperlink r:id="rId1205" ref="E3104"/>
    <hyperlink r:id="rId1206" ref="E3105"/>
    <hyperlink r:id="rId1207" ref="E3106"/>
    <hyperlink r:id="rId1208" ref="E3107"/>
    <hyperlink r:id="rId1209" ref="E3108"/>
    <hyperlink r:id="rId1210" ref="E3109"/>
    <hyperlink r:id="rId1211" ref="E3110"/>
    <hyperlink r:id="rId1212" ref="E3111"/>
    <hyperlink r:id="rId1213" ref="E3112"/>
    <hyperlink r:id="rId1214" ref="E3113"/>
    <hyperlink r:id="rId1215" ref="E3114"/>
    <hyperlink r:id="rId1216" ref="E3115"/>
    <hyperlink r:id="rId1217" ref="E3116"/>
    <hyperlink r:id="rId1218" ref="E3117"/>
    <hyperlink r:id="rId1219" ref="E3141"/>
    <hyperlink r:id="rId1220" ref="E3142"/>
    <hyperlink r:id="rId1221" ref="E3143"/>
    <hyperlink r:id="rId1222" ref="E3144"/>
    <hyperlink r:id="rId1223" ref="E3155"/>
    <hyperlink r:id="rId1224" ref="E3156"/>
    <hyperlink r:id="rId1225" ref="E3159"/>
    <hyperlink r:id="rId1226" ref="E3165"/>
    <hyperlink r:id="rId1227" ref="E3166"/>
    <hyperlink r:id="rId1228" ref="E3169"/>
    <hyperlink r:id="rId1229" ref="E3170"/>
    <hyperlink r:id="rId1230" ref="E3174"/>
    <hyperlink r:id="rId1231" ref="E3178"/>
    <hyperlink r:id="rId1232" ref="E3182"/>
    <hyperlink r:id="rId1233" ref="E3183"/>
    <hyperlink r:id="rId1234" ref="E3185"/>
    <hyperlink r:id="rId1235" ref="E3186"/>
    <hyperlink r:id="rId1236" ref="E3187"/>
    <hyperlink r:id="rId1237" ref="E3189"/>
    <hyperlink r:id="rId1238" ref="E3193"/>
    <hyperlink r:id="rId1239" ref="E3194"/>
    <hyperlink r:id="rId1240" ref="E3195"/>
    <hyperlink r:id="rId1241" ref="E3201"/>
    <hyperlink r:id="rId1242" ref="E3205"/>
    <hyperlink r:id="rId1243" ref="E3214"/>
    <hyperlink r:id="rId1244" ref="E3222"/>
    <hyperlink r:id="rId1245" ref="E3225"/>
    <hyperlink r:id="rId1246" ref="E3226"/>
    <hyperlink r:id="rId1247" ref="E3231"/>
    <hyperlink r:id="rId1248" ref="E3236"/>
    <hyperlink r:id="rId1249" ref="E3237"/>
    <hyperlink r:id="rId1250" ref="E3240"/>
    <hyperlink r:id="rId1251" ref="E3248"/>
    <hyperlink r:id="rId1252" ref="E3249"/>
    <hyperlink r:id="rId1253" ref="E3253"/>
    <hyperlink r:id="rId1254" ref="E3254"/>
    <hyperlink r:id="rId1255" ref="E3257"/>
    <hyperlink r:id="rId1256" ref="E3259"/>
    <hyperlink r:id="rId1257" ref="E3274"/>
    <hyperlink r:id="rId1258" ref="E3278"/>
    <hyperlink r:id="rId1259" ref="E3280"/>
    <hyperlink r:id="rId1260" ref="E3281"/>
    <hyperlink r:id="rId1261" ref="E3282"/>
    <hyperlink r:id="rId1262" ref="E3283"/>
    <hyperlink r:id="rId1263" ref="D3284"/>
    <hyperlink r:id="rId1264" ref="E3284"/>
    <hyperlink r:id="rId1265" ref="E3285"/>
    <hyperlink r:id="rId1266" ref="D3286"/>
    <hyperlink r:id="rId1267" ref="E3286"/>
    <hyperlink r:id="rId1268" ref="E3287"/>
    <hyperlink r:id="rId1269" ref="D3288"/>
    <hyperlink r:id="rId1270" location="citeas" ref="E3288"/>
    <hyperlink r:id="rId1271" ref="E3289"/>
    <hyperlink r:id="rId1272" ref="E3290"/>
    <hyperlink r:id="rId1273" ref="D3291"/>
    <hyperlink r:id="rId1274" ref="E3291"/>
    <hyperlink r:id="rId1275" ref="D3292"/>
    <hyperlink r:id="rId1276" ref="E3292"/>
    <hyperlink r:id="rId1277" ref="E3293"/>
    <hyperlink r:id="rId1278" ref="E3294"/>
    <hyperlink r:id="rId1279" location="!/" ref="E3295"/>
    <hyperlink r:id="rId1280" ref="D3296"/>
    <hyperlink r:id="rId1281" ref="E3296"/>
    <hyperlink r:id="rId1282" ref="E3297"/>
    <hyperlink r:id="rId1283" ref="D3298"/>
    <hyperlink r:id="rId1284" location="citeas" ref="E3298"/>
    <hyperlink r:id="rId1285" ref="D3299"/>
    <hyperlink r:id="rId1286" ref="E3299"/>
    <hyperlink r:id="rId1287" ref="D3300"/>
    <hyperlink r:id="rId1288" ref="E3300"/>
    <hyperlink r:id="rId1289" ref="D3301"/>
    <hyperlink r:id="rId1290" ref="E3301"/>
    <hyperlink r:id="rId1291" ref="D3302"/>
    <hyperlink r:id="rId1292" ref="E3302"/>
    <hyperlink r:id="rId1293" ref="D3303"/>
    <hyperlink r:id="rId1294" ref="E3303"/>
    <hyperlink r:id="rId1295" ref="D3304"/>
    <hyperlink r:id="rId1296" ref="E3304"/>
    <hyperlink r:id="rId1297" ref="D3305"/>
    <hyperlink r:id="rId1298" ref="E3305"/>
    <hyperlink r:id="rId1299" ref="D3306"/>
    <hyperlink r:id="rId1300" ref="E3306"/>
    <hyperlink r:id="rId1301" ref="D3307"/>
    <hyperlink r:id="rId1302" location="abs0015" ref="E3307"/>
    <hyperlink r:id="rId1303" ref="E3308"/>
    <hyperlink r:id="rId1304" ref="B3309"/>
    <hyperlink r:id="rId1305" ref="D3309"/>
    <hyperlink r:id="rId1306" ref="E3309"/>
    <hyperlink r:id="rId1307" ref="E3310"/>
    <hyperlink r:id="rId1308" ref="D3311"/>
    <hyperlink r:id="rId1309" ref="E3311"/>
    <hyperlink r:id="rId1310" ref="D3312"/>
    <hyperlink r:id="rId1311" ref="E3312"/>
    <hyperlink r:id="rId1312" ref="D3313"/>
    <hyperlink r:id="rId1313" ref="E3313"/>
    <hyperlink r:id="rId1314" ref="D3314"/>
    <hyperlink r:id="rId1315" ref="E3314"/>
    <hyperlink r:id="rId1316" ref="D3315"/>
    <hyperlink r:id="rId1317" ref="E3315"/>
    <hyperlink r:id="rId1318" ref="D3316"/>
    <hyperlink r:id="rId1319" ref="E3316"/>
    <hyperlink r:id="rId1320" ref="D3319"/>
    <hyperlink r:id="rId1321" ref="E3319"/>
    <hyperlink r:id="rId1322" ref="B3320"/>
    <hyperlink r:id="rId1323" ref="D3320"/>
    <hyperlink r:id="rId1324" ref="E3320"/>
    <hyperlink r:id="rId1325" ref="B3321"/>
    <hyperlink r:id="rId1326" ref="E3321"/>
    <hyperlink r:id="rId1327" ref="B3322"/>
    <hyperlink r:id="rId1328" ref="D3322"/>
    <hyperlink r:id="rId1329" ref="E3322"/>
    <hyperlink r:id="rId1330" ref="B3323"/>
    <hyperlink r:id="rId1331" ref="D3323"/>
    <hyperlink r:id="rId1332" location="citeas" ref="E3323"/>
    <hyperlink r:id="rId1333" ref="D3324"/>
    <hyperlink r:id="rId1334" ref="E3324"/>
    <hyperlink r:id="rId1335" ref="D3325"/>
    <hyperlink r:id="rId1336" ref="E3325"/>
    <hyperlink r:id="rId1337" ref="D3327"/>
    <hyperlink r:id="rId1338" ref="E3327"/>
    <hyperlink r:id="rId1339" ref="D3328"/>
    <hyperlink r:id="rId1340" ref="E3328"/>
    <hyperlink r:id="rId1341" ref="D3329"/>
    <hyperlink r:id="rId1342" ref="E3329"/>
    <hyperlink r:id="rId1343" ref="D3330"/>
    <hyperlink r:id="rId1344" ref="E3330"/>
    <hyperlink r:id="rId1345" ref="D3331"/>
    <hyperlink r:id="rId1346" ref="E3331"/>
    <hyperlink r:id="rId1347" ref="D3332"/>
    <hyperlink r:id="rId1348" ref="E3332"/>
    <hyperlink r:id="rId1349" ref="E3333"/>
    <hyperlink r:id="rId1350" ref="E3334"/>
    <hyperlink r:id="rId1351" ref="D3335"/>
    <hyperlink r:id="rId1352" ref="E3335"/>
    <hyperlink r:id="rId1353" ref="D3336"/>
    <hyperlink r:id="rId1354" ref="E3336"/>
    <hyperlink r:id="rId1355" ref="B3337"/>
    <hyperlink r:id="rId1356" location="!/" ref="E3337"/>
    <hyperlink r:id="rId1357" ref="B3338"/>
    <hyperlink r:id="rId1358" ref="D3338"/>
    <hyperlink r:id="rId1359" ref="E3338"/>
    <hyperlink r:id="rId1360" ref="E3339"/>
    <hyperlink r:id="rId1361" ref="E3340"/>
    <hyperlink r:id="rId1362" ref="E3341"/>
    <hyperlink r:id="rId1363" ref="E3342"/>
    <hyperlink r:id="rId1364" ref="E3343"/>
    <hyperlink r:id="rId1365" ref="E3344"/>
    <hyperlink r:id="rId1366" ref="E3345"/>
    <hyperlink r:id="rId1367" ref="E3346"/>
    <hyperlink r:id="rId1368" ref="E3347"/>
    <hyperlink r:id="rId1369" ref="E3348"/>
    <hyperlink r:id="rId1370" ref="E3349"/>
    <hyperlink r:id="rId1371" ref="E3350"/>
    <hyperlink r:id="rId1372" ref="E3355"/>
    <hyperlink r:id="rId1373" ref="D3356"/>
    <hyperlink r:id="rId1374" ref="E3356"/>
    <hyperlink r:id="rId1375" ref="E3357"/>
    <hyperlink r:id="rId1376" ref="D3358"/>
    <hyperlink r:id="rId1377" ref="E3358"/>
    <hyperlink r:id="rId1378" ref="E3359"/>
    <hyperlink r:id="rId1379" ref="D3360"/>
    <hyperlink r:id="rId1380" location="citeas" ref="E3360"/>
    <hyperlink r:id="rId1381" ref="E3361"/>
    <hyperlink r:id="rId1382" ref="E3362"/>
    <hyperlink r:id="rId1383" ref="D3363"/>
    <hyperlink r:id="rId1384" ref="E3363"/>
    <hyperlink r:id="rId1385" ref="D3364"/>
    <hyperlink r:id="rId1386" ref="E3364"/>
    <hyperlink r:id="rId1387" ref="E3365"/>
    <hyperlink r:id="rId1388" location="!/" ref="E3366"/>
    <hyperlink r:id="rId1389" ref="D3367"/>
    <hyperlink r:id="rId1390" ref="E3367"/>
    <hyperlink r:id="rId1391" ref="E3368"/>
    <hyperlink r:id="rId1392" ref="D3369"/>
    <hyperlink r:id="rId1393" location="citeas" ref="E3369"/>
    <hyperlink r:id="rId1394" ref="D3370"/>
    <hyperlink r:id="rId1395" ref="E3370"/>
    <hyperlink r:id="rId1396" ref="D3371"/>
    <hyperlink r:id="rId1397" ref="E3371"/>
    <hyperlink r:id="rId1398" ref="D3372"/>
    <hyperlink r:id="rId1399" ref="E3372"/>
    <hyperlink r:id="rId1400" ref="D3373"/>
    <hyperlink r:id="rId1401" ref="E3373"/>
    <hyperlink r:id="rId1402" ref="D3374"/>
    <hyperlink r:id="rId1403" ref="E3374"/>
    <hyperlink r:id="rId1404" ref="D3375"/>
    <hyperlink r:id="rId1405" ref="E3375"/>
    <hyperlink r:id="rId1406" ref="D3376"/>
    <hyperlink r:id="rId1407" ref="E3376"/>
    <hyperlink r:id="rId1408" ref="D3377"/>
    <hyperlink r:id="rId1409" ref="E3377"/>
    <hyperlink r:id="rId1410" ref="D3378"/>
    <hyperlink r:id="rId1411" location="abs0015" ref="E3378"/>
    <hyperlink r:id="rId1412" ref="E3379"/>
    <hyperlink r:id="rId1413" ref="B3380"/>
    <hyperlink r:id="rId1414" ref="D3380"/>
    <hyperlink r:id="rId1415" ref="E3380"/>
    <hyperlink r:id="rId1416" ref="E3381"/>
    <hyperlink r:id="rId1417" ref="D3382"/>
    <hyperlink r:id="rId1418" ref="E3382"/>
    <hyperlink r:id="rId1419" ref="D3383"/>
    <hyperlink r:id="rId1420" ref="E3383"/>
    <hyperlink r:id="rId1421" ref="D3384"/>
    <hyperlink r:id="rId1422" ref="E3384"/>
    <hyperlink r:id="rId1423" ref="D3385"/>
    <hyperlink r:id="rId1424" ref="E3385"/>
    <hyperlink r:id="rId1425" ref="D3386"/>
    <hyperlink r:id="rId1426" ref="E3386"/>
    <hyperlink r:id="rId1427" ref="D3387"/>
    <hyperlink r:id="rId1428" ref="E3387"/>
    <hyperlink r:id="rId1429" ref="B3388"/>
    <hyperlink r:id="rId1430" ref="D3388"/>
    <hyperlink r:id="rId1431" ref="E3388"/>
    <hyperlink r:id="rId1432" ref="B3389"/>
    <hyperlink r:id="rId1433" ref="D3389"/>
    <hyperlink r:id="rId1434" ref="E3389"/>
    <hyperlink r:id="rId1435" ref="B3390"/>
    <hyperlink r:id="rId1436" ref="D3390"/>
    <hyperlink r:id="rId1437" location="citeas" ref="E3390"/>
    <hyperlink r:id="rId1438" ref="D3391"/>
    <hyperlink r:id="rId1439" ref="E3391"/>
    <hyperlink r:id="rId1440" ref="D3392"/>
    <hyperlink r:id="rId1441" ref="E3392"/>
    <hyperlink r:id="rId1442" ref="D3393"/>
    <hyperlink r:id="rId1443" ref="E3393"/>
    <hyperlink r:id="rId1444" ref="D3394"/>
    <hyperlink r:id="rId1445" ref="E3394"/>
    <hyperlink r:id="rId1446" ref="D3395"/>
    <hyperlink r:id="rId1447" ref="E3395"/>
    <hyperlink r:id="rId1448" ref="D3396"/>
    <hyperlink r:id="rId1449" ref="E3396"/>
    <hyperlink r:id="rId1450" ref="D3397"/>
    <hyperlink r:id="rId1451" ref="E3397"/>
    <hyperlink r:id="rId1452" ref="D3398"/>
    <hyperlink r:id="rId1453" ref="E3398"/>
    <hyperlink r:id="rId1454" ref="E3399"/>
    <hyperlink r:id="rId1455" ref="E3400"/>
    <hyperlink r:id="rId1456" ref="D3401"/>
    <hyperlink r:id="rId1457" ref="E3401"/>
    <hyperlink r:id="rId1458" ref="D3402"/>
    <hyperlink r:id="rId1459" ref="E3402"/>
    <hyperlink r:id="rId1460" ref="E3403"/>
    <hyperlink r:id="rId1461" ref="E3404"/>
    <hyperlink r:id="rId1462" ref="D3405"/>
    <hyperlink r:id="rId1463" ref="E3405"/>
    <hyperlink r:id="rId1464" ref="D3406"/>
    <hyperlink r:id="rId1465" ref="E3406"/>
    <hyperlink r:id="rId1466" ref="D3407"/>
    <hyperlink r:id="rId1467" ref="E3407"/>
    <hyperlink r:id="rId1468" ref="D3408"/>
    <hyperlink r:id="rId1469" ref="E3408"/>
    <hyperlink r:id="rId1470" ref="D3409"/>
    <hyperlink r:id="rId1471" ref="E3409"/>
    <hyperlink r:id="rId1472" ref="E3410"/>
    <hyperlink r:id="rId1473" ref="D3411"/>
    <hyperlink r:id="rId1474" ref="E3411"/>
    <hyperlink r:id="rId1475" ref="D3412"/>
    <hyperlink r:id="rId1476" ref="E3412"/>
    <hyperlink r:id="rId1477" ref="B3413"/>
    <hyperlink r:id="rId1478" location="!/" ref="E3413"/>
    <hyperlink r:id="rId1479" ref="B3414"/>
    <hyperlink r:id="rId1480" ref="D3414"/>
    <hyperlink r:id="rId1481" ref="E3414"/>
    <hyperlink r:id="rId1482" ref="B3415"/>
    <hyperlink r:id="rId1483" ref="D3415"/>
    <hyperlink r:id="rId1484" ref="E3415"/>
    <hyperlink r:id="rId1485" ref="E3417"/>
    <hyperlink r:id="rId1486" ref="E3418"/>
    <hyperlink r:id="rId1487" ref="E3419"/>
    <hyperlink r:id="rId1488" ref="E3420"/>
    <hyperlink r:id="rId1489" ref="E3421"/>
    <hyperlink r:id="rId1490" ref="E3422"/>
    <hyperlink r:id="rId1491" ref="E3423"/>
    <hyperlink r:id="rId1492" ref="E3424"/>
    <hyperlink r:id="rId1493" ref="E3425"/>
    <hyperlink r:id="rId1494" ref="E3426"/>
    <hyperlink r:id="rId1495" ref="E3427"/>
    <hyperlink r:id="rId1496" ref="E3428"/>
    <hyperlink r:id="rId1497" ref="E3429"/>
    <hyperlink r:id="rId1498" ref="E3430"/>
    <hyperlink r:id="rId1499" ref="E3431"/>
    <hyperlink r:id="rId1500" ref="E3432"/>
    <hyperlink r:id="rId1501" ref="E3433"/>
    <hyperlink r:id="rId1502" ref="E3434"/>
    <hyperlink r:id="rId1503" ref="E3435"/>
    <hyperlink r:id="rId1504" ref="E3436"/>
    <hyperlink r:id="rId1505" ref="E3437"/>
    <hyperlink r:id="rId1506" ref="E3438"/>
    <hyperlink r:id="rId1507" ref="E3439"/>
    <hyperlink r:id="rId1508" ref="E3440"/>
    <hyperlink r:id="rId1509" ref="E3441"/>
    <hyperlink r:id="rId1510" ref="E3442"/>
    <hyperlink r:id="rId1511" ref="E3443"/>
    <hyperlink r:id="rId1512" ref="E3444"/>
    <hyperlink r:id="rId1513" ref="E3445"/>
    <hyperlink r:id="rId1514" ref="E3446"/>
    <hyperlink r:id="rId1515" ref="E3447"/>
    <hyperlink r:id="rId1516" ref="E3448"/>
    <hyperlink r:id="rId1517" ref="E3449"/>
    <hyperlink r:id="rId1518" ref="E3450"/>
    <hyperlink r:id="rId1519" ref="E3451"/>
    <hyperlink r:id="rId1520" ref="E3452"/>
    <hyperlink r:id="rId1521" ref="E3453"/>
    <hyperlink r:id="rId1522" ref="E3454"/>
    <hyperlink r:id="rId1523" ref="E3455"/>
    <hyperlink r:id="rId1524" ref="E3456"/>
    <hyperlink r:id="rId1525" ref="E3457"/>
    <hyperlink r:id="rId1526" ref="E3458"/>
    <hyperlink r:id="rId1527" ref="E3459"/>
    <hyperlink r:id="rId1528" ref="E3460"/>
    <hyperlink r:id="rId1529" ref="E3461"/>
    <hyperlink r:id="rId1530" ref="E3462"/>
    <hyperlink r:id="rId1531" ref="E3463"/>
    <hyperlink r:id="rId1532" ref="E3464"/>
    <hyperlink r:id="rId1533" ref="E3465"/>
    <hyperlink r:id="rId1534" ref="E3466"/>
    <hyperlink r:id="rId1535" ref="E3467"/>
    <hyperlink r:id="rId1536" ref="E3468"/>
    <hyperlink r:id="rId1537" ref="E3469"/>
    <hyperlink r:id="rId1538" ref="E3470"/>
    <hyperlink r:id="rId1539" ref="E3471"/>
    <hyperlink r:id="rId1540" ref="E3472"/>
    <hyperlink r:id="rId1541" ref="E3473"/>
    <hyperlink r:id="rId1542" ref="E3474"/>
    <hyperlink r:id="rId1543" ref="E3475"/>
    <hyperlink r:id="rId1544" ref="E3476"/>
    <hyperlink r:id="rId1545" ref="E3477"/>
    <hyperlink r:id="rId1546" ref="E3478"/>
    <hyperlink r:id="rId1547" ref="E3479"/>
    <hyperlink r:id="rId1548" ref="E3480"/>
    <hyperlink r:id="rId1549" ref="E3481"/>
    <hyperlink r:id="rId1550" ref="E3482"/>
    <hyperlink r:id="rId1551" ref="E3483"/>
    <hyperlink r:id="rId1552" ref="E3484"/>
    <hyperlink r:id="rId1553" ref="E3485"/>
    <hyperlink r:id="rId1554" ref="E3486"/>
    <hyperlink r:id="rId1555" ref="E3487"/>
    <hyperlink r:id="rId1556" location="Bib1" ref="E3488"/>
    <hyperlink r:id="rId1557" ref="E3489"/>
    <hyperlink r:id="rId1558" ref="E3490"/>
    <hyperlink r:id="rId1559" ref="E3491"/>
    <hyperlink r:id="rId1560" ref="E3492"/>
    <hyperlink r:id="rId1561" ref="E3496"/>
    <hyperlink r:id="rId1562" ref="E3497"/>
    <hyperlink r:id="rId1563" ref="E3498"/>
    <hyperlink r:id="rId1564" ref="E3499"/>
    <hyperlink r:id="rId1565" ref="E3500"/>
    <hyperlink r:id="rId1566" ref="E3501"/>
    <hyperlink r:id="rId1567" ref="E3502"/>
    <hyperlink r:id="rId1568" ref="E3503"/>
    <hyperlink r:id="rId1569" location="Bib1" ref="E3504"/>
    <hyperlink r:id="rId1570" ref="E3505"/>
    <hyperlink r:id="rId1571" ref="E3506"/>
    <hyperlink r:id="rId1572" ref="E3508"/>
    <hyperlink r:id="rId1573" ref="E3509"/>
    <hyperlink r:id="rId1574" ref="E3510"/>
    <hyperlink r:id="rId1575" ref="E3511"/>
    <hyperlink r:id="rId1576" ref="E3515"/>
    <hyperlink r:id="rId1577" ref="E3516"/>
    <hyperlink r:id="rId1578" ref="E3517"/>
    <hyperlink r:id="rId1579" ref="E3518"/>
    <hyperlink r:id="rId1580" ref="E3519"/>
    <hyperlink r:id="rId1581" ref="E3520"/>
    <hyperlink r:id="rId1582" ref="E3521"/>
    <hyperlink r:id="rId1583" ref="E3522"/>
    <hyperlink r:id="rId1584" location="Bib1" ref="E3523"/>
    <hyperlink r:id="rId1585" ref="E3524"/>
    <hyperlink r:id="rId1586" ref="E3525"/>
    <hyperlink r:id="rId1587" ref="E3529"/>
    <hyperlink r:id="rId1588" ref="E3530"/>
    <hyperlink r:id="rId1589" ref="E3531"/>
    <hyperlink r:id="rId1590" ref="E3532"/>
    <hyperlink r:id="rId1591" ref="E3533"/>
    <hyperlink r:id="rId1592" ref="E3534"/>
    <hyperlink r:id="rId1593" ref="E3535"/>
    <hyperlink r:id="rId1594" ref="E3536"/>
    <hyperlink r:id="rId1595" ref="E3537"/>
    <hyperlink r:id="rId1596" ref="E3538"/>
    <hyperlink r:id="rId1597" ref="E3539"/>
    <hyperlink r:id="rId1598" ref="E3540"/>
    <hyperlink r:id="rId1599" ref="E3541"/>
    <hyperlink r:id="rId1600" ref="E3542"/>
    <hyperlink r:id="rId1601" ref="E3543"/>
    <hyperlink r:id="rId1602" ref="E3544"/>
    <hyperlink r:id="rId1603" ref="E3545"/>
    <hyperlink r:id="rId1604" ref="E3574"/>
    <hyperlink r:id="rId1605" ref="E3575"/>
    <hyperlink r:id="rId1606" ref="E3576"/>
    <hyperlink r:id="rId1607" ref="E3577"/>
    <hyperlink r:id="rId1608" ref="E3578"/>
    <hyperlink r:id="rId1609" ref="E3579"/>
    <hyperlink r:id="rId1610" ref="E3580"/>
    <hyperlink r:id="rId1611" ref="E3581"/>
    <hyperlink r:id="rId1612" ref="E3582"/>
    <hyperlink r:id="rId1613" ref="E3584"/>
    <hyperlink r:id="rId1614" ref="E3586"/>
    <hyperlink r:id="rId1615" ref="E3587"/>
    <hyperlink r:id="rId1616" ref="E3588"/>
    <hyperlink r:id="rId1617" ref="E3589"/>
    <hyperlink r:id="rId1618" ref="E3590"/>
    <hyperlink r:id="rId1619" ref="E3591"/>
    <hyperlink r:id="rId1620" ref="E3592"/>
    <hyperlink r:id="rId1621" ref="E3593"/>
    <hyperlink r:id="rId1622" ref="E3594"/>
    <hyperlink r:id="rId1623" ref="E3595"/>
    <hyperlink r:id="rId1624" ref="E3596"/>
    <hyperlink r:id="rId1625" ref="E3597"/>
    <hyperlink r:id="rId1626" ref="E3598"/>
    <hyperlink r:id="rId1627" ref="E3599"/>
    <hyperlink r:id="rId1628" ref="E3600"/>
    <hyperlink r:id="rId1629" ref="E3601"/>
    <hyperlink r:id="rId1630" ref="E3602"/>
    <hyperlink r:id="rId1631" ref="E3603"/>
    <hyperlink r:id="rId1632" ref="E3604"/>
    <hyperlink r:id="rId1633" ref="E3605"/>
    <hyperlink r:id="rId1634" ref="E3606"/>
    <hyperlink r:id="rId1635" ref="E3608"/>
    <hyperlink r:id="rId1636" ref="E3609"/>
    <hyperlink r:id="rId1637" ref="E3610"/>
    <hyperlink r:id="rId1638" ref="E3612"/>
    <hyperlink r:id="rId1639" ref="E3614"/>
    <hyperlink r:id="rId1640" ref="E3615"/>
    <hyperlink r:id="rId1641" ref="E3616"/>
    <hyperlink r:id="rId1642" ref="E3617"/>
    <hyperlink r:id="rId1643" ref="E3618"/>
    <hyperlink r:id="rId1644" ref="E3619"/>
    <hyperlink r:id="rId1645" ref="E3620"/>
    <hyperlink r:id="rId1646" ref="E3621"/>
    <hyperlink r:id="rId1647" ref="E3622"/>
    <hyperlink r:id="rId1648" ref="E3623"/>
    <hyperlink r:id="rId1649" ref="E3624"/>
    <hyperlink r:id="rId1650" ref="E3625"/>
    <hyperlink r:id="rId1651" ref="E3626"/>
    <hyperlink r:id="rId1652" ref="E3627"/>
    <hyperlink r:id="rId1653" ref="E3628"/>
    <hyperlink r:id="rId1654" ref="E3629"/>
    <hyperlink r:id="rId1655" ref="E3630"/>
    <hyperlink r:id="rId1656" ref="E3631"/>
    <hyperlink r:id="rId1657" ref="E3632"/>
    <hyperlink r:id="rId1658" ref="E3633"/>
    <hyperlink r:id="rId1659" ref="E3634"/>
    <hyperlink r:id="rId1660" ref="E3635"/>
    <hyperlink r:id="rId1661" ref="E3636"/>
    <hyperlink r:id="rId1662" ref="E3637"/>
    <hyperlink r:id="rId1663" ref="E3638"/>
    <hyperlink r:id="rId1664" ref="E3639"/>
    <hyperlink r:id="rId1665" ref="E3640"/>
    <hyperlink r:id="rId1666" ref="E3641"/>
    <hyperlink r:id="rId1667" ref="E3642"/>
    <hyperlink r:id="rId1668" ref="E3643"/>
    <hyperlink r:id="rId1669" ref="E3644"/>
    <hyperlink r:id="rId1670" ref="E3645"/>
    <hyperlink r:id="rId1671" ref="E3646"/>
    <hyperlink r:id="rId1672" ref="E3647"/>
    <hyperlink r:id="rId1673" ref="E3648"/>
    <hyperlink r:id="rId1674" ref="E3649"/>
    <hyperlink r:id="rId1675" ref="E3650"/>
    <hyperlink r:id="rId1676" ref="E3651"/>
    <hyperlink r:id="rId1677" ref="E3652"/>
    <hyperlink r:id="rId1678" ref="E3653"/>
    <hyperlink r:id="rId1679" ref="E3654"/>
    <hyperlink r:id="rId1680" ref="E3655"/>
    <hyperlink r:id="rId1681" ref="E3656"/>
    <hyperlink r:id="rId1682" ref="E3657"/>
    <hyperlink r:id="rId1683" ref="E3658"/>
    <hyperlink r:id="rId1684" ref="E3659"/>
    <hyperlink r:id="rId1685" ref="E3660"/>
    <hyperlink r:id="rId1686" ref="E3661"/>
    <hyperlink r:id="rId1687" ref="E3662"/>
    <hyperlink r:id="rId1688" ref="E3663"/>
    <hyperlink r:id="rId1689" ref="E3664"/>
    <hyperlink r:id="rId1690" ref="E3665"/>
    <hyperlink r:id="rId1691" ref="E3666"/>
    <hyperlink r:id="rId1692" ref="E3667"/>
    <hyperlink r:id="rId1693" ref="E3668"/>
    <hyperlink r:id="rId1694" ref="E3669"/>
    <hyperlink r:id="rId1695" ref="E3671"/>
    <hyperlink r:id="rId1696" ref="E3672"/>
    <hyperlink r:id="rId1697" ref="E3673"/>
    <hyperlink r:id="rId1698" ref="E3674"/>
    <hyperlink r:id="rId1699" ref="E3675"/>
    <hyperlink r:id="rId1700" ref="E3676"/>
    <hyperlink r:id="rId1701" ref="E3677"/>
    <hyperlink r:id="rId1702" ref="E3678"/>
  </hyperlinks>
  <printOptions/>
  <pageMargins bottom="0.75" footer="0.0" header="0.0" left="0.7" right="0.7" top="0.75"/>
  <pageSetup orientation="landscape"/>
  <drawing r:id="rId170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2.14"/>
    <col customWidth="1" min="2" max="2" width="9.71"/>
    <col customWidth="1" min="3" max="3" width="10.71"/>
    <col customWidth="1" min="4" max="4" width="12.43"/>
    <col customWidth="1" min="5" max="5" width="7.0"/>
    <col customWidth="1" min="6" max="6" width="9.14"/>
    <col customWidth="1" min="7" max="7" width="12.71"/>
    <col customWidth="1" min="8" max="10" width="15.0"/>
    <col customWidth="1" min="11" max="12" width="8.71"/>
    <col customWidth="1" min="13" max="16" width="8.86"/>
    <col customWidth="1" min="17" max="25" width="8.0"/>
  </cols>
  <sheetData>
    <row r="1">
      <c r="A1" s="370"/>
      <c r="B1" s="1043"/>
      <c r="C1" s="182"/>
      <c r="D1" s="1044"/>
      <c r="E1" s="1045"/>
      <c r="F1" s="1045"/>
      <c r="G1" s="1044"/>
      <c r="H1" s="1044"/>
      <c r="I1" s="1044"/>
      <c r="J1" s="1044"/>
      <c r="K1" s="1044"/>
      <c r="L1" s="1044"/>
    </row>
    <row r="2">
      <c r="A2" s="1046" t="s">
        <v>7044</v>
      </c>
      <c r="B2" s="72"/>
      <c r="C2" s="72"/>
      <c r="D2" s="72"/>
      <c r="E2" s="72"/>
      <c r="F2" s="72"/>
      <c r="G2" s="72"/>
      <c r="H2" s="72"/>
      <c r="I2" s="72"/>
      <c r="J2" s="72"/>
      <c r="K2" s="72"/>
      <c r="L2" s="73"/>
      <c r="M2" s="75"/>
      <c r="N2" s="75"/>
      <c r="O2" s="75"/>
      <c r="P2" s="75"/>
      <c r="Q2" s="75"/>
      <c r="R2" s="75"/>
      <c r="S2" s="75"/>
      <c r="T2" s="75"/>
      <c r="U2" s="75"/>
      <c r="V2" s="75"/>
      <c r="W2" s="75"/>
      <c r="X2" s="75"/>
      <c r="Y2" s="75"/>
    </row>
    <row r="3">
      <c r="A3" s="1047"/>
      <c r="B3" s="1047"/>
      <c r="C3" s="1048"/>
      <c r="D3" s="1048"/>
      <c r="E3" s="1049"/>
      <c r="F3" s="1049"/>
      <c r="G3" s="1048"/>
      <c r="H3" s="1048"/>
      <c r="I3" s="1048"/>
      <c r="J3" s="1048"/>
      <c r="K3" s="1048"/>
      <c r="L3" s="1048"/>
      <c r="M3" s="75"/>
      <c r="N3" s="75"/>
      <c r="O3" s="75"/>
      <c r="P3" s="75"/>
      <c r="Q3" s="75"/>
      <c r="R3" s="75"/>
      <c r="S3" s="75"/>
      <c r="T3" s="75"/>
      <c r="U3" s="75"/>
      <c r="V3" s="75"/>
      <c r="W3" s="75"/>
      <c r="X3" s="75"/>
      <c r="Y3" s="75"/>
    </row>
    <row r="4" ht="39.0" customHeight="1">
      <c r="A4" s="76" t="s">
        <v>7045</v>
      </c>
      <c r="B4" s="72"/>
      <c r="C4" s="72"/>
      <c r="D4" s="72"/>
      <c r="E4" s="72"/>
      <c r="F4" s="72"/>
      <c r="G4" s="72"/>
      <c r="H4" s="72"/>
      <c r="I4" s="72"/>
      <c r="J4" s="72"/>
      <c r="K4" s="72"/>
      <c r="L4" s="73"/>
      <c r="M4" s="75"/>
      <c r="N4" s="75"/>
      <c r="O4" s="75"/>
      <c r="P4" s="75"/>
      <c r="Q4" s="75"/>
      <c r="R4" s="75"/>
      <c r="S4" s="75"/>
      <c r="T4" s="75"/>
      <c r="U4" s="75"/>
      <c r="V4" s="75"/>
      <c r="W4" s="75"/>
      <c r="X4" s="75"/>
      <c r="Y4" s="75"/>
    </row>
    <row r="5" ht="24.0" customHeight="1">
      <c r="A5" s="76" t="s">
        <v>7046</v>
      </c>
      <c r="B5" s="72"/>
      <c r="C5" s="72"/>
      <c r="D5" s="72"/>
      <c r="E5" s="72"/>
      <c r="F5" s="72"/>
      <c r="G5" s="72"/>
      <c r="H5" s="72"/>
      <c r="I5" s="72"/>
      <c r="J5" s="72"/>
      <c r="K5" s="72"/>
      <c r="L5" s="73"/>
      <c r="M5" s="75"/>
      <c r="N5" s="75"/>
      <c r="O5" s="75"/>
      <c r="P5" s="75"/>
      <c r="Q5" s="75"/>
      <c r="R5" s="75"/>
      <c r="S5" s="75"/>
      <c r="T5" s="75"/>
      <c r="U5" s="75"/>
      <c r="V5" s="75"/>
      <c r="W5" s="75"/>
      <c r="X5" s="75"/>
      <c r="Y5" s="75"/>
    </row>
    <row r="6">
      <c r="A6" s="76" t="s">
        <v>7046</v>
      </c>
      <c r="B6" s="72"/>
      <c r="C6" s="72"/>
      <c r="D6" s="72"/>
      <c r="E6" s="72"/>
      <c r="F6" s="72"/>
      <c r="G6" s="72"/>
      <c r="H6" s="72"/>
      <c r="I6" s="72"/>
      <c r="J6" s="72"/>
      <c r="K6" s="72"/>
      <c r="L6" s="73"/>
      <c r="M6" s="75"/>
      <c r="N6" s="75"/>
      <c r="O6" s="75"/>
      <c r="P6" s="75"/>
      <c r="Q6" s="75"/>
      <c r="R6" s="75"/>
      <c r="S6" s="75"/>
      <c r="T6" s="75"/>
      <c r="U6" s="75"/>
      <c r="V6" s="75"/>
      <c r="W6" s="75"/>
      <c r="X6" s="75"/>
      <c r="Y6" s="75"/>
    </row>
    <row r="7">
      <c r="A7" s="1050" t="s">
        <v>7047</v>
      </c>
      <c r="B7" s="1051"/>
      <c r="C7" s="1051"/>
      <c r="D7" s="1051"/>
      <c r="E7" s="1051"/>
      <c r="F7" s="1051"/>
      <c r="G7" s="1051"/>
      <c r="H7" s="1051"/>
      <c r="I7" s="1051"/>
      <c r="J7" s="1051"/>
      <c r="K7" s="1051"/>
      <c r="L7" s="1052"/>
      <c r="M7" s="75"/>
      <c r="N7" s="75"/>
      <c r="O7" s="75"/>
      <c r="P7" s="75"/>
      <c r="Q7" s="75"/>
      <c r="R7" s="75"/>
      <c r="S7" s="75"/>
      <c r="T7" s="75"/>
      <c r="U7" s="75"/>
      <c r="V7" s="75"/>
      <c r="W7" s="75"/>
      <c r="X7" s="75"/>
      <c r="Y7" s="75"/>
    </row>
    <row r="8">
      <c r="A8" s="1050" t="s">
        <v>7048</v>
      </c>
      <c r="B8" s="1051"/>
      <c r="C8" s="1051"/>
      <c r="D8" s="1051"/>
      <c r="E8" s="1051"/>
      <c r="F8" s="1051"/>
      <c r="G8" s="1051"/>
      <c r="H8" s="1051"/>
      <c r="I8" s="1051"/>
      <c r="J8" s="1051"/>
      <c r="K8" s="1051"/>
      <c r="L8" s="1052"/>
      <c r="M8" s="75"/>
      <c r="N8" s="75"/>
      <c r="O8" s="75"/>
      <c r="P8" s="75"/>
      <c r="Q8" s="75"/>
      <c r="R8" s="75"/>
      <c r="S8" s="75"/>
      <c r="T8" s="75"/>
      <c r="U8" s="75"/>
      <c r="V8" s="75"/>
      <c r="W8" s="75"/>
      <c r="X8" s="75"/>
      <c r="Y8" s="75"/>
    </row>
    <row r="9" ht="38.25" customHeight="1">
      <c r="A9" s="1053" t="s">
        <v>7049</v>
      </c>
      <c r="B9" s="1051"/>
      <c r="C9" s="1051"/>
      <c r="D9" s="1051"/>
      <c r="E9" s="1051"/>
      <c r="F9" s="1051"/>
      <c r="G9" s="1051"/>
      <c r="H9" s="1051"/>
      <c r="I9" s="1051"/>
      <c r="J9" s="1051"/>
      <c r="K9" s="1051"/>
      <c r="L9" s="1052"/>
      <c r="M9" s="75"/>
      <c r="N9" s="75"/>
      <c r="O9" s="75"/>
      <c r="P9" s="75"/>
      <c r="Q9" s="75"/>
      <c r="R9" s="75"/>
      <c r="S9" s="75"/>
      <c r="T9" s="75"/>
      <c r="U9" s="75"/>
      <c r="V9" s="75"/>
      <c r="W9" s="75"/>
      <c r="X9" s="75"/>
      <c r="Y9" s="75"/>
    </row>
    <row r="10" ht="27.0" customHeight="1">
      <c r="A10" s="1053" t="s">
        <v>7050</v>
      </c>
      <c r="B10" s="1051"/>
      <c r="C10" s="1051"/>
      <c r="D10" s="1051"/>
      <c r="E10" s="1051"/>
      <c r="F10" s="1051"/>
      <c r="G10" s="1051"/>
      <c r="H10" s="1051"/>
      <c r="I10" s="1051"/>
      <c r="J10" s="1051"/>
      <c r="K10" s="1051"/>
      <c r="L10" s="1052"/>
      <c r="M10" s="75"/>
      <c r="N10" s="75"/>
      <c r="O10" s="75"/>
      <c r="P10" s="75"/>
      <c r="Q10" s="75"/>
      <c r="R10" s="75"/>
      <c r="S10" s="75"/>
      <c r="T10" s="75"/>
      <c r="U10" s="75"/>
      <c r="V10" s="75"/>
      <c r="W10" s="75"/>
      <c r="X10" s="75"/>
      <c r="Y10" s="75"/>
    </row>
    <row r="11" ht="34.5" customHeight="1">
      <c r="A11" s="79" t="s">
        <v>7051</v>
      </c>
      <c r="B11" s="72"/>
      <c r="C11" s="72"/>
      <c r="D11" s="72"/>
      <c r="E11" s="72"/>
      <c r="F11" s="72"/>
      <c r="G11" s="72"/>
      <c r="H11" s="72"/>
      <c r="I11" s="72"/>
      <c r="J11" s="72"/>
      <c r="K11" s="72"/>
      <c r="L11" s="73"/>
      <c r="M11" s="75"/>
      <c r="N11" s="75"/>
      <c r="O11" s="75"/>
      <c r="P11" s="75"/>
      <c r="Q11" s="75"/>
      <c r="R11" s="75"/>
      <c r="S11" s="75"/>
      <c r="T11" s="75"/>
      <c r="U11" s="75"/>
      <c r="V11" s="75"/>
      <c r="W11" s="75"/>
      <c r="X11" s="75"/>
      <c r="Y11" s="75"/>
    </row>
    <row r="12">
      <c r="A12" s="1054"/>
      <c r="B12" s="1055"/>
      <c r="C12" s="1056"/>
      <c r="D12" s="1057"/>
      <c r="E12" s="1058"/>
      <c r="F12" s="1059"/>
      <c r="G12" s="1060"/>
      <c r="H12" s="1060"/>
      <c r="I12" s="1060"/>
      <c r="J12" s="1060"/>
      <c r="K12" s="1060"/>
      <c r="L12" s="1060"/>
      <c r="M12" s="75"/>
      <c r="N12" s="75"/>
      <c r="O12" s="75"/>
      <c r="P12" s="75"/>
      <c r="Q12" s="75"/>
      <c r="R12" s="75"/>
      <c r="S12" s="75"/>
      <c r="T12" s="75"/>
      <c r="U12" s="75"/>
      <c r="V12" s="75"/>
      <c r="W12" s="75"/>
      <c r="X12" s="75"/>
      <c r="Y12" s="75"/>
    </row>
    <row r="13" ht="51.0" customHeight="1">
      <c r="A13" s="1061" t="s">
        <v>7052</v>
      </c>
      <c r="B13" s="82" t="s">
        <v>7053</v>
      </c>
      <c r="C13" s="84" t="s">
        <v>8</v>
      </c>
      <c r="D13" s="83" t="s">
        <v>7054</v>
      </c>
      <c r="E13" s="1062" t="s">
        <v>7055</v>
      </c>
      <c r="F13" s="1062" t="s">
        <v>7056</v>
      </c>
      <c r="G13" s="1063" t="s">
        <v>7057</v>
      </c>
      <c r="H13" s="84" t="s">
        <v>7058</v>
      </c>
      <c r="I13" s="84" t="s">
        <v>7059</v>
      </c>
      <c r="J13" s="84" t="s">
        <v>7060</v>
      </c>
      <c r="K13" s="82" t="s">
        <v>249</v>
      </c>
      <c r="L13" s="82" t="s">
        <v>253</v>
      </c>
      <c r="M13" s="86" t="s">
        <v>2051</v>
      </c>
    </row>
    <row r="14">
      <c r="A14" s="272"/>
      <c r="B14" s="272"/>
      <c r="C14" s="311"/>
      <c r="D14" s="195"/>
      <c r="E14" s="311"/>
      <c r="F14" s="313"/>
      <c r="G14" s="162"/>
      <c r="H14" s="162"/>
      <c r="I14" s="162"/>
      <c r="J14" s="162"/>
      <c r="K14" s="164"/>
      <c r="L14" s="175"/>
    </row>
    <row r="15">
      <c r="A15" s="272"/>
      <c r="B15" s="272"/>
      <c r="C15" s="311"/>
      <c r="D15" s="195"/>
      <c r="E15" s="311"/>
      <c r="F15" s="313"/>
      <c r="G15" s="162"/>
      <c r="H15" s="162"/>
      <c r="I15" s="170"/>
      <c r="J15" s="170"/>
      <c r="K15" s="1064"/>
      <c r="L15" s="175"/>
    </row>
    <row r="16">
      <c r="A16" s="272"/>
      <c r="B16" s="272"/>
      <c r="C16" s="311"/>
      <c r="D16" s="195"/>
      <c r="E16" s="311"/>
      <c r="F16" s="313"/>
      <c r="G16" s="162"/>
      <c r="H16" s="162"/>
      <c r="I16" s="162"/>
      <c r="J16" s="162"/>
      <c r="K16" s="1065"/>
      <c r="L16" s="166"/>
    </row>
    <row r="17">
      <c r="A17" s="272"/>
      <c r="B17" s="272"/>
      <c r="C17" s="311"/>
      <c r="D17" s="195"/>
      <c r="E17" s="311"/>
      <c r="F17" s="313"/>
      <c r="G17" s="162"/>
      <c r="H17" s="162"/>
      <c r="I17" s="162"/>
      <c r="J17" s="162"/>
      <c r="K17" s="1065"/>
      <c r="L17" s="166"/>
      <c r="P17" s="676"/>
    </row>
    <row r="18">
      <c r="A18" s="272"/>
      <c r="B18" s="272"/>
      <c r="C18" s="311"/>
      <c r="D18" s="195"/>
      <c r="E18" s="311"/>
      <c r="F18" s="313"/>
      <c r="G18" s="162"/>
      <c r="H18" s="162"/>
      <c r="I18" s="162"/>
      <c r="J18" s="162"/>
      <c r="K18" s="1065"/>
      <c r="L18" s="166"/>
    </row>
    <row r="19">
      <c r="A19" s="267"/>
      <c r="B19" s="267"/>
      <c r="C19" s="191"/>
      <c r="D19" s="190"/>
      <c r="E19" s="191"/>
      <c r="F19" s="163"/>
      <c r="G19" s="162"/>
      <c r="H19" s="162"/>
      <c r="I19" s="162"/>
      <c r="J19" s="162"/>
      <c r="K19" s="1066"/>
      <c r="L19" s="214"/>
    </row>
    <row r="20">
      <c r="A20" s="267"/>
      <c r="B20" s="267"/>
      <c r="C20" s="191"/>
      <c r="D20" s="190"/>
      <c r="E20" s="191"/>
      <c r="F20" s="163"/>
      <c r="G20" s="162"/>
      <c r="H20" s="162"/>
      <c r="I20" s="162"/>
      <c r="J20" s="162"/>
      <c r="K20" s="382"/>
      <c r="L20" s="214"/>
    </row>
    <row r="21" ht="15.75" customHeight="1">
      <c r="A21" s="1067" t="s">
        <v>217</v>
      </c>
      <c r="B21" s="1043"/>
      <c r="C21" s="182"/>
      <c r="D21" s="182"/>
      <c r="E21" s="1068"/>
      <c r="F21" s="1045"/>
      <c r="G21" s="1044"/>
      <c r="H21" s="1044"/>
      <c r="I21" s="1044"/>
      <c r="J21" s="1044"/>
      <c r="K21" s="1060"/>
      <c r="L21" s="1069">
        <f>SUM(L14:L20)</f>
        <v>0</v>
      </c>
    </row>
    <row r="22" ht="15.75" customHeight="1">
      <c r="A22" s="370"/>
      <c r="B22" s="1043"/>
      <c r="C22" s="182"/>
      <c r="D22" s="1044"/>
      <c r="E22" s="1045"/>
      <c r="F22" s="1045"/>
      <c r="G22" s="1044"/>
      <c r="H22" s="1044"/>
      <c r="I22" s="1044"/>
      <c r="J22" s="1044"/>
      <c r="K22" s="1044"/>
      <c r="L22" s="1044"/>
    </row>
    <row r="23" ht="15.75" customHeight="1">
      <c r="A23" s="585" t="s">
        <v>2052</v>
      </c>
      <c r="B23" s="586"/>
      <c r="C23" s="586"/>
      <c r="D23" s="586"/>
      <c r="E23" s="586"/>
      <c r="F23" s="586"/>
      <c r="G23" s="586"/>
      <c r="H23" s="586"/>
      <c r="I23" s="586"/>
      <c r="J23" s="586"/>
      <c r="K23" s="586"/>
      <c r="L23" s="587"/>
    </row>
    <row r="24" ht="15.75" customHeight="1">
      <c r="A24" s="370"/>
      <c r="B24" s="1043"/>
      <c r="C24" s="182"/>
      <c r="D24" s="1044"/>
      <c r="E24" s="1045"/>
      <c r="F24" s="1045"/>
      <c r="G24" s="1044"/>
      <c r="H24" s="1044"/>
      <c r="I24" s="1044"/>
      <c r="J24" s="1044"/>
      <c r="K24" s="1044"/>
      <c r="L24" s="1044"/>
    </row>
    <row r="25" ht="15.75" customHeight="1">
      <c r="A25" s="370"/>
      <c r="B25" s="1043"/>
      <c r="C25" s="182"/>
      <c r="D25" s="1044"/>
      <c r="E25" s="1045"/>
      <c r="F25" s="1045"/>
      <c r="G25" s="1044"/>
      <c r="H25" s="1044"/>
      <c r="I25" s="1044"/>
      <c r="J25" s="1044"/>
      <c r="K25" s="1044"/>
      <c r="L25" s="1044"/>
    </row>
    <row r="26" ht="15.75" customHeight="1">
      <c r="A26" s="370"/>
      <c r="B26" s="1043"/>
      <c r="C26" s="182"/>
      <c r="D26" s="1044"/>
      <c r="E26" s="1045"/>
      <c r="F26" s="1045"/>
      <c r="G26" s="1044"/>
      <c r="H26" s="1044"/>
      <c r="I26" s="1044"/>
      <c r="J26" s="1044"/>
      <c r="K26" s="1044"/>
      <c r="L26" s="1044"/>
    </row>
    <row r="27" ht="15.75" customHeight="1">
      <c r="A27" s="370"/>
      <c r="B27" s="1043"/>
      <c r="C27" s="182"/>
      <c r="D27" s="1044"/>
      <c r="E27" s="1045"/>
      <c r="F27" s="1045"/>
      <c r="G27" s="1044"/>
      <c r="H27" s="1044"/>
      <c r="I27" s="1044"/>
      <c r="J27" s="1044"/>
      <c r="K27" s="1044"/>
      <c r="L27" s="1044"/>
    </row>
    <row r="28" ht="15.75" customHeight="1">
      <c r="A28" s="370"/>
      <c r="B28" s="1043"/>
      <c r="C28" s="182"/>
      <c r="D28" s="1044"/>
      <c r="E28" s="1045"/>
      <c r="F28" s="1045"/>
      <c r="G28" s="1044"/>
      <c r="H28" s="1044"/>
      <c r="I28" s="1044"/>
      <c r="J28" s="1044"/>
      <c r="K28" s="1044"/>
      <c r="L28" s="1044"/>
    </row>
    <row r="29" ht="15.75" customHeight="1">
      <c r="A29" s="370"/>
      <c r="B29" s="1043"/>
      <c r="C29" s="182"/>
      <c r="D29" s="1044"/>
      <c r="E29" s="1045"/>
      <c r="F29" s="1045"/>
      <c r="G29" s="1044"/>
      <c r="H29" s="1044"/>
      <c r="I29" s="1044"/>
      <c r="J29" s="1044"/>
      <c r="K29" s="1044"/>
      <c r="L29" s="1044"/>
    </row>
    <row r="30" ht="15.75" customHeight="1">
      <c r="A30" s="370"/>
      <c r="B30" s="1043"/>
      <c r="C30" s="182"/>
      <c r="D30" s="1044"/>
      <c r="E30" s="1045"/>
      <c r="F30" s="1045"/>
      <c r="G30" s="1044"/>
      <c r="H30" s="1044"/>
      <c r="I30" s="1044"/>
      <c r="J30" s="1044"/>
      <c r="K30" s="1044"/>
      <c r="L30" s="1044"/>
    </row>
    <row r="31" ht="15.75" customHeight="1">
      <c r="A31" s="370"/>
      <c r="B31" s="1043"/>
      <c r="C31" s="182"/>
      <c r="D31" s="1044"/>
      <c r="E31" s="1045"/>
      <c r="F31" s="1045"/>
      <c r="G31" s="1044"/>
      <c r="H31" s="1044"/>
      <c r="I31" s="1044"/>
      <c r="J31" s="1044"/>
      <c r="K31" s="1044"/>
      <c r="L31" s="1044"/>
    </row>
    <row r="32" ht="15.75" customHeight="1">
      <c r="A32" s="370"/>
      <c r="B32" s="1043"/>
      <c r="C32" s="182"/>
      <c r="D32" s="1044"/>
      <c r="E32" s="1045"/>
      <c r="F32" s="1045"/>
      <c r="G32" s="1044"/>
      <c r="H32" s="1044"/>
      <c r="I32" s="1044"/>
      <c r="J32" s="1044"/>
      <c r="K32" s="1044"/>
      <c r="L32" s="1044"/>
    </row>
    <row r="33" ht="15.75" customHeight="1">
      <c r="A33" s="370"/>
      <c r="B33" s="1043"/>
      <c r="C33" s="182"/>
      <c r="D33" s="1044"/>
      <c r="E33" s="1045"/>
      <c r="F33" s="1045"/>
      <c r="G33" s="1044"/>
      <c r="H33" s="1044"/>
      <c r="I33" s="1044"/>
      <c r="J33" s="1044"/>
      <c r="K33" s="1044"/>
      <c r="L33" s="1044"/>
    </row>
    <row r="34" ht="15.75" customHeight="1">
      <c r="A34" s="370"/>
      <c r="B34" s="1043"/>
      <c r="C34" s="182"/>
      <c r="D34" s="1044"/>
      <c r="E34" s="1045"/>
      <c r="F34" s="1045"/>
      <c r="G34" s="1044"/>
      <c r="H34" s="1044"/>
      <c r="I34" s="1044"/>
      <c r="J34" s="1044"/>
      <c r="K34" s="1044"/>
      <c r="L34" s="1044"/>
    </row>
    <row r="35" ht="15.75" customHeight="1">
      <c r="A35" s="370"/>
      <c r="B35" s="1043"/>
      <c r="C35" s="182"/>
      <c r="D35" s="1044"/>
      <c r="E35" s="1045"/>
      <c r="F35" s="1045"/>
      <c r="G35" s="1044"/>
      <c r="H35" s="1044"/>
      <c r="I35" s="1044"/>
      <c r="J35" s="1044"/>
      <c r="K35" s="1044"/>
      <c r="L35" s="1044"/>
    </row>
    <row r="36" ht="15.75" customHeight="1">
      <c r="A36" s="370"/>
      <c r="B36" s="1043"/>
      <c r="C36" s="182"/>
      <c r="D36" s="1044"/>
      <c r="E36" s="1045"/>
      <c r="F36" s="1045"/>
      <c r="G36" s="1044"/>
      <c r="H36" s="1044"/>
      <c r="I36" s="1044"/>
      <c r="J36" s="1044"/>
      <c r="K36" s="1044"/>
      <c r="L36" s="1044"/>
    </row>
    <row r="37" ht="15.75" customHeight="1">
      <c r="A37" s="370"/>
      <c r="B37" s="1043"/>
      <c r="C37" s="182"/>
      <c r="D37" s="1044"/>
      <c r="E37" s="1045"/>
      <c r="F37" s="1045"/>
      <c r="G37" s="1044"/>
      <c r="H37" s="1044"/>
      <c r="I37" s="1044"/>
      <c r="J37" s="1044"/>
      <c r="K37" s="1044"/>
      <c r="L37" s="1044"/>
    </row>
    <row r="38" ht="15.75" customHeight="1">
      <c r="A38" s="370"/>
      <c r="B38" s="1043"/>
      <c r="C38" s="182"/>
      <c r="D38" s="1044"/>
      <c r="E38" s="1045"/>
      <c r="F38" s="1045"/>
      <c r="G38" s="1044"/>
      <c r="H38" s="1044"/>
      <c r="I38" s="1044"/>
      <c r="J38" s="1044"/>
      <c r="K38" s="1044"/>
      <c r="L38" s="1044"/>
    </row>
    <row r="39" ht="15.75" customHeight="1">
      <c r="A39" s="370"/>
      <c r="B39" s="1043"/>
      <c r="C39" s="182"/>
      <c r="D39" s="1044"/>
      <c r="E39" s="1045"/>
      <c r="F39" s="1045"/>
      <c r="G39" s="1044"/>
      <c r="H39" s="1044"/>
      <c r="I39" s="1044"/>
      <c r="J39" s="1044"/>
      <c r="K39" s="1044"/>
      <c r="L39" s="1044"/>
    </row>
    <row r="40" ht="15.75" customHeight="1">
      <c r="A40" s="370"/>
      <c r="B40" s="1043"/>
      <c r="C40" s="182"/>
      <c r="D40" s="1044"/>
      <c r="E40" s="1045"/>
      <c r="F40" s="1045"/>
      <c r="G40" s="1044"/>
      <c r="H40" s="1044"/>
      <c r="I40" s="1044"/>
      <c r="J40" s="1044"/>
      <c r="K40" s="1044"/>
      <c r="L40" s="1044"/>
    </row>
    <row r="41" ht="15.75" customHeight="1">
      <c r="A41" s="370"/>
      <c r="B41" s="1043"/>
      <c r="C41" s="182"/>
      <c r="D41" s="1044"/>
      <c r="E41" s="1045"/>
      <c r="F41" s="1045"/>
      <c r="G41" s="1044"/>
      <c r="H41" s="1044"/>
      <c r="I41" s="1044"/>
      <c r="J41" s="1044"/>
      <c r="K41" s="1044"/>
      <c r="L41" s="1044"/>
    </row>
    <row r="42" ht="15.75" customHeight="1">
      <c r="A42" s="370"/>
      <c r="B42" s="1043"/>
      <c r="C42" s="182"/>
      <c r="D42" s="1044"/>
      <c r="E42" s="1045"/>
      <c r="F42" s="1045"/>
      <c r="G42" s="1044"/>
      <c r="H42" s="1044"/>
      <c r="I42" s="1044"/>
      <c r="J42" s="1044"/>
      <c r="K42" s="1044"/>
      <c r="L42" s="1044"/>
    </row>
    <row r="43" ht="15.75" customHeight="1">
      <c r="A43" s="370"/>
      <c r="B43" s="1043"/>
      <c r="C43" s="182"/>
      <c r="D43" s="1044"/>
      <c r="E43" s="1045"/>
      <c r="F43" s="1045"/>
      <c r="G43" s="1044"/>
      <c r="H43" s="1044"/>
      <c r="I43" s="1044"/>
      <c r="J43" s="1044"/>
      <c r="K43" s="1044"/>
      <c r="L43" s="1044"/>
    </row>
    <row r="44" ht="15.75" customHeight="1">
      <c r="A44" s="370"/>
      <c r="B44" s="1043"/>
      <c r="C44" s="182"/>
      <c r="D44" s="1044"/>
      <c r="E44" s="1045"/>
      <c r="F44" s="1045"/>
      <c r="G44" s="1044"/>
      <c r="H44" s="1044"/>
      <c r="I44" s="1044"/>
      <c r="J44" s="1044"/>
      <c r="K44" s="1044"/>
      <c r="L44" s="1044"/>
    </row>
    <row r="45" ht="15.75" customHeight="1">
      <c r="A45" s="370"/>
      <c r="B45" s="1043"/>
      <c r="C45" s="182"/>
      <c r="D45" s="1044"/>
      <c r="E45" s="1045"/>
      <c r="F45" s="1045"/>
      <c r="G45" s="1044"/>
      <c r="H45" s="1044"/>
      <c r="I45" s="1044"/>
      <c r="J45" s="1044"/>
      <c r="K45" s="1044"/>
      <c r="L45" s="1044"/>
    </row>
    <row r="46" ht="15.75" customHeight="1">
      <c r="A46" s="370"/>
      <c r="B46" s="1043"/>
      <c r="C46" s="182"/>
      <c r="D46" s="1044"/>
      <c r="E46" s="1045"/>
      <c r="F46" s="1045"/>
      <c r="G46" s="1044"/>
      <c r="H46" s="1044"/>
      <c r="I46" s="1044"/>
      <c r="J46" s="1044"/>
      <c r="K46" s="1044"/>
      <c r="L46" s="1044"/>
    </row>
    <row r="47" ht="15.75" customHeight="1">
      <c r="A47" s="370"/>
      <c r="B47" s="1043"/>
      <c r="C47" s="182"/>
      <c r="D47" s="1044"/>
      <c r="E47" s="1045"/>
      <c r="F47" s="1045"/>
      <c r="G47" s="1044"/>
      <c r="H47" s="1044"/>
      <c r="I47" s="1044"/>
      <c r="J47" s="1044"/>
      <c r="K47" s="1044"/>
      <c r="L47" s="1044"/>
    </row>
    <row r="48" ht="15.75" customHeight="1">
      <c r="A48" s="370"/>
      <c r="B48" s="1043"/>
      <c r="C48" s="182"/>
      <c r="D48" s="1044"/>
      <c r="E48" s="1045"/>
      <c r="F48" s="1045"/>
      <c r="G48" s="1044"/>
      <c r="H48" s="1044"/>
      <c r="I48" s="1044"/>
      <c r="J48" s="1044"/>
      <c r="K48" s="1044"/>
      <c r="L48" s="1044"/>
    </row>
    <row r="49" ht="15.75" customHeight="1">
      <c r="A49" s="370"/>
      <c r="B49" s="1043"/>
      <c r="C49" s="182"/>
      <c r="D49" s="1044"/>
      <c r="E49" s="1045"/>
      <c r="F49" s="1045"/>
      <c r="G49" s="1044"/>
      <c r="H49" s="1044"/>
      <c r="I49" s="1044"/>
      <c r="J49" s="1044"/>
      <c r="K49" s="1044"/>
      <c r="L49" s="1044"/>
    </row>
    <row r="50" ht="15.75" customHeight="1">
      <c r="A50" s="370"/>
      <c r="B50" s="1043"/>
      <c r="C50" s="182"/>
      <c r="D50" s="1044"/>
      <c r="E50" s="1045"/>
      <c r="F50" s="1045"/>
      <c r="G50" s="1044"/>
      <c r="H50" s="1044"/>
      <c r="I50" s="1044"/>
      <c r="J50" s="1044"/>
      <c r="K50" s="1044"/>
      <c r="L50" s="1044"/>
    </row>
    <row r="51" ht="15.75" customHeight="1">
      <c r="A51" s="370"/>
      <c r="B51" s="1043"/>
      <c r="C51" s="182"/>
      <c r="D51" s="1044"/>
      <c r="E51" s="1045"/>
      <c r="F51" s="1045"/>
      <c r="G51" s="1044"/>
      <c r="H51" s="1044"/>
      <c r="I51" s="1044"/>
      <c r="J51" s="1044"/>
      <c r="K51" s="1044"/>
      <c r="L51" s="1044"/>
    </row>
    <row r="52" ht="15.75" customHeight="1">
      <c r="A52" s="370"/>
      <c r="B52" s="1043"/>
      <c r="C52" s="182"/>
      <c r="D52" s="1044"/>
      <c r="E52" s="1045"/>
      <c r="F52" s="1045"/>
      <c r="G52" s="1044"/>
      <c r="H52" s="1044"/>
      <c r="I52" s="1044"/>
      <c r="J52" s="1044"/>
      <c r="K52" s="1044"/>
      <c r="L52" s="1044"/>
    </row>
    <row r="53" ht="15.75" customHeight="1">
      <c r="A53" s="370"/>
      <c r="B53" s="1043"/>
      <c r="C53" s="182"/>
      <c r="D53" s="1044"/>
      <c r="E53" s="1045"/>
      <c r="F53" s="1045"/>
      <c r="G53" s="1044"/>
      <c r="H53" s="1044"/>
      <c r="I53" s="1044"/>
      <c r="J53" s="1044"/>
      <c r="K53" s="1044"/>
      <c r="L53" s="1044"/>
    </row>
    <row r="54" ht="15.75" customHeight="1">
      <c r="A54" s="370"/>
      <c r="B54" s="1043"/>
      <c r="C54" s="182"/>
      <c r="D54" s="1044"/>
      <c r="E54" s="1045"/>
      <c r="F54" s="1045"/>
      <c r="G54" s="1044"/>
      <c r="H54" s="1044"/>
      <c r="I54" s="1044"/>
      <c r="J54" s="1044"/>
      <c r="K54" s="1044"/>
      <c r="L54" s="1044"/>
    </row>
    <row r="55" ht="15.75" customHeight="1">
      <c r="A55" s="370"/>
      <c r="B55" s="1043"/>
      <c r="C55" s="182"/>
      <c r="D55" s="1044"/>
      <c r="E55" s="1045"/>
      <c r="F55" s="1045"/>
      <c r="G55" s="1044"/>
      <c r="H55" s="1044"/>
      <c r="I55" s="1044"/>
      <c r="J55" s="1044"/>
      <c r="K55" s="1044"/>
      <c r="L55" s="1044"/>
    </row>
    <row r="56" ht="15.75" customHeight="1">
      <c r="A56" s="370"/>
      <c r="B56" s="1043"/>
      <c r="C56" s="182"/>
      <c r="D56" s="1044"/>
      <c r="E56" s="1045"/>
      <c r="F56" s="1045"/>
      <c r="G56" s="1044"/>
      <c r="H56" s="1044"/>
      <c r="I56" s="1044"/>
      <c r="J56" s="1044"/>
      <c r="K56" s="1044"/>
      <c r="L56" s="1044"/>
    </row>
    <row r="57" ht="15.75" customHeight="1">
      <c r="A57" s="370"/>
      <c r="B57" s="1043"/>
      <c r="C57" s="182"/>
      <c r="D57" s="1044"/>
      <c r="E57" s="1045"/>
      <c r="F57" s="1045"/>
      <c r="G57" s="1044"/>
      <c r="H57" s="1044"/>
      <c r="I57" s="1044"/>
      <c r="J57" s="1044"/>
      <c r="K57" s="1044"/>
      <c r="L57" s="1044"/>
    </row>
    <row r="58" ht="15.75" customHeight="1">
      <c r="A58" s="370"/>
      <c r="B58" s="1043"/>
      <c r="C58" s="182"/>
      <c r="D58" s="1044"/>
      <c r="E58" s="1045"/>
      <c r="F58" s="1045"/>
      <c r="G58" s="1044"/>
      <c r="H58" s="1044"/>
      <c r="I58" s="1044"/>
      <c r="J58" s="1044"/>
      <c r="K58" s="1044"/>
      <c r="L58" s="1044"/>
    </row>
    <row r="59" ht="15.75" customHeight="1">
      <c r="A59" s="370"/>
      <c r="B59" s="1043"/>
      <c r="C59" s="182"/>
      <c r="D59" s="1044"/>
      <c r="E59" s="1045"/>
      <c r="F59" s="1045"/>
      <c r="G59" s="1044"/>
      <c r="H59" s="1044"/>
      <c r="I59" s="1044"/>
      <c r="J59" s="1044"/>
      <c r="K59" s="1044"/>
      <c r="L59" s="1044"/>
    </row>
    <row r="60" ht="15.75" customHeight="1">
      <c r="A60" s="370"/>
      <c r="B60" s="1043"/>
      <c r="C60" s="182"/>
      <c r="D60" s="1044"/>
      <c r="E60" s="1045"/>
      <c r="F60" s="1045"/>
      <c r="G60" s="1044"/>
      <c r="H60" s="1044"/>
      <c r="I60" s="1044"/>
      <c r="J60" s="1044"/>
      <c r="K60" s="1044"/>
      <c r="L60" s="1044"/>
    </row>
    <row r="61" ht="15.75" customHeight="1">
      <c r="A61" s="370"/>
      <c r="B61" s="1043"/>
      <c r="C61" s="182"/>
      <c r="D61" s="1044"/>
      <c r="E61" s="1045"/>
      <c r="F61" s="1045"/>
      <c r="G61" s="1044"/>
      <c r="H61" s="1044"/>
      <c r="I61" s="1044"/>
      <c r="J61" s="1044"/>
      <c r="K61" s="1044"/>
      <c r="L61" s="1044"/>
    </row>
    <row r="62" ht="15.75" customHeight="1">
      <c r="A62" s="370"/>
      <c r="B62" s="1043"/>
      <c r="C62" s="182"/>
      <c r="D62" s="1044"/>
      <c r="E62" s="1045"/>
      <c r="F62" s="1045"/>
      <c r="G62" s="1044"/>
      <c r="H62" s="1044"/>
      <c r="I62" s="1044"/>
      <c r="J62" s="1044"/>
      <c r="K62" s="1044"/>
      <c r="L62" s="1044"/>
    </row>
    <row r="63" ht="15.75" customHeight="1">
      <c r="A63" s="370"/>
      <c r="B63" s="1043"/>
      <c r="C63" s="182"/>
      <c r="D63" s="1044"/>
      <c r="E63" s="1045"/>
      <c r="F63" s="1045"/>
      <c r="G63" s="1044"/>
      <c r="H63" s="1044"/>
      <c r="I63" s="1044"/>
      <c r="J63" s="1044"/>
      <c r="K63" s="1044"/>
      <c r="L63" s="1044"/>
    </row>
    <row r="64" ht="15.75" customHeight="1">
      <c r="A64" s="370"/>
      <c r="B64" s="1043"/>
      <c r="C64" s="182"/>
      <c r="D64" s="1044"/>
      <c r="E64" s="1045"/>
      <c r="F64" s="1045"/>
      <c r="G64" s="1044"/>
      <c r="H64" s="1044"/>
      <c r="I64" s="1044"/>
      <c r="J64" s="1044"/>
      <c r="K64" s="1044"/>
      <c r="L64" s="1044"/>
    </row>
    <row r="65" ht="15.75" customHeight="1">
      <c r="A65" s="370"/>
      <c r="B65" s="1043"/>
      <c r="C65" s="182"/>
      <c r="D65" s="1044"/>
      <c r="E65" s="1045"/>
      <c r="F65" s="1045"/>
      <c r="G65" s="1044"/>
      <c r="H65" s="1044"/>
      <c r="I65" s="1044"/>
      <c r="J65" s="1044"/>
      <c r="K65" s="1044"/>
      <c r="L65" s="1044"/>
    </row>
    <row r="66" ht="15.75" customHeight="1">
      <c r="A66" s="370"/>
      <c r="B66" s="1043"/>
      <c r="C66" s="182"/>
      <c r="D66" s="1044"/>
      <c r="E66" s="1045"/>
      <c r="F66" s="1045"/>
      <c r="G66" s="1044"/>
      <c r="H66" s="1044"/>
      <c r="I66" s="1044"/>
      <c r="J66" s="1044"/>
      <c r="K66" s="1044"/>
      <c r="L66" s="1044"/>
    </row>
    <row r="67" ht="15.75" customHeight="1">
      <c r="A67" s="370"/>
      <c r="B67" s="1043"/>
      <c r="C67" s="182"/>
      <c r="D67" s="1044"/>
      <c r="E67" s="1045"/>
      <c r="F67" s="1045"/>
      <c r="G67" s="1044"/>
      <c r="H67" s="1044"/>
      <c r="I67" s="1044"/>
      <c r="J67" s="1044"/>
      <c r="K67" s="1044"/>
      <c r="L67" s="1044"/>
    </row>
    <row r="68" ht="15.75" customHeight="1">
      <c r="A68" s="370"/>
      <c r="B68" s="1043"/>
      <c r="C68" s="182"/>
      <c r="D68" s="1044"/>
      <c r="E68" s="1045"/>
      <c r="F68" s="1045"/>
      <c r="G68" s="1044"/>
      <c r="H68" s="1044"/>
      <c r="I68" s="1044"/>
      <c r="J68" s="1044"/>
      <c r="K68" s="1044"/>
      <c r="L68" s="1044"/>
    </row>
    <row r="69" ht="15.75" customHeight="1">
      <c r="A69" s="370"/>
      <c r="B69" s="1043"/>
      <c r="C69" s="182"/>
      <c r="D69" s="1044"/>
      <c r="E69" s="1045"/>
      <c r="F69" s="1045"/>
      <c r="G69" s="1044"/>
      <c r="H69" s="1044"/>
      <c r="I69" s="1044"/>
      <c r="J69" s="1044"/>
      <c r="K69" s="1044"/>
      <c r="L69" s="1044"/>
    </row>
    <row r="70" ht="15.75" customHeight="1">
      <c r="A70" s="370"/>
      <c r="B70" s="1043"/>
      <c r="C70" s="182"/>
      <c r="D70" s="1044"/>
      <c r="E70" s="1045"/>
      <c r="F70" s="1045"/>
      <c r="G70" s="1044"/>
      <c r="H70" s="1044"/>
      <c r="I70" s="1044"/>
      <c r="J70" s="1044"/>
      <c r="K70" s="1044"/>
      <c r="L70" s="1044"/>
    </row>
    <row r="71" ht="15.75" customHeight="1">
      <c r="A71" s="370"/>
      <c r="B71" s="1043"/>
      <c r="C71" s="182"/>
      <c r="D71" s="1044"/>
      <c r="E71" s="1045"/>
      <c r="F71" s="1045"/>
      <c r="G71" s="1044"/>
      <c r="H71" s="1044"/>
      <c r="I71" s="1044"/>
      <c r="J71" s="1044"/>
      <c r="K71" s="1044"/>
      <c r="L71" s="1044"/>
    </row>
    <row r="72" ht="15.75" customHeight="1">
      <c r="A72" s="370"/>
      <c r="B72" s="1043"/>
      <c r="C72" s="182"/>
      <c r="D72" s="1044"/>
      <c r="E72" s="1045"/>
      <c r="F72" s="1045"/>
      <c r="G72" s="1044"/>
      <c r="H72" s="1044"/>
      <c r="I72" s="1044"/>
      <c r="J72" s="1044"/>
      <c r="K72" s="1044"/>
      <c r="L72" s="1044"/>
    </row>
    <row r="73" ht="15.75" customHeight="1">
      <c r="A73" s="370"/>
      <c r="B73" s="1043"/>
      <c r="C73" s="182"/>
      <c r="D73" s="1044"/>
      <c r="E73" s="1045"/>
      <c r="F73" s="1045"/>
      <c r="G73" s="1044"/>
      <c r="H73" s="1044"/>
      <c r="I73" s="1044"/>
      <c r="J73" s="1044"/>
      <c r="K73" s="1044"/>
      <c r="L73" s="1044"/>
    </row>
    <row r="74" ht="15.75" customHeight="1">
      <c r="A74" s="370"/>
      <c r="B74" s="1043"/>
      <c r="C74" s="182"/>
      <c r="D74" s="1044"/>
      <c r="E74" s="1045"/>
      <c r="F74" s="1045"/>
      <c r="G74" s="1044"/>
      <c r="H74" s="1044"/>
      <c r="I74" s="1044"/>
      <c r="J74" s="1044"/>
      <c r="K74" s="1044"/>
      <c r="L74" s="1044"/>
    </row>
    <row r="75" ht="15.75" customHeight="1">
      <c r="A75" s="370"/>
      <c r="B75" s="1043"/>
      <c r="C75" s="182"/>
      <c r="D75" s="1044"/>
      <c r="E75" s="1045"/>
      <c r="F75" s="1045"/>
      <c r="G75" s="1044"/>
      <c r="H75" s="1044"/>
      <c r="I75" s="1044"/>
      <c r="J75" s="1044"/>
      <c r="K75" s="1044"/>
      <c r="L75" s="1044"/>
    </row>
    <row r="76" ht="15.75" customHeight="1">
      <c r="A76" s="370"/>
      <c r="B76" s="1043"/>
      <c r="C76" s="182"/>
      <c r="D76" s="1044"/>
      <c r="E76" s="1045"/>
      <c r="F76" s="1045"/>
      <c r="G76" s="1044"/>
      <c r="H76" s="1044"/>
      <c r="I76" s="1044"/>
      <c r="J76" s="1044"/>
      <c r="K76" s="1044"/>
      <c r="L76" s="1044"/>
    </row>
    <row r="77" ht="15.75" customHeight="1">
      <c r="A77" s="370"/>
      <c r="B77" s="1043"/>
      <c r="C77" s="182"/>
      <c r="D77" s="1044"/>
      <c r="E77" s="1045"/>
      <c r="F77" s="1045"/>
      <c r="G77" s="1044"/>
      <c r="H77" s="1044"/>
      <c r="I77" s="1044"/>
      <c r="J77" s="1044"/>
      <c r="K77" s="1044"/>
      <c r="L77" s="1044"/>
    </row>
    <row r="78" ht="15.75" customHeight="1">
      <c r="A78" s="370"/>
      <c r="B78" s="1043"/>
      <c r="C78" s="182"/>
      <c r="D78" s="1044"/>
      <c r="E78" s="1045"/>
      <c r="F78" s="1045"/>
      <c r="G78" s="1044"/>
      <c r="H78" s="1044"/>
      <c r="I78" s="1044"/>
      <c r="J78" s="1044"/>
      <c r="K78" s="1044"/>
      <c r="L78" s="1044"/>
    </row>
    <row r="79" ht="15.75" customHeight="1">
      <c r="A79" s="370"/>
      <c r="B79" s="1043"/>
      <c r="C79" s="182"/>
      <c r="D79" s="1044"/>
      <c r="E79" s="1045"/>
      <c r="F79" s="1045"/>
      <c r="G79" s="1044"/>
      <c r="H79" s="1044"/>
      <c r="I79" s="1044"/>
      <c r="J79" s="1044"/>
      <c r="K79" s="1044"/>
      <c r="L79" s="1044"/>
    </row>
    <row r="80" ht="15.75" customHeight="1">
      <c r="A80" s="370"/>
      <c r="B80" s="1043"/>
      <c r="C80" s="182"/>
      <c r="D80" s="1044"/>
      <c r="E80" s="1045"/>
      <c r="F80" s="1045"/>
      <c r="G80" s="1044"/>
      <c r="H80" s="1044"/>
      <c r="I80" s="1044"/>
      <c r="J80" s="1044"/>
      <c r="K80" s="1044"/>
      <c r="L80" s="1044"/>
    </row>
    <row r="81" ht="15.75" customHeight="1">
      <c r="A81" s="370"/>
      <c r="B81" s="1043"/>
      <c r="C81" s="182"/>
      <c r="D81" s="1044"/>
      <c r="E81" s="1045"/>
      <c r="F81" s="1045"/>
      <c r="G81" s="1044"/>
      <c r="H81" s="1044"/>
      <c r="I81" s="1044"/>
      <c r="J81" s="1044"/>
      <c r="K81" s="1044"/>
      <c r="L81" s="1044"/>
    </row>
    <row r="82" ht="15.75" customHeight="1">
      <c r="A82" s="370"/>
      <c r="B82" s="1043"/>
      <c r="C82" s="182"/>
      <c r="D82" s="1044"/>
      <c r="E82" s="1045"/>
      <c r="F82" s="1045"/>
      <c r="G82" s="1044"/>
      <c r="H82" s="1044"/>
      <c r="I82" s="1044"/>
      <c r="J82" s="1044"/>
      <c r="K82" s="1044"/>
      <c r="L82" s="1044"/>
    </row>
    <row r="83" ht="15.75" customHeight="1">
      <c r="A83" s="370"/>
      <c r="B83" s="1043"/>
      <c r="C83" s="182"/>
      <c r="D83" s="1044"/>
      <c r="E83" s="1045"/>
      <c r="F83" s="1045"/>
      <c r="G83" s="1044"/>
      <c r="H83" s="1044"/>
      <c r="I83" s="1044"/>
      <c r="J83" s="1044"/>
      <c r="K83" s="1044"/>
      <c r="L83" s="1044"/>
    </row>
    <row r="84" ht="15.75" customHeight="1">
      <c r="A84" s="370"/>
      <c r="B84" s="1043"/>
      <c r="C84" s="182"/>
      <c r="D84" s="1044"/>
      <c r="E84" s="1045"/>
      <c r="F84" s="1045"/>
      <c r="G84" s="1044"/>
      <c r="H84" s="1044"/>
      <c r="I84" s="1044"/>
      <c r="J84" s="1044"/>
      <c r="K84" s="1044"/>
      <c r="L84" s="1044"/>
    </row>
    <row r="85" ht="15.75" customHeight="1">
      <c r="A85" s="370"/>
      <c r="B85" s="1043"/>
      <c r="C85" s="182"/>
      <c r="D85" s="1044"/>
      <c r="E85" s="1045"/>
      <c r="F85" s="1045"/>
      <c r="G85" s="1044"/>
      <c r="H85" s="1044"/>
      <c r="I85" s="1044"/>
      <c r="J85" s="1044"/>
      <c r="K85" s="1044"/>
      <c r="L85" s="1044"/>
    </row>
    <row r="86" ht="15.75" customHeight="1">
      <c r="A86" s="370"/>
      <c r="B86" s="1043"/>
      <c r="C86" s="182"/>
      <c r="D86" s="1044"/>
      <c r="E86" s="1045"/>
      <c r="F86" s="1045"/>
      <c r="G86" s="1044"/>
      <c r="H86" s="1044"/>
      <c r="I86" s="1044"/>
      <c r="J86" s="1044"/>
      <c r="K86" s="1044"/>
      <c r="L86" s="1044"/>
    </row>
    <row r="87" ht="15.75" customHeight="1">
      <c r="A87" s="370"/>
      <c r="B87" s="1043"/>
      <c r="C87" s="182"/>
      <c r="D87" s="1044"/>
      <c r="E87" s="1045"/>
      <c r="F87" s="1045"/>
      <c r="G87" s="1044"/>
      <c r="H87" s="1044"/>
      <c r="I87" s="1044"/>
      <c r="J87" s="1044"/>
      <c r="K87" s="1044"/>
      <c r="L87" s="1044"/>
    </row>
    <row r="88" ht="15.75" customHeight="1">
      <c r="A88" s="370"/>
      <c r="B88" s="1043"/>
      <c r="C88" s="182"/>
      <c r="D88" s="1044"/>
      <c r="E88" s="1045"/>
      <c r="F88" s="1045"/>
      <c r="G88" s="1044"/>
      <c r="H88" s="1044"/>
      <c r="I88" s="1044"/>
      <c r="J88" s="1044"/>
      <c r="K88" s="1044"/>
      <c r="L88" s="1044"/>
    </row>
    <row r="89" ht="15.75" customHeight="1">
      <c r="A89" s="370"/>
      <c r="B89" s="1043"/>
      <c r="C89" s="182"/>
      <c r="D89" s="1044"/>
      <c r="E89" s="1045"/>
      <c r="F89" s="1045"/>
      <c r="G89" s="1044"/>
      <c r="H89" s="1044"/>
      <c r="I89" s="1044"/>
      <c r="J89" s="1044"/>
      <c r="K89" s="1044"/>
      <c r="L89" s="1044"/>
    </row>
    <row r="90" ht="15.75" customHeight="1">
      <c r="A90" s="370"/>
      <c r="B90" s="1043"/>
      <c r="C90" s="182"/>
      <c r="D90" s="1044"/>
      <c r="E90" s="1045"/>
      <c r="F90" s="1045"/>
      <c r="G90" s="1044"/>
      <c r="H90" s="1044"/>
      <c r="I90" s="1044"/>
      <c r="J90" s="1044"/>
      <c r="K90" s="1044"/>
      <c r="L90" s="1044"/>
    </row>
    <row r="91" ht="15.75" customHeight="1">
      <c r="A91" s="370"/>
      <c r="B91" s="1043"/>
      <c r="C91" s="182"/>
      <c r="D91" s="1044"/>
      <c r="E91" s="1045"/>
      <c r="F91" s="1045"/>
      <c r="G91" s="1044"/>
      <c r="H91" s="1044"/>
      <c r="I91" s="1044"/>
      <c r="J91" s="1044"/>
      <c r="K91" s="1044"/>
      <c r="L91" s="1044"/>
    </row>
    <row r="92" ht="15.75" customHeight="1">
      <c r="A92" s="370"/>
      <c r="B92" s="1043"/>
      <c r="C92" s="182"/>
      <c r="D92" s="1044"/>
      <c r="E92" s="1045"/>
      <c r="F92" s="1045"/>
      <c r="G92" s="1044"/>
      <c r="H92" s="1044"/>
      <c r="I92" s="1044"/>
      <c r="J92" s="1044"/>
      <c r="K92" s="1044"/>
      <c r="L92" s="1044"/>
    </row>
    <row r="93" ht="15.75" customHeight="1">
      <c r="A93" s="370"/>
      <c r="B93" s="1043"/>
      <c r="C93" s="182"/>
      <c r="D93" s="1044"/>
      <c r="E93" s="1045"/>
      <c r="F93" s="1045"/>
      <c r="G93" s="1044"/>
      <c r="H93" s="1044"/>
      <c r="I93" s="1044"/>
      <c r="J93" s="1044"/>
      <c r="K93" s="1044"/>
      <c r="L93" s="1044"/>
    </row>
    <row r="94" ht="15.75" customHeight="1">
      <c r="A94" s="370"/>
      <c r="B94" s="1043"/>
      <c r="C94" s="182"/>
      <c r="D94" s="1044"/>
      <c r="E94" s="1045"/>
      <c r="F94" s="1045"/>
      <c r="G94" s="1044"/>
      <c r="H94" s="1044"/>
      <c r="I94" s="1044"/>
      <c r="J94" s="1044"/>
      <c r="K94" s="1044"/>
      <c r="L94" s="1044"/>
    </row>
    <row r="95" ht="15.75" customHeight="1">
      <c r="A95" s="370"/>
      <c r="B95" s="1043"/>
      <c r="C95" s="182"/>
      <c r="D95" s="1044"/>
      <c r="E95" s="1045"/>
      <c r="F95" s="1045"/>
      <c r="G95" s="1044"/>
      <c r="H95" s="1044"/>
      <c r="I95" s="1044"/>
      <c r="J95" s="1044"/>
      <c r="K95" s="1044"/>
      <c r="L95" s="1044"/>
    </row>
    <row r="96" ht="15.75" customHeight="1">
      <c r="A96" s="370"/>
      <c r="B96" s="1043"/>
      <c r="C96" s="182"/>
      <c r="D96" s="1044"/>
      <c r="E96" s="1045"/>
      <c r="F96" s="1045"/>
      <c r="G96" s="1044"/>
      <c r="H96" s="1044"/>
      <c r="I96" s="1044"/>
      <c r="J96" s="1044"/>
      <c r="K96" s="1044"/>
      <c r="L96" s="1044"/>
    </row>
    <row r="97" ht="15.75" customHeight="1">
      <c r="A97" s="370"/>
      <c r="B97" s="1043"/>
      <c r="C97" s="182"/>
      <c r="D97" s="1044"/>
      <c r="E97" s="1045"/>
      <c r="F97" s="1045"/>
      <c r="G97" s="1044"/>
      <c r="H97" s="1044"/>
      <c r="I97" s="1044"/>
      <c r="J97" s="1044"/>
      <c r="K97" s="1044"/>
      <c r="L97" s="1044"/>
    </row>
    <row r="98" ht="15.75" customHeight="1">
      <c r="A98" s="370"/>
      <c r="B98" s="1043"/>
      <c r="C98" s="182"/>
      <c r="D98" s="1044"/>
      <c r="E98" s="1045"/>
      <c r="F98" s="1045"/>
      <c r="G98" s="1044"/>
      <c r="H98" s="1044"/>
      <c r="I98" s="1044"/>
      <c r="J98" s="1044"/>
      <c r="K98" s="1044"/>
      <c r="L98" s="1044"/>
    </row>
    <row r="99" ht="15.75" customHeight="1">
      <c r="A99" s="370"/>
      <c r="B99" s="1043"/>
      <c r="C99" s="182"/>
      <c r="D99" s="1044"/>
      <c r="E99" s="1045"/>
      <c r="F99" s="1045"/>
      <c r="G99" s="1044"/>
      <c r="H99" s="1044"/>
      <c r="I99" s="1044"/>
      <c r="J99" s="1044"/>
      <c r="K99" s="1044"/>
      <c r="L99" s="1044"/>
    </row>
    <row r="100" ht="15.75" customHeight="1">
      <c r="A100" s="370"/>
      <c r="B100" s="1043"/>
      <c r="C100" s="182"/>
      <c r="D100" s="1044"/>
      <c r="E100" s="1045"/>
      <c r="F100" s="1045"/>
      <c r="G100" s="1044"/>
      <c r="H100" s="1044"/>
      <c r="I100" s="1044"/>
      <c r="J100" s="1044"/>
      <c r="K100" s="1044"/>
      <c r="L100" s="1044"/>
    </row>
    <row r="101" ht="15.75" customHeight="1">
      <c r="A101" s="370"/>
      <c r="B101" s="1043"/>
      <c r="C101" s="182"/>
      <c r="D101" s="1044"/>
      <c r="E101" s="1045"/>
      <c r="F101" s="1045"/>
      <c r="G101" s="1044"/>
      <c r="H101" s="1044"/>
      <c r="I101" s="1044"/>
      <c r="J101" s="1044"/>
      <c r="K101" s="1044"/>
      <c r="L101" s="1044"/>
    </row>
    <row r="102" ht="15.75" customHeight="1">
      <c r="A102" s="370"/>
      <c r="B102" s="1043"/>
      <c r="C102" s="182"/>
      <c r="D102" s="1044"/>
      <c r="E102" s="1045"/>
      <c r="F102" s="1045"/>
      <c r="G102" s="1044"/>
      <c r="H102" s="1044"/>
      <c r="I102" s="1044"/>
      <c r="J102" s="1044"/>
      <c r="K102" s="1044"/>
      <c r="L102" s="1044"/>
    </row>
    <row r="103" ht="15.75" customHeight="1">
      <c r="A103" s="370"/>
      <c r="B103" s="1043"/>
      <c r="C103" s="182"/>
      <c r="D103" s="1044"/>
      <c r="E103" s="1045"/>
      <c r="F103" s="1045"/>
      <c r="G103" s="1044"/>
      <c r="H103" s="1044"/>
      <c r="I103" s="1044"/>
      <c r="J103" s="1044"/>
      <c r="K103" s="1044"/>
      <c r="L103" s="1044"/>
    </row>
    <row r="104" ht="15.75" customHeight="1">
      <c r="A104" s="370"/>
      <c r="B104" s="1043"/>
      <c r="C104" s="182"/>
      <c r="D104" s="1044"/>
      <c r="E104" s="1045"/>
      <c r="F104" s="1045"/>
      <c r="G104" s="1044"/>
      <c r="H104" s="1044"/>
      <c r="I104" s="1044"/>
      <c r="J104" s="1044"/>
      <c r="K104" s="1044"/>
      <c r="L104" s="1044"/>
    </row>
    <row r="105" ht="15.75" customHeight="1">
      <c r="A105" s="370"/>
      <c r="B105" s="1043"/>
      <c r="C105" s="182"/>
      <c r="D105" s="1044"/>
      <c r="E105" s="1045"/>
      <c r="F105" s="1045"/>
      <c r="G105" s="1044"/>
      <c r="H105" s="1044"/>
      <c r="I105" s="1044"/>
      <c r="J105" s="1044"/>
      <c r="K105" s="1044"/>
      <c r="L105" s="1044"/>
    </row>
    <row r="106" ht="15.75" customHeight="1">
      <c r="A106" s="370"/>
      <c r="B106" s="1043"/>
      <c r="C106" s="182"/>
      <c r="D106" s="1044"/>
      <c r="E106" s="1045"/>
      <c r="F106" s="1045"/>
      <c r="G106" s="1044"/>
      <c r="H106" s="1044"/>
      <c r="I106" s="1044"/>
      <c r="J106" s="1044"/>
      <c r="K106" s="1044"/>
      <c r="L106" s="1044"/>
    </row>
    <row r="107" ht="15.75" customHeight="1">
      <c r="A107" s="370"/>
      <c r="B107" s="1043"/>
      <c r="C107" s="182"/>
      <c r="D107" s="1044"/>
      <c r="E107" s="1045"/>
      <c r="F107" s="1045"/>
      <c r="G107" s="1044"/>
      <c r="H107" s="1044"/>
      <c r="I107" s="1044"/>
      <c r="J107" s="1044"/>
      <c r="K107" s="1044"/>
      <c r="L107" s="1044"/>
    </row>
    <row r="108" ht="15.75" customHeight="1">
      <c r="A108" s="370"/>
      <c r="B108" s="1043"/>
      <c r="C108" s="182"/>
      <c r="D108" s="1044"/>
      <c r="E108" s="1045"/>
      <c r="F108" s="1045"/>
      <c r="G108" s="1044"/>
      <c r="H108" s="1044"/>
      <c r="I108" s="1044"/>
      <c r="J108" s="1044"/>
      <c r="K108" s="1044"/>
      <c r="L108" s="1044"/>
    </row>
    <row r="109" ht="15.75" customHeight="1">
      <c r="A109" s="370"/>
      <c r="B109" s="1043"/>
      <c r="C109" s="182"/>
      <c r="D109" s="1044"/>
      <c r="E109" s="1045"/>
      <c r="F109" s="1045"/>
      <c r="G109" s="1044"/>
      <c r="H109" s="1044"/>
      <c r="I109" s="1044"/>
      <c r="J109" s="1044"/>
      <c r="K109" s="1044"/>
      <c r="L109" s="1044"/>
    </row>
    <row r="110" ht="15.75" customHeight="1">
      <c r="A110" s="370"/>
      <c r="B110" s="1043"/>
      <c r="C110" s="182"/>
      <c r="D110" s="1044"/>
      <c r="E110" s="1045"/>
      <c r="F110" s="1045"/>
      <c r="G110" s="1044"/>
      <c r="H110" s="1044"/>
      <c r="I110" s="1044"/>
      <c r="J110" s="1044"/>
      <c r="K110" s="1044"/>
      <c r="L110" s="1044"/>
    </row>
    <row r="111" ht="15.75" customHeight="1">
      <c r="A111" s="370"/>
      <c r="B111" s="1043"/>
      <c r="C111" s="182"/>
      <c r="D111" s="1044"/>
      <c r="E111" s="1045"/>
      <c r="F111" s="1045"/>
      <c r="G111" s="1044"/>
      <c r="H111" s="1044"/>
      <c r="I111" s="1044"/>
      <c r="J111" s="1044"/>
      <c r="K111" s="1044"/>
      <c r="L111" s="1044"/>
    </row>
    <row r="112" ht="15.75" customHeight="1">
      <c r="A112" s="370"/>
      <c r="B112" s="1043"/>
      <c r="C112" s="182"/>
      <c r="D112" s="1044"/>
      <c r="E112" s="1045"/>
      <c r="F112" s="1045"/>
      <c r="G112" s="1044"/>
      <c r="H112" s="1044"/>
      <c r="I112" s="1044"/>
      <c r="J112" s="1044"/>
      <c r="K112" s="1044"/>
      <c r="L112" s="1044"/>
    </row>
    <row r="113" ht="15.75" customHeight="1">
      <c r="A113" s="370"/>
      <c r="B113" s="1043"/>
      <c r="C113" s="182"/>
      <c r="D113" s="1044"/>
      <c r="E113" s="1045"/>
      <c r="F113" s="1045"/>
      <c r="G113" s="1044"/>
      <c r="H113" s="1044"/>
      <c r="I113" s="1044"/>
      <c r="J113" s="1044"/>
      <c r="K113" s="1044"/>
      <c r="L113" s="1044"/>
    </row>
    <row r="114" ht="15.75" customHeight="1">
      <c r="A114" s="370"/>
      <c r="B114" s="1043"/>
      <c r="C114" s="182"/>
      <c r="D114" s="1044"/>
      <c r="E114" s="1045"/>
      <c r="F114" s="1045"/>
      <c r="G114" s="1044"/>
      <c r="H114" s="1044"/>
      <c r="I114" s="1044"/>
      <c r="J114" s="1044"/>
      <c r="K114" s="1044"/>
      <c r="L114" s="1044"/>
    </row>
    <row r="115" ht="15.75" customHeight="1">
      <c r="A115" s="370"/>
      <c r="B115" s="1043"/>
      <c r="C115" s="182"/>
      <c r="D115" s="1044"/>
      <c r="E115" s="1045"/>
      <c r="F115" s="1045"/>
      <c r="G115" s="1044"/>
      <c r="H115" s="1044"/>
      <c r="I115" s="1044"/>
      <c r="J115" s="1044"/>
      <c r="K115" s="1044"/>
      <c r="L115" s="1044"/>
    </row>
    <row r="116" ht="15.75" customHeight="1">
      <c r="A116" s="370"/>
      <c r="B116" s="1043"/>
      <c r="C116" s="182"/>
      <c r="D116" s="1044"/>
      <c r="E116" s="1045"/>
      <c r="F116" s="1045"/>
      <c r="G116" s="1044"/>
      <c r="H116" s="1044"/>
      <c r="I116" s="1044"/>
      <c r="J116" s="1044"/>
      <c r="K116" s="1044"/>
      <c r="L116" s="1044"/>
    </row>
    <row r="117" ht="15.75" customHeight="1">
      <c r="A117" s="370"/>
      <c r="B117" s="1043"/>
      <c r="C117" s="182"/>
      <c r="D117" s="1044"/>
      <c r="E117" s="1045"/>
      <c r="F117" s="1045"/>
      <c r="G117" s="1044"/>
      <c r="H117" s="1044"/>
      <c r="I117" s="1044"/>
      <c r="J117" s="1044"/>
      <c r="K117" s="1044"/>
      <c r="L117" s="1044"/>
    </row>
    <row r="118" ht="15.75" customHeight="1">
      <c r="A118" s="370"/>
      <c r="B118" s="1043"/>
      <c r="C118" s="182"/>
      <c r="D118" s="1044"/>
      <c r="E118" s="1045"/>
      <c r="F118" s="1045"/>
      <c r="G118" s="1044"/>
      <c r="H118" s="1044"/>
      <c r="I118" s="1044"/>
      <c r="J118" s="1044"/>
      <c r="K118" s="1044"/>
      <c r="L118" s="1044"/>
    </row>
    <row r="119" ht="15.75" customHeight="1">
      <c r="A119" s="370"/>
      <c r="B119" s="1043"/>
      <c r="C119" s="182"/>
      <c r="D119" s="1044"/>
      <c r="E119" s="1045"/>
      <c r="F119" s="1045"/>
      <c r="G119" s="1044"/>
      <c r="H119" s="1044"/>
      <c r="I119" s="1044"/>
      <c r="J119" s="1044"/>
      <c r="K119" s="1044"/>
      <c r="L119" s="1044"/>
    </row>
    <row r="120" ht="15.75" customHeight="1">
      <c r="A120" s="370"/>
      <c r="B120" s="1043"/>
      <c r="C120" s="182"/>
      <c r="D120" s="1044"/>
      <c r="E120" s="1045"/>
      <c r="F120" s="1045"/>
      <c r="G120" s="1044"/>
      <c r="H120" s="1044"/>
      <c r="I120" s="1044"/>
      <c r="J120" s="1044"/>
      <c r="K120" s="1044"/>
      <c r="L120" s="1044"/>
    </row>
    <row r="121" ht="15.75" customHeight="1">
      <c r="A121" s="370"/>
      <c r="B121" s="1043"/>
      <c r="C121" s="182"/>
      <c r="D121" s="1044"/>
      <c r="E121" s="1045"/>
      <c r="F121" s="1045"/>
      <c r="G121" s="1044"/>
      <c r="H121" s="1044"/>
      <c r="I121" s="1044"/>
      <c r="J121" s="1044"/>
      <c r="K121" s="1044"/>
      <c r="L121" s="1044"/>
    </row>
    <row r="122" ht="15.75" customHeight="1">
      <c r="A122" s="370"/>
      <c r="B122" s="1043"/>
      <c r="C122" s="182"/>
      <c r="D122" s="1044"/>
      <c r="E122" s="1045"/>
      <c r="F122" s="1045"/>
      <c r="G122" s="1044"/>
      <c r="H122" s="1044"/>
      <c r="I122" s="1044"/>
      <c r="J122" s="1044"/>
      <c r="K122" s="1044"/>
      <c r="L122" s="1044"/>
    </row>
    <row r="123" ht="15.75" customHeight="1">
      <c r="A123" s="370"/>
      <c r="B123" s="1043"/>
      <c r="C123" s="182"/>
      <c r="D123" s="1044"/>
      <c r="E123" s="1045"/>
      <c r="F123" s="1045"/>
      <c r="G123" s="1044"/>
      <c r="H123" s="1044"/>
      <c r="I123" s="1044"/>
      <c r="J123" s="1044"/>
      <c r="K123" s="1044"/>
      <c r="L123" s="1044"/>
    </row>
    <row r="124" ht="15.75" customHeight="1">
      <c r="A124" s="370"/>
      <c r="B124" s="1043"/>
      <c r="C124" s="182"/>
      <c r="D124" s="1044"/>
      <c r="E124" s="1045"/>
      <c r="F124" s="1045"/>
      <c r="G124" s="1044"/>
      <c r="H124" s="1044"/>
      <c r="I124" s="1044"/>
      <c r="J124" s="1044"/>
      <c r="K124" s="1044"/>
      <c r="L124" s="1044"/>
    </row>
    <row r="125" ht="15.75" customHeight="1">
      <c r="A125" s="370"/>
      <c r="B125" s="1043"/>
      <c r="C125" s="182"/>
      <c r="D125" s="1044"/>
      <c r="E125" s="1045"/>
      <c r="F125" s="1045"/>
      <c r="G125" s="1044"/>
      <c r="H125" s="1044"/>
      <c r="I125" s="1044"/>
      <c r="J125" s="1044"/>
      <c r="K125" s="1044"/>
      <c r="L125" s="1044"/>
    </row>
    <row r="126" ht="15.75" customHeight="1">
      <c r="A126" s="370"/>
      <c r="B126" s="1043"/>
      <c r="C126" s="182"/>
      <c r="D126" s="1044"/>
      <c r="E126" s="1045"/>
      <c r="F126" s="1045"/>
      <c r="G126" s="1044"/>
      <c r="H126" s="1044"/>
      <c r="I126" s="1044"/>
      <c r="J126" s="1044"/>
      <c r="K126" s="1044"/>
      <c r="L126" s="1044"/>
    </row>
    <row r="127" ht="15.75" customHeight="1">
      <c r="A127" s="370"/>
      <c r="B127" s="1043"/>
      <c r="C127" s="182"/>
      <c r="D127" s="1044"/>
      <c r="E127" s="1045"/>
      <c r="F127" s="1045"/>
      <c r="G127" s="1044"/>
      <c r="H127" s="1044"/>
      <c r="I127" s="1044"/>
      <c r="J127" s="1044"/>
      <c r="K127" s="1044"/>
      <c r="L127" s="1044"/>
    </row>
    <row r="128" ht="15.75" customHeight="1">
      <c r="A128" s="370"/>
      <c r="B128" s="1043"/>
      <c r="C128" s="182"/>
      <c r="D128" s="1044"/>
      <c r="E128" s="1045"/>
      <c r="F128" s="1045"/>
      <c r="G128" s="1044"/>
      <c r="H128" s="1044"/>
      <c r="I128" s="1044"/>
      <c r="J128" s="1044"/>
      <c r="K128" s="1044"/>
      <c r="L128" s="1044"/>
    </row>
    <row r="129" ht="15.75" customHeight="1">
      <c r="A129" s="370"/>
      <c r="B129" s="1043"/>
      <c r="C129" s="182"/>
      <c r="D129" s="1044"/>
      <c r="E129" s="1045"/>
      <c r="F129" s="1045"/>
      <c r="G129" s="1044"/>
      <c r="H129" s="1044"/>
      <c r="I129" s="1044"/>
      <c r="J129" s="1044"/>
      <c r="K129" s="1044"/>
      <c r="L129" s="1044"/>
    </row>
    <row r="130" ht="15.75" customHeight="1">
      <c r="A130" s="370"/>
      <c r="B130" s="1043"/>
      <c r="C130" s="182"/>
      <c r="D130" s="1044"/>
      <c r="E130" s="1045"/>
      <c r="F130" s="1045"/>
      <c r="G130" s="1044"/>
      <c r="H130" s="1044"/>
      <c r="I130" s="1044"/>
      <c r="J130" s="1044"/>
      <c r="K130" s="1044"/>
      <c r="L130" s="1044"/>
    </row>
    <row r="131" ht="15.75" customHeight="1">
      <c r="A131" s="370"/>
      <c r="B131" s="1043"/>
      <c r="C131" s="182"/>
      <c r="D131" s="1044"/>
      <c r="E131" s="1045"/>
      <c r="F131" s="1045"/>
      <c r="G131" s="1044"/>
      <c r="H131" s="1044"/>
      <c r="I131" s="1044"/>
      <c r="J131" s="1044"/>
      <c r="K131" s="1044"/>
      <c r="L131" s="1044"/>
    </row>
    <row r="132" ht="15.75" customHeight="1">
      <c r="A132" s="370"/>
      <c r="B132" s="1043"/>
      <c r="C132" s="182"/>
      <c r="D132" s="1044"/>
      <c r="E132" s="1045"/>
      <c r="F132" s="1045"/>
      <c r="G132" s="1044"/>
      <c r="H132" s="1044"/>
      <c r="I132" s="1044"/>
      <c r="J132" s="1044"/>
      <c r="K132" s="1044"/>
      <c r="L132" s="1044"/>
    </row>
    <row r="133" ht="15.75" customHeight="1">
      <c r="A133" s="370"/>
      <c r="B133" s="1043"/>
      <c r="C133" s="182"/>
      <c r="D133" s="1044"/>
      <c r="E133" s="1045"/>
      <c r="F133" s="1045"/>
      <c r="G133" s="1044"/>
      <c r="H133" s="1044"/>
      <c r="I133" s="1044"/>
      <c r="J133" s="1044"/>
      <c r="K133" s="1044"/>
      <c r="L133" s="1044"/>
    </row>
    <row r="134" ht="15.75" customHeight="1">
      <c r="A134" s="370"/>
      <c r="B134" s="1043"/>
      <c r="C134" s="182"/>
      <c r="D134" s="1044"/>
      <c r="E134" s="1045"/>
      <c r="F134" s="1045"/>
      <c r="G134" s="1044"/>
      <c r="H134" s="1044"/>
      <c r="I134" s="1044"/>
      <c r="J134" s="1044"/>
      <c r="K134" s="1044"/>
      <c r="L134" s="1044"/>
    </row>
    <row r="135" ht="15.75" customHeight="1">
      <c r="A135" s="370"/>
      <c r="B135" s="1043"/>
      <c r="C135" s="182"/>
      <c r="D135" s="1044"/>
      <c r="E135" s="1045"/>
      <c r="F135" s="1045"/>
      <c r="G135" s="1044"/>
      <c r="H135" s="1044"/>
      <c r="I135" s="1044"/>
      <c r="J135" s="1044"/>
      <c r="K135" s="1044"/>
      <c r="L135" s="1044"/>
    </row>
    <row r="136" ht="15.75" customHeight="1">
      <c r="A136" s="370"/>
      <c r="B136" s="1043"/>
      <c r="C136" s="182"/>
      <c r="D136" s="1044"/>
      <c r="E136" s="1045"/>
      <c r="F136" s="1045"/>
      <c r="G136" s="1044"/>
      <c r="H136" s="1044"/>
      <c r="I136" s="1044"/>
      <c r="J136" s="1044"/>
      <c r="K136" s="1044"/>
      <c r="L136" s="1044"/>
    </row>
    <row r="137" ht="15.75" customHeight="1">
      <c r="A137" s="370"/>
      <c r="B137" s="1043"/>
      <c r="C137" s="182"/>
      <c r="D137" s="1044"/>
      <c r="E137" s="1045"/>
      <c r="F137" s="1045"/>
      <c r="G137" s="1044"/>
      <c r="H137" s="1044"/>
      <c r="I137" s="1044"/>
      <c r="J137" s="1044"/>
      <c r="K137" s="1044"/>
      <c r="L137" s="1044"/>
    </row>
    <row r="138" ht="15.75" customHeight="1">
      <c r="A138" s="370"/>
      <c r="B138" s="1043"/>
      <c r="C138" s="182"/>
      <c r="D138" s="1044"/>
      <c r="E138" s="1045"/>
      <c r="F138" s="1045"/>
      <c r="G138" s="1044"/>
      <c r="H138" s="1044"/>
      <c r="I138" s="1044"/>
      <c r="J138" s="1044"/>
      <c r="K138" s="1044"/>
      <c r="L138" s="1044"/>
    </row>
    <row r="139" ht="15.75" customHeight="1">
      <c r="A139" s="370"/>
      <c r="B139" s="1043"/>
      <c r="C139" s="182"/>
      <c r="D139" s="1044"/>
      <c r="E139" s="1045"/>
      <c r="F139" s="1045"/>
      <c r="G139" s="1044"/>
      <c r="H139" s="1044"/>
      <c r="I139" s="1044"/>
      <c r="J139" s="1044"/>
      <c r="K139" s="1044"/>
      <c r="L139" s="1044"/>
    </row>
    <row r="140" ht="15.75" customHeight="1">
      <c r="A140" s="370"/>
      <c r="B140" s="1043"/>
      <c r="C140" s="182"/>
      <c r="D140" s="1044"/>
      <c r="E140" s="1045"/>
      <c r="F140" s="1045"/>
      <c r="G140" s="1044"/>
      <c r="H140" s="1044"/>
      <c r="I140" s="1044"/>
      <c r="J140" s="1044"/>
      <c r="K140" s="1044"/>
      <c r="L140" s="1044"/>
    </row>
    <row r="141" ht="15.75" customHeight="1">
      <c r="A141" s="370"/>
      <c r="B141" s="1043"/>
      <c r="C141" s="182"/>
      <c r="D141" s="1044"/>
      <c r="E141" s="1045"/>
      <c r="F141" s="1045"/>
      <c r="G141" s="1044"/>
      <c r="H141" s="1044"/>
      <c r="I141" s="1044"/>
      <c r="J141" s="1044"/>
      <c r="K141" s="1044"/>
      <c r="L141" s="1044"/>
    </row>
    <row r="142" ht="15.75" customHeight="1">
      <c r="A142" s="370"/>
      <c r="B142" s="1043"/>
      <c r="C142" s="182"/>
      <c r="D142" s="1044"/>
      <c r="E142" s="1045"/>
      <c r="F142" s="1045"/>
      <c r="G142" s="1044"/>
      <c r="H142" s="1044"/>
      <c r="I142" s="1044"/>
      <c r="J142" s="1044"/>
      <c r="K142" s="1044"/>
      <c r="L142" s="1044"/>
    </row>
    <row r="143" ht="15.75" customHeight="1">
      <c r="A143" s="370"/>
      <c r="B143" s="1043"/>
      <c r="C143" s="182"/>
      <c r="D143" s="1044"/>
      <c r="E143" s="1045"/>
      <c r="F143" s="1045"/>
      <c r="G143" s="1044"/>
      <c r="H143" s="1044"/>
      <c r="I143" s="1044"/>
      <c r="J143" s="1044"/>
      <c r="K143" s="1044"/>
      <c r="L143" s="1044"/>
    </row>
    <row r="144" ht="15.75" customHeight="1">
      <c r="A144" s="370"/>
      <c r="B144" s="1043"/>
      <c r="C144" s="182"/>
      <c r="D144" s="1044"/>
      <c r="E144" s="1045"/>
      <c r="F144" s="1045"/>
      <c r="G144" s="1044"/>
      <c r="H144" s="1044"/>
      <c r="I144" s="1044"/>
      <c r="J144" s="1044"/>
      <c r="K144" s="1044"/>
      <c r="L144" s="1044"/>
    </row>
    <row r="145" ht="15.75" customHeight="1">
      <c r="A145" s="370"/>
      <c r="B145" s="1043"/>
      <c r="C145" s="182"/>
      <c r="D145" s="1044"/>
      <c r="E145" s="1045"/>
      <c r="F145" s="1045"/>
      <c r="G145" s="1044"/>
      <c r="H145" s="1044"/>
      <c r="I145" s="1044"/>
      <c r="J145" s="1044"/>
      <c r="K145" s="1044"/>
      <c r="L145" s="1044"/>
    </row>
    <row r="146" ht="15.75" customHeight="1">
      <c r="A146" s="370"/>
      <c r="B146" s="1043"/>
      <c r="C146" s="182"/>
      <c r="D146" s="1044"/>
      <c r="E146" s="1045"/>
      <c r="F146" s="1045"/>
      <c r="G146" s="1044"/>
      <c r="H146" s="1044"/>
      <c r="I146" s="1044"/>
      <c r="J146" s="1044"/>
      <c r="K146" s="1044"/>
      <c r="L146" s="1044"/>
    </row>
    <row r="147" ht="15.75" customHeight="1">
      <c r="A147" s="370"/>
      <c r="B147" s="1043"/>
      <c r="C147" s="182"/>
      <c r="D147" s="1044"/>
      <c r="E147" s="1045"/>
      <c r="F147" s="1045"/>
      <c r="G147" s="1044"/>
      <c r="H147" s="1044"/>
      <c r="I147" s="1044"/>
      <c r="J147" s="1044"/>
      <c r="K147" s="1044"/>
      <c r="L147" s="1044"/>
    </row>
    <row r="148" ht="15.75" customHeight="1">
      <c r="A148" s="370"/>
      <c r="B148" s="1043"/>
      <c r="C148" s="182"/>
      <c r="D148" s="1044"/>
      <c r="E148" s="1045"/>
      <c r="F148" s="1045"/>
      <c r="G148" s="1044"/>
      <c r="H148" s="1044"/>
      <c r="I148" s="1044"/>
      <c r="J148" s="1044"/>
      <c r="K148" s="1044"/>
      <c r="L148" s="1044"/>
    </row>
    <row r="149" ht="15.75" customHeight="1">
      <c r="A149" s="370"/>
      <c r="B149" s="1043"/>
      <c r="C149" s="182"/>
      <c r="D149" s="1044"/>
      <c r="E149" s="1045"/>
      <c r="F149" s="1045"/>
      <c r="G149" s="1044"/>
      <c r="H149" s="1044"/>
      <c r="I149" s="1044"/>
      <c r="J149" s="1044"/>
      <c r="K149" s="1044"/>
      <c r="L149" s="1044"/>
    </row>
    <row r="150" ht="15.75" customHeight="1">
      <c r="A150" s="370"/>
      <c r="B150" s="1043"/>
      <c r="C150" s="182"/>
      <c r="D150" s="1044"/>
      <c r="E150" s="1045"/>
      <c r="F150" s="1045"/>
      <c r="G150" s="1044"/>
      <c r="H150" s="1044"/>
      <c r="I150" s="1044"/>
      <c r="J150" s="1044"/>
      <c r="K150" s="1044"/>
      <c r="L150" s="1044"/>
    </row>
    <row r="151" ht="15.75" customHeight="1">
      <c r="A151" s="370"/>
      <c r="B151" s="1043"/>
      <c r="C151" s="182"/>
      <c r="D151" s="1044"/>
      <c r="E151" s="1045"/>
      <c r="F151" s="1045"/>
      <c r="G151" s="1044"/>
      <c r="H151" s="1044"/>
      <c r="I151" s="1044"/>
      <c r="J151" s="1044"/>
      <c r="K151" s="1044"/>
      <c r="L151" s="1044"/>
    </row>
    <row r="152" ht="15.75" customHeight="1">
      <c r="A152" s="370"/>
      <c r="B152" s="1043"/>
      <c r="C152" s="182"/>
      <c r="D152" s="1044"/>
      <c r="E152" s="1045"/>
      <c r="F152" s="1045"/>
      <c r="G152" s="1044"/>
      <c r="H152" s="1044"/>
      <c r="I152" s="1044"/>
      <c r="J152" s="1044"/>
      <c r="K152" s="1044"/>
      <c r="L152" s="1044"/>
    </row>
    <row r="153" ht="15.75" customHeight="1">
      <c r="A153" s="370"/>
      <c r="B153" s="1043"/>
      <c r="C153" s="182"/>
      <c r="D153" s="1044"/>
      <c r="E153" s="1045"/>
      <c r="F153" s="1045"/>
      <c r="G153" s="1044"/>
      <c r="H153" s="1044"/>
      <c r="I153" s="1044"/>
      <c r="J153" s="1044"/>
      <c r="K153" s="1044"/>
      <c r="L153" s="1044"/>
    </row>
    <row r="154" ht="15.75" customHeight="1">
      <c r="A154" s="370"/>
      <c r="B154" s="1043"/>
      <c r="C154" s="182"/>
      <c r="D154" s="1044"/>
      <c r="E154" s="1045"/>
      <c r="F154" s="1045"/>
      <c r="G154" s="1044"/>
      <c r="H154" s="1044"/>
      <c r="I154" s="1044"/>
      <c r="J154" s="1044"/>
      <c r="K154" s="1044"/>
      <c r="L154" s="1044"/>
    </row>
    <row r="155" ht="15.75" customHeight="1">
      <c r="A155" s="370"/>
      <c r="B155" s="1043"/>
      <c r="C155" s="182"/>
      <c r="D155" s="1044"/>
      <c r="E155" s="1045"/>
      <c r="F155" s="1045"/>
      <c r="G155" s="1044"/>
      <c r="H155" s="1044"/>
      <c r="I155" s="1044"/>
      <c r="J155" s="1044"/>
      <c r="K155" s="1044"/>
      <c r="L155" s="1044"/>
    </row>
    <row r="156" ht="15.75" customHeight="1">
      <c r="A156" s="370"/>
      <c r="B156" s="1043"/>
      <c r="C156" s="182"/>
      <c r="D156" s="1044"/>
      <c r="E156" s="1045"/>
      <c r="F156" s="1045"/>
      <c r="G156" s="1044"/>
      <c r="H156" s="1044"/>
      <c r="I156" s="1044"/>
      <c r="J156" s="1044"/>
      <c r="K156" s="1044"/>
      <c r="L156" s="1044"/>
    </row>
    <row r="157" ht="15.75" customHeight="1">
      <c r="A157" s="370"/>
      <c r="B157" s="1043"/>
      <c r="C157" s="182"/>
      <c r="D157" s="1044"/>
      <c r="E157" s="1045"/>
      <c r="F157" s="1045"/>
      <c r="G157" s="1044"/>
      <c r="H157" s="1044"/>
      <c r="I157" s="1044"/>
      <c r="J157" s="1044"/>
      <c r="K157" s="1044"/>
      <c r="L157" s="1044"/>
    </row>
    <row r="158" ht="15.75" customHeight="1">
      <c r="A158" s="370"/>
      <c r="B158" s="1043"/>
      <c r="C158" s="182"/>
      <c r="D158" s="1044"/>
      <c r="E158" s="1045"/>
      <c r="F158" s="1045"/>
      <c r="G158" s="1044"/>
      <c r="H158" s="1044"/>
      <c r="I158" s="1044"/>
      <c r="J158" s="1044"/>
      <c r="K158" s="1044"/>
      <c r="L158" s="1044"/>
    </row>
    <row r="159" ht="15.75" customHeight="1">
      <c r="A159" s="370"/>
      <c r="B159" s="1043"/>
      <c r="C159" s="182"/>
      <c r="D159" s="1044"/>
      <c r="E159" s="1045"/>
      <c r="F159" s="1045"/>
      <c r="G159" s="1044"/>
      <c r="H159" s="1044"/>
      <c r="I159" s="1044"/>
      <c r="J159" s="1044"/>
      <c r="K159" s="1044"/>
      <c r="L159" s="1044"/>
    </row>
    <row r="160" ht="15.75" customHeight="1">
      <c r="A160" s="370"/>
      <c r="B160" s="1043"/>
      <c r="C160" s="182"/>
      <c r="D160" s="1044"/>
      <c r="E160" s="1045"/>
      <c r="F160" s="1045"/>
      <c r="G160" s="1044"/>
      <c r="H160" s="1044"/>
      <c r="I160" s="1044"/>
      <c r="J160" s="1044"/>
      <c r="K160" s="1044"/>
      <c r="L160" s="1044"/>
    </row>
    <row r="161" ht="15.75" customHeight="1">
      <c r="A161" s="370"/>
      <c r="B161" s="1043"/>
      <c r="C161" s="182"/>
      <c r="D161" s="1044"/>
      <c r="E161" s="1045"/>
      <c r="F161" s="1045"/>
      <c r="G161" s="1044"/>
      <c r="H161" s="1044"/>
      <c r="I161" s="1044"/>
      <c r="J161" s="1044"/>
      <c r="K161" s="1044"/>
      <c r="L161" s="1044"/>
    </row>
    <row r="162" ht="15.75" customHeight="1">
      <c r="A162" s="370"/>
      <c r="B162" s="1043"/>
      <c r="C162" s="182"/>
      <c r="D162" s="1044"/>
      <c r="E162" s="1045"/>
      <c r="F162" s="1045"/>
      <c r="G162" s="1044"/>
      <c r="H162" s="1044"/>
      <c r="I162" s="1044"/>
      <c r="J162" s="1044"/>
      <c r="K162" s="1044"/>
      <c r="L162" s="1044"/>
    </row>
    <row r="163" ht="15.75" customHeight="1">
      <c r="A163" s="370"/>
      <c r="B163" s="1043"/>
      <c r="C163" s="182"/>
      <c r="D163" s="1044"/>
      <c r="E163" s="1045"/>
      <c r="F163" s="1045"/>
      <c r="G163" s="1044"/>
      <c r="H163" s="1044"/>
      <c r="I163" s="1044"/>
      <c r="J163" s="1044"/>
      <c r="K163" s="1044"/>
      <c r="L163" s="1044"/>
    </row>
    <row r="164" ht="15.75" customHeight="1">
      <c r="A164" s="370"/>
      <c r="B164" s="1043"/>
      <c r="C164" s="182"/>
      <c r="D164" s="1044"/>
      <c r="E164" s="1045"/>
      <c r="F164" s="1045"/>
      <c r="G164" s="1044"/>
      <c r="H164" s="1044"/>
      <c r="I164" s="1044"/>
      <c r="J164" s="1044"/>
      <c r="K164" s="1044"/>
      <c r="L164" s="1044"/>
    </row>
    <row r="165" ht="15.75" customHeight="1">
      <c r="A165" s="370"/>
      <c r="B165" s="1043"/>
      <c r="C165" s="182"/>
      <c r="D165" s="1044"/>
      <c r="E165" s="1045"/>
      <c r="F165" s="1045"/>
      <c r="G165" s="1044"/>
      <c r="H165" s="1044"/>
      <c r="I165" s="1044"/>
      <c r="J165" s="1044"/>
      <c r="K165" s="1044"/>
      <c r="L165" s="1044"/>
    </row>
    <row r="166" ht="15.75" customHeight="1">
      <c r="A166" s="370"/>
      <c r="B166" s="1043"/>
      <c r="C166" s="182"/>
      <c r="D166" s="1044"/>
      <c r="E166" s="1045"/>
      <c r="F166" s="1045"/>
      <c r="G166" s="1044"/>
      <c r="H166" s="1044"/>
      <c r="I166" s="1044"/>
      <c r="J166" s="1044"/>
      <c r="K166" s="1044"/>
      <c r="L166" s="1044"/>
    </row>
    <row r="167" ht="15.75" customHeight="1">
      <c r="A167" s="370"/>
      <c r="B167" s="1043"/>
      <c r="C167" s="182"/>
      <c r="D167" s="1044"/>
      <c r="E167" s="1045"/>
      <c r="F167" s="1045"/>
      <c r="G167" s="1044"/>
      <c r="H167" s="1044"/>
      <c r="I167" s="1044"/>
      <c r="J167" s="1044"/>
      <c r="K167" s="1044"/>
      <c r="L167" s="1044"/>
    </row>
    <row r="168" ht="15.75" customHeight="1">
      <c r="A168" s="370"/>
      <c r="B168" s="1043"/>
      <c r="C168" s="182"/>
      <c r="D168" s="1044"/>
      <c r="E168" s="1045"/>
      <c r="F168" s="1045"/>
      <c r="G168" s="1044"/>
      <c r="H168" s="1044"/>
      <c r="I168" s="1044"/>
      <c r="J168" s="1044"/>
      <c r="K168" s="1044"/>
      <c r="L168" s="1044"/>
    </row>
    <row r="169" ht="15.75" customHeight="1">
      <c r="A169" s="370"/>
      <c r="B169" s="1043"/>
      <c r="C169" s="182"/>
      <c r="D169" s="1044"/>
      <c r="E169" s="1045"/>
      <c r="F169" s="1045"/>
      <c r="G169" s="1044"/>
      <c r="H169" s="1044"/>
      <c r="I169" s="1044"/>
      <c r="J169" s="1044"/>
      <c r="K169" s="1044"/>
      <c r="L169" s="1044"/>
    </row>
    <row r="170" ht="15.75" customHeight="1">
      <c r="A170" s="370"/>
      <c r="B170" s="1043"/>
      <c r="C170" s="182"/>
      <c r="D170" s="1044"/>
      <c r="E170" s="1045"/>
      <c r="F170" s="1045"/>
      <c r="G170" s="1044"/>
      <c r="H170" s="1044"/>
      <c r="I170" s="1044"/>
      <c r="J170" s="1044"/>
      <c r="K170" s="1044"/>
      <c r="L170" s="1044"/>
    </row>
    <row r="171" ht="15.75" customHeight="1">
      <c r="A171" s="370"/>
      <c r="B171" s="1043"/>
      <c r="C171" s="182"/>
      <c r="D171" s="1044"/>
      <c r="E171" s="1045"/>
      <c r="F171" s="1045"/>
      <c r="G171" s="1044"/>
      <c r="H171" s="1044"/>
      <c r="I171" s="1044"/>
      <c r="J171" s="1044"/>
      <c r="K171" s="1044"/>
      <c r="L171" s="1044"/>
    </row>
    <row r="172" ht="15.75" customHeight="1">
      <c r="A172" s="370"/>
      <c r="B172" s="1043"/>
      <c r="C172" s="182"/>
      <c r="D172" s="1044"/>
      <c r="E172" s="1045"/>
      <c r="F172" s="1045"/>
      <c r="G172" s="1044"/>
      <c r="H172" s="1044"/>
      <c r="I172" s="1044"/>
      <c r="J172" s="1044"/>
      <c r="K172" s="1044"/>
      <c r="L172" s="1044"/>
    </row>
    <row r="173" ht="15.75" customHeight="1">
      <c r="A173" s="370"/>
      <c r="B173" s="1043"/>
      <c r="C173" s="182"/>
      <c r="D173" s="1044"/>
      <c r="E173" s="1045"/>
      <c r="F173" s="1045"/>
      <c r="G173" s="1044"/>
      <c r="H173" s="1044"/>
      <c r="I173" s="1044"/>
      <c r="J173" s="1044"/>
      <c r="K173" s="1044"/>
      <c r="L173" s="1044"/>
    </row>
    <row r="174" ht="15.75" customHeight="1">
      <c r="A174" s="370"/>
      <c r="B174" s="1043"/>
      <c r="C174" s="182"/>
      <c r="D174" s="1044"/>
      <c r="E174" s="1045"/>
      <c r="F174" s="1045"/>
      <c r="G174" s="1044"/>
      <c r="H174" s="1044"/>
      <c r="I174" s="1044"/>
      <c r="J174" s="1044"/>
      <c r="K174" s="1044"/>
      <c r="L174" s="1044"/>
    </row>
    <row r="175" ht="15.75" customHeight="1">
      <c r="A175" s="370"/>
      <c r="B175" s="1043"/>
      <c r="C175" s="182"/>
      <c r="D175" s="1044"/>
      <c r="E175" s="1045"/>
      <c r="F175" s="1045"/>
      <c r="G175" s="1044"/>
      <c r="H175" s="1044"/>
      <c r="I175" s="1044"/>
      <c r="J175" s="1044"/>
      <c r="K175" s="1044"/>
      <c r="L175" s="1044"/>
    </row>
    <row r="176" ht="15.75" customHeight="1">
      <c r="A176" s="370"/>
      <c r="B176" s="1043"/>
      <c r="C176" s="182"/>
      <c r="D176" s="1044"/>
      <c r="E176" s="1045"/>
      <c r="F176" s="1045"/>
      <c r="G176" s="1044"/>
      <c r="H176" s="1044"/>
      <c r="I176" s="1044"/>
      <c r="J176" s="1044"/>
      <c r="K176" s="1044"/>
      <c r="L176" s="1044"/>
    </row>
    <row r="177" ht="15.75" customHeight="1">
      <c r="A177" s="370"/>
      <c r="B177" s="1043"/>
      <c r="C177" s="182"/>
      <c r="D177" s="1044"/>
      <c r="E177" s="1045"/>
      <c r="F177" s="1045"/>
      <c r="G177" s="1044"/>
      <c r="H177" s="1044"/>
      <c r="I177" s="1044"/>
      <c r="J177" s="1044"/>
      <c r="K177" s="1044"/>
      <c r="L177" s="1044"/>
    </row>
    <row r="178" ht="15.75" customHeight="1">
      <c r="A178" s="370"/>
      <c r="B178" s="1043"/>
      <c r="C178" s="182"/>
      <c r="D178" s="1044"/>
      <c r="E178" s="1045"/>
      <c r="F178" s="1045"/>
      <c r="G178" s="1044"/>
      <c r="H178" s="1044"/>
      <c r="I178" s="1044"/>
      <c r="J178" s="1044"/>
      <c r="K178" s="1044"/>
      <c r="L178" s="1044"/>
    </row>
    <row r="179" ht="15.75" customHeight="1">
      <c r="A179" s="370"/>
      <c r="B179" s="1043"/>
      <c r="C179" s="182"/>
      <c r="D179" s="1044"/>
      <c r="E179" s="1045"/>
      <c r="F179" s="1045"/>
      <c r="G179" s="1044"/>
      <c r="H179" s="1044"/>
      <c r="I179" s="1044"/>
      <c r="J179" s="1044"/>
      <c r="K179" s="1044"/>
      <c r="L179" s="1044"/>
    </row>
    <row r="180" ht="15.75" customHeight="1">
      <c r="A180" s="370"/>
      <c r="B180" s="1043"/>
      <c r="C180" s="182"/>
      <c r="D180" s="1044"/>
      <c r="E180" s="1045"/>
      <c r="F180" s="1045"/>
      <c r="G180" s="1044"/>
      <c r="H180" s="1044"/>
      <c r="I180" s="1044"/>
      <c r="J180" s="1044"/>
      <c r="K180" s="1044"/>
      <c r="L180" s="1044"/>
    </row>
    <row r="181" ht="15.75" customHeight="1">
      <c r="A181" s="370"/>
      <c r="B181" s="1043"/>
      <c r="C181" s="182"/>
      <c r="D181" s="1044"/>
      <c r="E181" s="1045"/>
      <c r="F181" s="1045"/>
      <c r="G181" s="1044"/>
      <c r="H181" s="1044"/>
      <c r="I181" s="1044"/>
      <c r="J181" s="1044"/>
      <c r="K181" s="1044"/>
      <c r="L181" s="1044"/>
    </row>
    <row r="182" ht="15.75" customHeight="1">
      <c r="A182" s="370"/>
      <c r="B182" s="1043"/>
      <c r="C182" s="182"/>
      <c r="D182" s="1044"/>
      <c r="E182" s="1045"/>
      <c r="F182" s="1045"/>
      <c r="G182" s="1044"/>
      <c r="H182" s="1044"/>
      <c r="I182" s="1044"/>
      <c r="J182" s="1044"/>
      <c r="K182" s="1044"/>
      <c r="L182" s="1044"/>
    </row>
    <row r="183" ht="15.75" customHeight="1">
      <c r="A183" s="370"/>
      <c r="B183" s="1043"/>
      <c r="C183" s="182"/>
      <c r="D183" s="1044"/>
      <c r="E183" s="1045"/>
      <c r="F183" s="1045"/>
      <c r="G183" s="1044"/>
      <c r="H183" s="1044"/>
      <c r="I183" s="1044"/>
      <c r="J183" s="1044"/>
      <c r="K183" s="1044"/>
      <c r="L183" s="1044"/>
    </row>
    <row r="184" ht="15.75" customHeight="1">
      <c r="A184" s="370"/>
      <c r="B184" s="1043"/>
      <c r="C184" s="182"/>
      <c r="D184" s="1044"/>
      <c r="E184" s="1045"/>
      <c r="F184" s="1045"/>
      <c r="G184" s="1044"/>
      <c r="H184" s="1044"/>
      <c r="I184" s="1044"/>
      <c r="J184" s="1044"/>
      <c r="K184" s="1044"/>
      <c r="L184" s="1044"/>
    </row>
    <row r="185" ht="15.75" customHeight="1">
      <c r="A185" s="370"/>
      <c r="B185" s="1043"/>
      <c r="C185" s="182"/>
      <c r="D185" s="1044"/>
      <c r="E185" s="1045"/>
      <c r="F185" s="1045"/>
      <c r="G185" s="1044"/>
      <c r="H185" s="1044"/>
      <c r="I185" s="1044"/>
      <c r="J185" s="1044"/>
      <c r="K185" s="1044"/>
      <c r="L185" s="1044"/>
    </row>
    <row r="186" ht="15.75" customHeight="1">
      <c r="A186" s="370"/>
      <c r="B186" s="1043"/>
      <c r="C186" s="182"/>
      <c r="D186" s="1044"/>
      <c r="E186" s="1045"/>
      <c r="F186" s="1045"/>
      <c r="G186" s="1044"/>
      <c r="H186" s="1044"/>
      <c r="I186" s="1044"/>
      <c r="J186" s="1044"/>
      <c r="K186" s="1044"/>
      <c r="L186" s="1044"/>
    </row>
    <row r="187" ht="15.75" customHeight="1">
      <c r="A187" s="370"/>
      <c r="B187" s="1043"/>
      <c r="C187" s="182"/>
      <c r="D187" s="1044"/>
      <c r="E187" s="1045"/>
      <c r="F187" s="1045"/>
      <c r="G187" s="1044"/>
      <c r="H187" s="1044"/>
      <c r="I187" s="1044"/>
      <c r="J187" s="1044"/>
      <c r="K187" s="1044"/>
      <c r="L187" s="1044"/>
    </row>
    <row r="188" ht="15.75" customHeight="1">
      <c r="A188" s="370"/>
      <c r="B188" s="1043"/>
      <c r="C188" s="182"/>
      <c r="D188" s="1044"/>
      <c r="E188" s="1045"/>
      <c r="F188" s="1045"/>
      <c r="G188" s="1044"/>
      <c r="H188" s="1044"/>
      <c r="I188" s="1044"/>
      <c r="J188" s="1044"/>
      <c r="K188" s="1044"/>
      <c r="L188" s="1044"/>
    </row>
    <row r="189" ht="15.75" customHeight="1">
      <c r="A189" s="370"/>
      <c r="B189" s="1043"/>
      <c r="C189" s="182"/>
      <c r="D189" s="1044"/>
      <c r="E189" s="1045"/>
      <c r="F189" s="1045"/>
      <c r="G189" s="1044"/>
      <c r="H189" s="1044"/>
      <c r="I189" s="1044"/>
      <c r="J189" s="1044"/>
      <c r="K189" s="1044"/>
      <c r="L189" s="1044"/>
    </row>
    <row r="190" ht="15.75" customHeight="1">
      <c r="A190" s="370"/>
      <c r="B190" s="1043"/>
      <c r="C190" s="182"/>
      <c r="D190" s="1044"/>
      <c r="E190" s="1045"/>
      <c r="F190" s="1045"/>
      <c r="G190" s="1044"/>
      <c r="H190" s="1044"/>
      <c r="I190" s="1044"/>
      <c r="J190" s="1044"/>
      <c r="K190" s="1044"/>
      <c r="L190" s="1044"/>
    </row>
    <row r="191" ht="15.75" customHeight="1">
      <c r="A191" s="370"/>
      <c r="B191" s="1043"/>
      <c r="C191" s="182"/>
      <c r="D191" s="1044"/>
      <c r="E191" s="1045"/>
      <c r="F191" s="1045"/>
      <c r="G191" s="1044"/>
      <c r="H191" s="1044"/>
      <c r="I191" s="1044"/>
      <c r="J191" s="1044"/>
      <c r="K191" s="1044"/>
      <c r="L191" s="1044"/>
    </row>
    <row r="192" ht="15.75" customHeight="1">
      <c r="A192" s="370"/>
      <c r="B192" s="1043"/>
      <c r="C192" s="182"/>
      <c r="D192" s="1044"/>
      <c r="E192" s="1045"/>
      <c r="F192" s="1045"/>
      <c r="G192" s="1044"/>
      <c r="H192" s="1044"/>
      <c r="I192" s="1044"/>
      <c r="J192" s="1044"/>
      <c r="K192" s="1044"/>
      <c r="L192" s="1044"/>
    </row>
    <row r="193" ht="15.75" customHeight="1">
      <c r="A193" s="370"/>
      <c r="B193" s="1043"/>
      <c r="C193" s="182"/>
      <c r="D193" s="1044"/>
      <c r="E193" s="1045"/>
      <c r="F193" s="1045"/>
      <c r="G193" s="1044"/>
      <c r="H193" s="1044"/>
      <c r="I193" s="1044"/>
      <c r="J193" s="1044"/>
      <c r="K193" s="1044"/>
      <c r="L193" s="1044"/>
    </row>
    <row r="194" ht="15.75" customHeight="1">
      <c r="A194" s="370"/>
      <c r="B194" s="1043"/>
      <c r="C194" s="182"/>
      <c r="D194" s="1044"/>
      <c r="E194" s="1045"/>
      <c r="F194" s="1045"/>
      <c r="G194" s="1044"/>
      <c r="H194" s="1044"/>
      <c r="I194" s="1044"/>
      <c r="J194" s="1044"/>
      <c r="K194" s="1044"/>
      <c r="L194" s="1044"/>
    </row>
    <row r="195" ht="15.75" customHeight="1">
      <c r="A195" s="370"/>
      <c r="B195" s="1043"/>
      <c r="C195" s="182"/>
      <c r="D195" s="1044"/>
      <c r="E195" s="1045"/>
      <c r="F195" s="1045"/>
      <c r="G195" s="1044"/>
      <c r="H195" s="1044"/>
      <c r="I195" s="1044"/>
      <c r="J195" s="1044"/>
      <c r="K195" s="1044"/>
      <c r="L195" s="1044"/>
    </row>
    <row r="196" ht="15.75" customHeight="1">
      <c r="A196" s="370"/>
      <c r="B196" s="1043"/>
      <c r="C196" s="182"/>
      <c r="D196" s="1044"/>
      <c r="E196" s="1045"/>
      <c r="F196" s="1045"/>
      <c r="G196" s="1044"/>
      <c r="H196" s="1044"/>
      <c r="I196" s="1044"/>
      <c r="J196" s="1044"/>
      <c r="K196" s="1044"/>
      <c r="L196" s="1044"/>
    </row>
    <row r="197" ht="15.75" customHeight="1">
      <c r="A197" s="370"/>
      <c r="B197" s="1043"/>
      <c r="C197" s="182"/>
      <c r="D197" s="1044"/>
      <c r="E197" s="1045"/>
      <c r="F197" s="1045"/>
      <c r="G197" s="1044"/>
      <c r="H197" s="1044"/>
      <c r="I197" s="1044"/>
      <c r="J197" s="1044"/>
      <c r="K197" s="1044"/>
      <c r="L197" s="1044"/>
    </row>
    <row r="198" ht="15.75" customHeight="1">
      <c r="A198" s="370"/>
      <c r="B198" s="1043"/>
      <c r="C198" s="182"/>
      <c r="D198" s="1044"/>
      <c r="E198" s="1045"/>
      <c r="F198" s="1045"/>
      <c r="G198" s="1044"/>
      <c r="H198" s="1044"/>
      <c r="I198" s="1044"/>
      <c r="J198" s="1044"/>
      <c r="K198" s="1044"/>
      <c r="L198" s="1044"/>
    </row>
    <row r="199" ht="15.75" customHeight="1">
      <c r="A199" s="370"/>
      <c r="B199" s="1043"/>
      <c r="C199" s="182"/>
      <c r="D199" s="1044"/>
      <c r="E199" s="1045"/>
      <c r="F199" s="1045"/>
      <c r="G199" s="1044"/>
      <c r="H199" s="1044"/>
      <c r="I199" s="1044"/>
      <c r="J199" s="1044"/>
      <c r="K199" s="1044"/>
      <c r="L199" s="1044"/>
    </row>
    <row r="200" ht="15.75" customHeight="1">
      <c r="A200" s="370"/>
      <c r="B200" s="1043"/>
      <c r="C200" s="182"/>
      <c r="D200" s="1044"/>
      <c r="E200" s="1045"/>
      <c r="F200" s="1045"/>
      <c r="G200" s="1044"/>
      <c r="H200" s="1044"/>
      <c r="I200" s="1044"/>
      <c r="J200" s="1044"/>
      <c r="K200" s="1044"/>
      <c r="L200" s="1044"/>
    </row>
    <row r="201" ht="15.75" customHeight="1">
      <c r="A201" s="370"/>
      <c r="B201" s="1043"/>
      <c r="C201" s="182"/>
      <c r="D201" s="1044"/>
      <c r="E201" s="1045"/>
      <c r="F201" s="1045"/>
      <c r="G201" s="1044"/>
      <c r="H201" s="1044"/>
      <c r="I201" s="1044"/>
      <c r="J201" s="1044"/>
      <c r="K201" s="1044"/>
      <c r="L201" s="1044"/>
    </row>
    <row r="202" ht="15.75" customHeight="1">
      <c r="A202" s="370"/>
      <c r="B202" s="1043"/>
      <c r="C202" s="182"/>
      <c r="D202" s="1044"/>
      <c r="E202" s="1045"/>
      <c r="F202" s="1045"/>
      <c r="G202" s="1044"/>
      <c r="H202" s="1044"/>
      <c r="I202" s="1044"/>
      <c r="J202" s="1044"/>
      <c r="K202" s="1044"/>
      <c r="L202" s="1044"/>
    </row>
    <row r="203" ht="15.75" customHeight="1">
      <c r="A203" s="370"/>
      <c r="B203" s="1043"/>
      <c r="C203" s="182"/>
      <c r="D203" s="1044"/>
      <c r="E203" s="1045"/>
      <c r="F203" s="1045"/>
      <c r="G203" s="1044"/>
      <c r="H203" s="1044"/>
      <c r="I203" s="1044"/>
      <c r="J203" s="1044"/>
      <c r="K203" s="1044"/>
      <c r="L203" s="1044"/>
    </row>
    <row r="204" ht="15.75" customHeight="1">
      <c r="A204" s="370"/>
      <c r="B204" s="1043"/>
      <c r="C204" s="182"/>
      <c r="D204" s="1044"/>
      <c r="E204" s="1045"/>
      <c r="F204" s="1045"/>
      <c r="G204" s="1044"/>
      <c r="H204" s="1044"/>
      <c r="I204" s="1044"/>
      <c r="J204" s="1044"/>
      <c r="K204" s="1044"/>
      <c r="L204" s="1044"/>
    </row>
    <row r="205" ht="15.75" customHeight="1">
      <c r="A205" s="370"/>
      <c r="B205" s="1043"/>
      <c r="C205" s="182"/>
      <c r="D205" s="1044"/>
      <c r="E205" s="1045"/>
      <c r="F205" s="1045"/>
      <c r="G205" s="1044"/>
      <c r="H205" s="1044"/>
      <c r="I205" s="1044"/>
      <c r="J205" s="1044"/>
      <c r="K205" s="1044"/>
      <c r="L205" s="1044"/>
    </row>
    <row r="206" ht="15.75" customHeight="1">
      <c r="A206" s="370"/>
      <c r="B206" s="1043"/>
      <c r="C206" s="182"/>
      <c r="D206" s="1044"/>
      <c r="E206" s="1045"/>
      <c r="F206" s="1045"/>
      <c r="G206" s="1044"/>
      <c r="H206" s="1044"/>
      <c r="I206" s="1044"/>
      <c r="J206" s="1044"/>
      <c r="K206" s="1044"/>
      <c r="L206" s="1044"/>
    </row>
    <row r="207" ht="15.75" customHeight="1">
      <c r="A207" s="370"/>
      <c r="B207" s="1043"/>
      <c r="C207" s="182"/>
      <c r="D207" s="1044"/>
      <c r="E207" s="1045"/>
      <c r="F207" s="1045"/>
      <c r="G207" s="1044"/>
      <c r="H207" s="1044"/>
      <c r="I207" s="1044"/>
      <c r="J207" s="1044"/>
      <c r="K207" s="1044"/>
      <c r="L207" s="1044"/>
    </row>
    <row r="208" ht="15.75" customHeight="1">
      <c r="A208" s="370"/>
      <c r="B208" s="1043"/>
      <c r="C208" s="182"/>
      <c r="D208" s="1044"/>
      <c r="E208" s="1045"/>
      <c r="F208" s="1045"/>
      <c r="G208" s="1044"/>
      <c r="H208" s="1044"/>
      <c r="I208" s="1044"/>
      <c r="J208" s="1044"/>
      <c r="K208" s="1044"/>
      <c r="L208" s="1044"/>
    </row>
    <row r="209" ht="15.75" customHeight="1">
      <c r="A209" s="370"/>
      <c r="B209" s="1043"/>
      <c r="C209" s="182"/>
      <c r="D209" s="1044"/>
      <c r="E209" s="1045"/>
      <c r="F209" s="1045"/>
      <c r="G209" s="1044"/>
      <c r="H209" s="1044"/>
      <c r="I209" s="1044"/>
      <c r="J209" s="1044"/>
      <c r="K209" s="1044"/>
      <c r="L209" s="1044"/>
    </row>
    <row r="210" ht="15.75" customHeight="1">
      <c r="A210" s="370"/>
      <c r="B210" s="1043"/>
      <c r="C210" s="182"/>
      <c r="D210" s="1044"/>
      <c r="E210" s="1045"/>
      <c r="F210" s="1045"/>
      <c r="G210" s="1044"/>
      <c r="H210" s="1044"/>
      <c r="I210" s="1044"/>
      <c r="J210" s="1044"/>
      <c r="K210" s="1044"/>
      <c r="L210" s="1044"/>
    </row>
    <row r="211" ht="15.75" customHeight="1">
      <c r="A211" s="370"/>
      <c r="B211" s="1043"/>
      <c r="C211" s="182"/>
      <c r="D211" s="1044"/>
      <c r="E211" s="1045"/>
      <c r="F211" s="1045"/>
      <c r="G211" s="1044"/>
      <c r="H211" s="1044"/>
      <c r="I211" s="1044"/>
      <c r="J211" s="1044"/>
      <c r="K211" s="1044"/>
      <c r="L211" s="1044"/>
    </row>
    <row r="212" ht="15.75" customHeight="1">
      <c r="A212" s="370"/>
      <c r="B212" s="1043"/>
      <c r="C212" s="182"/>
      <c r="D212" s="1044"/>
      <c r="E212" s="1045"/>
      <c r="F212" s="1045"/>
      <c r="G212" s="1044"/>
      <c r="H212" s="1044"/>
      <c r="I212" s="1044"/>
      <c r="J212" s="1044"/>
      <c r="K212" s="1044"/>
      <c r="L212" s="1044"/>
    </row>
    <row r="213" ht="15.75" customHeight="1">
      <c r="A213" s="370"/>
      <c r="B213" s="1043"/>
      <c r="C213" s="182"/>
      <c r="D213" s="1044"/>
      <c r="E213" s="1045"/>
      <c r="F213" s="1045"/>
      <c r="G213" s="1044"/>
      <c r="H213" s="1044"/>
      <c r="I213" s="1044"/>
      <c r="J213" s="1044"/>
      <c r="K213" s="1044"/>
      <c r="L213" s="1044"/>
    </row>
    <row r="214" ht="15.75" customHeight="1">
      <c r="A214" s="370"/>
      <c r="B214" s="1043"/>
      <c r="C214" s="182"/>
      <c r="D214" s="1044"/>
      <c r="E214" s="1045"/>
      <c r="F214" s="1045"/>
      <c r="G214" s="1044"/>
      <c r="H214" s="1044"/>
      <c r="I214" s="1044"/>
      <c r="J214" s="1044"/>
      <c r="K214" s="1044"/>
      <c r="L214" s="1044"/>
    </row>
    <row r="215" ht="15.75" customHeight="1">
      <c r="A215" s="370"/>
      <c r="B215" s="1043"/>
      <c r="C215" s="182"/>
      <c r="D215" s="1044"/>
      <c r="E215" s="1045"/>
      <c r="F215" s="1045"/>
      <c r="G215" s="1044"/>
      <c r="H215" s="1044"/>
      <c r="I215" s="1044"/>
      <c r="J215" s="1044"/>
      <c r="K215" s="1044"/>
      <c r="L215" s="1044"/>
    </row>
    <row r="216" ht="15.75" customHeight="1">
      <c r="A216" s="370"/>
      <c r="B216" s="1043"/>
      <c r="C216" s="182"/>
      <c r="D216" s="1044"/>
      <c r="E216" s="1045"/>
      <c r="F216" s="1045"/>
      <c r="G216" s="1044"/>
      <c r="H216" s="1044"/>
      <c r="I216" s="1044"/>
      <c r="J216" s="1044"/>
      <c r="K216" s="1044"/>
      <c r="L216" s="1044"/>
    </row>
    <row r="217" ht="15.75" customHeight="1">
      <c r="A217" s="370"/>
      <c r="B217" s="1043"/>
      <c r="C217" s="182"/>
      <c r="D217" s="1044"/>
      <c r="E217" s="1045"/>
      <c r="F217" s="1045"/>
      <c r="G217" s="1044"/>
      <c r="H217" s="1044"/>
      <c r="I217" s="1044"/>
      <c r="J217" s="1044"/>
      <c r="K217" s="1044"/>
      <c r="L217" s="1044"/>
    </row>
    <row r="218" ht="15.75" customHeight="1">
      <c r="A218" s="370"/>
      <c r="B218" s="1043"/>
      <c r="C218" s="182"/>
      <c r="D218" s="1044"/>
      <c r="E218" s="1045"/>
      <c r="F218" s="1045"/>
      <c r="G218" s="1044"/>
      <c r="H218" s="1044"/>
      <c r="I218" s="1044"/>
      <c r="J218" s="1044"/>
      <c r="K218" s="1044"/>
      <c r="L218" s="1044"/>
    </row>
    <row r="219" ht="15.75" customHeight="1">
      <c r="A219" s="370"/>
      <c r="B219" s="1043"/>
      <c r="C219" s="182"/>
      <c r="D219" s="1044"/>
      <c r="E219" s="1045"/>
      <c r="F219" s="1045"/>
      <c r="G219" s="1044"/>
      <c r="H219" s="1044"/>
      <c r="I219" s="1044"/>
      <c r="J219" s="1044"/>
      <c r="K219" s="1044"/>
      <c r="L219" s="1044"/>
    </row>
    <row r="220" ht="15.75" customHeight="1">
      <c r="A220" s="370"/>
      <c r="B220" s="1043"/>
      <c r="C220" s="182"/>
      <c r="D220" s="1044"/>
      <c r="E220" s="1045"/>
      <c r="F220" s="1045"/>
      <c r="G220" s="1044"/>
      <c r="H220" s="1044"/>
      <c r="I220" s="1044"/>
      <c r="J220" s="1044"/>
      <c r="K220" s="1044"/>
      <c r="L220" s="1044"/>
    </row>
    <row r="221" ht="15.75" customHeight="1">
      <c r="A221" s="370"/>
      <c r="B221" s="1043"/>
      <c r="C221" s="182"/>
      <c r="D221" s="1044"/>
      <c r="E221" s="1045"/>
      <c r="F221" s="1045"/>
      <c r="G221" s="1044"/>
      <c r="H221" s="1044"/>
      <c r="I221" s="1044"/>
      <c r="J221" s="1044"/>
      <c r="K221" s="1044"/>
      <c r="L221" s="1044"/>
    </row>
    <row r="222" ht="15.75" customHeight="1">
      <c r="A222" s="370"/>
      <c r="B222" s="1043"/>
      <c r="C222" s="182"/>
      <c r="D222" s="1044"/>
      <c r="E222" s="1045"/>
      <c r="F222" s="1045"/>
      <c r="G222" s="1044"/>
      <c r="H222" s="1044"/>
      <c r="I222" s="1044"/>
      <c r="J222" s="1044"/>
      <c r="K222" s="1044"/>
      <c r="L222" s="1044"/>
    </row>
    <row r="223" ht="15.75" customHeight="1">
      <c r="A223" s="370"/>
      <c r="B223" s="1043"/>
      <c r="C223" s="182"/>
      <c r="D223" s="1044"/>
      <c r="E223" s="1045"/>
      <c r="F223" s="1045"/>
      <c r="G223" s="1044"/>
      <c r="H223" s="1044"/>
      <c r="I223" s="1044"/>
      <c r="J223" s="1044"/>
      <c r="K223" s="1044"/>
      <c r="L223" s="1044"/>
    </row>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10:L10"/>
    <mergeCell ref="A11:L11"/>
    <mergeCell ref="A23:L23"/>
    <mergeCell ref="A2:L2"/>
    <mergeCell ref="A4:L4"/>
    <mergeCell ref="A5:L5"/>
    <mergeCell ref="A6:L6"/>
    <mergeCell ref="A7:L7"/>
    <mergeCell ref="A8:L8"/>
    <mergeCell ref="A9:L9"/>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20.86"/>
    <col customWidth="1" min="3" max="3" width="10.43"/>
    <col customWidth="1" min="4" max="4" width="15.0"/>
    <col customWidth="1" min="5" max="5" width="26.43"/>
    <col customWidth="1" min="6" max="8" width="9.14"/>
    <col customWidth="1" min="9" max="9" width="10.43"/>
    <col customWidth="1" min="10" max="14" width="8.86"/>
    <col customWidth="1" min="15" max="25" width="8.0"/>
  </cols>
  <sheetData>
    <row r="1">
      <c r="A1" s="68"/>
      <c r="B1" s="69"/>
      <c r="C1" s="69"/>
      <c r="D1" s="70"/>
      <c r="E1" s="70"/>
      <c r="F1" s="70"/>
      <c r="G1" s="70"/>
      <c r="H1" s="70"/>
      <c r="I1" s="70"/>
    </row>
    <row r="2" ht="35.25" customHeight="1">
      <c r="A2" s="582" t="s">
        <v>7061</v>
      </c>
      <c r="B2" s="72"/>
      <c r="C2" s="72"/>
      <c r="D2" s="72"/>
      <c r="E2" s="72"/>
      <c r="F2" s="72"/>
      <c r="G2" s="72"/>
      <c r="H2" s="72"/>
      <c r="I2" s="73"/>
      <c r="J2" s="75"/>
      <c r="K2" s="75"/>
      <c r="L2" s="75"/>
      <c r="M2" s="75"/>
      <c r="N2" s="75"/>
      <c r="O2" s="75"/>
      <c r="P2" s="75"/>
      <c r="Q2" s="75"/>
      <c r="R2" s="75"/>
      <c r="S2" s="75"/>
      <c r="T2" s="75"/>
      <c r="U2" s="75"/>
      <c r="V2" s="75"/>
      <c r="W2" s="75"/>
      <c r="X2" s="75"/>
      <c r="Y2" s="75"/>
    </row>
    <row r="3">
      <c r="A3" s="80"/>
      <c r="B3" s="81"/>
      <c r="C3" s="81"/>
      <c r="D3" s="80"/>
      <c r="E3" s="80"/>
      <c r="F3" s="74"/>
      <c r="G3" s="74"/>
      <c r="H3" s="74"/>
      <c r="I3" s="74"/>
      <c r="J3" s="75"/>
      <c r="K3" s="75"/>
      <c r="L3" s="75"/>
      <c r="M3" s="75"/>
      <c r="N3" s="75"/>
      <c r="O3" s="75"/>
      <c r="P3" s="75"/>
      <c r="Q3" s="75"/>
      <c r="R3" s="75"/>
      <c r="S3" s="75"/>
      <c r="T3" s="75"/>
      <c r="U3" s="75"/>
      <c r="V3" s="75"/>
      <c r="W3" s="75"/>
      <c r="X3" s="75"/>
      <c r="Y3" s="75"/>
    </row>
    <row r="4">
      <c r="A4" s="593" t="s">
        <v>7062</v>
      </c>
      <c r="B4" s="72"/>
      <c r="C4" s="72"/>
      <c r="D4" s="72"/>
      <c r="E4" s="72"/>
      <c r="F4" s="72"/>
      <c r="G4" s="72"/>
      <c r="H4" s="72"/>
      <c r="I4" s="73"/>
      <c r="J4" s="75"/>
      <c r="K4" s="75"/>
      <c r="L4" s="75"/>
      <c r="M4" s="75"/>
      <c r="N4" s="75"/>
      <c r="O4" s="75"/>
      <c r="P4" s="75"/>
      <c r="Q4" s="75"/>
      <c r="R4" s="75"/>
      <c r="S4" s="75"/>
      <c r="T4" s="75"/>
      <c r="U4" s="75"/>
      <c r="V4" s="75"/>
      <c r="W4" s="75"/>
      <c r="X4" s="75"/>
      <c r="Y4" s="75"/>
    </row>
    <row r="5" ht="26.25" customHeight="1">
      <c r="A5" s="76" t="s">
        <v>7063</v>
      </c>
      <c r="B5" s="72"/>
      <c r="C5" s="72"/>
      <c r="D5" s="72"/>
      <c r="E5" s="72"/>
      <c r="F5" s="72"/>
      <c r="G5" s="72"/>
      <c r="H5" s="72"/>
      <c r="I5" s="73"/>
      <c r="J5" s="75"/>
      <c r="K5" s="75"/>
      <c r="L5" s="75"/>
      <c r="M5" s="75"/>
      <c r="N5" s="75"/>
      <c r="O5" s="75"/>
      <c r="P5" s="75"/>
      <c r="Q5" s="75"/>
      <c r="R5" s="75"/>
      <c r="S5" s="75"/>
      <c r="T5" s="75"/>
      <c r="U5" s="75"/>
      <c r="V5" s="75"/>
      <c r="W5" s="75"/>
      <c r="X5" s="75"/>
      <c r="Y5" s="75"/>
    </row>
    <row r="6" ht="27.0" customHeight="1">
      <c r="A6" s="76" t="s">
        <v>7064</v>
      </c>
      <c r="B6" s="72"/>
      <c r="C6" s="72"/>
      <c r="D6" s="72"/>
      <c r="E6" s="72"/>
      <c r="F6" s="72"/>
      <c r="G6" s="72"/>
      <c r="H6" s="72"/>
      <c r="I6" s="73"/>
      <c r="J6" s="75"/>
      <c r="K6" s="75"/>
      <c r="L6" s="75"/>
      <c r="M6" s="75"/>
      <c r="N6" s="75"/>
      <c r="O6" s="75"/>
      <c r="P6" s="75"/>
      <c r="Q6" s="75"/>
      <c r="R6" s="75"/>
      <c r="S6" s="75"/>
      <c r="T6" s="75"/>
      <c r="U6" s="75"/>
      <c r="V6" s="75"/>
      <c r="W6" s="75"/>
      <c r="X6" s="75"/>
      <c r="Y6" s="75"/>
    </row>
    <row r="7" ht="26.25" customHeight="1">
      <c r="A7" s="1070" t="s">
        <v>7065</v>
      </c>
      <c r="B7" s="72"/>
      <c r="C7" s="72"/>
      <c r="D7" s="72"/>
      <c r="E7" s="72"/>
      <c r="F7" s="72"/>
      <c r="G7" s="72"/>
      <c r="H7" s="72"/>
      <c r="I7" s="73"/>
      <c r="N7" s="67"/>
    </row>
    <row r="8" ht="69.0" customHeight="1">
      <c r="A8" s="1070" t="s">
        <v>7066</v>
      </c>
      <c r="B8" s="72"/>
      <c r="C8" s="72"/>
      <c r="D8" s="72"/>
      <c r="E8" s="72"/>
      <c r="F8" s="72"/>
      <c r="G8" s="72"/>
      <c r="H8" s="72"/>
      <c r="I8" s="73"/>
    </row>
    <row r="9" ht="30.75" customHeight="1">
      <c r="A9" s="80"/>
      <c r="B9" s="81"/>
      <c r="C9" s="81"/>
      <c r="D9" s="80"/>
      <c r="E9" s="80"/>
      <c r="F9" s="80"/>
      <c r="G9" s="80"/>
      <c r="H9" s="74"/>
      <c r="I9" s="74"/>
    </row>
    <row r="10" ht="78.0" customHeight="1">
      <c r="A10" s="596" t="s">
        <v>7067</v>
      </c>
      <c r="B10" s="1071" t="s">
        <v>7068</v>
      </c>
      <c r="C10" s="84" t="s">
        <v>8</v>
      </c>
      <c r="D10" s="1071" t="s">
        <v>7069</v>
      </c>
      <c r="E10" s="83" t="s">
        <v>246</v>
      </c>
      <c r="F10" s="83" t="s">
        <v>247</v>
      </c>
      <c r="G10" s="83" t="s">
        <v>248</v>
      </c>
      <c r="H10" s="596" t="s">
        <v>249</v>
      </c>
      <c r="I10" s="596" t="s">
        <v>253</v>
      </c>
      <c r="J10" s="86" t="s">
        <v>2051</v>
      </c>
      <c r="K10" s="75"/>
      <c r="L10" s="75"/>
      <c r="M10" s="75"/>
      <c r="N10" s="75"/>
      <c r="O10" s="75"/>
      <c r="P10" s="75"/>
      <c r="Q10" s="75"/>
      <c r="R10" s="75"/>
      <c r="S10" s="75"/>
      <c r="T10" s="75"/>
      <c r="U10" s="75"/>
      <c r="V10" s="75"/>
      <c r="W10" s="75"/>
      <c r="X10" s="75"/>
      <c r="Y10" s="75"/>
    </row>
    <row r="11">
      <c r="A11" s="162"/>
      <c r="B11" s="162"/>
      <c r="C11" s="161"/>
      <c r="D11" s="162"/>
      <c r="E11" s="161"/>
      <c r="F11" s="161"/>
      <c r="G11" s="161"/>
      <c r="H11" s="337"/>
      <c r="I11" s="1072"/>
      <c r="J11" s="94"/>
    </row>
    <row r="12">
      <c r="A12" s="162"/>
      <c r="B12" s="162"/>
      <c r="C12" s="195"/>
      <c r="D12" s="162"/>
      <c r="E12" s="161"/>
      <c r="F12" s="161"/>
      <c r="G12" s="161"/>
      <c r="H12" s="337"/>
      <c r="I12" s="1072"/>
      <c r="J12" s="94"/>
    </row>
    <row r="13">
      <c r="A13" s="162"/>
      <c r="B13" s="162"/>
      <c r="C13" s="161"/>
      <c r="D13" s="162"/>
      <c r="E13" s="161"/>
      <c r="F13" s="161"/>
      <c r="G13" s="161"/>
      <c r="H13" s="337"/>
      <c r="I13" s="1072"/>
      <c r="J13" s="94"/>
    </row>
    <row r="14">
      <c r="A14" s="162"/>
      <c r="B14" s="162"/>
      <c r="C14" s="161"/>
      <c r="D14" s="162"/>
      <c r="E14" s="161"/>
      <c r="F14" s="161"/>
      <c r="G14" s="161"/>
      <c r="H14" s="337"/>
      <c r="I14" s="1072"/>
      <c r="J14" s="94"/>
    </row>
    <row r="15">
      <c r="A15" s="162"/>
      <c r="B15" s="162"/>
      <c r="C15" s="161"/>
      <c r="D15" s="162"/>
      <c r="E15" s="161"/>
      <c r="F15" s="161"/>
      <c r="G15" s="161"/>
      <c r="H15" s="337"/>
      <c r="I15" s="1072"/>
      <c r="J15" s="94"/>
    </row>
    <row r="16">
      <c r="A16" s="162"/>
      <c r="B16" s="162"/>
      <c r="C16" s="161"/>
      <c r="D16" s="162"/>
      <c r="E16" s="161"/>
      <c r="F16" s="161"/>
      <c r="G16" s="161"/>
      <c r="H16" s="337"/>
      <c r="I16" s="1072"/>
      <c r="J16" s="94"/>
    </row>
    <row r="17">
      <c r="A17" s="583" t="s">
        <v>217</v>
      </c>
      <c r="B17" s="583"/>
      <c r="C17" s="69"/>
      <c r="D17" s="70"/>
      <c r="E17" s="70"/>
      <c r="F17" s="70"/>
      <c r="G17" s="70"/>
      <c r="H17" s="1073"/>
      <c r="I17" s="584">
        <f>SUM(I11:I16)</f>
        <v>0</v>
      </c>
    </row>
    <row r="18">
      <c r="A18" s="369"/>
      <c r="B18" s="69"/>
      <c r="C18" s="69"/>
      <c r="D18" s="69"/>
      <c r="E18" s="70"/>
      <c r="F18" s="70"/>
      <c r="G18" s="70"/>
      <c r="H18" s="70"/>
      <c r="I18" s="70"/>
    </row>
    <row r="19">
      <c r="A19" s="585" t="s">
        <v>2052</v>
      </c>
      <c r="B19" s="586"/>
      <c r="C19" s="586"/>
      <c r="D19" s="586"/>
      <c r="E19" s="586"/>
      <c r="F19" s="586"/>
      <c r="G19" s="586"/>
      <c r="H19" s="586"/>
      <c r="I19" s="587"/>
    </row>
    <row r="20" ht="15.75" customHeight="1">
      <c r="A20" s="68"/>
      <c r="B20" s="69"/>
      <c r="C20" s="69"/>
      <c r="D20" s="70"/>
      <c r="E20" s="70"/>
      <c r="F20" s="70"/>
      <c r="G20" s="70"/>
      <c r="H20" s="70"/>
      <c r="I20" s="70"/>
    </row>
    <row r="21" ht="15.75" customHeight="1">
      <c r="A21" s="68"/>
      <c r="B21" s="69"/>
      <c r="C21" s="69"/>
      <c r="D21" s="70"/>
      <c r="E21" s="70"/>
      <c r="F21" s="70"/>
      <c r="G21" s="70"/>
      <c r="H21" s="70"/>
      <c r="I21" s="70"/>
    </row>
    <row r="22" ht="15.75" customHeight="1">
      <c r="A22" s="68"/>
      <c r="B22" s="69"/>
      <c r="C22" s="69"/>
      <c r="D22" s="70"/>
      <c r="E22" s="70"/>
      <c r="F22" s="70"/>
      <c r="G22" s="70"/>
      <c r="H22" s="70"/>
      <c r="I22" s="70"/>
    </row>
    <row r="23" ht="15.75" customHeight="1">
      <c r="A23" s="68"/>
      <c r="B23" s="69"/>
      <c r="C23" s="69"/>
      <c r="D23" s="70"/>
      <c r="E23" s="70"/>
      <c r="F23" s="70"/>
      <c r="G23" s="70"/>
      <c r="H23" s="70"/>
      <c r="I23" s="70"/>
    </row>
    <row r="24" ht="15.75" customHeight="1">
      <c r="A24" s="68"/>
      <c r="B24" s="69"/>
      <c r="C24" s="69"/>
      <c r="D24" s="70"/>
      <c r="E24" s="70"/>
      <c r="F24" s="70"/>
      <c r="G24" s="70"/>
      <c r="H24" s="70"/>
      <c r="I24" s="70"/>
    </row>
    <row r="25" ht="15.75" customHeight="1">
      <c r="A25" s="68"/>
      <c r="B25" s="69"/>
      <c r="C25" s="69"/>
      <c r="D25" s="70"/>
      <c r="E25" s="70"/>
      <c r="F25" s="70"/>
      <c r="G25" s="70"/>
      <c r="H25" s="70"/>
      <c r="I25" s="70"/>
    </row>
    <row r="26" ht="15.75" customHeight="1">
      <c r="A26" s="68"/>
      <c r="B26" s="69"/>
      <c r="C26" s="69"/>
      <c r="D26" s="70"/>
      <c r="E26" s="70"/>
      <c r="F26" s="70"/>
      <c r="G26" s="70"/>
      <c r="H26" s="70"/>
      <c r="I26" s="70"/>
    </row>
    <row r="27" ht="15.75" customHeight="1">
      <c r="A27" s="68"/>
      <c r="B27" s="69"/>
      <c r="C27" s="69"/>
      <c r="D27" s="70"/>
      <c r="E27" s="70"/>
      <c r="F27" s="70"/>
      <c r="G27" s="70"/>
      <c r="H27" s="70"/>
      <c r="I27" s="70"/>
    </row>
    <row r="28" ht="15.75" customHeight="1">
      <c r="A28" s="68"/>
      <c r="B28" s="69"/>
      <c r="C28" s="69"/>
      <c r="D28" s="70"/>
      <c r="E28" s="70"/>
      <c r="F28" s="70"/>
      <c r="G28" s="70"/>
      <c r="H28" s="70"/>
      <c r="I28" s="70"/>
    </row>
    <row r="29" ht="15.75" customHeight="1">
      <c r="A29" s="68"/>
      <c r="B29" s="69"/>
      <c r="C29" s="69"/>
      <c r="D29" s="70"/>
      <c r="E29" s="70"/>
      <c r="F29" s="70"/>
      <c r="G29" s="70"/>
      <c r="H29" s="70"/>
      <c r="I29" s="70"/>
    </row>
    <row r="30" ht="15.75" customHeight="1">
      <c r="A30" s="68"/>
      <c r="B30" s="69"/>
      <c r="C30" s="69"/>
      <c r="D30" s="70"/>
      <c r="E30" s="70"/>
      <c r="F30" s="70"/>
      <c r="G30" s="70"/>
      <c r="H30" s="70"/>
      <c r="I30" s="70"/>
    </row>
    <row r="31" ht="15.75" customHeight="1">
      <c r="A31" s="68"/>
      <c r="B31" s="69"/>
      <c r="C31" s="69"/>
      <c r="D31" s="70"/>
      <c r="E31" s="70"/>
      <c r="F31" s="70"/>
      <c r="G31" s="70"/>
      <c r="H31" s="70"/>
      <c r="I31" s="70"/>
    </row>
    <row r="32" ht="15.75" customHeight="1">
      <c r="A32" s="68"/>
      <c r="B32" s="69"/>
      <c r="C32" s="69"/>
      <c r="D32" s="70"/>
      <c r="E32" s="70"/>
      <c r="F32" s="70"/>
      <c r="G32" s="70"/>
      <c r="H32" s="70"/>
      <c r="I32" s="70"/>
    </row>
    <row r="33" ht="15.75" customHeight="1">
      <c r="A33" s="68"/>
      <c r="B33" s="69"/>
      <c r="C33" s="69"/>
      <c r="D33" s="70"/>
      <c r="E33" s="70"/>
      <c r="F33" s="70"/>
      <c r="G33" s="70"/>
      <c r="H33" s="70"/>
      <c r="I33" s="70"/>
    </row>
    <row r="34" ht="15.75" customHeight="1">
      <c r="A34" s="68"/>
      <c r="B34" s="69"/>
      <c r="C34" s="69"/>
      <c r="D34" s="70"/>
      <c r="E34" s="70"/>
      <c r="F34" s="70"/>
      <c r="G34" s="70"/>
      <c r="H34" s="70"/>
      <c r="I34" s="70"/>
    </row>
    <row r="35" ht="15.75" customHeight="1">
      <c r="A35" s="68"/>
      <c r="B35" s="69"/>
      <c r="C35" s="69"/>
      <c r="D35" s="70"/>
      <c r="E35" s="70"/>
      <c r="F35" s="70"/>
      <c r="G35" s="70"/>
      <c r="H35" s="70"/>
      <c r="I35" s="70"/>
    </row>
    <row r="36" ht="15.75" customHeight="1">
      <c r="A36" s="68"/>
      <c r="B36" s="69"/>
      <c r="C36" s="69"/>
      <c r="D36" s="70"/>
      <c r="E36" s="70"/>
      <c r="F36" s="70"/>
      <c r="G36" s="70"/>
      <c r="H36" s="70"/>
      <c r="I36" s="70"/>
    </row>
    <row r="37" ht="15.75" customHeight="1">
      <c r="A37" s="68"/>
      <c r="B37" s="69"/>
      <c r="C37" s="69"/>
      <c r="D37" s="70"/>
      <c r="E37" s="70"/>
      <c r="F37" s="70"/>
      <c r="G37" s="70"/>
      <c r="H37" s="70"/>
      <c r="I37" s="70"/>
    </row>
    <row r="38" ht="15.75" customHeight="1">
      <c r="A38" s="68"/>
      <c r="B38" s="69"/>
      <c r="C38" s="69"/>
      <c r="D38" s="70"/>
      <c r="E38" s="70"/>
      <c r="F38" s="70"/>
      <c r="G38" s="70"/>
      <c r="H38" s="70"/>
      <c r="I38" s="70"/>
    </row>
    <row r="39" ht="15.75" customHeight="1">
      <c r="A39" s="68"/>
      <c r="B39" s="69"/>
      <c r="C39" s="69"/>
      <c r="D39" s="70"/>
      <c r="E39" s="70"/>
      <c r="F39" s="70"/>
      <c r="G39" s="70"/>
      <c r="H39" s="70"/>
      <c r="I39" s="70"/>
    </row>
    <row r="40" ht="15.75" customHeight="1">
      <c r="A40" s="68"/>
      <c r="B40" s="69"/>
      <c r="C40" s="69"/>
      <c r="D40" s="70"/>
      <c r="E40" s="70"/>
      <c r="F40" s="70"/>
      <c r="G40" s="70"/>
      <c r="H40" s="70"/>
      <c r="I40" s="70"/>
    </row>
    <row r="41" ht="15.75" customHeight="1">
      <c r="A41" s="68"/>
      <c r="B41" s="69"/>
      <c r="C41" s="69"/>
      <c r="D41" s="70"/>
      <c r="E41" s="70"/>
      <c r="F41" s="70"/>
      <c r="G41" s="70"/>
      <c r="H41" s="70"/>
      <c r="I41" s="70"/>
    </row>
    <row r="42" ht="15.75" customHeight="1">
      <c r="A42" s="68"/>
      <c r="B42" s="69"/>
      <c r="C42" s="69"/>
      <c r="D42" s="70"/>
      <c r="E42" s="70"/>
      <c r="F42" s="70"/>
      <c r="G42" s="70"/>
      <c r="H42" s="70"/>
      <c r="I42" s="70"/>
    </row>
    <row r="43" ht="15.75" customHeight="1">
      <c r="A43" s="68"/>
      <c r="B43" s="69"/>
      <c r="C43" s="69"/>
      <c r="D43" s="70"/>
      <c r="E43" s="70"/>
      <c r="F43" s="70"/>
      <c r="G43" s="70"/>
      <c r="H43" s="70"/>
      <c r="I43" s="70"/>
    </row>
    <row r="44" ht="15.75" customHeight="1">
      <c r="A44" s="68"/>
      <c r="B44" s="69"/>
      <c r="C44" s="69"/>
      <c r="D44" s="70"/>
      <c r="E44" s="70"/>
      <c r="F44" s="70"/>
      <c r="G44" s="70"/>
      <c r="H44" s="70"/>
      <c r="I44" s="70"/>
    </row>
    <row r="45" ht="15.75" customHeight="1">
      <c r="A45" s="68"/>
      <c r="B45" s="69"/>
      <c r="C45" s="69"/>
      <c r="D45" s="70"/>
      <c r="E45" s="70"/>
      <c r="F45" s="70"/>
      <c r="G45" s="70"/>
      <c r="H45" s="70"/>
      <c r="I45" s="70"/>
    </row>
    <row r="46" ht="15.75" customHeight="1">
      <c r="A46" s="68"/>
      <c r="B46" s="69"/>
      <c r="C46" s="69"/>
      <c r="D46" s="70"/>
      <c r="E46" s="70"/>
      <c r="F46" s="70"/>
      <c r="G46" s="70"/>
      <c r="H46" s="70"/>
      <c r="I46" s="70"/>
    </row>
    <row r="47" ht="15.75" customHeight="1">
      <c r="A47" s="68"/>
      <c r="B47" s="69"/>
      <c r="C47" s="69"/>
      <c r="D47" s="70"/>
      <c r="E47" s="70"/>
      <c r="F47" s="70"/>
      <c r="G47" s="70"/>
      <c r="H47" s="70"/>
      <c r="I47" s="70"/>
    </row>
    <row r="48" ht="15.75" customHeight="1">
      <c r="A48" s="68"/>
      <c r="B48" s="69"/>
      <c r="C48" s="69"/>
      <c r="D48" s="70"/>
      <c r="E48" s="70"/>
      <c r="F48" s="70"/>
      <c r="G48" s="70"/>
      <c r="H48" s="70"/>
      <c r="I48" s="70"/>
    </row>
    <row r="49" ht="15.75" customHeight="1">
      <c r="A49" s="68"/>
      <c r="B49" s="69"/>
      <c r="C49" s="69"/>
      <c r="D49" s="70"/>
      <c r="E49" s="70"/>
      <c r="F49" s="70"/>
      <c r="G49" s="70"/>
      <c r="H49" s="70"/>
      <c r="I49" s="70"/>
    </row>
    <row r="50" ht="15.75" customHeight="1">
      <c r="A50" s="68"/>
      <c r="B50" s="69"/>
      <c r="C50" s="69"/>
      <c r="D50" s="70"/>
      <c r="E50" s="70"/>
      <c r="F50" s="70"/>
      <c r="G50" s="70"/>
      <c r="H50" s="70"/>
      <c r="I50" s="70"/>
    </row>
    <row r="51" ht="15.75" customHeight="1">
      <c r="A51" s="68"/>
      <c r="B51" s="69"/>
      <c r="C51" s="69"/>
      <c r="D51" s="70"/>
      <c r="E51" s="70"/>
      <c r="F51" s="70"/>
      <c r="G51" s="70"/>
      <c r="H51" s="70"/>
      <c r="I51" s="70"/>
    </row>
    <row r="52" ht="15.75" customHeight="1">
      <c r="A52" s="68"/>
      <c r="B52" s="69"/>
      <c r="C52" s="69"/>
      <c r="D52" s="70"/>
      <c r="E52" s="70"/>
      <c r="F52" s="70"/>
      <c r="G52" s="70"/>
      <c r="H52" s="70"/>
      <c r="I52" s="70"/>
    </row>
    <row r="53" ht="15.75" customHeight="1">
      <c r="A53" s="68"/>
      <c r="B53" s="69"/>
      <c r="C53" s="69"/>
      <c r="D53" s="70"/>
      <c r="E53" s="70"/>
      <c r="F53" s="70"/>
      <c r="G53" s="70"/>
      <c r="H53" s="70"/>
      <c r="I53" s="70"/>
    </row>
    <row r="54" ht="15.75" customHeight="1">
      <c r="A54" s="68"/>
      <c r="B54" s="69"/>
      <c r="C54" s="69"/>
      <c r="D54" s="70"/>
      <c r="E54" s="70"/>
      <c r="F54" s="70"/>
      <c r="G54" s="70"/>
      <c r="H54" s="70"/>
      <c r="I54" s="70"/>
    </row>
    <row r="55" ht="15.75" customHeight="1">
      <c r="A55" s="68"/>
      <c r="B55" s="69"/>
      <c r="C55" s="69"/>
      <c r="D55" s="70"/>
      <c r="E55" s="70"/>
      <c r="F55" s="70"/>
      <c r="G55" s="70"/>
      <c r="H55" s="70"/>
      <c r="I55" s="70"/>
    </row>
    <row r="56" ht="15.75" customHeight="1">
      <c r="A56" s="68"/>
      <c r="B56" s="69"/>
      <c r="C56" s="69"/>
      <c r="D56" s="70"/>
      <c r="E56" s="70"/>
      <c r="F56" s="70"/>
      <c r="G56" s="70"/>
      <c r="H56" s="70"/>
      <c r="I56" s="70"/>
    </row>
    <row r="57" ht="15.75" customHeight="1">
      <c r="A57" s="68"/>
      <c r="B57" s="69"/>
      <c r="C57" s="69"/>
      <c r="D57" s="70"/>
      <c r="E57" s="70"/>
      <c r="F57" s="70"/>
      <c r="G57" s="70"/>
      <c r="H57" s="70"/>
      <c r="I57" s="70"/>
    </row>
    <row r="58" ht="15.75" customHeight="1">
      <c r="A58" s="68"/>
      <c r="B58" s="69"/>
      <c r="C58" s="69"/>
      <c r="D58" s="70"/>
      <c r="E58" s="70"/>
      <c r="F58" s="70"/>
      <c r="G58" s="70"/>
      <c r="H58" s="70"/>
      <c r="I58" s="70"/>
    </row>
    <row r="59" ht="15.75" customHeight="1">
      <c r="A59" s="68"/>
      <c r="B59" s="69"/>
      <c r="C59" s="69"/>
      <c r="D59" s="70"/>
      <c r="E59" s="70"/>
      <c r="F59" s="70"/>
      <c r="G59" s="70"/>
      <c r="H59" s="70"/>
      <c r="I59" s="70"/>
    </row>
    <row r="60" ht="15.75" customHeight="1">
      <c r="A60" s="68"/>
      <c r="B60" s="69"/>
      <c r="C60" s="69"/>
      <c r="D60" s="70"/>
      <c r="E60" s="70"/>
      <c r="F60" s="70"/>
      <c r="G60" s="70"/>
      <c r="H60" s="70"/>
      <c r="I60" s="70"/>
    </row>
    <row r="61" ht="15.75" customHeight="1">
      <c r="A61" s="68"/>
      <c r="B61" s="69"/>
      <c r="C61" s="69"/>
      <c r="D61" s="70"/>
      <c r="E61" s="70"/>
      <c r="F61" s="70"/>
      <c r="G61" s="70"/>
      <c r="H61" s="70"/>
      <c r="I61" s="70"/>
    </row>
    <row r="62" ht="15.75" customHeight="1">
      <c r="A62" s="68"/>
      <c r="B62" s="69"/>
      <c r="C62" s="69"/>
      <c r="D62" s="70"/>
      <c r="E62" s="70"/>
      <c r="F62" s="70"/>
      <c r="G62" s="70"/>
      <c r="H62" s="70"/>
      <c r="I62" s="70"/>
    </row>
    <row r="63" ht="15.75" customHeight="1">
      <c r="A63" s="68"/>
      <c r="B63" s="69"/>
      <c r="C63" s="69"/>
      <c r="D63" s="70"/>
      <c r="E63" s="70"/>
      <c r="F63" s="70"/>
      <c r="G63" s="70"/>
      <c r="H63" s="70"/>
      <c r="I63" s="70"/>
    </row>
    <row r="64" ht="15.75" customHeight="1">
      <c r="A64" s="68"/>
      <c r="B64" s="69"/>
      <c r="C64" s="69"/>
      <c r="D64" s="70"/>
      <c r="E64" s="70"/>
      <c r="F64" s="70"/>
      <c r="G64" s="70"/>
      <c r="H64" s="70"/>
      <c r="I64" s="70"/>
    </row>
    <row r="65" ht="15.75" customHeight="1">
      <c r="A65" s="68"/>
      <c r="B65" s="69"/>
      <c r="C65" s="69"/>
      <c r="D65" s="70"/>
      <c r="E65" s="70"/>
      <c r="F65" s="70"/>
      <c r="G65" s="70"/>
      <c r="H65" s="70"/>
      <c r="I65" s="70"/>
    </row>
    <row r="66" ht="15.75" customHeight="1">
      <c r="A66" s="68"/>
      <c r="B66" s="69"/>
      <c r="C66" s="69"/>
      <c r="D66" s="70"/>
      <c r="E66" s="70"/>
      <c r="F66" s="70"/>
      <c r="G66" s="70"/>
      <c r="H66" s="70"/>
      <c r="I66" s="70"/>
    </row>
    <row r="67" ht="15.75" customHeight="1">
      <c r="A67" s="68"/>
      <c r="B67" s="69"/>
      <c r="C67" s="69"/>
      <c r="D67" s="70"/>
      <c r="E67" s="70"/>
      <c r="F67" s="70"/>
      <c r="G67" s="70"/>
      <c r="H67" s="70"/>
      <c r="I67" s="70"/>
    </row>
    <row r="68" ht="15.75" customHeight="1">
      <c r="A68" s="68"/>
      <c r="B68" s="69"/>
      <c r="C68" s="69"/>
      <c r="D68" s="70"/>
      <c r="E68" s="70"/>
      <c r="F68" s="70"/>
      <c r="G68" s="70"/>
      <c r="H68" s="70"/>
      <c r="I68" s="70"/>
    </row>
    <row r="69" ht="15.75" customHeight="1">
      <c r="A69" s="68"/>
      <c r="B69" s="69"/>
      <c r="C69" s="69"/>
      <c r="D69" s="70"/>
      <c r="E69" s="70"/>
      <c r="F69" s="70"/>
      <c r="G69" s="70"/>
      <c r="H69" s="70"/>
      <c r="I69" s="70"/>
    </row>
    <row r="70" ht="15.75" customHeight="1">
      <c r="A70" s="68"/>
      <c r="B70" s="69"/>
      <c r="C70" s="69"/>
      <c r="D70" s="70"/>
      <c r="E70" s="70"/>
      <c r="F70" s="70"/>
      <c r="G70" s="70"/>
      <c r="H70" s="70"/>
      <c r="I70" s="70"/>
    </row>
    <row r="71" ht="15.75" customHeight="1">
      <c r="A71" s="68"/>
      <c r="B71" s="69"/>
      <c r="C71" s="69"/>
      <c r="D71" s="70"/>
      <c r="E71" s="70"/>
      <c r="F71" s="70"/>
      <c r="G71" s="70"/>
      <c r="H71" s="70"/>
      <c r="I71" s="70"/>
    </row>
    <row r="72" ht="15.75" customHeight="1">
      <c r="A72" s="68"/>
      <c r="B72" s="69"/>
      <c r="C72" s="69"/>
      <c r="D72" s="70"/>
      <c r="E72" s="70"/>
      <c r="F72" s="70"/>
      <c r="G72" s="70"/>
      <c r="H72" s="70"/>
      <c r="I72" s="70"/>
    </row>
    <row r="73" ht="15.75" customHeight="1">
      <c r="A73" s="68"/>
      <c r="B73" s="69"/>
      <c r="C73" s="69"/>
      <c r="D73" s="70"/>
      <c r="E73" s="70"/>
      <c r="F73" s="70"/>
      <c r="G73" s="70"/>
      <c r="H73" s="70"/>
      <c r="I73" s="70"/>
    </row>
    <row r="74" ht="15.75" customHeight="1">
      <c r="A74" s="68"/>
      <c r="B74" s="69"/>
      <c r="C74" s="69"/>
      <c r="D74" s="70"/>
      <c r="E74" s="70"/>
      <c r="F74" s="70"/>
      <c r="G74" s="70"/>
      <c r="H74" s="70"/>
      <c r="I74" s="70"/>
    </row>
    <row r="75" ht="15.75" customHeight="1">
      <c r="A75" s="68"/>
      <c r="B75" s="69"/>
      <c r="C75" s="69"/>
      <c r="D75" s="70"/>
      <c r="E75" s="70"/>
      <c r="F75" s="70"/>
      <c r="G75" s="70"/>
      <c r="H75" s="70"/>
      <c r="I75" s="70"/>
    </row>
    <row r="76" ht="15.75" customHeight="1">
      <c r="A76" s="68"/>
      <c r="B76" s="69"/>
      <c r="C76" s="69"/>
      <c r="D76" s="70"/>
      <c r="E76" s="70"/>
      <c r="F76" s="70"/>
      <c r="G76" s="70"/>
      <c r="H76" s="70"/>
      <c r="I76" s="70"/>
    </row>
    <row r="77" ht="15.75" customHeight="1">
      <c r="A77" s="68"/>
      <c r="B77" s="69"/>
      <c r="C77" s="69"/>
      <c r="D77" s="70"/>
      <c r="E77" s="70"/>
      <c r="F77" s="70"/>
      <c r="G77" s="70"/>
      <c r="H77" s="70"/>
      <c r="I77" s="70"/>
    </row>
    <row r="78" ht="15.75" customHeight="1">
      <c r="A78" s="68"/>
      <c r="B78" s="69"/>
      <c r="C78" s="69"/>
      <c r="D78" s="70"/>
      <c r="E78" s="70"/>
      <c r="F78" s="70"/>
      <c r="G78" s="70"/>
      <c r="H78" s="70"/>
      <c r="I78" s="70"/>
    </row>
    <row r="79" ht="15.75" customHeight="1">
      <c r="A79" s="68"/>
      <c r="B79" s="69"/>
      <c r="C79" s="69"/>
      <c r="D79" s="70"/>
      <c r="E79" s="70"/>
      <c r="F79" s="70"/>
      <c r="G79" s="70"/>
      <c r="H79" s="70"/>
      <c r="I79" s="70"/>
    </row>
    <row r="80" ht="15.75" customHeight="1">
      <c r="A80" s="68"/>
      <c r="B80" s="69"/>
      <c r="C80" s="69"/>
      <c r="D80" s="70"/>
      <c r="E80" s="70"/>
      <c r="F80" s="70"/>
      <c r="G80" s="70"/>
      <c r="H80" s="70"/>
      <c r="I80" s="70"/>
    </row>
    <row r="81" ht="15.75" customHeight="1">
      <c r="A81" s="68"/>
      <c r="B81" s="69"/>
      <c r="C81" s="69"/>
      <c r="D81" s="70"/>
      <c r="E81" s="70"/>
      <c r="F81" s="70"/>
      <c r="G81" s="70"/>
      <c r="H81" s="70"/>
      <c r="I81" s="70"/>
    </row>
    <row r="82" ht="15.75" customHeight="1">
      <c r="A82" s="68"/>
      <c r="B82" s="69"/>
      <c r="C82" s="69"/>
      <c r="D82" s="70"/>
      <c r="E82" s="70"/>
      <c r="F82" s="70"/>
      <c r="G82" s="70"/>
      <c r="H82" s="70"/>
      <c r="I82" s="70"/>
    </row>
    <row r="83" ht="15.75" customHeight="1">
      <c r="A83" s="68"/>
      <c r="B83" s="69"/>
      <c r="C83" s="69"/>
      <c r="D83" s="70"/>
      <c r="E83" s="70"/>
      <c r="F83" s="70"/>
      <c r="G83" s="70"/>
      <c r="H83" s="70"/>
      <c r="I83" s="70"/>
    </row>
    <row r="84" ht="15.75" customHeight="1">
      <c r="A84" s="68"/>
      <c r="B84" s="69"/>
      <c r="C84" s="69"/>
      <c r="D84" s="70"/>
      <c r="E84" s="70"/>
      <c r="F84" s="70"/>
      <c r="G84" s="70"/>
      <c r="H84" s="70"/>
      <c r="I84" s="70"/>
    </row>
    <row r="85" ht="15.75" customHeight="1">
      <c r="A85" s="68"/>
      <c r="B85" s="69"/>
      <c r="C85" s="69"/>
      <c r="D85" s="70"/>
      <c r="E85" s="70"/>
      <c r="F85" s="70"/>
      <c r="G85" s="70"/>
      <c r="H85" s="70"/>
      <c r="I85" s="70"/>
    </row>
    <row r="86" ht="15.75" customHeight="1">
      <c r="A86" s="68"/>
      <c r="B86" s="69"/>
      <c r="C86" s="69"/>
      <c r="D86" s="70"/>
      <c r="E86" s="70"/>
      <c r="F86" s="70"/>
      <c r="G86" s="70"/>
      <c r="H86" s="70"/>
      <c r="I86" s="70"/>
    </row>
    <row r="87" ht="15.75" customHeight="1">
      <c r="A87" s="68"/>
      <c r="B87" s="69"/>
      <c r="C87" s="69"/>
      <c r="D87" s="70"/>
      <c r="E87" s="70"/>
      <c r="F87" s="70"/>
      <c r="G87" s="70"/>
      <c r="H87" s="70"/>
      <c r="I87" s="70"/>
    </row>
    <row r="88" ht="15.75" customHeight="1">
      <c r="A88" s="68"/>
      <c r="B88" s="69"/>
      <c r="C88" s="69"/>
      <c r="D88" s="70"/>
      <c r="E88" s="70"/>
      <c r="F88" s="70"/>
      <c r="G88" s="70"/>
      <c r="H88" s="70"/>
      <c r="I88" s="70"/>
    </row>
    <row r="89" ht="15.75" customHeight="1">
      <c r="A89" s="68"/>
      <c r="B89" s="69"/>
      <c r="C89" s="69"/>
      <c r="D89" s="70"/>
      <c r="E89" s="70"/>
      <c r="F89" s="70"/>
      <c r="G89" s="70"/>
      <c r="H89" s="70"/>
      <c r="I89" s="70"/>
    </row>
    <row r="90" ht="15.75" customHeight="1">
      <c r="A90" s="68"/>
      <c r="B90" s="69"/>
      <c r="C90" s="69"/>
      <c r="D90" s="70"/>
      <c r="E90" s="70"/>
      <c r="F90" s="70"/>
      <c r="G90" s="70"/>
      <c r="H90" s="70"/>
      <c r="I90" s="70"/>
    </row>
    <row r="91" ht="15.75" customHeight="1">
      <c r="A91" s="68"/>
      <c r="B91" s="69"/>
      <c r="C91" s="69"/>
      <c r="D91" s="70"/>
      <c r="E91" s="70"/>
      <c r="F91" s="70"/>
      <c r="G91" s="70"/>
      <c r="H91" s="70"/>
      <c r="I91" s="70"/>
    </row>
    <row r="92" ht="15.75" customHeight="1">
      <c r="A92" s="68"/>
      <c r="B92" s="69"/>
      <c r="C92" s="69"/>
      <c r="D92" s="70"/>
      <c r="E92" s="70"/>
      <c r="F92" s="70"/>
      <c r="G92" s="70"/>
      <c r="H92" s="70"/>
      <c r="I92" s="70"/>
    </row>
    <row r="93" ht="15.75" customHeight="1">
      <c r="A93" s="68"/>
      <c r="B93" s="69"/>
      <c r="C93" s="69"/>
      <c r="D93" s="70"/>
      <c r="E93" s="70"/>
      <c r="F93" s="70"/>
      <c r="G93" s="70"/>
      <c r="H93" s="70"/>
      <c r="I93" s="70"/>
    </row>
    <row r="94" ht="15.75" customHeight="1">
      <c r="A94" s="68"/>
      <c r="B94" s="69"/>
      <c r="C94" s="69"/>
      <c r="D94" s="70"/>
      <c r="E94" s="70"/>
      <c r="F94" s="70"/>
      <c r="G94" s="70"/>
      <c r="H94" s="70"/>
      <c r="I94" s="70"/>
    </row>
    <row r="95" ht="15.75" customHeight="1">
      <c r="A95" s="68"/>
      <c r="B95" s="69"/>
      <c r="C95" s="69"/>
      <c r="D95" s="70"/>
      <c r="E95" s="70"/>
      <c r="F95" s="70"/>
      <c r="G95" s="70"/>
      <c r="H95" s="70"/>
      <c r="I95" s="70"/>
    </row>
    <row r="96" ht="15.75" customHeight="1">
      <c r="A96" s="68"/>
      <c r="B96" s="69"/>
      <c r="C96" s="69"/>
      <c r="D96" s="70"/>
      <c r="E96" s="70"/>
      <c r="F96" s="70"/>
      <c r="G96" s="70"/>
      <c r="H96" s="70"/>
      <c r="I96" s="70"/>
    </row>
    <row r="97" ht="15.75" customHeight="1">
      <c r="A97" s="68"/>
      <c r="B97" s="69"/>
      <c r="C97" s="69"/>
      <c r="D97" s="70"/>
      <c r="E97" s="70"/>
      <c r="F97" s="70"/>
      <c r="G97" s="70"/>
      <c r="H97" s="70"/>
      <c r="I97" s="70"/>
    </row>
    <row r="98" ht="15.75" customHeight="1">
      <c r="A98" s="68"/>
      <c r="B98" s="69"/>
      <c r="C98" s="69"/>
      <c r="D98" s="70"/>
      <c r="E98" s="70"/>
      <c r="F98" s="70"/>
      <c r="G98" s="70"/>
      <c r="H98" s="70"/>
      <c r="I98" s="70"/>
    </row>
    <row r="99" ht="15.75" customHeight="1">
      <c r="A99" s="68"/>
      <c r="B99" s="69"/>
      <c r="C99" s="69"/>
      <c r="D99" s="70"/>
      <c r="E99" s="70"/>
      <c r="F99" s="70"/>
      <c r="G99" s="70"/>
      <c r="H99" s="70"/>
      <c r="I99" s="70"/>
    </row>
    <row r="100" ht="15.75" customHeight="1">
      <c r="A100" s="68"/>
      <c r="B100" s="69"/>
      <c r="C100" s="69"/>
      <c r="D100" s="70"/>
      <c r="E100" s="70"/>
      <c r="F100" s="70"/>
      <c r="G100" s="70"/>
      <c r="H100" s="70"/>
      <c r="I100" s="70"/>
    </row>
    <row r="101" ht="15.75" customHeight="1">
      <c r="A101" s="68"/>
      <c r="B101" s="69"/>
      <c r="C101" s="69"/>
      <c r="D101" s="70"/>
      <c r="E101" s="70"/>
      <c r="F101" s="70"/>
      <c r="G101" s="70"/>
      <c r="H101" s="70"/>
      <c r="I101" s="70"/>
    </row>
    <row r="102" ht="15.75" customHeight="1">
      <c r="A102" s="68"/>
      <c r="B102" s="69"/>
      <c r="C102" s="69"/>
      <c r="D102" s="70"/>
      <c r="E102" s="70"/>
      <c r="F102" s="70"/>
      <c r="G102" s="70"/>
      <c r="H102" s="70"/>
      <c r="I102" s="70"/>
    </row>
    <row r="103" ht="15.75" customHeight="1">
      <c r="A103" s="68"/>
      <c r="B103" s="69"/>
      <c r="C103" s="69"/>
      <c r="D103" s="70"/>
      <c r="E103" s="70"/>
      <c r="F103" s="70"/>
      <c r="G103" s="70"/>
      <c r="H103" s="70"/>
      <c r="I103" s="70"/>
    </row>
    <row r="104" ht="15.75" customHeight="1">
      <c r="A104" s="68"/>
      <c r="B104" s="69"/>
      <c r="C104" s="69"/>
      <c r="D104" s="70"/>
      <c r="E104" s="70"/>
      <c r="F104" s="70"/>
      <c r="G104" s="70"/>
      <c r="H104" s="70"/>
      <c r="I104" s="70"/>
    </row>
    <row r="105" ht="15.75" customHeight="1">
      <c r="A105" s="68"/>
      <c r="B105" s="69"/>
      <c r="C105" s="69"/>
      <c r="D105" s="70"/>
      <c r="E105" s="70"/>
      <c r="F105" s="70"/>
      <c r="G105" s="70"/>
      <c r="H105" s="70"/>
      <c r="I105" s="70"/>
    </row>
    <row r="106" ht="15.75" customHeight="1">
      <c r="A106" s="68"/>
      <c r="B106" s="69"/>
      <c r="C106" s="69"/>
      <c r="D106" s="70"/>
      <c r="E106" s="70"/>
      <c r="F106" s="70"/>
      <c r="G106" s="70"/>
      <c r="H106" s="70"/>
      <c r="I106" s="70"/>
    </row>
    <row r="107" ht="15.75" customHeight="1">
      <c r="A107" s="68"/>
      <c r="B107" s="69"/>
      <c r="C107" s="69"/>
      <c r="D107" s="70"/>
      <c r="E107" s="70"/>
      <c r="F107" s="70"/>
      <c r="G107" s="70"/>
      <c r="H107" s="70"/>
      <c r="I107" s="70"/>
    </row>
    <row r="108" ht="15.75" customHeight="1">
      <c r="A108" s="68"/>
      <c r="B108" s="69"/>
      <c r="C108" s="69"/>
      <c r="D108" s="70"/>
      <c r="E108" s="70"/>
      <c r="F108" s="70"/>
      <c r="G108" s="70"/>
      <c r="H108" s="70"/>
      <c r="I108" s="70"/>
    </row>
    <row r="109" ht="15.75" customHeight="1">
      <c r="A109" s="68"/>
      <c r="B109" s="69"/>
      <c r="C109" s="69"/>
      <c r="D109" s="70"/>
      <c r="E109" s="70"/>
      <c r="F109" s="70"/>
      <c r="G109" s="70"/>
      <c r="H109" s="70"/>
      <c r="I109" s="70"/>
    </row>
    <row r="110" ht="15.75" customHeight="1">
      <c r="A110" s="68"/>
      <c r="B110" s="69"/>
      <c r="C110" s="69"/>
      <c r="D110" s="70"/>
      <c r="E110" s="70"/>
      <c r="F110" s="70"/>
      <c r="G110" s="70"/>
      <c r="H110" s="70"/>
      <c r="I110" s="70"/>
    </row>
    <row r="111" ht="15.75" customHeight="1">
      <c r="A111" s="68"/>
      <c r="B111" s="69"/>
      <c r="C111" s="69"/>
      <c r="D111" s="70"/>
      <c r="E111" s="70"/>
      <c r="F111" s="70"/>
      <c r="G111" s="70"/>
      <c r="H111" s="70"/>
      <c r="I111" s="70"/>
    </row>
    <row r="112" ht="15.75" customHeight="1">
      <c r="A112" s="68"/>
      <c r="B112" s="69"/>
      <c r="C112" s="69"/>
      <c r="D112" s="70"/>
      <c r="E112" s="70"/>
      <c r="F112" s="70"/>
      <c r="G112" s="70"/>
      <c r="H112" s="70"/>
      <c r="I112" s="70"/>
    </row>
    <row r="113" ht="15.75" customHeight="1">
      <c r="A113" s="68"/>
      <c r="B113" s="69"/>
      <c r="C113" s="69"/>
      <c r="D113" s="70"/>
      <c r="E113" s="70"/>
      <c r="F113" s="70"/>
      <c r="G113" s="70"/>
      <c r="H113" s="70"/>
      <c r="I113" s="70"/>
    </row>
    <row r="114" ht="15.75" customHeight="1">
      <c r="A114" s="68"/>
      <c r="B114" s="69"/>
      <c r="C114" s="69"/>
      <c r="D114" s="70"/>
      <c r="E114" s="70"/>
      <c r="F114" s="70"/>
      <c r="G114" s="70"/>
      <c r="H114" s="70"/>
      <c r="I114" s="70"/>
    </row>
    <row r="115" ht="15.75" customHeight="1">
      <c r="A115" s="68"/>
      <c r="B115" s="69"/>
      <c r="C115" s="69"/>
      <c r="D115" s="70"/>
      <c r="E115" s="70"/>
      <c r="F115" s="70"/>
      <c r="G115" s="70"/>
      <c r="H115" s="70"/>
      <c r="I115" s="70"/>
    </row>
    <row r="116" ht="15.75" customHeight="1">
      <c r="A116" s="68"/>
      <c r="B116" s="69"/>
      <c r="C116" s="69"/>
      <c r="D116" s="70"/>
      <c r="E116" s="70"/>
      <c r="F116" s="70"/>
      <c r="G116" s="70"/>
      <c r="H116" s="70"/>
      <c r="I116" s="70"/>
    </row>
    <row r="117" ht="15.75" customHeight="1">
      <c r="A117" s="68"/>
      <c r="B117" s="69"/>
      <c r="C117" s="69"/>
      <c r="D117" s="70"/>
      <c r="E117" s="70"/>
      <c r="F117" s="70"/>
      <c r="G117" s="70"/>
      <c r="H117" s="70"/>
      <c r="I117" s="70"/>
    </row>
    <row r="118" ht="15.75" customHeight="1">
      <c r="A118" s="68"/>
      <c r="B118" s="69"/>
      <c r="C118" s="69"/>
      <c r="D118" s="70"/>
      <c r="E118" s="70"/>
      <c r="F118" s="70"/>
      <c r="G118" s="70"/>
      <c r="H118" s="70"/>
      <c r="I118" s="70"/>
    </row>
    <row r="119" ht="15.75" customHeight="1">
      <c r="A119" s="68"/>
      <c r="B119" s="69"/>
      <c r="C119" s="69"/>
      <c r="D119" s="70"/>
      <c r="E119" s="70"/>
      <c r="F119" s="70"/>
      <c r="G119" s="70"/>
      <c r="H119" s="70"/>
      <c r="I119" s="70"/>
    </row>
    <row r="120" ht="15.75" customHeight="1">
      <c r="A120" s="68"/>
      <c r="B120" s="69"/>
      <c r="C120" s="69"/>
      <c r="D120" s="70"/>
      <c r="E120" s="70"/>
      <c r="F120" s="70"/>
      <c r="G120" s="70"/>
      <c r="H120" s="70"/>
      <c r="I120" s="70"/>
    </row>
    <row r="121" ht="15.75" customHeight="1">
      <c r="A121" s="68"/>
      <c r="B121" s="69"/>
      <c r="C121" s="69"/>
      <c r="D121" s="70"/>
      <c r="E121" s="70"/>
      <c r="F121" s="70"/>
      <c r="G121" s="70"/>
      <c r="H121" s="70"/>
      <c r="I121" s="70"/>
    </row>
    <row r="122" ht="15.75" customHeight="1">
      <c r="A122" s="68"/>
      <c r="B122" s="69"/>
      <c r="C122" s="69"/>
      <c r="D122" s="70"/>
      <c r="E122" s="70"/>
      <c r="F122" s="70"/>
      <c r="G122" s="70"/>
      <c r="H122" s="70"/>
      <c r="I122" s="70"/>
    </row>
    <row r="123" ht="15.75" customHeight="1">
      <c r="A123" s="68"/>
      <c r="B123" s="69"/>
      <c r="C123" s="69"/>
      <c r="D123" s="70"/>
      <c r="E123" s="70"/>
      <c r="F123" s="70"/>
      <c r="G123" s="70"/>
      <c r="H123" s="70"/>
      <c r="I123" s="70"/>
    </row>
    <row r="124" ht="15.75" customHeight="1">
      <c r="A124" s="68"/>
      <c r="B124" s="69"/>
      <c r="C124" s="69"/>
      <c r="D124" s="70"/>
      <c r="E124" s="70"/>
      <c r="F124" s="70"/>
      <c r="G124" s="70"/>
      <c r="H124" s="70"/>
      <c r="I124" s="70"/>
    </row>
    <row r="125" ht="15.75" customHeight="1">
      <c r="A125" s="68"/>
      <c r="B125" s="69"/>
      <c r="C125" s="69"/>
      <c r="D125" s="70"/>
      <c r="E125" s="70"/>
      <c r="F125" s="70"/>
      <c r="G125" s="70"/>
      <c r="H125" s="70"/>
      <c r="I125" s="70"/>
    </row>
    <row r="126" ht="15.75" customHeight="1">
      <c r="A126" s="68"/>
      <c r="B126" s="69"/>
      <c r="C126" s="69"/>
      <c r="D126" s="70"/>
      <c r="E126" s="70"/>
      <c r="F126" s="70"/>
      <c r="G126" s="70"/>
      <c r="H126" s="70"/>
      <c r="I126" s="70"/>
    </row>
    <row r="127" ht="15.75" customHeight="1">
      <c r="A127" s="68"/>
      <c r="B127" s="69"/>
      <c r="C127" s="69"/>
      <c r="D127" s="70"/>
      <c r="E127" s="70"/>
      <c r="F127" s="70"/>
      <c r="G127" s="70"/>
      <c r="H127" s="70"/>
      <c r="I127" s="70"/>
    </row>
    <row r="128" ht="15.75" customHeight="1">
      <c r="A128" s="68"/>
      <c r="B128" s="69"/>
      <c r="C128" s="69"/>
      <c r="D128" s="70"/>
      <c r="E128" s="70"/>
      <c r="F128" s="70"/>
      <c r="G128" s="70"/>
      <c r="H128" s="70"/>
      <c r="I128" s="70"/>
    </row>
    <row r="129" ht="15.75" customHeight="1">
      <c r="A129" s="68"/>
      <c r="B129" s="69"/>
      <c r="C129" s="69"/>
      <c r="D129" s="70"/>
      <c r="E129" s="70"/>
      <c r="F129" s="70"/>
      <c r="G129" s="70"/>
      <c r="H129" s="70"/>
      <c r="I129" s="70"/>
    </row>
    <row r="130" ht="15.75" customHeight="1">
      <c r="A130" s="68"/>
      <c r="B130" s="69"/>
      <c r="C130" s="69"/>
      <c r="D130" s="70"/>
      <c r="E130" s="70"/>
      <c r="F130" s="70"/>
      <c r="G130" s="70"/>
      <c r="H130" s="70"/>
      <c r="I130" s="70"/>
    </row>
    <row r="131" ht="15.75" customHeight="1">
      <c r="A131" s="68"/>
      <c r="B131" s="69"/>
      <c r="C131" s="69"/>
      <c r="D131" s="70"/>
      <c r="E131" s="70"/>
      <c r="F131" s="70"/>
      <c r="G131" s="70"/>
      <c r="H131" s="70"/>
      <c r="I131" s="70"/>
    </row>
    <row r="132" ht="15.75" customHeight="1">
      <c r="A132" s="68"/>
      <c r="B132" s="69"/>
      <c r="C132" s="69"/>
      <c r="D132" s="70"/>
      <c r="E132" s="70"/>
      <c r="F132" s="70"/>
      <c r="G132" s="70"/>
      <c r="H132" s="70"/>
      <c r="I132" s="70"/>
    </row>
    <row r="133" ht="15.75" customHeight="1">
      <c r="A133" s="68"/>
      <c r="B133" s="69"/>
      <c r="C133" s="69"/>
      <c r="D133" s="70"/>
      <c r="E133" s="70"/>
      <c r="F133" s="70"/>
      <c r="G133" s="70"/>
      <c r="H133" s="70"/>
      <c r="I133" s="70"/>
    </row>
    <row r="134" ht="15.75" customHeight="1">
      <c r="A134" s="68"/>
      <c r="B134" s="69"/>
      <c r="C134" s="69"/>
      <c r="D134" s="70"/>
      <c r="E134" s="70"/>
      <c r="F134" s="70"/>
      <c r="G134" s="70"/>
      <c r="H134" s="70"/>
      <c r="I134" s="70"/>
    </row>
    <row r="135" ht="15.75" customHeight="1">
      <c r="A135" s="68"/>
      <c r="B135" s="69"/>
      <c r="C135" s="69"/>
      <c r="D135" s="70"/>
      <c r="E135" s="70"/>
      <c r="F135" s="70"/>
      <c r="G135" s="70"/>
      <c r="H135" s="70"/>
      <c r="I135" s="70"/>
    </row>
    <row r="136" ht="15.75" customHeight="1">
      <c r="A136" s="68"/>
      <c r="B136" s="69"/>
      <c r="C136" s="69"/>
      <c r="D136" s="70"/>
      <c r="E136" s="70"/>
      <c r="F136" s="70"/>
      <c r="G136" s="70"/>
      <c r="H136" s="70"/>
      <c r="I136" s="70"/>
    </row>
    <row r="137" ht="15.75" customHeight="1">
      <c r="A137" s="68"/>
      <c r="B137" s="69"/>
      <c r="C137" s="69"/>
      <c r="D137" s="70"/>
      <c r="E137" s="70"/>
      <c r="F137" s="70"/>
      <c r="G137" s="70"/>
      <c r="H137" s="70"/>
      <c r="I137" s="70"/>
    </row>
    <row r="138" ht="15.75" customHeight="1">
      <c r="A138" s="68"/>
      <c r="B138" s="69"/>
      <c r="C138" s="69"/>
      <c r="D138" s="70"/>
      <c r="E138" s="70"/>
      <c r="F138" s="70"/>
      <c r="G138" s="70"/>
      <c r="H138" s="70"/>
      <c r="I138" s="70"/>
    </row>
    <row r="139" ht="15.75" customHeight="1">
      <c r="A139" s="68"/>
      <c r="B139" s="69"/>
      <c r="C139" s="69"/>
      <c r="D139" s="70"/>
      <c r="E139" s="70"/>
      <c r="F139" s="70"/>
      <c r="G139" s="70"/>
      <c r="H139" s="70"/>
      <c r="I139" s="70"/>
    </row>
    <row r="140" ht="15.75" customHeight="1">
      <c r="A140" s="68"/>
      <c r="B140" s="69"/>
      <c r="C140" s="69"/>
      <c r="D140" s="70"/>
      <c r="E140" s="70"/>
      <c r="F140" s="70"/>
      <c r="G140" s="70"/>
      <c r="H140" s="70"/>
      <c r="I140" s="70"/>
    </row>
    <row r="141" ht="15.75" customHeight="1">
      <c r="A141" s="68"/>
      <c r="B141" s="69"/>
      <c r="C141" s="69"/>
      <c r="D141" s="70"/>
      <c r="E141" s="70"/>
      <c r="F141" s="70"/>
      <c r="G141" s="70"/>
      <c r="H141" s="70"/>
      <c r="I141" s="70"/>
    </row>
    <row r="142" ht="15.75" customHeight="1">
      <c r="A142" s="68"/>
      <c r="B142" s="69"/>
      <c r="C142" s="69"/>
      <c r="D142" s="70"/>
      <c r="E142" s="70"/>
      <c r="F142" s="70"/>
      <c r="G142" s="70"/>
      <c r="H142" s="70"/>
      <c r="I142" s="70"/>
    </row>
    <row r="143" ht="15.75" customHeight="1">
      <c r="A143" s="68"/>
      <c r="B143" s="69"/>
      <c r="C143" s="69"/>
      <c r="D143" s="70"/>
      <c r="E143" s="70"/>
      <c r="F143" s="70"/>
      <c r="G143" s="70"/>
      <c r="H143" s="70"/>
      <c r="I143" s="70"/>
    </row>
    <row r="144" ht="15.75" customHeight="1">
      <c r="A144" s="68"/>
      <c r="B144" s="69"/>
      <c r="C144" s="69"/>
      <c r="D144" s="70"/>
      <c r="E144" s="70"/>
      <c r="F144" s="70"/>
      <c r="G144" s="70"/>
      <c r="H144" s="70"/>
      <c r="I144" s="70"/>
    </row>
    <row r="145" ht="15.75" customHeight="1">
      <c r="A145" s="68"/>
      <c r="B145" s="69"/>
      <c r="C145" s="69"/>
      <c r="D145" s="70"/>
      <c r="E145" s="70"/>
      <c r="F145" s="70"/>
      <c r="G145" s="70"/>
      <c r="H145" s="70"/>
      <c r="I145" s="70"/>
    </row>
    <row r="146" ht="15.75" customHeight="1">
      <c r="A146" s="68"/>
      <c r="B146" s="69"/>
      <c r="C146" s="69"/>
      <c r="D146" s="70"/>
      <c r="E146" s="70"/>
      <c r="F146" s="70"/>
      <c r="G146" s="70"/>
      <c r="H146" s="70"/>
      <c r="I146" s="70"/>
    </row>
    <row r="147" ht="15.75" customHeight="1">
      <c r="A147" s="68"/>
      <c r="B147" s="69"/>
      <c r="C147" s="69"/>
      <c r="D147" s="70"/>
      <c r="E147" s="70"/>
      <c r="F147" s="70"/>
      <c r="G147" s="70"/>
      <c r="H147" s="70"/>
      <c r="I147" s="70"/>
    </row>
    <row r="148" ht="15.75" customHeight="1">
      <c r="A148" s="68"/>
      <c r="B148" s="69"/>
      <c r="C148" s="69"/>
      <c r="D148" s="70"/>
      <c r="E148" s="70"/>
      <c r="F148" s="70"/>
      <c r="G148" s="70"/>
      <c r="H148" s="70"/>
      <c r="I148" s="70"/>
    </row>
    <row r="149" ht="15.75" customHeight="1">
      <c r="A149" s="68"/>
      <c r="B149" s="69"/>
      <c r="C149" s="69"/>
      <c r="D149" s="70"/>
      <c r="E149" s="70"/>
      <c r="F149" s="70"/>
      <c r="G149" s="70"/>
      <c r="H149" s="70"/>
      <c r="I149" s="70"/>
    </row>
    <row r="150" ht="15.75" customHeight="1">
      <c r="A150" s="68"/>
      <c r="B150" s="69"/>
      <c r="C150" s="69"/>
      <c r="D150" s="70"/>
      <c r="E150" s="70"/>
      <c r="F150" s="70"/>
      <c r="G150" s="70"/>
      <c r="H150" s="70"/>
      <c r="I150" s="70"/>
    </row>
    <row r="151" ht="15.75" customHeight="1">
      <c r="A151" s="68"/>
      <c r="B151" s="69"/>
      <c r="C151" s="69"/>
      <c r="D151" s="70"/>
      <c r="E151" s="70"/>
      <c r="F151" s="70"/>
      <c r="G151" s="70"/>
      <c r="H151" s="70"/>
      <c r="I151" s="70"/>
    </row>
    <row r="152" ht="15.75" customHeight="1">
      <c r="A152" s="68"/>
      <c r="B152" s="69"/>
      <c r="C152" s="69"/>
      <c r="D152" s="70"/>
      <c r="E152" s="70"/>
      <c r="F152" s="70"/>
      <c r="G152" s="70"/>
      <c r="H152" s="70"/>
      <c r="I152" s="70"/>
    </row>
    <row r="153" ht="15.75" customHeight="1">
      <c r="A153" s="68"/>
      <c r="B153" s="69"/>
      <c r="C153" s="69"/>
      <c r="D153" s="70"/>
      <c r="E153" s="70"/>
      <c r="F153" s="70"/>
      <c r="G153" s="70"/>
      <c r="H153" s="70"/>
      <c r="I153" s="70"/>
    </row>
    <row r="154" ht="15.75" customHeight="1">
      <c r="A154" s="68"/>
      <c r="B154" s="69"/>
      <c r="C154" s="69"/>
      <c r="D154" s="70"/>
      <c r="E154" s="70"/>
      <c r="F154" s="70"/>
      <c r="G154" s="70"/>
      <c r="H154" s="70"/>
      <c r="I154" s="70"/>
    </row>
    <row r="155" ht="15.75" customHeight="1">
      <c r="A155" s="68"/>
      <c r="B155" s="69"/>
      <c r="C155" s="69"/>
      <c r="D155" s="70"/>
      <c r="E155" s="70"/>
      <c r="F155" s="70"/>
      <c r="G155" s="70"/>
      <c r="H155" s="70"/>
      <c r="I155" s="70"/>
    </row>
    <row r="156" ht="15.75" customHeight="1">
      <c r="A156" s="68"/>
      <c r="B156" s="69"/>
      <c r="C156" s="69"/>
      <c r="D156" s="70"/>
      <c r="E156" s="70"/>
      <c r="F156" s="70"/>
      <c r="G156" s="70"/>
      <c r="H156" s="70"/>
      <c r="I156" s="70"/>
    </row>
    <row r="157" ht="15.75" customHeight="1">
      <c r="A157" s="68"/>
      <c r="B157" s="69"/>
      <c r="C157" s="69"/>
      <c r="D157" s="70"/>
      <c r="E157" s="70"/>
      <c r="F157" s="70"/>
      <c r="G157" s="70"/>
      <c r="H157" s="70"/>
      <c r="I157" s="70"/>
    </row>
    <row r="158" ht="15.75" customHeight="1">
      <c r="A158" s="68"/>
      <c r="B158" s="69"/>
      <c r="C158" s="69"/>
      <c r="D158" s="70"/>
      <c r="E158" s="70"/>
      <c r="F158" s="70"/>
      <c r="G158" s="70"/>
      <c r="H158" s="70"/>
      <c r="I158" s="70"/>
    </row>
    <row r="159" ht="15.75" customHeight="1">
      <c r="A159" s="68"/>
      <c r="B159" s="69"/>
      <c r="C159" s="69"/>
      <c r="D159" s="70"/>
      <c r="E159" s="70"/>
      <c r="F159" s="70"/>
      <c r="G159" s="70"/>
      <c r="H159" s="70"/>
      <c r="I159" s="70"/>
    </row>
    <row r="160" ht="15.75" customHeight="1">
      <c r="A160" s="68"/>
      <c r="B160" s="69"/>
      <c r="C160" s="69"/>
      <c r="D160" s="70"/>
      <c r="E160" s="70"/>
      <c r="F160" s="70"/>
      <c r="G160" s="70"/>
      <c r="H160" s="70"/>
      <c r="I160" s="70"/>
    </row>
    <row r="161" ht="15.75" customHeight="1">
      <c r="A161" s="68"/>
      <c r="B161" s="69"/>
      <c r="C161" s="69"/>
      <c r="D161" s="70"/>
      <c r="E161" s="70"/>
      <c r="F161" s="70"/>
      <c r="G161" s="70"/>
      <c r="H161" s="70"/>
      <c r="I161" s="70"/>
    </row>
    <row r="162" ht="15.75" customHeight="1">
      <c r="A162" s="68"/>
      <c r="B162" s="69"/>
      <c r="C162" s="69"/>
      <c r="D162" s="70"/>
      <c r="E162" s="70"/>
      <c r="F162" s="70"/>
      <c r="G162" s="70"/>
      <c r="H162" s="70"/>
      <c r="I162" s="70"/>
    </row>
    <row r="163" ht="15.75" customHeight="1">
      <c r="A163" s="68"/>
      <c r="B163" s="69"/>
      <c r="C163" s="69"/>
      <c r="D163" s="70"/>
      <c r="E163" s="70"/>
      <c r="F163" s="70"/>
      <c r="G163" s="70"/>
      <c r="H163" s="70"/>
      <c r="I163" s="70"/>
    </row>
    <row r="164" ht="15.75" customHeight="1">
      <c r="A164" s="68"/>
      <c r="B164" s="69"/>
      <c r="C164" s="69"/>
      <c r="D164" s="70"/>
      <c r="E164" s="70"/>
      <c r="F164" s="70"/>
      <c r="G164" s="70"/>
      <c r="H164" s="70"/>
      <c r="I164" s="70"/>
    </row>
    <row r="165" ht="15.75" customHeight="1">
      <c r="A165" s="68"/>
      <c r="B165" s="69"/>
      <c r="C165" s="69"/>
      <c r="D165" s="70"/>
      <c r="E165" s="70"/>
      <c r="F165" s="70"/>
      <c r="G165" s="70"/>
      <c r="H165" s="70"/>
      <c r="I165" s="70"/>
    </row>
    <row r="166" ht="15.75" customHeight="1">
      <c r="A166" s="68"/>
      <c r="B166" s="69"/>
      <c r="C166" s="69"/>
      <c r="D166" s="70"/>
      <c r="E166" s="70"/>
      <c r="F166" s="70"/>
      <c r="G166" s="70"/>
      <c r="H166" s="70"/>
      <c r="I166" s="70"/>
    </row>
    <row r="167" ht="15.75" customHeight="1">
      <c r="A167" s="68"/>
      <c r="B167" s="69"/>
      <c r="C167" s="69"/>
      <c r="D167" s="70"/>
      <c r="E167" s="70"/>
      <c r="F167" s="70"/>
      <c r="G167" s="70"/>
      <c r="H167" s="70"/>
      <c r="I167" s="70"/>
    </row>
    <row r="168" ht="15.75" customHeight="1">
      <c r="A168" s="68"/>
      <c r="B168" s="69"/>
      <c r="C168" s="69"/>
      <c r="D168" s="70"/>
      <c r="E168" s="70"/>
      <c r="F168" s="70"/>
      <c r="G168" s="70"/>
      <c r="H168" s="70"/>
      <c r="I168" s="70"/>
    </row>
    <row r="169" ht="15.75" customHeight="1">
      <c r="A169" s="68"/>
      <c r="B169" s="69"/>
      <c r="C169" s="69"/>
      <c r="D169" s="70"/>
      <c r="E169" s="70"/>
      <c r="F169" s="70"/>
      <c r="G169" s="70"/>
      <c r="H169" s="70"/>
      <c r="I169" s="70"/>
    </row>
    <row r="170" ht="15.75" customHeight="1">
      <c r="A170" s="68"/>
      <c r="B170" s="69"/>
      <c r="C170" s="69"/>
      <c r="D170" s="70"/>
      <c r="E170" s="70"/>
      <c r="F170" s="70"/>
      <c r="G170" s="70"/>
      <c r="H170" s="70"/>
      <c r="I170" s="70"/>
    </row>
    <row r="171" ht="15.75" customHeight="1">
      <c r="A171" s="68"/>
      <c r="B171" s="69"/>
      <c r="C171" s="69"/>
      <c r="D171" s="70"/>
      <c r="E171" s="70"/>
      <c r="F171" s="70"/>
      <c r="G171" s="70"/>
      <c r="H171" s="70"/>
      <c r="I171" s="70"/>
    </row>
    <row r="172" ht="15.75" customHeight="1">
      <c r="A172" s="68"/>
      <c r="B172" s="69"/>
      <c r="C172" s="69"/>
      <c r="D172" s="70"/>
      <c r="E172" s="70"/>
      <c r="F172" s="70"/>
      <c r="G172" s="70"/>
      <c r="H172" s="70"/>
      <c r="I172" s="70"/>
    </row>
    <row r="173" ht="15.75" customHeight="1">
      <c r="A173" s="68"/>
      <c r="B173" s="69"/>
      <c r="C173" s="69"/>
      <c r="D173" s="70"/>
      <c r="E173" s="70"/>
      <c r="F173" s="70"/>
      <c r="G173" s="70"/>
      <c r="H173" s="70"/>
      <c r="I173" s="70"/>
    </row>
    <row r="174" ht="15.75" customHeight="1">
      <c r="A174" s="68"/>
      <c r="B174" s="69"/>
      <c r="C174" s="69"/>
      <c r="D174" s="70"/>
      <c r="E174" s="70"/>
      <c r="F174" s="70"/>
      <c r="G174" s="70"/>
      <c r="H174" s="70"/>
      <c r="I174" s="70"/>
    </row>
    <row r="175" ht="15.75" customHeight="1">
      <c r="A175" s="68"/>
      <c r="B175" s="69"/>
      <c r="C175" s="69"/>
      <c r="D175" s="70"/>
      <c r="E175" s="70"/>
      <c r="F175" s="70"/>
      <c r="G175" s="70"/>
      <c r="H175" s="70"/>
      <c r="I175" s="70"/>
    </row>
    <row r="176" ht="15.75" customHeight="1">
      <c r="A176" s="68"/>
      <c r="B176" s="69"/>
      <c r="C176" s="69"/>
      <c r="D176" s="70"/>
      <c r="E176" s="70"/>
      <c r="F176" s="70"/>
      <c r="G176" s="70"/>
      <c r="H176" s="70"/>
      <c r="I176" s="70"/>
    </row>
    <row r="177" ht="15.75" customHeight="1">
      <c r="A177" s="68"/>
      <c r="B177" s="69"/>
      <c r="C177" s="69"/>
      <c r="D177" s="70"/>
      <c r="E177" s="70"/>
      <c r="F177" s="70"/>
      <c r="G177" s="70"/>
      <c r="H177" s="70"/>
      <c r="I177" s="70"/>
    </row>
    <row r="178" ht="15.75" customHeight="1">
      <c r="A178" s="68"/>
      <c r="B178" s="69"/>
      <c r="C178" s="69"/>
      <c r="D178" s="70"/>
      <c r="E178" s="70"/>
      <c r="F178" s="70"/>
      <c r="G178" s="70"/>
      <c r="H178" s="70"/>
      <c r="I178" s="70"/>
    </row>
    <row r="179" ht="15.75" customHeight="1">
      <c r="A179" s="68"/>
      <c r="B179" s="69"/>
      <c r="C179" s="69"/>
      <c r="D179" s="70"/>
      <c r="E179" s="70"/>
      <c r="F179" s="70"/>
      <c r="G179" s="70"/>
      <c r="H179" s="70"/>
      <c r="I179" s="70"/>
    </row>
    <row r="180" ht="15.75" customHeight="1">
      <c r="A180" s="68"/>
      <c r="B180" s="69"/>
      <c r="C180" s="69"/>
      <c r="D180" s="70"/>
      <c r="E180" s="70"/>
      <c r="F180" s="70"/>
      <c r="G180" s="70"/>
      <c r="H180" s="70"/>
      <c r="I180" s="70"/>
    </row>
    <row r="181" ht="15.75" customHeight="1">
      <c r="A181" s="68"/>
      <c r="B181" s="69"/>
      <c r="C181" s="69"/>
      <c r="D181" s="70"/>
      <c r="E181" s="70"/>
      <c r="F181" s="70"/>
      <c r="G181" s="70"/>
      <c r="H181" s="70"/>
      <c r="I181" s="70"/>
    </row>
    <row r="182" ht="15.75" customHeight="1">
      <c r="A182" s="68"/>
      <c r="B182" s="69"/>
      <c r="C182" s="69"/>
      <c r="D182" s="70"/>
      <c r="E182" s="70"/>
      <c r="F182" s="70"/>
      <c r="G182" s="70"/>
      <c r="H182" s="70"/>
      <c r="I182" s="70"/>
    </row>
    <row r="183" ht="15.75" customHeight="1">
      <c r="A183" s="68"/>
      <c r="B183" s="69"/>
      <c r="C183" s="69"/>
      <c r="D183" s="70"/>
      <c r="E183" s="70"/>
      <c r="F183" s="70"/>
      <c r="G183" s="70"/>
      <c r="H183" s="70"/>
      <c r="I183" s="70"/>
    </row>
    <row r="184" ht="15.75" customHeight="1">
      <c r="A184" s="68"/>
      <c r="B184" s="69"/>
      <c r="C184" s="69"/>
      <c r="D184" s="70"/>
      <c r="E184" s="70"/>
      <c r="F184" s="70"/>
      <c r="G184" s="70"/>
      <c r="H184" s="70"/>
      <c r="I184" s="70"/>
    </row>
    <row r="185" ht="15.75" customHeight="1">
      <c r="A185" s="68"/>
      <c r="B185" s="69"/>
      <c r="C185" s="69"/>
      <c r="D185" s="70"/>
      <c r="E185" s="70"/>
      <c r="F185" s="70"/>
      <c r="G185" s="70"/>
      <c r="H185" s="70"/>
      <c r="I185" s="70"/>
    </row>
    <row r="186" ht="15.75" customHeight="1">
      <c r="A186" s="68"/>
      <c r="B186" s="69"/>
      <c r="C186" s="69"/>
      <c r="D186" s="70"/>
      <c r="E186" s="70"/>
      <c r="F186" s="70"/>
      <c r="G186" s="70"/>
      <c r="H186" s="70"/>
      <c r="I186" s="70"/>
    </row>
    <row r="187" ht="15.75" customHeight="1">
      <c r="A187" s="68"/>
      <c r="B187" s="69"/>
      <c r="C187" s="69"/>
      <c r="D187" s="70"/>
      <c r="E187" s="70"/>
      <c r="F187" s="70"/>
      <c r="G187" s="70"/>
      <c r="H187" s="70"/>
      <c r="I187" s="70"/>
    </row>
    <row r="188" ht="15.75" customHeight="1">
      <c r="A188" s="68"/>
      <c r="B188" s="69"/>
      <c r="C188" s="69"/>
      <c r="D188" s="70"/>
      <c r="E188" s="70"/>
      <c r="F188" s="70"/>
      <c r="G188" s="70"/>
      <c r="H188" s="70"/>
      <c r="I188" s="70"/>
    </row>
    <row r="189" ht="15.75" customHeight="1">
      <c r="A189" s="68"/>
      <c r="B189" s="69"/>
      <c r="C189" s="69"/>
      <c r="D189" s="70"/>
      <c r="E189" s="70"/>
      <c r="F189" s="70"/>
      <c r="G189" s="70"/>
      <c r="H189" s="70"/>
      <c r="I189" s="70"/>
    </row>
    <row r="190" ht="15.75" customHeight="1">
      <c r="A190" s="68"/>
      <c r="B190" s="69"/>
      <c r="C190" s="69"/>
      <c r="D190" s="70"/>
      <c r="E190" s="70"/>
      <c r="F190" s="70"/>
      <c r="G190" s="70"/>
      <c r="H190" s="70"/>
      <c r="I190" s="70"/>
    </row>
    <row r="191" ht="15.75" customHeight="1">
      <c r="A191" s="68"/>
      <c r="B191" s="69"/>
      <c r="C191" s="69"/>
      <c r="D191" s="70"/>
      <c r="E191" s="70"/>
      <c r="F191" s="70"/>
      <c r="G191" s="70"/>
      <c r="H191" s="70"/>
      <c r="I191" s="70"/>
    </row>
    <row r="192" ht="15.75" customHeight="1">
      <c r="A192" s="68"/>
      <c r="B192" s="69"/>
      <c r="C192" s="69"/>
      <c r="D192" s="70"/>
      <c r="E192" s="70"/>
      <c r="F192" s="70"/>
      <c r="G192" s="70"/>
      <c r="H192" s="70"/>
      <c r="I192" s="70"/>
    </row>
    <row r="193" ht="15.75" customHeight="1">
      <c r="A193" s="68"/>
      <c r="B193" s="69"/>
      <c r="C193" s="69"/>
      <c r="D193" s="70"/>
      <c r="E193" s="70"/>
      <c r="F193" s="70"/>
      <c r="G193" s="70"/>
      <c r="H193" s="70"/>
      <c r="I193" s="70"/>
    </row>
    <row r="194" ht="15.75" customHeight="1">
      <c r="A194" s="68"/>
      <c r="B194" s="69"/>
      <c r="C194" s="69"/>
      <c r="D194" s="70"/>
      <c r="E194" s="70"/>
      <c r="F194" s="70"/>
      <c r="G194" s="70"/>
      <c r="H194" s="70"/>
      <c r="I194" s="70"/>
    </row>
    <row r="195" ht="15.75" customHeight="1">
      <c r="A195" s="68"/>
      <c r="B195" s="69"/>
      <c r="C195" s="69"/>
      <c r="D195" s="70"/>
      <c r="E195" s="70"/>
      <c r="F195" s="70"/>
      <c r="G195" s="70"/>
      <c r="H195" s="70"/>
      <c r="I195" s="70"/>
    </row>
    <row r="196" ht="15.75" customHeight="1">
      <c r="A196" s="68"/>
      <c r="B196" s="69"/>
      <c r="C196" s="69"/>
      <c r="D196" s="70"/>
      <c r="E196" s="70"/>
      <c r="F196" s="70"/>
      <c r="G196" s="70"/>
      <c r="H196" s="70"/>
      <c r="I196" s="70"/>
    </row>
    <row r="197" ht="15.75" customHeight="1">
      <c r="A197" s="68"/>
      <c r="B197" s="69"/>
      <c r="C197" s="69"/>
      <c r="D197" s="70"/>
      <c r="E197" s="70"/>
      <c r="F197" s="70"/>
      <c r="G197" s="70"/>
      <c r="H197" s="70"/>
      <c r="I197" s="70"/>
    </row>
    <row r="198" ht="15.75" customHeight="1">
      <c r="A198" s="68"/>
      <c r="B198" s="69"/>
      <c r="C198" s="69"/>
      <c r="D198" s="70"/>
      <c r="E198" s="70"/>
      <c r="F198" s="70"/>
      <c r="G198" s="70"/>
      <c r="H198" s="70"/>
      <c r="I198" s="70"/>
    </row>
    <row r="199" ht="15.75" customHeight="1">
      <c r="A199" s="68"/>
      <c r="B199" s="69"/>
      <c r="C199" s="69"/>
      <c r="D199" s="70"/>
      <c r="E199" s="70"/>
      <c r="F199" s="70"/>
      <c r="G199" s="70"/>
      <c r="H199" s="70"/>
      <c r="I199" s="70"/>
    </row>
    <row r="200" ht="15.75" customHeight="1">
      <c r="A200" s="68"/>
      <c r="B200" s="69"/>
      <c r="C200" s="69"/>
      <c r="D200" s="70"/>
      <c r="E200" s="70"/>
      <c r="F200" s="70"/>
      <c r="G200" s="70"/>
      <c r="H200" s="70"/>
      <c r="I200" s="70"/>
    </row>
    <row r="201" ht="15.75" customHeight="1">
      <c r="A201" s="68"/>
      <c r="B201" s="69"/>
      <c r="C201" s="69"/>
      <c r="D201" s="70"/>
      <c r="E201" s="70"/>
      <c r="F201" s="70"/>
      <c r="G201" s="70"/>
      <c r="H201" s="70"/>
      <c r="I201" s="70"/>
    </row>
    <row r="202" ht="15.75" customHeight="1">
      <c r="A202" s="68"/>
      <c r="B202" s="69"/>
      <c r="C202" s="69"/>
      <c r="D202" s="70"/>
      <c r="E202" s="70"/>
      <c r="F202" s="70"/>
      <c r="G202" s="70"/>
      <c r="H202" s="70"/>
      <c r="I202" s="70"/>
    </row>
    <row r="203" ht="15.75" customHeight="1">
      <c r="A203" s="68"/>
      <c r="B203" s="69"/>
      <c r="C203" s="69"/>
      <c r="D203" s="70"/>
      <c r="E203" s="70"/>
      <c r="F203" s="70"/>
      <c r="G203" s="70"/>
      <c r="H203" s="70"/>
      <c r="I203" s="70"/>
    </row>
    <row r="204" ht="15.75" customHeight="1">
      <c r="A204" s="68"/>
      <c r="B204" s="69"/>
      <c r="C204" s="69"/>
      <c r="D204" s="70"/>
      <c r="E204" s="70"/>
      <c r="F204" s="70"/>
      <c r="G204" s="70"/>
      <c r="H204" s="70"/>
      <c r="I204" s="70"/>
    </row>
    <row r="205" ht="15.75" customHeight="1">
      <c r="A205" s="68"/>
      <c r="B205" s="69"/>
      <c r="C205" s="69"/>
      <c r="D205" s="70"/>
      <c r="E205" s="70"/>
      <c r="F205" s="70"/>
      <c r="G205" s="70"/>
      <c r="H205" s="70"/>
      <c r="I205" s="70"/>
    </row>
    <row r="206" ht="15.75" customHeight="1">
      <c r="A206" s="68"/>
      <c r="B206" s="69"/>
      <c r="C206" s="69"/>
      <c r="D206" s="70"/>
      <c r="E206" s="70"/>
      <c r="F206" s="70"/>
      <c r="G206" s="70"/>
      <c r="H206" s="70"/>
      <c r="I206" s="70"/>
    </row>
    <row r="207" ht="15.75" customHeight="1">
      <c r="A207" s="68"/>
      <c r="B207" s="69"/>
      <c r="C207" s="69"/>
      <c r="D207" s="70"/>
      <c r="E207" s="70"/>
      <c r="F207" s="70"/>
      <c r="G207" s="70"/>
      <c r="H207" s="70"/>
      <c r="I207" s="70"/>
    </row>
    <row r="208" ht="15.75" customHeight="1">
      <c r="A208" s="68"/>
      <c r="B208" s="69"/>
      <c r="C208" s="69"/>
      <c r="D208" s="70"/>
      <c r="E208" s="70"/>
      <c r="F208" s="70"/>
      <c r="G208" s="70"/>
      <c r="H208" s="70"/>
      <c r="I208" s="70"/>
    </row>
    <row r="209" ht="15.75" customHeight="1">
      <c r="A209" s="68"/>
      <c r="B209" s="69"/>
      <c r="C209" s="69"/>
      <c r="D209" s="70"/>
      <c r="E209" s="70"/>
      <c r="F209" s="70"/>
      <c r="G209" s="70"/>
      <c r="H209" s="70"/>
      <c r="I209" s="70"/>
    </row>
    <row r="210" ht="15.75" customHeight="1">
      <c r="A210" s="68"/>
      <c r="B210" s="69"/>
      <c r="C210" s="69"/>
      <c r="D210" s="70"/>
      <c r="E210" s="70"/>
      <c r="F210" s="70"/>
      <c r="G210" s="70"/>
      <c r="H210" s="70"/>
      <c r="I210" s="70"/>
    </row>
    <row r="211" ht="15.75" customHeight="1">
      <c r="A211" s="68"/>
      <c r="B211" s="69"/>
      <c r="C211" s="69"/>
      <c r="D211" s="70"/>
      <c r="E211" s="70"/>
      <c r="F211" s="70"/>
      <c r="G211" s="70"/>
      <c r="H211" s="70"/>
      <c r="I211" s="70"/>
    </row>
    <row r="212" ht="15.75" customHeight="1">
      <c r="A212" s="68"/>
      <c r="B212" s="69"/>
      <c r="C212" s="69"/>
      <c r="D212" s="70"/>
      <c r="E212" s="70"/>
      <c r="F212" s="70"/>
      <c r="G212" s="70"/>
      <c r="H212" s="70"/>
      <c r="I212" s="70"/>
    </row>
    <row r="213" ht="15.75" customHeight="1">
      <c r="A213" s="68"/>
      <c r="B213" s="69"/>
      <c r="C213" s="69"/>
      <c r="D213" s="70"/>
      <c r="E213" s="70"/>
      <c r="F213" s="70"/>
      <c r="G213" s="70"/>
      <c r="H213" s="70"/>
      <c r="I213" s="70"/>
    </row>
    <row r="214" ht="15.75" customHeight="1">
      <c r="A214" s="68"/>
      <c r="B214" s="69"/>
      <c r="C214" s="69"/>
      <c r="D214" s="70"/>
      <c r="E214" s="70"/>
      <c r="F214" s="70"/>
      <c r="G214" s="70"/>
      <c r="H214" s="70"/>
      <c r="I214" s="70"/>
    </row>
    <row r="215" ht="15.75" customHeight="1">
      <c r="A215" s="68"/>
      <c r="B215" s="69"/>
      <c r="C215" s="69"/>
      <c r="D215" s="70"/>
      <c r="E215" s="70"/>
      <c r="F215" s="70"/>
      <c r="G215" s="70"/>
      <c r="H215" s="70"/>
      <c r="I215" s="70"/>
    </row>
    <row r="216" ht="15.75" customHeight="1">
      <c r="A216" s="68"/>
      <c r="B216" s="69"/>
      <c r="C216" s="69"/>
      <c r="D216" s="70"/>
      <c r="E216" s="70"/>
      <c r="F216" s="70"/>
      <c r="G216" s="70"/>
      <c r="H216" s="70"/>
      <c r="I216" s="70"/>
    </row>
    <row r="217" ht="15.75" customHeight="1">
      <c r="A217" s="68"/>
      <c r="B217" s="69"/>
      <c r="C217" s="69"/>
      <c r="D217" s="70"/>
      <c r="E217" s="70"/>
      <c r="F217" s="70"/>
      <c r="G217" s="70"/>
      <c r="H217" s="70"/>
      <c r="I217" s="70"/>
    </row>
    <row r="218" ht="15.75" customHeight="1">
      <c r="A218" s="68"/>
      <c r="B218" s="69"/>
      <c r="C218" s="69"/>
      <c r="D218" s="70"/>
      <c r="E218" s="70"/>
      <c r="F218" s="70"/>
      <c r="G218" s="70"/>
      <c r="H218" s="70"/>
      <c r="I218" s="70"/>
    </row>
    <row r="219" ht="15.75" customHeight="1">
      <c r="A219" s="68"/>
      <c r="B219" s="69"/>
      <c r="C219" s="69"/>
      <c r="D219" s="70"/>
      <c r="E219" s="70"/>
      <c r="F219" s="70"/>
      <c r="G219" s="70"/>
      <c r="H219" s="70"/>
      <c r="I219" s="70"/>
    </row>
    <row r="220" ht="15.75" customHeight="1">
      <c r="A220" s="68"/>
      <c r="B220" s="69"/>
      <c r="C220" s="69"/>
      <c r="D220" s="70"/>
      <c r="E220" s="70"/>
      <c r="F220" s="70"/>
      <c r="G220" s="70"/>
      <c r="H220" s="70"/>
      <c r="I220" s="7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I2"/>
    <mergeCell ref="A4:I4"/>
    <mergeCell ref="A5:I5"/>
    <mergeCell ref="A6:I6"/>
    <mergeCell ref="A7:I7"/>
    <mergeCell ref="A8:I8"/>
    <mergeCell ref="A19:I19"/>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7.14"/>
    <col customWidth="1" min="3" max="3" width="10.86"/>
    <col customWidth="1" min="4" max="4" width="13.43"/>
    <col customWidth="1" min="5" max="5" width="11.71"/>
    <col customWidth="1" min="6" max="6" width="26.43"/>
    <col customWidth="1" min="7" max="7" width="7.86"/>
    <col customWidth="1" min="8" max="8" width="12.29"/>
    <col customWidth="1" min="9" max="10" width="9.14"/>
    <col customWidth="1" min="11" max="24" width="8.0"/>
  </cols>
  <sheetData>
    <row r="1">
      <c r="A1" s="68"/>
      <c r="B1" s="68"/>
      <c r="C1" s="69"/>
      <c r="D1" s="70"/>
      <c r="E1" s="70"/>
      <c r="F1" s="70"/>
      <c r="G1" s="70"/>
      <c r="H1" s="70"/>
      <c r="I1" s="70"/>
      <c r="J1" s="70"/>
    </row>
    <row r="2" ht="33.0" customHeight="1">
      <c r="A2" s="582" t="s">
        <v>7070</v>
      </c>
      <c r="B2" s="72"/>
      <c r="C2" s="72"/>
      <c r="D2" s="72"/>
      <c r="E2" s="72"/>
      <c r="F2" s="72"/>
      <c r="G2" s="72"/>
      <c r="H2" s="73"/>
      <c r="I2" s="74"/>
      <c r="J2" s="74"/>
      <c r="K2" s="75"/>
      <c r="L2" s="75"/>
      <c r="M2" s="75"/>
      <c r="N2" s="75"/>
      <c r="O2" s="75"/>
      <c r="P2" s="75"/>
      <c r="Q2" s="75"/>
      <c r="R2" s="75"/>
      <c r="S2" s="75"/>
      <c r="T2" s="75"/>
      <c r="U2" s="75"/>
      <c r="V2" s="75"/>
      <c r="W2" s="75"/>
      <c r="X2" s="75"/>
    </row>
    <row r="3">
      <c r="A3" s="592"/>
      <c r="B3" s="592"/>
      <c r="C3" s="592"/>
      <c r="D3" s="592"/>
      <c r="E3" s="592"/>
      <c r="F3" s="592"/>
      <c r="G3" s="592"/>
      <c r="H3" s="592"/>
      <c r="I3" s="74"/>
      <c r="J3" s="74"/>
      <c r="K3" s="75"/>
      <c r="L3" s="75"/>
      <c r="M3" s="75"/>
      <c r="N3" s="75"/>
      <c r="O3" s="75"/>
      <c r="P3" s="75"/>
      <c r="Q3" s="75"/>
      <c r="R3" s="75"/>
      <c r="S3" s="75"/>
      <c r="T3" s="75"/>
      <c r="U3" s="75"/>
      <c r="V3" s="75"/>
      <c r="W3" s="75"/>
      <c r="X3" s="75"/>
    </row>
    <row r="4" ht="19.5" customHeight="1">
      <c r="A4" s="1074" t="s">
        <v>7071</v>
      </c>
      <c r="B4" s="72"/>
      <c r="C4" s="72"/>
      <c r="D4" s="72"/>
      <c r="E4" s="72"/>
      <c r="F4" s="72"/>
      <c r="G4" s="72"/>
      <c r="H4" s="73"/>
      <c r="I4" s="74"/>
      <c r="J4" s="74"/>
      <c r="K4" s="1075"/>
      <c r="L4" s="1075"/>
      <c r="M4" s="1075"/>
      <c r="N4" s="1075"/>
      <c r="O4" s="1075"/>
      <c r="P4" s="1075"/>
      <c r="Q4" s="1075"/>
      <c r="R4" s="1075"/>
      <c r="S4" s="1075"/>
      <c r="T4" s="1075"/>
      <c r="U4" s="1075"/>
      <c r="V4" s="1075"/>
      <c r="W4" s="1075"/>
      <c r="X4" s="1075"/>
    </row>
    <row r="5">
      <c r="A5" s="1074" t="s">
        <v>7072</v>
      </c>
      <c r="B5" s="72"/>
      <c r="C5" s="72"/>
      <c r="D5" s="72"/>
      <c r="E5" s="72"/>
      <c r="F5" s="72"/>
      <c r="G5" s="72"/>
      <c r="H5" s="73"/>
      <c r="I5" s="74"/>
      <c r="J5" s="74"/>
      <c r="K5" s="1075"/>
      <c r="L5" s="1075"/>
      <c r="M5" s="1075"/>
      <c r="N5" s="1075"/>
      <c r="O5" s="1075"/>
      <c r="P5" s="1075"/>
      <c r="Q5" s="1075"/>
      <c r="R5" s="1075"/>
      <c r="S5" s="1075"/>
      <c r="T5" s="1075"/>
      <c r="U5" s="1075"/>
      <c r="V5" s="1075"/>
      <c r="W5" s="1075"/>
      <c r="X5" s="1075"/>
    </row>
    <row r="6" ht="13.5" customHeight="1">
      <c r="A6" s="1074" t="s">
        <v>7073</v>
      </c>
      <c r="B6" s="72"/>
      <c r="C6" s="72"/>
      <c r="D6" s="72"/>
      <c r="E6" s="72"/>
      <c r="F6" s="72"/>
      <c r="G6" s="72"/>
      <c r="H6" s="73"/>
      <c r="I6" s="583"/>
      <c r="J6" s="583"/>
      <c r="K6" s="1076"/>
      <c r="L6" s="1076"/>
      <c r="M6" s="1076"/>
      <c r="N6" s="1076"/>
      <c r="O6" s="1076"/>
      <c r="P6" s="1076"/>
      <c r="Q6" s="1076"/>
      <c r="R6" s="1076"/>
      <c r="S6" s="1076"/>
      <c r="T6" s="1076"/>
      <c r="U6" s="1076"/>
      <c r="V6" s="1076"/>
      <c r="W6" s="1076"/>
      <c r="X6" s="1076"/>
    </row>
    <row r="7">
      <c r="A7" s="1074" t="s">
        <v>7074</v>
      </c>
      <c r="B7" s="72"/>
      <c r="C7" s="72"/>
      <c r="D7" s="72"/>
      <c r="E7" s="72"/>
      <c r="F7" s="72"/>
      <c r="G7" s="72"/>
      <c r="H7" s="73"/>
      <c r="I7" s="583"/>
      <c r="J7" s="583"/>
      <c r="K7" s="1076"/>
      <c r="L7" s="1076"/>
      <c r="M7" s="1076"/>
      <c r="N7" s="1076"/>
      <c r="O7" s="1076"/>
      <c r="P7" s="1076"/>
      <c r="Q7" s="1076"/>
      <c r="R7" s="1076"/>
      <c r="S7" s="1076"/>
      <c r="T7" s="1076"/>
      <c r="U7" s="1076"/>
      <c r="V7" s="1076"/>
      <c r="W7" s="1076"/>
      <c r="X7" s="1076"/>
    </row>
    <row r="8" ht="323.25" customHeight="1">
      <c r="A8" s="1074" t="s">
        <v>7075</v>
      </c>
      <c r="B8" s="72"/>
      <c r="C8" s="72"/>
      <c r="D8" s="72"/>
      <c r="E8" s="72"/>
      <c r="F8" s="72"/>
      <c r="G8" s="72"/>
      <c r="H8" s="73"/>
      <c r="I8" s="583"/>
      <c r="J8" s="583"/>
      <c r="K8" s="1076"/>
      <c r="L8" s="1076"/>
      <c r="M8" s="1076"/>
      <c r="N8" s="1076"/>
      <c r="O8" s="1076"/>
      <c r="P8" s="1076"/>
      <c r="Q8" s="1076"/>
      <c r="R8" s="1076"/>
      <c r="S8" s="1076"/>
      <c r="T8" s="1076"/>
      <c r="U8" s="1076"/>
      <c r="V8" s="1076"/>
      <c r="W8" s="1076"/>
      <c r="X8" s="1076"/>
    </row>
    <row r="9">
      <c r="A9" s="80"/>
      <c r="B9" s="80"/>
      <c r="C9" s="81"/>
      <c r="D9" s="80"/>
      <c r="E9" s="80"/>
      <c r="F9" s="80"/>
      <c r="G9" s="80"/>
      <c r="H9" s="80"/>
      <c r="I9" s="74"/>
      <c r="J9" s="74"/>
      <c r="K9" s="1075"/>
      <c r="L9" s="1075"/>
      <c r="M9" s="1075"/>
      <c r="N9" s="1075"/>
      <c r="O9" s="1075"/>
      <c r="P9" s="1075"/>
      <c r="Q9" s="1075"/>
      <c r="R9" s="1075"/>
      <c r="S9" s="1075"/>
      <c r="T9" s="1075"/>
      <c r="U9" s="1075"/>
      <c r="V9" s="1075"/>
      <c r="W9" s="1075"/>
      <c r="X9" s="1075"/>
    </row>
    <row r="10" ht="57.0" customHeight="1">
      <c r="A10" s="1063" t="s">
        <v>7076</v>
      </c>
      <c r="B10" s="1063" t="s">
        <v>8</v>
      </c>
      <c r="C10" s="1063" t="s">
        <v>7077</v>
      </c>
      <c r="D10" s="1063" t="s">
        <v>7078</v>
      </c>
      <c r="E10" s="1063" t="s">
        <v>7079</v>
      </c>
      <c r="F10" s="1063" t="s">
        <v>7080</v>
      </c>
      <c r="G10" s="596" t="s">
        <v>249</v>
      </c>
      <c r="H10" s="596" t="s">
        <v>253</v>
      </c>
      <c r="I10" s="86" t="s">
        <v>2051</v>
      </c>
      <c r="J10" s="74"/>
      <c r="K10" s="1075"/>
      <c r="L10" s="1075"/>
      <c r="M10" s="1075"/>
      <c r="N10" s="1075"/>
      <c r="O10" s="1075"/>
      <c r="P10" s="1075"/>
      <c r="Q10" s="1075"/>
      <c r="R10" s="1075"/>
      <c r="S10" s="1075"/>
      <c r="T10" s="1075"/>
      <c r="U10" s="1075"/>
      <c r="V10" s="1075"/>
      <c r="W10" s="1075"/>
      <c r="X10" s="1075"/>
    </row>
    <row r="11">
      <c r="A11" s="162"/>
      <c r="B11" s="162"/>
      <c r="C11" s="161"/>
      <c r="D11" s="162"/>
      <c r="E11" s="161"/>
      <c r="F11" s="161"/>
      <c r="G11" s="337"/>
      <c r="H11" s="166"/>
      <c r="I11" s="70"/>
      <c r="J11" s="70"/>
      <c r="K11" s="1005"/>
      <c r="L11" s="1005"/>
      <c r="M11" s="1005"/>
      <c r="N11" s="1005"/>
      <c r="O11" s="1005"/>
      <c r="P11" s="1005"/>
      <c r="Q11" s="1005"/>
      <c r="R11" s="1005"/>
      <c r="S11" s="1005"/>
      <c r="T11" s="1005"/>
      <c r="U11" s="1005"/>
      <c r="V11" s="1005"/>
      <c r="W11" s="1005"/>
      <c r="X11" s="1005"/>
    </row>
    <row r="12">
      <c r="A12" s="162"/>
      <c r="B12" s="162"/>
      <c r="C12" s="195"/>
      <c r="D12" s="162"/>
      <c r="E12" s="161"/>
      <c r="F12" s="161"/>
      <c r="G12" s="337"/>
      <c r="H12" s="166"/>
      <c r="I12" s="70"/>
      <c r="J12" s="70"/>
      <c r="K12" s="1005"/>
      <c r="L12" s="1005"/>
      <c r="M12" s="1005"/>
      <c r="N12" s="1005"/>
      <c r="O12" s="1005"/>
      <c r="P12" s="1005"/>
      <c r="Q12" s="1005"/>
      <c r="R12" s="1005"/>
      <c r="S12" s="1005"/>
      <c r="T12" s="1005"/>
      <c r="U12" s="1005"/>
      <c r="V12" s="1005"/>
      <c r="W12" s="1005"/>
      <c r="X12" s="1005"/>
    </row>
    <row r="13">
      <c r="A13" s="162"/>
      <c r="B13" s="162"/>
      <c r="C13" s="161"/>
      <c r="D13" s="162"/>
      <c r="E13" s="161"/>
      <c r="F13" s="161"/>
      <c r="G13" s="337"/>
      <c r="H13" s="166"/>
      <c r="I13" s="70"/>
      <c r="J13" s="70"/>
      <c r="K13" s="1005"/>
      <c r="L13" s="1005"/>
      <c r="M13" s="1005"/>
      <c r="N13" s="1005"/>
      <c r="O13" s="1005"/>
      <c r="P13" s="1005"/>
      <c r="Q13" s="1005"/>
      <c r="R13" s="1005"/>
      <c r="S13" s="1005"/>
      <c r="T13" s="1005"/>
      <c r="U13" s="1005"/>
      <c r="V13" s="1005"/>
      <c r="W13" s="1005"/>
      <c r="X13" s="1005"/>
    </row>
    <row r="14">
      <c r="A14" s="162"/>
      <c r="B14" s="162"/>
      <c r="C14" s="161"/>
      <c r="D14" s="162"/>
      <c r="E14" s="161"/>
      <c r="F14" s="161"/>
      <c r="G14" s="337"/>
      <c r="H14" s="166"/>
      <c r="I14" s="70"/>
      <c r="J14" s="70"/>
      <c r="K14" s="1005"/>
      <c r="L14" s="1005"/>
      <c r="M14" s="1005"/>
      <c r="N14" s="1005"/>
      <c r="O14" s="1005"/>
      <c r="P14" s="1005"/>
      <c r="Q14" s="1005"/>
      <c r="R14" s="1005"/>
      <c r="S14" s="1005"/>
      <c r="T14" s="1005"/>
      <c r="U14" s="1005"/>
      <c r="V14" s="1005"/>
      <c r="W14" s="1005"/>
      <c r="X14" s="1005"/>
    </row>
    <row r="15">
      <c r="A15" s="162"/>
      <c r="B15" s="162"/>
      <c r="C15" s="161"/>
      <c r="D15" s="162"/>
      <c r="E15" s="161"/>
      <c r="F15" s="161"/>
      <c r="G15" s="337"/>
      <c r="H15" s="166"/>
      <c r="I15" s="70"/>
      <c r="J15" s="70"/>
      <c r="K15" s="1005"/>
      <c r="L15" s="1005"/>
      <c r="M15" s="1005"/>
      <c r="N15" s="1005"/>
      <c r="O15" s="1005"/>
      <c r="P15" s="1005"/>
      <c r="Q15" s="1005"/>
      <c r="R15" s="1005"/>
      <c r="S15" s="1005"/>
      <c r="T15" s="1005"/>
      <c r="U15" s="1005"/>
      <c r="V15" s="1005"/>
      <c r="W15" s="1005"/>
      <c r="X15" s="1005"/>
    </row>
    <row r="16">
      <c r="A16" s="162"/>
      <c r="B16" s="162"/>
      <c r="C16" s="161"/>
      <c r="D16" s="162"/>
      <c r="E16" s="161"/>
      <c r="F16" s="161"/>
      <c r="G16" s="337"/>
      <c r="H16" s="166"/>
      <c r="I16" s="70"/>
      <c r="J16" s="70"/>
      <c r="K16" s="1005"/>
      <c r="L16" s="1005"/>
      <c r="M16" s="1005"/>
      <c r="N16" s="1005"/>
      <c r="O16" s="1005"/>
      <c r="P16" s="1005"/>
      <c r="Q16" s="1005"/>
      <c r="R16" s="1005"/>
      <c r="S16" s="1005"/>
      <c r="T16" s="1005"/>
      <c r="U16" s="1005"/>
      <c r="V16" s="1005"/>
      <c r="W16" s="1005"/>
      <c r="X16" s="1005"/>
    </row>
    <row r="17">
      <c r="A17" s="583" t="s">
        <v>217</v>
      </c>
      <c r="B17" s="583"/>
      <c r="C17" s="69"/>
      <c r="D17" s="70"/>
      <c r="E17" s="70"/>
      <c r="F17" s="70"/>
      <c r="G17" s="1073"/>
      <c r="H17" s="584">
        <f>SUM(H11:H16)</f>
        <v>0</v>
      </c>
      <c r="I17" s="70"/>
      <c r="J17" s="70"/>
    </row>
    <row r="18">
      <c r="A18" s="68"/>
      <c r="B18" s="68"/>
      <c r="C18" s="69"/>
      <c r="D18" s="70"/>
      <c r="E18" s="70"/>
      <c r="F18" s="70"/>
      <c r="G18" s="70"/>
      <c r="H18" s="70"/>
      <c r="I18" s="70"/>
      <c r="J18" s="70"/>
    </row>
    <row r="19" ht="15.75" customHeight="1">
      <c r="A19" s="585" t="s">
        <v>2052</v>
      </c>
      <c r="B19" s="586"/>
      <c r="C19" s="586"/>
      <c r="D19" s="586"/>
      <c r="E19" s="586"/>
      <c r="F19" s="586"/>
      <c r="G19" s="586"/>
      <c r="H19" s="587"/>
      <c r="I19" s="70"/>
      <c r="J19" s="70"/>
    </row>
    <row r="20" ht="15.75" customHeight="1">
      <c r="A20" s="68"/>
      <c r="B20" s="68"/>
      <c r="C20" s="69"/>
      <c r="D20" s="70"/>
      <c r="E20" s="70"/>
      <c r="F20" s="70"/>
      <c r="G20" s="70"/>
      <c r="H20" s="70"/>
      <c r="I20" s="70"/>
      <c r="J20" s="70"/>
    </row>
    <row r="21" ht="15.75" customHeight="1">
      <c r="A21" s="68"/>
      <c r="B21" s="68"/>
      <c r="C21" s="69"/>
      <c r="D21" s="70"/>
      <c r="E21" s="70"/>
      <c r="F21" s="70"/>
      <c r="G21" s="70"/>
      <c r="H21" s="70"/>
      <c r="I21" s="70"/>
      <c r="J21" s="70"/>
    </row>
    <row r="22" ht="15.75" customHeight="1">
      <c r="A22" s="68"/>
      <c r="B22" s="68"/>
      <c r="C22" s="69"/>
      <c r="D22" s="70"/>
      <c r="E22" s="70"/>
      <c r="F22" s="70"/>
      <c r="G22" s="70"/>
      <c r="H22" s="70"/>
      <c r="I22" s="70"/>
      <c r="J22" s="70"/>
    </row>
    <row r="23" ht="15.75" customHeight="1">
      <c r="A23" s="68"/>
      <c r="B23" s="68"/>
      <c r="C23" s="69"/>
      <c r="D23" s="70"/>
      <c r="E23" s="70"/>
      <c r="F23" s="70"/>
      <c r="G23" s="70"/>
      <c r="H23" s="70"/>
      <c r="I23" s="70"/>
      <c r="J23" s="70"/>
    </row>
    <row r="24" ht="15.75" customHeight="1">
      <c r="A24" s="68"/>
      <c r="B24" s="68"/>
      <c r="C24" s="69"/>
      <c r="D24" s="70"/>
      <c r="E24" s="70"/>
      <c r="F24" s="70"/>
      <c r="G24" s="70"/>
      <c r="H24" s="70"/>
      <c r="I24" s="70"/>
      <c r="J24" s="70"/>
    </row>
    <row r="25" ht="15.75" customHeight="1">
      <c r="A25" s="68"/>
      <c r="B25" s="68"/>
      <c r="C25" s="69"/>
      <c r="D25" s="70"/>
      <c r="E25" s="70"/>
      <c r="F25" s="70"/>
      <c r="G25" s="70"/>
      <c r="H25" s="70"/>
      <c r="I25" s="70"/>
      <c r="J25" s="70"/>
    </row>
    <row r="26" ht="15.75" customHeight="1">
      <c r="A26" s="68"/>
      <c r="B26" s="68"/>
      <c r="C26" s="69"/>
      <c r="D26" s="70"/>
      <c r="E26" s="70"/>
      <c r="F26" s="70"/>
      <c r="G26" s="70"/>
      <c r="H26" s="70"/>
      <c r="I26" s="70"/>
      <c r="J26" s="70"/>
    </row>
    <row r="27" ht="15.75" customHeight="1">
      <c r="A27" s="68"/>
      <c r="B27" s="68"/>
      <c r="C27" s="69"/>
      <c r="D27" s="70"/>
      <c r="E27" s="70"/>
      <c r="F27" s="70"/>
      <c r="G27" s="70"/>
      <c r="H27" s="70"/>
      <c r="I27" s="70"/>
      <c r="J27" s="70"/>
    </row>
    <row r="28" ht="15.75" customHeight="1">
      <c r="A28" s="68"/>
      <c r="B28" s="68"/>
      <c r="C28" s="69"/>
      <c r="D28" s="70"/>
      <c r="E28" s="70"/>
      <c r="F28" s="70"/>
      <c r="G28" s="70"/>
      <c r="H28" s="70"/>
      <c r="I28" s="70"/>
      <c r="J28" s="70"/>
    </row>
    <row r="29" ht="15.75" customHeight="1">
      <c r="A29" s="68"/>
      <c r="B29" s="68"/>
      <c r="C29" s="69"/>
      <c r="D29" s="70"/>
      <c r="E29" s="70"/>
      <c r="F29" s="70"/>
      <c r="G29" s="70"/>
      <c r="H29" s="70"/>
      <c r="I29" s="70"/>
      <c r="J29" s="70"/>
    </row>
    <row r="30" ht="15.75" customHeight="1">
      <c r="A30" s="68"/>
      <c r="B30" s="68"/>
      <c r="C30" s="69"/>
      <c r="D30" s="70"/>
      <c r="E30" s="70"/>
      <c r="F30" s="70"/>
      <c r="G30" s="70"/>
      <c r="H30" s="70"/>
      <c r="I30" s="70"/>
      <c r="J30" s="70"/>
    </row>
    <row r="31" ht="15.75" customHeight="1">
      <c r="A31" s="68"/>
      <c r="B31" s="68"/>
      <c r="C31" s="69"/>
      <c r="D31" s="70"/>
      <c r="E31" s="70"/>
      <c r="F31" s="70"/>
      <c r="G31" s="70"/>
      <c r="H31" s="70"/>
      <c r="I31" s="70"/>
      <c r="J31" s="70"/>
    </row>
    <row r="32" ht="15.75" customHeight="1">
      <c r="A32" s="68"/>
      <c r="B32" s="68"/>
      <c r="C32" s="69"/>
      <c r="D32" s="70"/>
      <c r="E32" s="70"/>
      <c r="F32" s="70"/>
      <c r="G32" s="70"/>
      <c r="H32" s="70"/>
      <c r="I32" s="70"/>
      <c r="J32" s="70"/>
    </row>
    <row r="33" ht="15.75" customHeight="1">
      <c r="A33" s="68"/>
      <c r="B33" s="68"/>
      <c r="C33" s="69"/>
      <c r="D33" s="70"/>
      <c r="E33" s="70"/>
      <c r="F33" s="70"/>
      <c r="G33" s="70"/>
      <c r="H33" s="70"/>
      <c r="I33" s="70"/>
      <c r="J33" s="70"/>
    </row>
    <row r="34" ht="15.75" customHeight="1">
      <c r="A34" s="68"/>
      <c r="B34" s="68"/>
      <c r="C34" s="69"/>
      <c r="D34" s="70"/>
      <c r="E34" s="70"/>
      <c r="F34" s="70"/>
      <c r="G34" s="70"/>
      <c r="H34" s="70"/>
      <c r="I34" s="70"/>
      <c r="J34" s="70"/>
    </row>
    <row r="35" ht="15.75" customHeight="1">
      <c r="A35" s="68"/>
      <c r="B35" s="68"/>
      <c r="C35" s="69"/>
      <c r="D35" s="70"/>
      <c r="E35" s="70"/>
      <c r="F35" s="70"/>
      <c r="G35" s="70"/>
      <c r="H35" s="70"/>
      <c r="I35" s="70"/>
      <c r="J35" s="70"/>
    </row>
    <row r="36" ht="15.75" customHeight="1">
      <c r="A36" s="68"/>
      <c r="B36" s="68"/>
      <c r="C36" s="69"/>
      <c r="D36" s="70"/>
      <c r="E36" s="70"/>
      <c r="F36" s="70"/>
      <c r="G36" s="70"/>
      <c r="H36" s="70"/>
      <c r="I36" s="70"/>
      <c r="J36" s="70"/>
    </row>
    <row r="37" ht="15.75" customHeight="1">
      <c r="A37" s="68"/>
      <c r="B37" s="68"/>
      <c r="C37" s="69"/>
      <c r="D37" s="70"/>
      <c r="E37" s="70"/>
      <c r="F37" s="70"/>
      <c r="G37" s="70"/>
      <c r="H37" s="70"/>
      <c r="I37" s="70"/>
      <c r="J37" s="70"/>
    </row>
    <row r="38" ht="15.75" customHeight="1">
      <c r="A38" s="68"/>
      <c r="B38" s="68"/>
      <c r="C38" s="69"/>
      <c r="D38" s="70"/>
      <c r="E38" s="70"/>
      <c r="F38" s="70"/>
      <c r="G38" s="70"/>
      <c r="H38" s="70"/>
      <c r="I38" s="70"/>
      <c r="J38" s="70"/>
    </row>
    <row r="39" ht="15.75" customHeight="1">
      <c r="A39" s="68"/>
      <c r="B39" s="68"/>
      <c r="C39" s="69"/>
      <c r="D39" s="70"/>
      <c r="E39" s="70"/>
      <c r="F39" s="70"/>
      <c r="G39" s="70"/>
      <c r="H39" s="70"/>
      <c r="I39" s="70"/>
      <c r="J39" s="70"/>
    </row>
    <row r="40" ht="15.75" customHeight="1">
      <c r="A40" s="68"/>
      <c r="B40" s="68"/>
      <c r="C40" s="69"/>
      <c r="D40" s="70"/>
      <c r="E40" s="70"/>
      <c r="F40" s="70"/>
      <c r="G40" s="70"/>
      <c r="H40" s="70"/>
      <c r="I40" s="70"/>
      <c r="J40" s="70"/>
    </row>
    <row r="41" ht="15.75" customHeight="1">
      <c r="A41" s="68"/>
      <c r="B41" s="68"/>
      <c r="C41" s="69"/>
      <c r="D41" s="70"/>
      <c r="E41" s="70"/>
      <c r="F41" s="70"/>
      <c r="G41" s="70"/>
      <c r="H41" s="70"/>
      <c r="I41" s="70"/>
      <c r="J41" s="70"/>
    </row>
    <row r="42" ht="15.75" customHeight="1">
      <c r="A42" s="68"/>
      <c r="B42" s="68"/>
      <c r="C42" s="69"/>
      <c r="D42" s="70"/>
      <c r="E42" s="70"/>
      <c r="F42" s="70"/>
      <c r="G42" s="70"/>
      <c r="H42" s="70"/>
      <c r="I42" s="70"/>
      <c r="J42" s="70"/>
    </row>
    <row r="43" ht="15.75" customHeight="1">
      <c r="A43" s="68"/>
      <c r="B43" s="68"/>
      <c r="C43" s="69"/>
      <c r="D43" s="70"/>
      <c r="E43" s="70"/>
      <c r="F43" s="70"/>
      <c r="G43" s="70"/>
      <c r="H43" s="70"/>
      <c r="I43" s="70"/>
      <c r="J43" s="70"/>
    </row>
    <row r="44" ht="15.75" customHeight="1">
      <c r="A44" s="68"/>
      <c r="B44" s="68"/>
      <c r="C44" s="69"/>
      <c r="D44" s="70"/>
      <c r="E44" s="70"/>
      <c r="F44" s="70"/>
      <c r="G44" s="70"/>
      <c r="H44" s="70"/>
      <c r="I44" s="70"/>
      <c r="J44" s="70"/>
    </row>
    <row r="45" ht="15.75" customHeight="1">
      <c r="A45" s="68"/>
      <c r="B45" s="68"/>
      <c r="C45" s="69"/>
      <c r="D45" s="70"/>
      <c r="E45" s="70"/>
      <c r="F45" s="70"/>
      <c r="G45" s="70"/>
      <c r="H45" s="70"/>
      <c r="I45" s="70"/>
      <c r="J45" s="70"/>
    </row>
    <row r="46" ht="15.75" customHeight="1">
      <c r="A46" s="68"/>
      <c r="B46" s="68"/>
      <c r="C46" s="69"/>
      <c r="D46" s="70"/>
      <c r="E46" s="70"/>
      <c r="F46" s="70"/>
      <c r="G46" s="70"/>
      <c r="H46" s="70"/>
      <c r="I46" s="70"/>
      <c r="J46" s="70"/>
    </row>
    <row r="47" ht="15.75" customHeight="1">
      <c r="A47" s="68"/>
      <c r="B47" s="68"/>
      <c r="C47" s="69"/>
      <c r="D47" s="70"/>
      <c r="E47" s="70"/>
      <c r="F47" s="70"/>
      <c r="G47" s="70"/>
      <c r="H47" s="70"/>
      <c r="I47" s="70"/>
      <c r="J47" s="70"/>
    </row>
    <row r="48" ht="15.75" customHeight="1">
      <c r="A48" s="68"/>
      <c r="B48" s="68"/>
      <c r="C48" s="69"/>
      <c r="D48" s="70"/>
      <c r="E48" s="70"/>
      <c r="F48" s="70"/>
      <c r="G48" s="70"/>
      <c r="H48" s="70"/>
      <c r="I48" s="70"/>
      <c r="J48" s="70"/>
    </row>
    <row r="49" ht="15.75" customHeight="1">
      <c r="A49" s="68"/>
      <c r="B49" s="68"/>
      <c r="C49" s="69"/>
      <c r="D49" s="70"/>
      <c r="E49" s="70"/>
      <c r="F49" s="70"/>
      <c r="G49" s="70"/>
      <c r="H49" s="70"/>
      <c r="I49" s="70"/>
      <c r="J49" s="70"/>
    </row>
    <row r="50" ht="15.75" customHeight="1">
      <c r="A50" s="68"/>
      <c r="B50" s="68"/>
      <c r="C50" s="69"/>
      <c r="D50" s="70"/>
      <c r="E50" s="70"/>
      <c r="F50" s="70"/>
      <c r="G50" s="70"/>
      <c r="H50" s="70"/>
      <c r="I50" s="70"/>
      <c r="J50" s="70"/>
    </row>
    <row r="51" ht="15.75" customHeight="1">
      <c r="A51" s="68"/>
      <c r="B51" s="68"/>
      <c r="C51" s="69"/>
      <c r="D51" s="70"/>
      <c r="E51" s="70"/>
      <c r="F51" s="70"/>
      <c r="G51" s="70"/>
      <c r="H51" s="70"/>
      <c r="I51" s="70"/>
      <c r="J51" s="70"/>
    </row>
    <row r="52" ht="15.75" customHeight="1">
      <c r="A52" s="68"/>
      <c r="B52" s="68"/>
      <c r="C52" s="69"/>
      <c r="D52" s="70"/>
      <c r="E52" s="70"/>
      <c r="F52" s="70"/>
      <c r="G52" s="70"/>
      <c r="H52" s="70"/>
      <c r="I52" s="70"/>
      <c r="J52" s="70"/>
    </row>
    <row r="53" ht="15.75" customHeight="1">
      <c r="A53" s="68"/>
      <c r="B53" s="68"/>
      <c r="C53" s="69"/>
      <c r="D53" s="70"/>
      <c r="E53" s="70"/>
      <c r="F53" s="70"/>
      <c r="G53" s="70"/>
      <c r="H53" s="70"/>
      <c r="I53" s="70"/>
      <c r="J53" s="70"/>
    </row>
    <row r="54" ht="15.75" customHeight="1">
      <c r="A54" s="68"/>
      <c r="B54" s="68"/>
      <c r="C54" s="69"/>
      <c r="D54" s="70"/>
      <c r="E54" s="70"/>
      <c r="F54" s="70"/>
      <c r="G54" s="70"/>
      <c r="H54" s="70"/>
      <c r="I54" s="70"/>
      <c r="J54" s="70"/>
    </row>
    <row r="55" ht="15.75" customHeight="1">
      <c r="A55" s="68"/>
      <c r="B55" s="68"/>
      <c r="C55" s="69"/>
      <c r="D55" s="70"/>
      <c r="E55" s="70"/>
      <c r="F55" s="70"/>
      <c r="G55" s="70"/>
      <c r="H55" s="70"/>
      <c r="I55" s="70"/>
      <c r="J55" s="70"/>
    </row>
    <row r="56" ht="15.75" customHeight="1">
      <c r="A56" s="68"/>
      <c r="B56" s="68"/>
      <c r="C56" s="69"/>
      <c r="D56" s="70"/>
      <c r="E56" s="70"/>
      <c r="F56" s="70"/>
      <c r="G56" s="70"/>
      <c r="H56" s="70"/>
      <c r="I56" s="70"/>
      <c r="J56" s="70"/>
    </row>
    <row r="57" ht="15.75" customHeight="1">
      <c r="A57" s="68"/>
      <c r="B57" s="68"/>
      <c r="C57" s="69"/>
      <c r="D57" s="70"/>
      <c r="E57" s="70"/>
      <c r="F57" s="70"/>
      <c r="G57" s="70"/>
      <c r="H57" s="70"/>
      <c r="I57" s="70"/>
      <c r="J57" s="70"/>
    </row>
    <row r="58" ht="15.75" customHeight="1">
      <c r="A58" s="68"/>
      <c r="B58" s="68"/>
      <c r="C58" s="69"/>
      <c r="D58" s="70"/>
      <c r="E58" s="70"/>
      <c r="F58" s="70"/>
      <c r="G58" s="70"/>
      <c r="H58" s="70"/>
      <c r="I58" s="70"/>
      <c r="J58" s="70"/>
    </row>
    <row r="59" ht="15.75" customHeight="1">
      <c r="A59" s="68"/>
      <c r="B59" s="68"/>
      <c r="C59" s="69"/>
      <c r="D59" s="70"/>
      <c r="E59" s="70"/>
      <c r="F59" s="70"/>
      <c r="G59" s="70"/>
      <c r="H59" s="70"/>
      <c r="I59" s="70"/>
      <c r="J59" s="70"/>
    </row>
    <row r="60" ht="15.75" customHeight="1">
      <c r="A60" s="68"/>
      <c r="B60" s="68"/>
      <c r="C60" s="69"/>
      <c r="D60" s="70"/>
      <c r="E60" s="70"/>
      <c r="F60" s="70"/>
      <c r="G60" s="70"/>
      <c r="H60" s="70"/>
      <c r="I60" s="70"/>
      <c r="J60" s="70"/>
    </row>
    <row r="61" ht="15.75" customHeight="1">
      <c r="A61" s="68"/>
      <c r="B61" s="68"/>
      <c r="C61" s="69"/>
      <c r="D61" s="70"/>
      <c r="E61" s="70"/>
      <c r="F61" s="70"/>
      <c r="G61" s="70"/>
      <c r="H61" s="70"/>
      <c r="I61" s="70"/>
      <c r="J61" s="70"/>
    </row>
    <row r="62" ht="15.75" customHeight="1">
      <c r="A62" s="68"/>
      <c r="B62" s="68"/>
      <c r="C62" s="69"/>
      <c r="D62" s="70"/>
      <c r="E62" s="70"/>
      <c r="F62" s="70"/>
      <c r="G62" s="70"/>
      <c r="H62" s="70"/>
      <c r="I62" s="70"/>
      <c r="J62" s="70"/>
    </row>
    <row r="63" ht="15.75" customHeight="1">
      <c r="A63" s="68"/>
      <c r="B63" s="68"/>
      <c r="C63" s="69"/>
      <c r="D63" s="70"/>
      <c r="E63" s="70"/>
      <c r="F63" s="70"/>
      <c r="G63" s="70"/>
      <c r="H63" s="70"/>
      <c r="I63" s="70"/>
      <c r="J63" s="70"/>
    </row>
    <row r="64" ht="15.75" customHeight="1">
      <c r="A64" s="68"/>
      <c r="B64" s="68"/>
      <c r="C64" s="69"/>
      <c r="D64" s="70"/>
      <c r="E64" s="70"/>
      <c r="F64" s="70"/>
      <c r="G64" s="70"/>
      <c r="H64" s="70"/>
      <c r="I64" s="70"/>
      <c r="J64" s="70"/>
    </row>
    <row r="65" ht="15.75" customHeight="1">
      <c r="A65" s="68"/>
      <c r="B65" s="68"/>
      <c r="C65" s="69"/>
      <c r="D65" s="70"/>
      <c r="E65" s="70"/>
      <c r="F65" s="70"/>
      <c r="G65" s="70"/>
      <c r="H65" s="70"/>
      <c r="I65" s="70"/>
      <c r="J65" s="70"/>
    </row>
    <row r="66" ht="15.75" customHeight="1">
      <c r="A66" s="68"/>
      <c r="B66" s="68"/>
      <c r="C66" s="69"/>
      <c r="D66" s="70"/>
      <c r="E66" s="70"/>
      <c r="F66" s="70"/>
      <c r="G66" s="70"/>
      <c r="H66" s="70"/>
      <c r="I66" s="70"/>
      <c r="J66" s="70"/>
    </row>
    <row r="67" ht="15.75" customHeight="1">
      <c r="A67" s="68"/>
      <c r="B67" s="68"/>
      <c r="C67" s="69"/>
      <c r="D67" s="70"/>
      <c r="E67" s="70"/>
      <c r="F67" s="70"/>
      <c r="G67" s="70"/>
      <c r="H67" s="70"/>
      <c r="I67" s="70"/>
      <c r="J67" s="70"/>
    </row>
    <row r="68" ht="15.75" customHeight="1">
      <c r="A68" s="68"/>
      <c r="B68" s="68"/>
      <c r="C68" s="69"/>
      <c r="D68" s="70"/>
      <c r="E68" s="70"/>
      <c r="F68" s="70"/>
      <c r="G68" s="70"/>
      <c r="H68" s="70"/>
      <c r="I68" s="70"/>
      <c r="J68" s="70"/>
    </row>
    <row r="69" ht="15.75" customHeight="1">
      <c r="A69" s="68"/>
      <c r="B69" s="68"/>
      <c r="C69" s="69"/>
      <c r="D69" s="70"/>
      <c r="E69" s="70"/>
      <c r="F69" s="70"/>
      <c r="G69" s="70"/>
      <c r="H69" s="70"/>
      <c r="I69" s="70"/>
      <c r="J69" s="70"/>
    </row>
    <row r="70" ht="15.75" customHeight="1">
      <c r="A70" s="68"/>
      <c r="B70" s="68"/>
      <c r="C70" s="69"/>
      <c r="D70" s="70"/>
      <c r="E70" s="70"/>
      <c r="F70" s="70"/>
      <c r="G70" s="70"/>
      <c r="H70" s="70"/>
      <c r="I70" s="70"/>
      <c r="J70" s="70"/>
    </row>
    <row r="71" ht="15.75" customHeight="1">
      <c r="A71" s="68"/>
      <c r="B71" s="68"/>
      <c r="C71" s="69"/>
      <c r="D71" s="70"/>
      <c r="E71" s="70"/>
      <c r="F71" s="70"/>
      <c r="G71" s="70"/>
      <c r="H71" s="70"/>
      <c r="I71" s="70"/>
      <c r="J71" s="70"/>
    </row>
    <row r="72" ht="15.75" customHeight="1">
      <c r="A72" s="68"/>
      <c r="B72" s="68"/>
      <c r="C72" s="69"/>
      <c r="D72" s="70"/>
      <c r="E72" s="70"/>
      <c r="F72" s="70"/>
      <c r="G72" s="70"/>
      <c r="H72" s="70"/>
      <c r="I72" s="70"/>
      <c r="J72" s="70"/>
    </row>
    <row r="73" ht="15.75" customHeight="1">
      <c r="A73" s="68"/>
      <c r="B73" s="68"/>
      <c r="C73" s="69"/>
      <c r="D73" s="70"/>
      <c r="E73" s="70"/>
      <c r="F73" s="70"/>
      <c r="G73" s="70"/>
      <c r="H73" s="70"/>
      <c r="I73" s="70"/>
      <c r="J73" s="70"/>
    </row>
    <row r="74" ht="15.75" customHeight="1">
      <c r="A74" s="68"/>
      <c r="B74" s="68"/>
      <c r="C74" s="69"/>
      <c r="D74" s="70"/>
      <c r="E74" s="70"/>
      <c r="F74" s="70"/>
      <c r="G74" s="70"/>
      <c r="H74" s="70"/>
      <c r="I74" s="70"/>
      <c r="J74" s="70"/>
    </row>
    <row r="75" ht="15.75" customHeight="1">
      <c r="A75" s="68"/>
      <c r="B75" s="68"/>
      <c r="C75" s="69"/>
      <c r="D75" s="70"/>
      <c r="E75" s="70"/>
      <c r="F75" s="70"/>
      <c r="G75" s="70"/>
      <c r="H75" s="70"/>
      <c r="I75" s="70"/>
      <c r="J75" s="70"/>
    </row>
    <row r="76" ht="15.75" customHeight="1">
      <c r="A76" s="68"/>
      <c r="B76" s="68"/>
      <c r="C76" s="69"/>
      <c r="D76" s="70"/>
      <c r="E76" s="70"/>
      <c r="F76" s="70"/>
      <c r="G76" s="70"/>
      <c r="H76" s="70"/>
      <c r="I76" s="70"/>
      <c r="J76" s="70"/>
    </row>
    <row r="77" ht="15.75" customHeight="1">
      <c r="A77" s="68"/>
      <c r="B77" s="68"/>
      <c r="C77" s="69"/>
      <c r="D77" s="70"/>
      <c r="E77" s="70"/>
      <c r="F77" s="70"/>
      <c r="G77" s="70"/>
      <c r="H77" s="70"/>
      <c r="I77" s="70"/>
      <c r="J77" s="70"/>
    </row>
    <row r="78" ht="15.75" customHeight="1">
      <c r="A78" s="68"/>
      <c r="B78" s="68"/>
      <c r="C78" s="69"/>
      <c r="D78" s="70"/>
      <c r="E78" s="70"/>
      <c r="F78" s="70"/>
      <c r="G78" s="70"/>
      <c r="H78" s="70"/>
      <c r="I78" s="70"/>
      <c r="J78" s="70"/>
    </row>
    <row r="79" ht="15.75" customHeight="1">
      <c r="A79" s="68"/>
      <c r="B79" s="68"/>
      <c r="C79" s="69"/>
      <c r="D79" s="70"/>
      <c r="E79" s="70"/>
      <c r="F79" s="70"/>
      <c r="G79" s="70"/>
      <c r="H79" s="70"/>
      <c r="I79" s="70"/>
      <c r="J79" s="70"/>
    </row>
    <row r="80" ht="15.75" customHeight="1">
      <c r="A80" s="68"/>
      <c r="B80" s="68"/>
      <c r="C80" s="69"/>
      <c r="D80" s="70"/>
      <c r="E80" s="70"/>
      <c r="F80" s="70"/>
      <c r="G80" s="70"/>
      <c r="H80" s="70"/>
      <c r="I80" s="70"/>
      <c r="J80" s="70"/>
    </row>
    <row r="81" ht="15.75" customHeight="1">
      <c r="A81" s="68"/>
      <c r="B81" s="68"/>
      <c r="C81" s="69"/>
      <c r="D81" s="70"/>
      <c r="E81" s="70"/>
      <c r="F81" s="70"/>
      <c r="G81" s="70"/>
      <c r="H81" s="70"/>
      <c r="I81" s="70"/>
      <c r="J81" s="70"/>
    </row>
    <row r="82" ht="15.75" customHeight="1">
      <c r="A82" s="68"/>
      <c r="B82" s="68"/>
      <c r="C82" s="69"/>
      <c r="D82" s="70"/>
      <c r="E82" s="70"/>
      <c r="F82" s="70"/>
      <c r="G82" s="70"/>
      <c r="H82" s="70"/>
      <c r="I82" s="70"/>
      <c r="J82" s="70"/>
    </row>
    <row r="83" ht="15.75" customHeight="1">
      <c r="A83" s="68"/>
      <c r="B83" s="68"/>
      <c r="C83" s="69"/>
      <c r="D83" s="70"/>
      <c r="E83" s="70"/>
      <c r="F83" s="70"/>
      <c r="G83" s="70"/>
      <c r="H83" s="70"/>
      <c r="I83" s="70"/>
      <c r="J83" s="70"/>
    </row>
    <row r="84" ht="15.75" customHeight="1">
      <c r="A84" s="68"/>
      <c r="B84" s="68"/>
      <c r="C84" s="69"/>
      <c r="D84" s="70"/>
      <c r="E84" s="70"/>
      <c r="F84" s="70"/>
      <c r="G84" s="70"/>
      <c r="H84" s="70"/>
      <c r="I84" s="70"/>
      <c r="J84" s="70"/>
    </row>
    <row r="85" ht="15.75" customHeight="1">
      <c r="A85" s="68"/>
      <c r="B85" s="68"/>
      <c r="C85" s="69"/>
      <c r="D85" s="70"/>
      <c r="E85" s="70"/>
      <c r="F85" s="70"/>
      <c r="G85" s="70"/>
      <c r="H85" s="70"/>
      <c r="I85" s="70"/>
      <c r="J85" s="70"/>
    </row>
    <row r="86" ht="15.75" customHeight="1">
      <c r="A86" s="68"/>
      <c r="B86" s="68"/>
      <c r="C86" s="69"/>
      <c r="D86" s="70"/>
      <c r="E86" s="70"/>
      <c r="F86" s="70"/>
      <c r="G86" s="70"/>
      <c r="H86" s="70"/>
      <c r="I86" s="70"/>
      <c r="J86" s="70"/>
    </row>
    <row r="87" ht="15.75" customHeight="1">
      <c r="A87" s="68"/>
      <c r="B87" s="68"/>
      <c r="C87" s="69"/>
      <c r="D87" s="70"/>
      <c r="E87" s="70"/>
      <c r="F87" s="70"/>
      <c r="G87" s="70"/>
      <c r="H87" s="70"/>
      <c r="I87" s="70"/>
      <c r="J87" s="70"/>
    </row>
    <row r="88" ht="15.75" customHeight="1">
      <c r="A88" s="68"/>
      <c r="B88" s="68"/>
      <c r="C88" s="69"/>
      <c r="D88" s="70"/>
      <c r="E88" s="70"/>
      <c r="F88" s="70"/>
      <c r="G88" s="70"/>
      <c r="H88" s="70"/>
      <c r="I88" s="70"/>
      <c r="J88" s="70"/>
    </row>
    <row r="89" ht="15.75" customHeight="1">
      <c r="A89" s="68"/>
      <c r="B89" s="68"/>
      <c r="C89" s="69"/>
      <c r="D89" s="70"/>
      <c r="E89" s="70"/>
      <c r="F89" s="70"/>
      <c r="G89" s="70"/>
      <c r="H89" s="70"/>
      <c r="I89" s="70"/>
      <c r="J89" s="70"/>
    </row>
    <row r="90" ht="15.75" customHeight="1">
      <c r="A90" s="68"/>
      <c r="B90" s="68"/>
      <c r="C90" s="69"/>
      <c r="D90" s="70"/>
      <c r="E90" s="70"/>
      <c r="F90" s="70"/>
      <c r="G90" s="70"/>
      <c r="H90" s="70"/>
      <c r="I90" s="70"/>
      <c r="J90" s="70"/>
    </row>
    <row r="91" ht="15.75" customHeight="1">
      <c r="A91" s="68"/>
      <c r="B91" s="68"/>
      <c r="C91" s="69"/>
      <c r="D91" s="70"/>
      <c r="E91" s="70"/>
      <c r="F91" s="70"/>
      <c r="G91" s="70"/>
      <c r="H91" s="70"/>
      <c r="I91" s="70"/>
      <c r="J91" s="70"/>
    </row>
    <row r="92" ht="15.75" customHeight="1">
      <c r="A92" s="68"/>
      <c r="B92" s="68"/>
      <c r="C92" s="69"/>
      <c r="D92" s="70"/>
      <c r="E92" s="70"/>
      <c r="F92" s="70"/>
      <c r="G92" s="70"/>
      <c r="H92" s="70"/>
      <c r="I92" s="70"/>
      <c r="J92" s="70"/>
    </row>
    <row r="93" ht="15.75" customHeight="1">
      <c r="A93" s="68"/>
      <c r="B93" s="68"/>
      <c r="C93" s="69"/>
      <c r="D93" s="70"/>
      <c r="E93" s="70"/>
      <c r="F93" s="70"/>
      <c r="G93" s="70"/>
      <c r="H93" s="70"/>
      <c r="I93" s="70"/>
      <c r="J93" s="70"/>
    </row>
    <row r="94" ht="15.75" customHeight="1">
      <c r="A94" s="68"/>
      <c r="B94" s="68"/>
      <c r="C94" s="69"/>
      <c r="D94" s="70"/>
      <c r="E94" s="70"/>
      <c r="F94" s="70"/>
      <c r="G94" s="70"/>
      <c r="H94" s="70"/>
      <c r="I94" s="70"/>
      <c r="J94" s="70"/>
    </row>
    <row r="95" ht="15.75" customHeight="1">
      <c r="A95" s="68"/>
      <c r="B95" s="68"/>
      <c r="C95" s="69"/>
      <c r="D95" s="70"/>
      <c r="E95" s="70"/>
      <c r="F95" s="70"/>
      <c r="G95" s="70"/>
      <c r="H95" s="70"/>
      <c r="I95" s="70"/>
      <c r="J95" s="70"/>
    </row>
    <row r="96" ht="15.75" customHeight="1">
      <c r="A96" s="68"/>
      <c r="B96" s="68"/>
      <c r="C96" s="69"/>
      <c r="D96" s="70"/>
      <c r="E96" s="70"/>
      <c r="F96" s="70"/>
      <c r="G96" s="70"/>
      <c r="H96" s="70"/>
      <c r="I96" s="70"/>
      <c r="J96" s="70"/>
    </row>
    <row r="97" ht="15.75" customHeight="1">
      <c r="A97" s="68"/>
      <c r="B97" s="68"/>
      <c r="C97" s="69"/>
      <c r="D97" s="70"/>
      <c r="E97" s="70"/>
      <c r="F97" s="70"/>
      <c r="G97" s="70"/>
      <c r="H97" s="70"/>
      <c r="I97" s="70"/>
      <c r="J97" s="70"/>
    </row>
    <row r="98" ht="15.75" customHeight="1">
      <c r="A98" s="68"/>
      <c r="B98" s="68"/>
      <c r="C98" s="69"/>
      <c r="D98" s="70"/>
      <c r="E98" s="70"/>
      <c r="F98" s="70"/>
      <c r="G98" s="70"/>
      <c r="H98" s="70"/>
      <c r="I98" s="70"/>
      <c r="J98" s="70"/>
    </row>
    <row r="99" ht="15.75" customHeight="1">
      <c r="A99" s="68"/>
      <c r="B99" s="68"/>
      <c r="C99" s="69"/>
      <c r="D99" s="70"/>
      <c r="E99" s="70"/>
      <c r="F99" s="70"/>
      <c r="G99" s="70"/>
      <c r="H99" s="70"/>
      <c r="I99" s="70"/>
      <c r="J99" s="70"/>
    </row>
    <row r="100" ht="15.75" customHeight="1">
      <c r="A100" s="68"/>
      <c r="B100" s="68"/>
      <c r="C100" s="69"/>
      <c r="D100" s="70"/>
      <c r="E100" s="70"/>
      <c r="F100" s="70"/>
      <c r="G100" s="70"/>
      <c r="H100" s="70"/>
      <c r="I100" s="70"/>
      <c r="J100" s="70"/>
    </row>
    <row r="101" ht="15.75" customHeight="1">
      <c r="A101" s="68"/>
      <c r="B101" s="68"/>
      <c r="C101" s="69"/>
      <c r="D101" s="70"/>
      <c r="E101" s="70"/>
      <c r="F101" s="70"/>
      <c r="G101" s="70"/>
      <c r="H101" s="70"/>
      <c r="I101" s="70"/>
      <c r="J101" s="70"/>
    </row>
    <row r="102" ht="15.75" customHeight="1">
      <c r="A102" s="68"/>
      <c r="B102" s="68"/>
      <c r="C102" s="69"/>
      <c r="D102" s="70"/>
      <c r="E102" s="70"/>
      <c r="F102" s="70"/>
      <c r="G102" s="70"/>
      <c r="H102" s="70"/>
      <c r="I102" s="70"/>
      <c r="J102" s="70"/>
    </row>
    <row r="103" ht="15.75" customHeight="1">
      <c r="A103" s="68"/>
      <c r="B103" s="68"/>
      <c r="C103" s="69"/>
      <c r="D103" s="70"/>
      <c r="E103" s="70"/>
      <c r="F103" s="70"/>
      <c r="G103" s="70"/>
      <c r="H103" s="70"/>
      <c r="I103" s="70"/>
      <c r="J103" s="70"/>
    </row>
    <row r="104" ht="15.75" customHeight="1">
      <c r="A104" s="68"/>
      <c r="B104" s="68"/>
      <c r="C104" s="69"/>
      <c r="D104" s="70"/>
      <c r="E104" s="70"/>
      <c r="F104" s="70"/>
      <c r="G104" s="70"/>
      <c r="H104" s="70"/>
      <c r="I104" s="70"/>
      <c r="J104" s="70"/>
    </row>
    <row r="105" ht="15.75" customHeight="1">
      <c r="A105" s="68"/>
      <c r="B105" s="68"/>
      <c r="C105" s="69"/>
      <c r="D105" s="70"/>
      <c r="E105" s="70"/>
      <c r="F105" s="70"/>
      <c r="G105" s="70"/>
      <c r="H105" s="70"/>
      <c r="I105" s="70"/>
      <c r="J105" s="70"/>
    </row>
    <row r="106" ht="15.75" customHeight="1">
      <c r="A106" s="68"/>
      <c r="B106" s="68"/>
      <c r="C106" s="69"/>
      <c r="D106" s="70"/>
      <c r="E106" s="70"/>
      <c r="F106" s="70"/>
      <c r="G106" s="70"/>
      <c r="H106" s="70"/>
      <c r="I106" s="70"/>
      <c r="J106" s="70"/>
    </row>
    <row r="107" ht="15.75" customHeight="1">
      <c r="A107" s="68"/>
      <c r="B107" s="68"/>
      <c r="C107" s="69"/>
      <c r="D107" s="70"/>
      <c r="E107" s="70"/>
      <c r="F107" s="70"/>
      <c r="G107" s="70"/>
      <c r="H107" s="70"/>
      <c r="I107" s="70"/>
      <c r="J107" s="70"/>
    </row>
    <row r="108" ht="15.75" customHeight="1">
      <c r="A108" s="68"/>
      <c r="B108" s="68"/>
      <c r="C108" s="69"/>
      <c r="D108" s="70"/>
      <c r="E108" s="70"/>
      <c r="F108" s="70"/>
      <c r="G108" s="70"/>
      <c r="H108" s="70"/>
      <c r="I108" s="70"/>
      <c r="J108" s="70"/>
    </row>
    <row r="109" ht="15.75" customHeight="1">
      <c r="A109" s="68"/>
      <c r="B109" s="68"/>
      <c r="C109" s="69"/>
      <c r="D109" s="70"/>
      <c r="E109" s="70"/>
      <c r="F109" s="70"/>
      <c r="G109" s="70"/>
      <c r="H109" s="70"/>
      <c r="I109" s="70"/>
      <c r="J109" s="70"/>
    </row>
    <row r="110" ht="15.75" customHeight="1">
      <c r="A110" s="68"/>
      <c r="B110" s="68"/>
      <c r="C110" s="69"/>
      <c r="D110" s="70"/>
      <c r="E110" s="70"/>
      <c r="F110" s="70"/>
      <c r="G110" s="70"/>
      <c r="H110" s="70"/>
      <c r="I110" s="70"/>
      <c r="J110" s="70"/>
    </row>
    <row r="111" ht="15.75" customHeight="1">
      <c r="A111" s="68"/>
      <c r="B111" s="68"/>
      <c r="C111" s="69"/>
      <c r="D111" s="70"/>
      <c r="E111" s="70"/>
      <c r="F111" s="70"/>
      <c r="G111" s="70"/>
      <c r="H111" s="70"/>
      <c r="I111" s="70"/>
      <c r="J111" s="70"/>
    </row>
    <row r="112" ht="15.75" customHeight="1">
      <c r="A112" s="68"/>
      <c r="B112" s="68"/>
      <c r="C112" s="69"/>
      <c r="D112" s="70"/>
      <c r="E112" s="70"/>
      <c r="F112" s="70"/>
      <c r="G112" s="70"/>
      <c r="H112" s="70"/>
      <c r="I112" s="70"/>
      <c r="J112" s="70"/>
    </row>
    <row r="113" ht="15.75" customHeight="1">
      <c r="A113" s="68"/>
      <c r="B113" s="68"/>
      <c r="C113" s="69"/>
      <c r="D113" s="70"/>
      <c r="E113" s="70"/>
      <c r="F113" s="70"/>
      <c r="G113" s="70"/>
      <c r="H113" s="70"/>
      <c r="I113" s="70"/>
      <c r="J113" s="70"/>
    </row>
    <row r="114" ht="15.75" customHeight="1">
      <c r="A114" s="68"/>
      <c r="B114" s="68"/>
      <c r="C114" s="69"/>
      <c r="D114" s="70"/>
      <c r="E114" s="70"/>
      <c r="F114" s="70"/>
      <c r="G114" s="70"/>
      <c r="H114" s="70"/>
      <c r="I114" s="70"/>
      <c r="J114" s="70"/>
    </row>
    <row r="115" ht="15.75" customHeight="1">
      <c r="A115" s="68"/>
      <c r="B115" s="68"/>
      <c r="C115" s="69"/>
      <c r="D115" s="70"/>
      <c r="E115" s="70"/>
      <c r="F115" s="70"/>
      <c r="G115" s="70"/>
      <c r="H115" s="70"/>
      <c r="I115" s="70"/>
      <c r="J115" s="70"/>
    </row>
    <row r="116" ht="15.75" customHeight="1">
      <c r="A116" s="68"/>
      <c r="B116" s="68"/>
      <c r="C116" s="69"/>
      <c r="D116" s="70"/>
      <c r="E116" s="70"/>
      <c r="F116" s="70"/>
      <c r="G116" s="70"/>
      <c r="H116" s="70"/>
      <c r="I116" s="70"/>
      <c r="J116" s="70"/>
    </row>
    <row r="117" ht="15.75" customHeight="1">
      <c r="A117" s="68"/>
      <c r="B117" s="68"/>
      <c r="C117" s="69"/>
      <c r="D117" s="70"/>
      <c r="E117" s="70"/>
      <c r="F117" s="70"/>
      <c r="G117" s="70"/>
      <c r="H117" s="70"/>
      <c r="I117" s="70"/>
      <c r="J117" s="70"/>
    </row>
    <row r="118" ht="15.75" customHeight="1">
      <c r="A118" s="68"/>
      <c r="B118" s="68"/>
      <c r="C118" s="69"/>
      <c r="D118" s="70"/>
      <c r="E118" s="70"/>
      <c r="F118" s="70"/>
      <c r="G118" s="70"/>
      <c r="H118" s="70"/>
      <c r="I118" s="70"/>
      <c r="J118" s="70"/>
    </row>
    <row r="119" ht="15.75" customHeight="1">
      <c r="A119" s="68"/>
      <c r="B119" s="68"/>
      <c r="C119" s="69"/>
      <c r="D119" s="70"/>
      <c r="E119" s="70"/>
      <c r="F119" s="70"/>
      <c r="G119" s="70"/>
      <c r="H119" s="70"/>
      <c r="I119" s="70"/>
      <c r="J119" s="70"/>
    </row>
    <row r="120" ht="15.75" customHeight="1">
      <c r="A120" s="68"/>
      <c r="B120" s="68"/>
      <c r="C120" s="69"/>
      <c r="D120" s="70"/>
      <c r="E120" s="70"/>
      <c r="F120" s="70"/>
      <c r="G120" s="70"/>
      <c r="H120" s="70"/>
      <c r="I120" s="70"/>
      <c r="J120" s="70"/>
    </row>
    <row r="121" ht="15.75" customHeight="1">
      <c r="A121" s="68"/>
      <c r="B121" s="68"/>
      <c r="C121" s="69"/>
      <c r="D121" s="70"/>
      <c r="E121" s="70"/>
      <c r="F121" s="70"/>
      <c r="G121" s="70"/>
      <c r="H121" s="70"/>
      <c r="I121" s="70"/>
      <c r="J121" s="70"/>
    </row>
    <row r="122" ht="15.75" customHeight="1">
      <c r="A122" s="68"/>
      <c r="B122" s="68"/>
      <c r="C122" s="69"/>
      <c r="D122" s="70"/>
      <c r="E122" s="70"/>
      <c r="F122" s="70"/>
      <c r="G122" s="70"/>
      <c r="H122" s="70"/>
      <c r="I122" s="70"/>
      <c r="J122" s="70"/>
    </row>
    <row r="123" ht="15.75" customHeight="1">
      <c r="A123" s="68"/>
      <c r="B123" s="68"/>
      <c r="C123" s="69"/>
      <c r="D123" s="70"/>
      <c r="E123" s="70"/>
      <c r="F123" s="70"/>
      <c r="G123" s="70"/>
      <c r="H123" s="70"/>
      <c r="I123" s="70"/>
      <c r="J123" s="70"/>
    </row>
    <row r="124" ht="15.75" customHeight="1">
      <c r="A124" s="68"/>
      <c r="B124" s="68"/>
      <c r="C124" s="69"/>
      <c r="D124" s="70"/>
      <c r="E124" s="70"/>
      <c r="F124" s="70"/>
      <c r="G124" s="70"/>
      <c r="H124" s="70"/>
      <c r="I124" s="70"/>
      <c r="J124" s="70"/>
    </row>
    <row r="125" ht="15.75" customHeight="1">
      <c r="A125" s="68"/>
      <c r="B125" s="68"/>
      <c r="C125" s="69"/>
      <c r="D125" s="70"/>
      <c r="E125" s="70"/>
      <c r="F125" s="70"/>
      <c r="G125" s="70"/>
      <c r="H125" s="70"/>
      <c r="I125" s="70"/>
      <c r="J125" s="70"/>
    </row>
    <row r="126" ht="15.75" customHeight="1">
      <c r="A126" s="68"/>
      <c r="B126" s="68"/>
      <c r="C126" s="69"/>
      <c r="D126" s="70"/>
      <c r="E126" s="70"/>
      <c r="F126" s="70"/>
      <c r="G126" s="70"/>
      <c r="H126" s="70"/>
      <c r="I126" s="70"/>
      <c r="J126" s="70"/>
    </row>
    <row r="127" ht="15.75" customHeight="1">
      <c r="A127" s="68"/>
      <c r="B127" s="68"/>
      <c r="C127" s="69"/>
      <c r="D127" s="70"/>
      <c r="E127" s="70"/>
      <c r="F127" s="70"/>
      <c r="G127" s="70"/>
      <c r="H127" s="70"/>
      <c r="I127" s="70"/>
      <c r="J127" s="70"/>
    </row>
    <row r="128" ht="15.75" customHeight="1">
      <c r="A128" s="68"/>
      <c r="B128" s="68"/>
      <c r="C128" s="69"/>
      <c r="D128" s="70"/>
      <c r="E128" s="70"/>
      <c r="F128" s="70"/>
      <c r="G128" s="70"/>
      <c r="H128" s="70"/>
      <c r="I128" s="70"/>
      <c r="J128" s="70"/>
    </row>
    <row r="129" ht="15.75" customHeight="1">
      <c r="A129" s="68"/>
      <c r="B129" s="68"/>
      <c r="C129" s="69"/>
      <c r="D129" s="70"/>
      <c r="E129" s="70"/>
      <c r="F129" s="70"/>
      <c r="G129" s="70"/>
      <c r="H129" s="70"/>
      <c r="I129" s="70"/>
      <c r="J129" s="70"/>
    </row>
    <row r="130" ht="15.75" customHeight="1">
      <c r="A130" s="68"/>
      <c r="B130" s="68"/>
      <c r="C130" s="69"/>
      <c r="D130" s="70"/>
      <c r="E130" s="70"/>
      <c r="F130" s="70"/>
      <c r="G130" s="70"/>
      <c r="H130" s="70"/>
      <c r="I130" s="70"/>
      <c r="J130" s="70"/>
    </row>
    <row r="131" ht="15.75" customHeight="1">
      <c r="A131" s="68"/>
      <c r="B131" s="68"/>
      <c r="C131" s="69"/>
      <c r="D131" s="70"/>
      <c r="E131" s="70"/>
      <c r="F131" s="70"/>
      <c r="G131" s="70"/>
      <c r="H131" s="70"/>
      <c r="I131" s="70"/>
      <c r="J131" s="70"/>
    </row>
    <row r="132" ht="15.75" customHeight="1">
      <c r="A132" s="68"/>
      <c r="B132" s="68"/>
      <c r="C132" s="69"/>
      <c r="D132" s="70"/>
      <c r="E132" s="70"/>
      <c r="F132" s="70"/>
      <c r="G132" s="70"/>
      <c r="H132" s="70"/>
      <c r="I132" s="70"/>
      <c r="J132" s="70"/>
    </row>
    <row r="133" ht="15.75" customHeight="1">
      <c r="A133" s="68"/>
      <c r="B133" s="68"/>
      <c r="C133" s="69"/>
      <c r="D133" s="70"/>
      <c r="E133" s="70"/>
      <c r="F133" s="70"/>
      <c r="G133" s="70"/>
      <c r="H133" s="70"/>
      <c r="I133" s="70"/>
      <c r="J133" s="70"/>
    </row>
    <row r="134" ht="15.75" customHeight="1">
      <c r="A134" s="68"/>
      <c r="B134" s="68"/>
      <c r="C134" s="69"/>
      <c r="D134" s="70"/>
      <c r="E134" s="70"/>
      <c r="F134" s="70"/>
      <c r="G134" s="70"/>
      <c r="H134" s="70"/>
      <c r="I134" s="70"/>
      <c r="J134" s="70"/>
    </row>
    <row r="135" ht="15.75" customHeight="1">
      <c r="A135" s="68"/>
      <c r="B135" s="68"/>
      <c r="C135" s="69"/>
      <c r="D135" s="70"/>
      <c r="E135" s="70"/>
      <c r="F135" s="70"/>
      <c r="G135" s="70"/>
      <c r="H135" s="70"/>
      <c r="I135" s="70"/>
      <c r="J135" s="70"/>
    </row>
    <row r="136" ht="15.75" customHeight="1">
      <c r="A136" s="68"/>
      <c r="B136" s="68"/>
      <c r="C136" s="69"/>
      <c r="D136" s="70"/>
      <c r="E136" s="70"/>
      <c r="F136" s="70"/>
      <c r="G136" s="70"/>
      <c r="H136" s="70"/>
      <c r="I136" s="70"/>
      <c r="J136" s="70"/>
    </row>
    <row r="137" ht="15.75" customHeight="1">
      <c r="A137" s="68"/>
      <c r="B137" s="68"/>
      <c r="C137" s="69"/>
      <c r="D137" s="70"/>
      <c r="E137" s="70"/>
      <c r="F137" s="70"/>
      <c r="G137" s="70"/>
      <c r="H137" s="70"/>
      <c r="I137" s="70"/>
      <c r="J137" s="70"/>
    </row>
    <row r="138" ht="15.75" customHeight="1">
      <c r="A138" s="68"/>
      <c r="B138" s="68"/>
      <c r="C138" s="69"/>
      <c r="D138" s="70"/>
      <c r="E138" s="70"/>
      <c r="F138" s="70"/>
      <c r="G138" s="70"/>
      <c r="H138" s="70"/>
      <c r="I138" s="70"/>
      <c r="J138" s="70"/>
    </row>
    <row r="139" ht="15.75" customHeight="1">
      <c r="A139" s="68"/>
      <c r="B139" s="68"/>
      <c r="C139" s="69"/>
      <c r="D139" s="70"/>
      <c r="E139" s="70"/>
      <c r="F139" s="70"/>
      <c r="G139" s="70"/>
      <c r="H139" s="70"/>
      <c r="I139" s="70"/>
      <c r="J139" s="70"/>
    </row>
    <row r="140" ht="15.75" customHeight="1">
      <c r="A140" s="68"/>
      <c r="B140" s="68"/>
      <c r="C140" s="69"/>
      <c r="D140" s="70"/>
      <c r="E140" s="70"/>
      <c r="F140" s="70"/>
      <c r="G140" s="70"/>
      <c r="H140" s="70"/>
      <c r="I140" s="70"/>
      <c r="J140" s="70"/>
    </row>
    <row r="141" ht="15.75" customHeight="1">
      <c r="A141" s="68"/>
      <c r="B141" s="68"/>
      <c r="C141" s="69"/>
      <c r="D141" s="70"/>
      <c r="E141" s="70"/>
      <c r="F141" s="70"/>
      <c r="G141" s="70"/>
      <c r="H141" s="70"/>
      <c r="I141" s="70"/>
      <c r="J141" s="70"/>
    </row>
    <row r="142" ht="15.75" customHeight="1">
      <c r="A142" s="68"/>
      <c r="B142" s="68"/>
      <c r="C142" s="69"/>
      <c r="D142" s="70"/>
      <c r="E142" s="70"/>
      <c r="F142" s="70"/>
      <c r="G142" s="70"/>
      <c r="H142" s="70"/>
      <c r="I142" s="70"/>
      <c r="J142" s="70"/>
    </row>
    <row r="143" ht="15.75" customHeight="1">
      <c r="A143" s="68"/>
      <c r="B143" s="68"/>
      <c r="C143" s="69"/>
      <c r="D143" s="70"/>
      <c r="E143" s="70"/>
      <c r="F143" s="70"/>
      <c r="G143" s="70"/>
      <c r="H143" s="70"/>
      <c r="I143" s="70"/>
      <c r="J143" s="70"/>
    </row>
    <row r="144" ht="15.75" customHeight="1">
      <c r="A144" s="68"/>
      <c r="B144" s="68"/>
      <c r="C144" s="69"/>
      <c r="D144" s="70"/>
      <c r="E144" s="70"/>
      <c r="F144" s="70"/>
      <c r="G144" s="70"/>
      <c r="H144" s="70"/>
      <c r="I144" s="70"/>
      <c r="J144" s="70"/>
    </row>
    <row r="145" ht="15.75" customHeight="1">
      <c r="A145" s="68"/>
      <c r="B145" s="68"/>
      <c r="C145" s="69"/>
      <c r="D145" s="70"/>
      <c r="E145" s="70"/>
      <c r="F145" s="70"/>
      <c r="G145" s="70"/>
      <c r="H145" s="70"/>
      <c r="I145" s="70"/>
      <c r="J145" s="70"/>
    </row>
    <row r="146" ht="15.75" customHeight="1">
      <c r="A146" s="68"/>
      <c r="B146" s="68"/>
      <c r="C146" s="69"/>
      <c r="D146" s="70"/>
      <c r="E146" s="70"/>
      <c r="F146" s="70"/>
      <c r="G146" s="70"/>
      <c r="H146" s="70"/>
      <c r="I146" s="70"/>
      <c r="J146" s="70"/>
    </row>
    <row r="147" ht="15.75" customHeight="1">
      <c r="A147" s="68"/>
      <c r="B147" s="68"/>
      <c r="C147" s="69"/>
      <c r="D147" s="70"/>
      <c r="E147" s="70"/>
      <c r="F147" s="70"/>
      <c r="G147" s="70"/>
      <c r="H147" s="70"/>
      <c r="I147" s="70"/>
      <c r="J147" s="70"/>
    </row>
    <row r="148" ht="15.75" customHeight="1">
      <c r="A148" s="68"/>
      <c r="B148" s="68"/>
      <c r="C148" s="69"/>
      <c r="D148" s="70"/>
      <c r="E148" s="70"/>
      <c r="F148" s="70"/>
      <c r="G148" s="70"/>
      <c r="H148" s="70"/>
      <c r="I148" s="70"/>
      <c r="J148" s="70"/>
    </row>
    <row r="149" ht="15.75" customHeight="1">
      <c r="A149" s="68"/>
      <c r="B149" s="68"/>
      <c r="C149" s="69"/>
      <c r="D149" s="70"/>
      <c r="E149" s="70"/>
      <c r="F149" s="70"/>
      <c r="G149" s="70"/>
      <c r="H149" s="70"/>
      <c r="I149" s="70"/>
      <c r="J149" s="70"/>
    </row>
    <row r="150" ht="15.75" customHeight="1">
      <c r="A150" s="68"/>
      <c r="B150" s="68"/>
      <c r="C150" s="69"/>
      <c r="D150" s="70"/>
      <c r="E150" s="70"/>
      <c r="F150" s="70"/>
      <c r="G150" s="70"/>
      <c r="H150" s="70"/>
      <c r="I150" s="70"/>
      <c r="J150" s="70"/>
    </row>
    <row r="151" ht="15.75" customHeight="1">
      <c r="A151" s="68"/>
      <c r="B151" s="68"/>
      <c r="C151" s="69"/>
      <c r="D151" s="70"/>
      <c r="E151" s="70"/>
      <c r="F151" s="70"/>
      <c r="G151" s="70"/>
      <c r="H151" s="70"/>
      <c r="I151" s="70"/>
      <c r="J151" s="70"/>
    </row>
    <row r="152" ht="15.75" customHeight="1">
      <c r="A152" s="68"/>
      <c r="B152" s="68"/>
      <c r="C152" s="69"/>
      <c r="D152" s="70"/>
      <c r="E152" s="70"/>
      <c r="F152" s="70"/>
      <c r="G152" s="70"/>
      <c r="H152" s="70"/>
      <c r="I152" s="70"/>
      <c r="J152" s="70"/>
    </row>
    <row r="153" ht="15.75" customHeight="1">
      <c r="A153" s="68"/>
      <c r="B153" s="68"/>
      <c r="C153" s="69"/>
      <c r="D153" s="70"/>
      <c r="E153" s="70"/>
      <c r="F153" s="70"/>
      <c r="G153" s="70"/>
      <c r="H153" s="70"/>
      <c r="I153" s="70"/>
      <c r="J153" s="70"/>
    </row>
    <row r="154" ht="15.75" customHeight="1">
      <c r="A154" s="68"/>
      <c r="B154" s="68"/>
      <c r="C154" s="69"/>
      <c r="D154" s="70"/>
      <c r="E154" s="70"/>
      <c r="F154" s="70"/>
      <c r="G154" s="70"/>
      <c r="H154" s="70"/>
      <c r="I154" s="70"/>
      <c r="J154" s="70"/>
    </row>
    <row r="155" ht="15.75" customHeight="1">
      <c r="A155" s="68"/>
      <c r="B155" s="68"/>
      <c r="C155" s="69"/>
      <c r="D155" s="70"/>
      <c r="E155" s="70"/>
      <c r="F155" s="70"/>
      <c r="G155" s="70"/>
      <c r="H155" s="70"/>
      <c r="I155" s="70"/>
      <c r="J155" s="70"/>
    </row>
    <row r="156" ht="15.75" customHeight="1">
      <c r="A156" s="68"/>
      <c r="B156" s="68"/>
      <c r="C156" s="69"/>
      <c r="D156" s="70"/>
      <c r="E156" s="70"/>
      <c r="F156" s="70"/>
      <c r="G156" s="70"/>
      <c r="H156" s="70"/>
      <c r="I156" s="70"/>
      <c r="J156" s="70"/>
    </row>
    <row r="157" ht="15.75" customHeight="1">
      <c r="A157" s="68"/>
      <c r="B157" s="68"/>
      <c r="C157" s="69"/>
      <c r="D157" s="70"/>
      <c r="E157" s="70"/>
      <c r="F157" s="70"/>
      <c r="G157" s="70"/>
      <c r="H157" s="70"/>
      <c r="I157" s="70"/>
      <c r="J157" s="70"/>
    </row>
    <row r="158" ht="15.75" customHeight="1">
      <c r="A158" s="68"/>
      <c r="B158" s="68"/>
      <c r="C158" s="69"/>
      <c r="D158" s="70"/>
      <c r="E158" s="70"/>
      <c r="F158" s="70"/>
      <c r="G158" s="70"/>
      <c r="H158" s="70"/>
      <c r="I158" s="70"/>
      <c r="J158" s="70"/>
    </row>
    <row r="159" ht="15.75" customHeight="1">
      <c r="A159" s="68"/>
      <c r="B159" s="68"/>
      <c r="C159" s="69"/>
      <c r="D159" s="70"/>
      <c r="E159" s="70"/>
      <c r="F159" s="70"/>
      <c r="G159" s="70"/>
      <c r="H159" s="70"/>
      <c r="I159" s="70"/>
      <c r="J159" s="70"/>
    </row>
    <row r="160" ht="15.75" customHeight="1">
      <c r="A160" s="68"/>
      <c r="B160" s="68"/>
      <c r="C160" s="69"/>
      <c r="D160" s="70"/>
      <c r="E160" s="70"/>
      <c r="F160" s="70"/>
      <c r="G160" s="70"/>
      <c r="H160" s="70"/>
      <c r="I160" s="70"/>
      <c r="J160" s="70"/>
    </row>
    <row r="161" ht="15.75" customHeight="1">
      <c r="A161" s="68"/>
      <c r="B161" s="68"/>
      <c r="C161" s="69"/>
      <c r="D161" s="70"/>
      <c r="E161" s="70"/>
      <c r="F161" s="70"/>
      <c r="G161" s="70"/>
      <c r="H161" s="70"/>
      <c r="I161" s="70"/>
      <c r="J161" s="70"/>
    </row>
    <row r="162" ht="15.75" customHeight="1">
      <c r="A162" s="68"/>
      <c r="B162" s="68"/>
      <c r="C162" s="69"/>
      <c r="D162" s="70"/>
      <c r="E162" s="70"/>
      <c r="F162" s="70"/>
      <c r="G162" s="70"/>
      <c r="H162" s="70"/>
      <c r="I162" s="70"/>
      <c r="J162" s="70"/>
    </row>
    <row r="163" ht="15.75" customHeight="1">
      <c r="A163" s="68"/>
      <c r="B163" s="68"/>
      <c r="C163" s="69"/>
      <c r="D163" s="70"/>
      <c r="E163" s="70"/>
      <c r="F163" s="70"/>
      <c r="G163" s="70"/>
      <c r="H163" s="70"/>
      <c r="I163" s="70"/>
      <c r="J163" s="70"/>
    </row>
    <row r="164" ht="15.75" customHeight="1">
      <c r="A164" s="68"/>
      <c r="B164" s="68"/>
      <c r="C164" s="69"/>
      <c r="D164" s="70"/>
      <c r="E164" s="70"/>
      <c r="F164" s="70"/>
      <c r="G164" s="70"/>
      <c r="H164" s="70"/>
      <c r="I164" s="70"/>
      <c r="J164" s="70"/>
    </row>
    <row r="165" ht="15.75" customHeight="1">
      <c r="A165" s="68"/>
      <c r="B165" s="68"/>
      <c r="C165" s="69"/>
      <c r="D165" s="70"/>
      <c r="E165" s="70"/>
      <c r="F165" s="70"/>
      <c r="G165" s="70"/>
      <c r="H165" s="70"/>
      <c r="I165" s="70"/>
      <c r="J165" s="70"/>
    </row>
    <row r="166" ht="15.75" customHeight="1">
      <c r="A166" s="68"/>
      <c r="B166" s="68"/>
      <c r="C166" s="69"/>
      <c r="D166" s="70"/>
      <c r="E166" s="70"/>
      <c r="F166" s="70"/>
      <c r="G166" s="70"/>
      <c r="H166" s="70"/>
      <c r="I166" s="70"/>
      <c r="J166" s="70"/>
    </row>
    <row r="167" ht="15.75" customHeight="1">
      <c r="A167" s="68"/>
      <c r="B167" s="68"/>
      <c r="C167" s="69"/>
      <c r="D167" s="70"/>
      <c r="E167" s="70"/>
      <c r="F167" s="70"/>
      <c r="G167" s="70"/>
      <c r="H167" s="70"/>
      <c r="I167" s="70"/>
      <c r="J167" s="70"/>
    </row>
    <row r="168" ht="15.75" customHeight="1">
      <c r="A168" s="68"/>
      <c r="B168" s="68"/>
      <c r="C168" s="69"/>
      <c r="D168" s="70"/>
      <c r="E168" s="70"/>
      <c r="F168" s="70"/>
      <c r="G168" s="70"/>
      <c r="H168" s="70"/>
      <c r="I168" s="70"/>
      <c r="J168" s="70"/>
    </row>
    <row r="169" ht="15.75" customHeight="1">
      <c r="A169" s="68"/>
      <c r="B169" s="68"/>
      <c r="C169" s="69"/>
      <c r="D169" s="70"/>
      <c r="E169" s="70"/>
      <c r="F169" s="70"/>
      <c r="G169" s="70"/>
      <c r="H169" s="70"/>
      <c r="I169" s="70"/>
      <c r="J169" s="70"/>
    </row>
    <row r="170" ht="15.75" customHeight="1">
      <c r="A170" s="68"/>
      <c r="B170" s="68"/>
      <c r="C170" s="69"/>
      <c r="D170" s="70"/>
      <c r="E170" s="70"/>
      <c r="F170" s="70"/>
      <c r="G170" s="70"/>
      <c r="H170" s="70"/>
      <c r="I170" s="70"/>
      <c r="J170" s="70"/>
    </row>
    <row r="171" ht="15.75" customHeight="1">
      <c r="A171" s="68"/>
      <c r="B171" s="68"/>
      <c r="C171" s="69"/>
      <c r="D171" s="70"/>
      <c r="E171" s="70"/>
      <c r="F171" s="70"/>
      <c r="G171" s="70"/>
      <c r="H171" s="70"/>
      <c r="I171" s="70"/>
      <c r="J171" s="70"/>
    </row>
    <row r="172" ht="15.75" customHeight="1">
      <c r="A172" s="68"/>
      <c r="B172" s="68"/>
      <c r="C172" s="69"/>
      <c r="D172" s="70"/>
      <c r="E172" s="70"/>
      <c r="F172" s="70"/>
      <c r="G172" s="70"/>
      <c r="H172" s="70"/>
      <c r="I172" s="70"/>
      <c r="J172" s="70"/>
    </row>
    <row r="173" ht="15.75" customHeight="1">
      <c r="A173" s="68"/>
      <c r="B173" s="68"/>
      <c r="C173" s="69"/>
      <c r="D173" s="70"/>
      <c r="E173" s="70"/>
      <c r="F173" s="70"/>
      <c r="G173" s="70"/>
      <c r="H173" s="70"/>
      <c r="I173" s="70"/>
      <c r="J173" s="70"/>
    </row>
    <row r="174" ht="15.75" customHeight="1">
      <c r="A174" s="68"/>
      <c r="B174" s="68"/>
      <c r="C174" s="69"/>
      <c r="D174" s="70"/>
      <c r="E174" s="70"/>
      <c r="F174" s="70"/>
      <c r="G174" s="70"/>
      <c r="H174" s="70"/>
      <c r="I174" s="70"/>
      <c r="J174" s="70"/>
    </row>
    <row r="175" ht="15.75" customHeight="1">
      <c r="A175" s="68"/>
      <c r="B175" s="68"/>
      <c r="C175" s="69"/>
      <c r="D175" s="70"/>
      <c r="E175" s="70"/>
      <c r="F175" s="70"/>
      <c r="G175" s="70"/>
      <c r="H175" s="70"/>
      <c r="I175" s="70"/>
      <c r="J175" s="70"/>
    </row>
    <row r="176" ht="15.75" customHeight="1">
      <c r="A176" s="68"/>
      <c r="B176" s="68"/>
      <c r="C176" s="69"/>
      <c r="D176" s="70"/>
      <c r="E176" s="70"/>
      <c r="F176" s="70"/>
      <c r="G176" s="70"/>
      <c r="H176" s="70"/>
      <c r="I176" s="70"/>
      <c r="J176" s="70"/>
    </row>
    <row r="177" ht="15.75" customHeight="1">
      <c r="A177" s="68"/>
      <c r="B177" s="68"/>
      <c r="C177" s="69"/>
      <c r="D177" s="70"/>
      <c r="E177" s="70"/>
      <c r="F177" s="70"/>
      <c r="G177" s="70"/>
      <c r="H177" s="70"/>
      <c r="I177" s="70"/>
      <c r="J177" s="70"/>
    </row>
    <row r="178" ht="15.75" customHeight="1">
      <c r="A178" s="68"/>
      <c r="B178" s="68"/>
      <c r="C178" s="69"/>
      <c r="D178" s="70"/>
      <c r="E178" s="70"/>
      <c r="F178" s="70"/>
      <c r="G178" s="70"/>
      <c r="H178" s="70"/>
      <c r="I178" s="70"/>
      <c r="J178" s="70"/>
    </row>
    <row r="179" ht="15.75" customHeight="1">
      <c r="A179" s="68"/>
      <c r="B179" s="68"/>
      <c r="C179" s="69"/>
      <c r="D179" s="70"/>
      <c r="E179" s="70"/>
      <c r="F179" s="70"/>
      <c r="G179" s="70"/>
      <c r="H179" s="70"/>
      <c r="I179" s="70"/>
      <c r="J179" s="70"/>
    </row>
    <row r="180" ht="15.75" customHeight="1">
      <c r="A180" s="68"/>
      <c r="B180" s="68"/>
      <c r="C180" s="69"/>
      <c r="D180" s="70"/>
      <c r="E180" s="70"/>
      <c r="F180" s="70"/>
      <c r="G180" s="70"/>
      <c r="H180" s="70"/>
      <c r="I180" s="70"/>
      <c r="J180" s="70"/>
    </row>
    <row r="181" ht="15.75" customHeight="1">
      <c r="A181" s="68"/>
      <c r="B181" s="68"/>
      <c r="C181" s="69"/>
      <c r="D181" s="70"/>
      <c r="E181" s="70"/>
      <c r="F181" s="70"/>
      <c r="G181" s="70"/>
      <c r="H181" s="70"/>
      <c r="I181" s="70"/>
      <c r="J181" s="70"/>
    </row>
    <row r="182" ht="15.75" customHeight="1">
      <c r="A182" s="68"/>
      <c r="B182" s="68"/>
      <c r="C182" s="69"/>
      <c r="D182" s="70"/>
      <c r="E182" s="70"/>
      <c r="F182" s="70"/>
      <c r="G182" s="70"/>
      <c r="H182" s="70"/>
      <c r="I182" s="70"/>
      <c r="J182" s="70"/>
    </row>
    <row r="183" ht="15.75" customHeight="1">
      <c r="A183" s="68"/>
      <c r="B183" s="68"/>
      <c r="C183" s="69"/>
      <c r="D183" s="70"/>
      <c r="E183" s="70"/>
      <c r="F183" s="70"/>
      <c r="G183" s="70"/>
      <c r="H183" s="70"/>
      <c r="I183" s="70"/>
      <c r="J183" s="70"/>
    </row>
    <row r="184" ht="15.75" customHeight="1">
      <c r="A184" s="68"/>
      <c r="B184" s="68"/>
      <c r="C184" s="69"/>
      <c r="D184" s="70"/>
      <c r="E184" s="70"/>
      <c r="F184" s="70"/>
      <c r="G184" s="70"/>
      <c r="H184" s="70"/>
      <c r="I184" s="70"/>
      <c r="J184" s="70"/>
    </row>
    <row r="185" ht="15.75" customHeight="1">
      <c r="A185" s="68"/>
      <c r="B185" s="68"/>
      <c r="C185" s="69"/>
      <c r="D185" s="70"/>
      <c r="E185" s="70"/>
      <c r="F185" s="70"/>
      <c r="G185" s="70"/>
      <c r="H185" s="70"/>
      <c r="I185" s="70"/>
      <c r="J185" s="70"/>
    </row>
    <row r="186" ht="15.75" customHeight="1">
      <c r="A186" s="68"/>
      <c r="B186" s="68"/>
      <c r="C186" s="69"/>
      <c r="D186" s="70"/>
      <c r="E186" s="70"/>
      <c r="F186" s="70"/>
      <c r="G186" s="70"/>
      <c r="H186" s="70"/>
      <c r="I186" s="70"/>
      <c r="J186" s="70"/>
    </row>
    <row r="187" ht="15.75" customHeight="1">
      <c r="A187" s="68"/>
      <c r="B187" s="68"/>
      <c r="C187" s="69"/>
      <c r="D187" s="70"/>
      <c r="E187" s="70"/>
      <c r="F187" s="70"/>
      <c r="G187" s="70"/>
      <c r="H187" s="70"/>
      <c r="I187" s="70"/>
      <c r="J187" s="70"/>
    </row>
    <row r="188" ht="15.75" customHeight="1">
      <c r="A188" s="68"/>
      <c r="B188" s="68"/>
      <c r="C188" s="69"/>
      <c r="D188" s="70"/>
      <c r="E188" s="70"/>
      <c r="F188" s="70"/>
      <c r="G188" s="70"/>
      <c r="H188" s="70"/>
      <c r="I188" s="70"/>
      <c r="J188" s="70"/>
    </row>
    <row r="189" ht="15.75" customHeight="1">
      <c r="A189" s="68"/>
      <c r="B189" s="68"/>
      <c r="C189" s="69"/>
      <c r="D189" s="70"/>
      <c r="E189" s="70"/>
      <c r="F189" s="70"/>
      <c r="G189" s="70"/>
      <c r="H189" s="70"/>
      <c r="I189" s="70"/>
      <c r="J189" s="70"/>
    </row>
    <row r="190" ht="15.75" customHeight="1">
      <c r="A190" s="68"/>
      <c r="B190" s="68"/>
      <c r="C190" s="69"/>
      <c r="D190" s="70"/>
      <c r="E190" s="70"/>
      <c r="F190" s="70"/>
      <c r="G190" s="70"/>
      <c r="H190" s="70"/>
      <c r="I190" s="70"/>
      <c r="J190" s="70"/>
    </row>
    <row r="191" ht="15.75" customHeight="1">
      <c r="A191" s="68"/>
      <c r="B191" s="68"/>
      <c r="C191" s="69"/>
      <c r="D191" s="70"/>
      <c r="E191" s="70"/>
      <c r="F191" s="70"/>
      <c r="G191" s="70"/>
      <c r="H191" s="70"/>
      <c r="I191" s="70"/>
      <c r="J191" s="70"/>
    </row>
    <row r="192" ht="15.75" customHeight="1">
      <c r="A192" s="68"/>
      <c r="B192" s="68"/>
      <c r="C192" s="69"/>
      <c r="D192" s="70"/>
      <c r="E192" s="70"/>
      <c r="F192" s="70"/>
      <c r="G192" s="70"/>
      <c r="H192" s="70"/>
      <c r="I192" s="70"/>
      <c r="J192" s="70"/>
    </row>
    <row r="193" ht="15.75" customHeight="1">
      <c r="A193" s="68"/>
      <c r="B193" s="68"/>
      <c r="C193" s="69"/>
      <c r="D193" s="70"/>
      <c r="E193" s="70"/>
      <c r="F193" s="70"/>
      <c r="G193" s="70"/>
      <c r="H193" s="70"/>
      <c r="I193" s="70"/>
      <c r="J193" s="70"/>
    </row>
    <row r="194" ht="15.75" customHeight="1">
      <c r="A194" s="68"/>
      <c r="B194" s="68"/>
      <c r="C194" s="69"/>
      <c r="D194" s="70"/>
      <c r="E194" s="70"/>
      <c r="F194" s="70"/>
      <c r="G194" s="70"/>
      <c r="H194" s="70"/>
      <c r="I194" s="70"/>
      <c r="J194" s="70"/>
    </row>
    <row r="195" ht="15.75" customHeight="1">
      <c r="A195" s="68"/>
      <c r="B195" s="68"/>
      <c r="C195" s="69"/>
      <c r="D195" s="70"/>
      <c r="E195" s="70"/>
      <c r="F195" s="70"/>
      <c r="G195" s="70"/>
      <c r="H195" s="70"/>
      <c r="I195" s="70"/>
      <c r="J195" s="70"/>
    </row>
    <row r="196" ht="15.75" customHeight="1">
      <c r="A196" s="68"/>
      <c r="B196" s="68"/>
      <c r="C196" s="69"/>
      <c r="D196" s="70"/>
      <c r="E196" s="70"/>
      <c r="F196" s="70"/>
      <c r="G196" s="70"/>
      <c r="H196" s="70"/>
      <c r="I196" s="70"/>
      <c r="J196" s="70"/>
    </row>
    <row r="197" ht="15.75" customHeight="1">
      <c r="A197" s="68"/>
      <c r="B197" s="68"/>
      <c r="C197" s="69"/>
      <c r="D197" s="70"/>
      <c r="E197" s="70"/>
      <c r="F197" s="70"/>
      <c r="G197" s="70"/>
      <c r="H197" s="70"/>
      <c r="I197" s="70"/>
      <c r="J197" s="70"/>
    </row>
    <row r="198" ht="15.75" customHeight="1">
      <c r="A198" s="68"/>
      <c r="B198" s="68"/>
      <c r="C198" s="69"/>
      <c r="D198" s="70"/>
      <c r="E198" s="70"/>
      <c r="F198" s="70"/>
      <c r="G198" s="70"/>
      <c r="H198" s="70"/>
      <c r="I198" s="70"/>
      <c r="J198" s="70"/>
    </row>
    <row r="199" ht="15.75" customHeight="1">
      <c r="A199" s="68"/>
      <c r="B199" s="68"/>
      <c r="C199" s="69"/>
      <c r="D199" s="70"/>
      <c r="E199" s="70"/>
      <c r="F199" s="70"/>
      <c r="G199" s="70"/>
      <c r="H199" s="70"/>
      <c r="I199" s="70"/>
      <c r="J199" s="70"/>
    </row>
    <row r="200" ht="15.75" customHeight="1">
      <c r="A200" s="68"/>
      <c r="B200" s="68"/>
      <c r="C200" s="69"/>
      <c r="D200" s="70"/>
      <c r="E200" s="70"/>
      <c r="F200" s="70"/>
      <c r="G200" s="70"/>
      <c r="H200" s="70"/>
      <c r="I200" s="70"/>
      <c r="J200" s="70"/>
    </row>
    <row r="201" ht="15.75" customHeight="1">
      <c r="A201" s="68"/>
      <c r="B201" s="68"/>
      <c r="C201" s="69"/>
      <c r="D201" s="70"/>
      <c r="E201" s="70"/>
      <c r="F201" s="70"/>
      <c r="G201" s="70"/>
      <c r="H201" s="70"/>
      <c r="I201" s="70"/>
      <c r="J201" s="70"/>
    </row>
    <row r="202" ht="15.75" customHeight="1">
      <c r="A202" s="68"/>
      <c r="B202" s="68"/>
      <c r="C202" s="69"/>
      <c r="D202" s="70"/>
      <c r="E202" s="70"/>
      <c r="F202" s="70"/>
      <c r="G202" s="70"/>
      <c r="H202" s="70"/>
      <c r="I202" s="70"/>
      <c r="J202" s="70"/>
    </row>
    <row r="203" ht="15.75" customHeight="1">
      <c r="A203" s="68"/>
      <c r="B203" s="68"/>
      <c r="C203" s="69"/>
      <c r="D203" s="70"/>
      <c r="E203" s="70"/>
      <c r="F203" s="70"/>
      <c r="G203" s="70"/>
      <c r="H203" s="70"/>
      <c r="I203" s="70"/>
      <c r="J203" s="70"/>
    </row>
    <row r="204" ht="15.75" customHeight="1">
      <c r="A204" s="68"/>
      <c r="B204" s="68"/>
      <c r="C204" s="69"/>
      <c r="D204" s="70"/>
      <c r="E204" s="70"/>
      <c r="F204" s="70"/>
      <c r="G204" s="70"/>
      <c r="H204" s="70"/>
      <c r="I204" s="70"/>
      <c r="J204" s="70"/>
    </row>
    <row r="205" ht="15.75" customHeight="1">
      <c r="A205" s="68"/>
      <c r="B205" s="68"/>
      <c r="C205" s="69"/>
      <c r="D205" s="70"/>
      <c r="E205" s="70"/>
      <c r="F205" s="70"/>
      <c r="G205" s="70"/>
      <c r="H205" s="70"/>
      <c r="I205" s="70"/>
      <c r="J205" s="70"/>
    </row>
    <row r="206" ht="15.75" customHeight="1">
      <c r="A206" s="68"/>
      <c r="B206" s="68"/>
      <c r="C206" s="69"/>
      <c r="D206" s="70"/>
      <c r="E206" s="70"/>
      <c r="F206" s="70"/>
      <c r="G206" s="70"/>
      <c r="H206" s="70"/>
      <c r="I206" s="70"/>
      <c r="J206" s="70"/>
    </row>
    <row r="207" ht="15.75" customHeight="1">
      <c r="A207" s="68"/>
      <c r="B207" s="68"/>
      <c r="C207" s="69"/>
      <c r="D207" s="70"/>
      <c r="E207" s="70"/>
      <c r="F207" s="70"/>
      <c r="G207" s="70"/>
      <c r="H207" s="70"/>
      <c r="I207" s="70"/>
      <c r="J207" s="70"/>
    </row>
    <row r="208" ht="15.75" customHeight="1">
      <c r="A208" s="68"/>
      <c r="B208" s="68"/>
      <c r="C208" s="69"/>
      <c r="D208" s="70"/>
      <c r="E208" s="70"/>
      <c r="F208" s="70"/>
      <c r="G208" s="70"/>
      <c r="H208" s="70"/>
      <c r="I208" s="70"/>
      <c r="J208" s="70"/>
    </row>
    <row r="209" ht="15.75" customHeight="1">
      <c r="A209" s="68"/>
      <c r="B209" s="68"/>
      <c r="C209" s="69"/>
      <c r="D209" s="70"/>
      <c r="E209" s="70"/>
      <c r="F209" s="70"/>
      <c r="G209" s="70"/>
      <c r="H209" s="70"/>
      <c r="I209" s="70"/>
      <c r="J209" s="70"/>
    </row>
    <row r="210" ht="15.75" customHeight="1">
      <c r="A210" s="68"/>
      <c r="B210" s="68"/>
      <c r="C210" s="69"/>
      <c r="D210" s="70"/>
      <c r="E210" s="70"/>
      <c r="F210" s="70"/>
      <c r="G210" s="70"/>
      <c r="H210" s="70"/>
      <c r="I210" s="70"/>
      <c r="J210" s="70"/>
    </row>
    <row r="211" ht="15.75" customHeight="1">
      <c r="A211" s="68"/>
      <c r="B211" s="68"/>
      <c r="C211" s="69"/>
      <c r="D211" s="70"/>
      <c r="E211" s="70"/>
      <c r="F211" s="70"/>
      <c r="G211" s="70"/>
      <c r="H211" s="70"/>
      <c r="I211" s="70"/>
      <c r="J211" s="70"/>
    </row>
    <row r="212" ht="15.75" customHeight="1">
      <c r="A212" s="68"/>
      <c r="B212" s="68"/>
      <c r="C212" s="69"/>
      <c r="D212" s="70"/>
      <c r="E212" s="70"/>
      <c r="F212" s="70"/>
      <c r="G212" s="70"/>
      <c r="H212" s="70"/>
      <c r="I212" s="70"/>
      <c r="J212" s="70"/>
    </row>
    <row r="213" ht="15.75" customHeight="1">
      <c r="A213" s="68"/>
      <c r="B213" s="68"/>
      <c r="C213" s="69"/>
      <c r="D213" s="70"/>
      <c r="E213" s="70"/>
      <c r="F213" s="70"/>
      <c r="G213" s="70"/>
      <c r="H213" s="70"/>
      <c r="I213" s="70"/>
      <c r="J213" s="70"/>
    </row>
    <row r="214" ht="15.75" customHeight="1">
      <c r="A214" s="68"/>
      <c r="B214" s="68"/>
      <c r="C214" s="69"/>
      <c r="D214" s="70"/>
      <c r="E214" s="70"/>
      <c r="F214" s="70"/>
      <c r="G214" s="70"/>
      <c r="H214" s="70"/>
      <c r="I214" s="70"/>
      <c r="J214" s="70"/>
    </row>
    <row r="215" ht="15.75" customHeight="1">
      <c r="A215" s="68"/>
      <c r="B215" s="68"/>
      <c r="C215" s="69"/>
      <c r="D215" s="70"/>
      <c r="E215" s="70"/>
      <c r="F215" s="70"/>
      <c r="G215" s="70"/>
      <c r="H215" s="70"/>
      <c r="I215" s="70"/>
      <c r="J215" s="70"/>
    </row>
    <row r="216" ht="15.75" customHeight="1">
      <c r="A216" s="68"/>
      <c r="B216" s="68"/>
      <c r="C216" s="69"/>
      <c r="D216" s="70"/>
      <c r="E216" s="70"/>
      <c r="F216" s="70"/>
      <c r="G216" s="70"/>
      <c r="H216" s="70"/>
      <c r="I216" s="70"/>
      <c r="J216" s="70"/>
    </row>
    <row r="217" ht="15.75" customHeight="1">
      <c r="A217" s="68"/>
      <c r="B217" s="68"/>
      <c r="C217" s="69"/>
      <c r="D217" s="70"/>
      <c r="E217" s="70"/>
      <c r="F217" s="70"/>
      <c r="G217" s="70"/>
      <c r="H217" s="70"/>
      <c r="I217" s="70"/>
      <c r="J217" s="70"/>
    </row>
    <row r="218" ht="15.75" customHeight="1">
      <c r="A218" s="68"/>
      <c r="B218" s="68"/>
      <c r="C218" s="69"/>
      <c r="D218" s="70"/>
      <c r="E218" s="70"/>
      <c r="F218" s="70"/>
      <c r="G218" s="70"/>
      <c r="H218" s="70"/>
      <c r="I218" s="70"/>
      <c r="J218" s="70"/>
    </row>
    <row r="219" ht="15.75" customHeight="1">
      <c r="A219" s="68"/>
      <c r="B219" s="68"/>
      <c r="C219" s="69"/>
      <c r="D219" s="70"/>
      <c r="E219" s="70"/>
      <c r="F219" s="70"/>
      <c r="G219" s="70"/>
      <c r="H219" s="70"/>
      <c r="I219" s="70"/>
      <c r="J219" s="70"/>
    </row>
    <row r="220" ht="15.75" customHeight="1">
      <c r="A220" s="68"/>
      <c r="B220" s="68"/>
      <c r="C220" s="69"/>
      <c r="D220" s="70"/>
      <c r="E220" s="70"/>
      <c r="F220" s="70"/>
      <c r="G220" s="70"/>
      <c r="H220" s="70"/>
      <c r="I220" s="70"/>
      <c r="J220" s="70"/>
    </row>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2:H2"/>
    <mergeCell ref="A4:H4"/>
    <mergeCell ref="A5:H5"/>
    <mergeCell ref="A6:H6"/>
    <mergeCell ref="A7:H7"/>
    <mergeCell ref="A8:H8"/>
    <mergeCell ref="A19:H19"/>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theme="9"/>
    <pageSetUpPr/>
  </sheetPr>
  <sheetViews>
    <sheetView workbookViewId="0"/>
  </sheetViews>
  <sheetFormatPr customHeight="1" defaultColWidth="14.43" defaultRowHeight="15.0"/>
  <cols>
    <col customWidth="1" min="1" max="1" width="23.71"/>
    <col customWidth="1" min="2" max="2" width="19.86"/>
    <col customWidth="1" min="3" max="3" width="14.0"/>
    <col customWidth="1" min="4" max="5" width="15.29"/>
    <col customWidth="1" min="6" max="7" width="26.43"/>
    <col customWidth="1" min="8" max="8" width="15.71"/>
    <col customWidth="1" min="9" max="9" width="11.43"/>
    <col customWidth="1" min="10" max="13" width="8.86"/>
  </cols>
  <sheetData>
    <row r="1" ht="7.5" customHeight="1">
      <c r="A1" s="68"/>
      <c r="B1" s="68"/>
      <c r="C1" s="69"/>
      <c r="D1" s="70"/>
      <c r="E1" s="70"/>
      <c r="F1" s="70"/>
      <c r="G1" s="70"/>
      <c r="H1" s="70"/>
      <c r="I1" s="70"/>
    </row>
    <row r="2" ht="28.5" customHeight="1">
      <c r="A2" s="1077" t="s">
        <v>7081</v>
      </c>
      <c r="B2" s="72"/>
      <c r="C2" s="72"/>
      <c r="D2" s="72"/>
      <c r="E2" s="72"/>
      <c r="F2" s="72"/>
      <c r="G2" s="72"/>
      <c r="H2" s="72"/>
      <c r="I2" s="588"/>
    </row>
    <row r="3">
      <c r="A3" s="614"/>
      <c r="B3" s="614"/>
      <c r="C3" s="614"/>
      <c r="D3" s="614"/>
      <c r="E3" s="614"/>
      <c r="F3" s="614"/>
      <c r="G3" s="614"/>
      <c r="H3" s="614"/>
      <c r="I3" s="614"/>
    </row>
    <row r="4" ht="16.5" customHeight="1">
      <c r="A4" s="1078" t="s">
        <v>7071</v>
      </c>
      <c r="B4" s="72"/>
      <c r="C4" s="72"/>
      <c r="D4" s="72"/>
      <c r="E4" s="72"/>
      <c r="F4" s="72"/>
      <c r="G4" s="72"/>
      <c r="H4" s="72"/>
      <c r="I4" s="588"/>
    </row>
    <row r="5">
      <c r="A5" s="79" t="s">
        <v>7082</v>
      </c>
      <c r="B5" s="72"/>
      <c r="C5" s="72"/>
      <c r="D5" s="72"/>
      <c r="E5" s="72"/>
      <c r="F5" s="72"/>
      <c r="G5" s="72"/>
      <c r="H5" s="72"/>
      <c r="I5" s="588"/>
    </row>
    <row r="6" ht="19.5" customHeight="1">
      <c r="A6" s="79" t="s">
        <v>7083</v>
      </c>
      <c r="B6" s="72"/>
      <c r="C6" s="72"/>
      <c r="D6" s="72"/>
      <c r="E6" s="72"/>
      <c r="F6" s="72"/>
      <c r="G6" s="72"/>
      <c r="H6" s="72"/>
      <c r="I6" s="588"/>
    </row>
    <row r="7">
      <c r="A7" s="1079" t="s">
        <v>7084</v>
      </c>
      <c r="B7" s="72"/>
      <c r="C7" s="72"/>
      <c r="D7" s="72"/>
      <c r="E7" s="72"/>
      <c r="F7" s="72"/>
      <c r="G7" s="72"/>
      <c r="H7" s="72"/>
      <c r="I7" s="588"/>
      <c r="K7" s="988"/>
    </row>
    <row r="8">
      <c r="A8" s="1079" t="s">
        <v>7085</v>
      </c>
      <c r="B8" s="72"/>
      <c r="C8" s="72"/>
      <c r="D8" s="72"/>
      <c r="E8" s="72"/>
      <c r="F8" s="72"/>
      <c r="G8" s="72"/>
      <c r="H8" s="72"/>
      <c r="I8" s="588"/>
      <c r="K8" s="988"/>
    </row>
    <row r="9">
      <c r="A9" s="1079" t="s">
        <v>7086</v>
      </c>
      <c r="B9" s="72"/>
      <c r="C9" s="72"/>
      <c r="D9" s="72"/>
      <c r="E9" s="72"/>
      <c r="F9" s="72"/>
      <c r="G9" s="72"/>
      <c r="H9" s="72"/>
      <c r="I9" s="588"/>
      <c r="K9" s="988"/>
    </row>
    <row r="10">
      <c r="A10" s="1079" t="s">
        <v>7087</v>
      </c>
      <c r="B10" s="72"/>
      <c r="C10" s="72"/>
      <c r="D10" s="72"/>
      <c r="E10" s="72"/>
      <c r="F10" s="72"/>
      <c r="G10" s="72"/>
      <c r="H10" s="72"/>
      <c r="I10" s="588"/>
      <c r="K10" s="988"/>
    </row>
    <row r="11">
      <c r="A11" s="1078" t="s">
        <v>7088</v>
      </c>
      <c r="B11" s="72"/>
      <c r="C11" s="72"/>
      <c r="D11" s="72"/>
      <c r="E11" s="72"/>
      <c r="F11" s="72"/>
      <c r="G11" s="72"/>
      <c r="H11" s="72"/>
      <c r="I11" s="588"/>
      <c r="K11" s="988"/>
    </row>
    <row r="12" ht="91.5" customHeight="1">
      <c r="A12" s="79" t="s">
        <v>7089</v>
      </c>
      <c r="B12" s="72"/>
      <c r="C12" s="72"/>
      <c r="D12" s="72"/>
      <c r="E12" s="72"/>
      <c r="F12" s="72"/>
      <c r="G12" s="72"/>
      <c r="H12" s="72"/>
      <c r="I12" s="588"/>
      <c r="K12" s="988"/>
    </row>
    <row r="13">
      <c r="A13" s="80"/>
      <c r="B13" s="80"/>
      <c r="C13" s="81"/>
      <c r="D13" s="80"/>
      <c r="E13" s="80"/>
      <c r="F13" s="80"/>
      <c r="G13" s="80"/>
      <c r="H13" s="80"/>
      <c r="I13" s="80"/>
      <c r="M13" s="374"/>
    </row>
    <row r="14" ht="39.0" customHeight="1">
      <c r="A14" s="1063" t="s">
        <v>7076</v>
      </c>
      <c r="B14" s="1063" t="s">
        <v>8</v>
      </c>
      <c r="C14" s="1063" t="s">
        <v>7077</v>
      </c>
      <c r="D14" s="1063" t="s">
        <v>7078</v>
      </c>
      <c r="E14" s="1063" t="s">
        <v>7079</v>
      </c>
      <c r="F14" s="1063" t="s">
        <v>7080</v>
      </c>
      <c r="G14" s="82" t="s">
        <v>7090</v>
      </c>
      <c r="H14" s="82" t="s">
        <v>249</v>
      </c>
      <c r="I14" s="82" t="s">
        <v>7091</v>
      </c>
      <c r="J14" s="86" t="s">
        <v>2051</v>
      </c>
      <c r="K14" s="988"/>
    </row>
    <row r="15">
      <c r="A15" s="162"/>
      <c r="B15" s="162"/>
      <c r="C15" s="193"/>
      <c r="D15" s="161"/>
      <c r="E15" s="161"/>
      <c r="F15" s="161"/>
      <c r="G15" s="161"/>
      <c r="H15" s="161"/>
      <c r="I15" s="696"/>
    </row>
    <row r="16">
      <c r="A16" s="162"/>
      <c r="B16" s="162"/>
      <c r="C16" s="193"/>
      <c r="D16" s="161"/>
      <c r="E16" s="161"/>
      <c r="F16" s="161"/>
      <c r="G16" s="161"/>
      <c r="H16" s="161"/>
      <c r="I16" s="696"/>
    </row>
    <row r="17">
      <c r="A17" s="162"/>
      <c r="B17" s="162"/>
      <c r="C17" s="193"/>
      <c r="D17" s="161"/>
      <c r="E17" s="161"/>
      <c r="F17" s="161"/>
      <c r="G17" s="161"/>
      <c r="H17" s="161"/>
      <c r="I17" s="696"/>
    </row>
    <row r="18">
      <c r="A18" s="162"/>
      <c r="B18" s="162"/>
      <c r="C18" s="193"/>
      <c r="D18" s="161"/>
      <c r="E18" s="161"/>
      <c r="F18" s="161"/>
      <c r="G18" s="161"/>
      <c r="H18" s="161"/>
      <c r="I18" s="696"/>
    </row>
    <row r="19">
      <c r="A19" s="162"/>
      <c r="B19" s="162"/>
      <c r="C19" s="193"/>
      <c r="D19" s="161"/>
      <c r="E19" s="161"/>
      <c r="F19" s="161"/>
      <c r="G19" s="161"/>
      <c r="H19" s="161"/>
      <c r="I19" s="696"/>
    </row>
    <row r="20">
      <c r="A20" s="162"/>
      <c r="B20" s="162"/>
      <c r="C20" s="161"/>
      <c r="D20" s="161"/>
      <c r="E20" s="161"/>
      <c r="F20" s="161"/>
      <c r="G20" s="161"/>
      <c r="H20" s="161"/>
      <c r="I20" s="1080"/>
    </row>
    <row r="21" ht="15.75" customHeight="1">
      <c r="A21" s="162"/>
      <c r="B21" s="162"/>
      <c r="C21" s="161"/>
      <c r="D21" s="161"/>
      <c r="E21" s="161"/>
      <c r="F21" s="161"/>
      <c r="G21" s="161"/>
      <c r="H21" s="161"/>
      <c r="I21" s="1080"/>
    </row>
    <row r="22" ht="15.75" customHeight="1">
      <c r="A22" s="162"/>
      <c r="B22" s="162"/>
      <c r="C22" s="161"/>
      <c r="D22" s="161"/>
      <c r="E22" s="161"/>
      <c r="F22" s="161"/>
      <c r="G22" s="161"/>
      <c r="H22" s="161"/>
      <c r="I22" s="1080"/>
    </row>
    <row r="23" ht="15.75" customHeight="1">
      <c r="A23" s="583" t="s">
        <v>217</v>
      </c>
      <c r="B23" s="583"/>
      <c r="C23" s="69"/>
      <c r="D23" s="70"/>
      <c r="E23" s="70"/>
      <c r="F23" s="70"/>
      <c r="G23" s="70"/>
      <c r="H23" s="70"/>
      <c r="I23" s="1081">
        <f>SUM(I15:I22)</f>
        <v>0</v>
      </c>
    </row>
    <row r="24" ht="15.75" customHeight="1">
      <c r="A24" s="68"/>
      <c r="B24" s="68"/>
      <c r="C24" s="69"/>
      <c r="D24" s="70"/>
      <c r="E24" s="70"/>
      <c r="F24" s="70"/>
      <c r="G24" s="70"/>
      <c r="H24" s="70"/>
      <c r="I24" s="70"/>
    </row>
    <row r="25" ht="15.75" customHeight="1">
      <c r="A25" s="585" t="s">
        <v>2052</v>
      </c>
      <c r="B25" s="586"/>
      <c r="C25" s="586"/>
      <c r="D25" s="586"/>
      <c r="E25" s="586"/>
      <c r="F25" s="586"/>
      <c r="G25" s="586"/>
      <c r="H25" s="586"/>
      <c r="I25" s="587"/>
    </row>
    <row r="26" ht="15.75" customHeight="1">
      <c r="A26" s="68"/>
      <c r="B26" s="68"/>
      <c r="C26" s="69"/>
      <c r="D26" s="70"/>
      <c r="E26" s="70"/>
      <c r="F26" s="70"/>
      <c r="G26" s="70"/>
      <c r="H26" s="70"/>
      <c r="I26" s="70"/>
    </row>
    <row r="27" ht="15.75" customHeight="1">
      <c r="A27" s="68"/>
      <c r="B27" s="68"/>
      <c r="C27" s="69"/>
      <c r="D27" s="70"/>
      <c r="E27" s="70"/>
      <c r="F27" s="70"/>
      <c r="G27" s="70"/>
      <c r="H27" s="70"/>
      <c r="I27" s="70"/>
    </row>
    <row r="28" ht="15.75" customHeight="1">
      <c r="A28" s="68"/>
      <c r="B28" s="68"/>
      <c r="C28" s="69"/>
      <c r="D28" s="70"/>
      <c r="E28" s="70"/>
      <c r="F28" s="70"/>
      <c r="G28" s="70"/>
      <c r="H28" s="70"/>
      <c r="I28" s="70"/>
    </row>
    <row r="29" ht="15.75" customHeight="1">
      <c r="A29" s="68"/>
      <c r="B29" s="68"/>
      <c r="C29" s="69"/>
      <c r="D29" s="70"/>
      <c r="E29" s="70"/>
      <c r="F29" s="70"/>
      <c r="G29" s="70"/>
      <c r="H29" s="70"/>
      <c r="I29" s="70"/>
    </row>
    <row r="30" ht="15.75" customHeight="1">
      <c r="A30" s="68"/>
      <c r="B30" s="68"/>
      <c r="C30" s="69"/>
      <c r="D30" s="70"/>
      <c r="E30" s="70"/>
      <c r="F30" s="70"/>
      <c r="G30" s="70"/>
      <c r="H30" s="70"/>
      <c r="I30" s="70"/>
    </row>
    <row r="31" ht="15.75" customHeight="1">
      <c r="A31" s="68"/>
      <c r="B31" s="68"/>
      <c r="C31" s="69"/>
      <c r="D31" s="70"/>
      <c r="E31" s="70"/>
      <c r="F31" s="70"/>
      <c r="G31" s="70"/>
      <c r="H31" s="70"/>
      <c r="I31" s="70"/>
    </row>
    <row r="32" ht="15.75" customHeight="1">
      <c r="A32" s="68"/>
      <c r="B32" s="68"/>
      <c r="C32" s="69"/>
      <c r="D32" s="70"/>
      <c r="E32" s="70"/>
      <c r="F32" s="70"/>
      <c r="G32" s="70"/>
      <c r="H32" s="70"/>
      <c r="I32" s="70"/>
    </row>
    <row r="33" ht="15.75" customHeight="1">
      <c r="A33" s="68"/>
      <c r="B33" s="68"/>
      <c r="C33" s="69"/>
      <c r="D33" s="70"/>
      <c r="E33" s="70"/>
      <c r="F33" s="70"/>
      <c r="G33" s="70"/>
      <c r="H33" s="70"/>
      <c r="I33" s="70"/>
    </row>
    <row r="34" ht="15.75" customHeight="1">
      <c r="A34" s="68"/>
      <c r="B34" s="68"/>
      <c r="C34" s="69"/>
      <c r="D34" s="70"/>
      <c r="E34" s="70"/>
      <c r="F34" s="70"/>
      <c r="G34" s="70"/>
      <c r="H34" s="70"/>
      <c r="I34" s="70"/>
    </row>
    <row r="35" ht="15.75" customHeight="1">
      <c r="A35" s="68"/>
      <c r="B35" s="68"/>
      <c r="C35" s="69"/>
      <c r="D35" s="70"/>
      <c r="E35" s="70"/>
      <c r="F35" s="70"/>
      <c r="G35" s="70"/>
      <c r="H35" s="70"/>
      <c r="I35" s="70"/>
    </row>
    <row r="36" ht="15.75" customHeight="1">
      <c r="A36" s="68"/>
      <c r="B36" s="68"/>
      <c r="C36" s="69"/>
      <c r="D36" s="70"/>
      <c r="E36" s="70"/>
      <c r="F36" s="70"/>
      <c r="G36" s="70"/>
      <c r="H36" s="70"/>
      <c r="I36" s="70"/>
    </row>
    <row r="37" ht="15.75" customHeight="1">
      <c r="A37" s="68"/>
      <c r="B37" s="68"/>
      <c r="C37" s="69"/>
      <c r="D37" s="70"/>
      <c r="E37" s="70"/>
      <c r="F37" s="70"/>
      <c r="G37" s="70"/>
      <c r="H37" s="70"/>
      <c r="I37" s="70"/>
    </row>
    <row r="38" ht="15.75" customHeight="1">
      <c r="A38" s="68"/>
      <c r="B38" s="68"/>
      <c r="C38" s="69"/>
      <c r="D38" s="70"/>
      <c r="E38" s="70"/>
      <c r="F38" s="70"/>
      <c r="G38" s="70"/>
      <c r="H38" s="70"/>
      <c r="I38" s="70"/>
    </row>
    <row r="39" ht="15.75" customHeight="1">
      <c r="A39" s="68"/>
      <c r="B39" s="68"/>
      <c r="C39" s="69"/>
      <c r="D39" s="70"/>
      <c r="E39" s="70"/>
      <c r="F39" s="70"/>
      <c r="G39" s="70"/>
      <c r="H39" s="70"/>
      <c r="I39" s="70"/>
    </row>
    <row r="40" ht="15.75" customHeight="1">
      <c r="A40" s="68"/>
      <c r="B40" s="68"/>
      <c r="C40" s="69"/>
      <c r="D40" s="70"/>
      <c r="E40" s="70"/>
      <c r="F40" s="70"/>
      <c r="G40" s="70"/>
      <c r="H40" s="70"/>
      <c r="I40" s="70"/>
    </row>
    <row r="41" ht="15.75" customHeight="1">
      <c r="A41" s="68"/>
      <c r="B41" s="68"/>
      <c r="C41" s="69"/>
      <c r="D41" s="70"/>
      <c r="E41" s="70"/>
      <c r="F41" s="70"/>
      <c r="G41" s="70"/>
      <c r="H41" s="70"/>
      <c r="I41" s="70"/>
    </row>
    <row r="42" ht="15.75" customHeight="1">
      <c r="A42" s="68"/>
      <c r="B42" s="68"/>
      <c r="C42" s="69"/>
      <c r="D42" s="70"/>
      <c r="E42" s="70"/>
      <c r="F42" s="70"/>
      <c r="G42" s="70"/>
      <c r="H42" s="70"/>
      <c r="I42" s="70"/>
    </row>
    <row r="43" ht="15.75" customHeight="1">
      <c r="A43" s="68"/>
      <c r="B43" s="68"/>
      <c r="C43" s="69"/>
      <c r="D43" s="70"/>
      <c r="E43" s="70"/>
      <c r="F43" s="70"/>
      <c r="G43" s="70"/>
      <c r="H43" s="70"/>
      <c r="I43" s="70"/>
    </row>
    <row r="44" ht="15.75" customHeight="1">
      <c r="A44" s="68"/>
      <c r="B44" s="68"/>
      <c r="C44" s="69"/>
      <c r="D44" s="70"/>
      <c r="E44" s="70"/>
      <c r="F44" s="70"/>
      <c r="G44" s="70"/>
      <c r="H44" s="70"/>
      <c r="I44" s="70"/>
    </row>
    <row r="45" ht="15.75" customHeight="1">
      <c r="A45" s="68"/>
      <c r="B45" s="68"/>
      <c r="C45" s="69"/>
      <c r="D45" s="70"/>
      <c r="E45" s="70"/>
      <c r="F45" s="70"/>
      <c r="G45" s="70"/>
      <c r="H45" s="70"/>
      <c r="I45" s="70"/>
    </row>
    <row r="46" ht="15.75" customHeight="1">
      <c r="A46" s="68"/>
      <c r="B46" s="68"/>
      <c r="C46" s="69"/>
      <c r="D46" s="70"/>
      <c r="E46" s="70"/>
      <c r="F46" s="70"/>
      <c r="G46" s="70"/>
      <c r="H46" s="70"/>
      <c r="I46" s="70"/>
    </row>
    <row r="47" ht="15.75" customHeight="1">
      <c r="A47" s="68"/>
      <c r="B47" s="68"/>
      <c r="C47" s="69"/>
      <c r="D47" s="70"/>
      <c r="E47" s="70"/>
      <c r="F47" s="70"/>
      <c r="G47" s="70"/>
      <c r="H47" s="70"/>
      <c r="I47" s="70"/>
    </row>
    <row r="48" ht="15.75" customHeight="1">
      <c r="A48" s="68"/>
      <c r="B48" s="68"/>
      <c r="C48" s="69"/>
      <c r="D48" s="70"/>
      <c r="E48" s="70"/>
      <c r="F48" s="70"/>
      <c r="G48" s="70"/>
      <c r="H48" s="70"/>
      <c r="I48" s="70"/>
    </row>
    <row r="49" ht="15.75" customHeight="1">
      <c r="A49" s="68"/>
      <c r="B49" s="68"/>
      <c r="C49" s="69"/>
      <c r="D49" s="70"/>
      <c r="E49" s="70"/>
      <c r="F49" s="70"/>
      <c r="G49" s="70"/>
      <c r="H49" s="70"/>
      <c r="I49" s="70"/>
    </row>
    <row r="50" ht="15.75" customHeight="1">
      <c r="A50" s="68"/>
      <c r="B50" s="68"/>
      <c r="C50" s="69"/>
      <c r="D50" s="70"/>
      <c r="E50" s="70"/>
      <c r="F50" s="70"/>
      <c r="G50" s="70"/>
      <c r="H50" s="70"/>
      <c r="I50" s="70"/>
    </row>
    <row r="51" ht="15.75" customHeight="1">
      <c r="A51" s="68"/>
      <c r="B51" s="68"/>
      <c r="C51" s="69"/>
      <c r="D51" s="70"/>
      <c r="E51" s="70"/>
      <c r="F51" s="70"/>
      <c r="G51" s="70"/>
      <c r="H51" s="70"/>
      <c r="I51" s="70"/>
    </row>
    <row r="52" ht="15.75" customHeight="1">
      <c r="A52" s="68"/>
      <c r="B52" s="68"/>
      <c r="C52" s="69"/>
      <c r="D52" s="70"/>
      <c r="E52" s="70"/>
      <c r="F52" s="70"/>
      <c r="G52" s="70"/>
      <c r="H52" s="70"/>
      <c r="I52" s="70"/>
    </row>
    <row r="53" ht="15.75" customHeight="1">
      <c r="A53" s="68"/>
      <c r="B53" s="68"/>
      <c r="C53" s="69"/>
      <c r="D53" s="70"/>
      <c r="E53" s="70"/>
      <c r="F53" s="70"/>
      <c r="G53" s="70"/>
      <c r="H53" s="70"/>
      <c r="I53" s="70"/>
    </row>
    <row r="54" ht="15.75" customHeight="1">
      <c r="A54" s="68"/>
      <c r="B54" s="68"/>
      <c r="C54" s="69"/>
      <c r="D54" s="70"/>
      <c r="E54" s="70"/>
      <c r="F54" s="70"/>
      <c r="G54" s="70"/>
      <c r="H54" s="70"/>
      <c r="I54" s="70"/>
    </row>
    <row r="55" ht="15.75" customHeight="1">
      <c r="A55" s="68"/>
      <c r="B55" s="68"/>
      <c r="C55" s="69"/>
      <c r="D55" s="70"/>
      <c r="E55" s="70"/>
      <c r="F55" s="70"/>
      <c r="G55" s="70"/>
      <c r="H55" s="70"/>
      <c r="I55" s="70"/>
    </row>
    <row r="56" ht="15.75" customHeight="1">
      <c r="A56" s="68"/>
      <c r="B56" s="68"/>
      <c r="C56" s="69"/>
      <c r="D56" s="70"/>
      <c r="E56" s="70"/>
      <c r="F56" s="70"/>
      <c r="G56" s="70"/>
      <c r="H56" s="70"/>
      <c r="I56" s="70"/>
    </row>
    <row r="57" ht="15.75" customHeight="1">
      <c r="A57" s="68"/>
      <c r="B57" s="68"/>
      <c r="C57" s="69"/>
      <c r="D57" s="70"/>
      <c r="E57" s="70"/>
      <c r="F57" s="70"/>
      <c r="G57" s="70"/>
      <c r="H57" s="70"/>
      <c r="I57" s="70"/>
    </row>
    <row r="58" ht="15.75" customHeight="1">
      <c r="A58" s="68"/>
      <c r="B58" s="68"/>
      <c r="C58" s="69"/>
      <c r="D58" s="70"/>
      <c r="E58" s="70"/>
      <c r="F58" s="70"/>
      <c r="G58" s="70"/>
      <c r="H58" s="70"/>
      <c r="I58" s="70"/>
    </row>
    <row r="59" ht="15.75" customHeight="1">
      <c r="A59" s="68"/>
      <c r="B59" s="68"/>
      <c r="C59" s="69"/>
      <c r="D59" s="70"/>
      <c r="E59" s="70"/>
      <c r="F59" s="70"/>
      <c r="G59" s="70"/>
      <c r="H59" s="70"/>
      <c r="I59" s="70"/>
    </row>
    <row r="60" ht="15.75" customHeight="1">
      <c r="A60" s="68"/>
      <c r="B60" s="68"/>
      <c r="C60" s="69"/>
      <c r="D60" s="70"/>
      <c r="E60" s="70"/>
      <c r="F60" s="70"/>
      <c r="G60" s="70"/>
      <c r="H60" s="70"/>
      <c r="I60" s="70"/>
    </row>
    <row r="61" ht="15.75" customHeight="1">
      <c r="A61" s="68"/>
      <c r="B61" s="68"/>
      <c r="C61" s="69"/>
      <c r="D61" s="70"/>
      <c r="E61" s="70"/>
      <c r="F61" s="70"/>
      <c r="G61" s="70"/>
      <c r="H61" s="70"/>
      <c r="I61" s="70"/>
    </row>
    <row r="62" ht="15.75" customHeight="1">
      <c r="A62" s="68"/>
      <c r="B62" s="68"/>
      <c r="C62" s="69"/>
      <c r="D62" s="70"/>
      <c r="E62" s="70"/>
      <c r="F62" s="70"/>
      <c r="G62" s="70"/>
      <c r="H62" s="70"/>
      <c r="I62" s="70"/>
    </row>
    <row r="63" ht="15.75" customHeight="1">
      <c r="A63" s="68"/>
      <c r="B63" s="68"/>
      <c r="C63" s="69"/>
      <c r="D63" s="70"/>
      <c r="E63" s="70"/>
      <c r="F63" s="70"/>
      <c r="G63" s="70"/>
      <c r="H63" s="70"/>
      <c r="I63" s="70"/>
    </row>
    <row r="64" ht="15.75" customHeight="1">
      <c r="A64" s="68"/>
      <c r="B64" s="68"/>
      <c r="C64" s="69"/>
      <c r="D64" s="70"/>
      <c r="E64" s="70"/>
      <c r="F64" s="70"/>
      <c r="G64" s="70"/>
      <c r="H64" s="70"/>
      <c r="I64" s="70"/>
    </row>
    <row r="65" ht="15.75" customHeight="1">
      <c r="A65" s="68"/>
      <c r="B65" s="68"/>
      <c r="C65" s="69"/>
      <c r="D65" s="70"/>
      <c r="E65" s="70"/>
      <c r="F65" s="70"/>
      <c r="G65" s="70"/>
      <c r="H65" s="70"/>
      <c r="I65" s="70"/>
    </row>
    <row r="66" ht="15.75" customHeight="1">
      <c r="A66" s="68"/>
      <c r="B66" s="68"/>
      <c r="C66" s="69"/>
      <c r="D66" s="70"/>
      <c r="E66" s="70"/>
      <c r="F66" s="70"/>
      <c r="G66" s="70"/>
      <c r="H66" s="70"/>
      <c r="I66" s="70"/>
    </row>
    <row r="67" ht="15.75" customHeight="1">
      <c r="A67" s="68"/>
      <c r="B67" s="68"/>
      <c r="C67" s="69"/>
      <c r="D67" s="70"/>
      <c r="E67" s="70"/>
      <c r="F67" s="70"/>
      <c r="G67" s="70"/>
      <c r="H67" s="70"/>
      <c r="I67" s="70"/>
    </row>
    <row r="68" ht="15.75" customHeight="1">
      <c r="A68" s="68"/>
      <c r="B68" s="68"/>
      <c r="C68" s="69"/>
      <c r="D68" s="70"/>
      <c r="E68" s="70"/>
      <c r="F68" s="70"/>
      <c r="G68" s="70"/>
      <c r="H68" s="70"/>
      <c r="I68" s="70"/>
    </row>
    <row r="69" ht="15.75" customHeight="1">
      <c r="A69" s="68"/>
      <c r="B69" s="68"/>
      <c r="C69" s="69"/>
      <c r="D69" s="70"/>
      <c r="E69" s="70"/>
      <c r="F69" s="70"/>
      <c r="G69" s="70"/>
      <c r="H69" s="70"/>
      <c r="I69" s="70"/>
    </row>
    <row r="70" ht="15.75" customHeight="1">
      <c r="A70" s="68"/>
      <c r="B70" s="68"/>
      <c r="C70" s="69"/>
      <c r="D70" s="70"/>
      <c r="E70" s="70"/>
      <c r="F70" s="70"/>
      <c r="G70" s="70"/>
      <c r="H70" s="70"/>
      <c r="I70" s="70"/>
    </row>
    <row r="71" ht="15.75" customHeight="1">
      <c r="A71" s="68"/>
      <c r="B71" s="68"/>
      <c r="C71" s="69"/>
      <c r="D71" s="70"/>
      <c r="E71" s="70"/>
      <c r="F71" s="70"/>
      <c r="G71" s="70"/>
      <c r="H71" s="70"/>
      <c r="I71" s="70"/>
    </row>
    <row r="72" ht="15.75" customHeight="1">
      <c r="A72" s="68"/>
      <c r="B72" s="68"/>
      <c r="C72" s="69"/>
      <c r="D72" s="70"/>
      <c r="E72" s="70"/>
      <c r="F72" s="70"/>
      <c r="G72" s="70"/>
      <c r="H72" s="70"/>
      <c r="I72" s="70"/>
    </row>
    <row r="73" ht="15.75" customHeight="1">
      <c r="A73" s="68"/>
      <c r="B73" s="68"/>
      <c r="C73" s="69"/>
      <c r="D73" s="70"/>
      <c r="E73" s="70"/>
      <c r="F73" s="70"/>
      <c r="G73" s="70"/>
      <c r="H73" s="70"/>
      <c r="I73" s="70"/>
    </row>
    <row r="74" ht="15.75" customHeight="1">
      <c r="A74" s="68"/>
      <c r="B74" s="68"/>
      <c r="C74" s="69"/>
      <c r="D74" s="70"/>
      <c r="E74" s="70"/>
      <c r="F74" s="70"/>
      <c r="G74" s="70"/>
      <c r="H74" s="70"/>
      <c r="I74" s="70"/>
    </row>
    <row r="75" ht="15.75" customHeight="1">
      <c r="A75" s="68"/>
      <c r="B75" s="68"/>
      <c r="C75" s="69"/>
      <c r="D75" s="70"/>
      <c r="E75" s="70"/>
      <c r="F75" s="70"/>
      <c r="G75" s="70"/>
      <c r="H75" s="70"/>
      <c r="I75" s="70"/>
    </row>
    <row r="76" ht="15.75" customHeight="1">
      <c r="A76" s="68"/>
      <c r="B76" s="68"/>
      <c r="C76" s="69"/>
      <c r="D76" s="70"/>
      <c r="E76" s="70"/>
      <c r="F76" s="70"/>
      <c r="G76" s="70"/>
      <c r="H76" s="70"/>
      <c r="I76" s="70"/>
    </row>
    <row r="77" ht="15.75" customHeight="1">
      <c r="A77" s="68"/>
      <c r="B77" s="68"/>
      <c r="C77" s="69"/>
      <c r="D77" s="70"/>
      <c r="E77" s="70"/>
      <c r="F77" s="70"/>
      <c r="G77" s="70"/>
      <c r="H77" s="70"/>
      <c r="I77" s="70"/>
    </row>
    <row r="78" ht="15.75" customHeight="1">
      <c r="A78" s="68"/>
      <c r="B78" s="68"/>
      <c r="C78" s="69"/>
      <c r="D78" s="70"/>
      <c r="E78" s="70"/>
      <c r="F78" s="70"/>
      <c r="G78" s="70"/>
      <c r="H78" s="70"/>
      <c r="I78" s="70"/>
    </row>
    <row r="79" ht="15.75" customHeight="1">
      <c r="A79" s="68"/>
      <c r="B79" s="68"/>
      <c r="C79" s="69"/>
      <c r="D79" s="70"/>
      <c r="E79" s="70"/>
      <c r="F79" s="70"/>
      <c r="G79" s="70"/>
      <c r="H79" s="70"/>
      <c r="I79" s="70"/>
    </row>
    <row r="80" ht="15.75" customHeight="1">
      <c r="A80" s="68"/>
      <c r="B80" s="68"/>
      <c r="C80" s="69"/>
      <c r="D80" s="70"/>
      <c r="E80" s="70"/>
      <c r="F80" s="70"/>
      <c r="G80" s="70"/>
      <c r="H80" s="70"/>
      <c r="I80" s="70"/>
    </row>
    <row r="81" ht="15.75" customHeight="1">
      <c r="A81" s="68"/>
      <c r="B81" s="68"/>
      <c r="C81" s="69"/>
      <c r="D81" s="70"/>
      <c r="E81" s="70"/>
      <c r="F81" s="70"/>
      <c r="G81" s="70"/>
      <c r="H81" s="70"/>
      <c r="I81" s="70"/>
    </row>
    <row r="82" ht="15.75" customHeight="1">
      <c r="A82" s="68"/>
      <c r="B82" s="68"/>
      <c r="C82" s="69"/>
      <c r="D82" s="70"/>
      <c r="E82" s="70"/>
      <c r="F82" s="70"/>
      <c r="G82" s="70"/>
      <c r="H82" s="70"/>
      <c r="I82" s="70"/>
    </row>
    <row r="83" ht="15.75" customHeight="1">
      <c r="A83" s="68"/>
      <c r="B83" s="68"/>
      <c r="C83" s="69"/>
      <c r="D83" s="70"/>
      <c r="E83" s="70"/>
      <c r="F83" s="70"/>
      <c r="G83" s="70"/>
      <c r="H83" s="70"/>
      <c r="I83" s="70"/>
    </row>
    <row r="84" ht="15.75" customHeight="1">
      <c r="A84" s="68"/>
      <c r="B84" s="68"/>
      <c r="C84" s="69"/>
      <c r="D84" s="70"/>
      <c r="E84" s="70"/>
      <c r="F84" s="70"/>
      <c r="G84" s="70"/>
      <c r="H84" s="70"/>
      <c r="I84" s="70"/>
    </row>
    <row r="85" ht="15.75" customHeight="1">
      <c r="A85" s="68"/>
      <c r="B85" s="68"/>
      <c r="C85" s="69"/>
      <c r="D85" s="70"/>
      <c r="E85" s="70"/>
      <c r="F85" s="70"/>
      <c r="G85" s="70"/>
      <c r="H85" s="70"/>
      <c r="I85" s="70"/>
    </row>
    <row r="86" ht="15.75" customHeight="1">
      <c r="A86" s="68"/>
      <c r="B86" s="68"/>
      <c r="C86" s="69"/>
      <c r="D86" s="70"/>
      <c r="E86" s="70"/>
      <c r="F86" s="70"/>
      <c r="G86" s="70"/>
      <c r="H86" s="70"/>
      <c r="I86" s="70"/>
    </row>
    <row r="87" ht="15.75" customHeight="1">
      <c r="A87" s="68"/>
      <c r="B87" s="68"/>
      <c r="C87" s="69"/>
      <c r="D87" s="70"/>
      <c r="E87" s="70"/>
      <c r="F87" s="70"/>
      <c r="G87" s="70"/>
      <c r="H87" s="70"/>
      <c r="I87" s="70"/>
    </row>
    <row r="88" ht="15.75" customHeight="1">
      <c r="A88" s="68"/>
      <c r="B88" s="68"/>
      <c r="C88" s="69"/>
      <c r="D88" s="70"/>
      <c r="E88" s="70"/>
      <c r="F88" s="70"/>
      <c r="G88" s="70"/>
      <c r="H88" s="70"/>
      <c r="I88" s="70"/>
    </row>
    <row r="89" ht="15.75" customHeight="1">
      <c r="A89" s="68"/>
      <c r="B89" s="68"/>
      <c r="C89" s="69"/>
      <c r="D89" s="70"/>
      <c r="E89" s="70"/>
      <c r="F89" s="70"/>
      <c r="G89" s="70"/>
      <c r="H89" s="70"/>
      <c r="I89" s="70"/>
    </row>
    <row r="90" ht="15.75" customHeight="1">
      <c r="A90" s="68"/>
      <c r="B90" s="68"/>
      <c r="C90" s="69"/>
      <c r="D90" s="70"/>
      <c r="E90" s="70"/>
      <c r="F90" s="70"/>
      <c r="G90" s="70"/>
      <c r="H90" s="70"/>
      <c r="I90" s="70"/>
    </row>
    <row r="91" ht="15.75" customHeight="1">
      <c r="A91" s="68"/>
      <c r="B91" s="68"/>
      <c r="C91" s="69"/>
      <c r="D91" s="70"/>
      <c r="E91" s="70"/>
      <c r="F91" s="70"/>
      <c r="G91" s="70"/>
      <c r="H91" s="70"/>
      <c r="I91" s="70"/>
    </row>
    <row r="92" ht="15.75" customHeight="1">
      <c r="A92" s="68"/>
      <c r="B92" s="68"/>
      <c r="C92" s="69"/>
      <c r="D92" s="70"/>
      <c r="E92" s="70"/>
      <c r="F92" s="70"/>
      <c r="G92" s="70"/>
      <c r="H92" s="70"/>
      <c r="I92" s="70"/>
    </row>
    <row r="93" ht="15.75" customHeight="1">
      <c r="A93" s="68"/>
      <c r="B93" s="68"/>
      <c r="C93" s="69"/>
      <c r="D93" s="70"/>
      <c r="E93" s="70"/>
      <c r="F93" s="70"/>
      <c r="G93" s="70"/>
      <c r="H93" s="70"/>
      <c r="I93" s="70"/>
    </row>
    <row r="94" ht="15.75" customHeight="1">
      <c r="A94" s="68"/>
      <c r="B94" s="68"/>
      <c r="C94" s="69"/>
      <c r="D94" s="70"/>
      <c r="E94" s="70"/>
      <c r="F94" s="70"/>
      <c r="G94" s="70"/>
      <c r="H94" s="70"/>
      <c r="I94" s="70"/>
    </row>
    <row r="95" ht="15.75" customHeight="1">
      <c r="A95" s="68"/>
      <c r="B95" s="68"/>
      <c r="C95" s="69"/>
      <c r="D95" s="70"/>
      <c r="E95" s="70"/>
      <c r="F95" s="70"/>
      <c r="G95" s="70"/>
      <c r="H95" s="70"/>
      <c r="I95" s="70"/>
    </row>
    <row r="96" ht="15.75" customHeight="1">
      <c r="A96" s="68"/>
      <c r="B96" s="68"/>
      <c r="C96" s="69"/>
      <c r="D96" s="70"/>
      <c r="E96" s="70"/>
      <c r="F96" s="70"/>
      <c r="G96" s="70"/>
      <c r="H96" s="70"/>
      <c r="I96" s="70"/>
    </row>
    <row r="97" ht="15.75" customHeight="1">
      <c r="A97" s="68"/>
      <c r="B97" s="68"/>
      <c r="C97" s="69"/>
      <c r="D97" s="70"/>
      <c r="E97" s="70"/>
      <c r="F97" s="70"/>
      <c r="G97" s="70"/>
      <c r="H97" s="70"/>
      <c r="I97" s="70"/>
    </row>
    <row r="98" ht="15.75" customHeight="1">
      <c r="A98" s="68"/>
      <c r="B98" s="68"/>
      <c r="C98" s="69"/>
      <c r="D98" s="70"/>
      <c r="E98" s="70"/>
      <c r="F98" s="70"/>
      <c r="G98" s="70"/>
      <c r="H98" s="70"/>
      <c r="I98" s="70"/>
    </row>
    <row r="99" ht="15.75" customHeight="1">
      <c r="A99" s="68"/>
      <c r="B99" s="68"/>
      <c r="C99" s="69"/>
      <c r="D99" s="70"/>
      <c r="E99" s="70"/>
      <c r="F99" s="70"/>
      <c r="G99" s="70"/>
      <c r="H99" s="70"/>
      <c r="I99" s="70"/>
    </row>
    <row r="100" ht="15.75" customHeight="1">
      <c r="A100" s="68"/>
      <c r="B100" s="68"/>
      <c r="C100" s="69"/>
      <c r="D100" s="70"/>
      <c r="E100" s="70"/>
      <c r="F100" s="70"/>
      <c r="G100" s="70"/>
      <c r="H100" s="70"/>
      <c r="I100" s="70"/>
    </row>
    <row r="101" ht="15.75" customHeight="1">
      <c r="A101" s="68"/>
      <c r="B101" s="68"/>
      <c r="C101" s="69"/>
      <c r="D101" s="70"/>
      <c r="E101" s="70"/>
      <c r="F101" s="70"/>
      <c r="G101" s="70"/>
      <c r="H101" s="70"/>
      <c r="I101" s="70"/>
    </row>
    <row r="102" ht="15.75" customHeight="1">
      <c r="A102" s="68"/>
      <c r="B102" s="68"/>
      <c r="C102" s="69"/>
      <c r="D102" s="70"/>
      <c r="E102" s="70"/>
      <c r="F102" s="70"/>
      <c r="G102" s="70"/>
      <c r="H102" s="70"/>
      <c r="I102" s="70"/>
    </row>
    <row r="103" ht="15.75" customHeight="1">
      <c r="A103" s="68"/>
      <c r="B103" s="68"/>
      <c r="C103" s="69"/>
      <c r="D103" s="70"/>
      <c r="E103" s="70"/>
      <c r="F103" s="70"/>
      <c r="G103" s="70"/>
      <c r="H103" s="70"/>
      <c r="I103" s="70"/>
    </row>
    <row r="104" ht="15.75" customHeight="1">
      <c r="A104" s="68"/>
      <c r="B104" s="68"/>
      <c r="C104" s="69"/>
      <c r="D104" s="70"/>
      <c r="E104" s="70"/>
      <c r="F104" s="70"/>
      <c r="G104" s="70"/>
      <c r="H104" s="70"/>
      <c r="I104" s="70"/>
    </row>
    <row r="105" ht="15.75" customHeight="1">
      <c r="A105" s="68"/>
      <c r="B105" s="68"/>
      <c r="C105" s="69"/>
      <c r="D105" s="70"/>
      <c r="E105" s="70"/>
      <c r="F105" s="70"/>
      <c r="G105" s="70"/>
      <c r="H105" s="70"/>
      <c r="I105" s="70"/>
    </row>
    <row r="106" ht="15.75" customHeight="1">
      <c r="A106" s="68"/>
      <c r="B106" s="68"/>
      <c r="C106" s="69"/>
      <c r="D106" s="70"/>
      <c r="E106" s="70"/>
      <c r="F106" s="70"/>
      <c r="G106" s="70"/>
      <c r="H106" s="70"/>
      <c r="I106" s="70"/>
    </row>
    <row r="107" ht="15.75" customHeight="1">
      <c r="A107" s="68"/>
      <c r="B107" s="68"/>
      <c r="C107" s="69"/>
      <c r="D107" s="70"/>
      <c r="E107" s="70"/>
      <c r="F107" s="70"/>
      <c r="G107" s="70"/>
      <c r="H107" s="70"/>
      <c r="I107" s="70"/>
    </row>
    <row r="108" ht="15.75" customHeight="1">
      <c r="A108" s="68"/>
      <c r="B108" s="68"/>
      <c r="C108" s="69"/>
      <c r="D108" s="70"/>
      <c r="E108" s="70"/>
      <c r="F108" s="70"/>
      <c r="G108" s="70"/>
      <c r="H108" s="70"/>
      <c r="I108" s="70"/>
    </row>
    <row r="109" ht="15.75" customHeight="1">
      <c r="A109" s="68"/>
      <c r="B109" s="68"/>
      <c r="C109" s="69"/>
      <c r="D109" s="70"/>
      <c r="E109" s="70"/>
      <c r="F109" s="70"/>
      <c r="G109" s="70"/>
      <c r="H109" s="70"/>
      <c r="I109" s="70"/>
    </row>
    <row r="110" ht="15.75" customHeight="1">
      <c r="A110" s="68"/>
      <c r="B110" s="68"/>
      <c r="C110" s="69"/>
      <c r="D110" s="70"/>
      <c r="E110" s="70"/>
      <c r="F110" s="70"/>
      <c r="G110" s="70"/>
      <c r="H110" s="70"/>
      <c r="I110" s="70"/>
    </row>
    <row r="111" ht="15.75" customHeight="1">
      <c r="A111" s="68"/>
      <c r="B111" s="68"/>
      <c r="C111" s="69"/>
      <c r="D111" s="70"/>
      <c r="E111" s="70"/>
      <c r="F111" s="70"/>
      <c r="G111" s="70"/>
      <c r="H111" s="70"/>
      <c r="I111" s="70"/>
    </row>
    <row r="112" ht="15.75" customHeight="1">
      <c r="A112" s="68"/>
      <c r="B112" s="68"/>
      <c r="C112" s="69"/>
      <c r="D112" s="70"/>
      <c r="E112" s="70"/>
      <c r="F112" s="70"/>
      <c r="G112" s="70"/>
      <c r="H112" s="70"/>
      <c r="I112" s="70"/>
    </row>
    <row r="113" ht="15.75" customHeight="1">
      <c r="A113" s="68"/>
      <c r="B113" s="68"/>
      <c r="C113" s="69"/>
      <c r="D113" s="70"/>
      <c r="E113" s="70"/>
      <c r="F113" s="70"/>
      <c r="G113" s="70"/>
      <c r="H113" s="70"/>
      <c r="I113" s="70"/>
    </row>
    <row r="114" ht="15.75" customHeight="1">
      <c r="A114" s="68"/>
      <c r="B114" s="68"/>
      <c r="C114" s="69"/>
      <c r="D114" s="70"/>
      <c r="E114" s="70"/>
      <c r="F114" s="70"/>
      <c r="G114" s="70"/>
      <c r="H114" s="70"/>
      <c r="I114" s="70"/>
    </row>
    <row r="115" ht="15.75" customHeight="1">
      <c r="A115" s="68"/>
      <c r="B115" s="68"/>
      <c r="C115" s="69"/>
      <c r="D115" s="70"/>
      <c r="E115" s="70"/>
      <c r="F115" s="70"/>
      <c r="G115" s="70"/>
      <c r="H115" s="70"/>
      <c r="I115" s="70"/>
    </row>
    <row r="116" ht="15.75" customHeight="1">
      <c r="A116" s="68"/>
      <c r="B116" s="68"/>
      <c r="C116" s="69"/>
      <c r="D116" s="70"/>
      <c r="E116" s="70"/>
      <c r="F116" s="70"/>
      <c r="G116" s="70"/>
      <c r="H116" s="70"/>
      <c r="I116" s="70"/>
    </row>
    <row r="117" ht="15.75" customHeight="1">
      <c r="A117" s="68"/>
      <c r="B117" s="68"/>
      <c r="C117" s="69"/>
      <c r="D117" s="70"/>
      <c r="E117" s="70"/>
      <c r="F117" s="70"/>
      <c r="G117" s="70"/>
      <c r="H117" s="70"/>
      <c r="I117" s="70"/>
    </row>
    <row r="118" ht="15.75" customHeight="1">
      <c r="A118" s="68"/>
      <c r="B118" s="68"/>
      <c r="C118" s="69"/>
      <c r="D118" s="70"/>
      <c r="E118" s="70"/>
      <c r="F118" s="70"/>
      <c r="G118" s="70"/>
      <c r="H118" s="70"/>
      <c r="I118" s="70"/>
    </row>
    <row r="119" ht="15.75" customHeight="1">
      <c r="A119" s="68"/>
      <c r="B119" s="68"/>
      <c r="C119" s="69"/>
      <c r="D119" s="70"/>
      <c r="E119" s="70"/>
      <c r="F119" s="70"/>
      <c r="G119" s="70"/>
      <c r="H119" s="70"/>
      <c r="I119" s="70"/>
    </row>
    <row r="120" ht="15.75" customHeight="1">
      <c r="A120" s="68"/>
      <c r="B120" s="68"/>
      <c r="C120" s="69"/>
      <c r="D120" s="70"/>
      <c r="E120" s="70"/>
      <c r="F120" s="70"/>
      <c r="G120" s="70"/>
      <c r="H120" s="70"/>
      <c r="I120" s="70"/>
    </row>
    <row r="121" ht="15.75" customHeight="1">
      <c r="A121" s="68"/>
      <c r="B121" s="68"/>
      <c r="C121" s="69"/>
      <c r="D121" s="70"/>
      <c r="E121" s="70"/>
      <c r="F121" s="70"/>
      <c r="G121" s="70"/>
      <c r="H121" s="70"/>
      <c r="I121" s="70"/>
    </row>
    <row r="122" ht="15.75" customHeight="1">
      <c r="A122" s="68"/>
      <c r="B122" s="68"/>
      <c r="C122" s="69"/>
      <c r="D122" s="70"/>
      <c r="E122" s="70"/>
      <c r="F122" s="70"/>
      <c r="G122" s="70"/>
      <c r="H122" s="70"/>
      <c r="I122" s="70"/>
    </row>
    <row r="123" ht="15.75" customHeight="1">
      <c r="A123" s="68"/>
      <c r="B123" s="68"/>
      <c r="C123" s="69"/>
      <c r="D123" s="70"/>
      <c r="E123" s="70"/>
      <c r="F123" s="70"/>
      <c r="G123" s="70"/>
      <c r="H123" s="70"/>
      <c r="I123" s="70"/>
    </row>
    <row r="124" ht="15.75" customHeight="1">
      <c r="A124" s="68"/>
      <c r="B124" s="68"/>
      <c r="C124" s="69"/>
      <c r="D124" s="70"/>
      <c r="E124" s="70"/>
      <c r="F124" s="70"/>
      <c r="G124" s="70"/>
      <c r="H124" s="70"/>
      <c r="I124" s="70"/>
    </row>
    <row r="125" ht="15.75" customHeight="1">
      <c r="A125" s="68"/>
      <c r="B125" s="68"/>
      <c r="C125" s="69"/>
      <c r="D125" s="70"/>
      <c r="E125" s="70"/>
      <c r="F125" s="70"/>
      <c r="G125" s="70"/>
      <c r="H125" s="70"/>
      <c r="I125" s="70"/>
    </row>
    <row r="126" ht="15.75" customHeight="1">
      <c r="A126" s="68"/>
      <c r="B126" s="68"/>
      <c r="C126" s="69"/>
      <c r="D126" s="70"/>
      <c r="E126" s="70"/>
      <c r="F126" s="70"/>
      <c r="G126" s="70"/>
      <c r="H126" s="70"/>
      <c r="I126" s="70"/>
    </row>
    <row r="127" ht="15.75" customHeight="1">
      <c r="A127" s="68"/>
      <c r="B127" s="68"/>
      <c r="C127" s="69"/>
      <c r="D127" s="70"/>
      <c r="E127" s="70"/>
      <c r="F127" s="70"/>
      <c r="G127" s="70"/>
      <c r="H127" s="70"/>
      <c r="I127" s="70"/>
    </row>
    <row r="128" ht="15.75" customHeight="1">
      <c r="A128" s="68"/>
      <c r="B128" s="68"/>
      <c r="C128" s="69"/>
      <c r="D128" s="70"/>
      <c r="E128" s="70"/>
      <c r="F128" s="70"/>
      <c r="G128" s="70"/>
      <c r="H128" s="70"/>
      <c r="I128" s="70"/>
    </row>
    <row r="129" ht="15.75" customHeight="1">
      <c r="A129" s="68"/>
      <c r="B129" s="68"/>
      <c r="C129" s="69"/>
      <c r="D129" s="70"/>
      <c r="E129" s="70"/>
      <c r="F129" s="70"/>
      <c r="G129" s="70"/>
      <c r="H129" s="70"/>
      <c r="I129" s="70"/>
    </row>
    <row r="130" ht="15.75" customHeight="1">
      <c r="A130" s="68"/>
      <c r="B130" s="68"/>
      <c r="C130" s="69"/>
      <c r="D130" s="70"/>
      <c r="E130" s="70"/>
      <c r="F130" s="70"/>
      <c r="G130" s="70"/>
      <c r="H130" s="70"/>
      <c r="I130" s="70"/>
    </row>
    <row r="131" ht="15.75" customHeight="1">
      <c r="A131" s="68"/>
      <c r="B131" s="68"/>
      <c r="C131" s="69"/>
      <c r="D131" s="70"/>
      <c r="E131" s="70"/>
      <c r="F131" s="70"/>
      <c r="G131" s="70"/>
      <c r="H131" s="70"/>
      <c r="I131" s="70"/>
    </row>
    <row r="132" ht="15.75" customHeight="1">
      <c r="A132" s="68"/>
      <c r="B132" s="68"/>
      <c r="C132" s="69"/>
      <c r="D132" s="70"/>
      <c r="E132" s="70"/>
      <c r="F132" s="70"/>
      <c r="G132" s="70"/>
      <c r="H132" s="70"/>
      <c r="I132" s="70"/>
    </row>
    <row r="133" ht="15.75" customHeight="1">
      <c r="A133" s="68"/>
      <c r="B133" s="68"/>
      <c r="C133" s="69"/>
      <c r="D133" s="70"/>
      <c r="E133" s="70"/>
      <c r="F133" s="70"/>
      <c r="G133" s="70"/>
      <c r="H133" s="70"/>
      <c r="I133" s="70"/>
    </row>
    <row r="134" ht="15.75" customHeight="1">
      <c r="A134" s="68"/>
      <c r="B134" s="68"/>
      <c r="C134" s="69"/>
      <c r="D134" s="70"/>
      <c r="E134" s="70"/>
      <c r="F134" s="70"/>
      <c r="G134" s="70"/>
      <c r="H134" s="70"/>
      <c r="I134" s="70"/>
    </row>
    <row r="135" ht="15.75" customHeight="1">
      <c r="A135" s="68"/>
      <c r="B135" s="68"/>
      <c r="C135" s="69"/>
      <c r="D135" s="70"/>
      <c r="E135" s="70"/>
      <c r="F135" s="70"/>
      <c r="G135" s="70"/>
      <c r="H135" s="70"/>
      <c r="I135" s="70"/>
    </row>
    <row r="136" ht="15.75" customHeight="1">
      <c r="A136" s="68"/>
      <c r="B136" s="68"/>
      <c r="C136" s="69"/>
      <c r="D136" s="70"/>
      <c r="E136" s="70"/>
      <c r="F136" s="70"/>
      <c r="G136" s="70"/>
      <c r="H136" s="70"/>
      <c r="I136" s="70"/>
    </row>
    <row r="137" ht="15.75" customHeight="1">
      <c r="A137" s="68"/>
      <c r="B137" s="68"/>
      <c r="C137" s="69"/>
      <c r="D137" s="70"/>
      <c r="E137" s="70"/>
      <c r="F137" s="70"/>
      <c r="G137" s="70"/>
      <c r="H137" s="70"/>
      <c r="I137" s="70"/>
    </row>
    <row r="138" ht="15.75" customHeight="1">
      <c r="A138" s="68"/>
      <c r="B138" s="68"/>
      <c r="C138" s="69"/>
      <c r="D138" s="70"/>
      <c r="E138" s="70"/>
      <c r="F138" s="70"/>
      <c r="G138" s="70"/>
      <c r="H138" s="70"/>
      <c r="I138" s="70"/>
    </row>
    <row r="139" ht="15.75" customHeight="1">
      <c r="A139" s="68"/>
      <c r="B139" s="68"/>
      <c r="C139" s="69"/>
      <c r="D139" s="70"/>
      <c r="E139" s="70"/>
      <c r="F139" s="70"/>
      <c r="G139" s="70"/>
      <c r="H139" s="70"/>
      <c r="I139" s="70"/>
    </row>
    <row r="140" ht="15.75" customHeight="1">
      <c r="A140" s="68"/>
      <c r="B140" s="68"/>
      <c r="C140" s="69"/>
      <c r="D140" s="70"/>
      <c r="E140" s="70"/>
      <c r="F140" s="70"/>
      <c r="G140" s="70"/>
      <c r="H140" s="70"/>
      <c r="I140" s="70"/>
    </row>
    <row r="141" ht="15.75" customHeight="1">
      <c r="A141" s="68"/>
      <c r="B141" s="68"/>
      <c r="C141" s="69"/>
      <c r="D141" s="70"/>
      <c r="E141" s="70"/>
      <c r="F141" s="70"/>
      <c r="G141" s="70"/>
      <c r="H141" s="70"/>
      <c r="I141" s="70"/>
    </row>
    <row r="142" ht="15.75" customHeight="1">
      <c r="A142" s="68"/>
      <c r="B142" s="68"/>
      <c r="C142" s="69"/>
      <c r="D142" s="70"/>
      <c r="E142" s="70"/>
      <c r="F142" s="70"/>
      <c r="G142" s="70"/>
      <c r="H142" s="70"/>
      <c r="I142" s="70"/>
    </row>
    <row r="143" ht="15.75" customHeight="1">
      <c r="A143" s="68"/>
      <c r="B143" s="68"/>
      <c r="C143" s="69"/>
      <c r="D143" s="70"/>
      <c r="E143" s="70"/>
      <c r="F143" s="70"/>
      <c r="G143" s="70"/>
      <c r="H143" s="70"/>
      <c r="I143" s="70"/>
    </row>
    <row r="144" ht="15.75" customHeight="1">
      <c r="A144" s="68"/>
      <c r="B144" s="68"/>
      <c r="C144" s="69"/>
      <c r="D144" s="70"/>
      <c r="E144" s="70"/>
      <c r="F144" s="70"/>
      <c r="G144" s="70"/>
      <c r="H144" s="70"/>
      <c r="I144" s="70"/>
    </row>
    <row r="145" ht="15.75" customHeight="1">
      <c r="A145" s="68"/>
      <c r="B145" s="68"/>
      <c r="C145" s="69"/>
      <c r="D145" s="70"/>
      <c r="E145" s="70"/>
      <c r="F145" s="70"/>
      <c r="G145" s="70"/>
      <c r="H145" s="70"/>
      <c r="I145" s="70"/>
    </row>
    <row r="146" ht="15.75" customHeight="1">
      <c r="A146" s="68"/>
      <c r="B146" s="68"/>
      <c r="C146" s="69"/>
      <c r="D146" s="70"/>
      <c r="E146" s="70"/>
      <c r="F146" s="70"/>
      <c r="G146" s="70"/>
      <c r="H146" s="70"/>
      <c r="I146" s="70"/>
    </row>
    <row r="147" ht="15.75" customHeight="1">
      <c r="A147" s="68"/>
      <c r="B147" s="68"/>
      <c r="C147" s="69"/>
      <c r="D147" s="70"/>
      <c r="E147" s="70"/>
      <c r="F147" s="70"/>
      <c r="G147" s="70"/>
      <c r="H147" s="70"/>
      <c r="I147" s="70"/>
    </row>
    <row r="148" ht="15.75" customHeight="1">
      <c r="A148" s="68"/>
      <c r="B148" s="68"/>
      <c r="C148" s="69"/>
      <c r="D148" s="70"/>
      <c r="E148" s="70"/>
      <c r="F148" s="70"/>
      <c r="G148" s="70"/>
      <c r="H148" s="70"/>
      <c r="I148" s="70"/>
    </row>
    <row r="149" ht="15.75" customHeight="1">
      <c r="A149" s="68"/>
      <c r="B149" s="68"/>
      <c r="C149" s="69"/>
      <c r="D149" s="70"/>
      <c r="E149" s="70"/>
      <c r="F149" s="70"/>
      <c r="G149" s="70"/>
      <c r="H149" s="70"/>
      <c r="I149" s="70"/>
    </row>
    <row r="150" ht="15.75" customHeight="1">
      <c r="A150" s="68"/>
      <c r="B150" s="68"/>
      <c r="C150" s="69"/>
      <c r="D150" s="70"/>
      <c r="E150" s="70"/>
      <c r="F150" s="70"/>
      <c r="G150" s="70"/>
      <c r="H150" s="70"/>
      <c r="I150" s="70"/>
    </row>
    <row r="151" ht="15.75" customHeight="1">
      <c r="A151" s="68"/>
      <c r="B151" s="68"/>
      <c r="C151" s="69"/>
      <c r="D151" s="70"/>
      <c r="E151" s="70"/>
      <c r="F151" s="70"/>
      <c r="G151" s="70"/>
      <c r="H151" s="70"/>
      <c r="I151" s="70"/>
    </row>
    <row r="152" ht="15.75" customHeight="1">
      <c r="A152" s="68"/>
      <c r="B152" s="68"/>
      <c r="C152" s="69"/>
      <c r="D152" s="70"/>
      <c r="E152" s="70"/>
      <c r="F152" s="70"/>
      <c r="G152" s="70"/>
      <c r="H152" s="70"/>
      <c r="I152" s="70"/>
    </row>
    <row r="153" ht="15.75" customHeight="1">
      <c r="A153" s="68"/>
      <c r="B153" s="68"/>
      <c r="C153" s="69"/>
      <c r="D153" s="70"/>
      <c r="E153" s="70"/>
      <c r="F153" s="70"/>
      <c r="G153" s="70"/>
      <c r="H153" s="70"/>
      <c r="I153" s="70"/>
    </row>
    <row r="154" ht="15.75" customHeight="1">
      <c r="A154" s="68"/>
      <c r="B154" s="68"/>
      <c r="C154" s="69"/>
      <c r="D154" s="70"/>
      <c r="E154" s="70"/>
      <c r="F154" s="70"/>
      <c r="G154" s="70"/>
      <c r="H154" s="70"/>
      <c r="I154" s="70"/>
    </row>
    <row r="155" ht="15.75" customHeight="1">
      <c r="A155" s="68"/>
      <c r="B155" s="68"/>
      <c r="C155" s="69"/>
      <c r="D155" s="70"/>
      <c r="E155" s="70"/>
      <c r="F155" s="70"/>
      <c r="G155" s="70"/>
      <c r="H155" s="70"/>
      <c r="I155" s="70"/>
    </row>
    <row r="156" ht="15.75" customHeight="1">
      <c r="A156" s="68"/>
      <c r="B156" s="68"/>
      <c r="C156" s="69"/>
      <c r="D156" s="70"/>
      <c r="E156" s="70"/>
      <c r="F156" s="70"/>
      <c r="G156" s="70"/>
      <c r="H156" s="70"/>
      <c r="I156" s="70"/>
    </row>
    <row r="157" ht="15.75" customHeight="1">
      <c r="A157" s="68"/>
      <c r="B157" s="68"/>
      <c r="C157" s="69"/>
      <c r="D157" s="70"/>
      <c r="E157" s="70"/>
      <c r="F157" s="70"/>
      <c r="G157" s="70"/>
      <c r="H157" s="70"/>
      <c r="I157" s="70"/>
    </row>
    <row r="158" ht="15.75" customHeight="1">
      <c r="A158" s="68"/>
      <c r="B158" s="68"/>
      <c r="C158" s="69"/>
      <c r="D158" s="70"/>
      <c r="E158" s="70"/>
      <c r="F158" s="70"/>
      <c r="G158" s="70"/>
      <c r="H158" s="70"/>
      <c r="I158" s="70"/>
    </row>
    <row r="159" ht="15.75" customHeight="1">
      <c r="A159" s="68"/>
      <c r="B159" s="68"/>
      <c r="C159" s="69"/>
      <c r="D159" s="70"/>
      <c r="E159" s="70"/>
      <c r="F159" s="70"/>
      <c r="G159" s="70"/>
      <c r="H159" s="70"/>
      <c r="I159" s="70"/>
    </row>
    <row r="160" ht="15.75" customHeight="1">
      <c r="A160" s="68"/>
      <c r="B160" s="68"/>
      <c r="C160" s="69"/>
      <c r="D160" s="70"/>
      <c r="E160" s="70"/>
      <c r="F160" s="70"/>
      <c r="G160" s="70"/>
      <c r="H160" s="70"/>
      <c r="I160" s="70"/>
    </row>
    <row r="161" ht="15.75" customHeight="1">
      <c r="A161" s="68"/>
      <c r="B161" s="68"/>
      <c r="C161" s="69"/>
      <c r="D161" s="70"/>
      <c r="E161" s="70"/>
      <c r="F161" s="70"/>
      <c r="G161" s="70"/>
      <c r="H161" s="70"/>
      <c r="I161" s="70"/>
    </row>
    <row r="162" ht="15.75" customHeight="1">
      <c r="A162" s="68"/>
      <c r="B162" s="68"/>
      <c r="C162" s="69"/>
      <c r="D162" s="70"/>
      <c r="E162" s="70"/>
      <c r="F162" s="70"/>
      <c r="G162" s="70"/>
      <c r="H162" s="70"/>
      <c r="I162" s="70"/>
    </row>
    <row r="163" ht="15.75" customHeight="1">
      <c r="A163" s="68"/>
      <c r="B163" s="68"/>
      <c r="C163" s="69"/>
      <c r="D163" s="70"/>
      <c r="E163" s="70"/>
      <c r="F163" s="70"/>
      <c r="G163" s="70"/>
      <c r="H163" s="70"/>
      <c r="I163" s="70"/>
    </row>
    <row r="164" ht="15.75" customHeight="1">
      <c r="A164" s="68"/>
      <c r="B164" s="68"/>
      <c r="C164" s="69"/>
      <c r="D164" s="70"/>
      <c r="E164" s="70"/>
      <c r="F164" s="70"/>
      <c r="G164" s="70"/>
      <c r="H164" s="70"/>
      <c r="I164" s="70"/>
    </row>
    <row r="165" ht="15.75" customHeight="1">
      <c r="A165" s="68"/>
      <c r="B165" s="68"/>
      <c r="C165" s="69"/>
      <c r="D165" s="70"/>
      <c r="E165" s="70"/>
      <c r="F165" s="70"/>
      <c r="G165" s="70"/>
      <c r="H165" s="70"/>
      <c r="I165" s="70"/>
    </row>
    <row r="166" ht="15.75" customHeight="1">
      <c r="A166" s="68"/>
      <c r="B166" s="68"/>
      <c r="C166" s="69"/>
      <c r="D166" s="70"/>
      <c r="E166" s="70"/>
      <c r="F166" s="70"/>
      <c r="G166" s="70"/>
      <c r="H166" s="70"/>
      <c r="I166" s="70"/>
    </row>
    <row r="167" ht="15.75" customHeight="1">
      <c r="A167" s="68"/>
      <c r="B167" s="68"/>
      <c r="C167" s="69"/>
      <c r="D167" s="70"/>
      <c r="E167" s="70"/>
      <c r="F167" s="70"/>
      <c r="G167" s="70"/>
      <c r="H167" s="70"/>
      <c r="I167" s="70"/>
    </row>
    <row r="168" ht="15.75" customHeight="1">
      <c r="A168" s="68"/>
      <c r="B168" s="68"/>
      <c r="C168" s="69"/>
      <c r="D168" s="70"/>
      <c r="E168" s="70"/>
      <c r="F168" s="70"/>
      <c r="G168" s="70"/>
      <c r="H168" s="70"/>
      <c r="I168" s="70"/>
    </row>
    <row r="169" ht="15.75" customHeight="1">
      <c r="A169" s="68"/>
      <c r="B169" s="68"/>
      <c r="C169" s="69"/>
      <c r="D169" s="70"/>
      <c r="E169" s="70"/>
      <c r="F169" s="70"/>
      <c r="G169" s="70"/>
      <c r="H169" s="70"/>
      <c r="I169" s="70"/>
    </row>
    <row r="170" ht="15.75" customHeight="1">
      <c r="A170" s="68"/>
      <c r="B170" s="68"/>
      <c r="C170" s="69"/>
      <c r="D170" s="70"/>
      <c r="E170" s="70"/>
      <c r="F170" s="70"/>
      <c r="G170" s="70"/>
      <c r="H170" s="70"/>
      <c r="I170" s="70"/>
    </row>
    <row r="171" ht="15.75" customHeight="1">
      <c r="A171" s="68"/>
      <c r="B171" s="68"/>
      <c r="C171" s="69"/>
      <c r="D171" s="70"/>
      <c r="E171" s="70"/>
      <c r="F171" s="70"/>
      <c r="G171" s="70"/>
      <c r="H171" s="70"/>
      <c r="I171" s="70"/>
    </row>
    <row r="172" ht="15.75" customHeight="1">
      <c r="A172" s="68"/>
      <c r="B172" s="68"/>
      <c r="C172" s="69"/>
      <c r="D172" s="70"/>
      <c r="E172" s="70"/>
      <c r="F172" s="70"/>
      <c r="G172" s="70"/>
      <c r="H172" s="70"/>
      <c r="I172" s="70"/>
    </row>
    <row r="173" ht="15.75" customHeight="1">
      <c r="A173" s="68"/>
      <c r="B173" s="68"/>
      <c r="C173" s="69"/>
      <c r="D173" s="70"/>
      <c r="E173" s="70"/>
      <c r="F173" s="70"/>
      <c r="G173" s="70"/>
      <c r="H173" s="70"/>
      <c r="I173" s="70"/>
    </row>
    <row r="174" ht="15.75" customHeight="1">
      <c r="A174" s="68"/>
      <c r="B174" s="68"/>
      <c r="C174" s="69"/>
      <c r="D174" s="70"/>
      <c r="E174" s="70"/>
      <c r="F174" s="70"/>
      <c r="G174" s="70"/>
      <c r="H174" s="70"/>
      <c r="I174" s="70"/>
    </row>
    <row r="175" ht="15.75" customHeight="1">
      <c r="A175" s="68"/>
      <c r="B175" s="68"/>
      <c r="C175" s="69"/>
      <c r="D175" s="70"/>
      <c r="E175" s="70"/>
      <c r="F175" s="70"/>
      <c r="G175" s="70"/>
      <c r="H175" s="70"/>
      <c r="I175" s="70"/>
    </row>
    <row r="176" ht="15.75" customHeight="1">
      <c r="A176" s="68"/>
      <c r="B176" s="68"/>
      <c r="C176" s="69"/>
      <c r="D176" s="70"/>
      <c r="E176" s="70"/>
      <c r="F176" s="70"/>
      <c r="G176" s="70"/>
      <c r="H176" s="70"/>
      <c r="I176" s="70"/>
    </row>
    <row r="177" ht="15.75" customHeight="1">
      <c r="A177" s="68"/>
      <c r="B177" s="68"/>
      <c r="C177" s="69"/>
      <c r="D177" s="70"/>
      <c r="E177" s="70"/>
      <c r="F177" s="70"/>
      <c r="G177" s="70"/>
      <c r="H177" s="70"/>
      <c r="I177" s="70"/>
    </row>
    <row r="178" ht="15.75" customHeight="1">
      <c r="A178" s="68"/>
      <c r="B178" s="68"/>
      <c r="C178" s="69"/>
      <c r="D178" s="70"/>
      <c r="E178" s="70"/>
      <c r="F178" s="70"/>
      <c r="G178" s="70"/>
      <c r="H178" s="70"/>
      <c r="I178" s="70"/>
    </row>
    <row r="179" ht="15.75" customHeight="1">
      <c r="A179" s="68"/>
      <c r="B179" s="68"/>
      <c r="C179" s="69"/>
      <c r="D179" s="70"/>
      <c r="E179" s="70"/>
      <c r="F179" s="70"/>
      <c r="G179" s="70"/>
      <c r="H179" s="70"/>
      <c r="I179" s="70"/>
    </row>
    <row r="180" ht="15.75" customHeight="1">
      <c r="A180" s="68"/>
      <c r="B180" s="68"/>
      <c r="C180" s="69"/>
      <c r="D180" s="70"/>
      <c r="E180" s="70"/>
      <c r="F180" s="70"/>
      <c r="G180" s="70"/>
      <c r="H180" s="70"/>
      <c r="I180" s="70"/>
    </row>
    <row r="181" ht="15.75" customHeight="1">
      <c r="A181" s="68"/>
      <c r="B181" s="68"/>
      <c r="C181" s="69"/>
      <c r="D181" s="70"/>
      <c r="E181" s="70"/>
      <c r="F181" s="70"/>
      <c r="G181" s="70"/>
      <c r="H181" s="70"/>
      <c r="I181" s="70"/>
    </row>
    <row r="182" ht="15.75" customHeight="1">
      <c r="A182" s="68"/>
      <c r="B182" s="68"/>
      <c r="C182" s="69"/>
      <c r="D182" s="70"/>
      <c r="E182" s="70"/>
      <c r="F182" s="70"/>
      <c r="G182" s="70"/>
      <c r="H182" s="70"/>
      <c r="I182" s="70"/>
    </row>
    <row r="183" ht="15.75" customHeight="1">
      <c r="A183" s="68"/>
      <c r="B183" s="68"/>
      <c r="C183" s="69"/>
      <c r="D183" s="70"/>
      <c r="E183" s="70"/>
      <c r="F183" s="70"/>
      <c r="G183" s="70"/>
      <c r="H183" s="70"/>
      <c r="I183" s="70"/>
    </row>
    <row r="184" ht="15.75" customHeight="1">
      <c r="A184" s="68"/>
      <c r="B184" s="68"/>
      <c r="C184" s="69"/>
      <c r="D184" s="70"/>
      <c r="E184" s="70"/>
      <c r="F184" s="70"/>
      <c r="G184" s="70"/>
      <c r="H184" s="70"/>
      <c r="I184" s="70"/>
    </row>
    <row r="185" ht="15.75" customHeight="1">
      <c r="A185" s="68"/>
      <c r="B185" s="68"/>
      <c r="C185" s="69"/>
      <c r="D185" s="70"/>
      <c r="E185" s="70"/>
      <c r="F185" s="70"/>
      <c r="G185" s="70"/>
      <c r="H185" s="70"/>
      <c r="I185" s="70"/>
    </row>
    <row r="186" ht="15.75" customHeight="1">
      <c r="A186" s="68"/>
      <c r="B186" s="68"/>
      <c r="C186" s="69"/>
      <c r="D186" s="70"/>
      <c r="E186" s="70"/>
      <c r="F186" s="70"/>
      <c r="G186" s="70"/>
      <c r="H186" s="70"/>
      <c r="I186" s="70"/>
    </row>
    <row r="187" ht="15.75" customHeight="1">
      <c r="A187" s="68"/>
      <c r="B187" s="68"/>
      <c r="C187" s="69"/>
      <c r="D187" s="70"/>
      <c r="E187" s="70"/>
      <c r="F187" s="70"/>
      <c r="G187" s="70"/>
      <c r="H187" s="70"/>
      <c r="I187" s="70"/>
    </row>
    <row r="188" ht="15.75" customHeight="1">
      <c r="A188" s="68"/>
      <c r="B188" s="68"/>
      <c r="C188" s="69"/>
      <c r="D188" s="70"/>
      <c r="E188" s="70"/>
      <c r="F188" s="70"/>
      <c r="G188" s="70"/>
      <c r="H188" s="70"/>
      <c r="I188" s="70"/>
    </row>
    <row r="189" ht="15.75" customHeight="1">
      <c r="A189" s="68"/>
      <c r="B189" s="68"/>
      <c r="C189" s="69"/>
      <c r="D189" s="70"/>
      <c r="E189" s="70"/>
      <c r="F189" s="70"/>
      <c r="G189" s="70"/>
      <c r="H189" s="70"/>
      <c r="I189" s="70"/>
    </row>
    <row r="190" ht="15.75" customHeight="1">
      <c r="A190" s="68"/>
      <c r="B190" s="68"/>
      <c r="C190" s="69"/>
      <c r="D190" s="70"/>
      <c r="E190" s="70"/>
      <c r="F190" s="70"/>
      <c r="G190" s="70"/>
      <c r="H190" s="70"/>
      <c r="I190" s="70"/>
    </row>
    <row r="191" ht="15.75" customHeight="1">
      <c r="A191" s="68"/>
      <c r="B191" s="68"/>
      <c r="C191" s="69"/>
      <c r="D191" s="70"/>
      <c r="E191" s="70"/>
      <c r="F191" s="70"/>
      <c r="G191" s="70"/>
      <c r="H191" s="70"/>
      <c r="I191" s="70"/>
    </row>
    <row r="192" ht="15.75" customHeight="1">
      <c r="A192" s="68"/>
      <c r="B192" s="68"/>
      <c r="C192" s="69"/>
      <c r="D192" s="70"/>
      <c r="E192" s="70"/>
      <c r="F192" s="70"/>
      <c r="G192" s="70"/>
      <c r="H192" s="70"/>
      <c r="I192" s="70"/>
    </row>
    <row r="193" ht="15.75" customHeight="1">
      <c r="A193" s="68"/>
      <c r="B193" s="68"/>
      <c r="C193" s="69"/>
      <c r="D193" s="70"/>
      <c r="E193" s="70"/>
      <c r="F193" s="70"/>
      <c r="G193" s="70"/>
      <c r="H193" s="70"/>
      <c r="I193" s="70"/>
    </row>
    <row r="194" ht="15.75" customHeight="1">
      <c r="A194" s="68"/>
      <c r="B194" s="68"/>
      <c r="C194" s="69"/>
      <c r="D194" s="70"/>
      <c r="E194" s="70"/>
      <c r="F194" s="70"/>
      <c r="G194" s="70"/>
      <c r="H194" s="70"/>
      <c r="I194" s="70"/>
    </row>
    <row r="195" ht="15.75" customHeight="1">
      <c r="A195" s="68"/>
      <c r="B195" s="68"/>
      <c r="C195" s="69"/>
      <c r="D195" s="70"/>
      <c r="E195" s="70"/>
      <c r="F195" s="70"/>
      <c r="G195" s="70"/>
      <c r="H195" s="70"/>
      <c r="I195" s="70"/>
    </row>
    <row r="196" ht="15.75" customHeight="1">
      <c r="A196" s="68"/>
      <c r="B196" s="68"/>
      <c r="C196" s="69"/>
      <c r="D196" s="70"/>
      <c r="E196" s="70"/>
      <c r="F196" s="70"/>
      <c r="G196" s="70"/>
      <c r="H196" s="70"/>
      <c r="I196" s="70"/>
    </row>
    <row r="197" ht="15.75" customHeight="1">
      <c r="A197" s="68"/>
      <c r="B197" s="68"/>
      <c r="C197" s="69"/>
      <c r="D197" s="70"/>
      <c r="E197" s="70"/>
      <c r="F197" s="70"/>
      <c r="G197" s="70"/>
      <c r="H197" s="70"/>
      <c r="I197" s="70"/>
    </row>
    <row r="198" ht="15.75" customHeight="1">
      <c r="A198" s="68"/>
      <c r="B198" s="68"/>
      <c r="C198" s="69"/>
      <c r="D198" s="70"/>
      <c r="E198" s="70"/>
      <c r="F198" s="70"/>
      <c r="G198" s="70"/>
      <c r="H198" s="70"/>
      <c r="I198" s="70"/>
    </row>
    <row r="199" ht="15.75" customHeight="1">
      <c r="A199" s="68"/>
      <c r="B199" s="68"/>
      <c r="C199" s="69"/>
      <c r="D199" s="70"/>
      <c r="E199" s="70"/>
      <c r="F199" s="70"/>
      <c r="G199" s="70"/>
      <c r="H199" s="70"/>
      <c r="I199" s="70"/>
    </row>
    <row r="200" ht="15.75" customHeight="1">
      <c r="A200" s="68"/>
      <c r="B200" s="68"/>
      <c r="C200" s="69"/>
      <c r="D200" s="70"/>
      <c r="E200" s="70"/>
      <c r="F200" s="70"/>
      <c r="G200" s="70"/>
      <c r="H200" s="70"/>
      <c r="I200" s="70"/>
    </row>
    <row r="201" ht="15.75" customHeight="1">
      <c r="A201" s="68"/>
      <c r="B201" s="68"/>
      <c r="C201" s="69"/>
      <c r="D201" s="70"/>
      <c r="E201" s="70"/>
      <c r="F201" s="70"/>
      <c r="G201" s="70"/>
      <c r="H201" s="70"/>
      <c r="I201" s="70"/>
    </row>
    <row r="202" ht="15.75" customHeight="1">
      <c r="A202" s="68"/>
      <c r="B202" s="68"/>
      <c r="C202" s="69"/>
      <c r="D202" s="70"/>
      <c r="E202" s="70"/>
      <c r="F202" s="70"/>
      <c r="G202" s="70"/>
      <c r="H202" s="70"/>
      <c r="I202" s="70"/>
    </row>
    <row r="203" ht="15.75" customHeight="1">
      <c r="A203" s="68"/>
      <c r="B203" s="68"/>
      <c r="C203" s="69"/>
      <c r="D203" s="70"/>
      <c r="E203" s="70"/>
      <c r="F203" s="70"/>
      <c r="G203" s="70"/>
      <c r="H203" s="70"/>
      <c r="I203" s="70"/>
    </row>
    <row r="204" ht="15.75" customHeight="1">
      <c r="A204" s="68"/>
      <c r="B204" s="68"/>
      <c r="C204" s="69"/>
      <c r="D204" s="70"/>
      <c r="E204" s="70"/>
      <c r="F204" s="70"/>
      <c r="G204" s="70"/>
      <c r="H204" s="70"/>
      <c r="I204" s="70"/>
    </row>
    <row r="205" ht="15.75" customHeight="1">
      <c r="A205" s="68"/>
      <c r="B205" s="68"/>
      <c r="C205" s="69"/>
      <c r="D205" s="70"/>
      <c r="E205" s="70"/>
      <c r="F205" s="70"/>
      <c r="G205" s="70"/>
      <c r="H205" s="70"/>
      <c r="I205" s="70"/>
    </row>
    <row r="206" ht="15.75" customHeight="1">
      <c r="A206" s="68"/>
      <c r="B206" s="68"/>
      <c r="C206" s="69"/>
      <c r="D206" s="70"/>
      <c r="E206" s="70"/>
      <c r="F206" s="70"/>
      <c r="G206" s="70"/>
      <c r="H206" s="70"/>
      <c r="I206" s="70"/>
    </row>
    <row r="207" ht="15.75" customHeight="1">
      <c r="A207" s="68"/>
      <c r="B207" s="68"/>
      <c r="C207" s="69"/>
      <c r="D207" s="70"/>
      <c r="E207" s="70"/>
      <c r="F207" s="70"/>
      <c r="G207" s="70"/>
      <c r="H207" s="70"/>
      <c r="I207" s="70"/>
    </row>
    <row r="208" ht="15.75" customHeight="1">
      <c r="A208" s="68"/>
      <c r="B208" s="68"/>
      <c r="C208" s="69"/>
      <c r="D208" s="70"/>
      <c r="E208" s="70"/>
      <c r="F208" s="70"/>
      <c r="G208" s="70"/>
      <c r="H208" s="70"/>
      <c r="I208" s="70"/>
    </row>
    <row r="209" ht="15.75" customHeight="1">
      <c r="A209" s="68"/>
      <c r="B209" s="68"/>
      <c r="C209" s="69"/>
      <c r="D209" s="70"/>
      <c r="E209" s="70"/>
      <c r="F209" s="70"/>
      <c r="G209" s="70"/>
      <c r="H209" s="70"/>
      <c r="I209" s="70"/>
    </row>
    <row r="210" ht="15.75" customHeight="1">
      <c r="A210" s="68"/>
      <c r="B210" s="68"/>
      <c r="C210" s="69"/>
      <c r="D210" s="70"/>
      <c r="E210" s="70"/>
      <c r="F210" s="70"/>
      <c r="G210" s="70"/>
      <c r="H210" s="70"/>
      <c r="I210" s="70"/>
    </row>
    <row r="211" ht="15.75" customHeight="1">
      <c r="A211" s="68"/>
      <c r="B211" s="68"/>
      <c r="C211" s="69"/>
      <c r="D211" s="70"/>
      <c r="E211" s="70"/>
      <c r="F211" s="70"/>
      <c r="G211" s="70"/>
      <c r="H211" s="70"/>
      <c r="I211" s="70"/>
    </row>
    <row r="212" ht="15.75" customHeight="1">
      <c r="A212" s="68"/>
      <c r="B212" s="68"/>
      <c r="C212" s="69"/>
      <c r="D212" s="70"/>
      <c r="E212" s="70"/>
      <c r="F212" s="70"/>
      <c r="G212" s="70"/>
      <c r="H212" s="70"/>
      <c r="I212" s="70"/>
    </row>
    <row r="213" ht="15.75" customHeight="1">
      <c r="A213" s="68"/>
      <c r="B213" s="68"/>
      <c r="C213" s="69"/>
      <c r="D213" s="70"/>
      <c r="E213" s="70"/>
      <c r="F213" s="70"/>
      <c r="G213" s="70"/>
      <c r="H213" s="70"/>
      <c r="I213" s="70"/>
    </row>
    <row r="214" ht="15.75" customHeight="1">
      <c r="A214" s="68"/>
      <c r="B214" s="68"/>
      <c r="C214" s="69"/>
      <c r="D214" s="70"/>
      <c r="E214" s="70"/>
      <c r="F214" s="70"/>
      <c r="G214" s="70"/>
      <c r="H214" s="70"/>
      <c r="I214" s="70"/>
    </row>
    <row r="215" ht="15.75" customHeight="1">
      <c r="A215" s="68"/>
      <c r="B215" s="68"/>
      <c r="C215" s="69"/>
      <c r="D215" s="70"/>
      <c r="E215" s="70"/>
      <c r="F215" s="70"/>
      <c r="G215" s="70"/>
      <c r="H215" s="70"/>
      <c r="I215" s="70"/>
    </row>
    <row r="216" ht="15.75" customHeight="1">
      <c r="A216" s="68"/>
      <c r="B216" s="68"/>
      <c r="C216" s="69"/>
      <c r="D216" s="70"/>
      <c r="E216" s="70"/>
      <c r="F216" s="70"/>
      <c r="G216" s="70"/>
      <c r="H216" s="70"/>
      <c r="I216" s="70"/>
    </row>
    <row r="217" ht="15.75" customHeight="1">
      <c r="A217" s="68"/>
      <c r="B217" s="68"/>
      <c r="C217" s="69"/>
      <c r="D217" s="70"/>
      <c r="E217" s="70"/>
      <c r="F217" s="70"/>
      <c r="G217" s="70"/>
      <c r="H217" s="70"/>
      <c r="I217" s="70"/>
    </row>
    <row r="218" ht="15.75" customHeight="1">
      <c r="A218" s="68"/>
      <c r="B218" s="68"/>
      <c r="C218" s="69"/>
      <c r="D218" s="70"/>
      <c r="E218" s="70"/>
      <c r="F218" s="70"/>
      <c r="G218" s="70"/>
      <c r="H218" s="70"/>
      <c r="I218" s="70"/>
    </row>
    <row r="219" ht="15.75" customHeight="1">
      <c r="A219" s="68"/>
      <c r="B219" s="68"/>
      <c r="C219" s="69"/>
      <c r="D219" s="70"/>
      <c r="E219" s="70"/>
      <c r="F219" s="70"/>
      <c r="G219" s="70"/>
      <c r="H219" s="70"/>
      <c r="I219" s="70"/>
    </row>
    <row r="220" ht="15.75" customHeight="1">
      <c r="A220" s="68"/>
      <c r="B220" s="68"/>
      <c r="C220" s="69"/>
      <c r="D220" s="70"/>
      <c r="E220" s="70"/>
      <c r="F220" s="70"/>
      <c r="G220" s="70"/>
      <c r="H220" s="70"/>
      <c r="I220" s="70"/>
    </row>
    <row r="221" ht="15.75" customHeight="1">
      <c r="A221" s="68"/>
      <c r="B221" s="68"/>
      <c r="C221" s="69"/>
      <c r="D221" s="70"/>
      <c r="E221" s="70"/>
      <c r="F221" s="70"/>
      <c r="G221" s="70"/>
      <c r="H221" s="70"/>
      <c r="I221" s="70"/>
    </row>
    <row r="222" ht="15.75" customHeight="1">
      <c r="A222" s="68"/>
      <c r="B222" s="68"/>
      <c r="C222" s="69"/>
      <c r="D222" s="70"/>
      <c r="E222" s="70"/>
      <c r="F222" s="70"/>
      <c r="G222" s="70"/>
      <c r="H222" s="70"/>
      <c r="I222" s="70"/>
    </row>
    <row r="223" ht="15.75" customHeight="1">
      <c r="A223" s="68"/>
      <c r="B223" s="68"/>
      <c r="C223" s="69"/>
      <c r="D223" s="70"/>
      <c r="E223" s="70"/>
      <c r="F223" s="70"/>
      <c r="G223" s="70"/>
      <c r="H223" s="70"/>
      <c r="I223" s="70"/>
    </row>
    <row r="224" ht="15.75" customHeight="1">
      <c r="A224" s="68"/>
      <c r="B224" s="68"/>
      <c r="C224" s="69"/>
      <c r="D224" s="70"/>
      <c r="E224" s="70"/>
      <c r="F224" s="70"/>
      <c r="G224" s="70"/>
      <c r="H224" s="70"/>
      <c r="I224" s="70"/>
    </row>
    <row r="225" ht="15.75" customHeight="1">
      <c r="A225" s="68"/>
      <c r="B225" s="68"/>
      <c r="C225" s="69"/>
      <c r="D225" s="70"/>
      <c r="E225" s="70"/>
      <c r="F225" s="70"/>
      <c r="G225" s="70"/>
      <c r="H225" s="70"/>
      <c r="I225" s="70"/>
    </row>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10:I10"/>
    <mergeCell ref="A11:I11"/>
    <mergeCell ref="A12:I12"/>
    <mergeCell ref="A25:I25"/>
    <mergeCell ref="A2:I2"/>
    <mergeCell ref="A4:I4"/>
    <mergeCell ref="A5:I5"/>
    <mergeCell ref="A6:I6"/>
    <mergeCell ref="A7:I7"/>
    <mergeCell ref="A8:I8"/>
    <mergeCell ref="A9:I9"/>
  </mergeCells>
  <printOptions/>
  <pageMargins bottom="0.75" footer="0.0" header="0.0" left="0.7" right="0.7" top="0.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2009-01-26T16:08:00Z</dcterms:created>
  <dc:creator>Claudiu</dc:creator>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